
<file path=[Content_Types].xml><?xml version="1.0" encoding="utf-8"?>
<Types xmlns="http://schemas.openxmlformats.org/package/2006/content-types">
  <Default ContentType="application/vnd.openxmlformats-officedocument.vmlDrawing" Extension="vml"/>
  <Default ContentType="application/vnd.openxmlformats-package.relationships+xml" Extension="rels"/>
  <Default ContentType="application/xml" Extension="xml"/>
  <Override ContentType="application/vnd.openxmlformats-officedocument.drawingml.chart+xml" PartName="/xl/charts/chart1.xml"/>
  <Override ContentType="application/vnd.openxmlformats-officedocument.spreadsheetml.chartsheet+xml" PartName="/xl/chartsheets/sheet1.xml"/>
  <Override ContentType="application/vnd.openxmlformats-officedocument.drawing+xml" PartName="/xl/drawings/drawing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sheet.main+xml" PartName="/xl/workbook.xml"/>
  <Override ContentType="application/vnd.openxmlformats-officedocument.spreadsheetml.worksheet+xml" PartName="/xl/worksheets/sheet3.xml"/>
  <Override ContentType="application/vnd.openxmlformats-officedocument.spreadsheetml.worksheet+xml" PartName="/xl/worksheets/sheet1.xml"/>
  <Override ContentType="application/vnd.openxmlformats-officedocument.spreadsheetml.worksheet+xml" PartName="/xl/worksheets/sheet4.xml"/>
  <Override ContentType="application/vnd.openxmlformats-officedocument.spreadsheetml.worksheet+xml" PartName="/xl/worksheets/sheet2.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Sheet1" sheetId="1" r:id="rId3"/>
    <sheet state="visible" name="tools" sheetId="2" r:id="rId4"/>
    <sheet state="visible" name="molarity" sheetId="3" r:id="rId5"/>
    <sheet state="visible" name="molarity-Chart" sheetId="4" r:id="rId6"/>
    <sheet state="visible" name="comments" sheetId="5" r:id="rId7"/>
  </sheets>
  <definedNames/>
  <calcPr/>
</workbook>
</file>

<file path=xl/comments1.xml><?xml version="1.0" encoding="utf-8"?>
<comments xmlns="http://schemas.openxmlformats.org/spreadsheetml/2006/main">
  <authors>
    <author/>
  </authors>
  <commentList>
    <comment authorId="0" ref="AD703">
      <text>
        <t xml:space="preserve">for filtering depending on whether column W is blank --michael.chelen Tue 13 Oct 2009 02:30:06 AM EST
</t>
      </text>
    </comment>
  </commentList>
</comments>
</file>

<file path=xl/comments2.xml><?xml version="1.0" encoding="utf-8"?>
<comments xmlns="http://schemas.openxmlformats.org/spreadsheetml/2006/main">
  <authors>
    <author/>
  </authors>
  <commentList>
    <comment authorId="0" ref="B2">
      <text>
        <t xml:space="preserve">using filter and sort by Sheet1 column W. this might not be the most important metric though, it is just a test :) --michael.chelen Tue 13 Oct 2009 02:38:28 AM EST</t>
      </text>
    </comment>
    <comment authorId="0" ref="B3">
      <text>
        <t xml:space="preserve">is it okay to modify Sheet1? the data could be imported to another file if that would be better --michael.chelen Tue 13 Oct 2009 02:24:07 AM EST</t>
      </text>
    </comment>
  </commentList>
</comments>
</file>

<file path=xl/sharedStrings.xml><?xml version="1.0" encoding="utf-8"?>
<sst xmlns="http://schemas.openxmlformats.org/spreadsheetml/2006/main" count="99193" uniqueCount="9462">
  <si>
    <t>Experiment Number (900 series refer to external references)</t>
  </si>
  <si>
    <t>sample or citation</t>
  </si>
  <si>
    <t>ref</t>
  </si>
  <si>
    <t>solute</t>
  </si>
  <si>
    <t>solute SMILES</t>
  </si>
  <si>
    <t>solvent</t>
  </si>
  <si>
    <t>solvent SMILES</t>
  </si>
  <si>
    <t>concentration (M)</t>
  </si>
  <si>
    <t>wiki page</t>
  </si>
  <si>
    <t>gONS</t>
  </si>
  <si>
    <t>notes</t>
  </si>
  <si>
    <t>identifier</t>
  </si>
  <si>
    <t>solute type</t>
  </si>
  <si>
    <t>solubility - solute mass (g)</t>
  </si>
  <si>
    <t>solvent mass (g)</t>
  </si>
  <si>
    <t>solvent density (g/ml)</t>
  </si>
  <si>
    <t>solute density (g/ml) - from ChemSpider prediction</t>
  </si>
  <si>
    <t>solvent volume (ml)</t>
  </si>
  <si>
    <t>solute volume (ml)</t>
  </si>
  <si>
    <t>total vol. (ml)</t>
  </si>
  <si>
    <t>solute MW</t>
  </si>
  <si>
    <t>moles solute</t>
  </si>
  <si>
    <t>calculated concentration (M)- assumes no expansion or contraction upon mixing</t>
  </si>
  <si>
    <t>calc. conc. (M) from g/100ml</t>
  </si>
  <si>
    <t>liquid at room temp (y/n)</t>
  </si>
  <si>
    <t>solute reacts with solvent</t>
  </si>
  <si>
    <t>csid</t>
  </si>
  <si>
    <t>solubility g/l </t>
  </si>
  <si>
    <t>calculated conc in moles/liter</t>
  </si>
  <si>
    <t>solubility mole fraction</t>
  </si>
  <si>
    <t>solvent MW (g/mol)</t>
  </si>
  <si>
    <t>RAEVSKY OA; PERLOVICH GL and SCHAPER K-J. Physicochemical properties/descriptors governing the solubility and partitioning of chemicals in water-solvent-gas systems. Part 2. Solubility in 1-octanol. SAR and QSAR in Environmental Research Vol. 18 Nos. 5–6 July–September 2007 543–578</t>
  </si>
  <si>
    <t>http://dx.doi.org/10.1080/10629360701430124</t>
  </si>
  <si>
    <t>(-)-levonorgestrel</t>
  </si>
  <si>
    <t>O=C4\C=C3/[C@@H]([C@H]2CC[C@]1([C@@H](CC[C@]1(C#C)O)[C@@H]2CC3)CC)CC4</t>
  </si>
  <si>
    <t>1-octanol</t>
  </si>
  <si>
    <t>OCCCCCCCC</t>
  </si>
  <si>
    <t>REF</t>
  </si>
  <si>
    <t>REF1283</t>
  </si>
  <si>
    <t>non-Ugi related</t>
  </si>
  <si>
    <t>n</t>
  </si>
  <si>
    <t>Abraham M.H. and Acree Jr. W.E. The solubility of liquid and solid compounds in dry octan-1-ol. Chemosphere (2013)</t>
  </si>
  <si>
    <t>http://dx.doi.org/10.1016/j.chemosphere.2013.10.095</t>
  </si>
  <si>
    <t>25C</t>
  </si>
  <si>
    <t>Wang 99 - S3</t>
  </si>
  <si>
    <t>http://dx.doi.org/10.1021/ci800406y</t>
  </si>
  <si>
    <t>(1-diethylamino-1-oxopropan-2-yl) benzoate</t>
  </si>
  <si>
    <t>C(=O)(C(OC(=O)c1ccccc1)C)N(CC)CC</t>
  </si>
  <si>
    <t>water</t>
  </si>
  <si>
    <t>O</t>
  </si>
  <si>
    <t>REF1287</t>
  </si>
  <si>
    <t>(1,1-dioxido-1,2-thiazinan-2-yl)acetic acid</t>
  </si>
  <si>
    <t>S1(=O)(=O)N(CC(=O)O)CCCC1</t>
  </si>
  <si>
    <t>Wang 99 - S1</t>
  </si>
  <si>
    <t>(1,2-dibromo-2,2-dichloroethyl) dimethyl phosphate</t>
  </si>
  <si>
    <t>BrC(Cl)(Cl)C(Br)OP(=O)(OC)OC</t>
  </si>
  <si>
    <t>(1,2,4,5-tetraacetyloxy-1-methoxypentan-3-yl) acetate</t>
  </si>
  <si>
    <t>C(C(C(OC(=O)C)OC)OC(=O)C)(C(OC(=O)C)COC(=O)C)OC(=O)C</t>
  </si>
  <si>
    <t>(1,4-diethoxy-1,4-dioxobutan-2-yl)sulfanyl-hydroxy-dimethoxyphosphanium</t>
  </si>
  <si>
    <t>P(=O)(SC(C(=O)OCC)CC(=O)OCC)(OC)OC</t>
  </si>
  <si>
    <t>(1,5-dimethyl-3-oxo-2-phenylpyrazol-4-yl)urea</t>
  </si>
  <si>
    <t>N1(C(=O)C(=C(N1C)C)NC(=O)N)c2ccccc2</t>
  </si>
  <si>
    <t>(1,5,8a-trimethyl-2,8-dioxo-3a,4,5,5a,9,9a-hexahydro-1H-azuleno[6,5-b]furan-9-yl) acetate</t>
  </si>
  <si>
    <t>C21(C(C3C(CC(C1C=CC2=O)C)OC(=O)C3C)OC(=O)C)C</t>
  </si>
  <si>
    <t>(17-acetyl-6-chloro-10,13-dimethyl-3-oxo-9,11,12,14,15,16-hexahydro-8H-cyclopenta[a]phenanthren-17-yl) acetate</t>
  </si>
  <si>
    <t>ClC3=CC2C1C(C(CC1)(OC(=O)C)C(=O)C)(CCC2C4(C3=CC(=O)C=C4)C)C</t>
  </si>
  <si>
    <t>(1E,2E)-2-((aminocarbonyl)hydrazono)propanal semicarbazone</t>
  </si>
  <si>
    <t>C(=NNC(=O)N)(C=NNC(=O)N)C</t>
  </si>
  <si>
    <t>(1E,2E)-N,N'-Dihydroxy-1,2-diphenyl-1,2-ethanediimine</t>
  </si>
  <si>
    <t>C(=NO)(C(=N[O-])c1ccccc1)c2ccccc2</t>
  </si>
  <si>
    <t>(1E,2E)-N,N'-Dihydroxy-4-(2-methyl-2-butanyl)-1,2-cyclohexanediimine</t>
  </si>
  <si>
    <t>C(C1CC(=NO)C(=NO)CC1)(CC)(C)C</t>
  </si>
  <si>
    <t>(1E,2E)-N,N'-Dihydroxy-4-isopropyl-1,2-cyclohexanediimine</t>
  </si>
  <si>
    <t>C1(=NO)C(=NO)CCC(C1)C(C)C</t>
  </si>
  <si>
    <t>(1E,2Z)-4-Ethyl-N,N'-dihydroxy-1,2-cyclohexanediimine</t>
  </si>
  <si>
    <t>CCC1CC/C(=N\O)/C(=N\O)/C1</t>
  </si>
  <si>
    <t>(1E)-1-(hydroxyimino)-2(1H)-naphthalenone</t>
  </si>
  <si>
    <t>c21c(cccc1)C=CC(=O)C2=NO</t>
  </si>
  <si>
    <t>(1H-Purin-6-ylsulfanyl)methyl acetate</t>
  </si>
  <si>
    <t>CC(=O)OCSc1c2c([nH]cn2)ncn1</t>
  </si>
  <si>
    <t>(1H-Purin-6-ylsulfanyl)methyl hexanoate</t>
  </si>
  <si>
    <t>CCCCCC(=O)OCSc1c2c([nH]cn2)ncn1</t>
  </si>
  <si>
    <t>(1H-Purin-6-ylsulfanyl)methyl octanoate</t>
  </si>
  <si>
    <t>CCCCCCCC(=O)OCSc1c2c([nH]cn2)ncn1</t>
  </si>
  <si>
    <t>(1H-Purin-6-ylsulfanyl)methyl propionate</t>
  </si>
  <si>
    <t>CCC(=O)OCSc1c2c([nH]cn2)ncn1</t>
  </si>
  <si>
    <t>(1H-Purin-6-ylsulfanyl)methyl valerate</t>
  </si>
  <si>
    <t>CCCCC(=O)OCSc1c2c([nH]cn2)ncn1</t>
  </si>
  <si>
    <t>(1Z,2E)-N,N'-Dihydroxy-3,6-dimethyl-1,2-cyclohexanediimine</t>
  </si>
  <si>
    <t>CC\1CCC(/C(=N/O)/C1=N/O)C</t>
  </si>
  <si>
    <t>(1Z,2Z)-N,N'-Dihydroxy-4-(2,4,4-trimethyl-2-pentanyl)-1,2-cyclohexanediimine</t>
  </si>
  <si>
    <t>C(C1CC(=NO)C(=NO)CC1)(CC(C)(C)C)(C)C</t>
  </si>
  <si>
    <t>(2-acetamido-2-oxoethyl) benzoate</t>
  </si>
  <si>
    <t>c1(ccccc1)C(=O)OCC(=O)NC(=O)C</t>
  </si>
  <si>
    <t>(2-amino-2-oxoethyl) benzoate</t>
  </si>
  <si>
    <t>c1(ccccc1)C(=O)OCC(=O)N</t>
  </si>
  <si>
    <t>(2-butan-2-ylphenyl) N-methylcarbamate</t>
  </si>
  <si>
    <t>c1(c(cccc1)C(CC)C)OC(=O)NC</t>
  </si>
  <si>
    <t>(2-chlorophenyl)-(4-chlorophenyl)-pyrimidin-5-ylmethanol</t>
  </si>
  <si>
    <t>Clc1c(cccc1)C(O)(c2cncnc2)c3ccc(cc3)Cl</t>
  </si>
  <si>
    <t>(2-diethylamino-1-phenylethyl) 4-nitrobenzoate</t>
  </si>
  <si>
    <t>C(c1ccccc1)(OC(=O)c2ccc(cc2)[N+](=O)[O-])CN(CC)CC</t>
  </si>
  <si>
    <t>(2-diethylamino-2-oxoethyl) benzoate</t>
  </si>
  <si>
    <t>c1(ccccc1)C(=O)OCC(=O)N(CC)CC</t>
  </si>
  <si>
    <t>(2-dimethylamino-2-oxoethyl) benzoate</t>
  </si>
  <si>
    <t>c1(ccccc1)C(=O)OCC(=O)N(C)C</t>
  </si>
  <si>
    <t>(2-ethylamino-2-oxoethyl) benzoate</t>
  </si>
  <si>
    <t>c1(ccccc1)C(=O)OCC(=O)NCC</t>
  </si>
  <si>
    <t>(2-hydroxycyclohexyl) 2-(6-methoxynaphthalen-2-yl)propanoate</t>
  </si>
  <si>
    <t>c21c(cc(cc1)OC)ccc(c2)C(C(=O)OC3C(CCCC3)O)C</t>
  </si>
  <si>
    <t>(2-methylamino-2-oxoethyl) benzoate</t>
  </si>
  <si>
    <t>c1(ccccc1)C(=O)OCC(=O)NC</t>
  </si>
  <si>
    <t>(2-methylphenyl) 4-methylbenzenesulfonate</t>
  </si>
  <si>
    <t>S(=O)(=O)(c1ccc(cc1)C)Oc2c(cccc2)C</t>
  </si>
  <si>
    <t>(2-morpholin-4-yl-2-oxoethyl) benzoate</t>
  </si>
  <si>
    <t>N2(C(=O)COC(=O)c1ccccc1)CCOCC2</t>
  </si>
  <si>
    <t>(2-nitrooxycycloheptyl) nitrate</t>
  </si>
  <si>
    <t>C1(C(O[N+](=O)[O-])CCCCC1)O[N+](=O)[O-]</t>
  </si>
  <si>
    <t>(2-nitrooxycyclohexyl) nitrate</t>
  </si>
  <si>
    <t>C1(C(O[N+](=O)[O-])CCCC1)O[N+](=O)[O-]</t>
  </si>
  <si>
    <t>(2-oxo-2-piperidin-1-ylethyl) benzoate</t>
  </si>
  <si>
    <t>N2(C(=O)COC(=O)c1ccccc1)CCCCC2</t>
  </si>
  <si>
    <t>(2-oxo-2-propylaminoethyl) benzoate</t>
  </si>
  <si>
    <t>c1(ccccc1)C(=O)OCC(=O)NCCC</t>
  </si>
  <si>
    <t>(2-oxo-2-pyrrolidin-1-ylethyl) benzoate</t>
  </si>
  <si>
    <t>N2(C(=O)COC(=O)c1ccccc1)CCCC2</t>
  </si>
  <si>
    <t>(2-oxocyclohexyl) 2-(6-methoxynaphthalen-2-yl)propanoate</t>
  </si>
  <si>
    <t>c21c(cc(cc1)OC)ccc(c2)C(C(=O)OC3C(=O)CCCC3)C</t>
  </si>
  <si>
    <t>(2,2-dimethyl-1,3-dithiolan-4-yl)methyl carbamate</t>
  </si>
  <si>
    <t>C1(SC(CS1)COC(=O)N)(C)C</t>
  </si>
  <si>
    <t>(2,4-dichlorophenoxy)ethanethioic S-acid</t>
  </si>
  <si>
    <t>c1(c(ccc(c1)Cl)OCC(=S)O)Cl</t>
  </si>
  <si>
    <t>(2,4-dioxo-1H-pyrimidin-5-yl)sulfamic acid</t>
  </si>
  <si>
    <t>C1(=CNC(=O)NC1=O)NS(=O)(=O)O</t>
  </si>
  <si>
    <t>(2,4,5-Trichlorophenoxy)ethanethioic S-acid</t>
  </si>
  <si>
    <t>c1c(c(cc(c1Cl)Cl)Cl)OCC(=S)O</t>
  </si>
  <si>
    <t>(2,5-dichloro-4-iodophenoxy)-dimethoxy-sulfanylidenephosphorane</t>
  </si>
  <si>
    <t>Ic1c(cc(c(c1)Cl)OP(=S)(OC)OC)Cl</t>
  </si>
  <si>
    <t>(2,5-dioxo-4,4-diphenyl-1-imidazolidinyl)methyl acetate</t>
  </si>
  <si>
    <t>O=C3N(C(=O)C(c1ccccc1)(c2ccccc2)N3)COC(=O)C</t>
  </si>
  <si>
    <t>(2,5-Dioxo-4,4-diphenyl-1-imidazolidinyl)methyl butyrate</t>
  </si>
  <si>
    <t>O=C3N(C(=O)C(c1ccccc1)(c2ccccc2)N3)COC(=O)CCC</t>
  </si>
  <si>
    <t>(2,5-Dioxo-4,4-diphenyl-1-imidazolidinyl)methyl heptanoate</t>
  </si>
  <si>
    <t>CCCCCCC(=O)OCN1C(=O)C(NC1=O)(c2ccccc2)c3ccccc3</t>
  </si>
  <si>
    <t>(2,5-Dioxo-4,4-diphenyl-1-imidazolidinyl)methyl hexanoate</t>
  </si>
  <si>
    <t>CCCCCC(=O)OCN1C(=O)C(NC1=O)(c2ccccc2)c3ccccc3</t>
  </si>
  <si>
    <t>(2,5-dioxo-4,4-diphenyl-1-imidazolidinyl)methyl propionate</t>
  </si>
  <si>
    <t>O=C3N(C(=O)C(c1ccccc1)(c2ccccc2)N3)COC(=O)CC</t>
  </si>
  <si>
    <t>(2,6-dichlorophenyl)methanol</t>
  </si>
  <si>
    <t>Clc1c(c(ccc1)Cl)CO</t>
  </si>
  <si>
    <t>(2E)-1-(2-hydroxy-5-methoxyphenyl)-3-phenylprop-2-en-1-one</t>
  </si>
  <si>
    <t>c1(c(ccc(c1)OC)O)C(=O)C=Cc2ccccc2</t>
  </si>
  <si>
    <t>(2E)-2-(2,3,4,5-Tetrahydroxyhexylidene)hydrazinecarboxamide (non-preferred name)</t>
  </si>
  <si>
    <t>CC(C(C(C(/C=N/NC(=O)N)O)O)O)O</t>
  </si>
  <si>
    <t>(2E)-2-(2,3,4,5-tetrahydroxypentylidene)hydrazinecarboxamide</t>
  </si>
  <si>
    <t>C(C(C(CO)O)O)(C=NNC(=O)N)O</t>
  </si>
  <si>
    <t>(2E)-2-(isonicotinoylhydrazono)propanoic acid</t>
  </si>
  <si>
    <t>c1(ccncc1)C(=O)NN=C(C(=O)O)C</t>
  </si>
  <si>
    <t>(2E)-2-[(2-Hydroxy-1-naphthyl)methylene]hydrazinecarboximidamide</t>
  </si>
  <si>
    <t>c21c(c(ccc1cccc2)O)C=NNC(=N)N</t>
  </si>
  <si>
    <t>(2E)-2-[2-(Cyclohexyloxy)ethylidene]hydrazinecarboxamide</t>
  </si>
  <si>
    <t>C1CCC(CC1)OC/C=N/NC(=O)N</t>
  </si>
  <si>
    <t>(2R)-3-(2,3-Dimethoxyphenoxy)-1,2-propanediol</t>
  </si>
  <si>
    <t>c1(c(cccc1OC)OCC(CO)O)OC</t>
  </si>
  <si>
    <t>(2S)-N,N-bis(2-chloroethyl)-2-oxo-1-oxa-3-aza-2$l^{5}-phosphacyclohexan-2-amine</t>
  </si>
  <si>
    <t>P1(=O)(N(CCCl)CCCl)OCCCN1</t>
  </si>
  <si>
    <t>(2Z)-2-[(1,3-Thiazol-2-ylcarbonyl)hydrazono]propanoic acid</t>
  </si>
  <si>
    <t>c1(sccn1)C(=O)NN=C(C(=O)O)C</t>
  </si>
  <si>
    <t>(3-nitrooxycyclohexyl) nitrate</t>
  </si>
  <si>
    <t>C1(CC(O[N+](=O)[O-])CCC1)O[N+](=O)[O-]</t>
  </si>
  <si>
    <t>(3,5-dimethyl-4-methylsulfanylphenyl) N-methylcarbamate</t>
  </si>
  <si>
    <t>c1(cc(c(c(c1)C)SC)C)OC(=O)NC</t>
  </si>
  <si>
    <t>(3E,3'E)-4,4'-(1,2-cyclohexanediyldiimino)bis(3-penten-2-one)</t>
  </si>
  <si>
    <t>C1(C(NC(=CC(=O)C)C)CCCC1)NC(=CC(=O)C)C</t>
  </si>
  <si>
    <t>Wang 99 - S2</t>
  </si>
  <si>
    <t>(3E,5E,7E)-4-Methyl-1,3,5,7-nonatetraene</t>
  </si>
  <si>
    <t>C/C=C/C=C/C(=C/C=C)/C</t>
  </si>
  <si>
    <t>(3E)-3-hexen-1-yl 2-(6-methoxy-2-naphthyl)propanoate</t>
  </si>
  <si>
    <t>c21c(ccc(c1)C(C(=O)OCCC=CCC)C)cc(cc2)OC</t>
  </si>
  <si>
    <t>(3E)-4-[(4-Hydroxyphenyl)amino]-3-penten-2-one</t>
  </si>
  <si>
    <t>c1(ccc(cc1)O)N=C(CC(=O)C)C</t>
  </si>
  <si>
    <t>(3Z,3'Z)-4,4'-(1,4-Phenylenediimino)bis(3-penten-2-one)</t>
  </si>
  <si>
    <t>c1(ccc(cc1)N=C(CC(=O)C)C)N=C(CC(=O)C)C</t>
  </si>
  <si>
    <t>(4-Acetamidophenoxy)methyl ethyl carbonate</t>
  </si>
  <si>
    <t>CCOC(=O)OCOc1ccc(cc1)NC(=O)C</t>
  </si>
  <si>
    <t>(4-acetamidophenyl) ethyl carbonate</t>
  </si>
  <si>
    <t>c1(ccc(cc1)NC(=O)C)OC(=O)OCC</t>
  </si>
  <si>
    <t>(4-aminophenyl)sulfonylthiourea</t>
  </si>
  <si>
    <t>S(=O)(=O)(c1ccc(cc1)N)NC(=S)N</t>
  </si>
  <si>
    <t>(4-aminophenyl)sulfonylurea</t>
  </si>
  <si>
    <t>S(=O)(=O)(c1ccc(cc1)N)NC(=O)N</t>
  </si>
  <si>
    <t>(4-bromo-2,5-dichlorophenoxy)-dimethoxy-sulfanylidenephosphorane</t>
  </si>
  <si>
    <t>Brc1c(cc(c(c1)Cl)OP(=S)(OC)OC)Cl</t>
  </si>
  <si>
    <t>(4-chloro-2-methylphenoxy)ethanethioic S-acid</t>
  </si>
  <si>
    <t>c1(c(ccc(c1)Cl)OCC(=S)O)C</t>
  </si>
  <si>
    <t>(4-dimethylamino-4-oxobutyl) benzoate</t>
  </si>
  <si>
    <t>c1(ccccc1)C(=O)OCCCC(=O)N(C)C</t>
  </si>
  <si>
    <t>(4-nitrophenyl) diphenyl phosphate</t>
  </si>
  <si>
    <t>P(=O)(Oc1ccc(cc1)[N+](=O)[O-])(Oc2ccccc2)Oc3ccccc3</t>
  </si>
  <si>
    <t>(4beta)-12,13-Epoxytrichothec-9-ene-4,15-diol</t>
  </si>
  <si>
    <t>O1C[C@]14[C@@]2([C@H](O)C[C@H]4O[C@@H]3/C=C(/C)CC[C@]23CO)C</t>
  </si>
  <si>
    <t>(4E)-4-(isonicotinoylhydrazono)pentanoic acid</t>
  </si>
  <si>
    <t>c1(ccncc1)C(=O)NN=C(CCC(=O)O)C</t>
  </si>
  <si>
    <t>(4E)-4-[(1,3-Thiazol-2-ylcarbonyl)hydrazono]pentanoic acid</t>
  </si>
  <si>
    <t>C/C(=N\NC(=O)c1nccs1)/CCC(=O)O</t>
  </si>
  <si>
    <t>(5-Benzyl-2,4-dioxo-1-imidazolidinyl)acetic acid</t>
  </si>
  <si>
    <t>c1ccc(cc1)CC2C(=O)NC(=O)N2CC(=O)O</t>
  </si>
  <si>
    <t>(5-Benzyl-2,4-dioxo-3-phenyl-1-imidazolidinyl)acetic acid</t>
  </si>
  <si>
    <t>c1ccc(cc1)CC2C(=O)N(C(=O)N2CC(=O)O)c3ccccc3</t>
  </si>
  <si>
    <t>(5-chloro-1-propan-2-yl-1,2,4-triazol-3-yl)oxy-diethoxy-sulfanylidenephosphorane</t>
  </si>
  <si>
    <t>Clc1n(nc(n1)OP(=S)(OCC)OCC)C(C)C</t>
  </si>
  <si>
    <t>(5-ethynyl-1-azabicyclo[2.2.2]octan-7-yl)-(6-methoxyquinolin-4-yl)methanol</t>
  </si>
  <si>
    <t>C3(C(c2c1c(ccc(c1)OC)ncc2)O)N4CC(C(C3)CC4)C#C</t>
  </si>
  <si>
    <t>(5alpha,6alpha)-3-(Methoxymethoxy)-17-methyl-4,5-epoxymorphinan-6-ol</t>
  </si>
  <si>
    <t>C532c1c4c(ccc1CC(C2CCC(C3O4)O)N(CC5)C)OCOC</t>
  </si>
  <si>
    <t>(5alpha)-3-(Benzyloxy)-17-methyl-4,5-epoxymorphinan</t>
  </si>
  <si>
    <t>C532c1c4c(ccc1CC(C2CCCC3O4)N(CC5)C)OCc6ccccc6</t>
  </si>
  <si>
    <t>(5E)-5-(3,4-dihydroxybenzylidene)-2-mercapto-1,3-thiazol-4(5H)-one</t>
  </si>
  <si>
    <t>C2(=Cc1cc(c(cc1)O)O)C(=O)NC(=S)S2</t>
  </si>
  <si>
    <t>(5E)-5-(Diphenylhydrazono)-1,2,3,4-pentanetetrol (non-preferred name)</t>
  </si>
  <si>
    <t>c1ccc(cc1)N(c2ccccc2)/N=C/C(C(C(CO)O)O)O</t>
  </si>
  <si>
    <t>(5Z,8Z)-N,N'-Dihydroxy-5,8-quinolinediimine</t>
  </si>
  <si>
    <t>c21c(cccn1)C(=NO)C=CC2=NO</t>
  </si>
  <si>
    <t>(6-hydroxy-2,3,3a,5,6,6a-hexahydrofuro[2,3-d]furan-3-yl) 2-(6-methoxynaphthalen-2-yl)propanoate</t>
  </si>
  <si>
    <t>C21C(C(CO1)O)OCC2OC(=O)C(c3cc4c(cc3)cc(cc4)OC)C</t>
  </si>
  <si>
    <t>(6-nitro-1,3-benzodioxol-5-yl)methanol</t>
  </si>
  <si>
    <t>c1(c(cc2c(c1)OCO2)CO)[N+](=O)[O-]</t>
  </si>
  <si>
    <t>(6Z)-5-Chloro-6-{[(methylcarbamoyl)oxy]imino}bicyclo[2.2.1]heptane-2-carbonitrile</t>
  </si>
  <si>
    <t>ClC2C1CC(C(C1)C#N)C2=NOC(=O)NC</t>
  </si>
  <si>
    <t>(7,7-dimethyl-2-oxo-1-bicyclo[2.2.1]heptanyl)methanesulfonic acid</t>
  </si>
  <si>
    <t>C21(C(C(CC1=O)CC2)(C)C)CS(=O)(=O)O</t>
  </si>
  <si>
    <t>(7H-purin-6-ylsulfanyl)methyl butyrate</t>
  </si>
  <si>
    <t>c21c(ncnc1[nH]cn2)SCOC(=O)CCC</t>
  </si>
  <si>
    <t>(8-methyl-8-azabicyclo[3.2.1]octan-3-yl) 2-phenyl-3-sulfooxypropanoate</t>
  </si>
  <si>
    <t>C21N(C(CC1)CC(C2)OC(=O)C(c3ccccc3)COS(=O)(=O)O)C</t>
  </si>
  <si>
    <t>ONSExp272</t>
  </si>
  <si>
    <t>https://docs.google.com/spreadsheet/ccc?key=0Ah5VHQT69_2UdFM0NS1hUkRZSXppdms3YVBqQXNQN2c&amp;pli=1#gid=0</t>
  </si>
  <si>
    <t>(E)-1-(4-Chlorophenyl)-N-phenylmethanimine</t>
  </si>
  <si>
    <t>THF</t>
  </si>
  <si>
    <t>O1CCCC1</t>
  </si>
  <si>
    <t>23C</t>
  </si>
  <si>
    <t>ONS272</t>
  </si>
  <si>
    <t>(E)-2-{4-[2-(Diaminomethylene)hydrazino]-1-naphthyl}diazenecarboximidamide</t>
  </si>
  <si>
    <t>c21c(cccc1)C(=NNC(=N)N)C=CC2=NNC(=N)N</t>
  </si>
  <si>
    <t>(E)-2-chloro-1-(2,4,5-trichlorophenyl)vinyl dimethyl phosphate</t>
  </si>
  <si>
    <t>Clc1c(cc(c(c1)Cl)C(=CCl)OP(=O)(OC)OC)Cl</t>
  </si>
  <si>
    <t>c1(c(cc(c(c1)Cl)Cl)Cl)C(=CCl)OP(=O)(OC)OC</t>
  </si>
  <si>
    <t>Wang 99 - S5</t>
  </si>
  <si>
    <t>(O-~3~H)Hydroxylamine</t>
  </si>
  <si>
    <t>[3H]ON</t>
  </si>
  <si>
    <t>(S)-2-(4-fluorophenylsulfonamido)-N-((3S)-2-hydroxy-tetrahydrofuran-3-yl)-3-methylbutanamide</t>
  </si>
  <si>
    <t>c1(ccc(cc1)F)S(=O)(=O)NC(C(=O)NC2C(OCC2)O)C(C)C</t>
  </si>
  <si>
    <t>[17-(2-acetyloxyacetyl)-9-fluoro-11,17-dihydroxy-10,13-dimethyl-3-oxo-6,7,8,11,12,14,15,16-octahydrocyclopenta[a]phenanthren-16-yl] acetate</t>
  </si>
  <si>
    <t>FC32C(C1C(C(C(C1)OC(=O)C)(O)C(=O)COC(=O)C)(CC2O)C)CCC4=CC(=O)C=CC43C</t>
  </si>
  <si>
    <t>[2-(2-carbamoylpyrrolidin-1-yl)-2-oxoethyl] benzoate</t>
  </si>
  <si>
    <t>N1(C(C(=O)N)CCC1)C(=O)COC(=O)c2ccccc2</t>
  </si>
  <si>
    <t>[2-(2-ethylpiperidin-1-yl)-2-oxoethyl] benzoate</t>
  </si>
  <si>
    <t>N1(C(CCCC1)CC)C(=O)COC(=O)c2ccccc2</t>
  </si>
  <si>
    <t>[2-(2-hydroxyethyl-methylamino)-2-oxoethyl] benzoate</t>
  </si>
  <si>
    <t>c1(ccccc1)C(=O)OCC(=O)N(CCO)C</t>
  </si>
  <si>
    <t>[2-(2,6-dimethylpiperidin-1-yl)-2-oxoethyl] benzoate</t>
  </si>
  <si>
    <t>N2(C(=O)COC(=O)c1ccccc1)C(CCCC2C)C</t>
  </si>
  <si>
    <t>[2-(4-hydroxypiperidin-1-yl)-2-oxoethyl] benzoate</t>
  </si>
  <si>
    <t>N2(C(=O)COC(=O)c1ccccc1)CCC(CC2)O</t>
  </si>
  <si>
    <t>[2-(9-fluoro-11,17-dihydroxy-10,13,16-trimethyl-3-oxo-6,7,8,11,12,14,15,16-octahydrocyclopenta[a]phenanthren-17-yl)-2-oxoethyl] acetate</t>
  </si>
  <si>
    <t>FC32C(C1C(C(C(C1)C)(O)C(=O)COC(=O)C)(CC2O)C)CCC4=CC(=O)C=CC43C</t>
  </si>
  <si>
    <t>[2-(acetyl-methylamino)-2-oxoethyl] benzoate</t>
  </si>
  <si>
    <t>c1(ccccc1)C(=O)OCC(=O)N(C(=O)C)C</t>
  </si>
  <si>
    <t>[2-(azepan-1-yl)-2-oxoethyl] benzoate</t>
  </si>
  <si>
    <t>N2(C(=O)COC(=O)c1ccccc1)CCCCCC2</t>
  </si>
  <si>
    <t>[2-(azetidin-1-yl)-2-oxoethyl] benzoate</t>
  </si>
  <si>
    <t>N2(C(=O)COC(=O)c1ccccc1)CCC2</t>
  </si>
  <si>
    <t>[2-(bis(2-hydroxyethyl)amino)-2-oxoethyl] benzoate</t>
  </si>
  <si>
    <t>c1(ccccc1)C(=O)OCC(=O)N(CCO)CCO</t>
  </si>
  <si>
    <t>[2-(bis(2-hydroxypropyl)amino)-2-oxoethyl] benzoate</t>
  </si>
  <si>
    <t>N(C(=O)COC(=O)c1ccccc1)(CC(O)C)CC(O)C</t>
  </si>
  <si>
    <t>[2-(bis(2-methoxyethyl)amino)-2-oxoethyl] benzoate</t>
  </si>
  <si>
    <t>c1(ccccc1)C(=O)OCC(=O)N(CCOC)CCOC</t>
  </si>
  <si>
    <t>[2-(bis(2-methylpropyl)amino)-2-oxoethyl] benzoate</t>
  </si>
  <si>
    <t>N(C(=O)COC(=O)c1ccccc1)(CC(C)C)CC(C)C</t>
  </si>
  <si>
    <t>[2-(cyclohexyl-methylamino)-2-oxoethyl] benzoate</t>
  </si>
  <si>
    <t>N(C1CCCCC1)(C(=O)COC(=O)c2ccccc2)C</t>
  </si>
  <si>
    <t>[2-(cyclohexylamino)-2-oxoethyl] benzoate</t>
  </si>
  <si>
    <t>c1(ccccc1)C(=O)OCC(=O)NC2CCCCC2</t>
  </si>
  <si>
    <t>[2-(di(prop-2-enyl)amino)-2-oxoethyl] benzoate</t>
  </si>
  <si>
    <t>c1(ccccc1)C(=O)OCC(=O)N(CC=C)CC=C</t>
  </si>
  <si>
    <t>[2-(di(propan-2-yl)amino)-2-oxoethyl] benzoate</t>
  </si>
  <si>
    <t>C(=O)(N(C(C)C)C(C)C)COC(=O)c1ccccc1</t>
  </si>
  <si>
    <t>[2-(dibutylamino)-2-oxoethyl] benzoate</t>
  </si>
  <si>
    <t>c1(ccccc1)C(=O)OCC(=O)N(CCCC)CCCC</t>
  </si>
  <si>
    <t>[2-(dicyclohexylamino)-2-oxoethyl] benzoate</t>
  </si>
  <si>
    <t>N(C1CCCCC1)(C2CCCCC2)C(=O)COC(=O)c3ccccc3</t>
  </si>
  <si>
    <t>[2-(dipropylamino)-2-oxoethyl] benzoate</t>
  </si>
  <si>
    <t>c1(ccccc1)C(=O)OCC(=O)N(CCC)CCC</t>
  </si>
  <si>
    <t>y</t>
  </si>
  <si>
    <t>[2-(ethyl-(2-hydroxyethyl)amino)-2-oxoethyl] benzoate</t>
  </si>
  <si>
    <t>c1(ccccc1)C(=O)OCC(=O)N(CCO)CC</t>
  </si>
  <si>
    <t>[2-(tert-butylamino)-2-oxoethyl] benzoate</t>
  </si>
  <si>
    <t>C(NC(=O)COC(=O)c1ccccc1)(C)(C)C</t>
  </si>
  <si>
    <t>[2-[(1-amino-1-oxopropan-2-yl)amino]-2-oxoethyl] benzoate</t>
  </si>
  <si>
    <t>c1(ccccc1)C(=O)OCC(=O)NC(C(=O)N)C</t>
  </si>
  <si>
    <t>[2-[(2-amino-2-oxoethyl)-methylamino]-2-oxoethyl] benzoate</t>
  </si>
  <si>
    <t>c1(ccccc1)C(=O)OCC(=O)N(CC(=O)N)C</t>
  </si>
  <si>
    <t>[2-[(2-amino-2-oxoethyl)amino]-2-oxoethyl] benzoate</t>
  </si>
  <si>
    <t>c1(ccccc1)C(=O)OCC(=O)NCC(=O)N</t>
  </si>
  <si>
    <t>[2-[(2-ethoxy-2-oxoethyl)-methylamino]-2-oxoethyl] benzoate</t>
  </si>
  <si>
    <t>c1(ccccc1)C(=O)OCC(=O)N(CC(=O)OCC)C</t>
  </si>
  <si>
    <t>[2-[[1,3-dihydroxy-2-(hydroxymethyl)propan-2-yl]amino]-2-oxoethyl] benzoate</t>
  </si>
  <si>
    <t>C(NC(=O)COC(=O)c1ccccc1)(CO)(CO)CO</t>
  </si>
  <si>
    <t>[2-oxo-2-(propan-2-ylamino)ethyl] benzoate</t>
  </si>
  <si>
    <t>c1(ccccc1)C(=O)OCC(=O)NC(C)C</t>
  </si>
  <si>
    <t>[2,3,5-triacetyloxy-6-(acetyloxymethyl)oxan-4-yl] acetate</t>
  </si>
  <si>
    <t>C1(C(C(OC(C1OC(=O)C)COC(=O)C)OC(=O)C)OC(=O)C)OC(=O)C</t>
  </si>
  <si>
    <t>[2,5-dioxo-4,4-di(phenyl)imidazolidin-1-yl]methyl pentanoate</t>
  </si>
  <si>
    <t>O=C3N(C(=O)C(c1ccccc1)(c2ccccc2)N3)COC(=O)CCCC</t>
  </si>
  <si>
    <t>[3-acetyloxy-2,2-bis(acetyloxymethyl)propyl] acetate</t>
  </si>
  <si>
    <t>C(COC(=O)C)(COC(=O)C)(COC(=O)C)COC(=O)C</t>
  </si>
  <si>
    <t>[4-(furan-2-carbonyl)-2-oxido-1,2,5-oxadiazol-2-ium-3-yl]-furan-2-ylmethanone</t>
  </si>
  <si>
    <t>c1(c(no[n+]1[O-])C(=O)c2occc2)C(=O)c3occc3</t>
  </si>
  <si>
    <t>[5-(2,2-dimethyl-1,3-dioxolan-4-yl)-2,2-dimethyl-3a,5,6,6a-tetrahydrofuro[4,5-d][1,3]dioxol-6-yl] acetate</t>
  </si>
  <si>
    <t>C21C(C(OC1OC(O2)(C)C)C3OC(OC3)(C)C)OC(=O)C</t>
  </si>
  <si>
    <t>[5-(4-Hydroxybenzyl)-3-methyl-2,4-dioxo-1-imidazolidinyl]acetic acid</t>
  </si>
  <si>
    <t>CN1C(=O)C(N(C1=O)CC(=O)O)Cc2ccc(cc2)O</t>
  </si>
  <si>
    <t>[9-fluoro-11-hydroxy-17-(2-hydroxyacetyl)-10,13,16-trimethyl-3-oxo-6,7,8,11,12,14,15,16-octahydrocyclopenta[a]phenanthren-17-yl] acetate</t>
  </si>
  <si>
    <t>FC32C(C1C(C(C(C1)C)(OC(=O)C)C(=O)CO)(CC2O)C)CCC4=CC(=O)C=CC43C</t>
  </si>
  <si>
    <t>[9-fluoro-11-hydroxy-17-(2-hydroxyacetyl)-10,13,16-trimethyl-3-oxo-6,7,8,11,12,14,15,16-octahydrocyclopenta[a]phenanthren-17-yl] pentanoate</t>
  </si>
  <si>
    <t>FC32C(C1C(C(C(C1)C)(OC(=O)CCCC)C(=O)CO)(CC2O)C)CCC4=CC(=O)C=CC43C</t>
  </si>
  <si>
    <t>[cyano-[3-(phenoxy)phenyl]methyl] 2-[[2-chloro-4-(trifluoromethyl)phenyl]amino]-3-methylbutanoate</t>
  </si>
  <si>
    <t>FC(F)(F)c1cc(c(cc1)NC(C(C)C)C(=O)OC(c2cc(ccc2)Oc3ccccc3)C#N)Cl</t>
  </si>
  <si>
    <t>[cyano-[3-(phenoxy)phenyl]methyl] 2-[4-(difluoromethoxy)phenyl]-3-methylbutanoate</t>
  </si>
  <si>
    <t>FC(F)Oc1ccc(cc1)C(C(C)C)C(=O)OC(c2cc(ccc2)Oc3ccccc3)C#N</t>
  </si>
  <si>
    <t>[cyano-[3-(phenoxy)phenyl]methyl] 3-(2,2-dibromoethenyl)-2,2-dimethylcyclopropane-1-carboxylate</t>
  </si>
  <si>
    <t>BrC(=CC1C(C1C(=O)OC(c2cc(ccc2)Oc3ccccc3)C#N)(C)C)Br</t>
  </si>
  <si>
    <t>[cyano-[3-(phenoxy)phenyl]methyl] 3-(2,2-dichloroethenyl)-2,2-dimethylcyclopropane-1-carboxylate</t>
  </si>
  <si>
    <t>ClC(=CC1C(C1C(=O)OC(c2cc(ccc2)Oc3ccccc3)C#N)(C)C)Cl</t>
  </si>
  <si>
    <t>[cyano-[4-fluoro-3-(phenoxy)phenyl]methyl] 3-(2,2-dichloroethenyl)-2,2-dimethylcyclopropane-1-carboxylate</t>
  </si>
  <si>
    <t>Fc1c(cc(cc1)C(OC(=O)C2C(C2C=C(Cl)Cl)(C)C)C#N)Oc3ccccc3</t>
  </si>
  <si>
    <t>{(2Z)-1-[(6-Chloro-3-pyridinyl)methyl]-3-methyl-2-imidazolidinylidene}cyanamide</t>
  </si>
  <si>
    <t>CN\1CCN(/C1=N\C#N)Cc2ccc(nc2)Cl</t>
  </si>
  <si>
    <t>{1-[(6-Chloro-3-pyridinyl)methyl]-4,5-dihydro-1H-imidazol-2-yl}cyanamide</t>
  </si>
  <si>
    <t>N1(C(=NC#N)NCC1)Cc2cnc(cc2)Cl</t>
  </si>
  <si>
    <t>1-(1-phenylpyrazolo[4,5-b]quinoxalin-3-yl)propane-1,2,3-triol</t>
  </si>
  <si>
    <t>c31c(c(nn1-c2ccccc2)C(C(CO)O)O)nc4c(n3)cccc4</t>
  </si>
  <si>
    <t>1-(1,5-dimethyl-3-oxo-2-phenylpyrazol-4-yl)-3-ethylurea</t>
  </si>
  <si>
    <t>N1(C(=O)C(=C(N1C)C)NC(=O)NCC)c2ccccc2</t>
  </si>
  <si>
    <t>1-(1,5-dimethyl-3-oxo-2-phenylpyrazol-4-yl)-3-phenylurea</t>
  </si>
  <si>
    <t>N1(C(=O)C(=C(N1C)C)NC(=O)Nc2ccccc2)c3ccccc3</t>
  </si>
  <si>
    <t>1-(2-diethoxyphosphorylsulfanylethylsulfanyl)ethane</t>
  </si>
  <si>
    <t>P(=O)(SCCSCC)(OCC)OCC</t>
  </si>
  <si>
    <t>1-(2-fluorophenyl)-1-(4-fluorophenyl)-2-(1,2,4-triazol-1-yl)ethanol</t>
  </si>
  <si>
    <t>Fc1c(cccc1)C(O)(Cn2ncnc2)c3ccc(cc3)F</t>
  </si>
  <si>
    <t>1-(2-methoxyphenyl)-N-[1-(2-methoxyphenyl)propan-2-yl]propan-2-amine</t>
  </si>
  <si>
    <t>c1(c(cccc1)OC)CC(NC(Cc2c(cccc2)OC)C)C</t>
  </si>
  <si>
    <t>1-(2-Methoxyphenyl)-N-[1-(3-methoxyphenyl)-2-propanyl]-2-propanamine</t>
  </si>
  <si>
    <t>CC(Cc1cccc(c1)OC)NC(C)Cc2ccccc2OC</t>
  </si>
  <si>
    <t>1-(2-methyl-5-nitroimidazol-1-yl)propan-2-ol</t>
  </si>
  <si>
    <t>n1(c(cnc1C)[N+](=O)[O-])CC(O)C</t>
  </si>
  <si>
    <t>1-(2,3-dihydroxypropyl)-5-ethyl-5-phenyl-1,3-diazinane-2,4,6-trione</t>
  </si>
  <si>
    <t>C1(C(=O)N(C(=O)NC1=O)CC(CO)O)(c2ccccc2)CC</t>
  </si>
  <si>
    <t>1-(4-chloro-1-naphthyl)-2-(1-piperidinyl)ethanol</t>
  </si>
  <si>
    <t>c21c(ccc(c1cccc2)Cl)C(CN3CCCCC3)O</t>
  </si>
  <si>
    <t>1-(4-chloronaphthalen-1-yl)-2-dimethylaminoethanol</t>
  </si>
  <si>
    <t>c21c(ccc(c1cccc2)Cl)C(CN(C)C)O</t>
  </si>
  <si>
    <t>1-(4-chlorophenoxy)-3,3-dimethyl-1-(1,2,4-triazol-1-yl)butan-2-one</t>
  </si>
  <si>
    <t>Clc1ccc(cc1)OC(n2ncnc2)C(=O)C(C)(C)C</t>
  </si>
  <si>
    <t>1-(4-ethoxyphenyl)-1-ethylurea</t>
  </si>
  <si>
    <t>c1(ccc(cc1)OCC)N(C(=O)N)CC</t>
  </si>
  <si>
    <t>1-(4-ethoxyphenyl)-1-methylurea</t>
  </si>
  <si>
    <t>c1(ccc(cc1)OCC)N(C(=O)N)C</t>
  </si>
  <si>
    <t>1-(4-Ethyl-3-methyl-2-quinolinyl)methanamine</t>
  </si>
  <si>
    <t>CCc1c(c(nc2c1cccc2)CN)C</t>
  </si>
  <si>
    <t>1-(4-fluorophenyl)-4-(4-hydroxy-4-phenylpiperidin-1-yl)butan-1-one</t>
  </si>
  <si>
    <t>C2(c1ccccc1)(CCN(CC2)CCCC(=O)c3ccc(cc3)F)O</t>
  </si>
  <si>
    <t>1-(4-fluorophenyl)-4-[4-(4-fluorophenyl)-4-hydroxypiperidin-1-yl]butan-1-one</t>
  </si>
  <si>
    <t>C2(c1ccc(cc1)F)(CCN(CC2)CCCC(=O)c3ccc(cc3)F)O</t>
  </si>
  <si>
    <t>1-(4-fluorophenyl)-4-[4-hydroxy-4-(4-methylphenyl)piperidin-1-yl]butan-1-one</t>
  </si>
  <si>
    <t>C2(c1ccc(cc1)C)(CCN(CC2)CCCC(=O)c3ccc(cc3)F)O</t>
  </si>
  <si>
    <t>1-(4-hydroxy-3-methyl-phenyl)-3-methyl-butan-1-one</t>
  </si>
  <si>
    <t>c1(cc(c(cc1)O)C)C(=O)CC(C)C</t>
  </si>
  <si>
    <t>1-(4-methoxyphenyl)-1-methylurea</t>
  </si>
  <si>
    <t>c1(ccc(cc1)OC)N(C(=O)N)C</t>
  </si>
  <si>
    <t>1-(4-methoxyphenyl)-2-phenylethane-1,2-diol</t>
  </si>
  <si>
    <t>C(C(c1ccccc1)O)(c2ccc(cc2)OC)O</t>
  </si>
  <si>
    <t>1-(benzoyl)azepan-2-one</t>
  </si>
  <si>
    <t>C(=O)(N1C(=O)CCCCC1)c2ccccc2</t>
  </si>
  <si>
    <t>1-(chloromethyl)-4-fluorobenzene</t>
  </si>
  <si>
    <t>Fc1ccc(cc1)CCl</t>
  </si>
  <si>
    <t>1-(Phenylsulfanyl)ethanesulfonic acid</t>
  </si>
  <si>
    <t>CC(Sc1ccccc1)S(=O)(=O)O</t>
  </si>
  <si>
    <t>1-(propan-2-ylamino)-3-(2-prop-2-enylphenoxy)propan-2-ol</t>
  </si>
  <si>
    <t>c1(c(cccc1)CC=C)OCC(CNC(C)C)O</t>
  </si>
  <si>
    <t>1-(Trifluoromethyl)-9-acridinamine</t>
  </si>
  <si>
    <t>c1ccc2c(c1)c(c3c(cccc3n2)C(F)(F)F)N</t>
  </si>
  <si>
    <t>1-[(2-carboxy-5-oxopyrrolidin-1-yl)methyl]-5-oxopyrrolidine-2-carboxylic acid</t>
  </si>
  <si>
    <t>N1(C(C(=O)O)CCC1=O)CN2C(C(=O)O)CCC2=O</t>
  </si>
  <si>
    <t>1-[(2,4-dichlorophenyl)methyl]-5-fluoropyrimidine-2,4-dione</t>
  </si>
  <si>
    <t>N1(C(=O)NC(=O)C(=C1)F)Cc2c(cc(cc2)Cl)Cl</t>
  </si>
  <si>
    <t>1-[(2S)-2-{[(2S)-1-Ethoxy-1-oxo-4-phenyl-2-butanyl]amino}propyl]-D-proline</t>
  </si>
  <si>
    <t>C2(N(CC(NC(C(=O)OCC)CCc1ccccc1)C)CCC2)C(=O)O</t>
  </si>
  <si>
    <t>1-[(4-chlorophenyl)-phenylmethyl]-4-[(3-methylphenyl)methyl]piperazine</t>
  </si>
  <si>
    <t>C(N1CCN(CC1)Cc2cc(ccc2)C)(c3ccc(cc3)Cl)c4ccccc4</t>
  </si>
  <si>
    <t>1-[(4-chlorophenyl)methyl]-1-cyclopentyl-3-phenylurea</t>
  </si>
  <si>
    <t>Clc1ccc(cc1)CN(C2CCCC2)C(=O)Nc3ccccc3</t>
  </si>
  <si>
    <t>1-[(4-chlorophenyl)methyl]-5-fluoropyrimidine-2,4-dione</t>
  </si>
  <si>
    <t>N1(C(=O)NC(=O)C(=C1)F)Cc2ccc(cc2)Cl</t>
  </si>
  <si>
    <t>1-[[2-(2,4-dichlorophenyl)-4-propyl-1,3-dioxolan-2-yl]methyl]-1,2,4-triazole</t>
  </si>
  <si>
    <t>Clc1c(ccc(c1)Cl)C2(OC(CO2)CCC)Cn3ncnc3</t>
  </si>
  <si>
    <t>1-[[4-(1,3-benzothiazol-2-yl)phenyl]methyl-ethoxyphosphoryl]pyrrolidin-2-one</t>
  </si>
  <si>
    <t>N4(P(=O)(Cc1ccc(cc1)-c2sc3c(n2)cccc3)OCC)C(=O)CCC4</t>
  </si>
  <si>
    <t>1-[2-[(1-ethoxy-1-oxo-4-phenylbutan-2-yl)amino]propanoyl]pyrrolidine-2-carboxylic acid</t>
  </si>
  <si>
    <t>N1(C(CCC1)C(=O)O)C(=O)C(NC(C(=O)OCC)CCc2ccccc2)C</t>
  </si>
  <si>
    <t>1-[6-hydroxy-2-(trichloromethyl)-3a,5,6,6a-tetrahydrofuro[4,5-d][1,3]dioxol-5-yl]ethane-1,2-diol</t>
  </si>
  <si>
    <t>ClC(Cl)(Cl)C2OC1OC(C(C1O2)O)C(O)CO</t>
  </si>
  <si>
    <t>1-[bis(butylsulfonyl)methylsulfonyl]butane</t>
  </si>
  <si>
    <t>S(=O)(=O)(C(S(=O)(=O)CCCC)S(=O)(=O)CCCC)CCCC</t>
  </si>
  <si>
    <t>1-[di(phenyl)-[3-(trifluoromethyl)phenyl]methyl]-1,2,4-triazole</t>
  </si>
  <si>
    <t>FC(F)(F)c1cc(ccc1)C(n2ncnc2)(c3ccccc3)c4ccccc4</t>
  </si>
  <si>
    <t>1-[di(phenyl)methyl]-4-methylpiperazine</t>
  </si>
  <si>
    <t>C(N1CCN(CC1)C)(c2ccccc2)c3ccccc3</t>
  </si>
  <si>
    <t>1-{[Bis(propylsulfonyl)methyl]sulfonyl}propane</t>
  </si>
  <si>
    <t>CCCS(=O)(=O)C(S(=O)(=O)CCC)S(=O)(=O)CCC</t>
  </si>
  <si>
    <t>1-{2-[(2,5-Dichlorobenzyl)oxy]-2-(2,4-dichlorophenyl)ethyl}-1H-imidazole</t>
  </si>
  <si>
    <t>c1cc(c(cc1Cl)Cl)C(Cn2ccnc2)OCc3cc(ccc3Cl)Cl</t>
  </si>
  <si>
    <t>1-acetylurea</t>
  </si>
  <si>
    <t>N(C(=O)N)C(=O)C</t>
  </si>
  <si>
    <t>2-</t>
  </si>
  <si>
    <t>http://onschallenge.wikispaces.com/JennyHale-8</t>
  </si>
  <si>
    <t>1-adamantylamine</t>
  </si>
  <si>
    <t>C1C2CC3CC1CC(C2)(C3)N</t>
  </si>
  <si>
    <t>ethanol</t>
  </si>
  <si>
    <t>OCC</t>
  </si>
  <si>
    <t>ONSC</t>
  </si>
  <si>
    <t>amine</t>
  </si>
  <si>
    <t>4-</t>
  </si>
  <si>
    <t>methanol</t>
  </si>
  <si>
    <t>OC</t>
  </si>
  <si>
    <t>1-aminoacridine</t>
  </si>
  <si>
    <t>Nc3c1c(nc2c(c1)cccc2)ccc3</t>
  </si>
  <si>
    <t>1-aminonaphthalene-2-sulfonic acid</t>
  </si>
  <si>
    <t>c1(c(c2c(cc1)cccc2)N)S(=O)(=O)O</t>
  </si>
  <si>
    <t>1-anthranol</t>
  </si>
  <si>
    <t>Oc1c3c(cc2c1cccc2)cccc3</t>
  </si>
  <si>
    <t>1-bromo-2-chlorobenzene</t>
  </si>
  <si>
    <t>Clc1ccccc1Br</t>
  </si>
  <si>
    <t>1-bromo-2-chloroethane</t>
  </si>
  <si>
    <t>BrCCCl</t>
  </si>
  <si>
    <t>1-Bromo-2-fluorobenzene</t>
  </si>
  <si>
    <t>Brc1c(cccc1)F</t>
  </si>
  <si>
    <t>1-bromo-2-methylbenzene</t>
  </si>
  <si>
    <t>Brc1c(cccc1)C</t>
  </si>
  <si>
    <t>1-bromo-2-methylpropane</t>
  </si>
  <si>
    <t>BrCC(C)C</t>
  </si>
  <si>
    <t>C(C(C)C)Br</t>
  </si>
  <si>
    <t>1-bromo-3-chlorobenzene</t>
  </si>
  <si>
    <t>Clc1cc(Br)ccc1</t>
  </si>
  <si>
    <t>1-bromo-3-chloropropane</t>
  </si>
  <si>
    <t>BrCCCCl</t>
  </si>
  <si>
    <t>1-bromo-3-fluorobenzene</t>
  </si>
  <si>
    <t>Brc1cc(ccc1)F</t>
  </si>
  <si>
    <t>1-Bromo-3-methylbutane</t>
  </si>
  <si>
    <t>BrCCC(C)C</t>
  </si>
  <si>
    <t>C(CC(C)C)Br</t>
  </si>
  <si>
    <t>1-Bromo-4-chlorobenzene</t>
  </si>
  <si>
    <t>Brc1ccc(cc1)Cl</t>
  </si>
  <si>
    <t>1-bromo-4-iodobenzene</t>
  </si>
  <si>
    <t>Ic1ccc(cc1)Br</t>
  </si>
  <si>
    <t>1-bromo-4-methylbenzene</t>
  </si>
  <si>
    <t>Brc1ccc(cc1)C</t>
  </si>
  <si>
    <t>1-Bromobutane</t>
  </si>
  <si>
    <t>BrCCCC</t>
  </si>
  <si>
    <t>C(CCC)Br</t>
  </si>
  <si>
    <t>1-Bromoheptane</t>
  </si>
  <si>
    <t>BrCCCCCCC</t>
  </si>
  <si>
    <t>1-bromohexane</t>
  </si>
  <si>
    <t>BrCCCCCC</t>
  </si>
  <si>
    <t>1-Bromonaphthalene</t>
  </si>
  <si>
    <t>Brc1c2c(ccc1)cccc2</t>
  </si>
  <si>
    <t>1-bromooctane</t>
  </si>
  <si>
    <t>BrCCCCCCCC</t>
  </si>
  <si>
    <t>1-Bromopentane</t>
  </si>
  <si>
    <t>BrCCCCC</t>
  </si>
  <si>
    <t>1-bromopropane</t>
  </si>
  <si>
    <t>BrCCC</t>
  </si>
  <si>
    <t>1-but-3-yn-2-yl-3-(4-chlorophenyl)-1-methylurea</t>
  </si>
  <si>
    <t>Clc1ccc(cc1)NC(=O)N(C(C)C#C)C</t>
  </si>
  <si>
    <t>1-butanol</t>
  </si>
  <si>
    <t>OCCCC</t>
  </si>
  <si>
    <t>C(CCC)O</t>
  </si>
  <si>
    <t>1-Butyl-3-(3,4-dichlorophenyl)-1-methylurea</t>
  </si>
  <si>
    <t>Clc1c(ccc(c1)NC(=O)N(CCCC)C)Cl</t>
  </si>
  <si>
    <t>1-Chloro-2-({2-[(2-chloroethyl)sulfinyl]ethyl}sulfinyl)ethane</t>
  </si>
  <si>
    <t>C(CS(=O)CCCl)S(=O)CCCl</t>
  </si>
  <si>
    <t>1-chloro-2-(2-chloroethoxy)ethane</t>
  </si>
  <si>
    <t>ClCCOCCCl</t>
  </si>
  <si>
    <t>1-chloro-2-(2-chloroethylsulfinyl)ethane</t>
  </si>
  <si>
    <t>ClCCS(=O)CCCl</t>
  </si>
  <si>
    <t>1-chloro-2-(2-chloroethylsulfonyl)ethane</t>
  </si>
  <si>
    <t>ClCCS(=O)(=O)CCCl</t>
  </si>
  <si>
    <t>1-Chloro-2-[(chloromethyl)sulfonyl]ethane</t>
  </si>
  <si>
    <t>C(CCl)S(=O)(=O)CCl</t>
  </si>
  <si>
    <t>1-chloro-2-[2-(2-chloroethylsulfonyl)ethylsulfonyl]ethane</t>
  </si>
  <si>
    <t>S(=O)(=O)(CCS(=O)(=O)CCCl)CCCl</t>
  </si>
  <si>
    <t>1-chloro-2-iodobenzene</t>
  </si>
  <si>
    <t>Ic1c(cccc1)Cl</t>
  </si>
  <si>
    <t>1-Chloro-2-methylpropane</t>
  </si>
  <si>
    <t>ClCC(C)C</t>
  </si>
  <si>
    <t>C(C(C)C)Cl</t>
  </si>
  <si>
    <t>1-Chloro-3-iodobenzene</t>
  </si>
  <si>
    <t>Ic1cc(ccc1)Cl</t>
  </si>
  <si>
    <t>1-chloro-3-phenylbenzene</t>
  </si>
  <si>
    <t>Clc1cc(ccc1)-c2ccccc2</t>
  </si>
  <si>
    <t>1-chloro-4-[2,2-dichloro-1-(2-chlorophenyl)ethenyl]benzene</t>
  </si>
  <si>
    <t>Clc1c(cccc1)C(=C(Cl)Cl)c2ccc(cc2)Cl</t>
  </si>
  <si>
    <t>1-chloro-4-[2,2-dichloro-1-(2-chlorophenyl)ethyl]benzene</t>
  </si>
  <si>
    <t>ClC(Cl)C(c1c(cccc1)Cl)c2ccc(cc2)Cl</t>
  </si>
  <si>
    <t>1-chloro-4-[2,2-dichloro-1-(4-chlorophenyl)ethyl]benzene</t>
  </si>
  <si>
    <t>ClC(Cl)C(c1ccc(cc1)Cl)c2ccc(cc2)Cl</t>
  </si>
  <si>
    <t>1-Chloro-4-iodobenzene</t>
  </si>
  <si>
    <t>Ic1ccc(cc1)Cl</t>
  </si>
  <si>
    <t>1-chloroacridin-9-amine</t>
  </si>
  <si>
    <t>c21c(c3c(nc1cccc2Cl)cccc3)N</t>
  </si>
  <si>
    <t>1-chlorobutane</t>
  </si>
  <si>
    <t>ClCCCC</t>
  </si>
  <si>
    <t>1-chloroheptane</t>
  </si>
  <si>
    <t>ClCCCCCCC</t>
  </si>
  <si>
    <t>1-chlorohexane</t>
  </si>
  <si>
    <t>ClCCCCCC</t>
  </si>
  <si>
    <t>1-chloronaphthalene</t>
  </si>
  <si>
    <t>Clc1c2c(ccc1)cccc2</t>
  </si>
  <si>
    <t>1-chloropentane</t>
  </si>
  <si>
    <t>ClCCCCC</t>
  </si>
  <si>
    <t>1-chloropropane</t>
  </si>
  <si>
    <t>ClCCC</t>
  </si>
  <si>
    <t>1-cyclohexyl-1-phenyl-3-piperidin-1-ylpropan-1-ol</t>
  </si>
  <si>
    <t>C(C1CCCCC1)(c2ccccc2)(CCN3CCCCC3)O</t>
  </si>
  <si>
    <t>1-cyclohexyl-3-(2-dimethylaminoethyl)urea</t>
  </si>
  <si>
    <t>C1(NC(=O)NCCN(C)C)CCCCC1</t>
  </si>
  <si>
    <t>1-cyclopropyl-6-fluoro-7-(2-methyl-3-methylaminoazetidin-1-yl)-4-oxoquinoline-3-carboxylic acid</t>
  </si>
  <si>
    <t>c31c(cc(c(c1)N2C(C(C2)NC)C)F)C(=O)C(=CN3C4CC4)C(=O)O</t>
  </si>
  <si>
    <t>1-cyclopropyl-6-fluoro-7-(3-methylaminoazetidin-1-yl)-4-oxoquinoline-3-carboxylic acid</t>
  </si>
  <si>
    <t>c31c(cc(c(c1)N2CC(C2)NC)F)C(=O)C(=CN3C4CC4)C(=O)O</t>
  </si>
  <si>
    <t>1-cyclopropyl-6,8-difluoro-7-(2-methyl-3-methylaminoazetidin-1-yl)-4-oxoquinoline-3-carboxylic acid</t>
  </si>
  <si>
    <t>c31c(cc(c(c1F)N2C(C(C2)NC)C)F)C(=O)C(=CN3C4CC4)C(=O)O</t>
  </si>
  <si>
    <t>1-cyclopropyl-6,8-difluoro-7-(3-methylaminoazetidin-1-yl)-4-oxoquinoline-3-carboxylic acid</t>
  </si>
  <si>
    <t>c31c(cc(c(c1F)N2CC(C2)NC)F)C(=O)C(=CN3C4CC4)C(=O)O</t>
  </si>
  <si>
    <t>1-cyclopropyl-7-(3,6-diazabicyclo[2.2.1]heptan-6-yl)-6-fluoro-4-oxoquinoline-3-carboxylic acid</t>
  </si>
  <si>
    <t>c41c(cc(c(c1)N2C3CC(C2)NC3)F)C(=O)C(=CN4C5CC5)C(=O)O</t>
  </si>
  <si>
    <t>1-decanol</t>
  </si>
  <si>
    <t>OCCCCCCCCCC</t>
  </si>
  <si>
    <t>1-decylpiperidine</t>
  </si>
  <si>
    <t>N1(CCCCCCCCCC)CCCCC1</t>
  </si>
  <si>
    <t>1-Deoxy-1-(2,5-dioxo-2,3,4,5-tetrahydro-1H-1,4-benzodiazepin-1-yl)pentitol</t>
  </si>
  <si>
    <t>c1ccc2c(c1)C(=O)NCC(=O)N2CC(C(C(CO)O)O)O</t>
  </si>
  <si>
    <t>1-Deoxy-1-(3-methyl-2,5-dioxo-2,3,4,5-tetrahydro-1H-1,4-benzodiazepin-1-yl)pentitol</t>
  </si>
  <si>
    <t>CC1C(=O)N(c2ccccc2C(=O)N1)CC(C(C(CO)O)O)O</t>
  </si>
  <si>
    <t>1-dibutylphosphoryloxybutane</t>
  </si>
  <si>
    <t>P(=O)(OCCCC)(CCCC)CCCC</t>
  </si>
  <si>
    <t>1-diethylaminopropan-2-yl 4-aminobenzoate</t>
  </si>
  <si>
    <t>c1(ccc(cc1)N)C(=O)OC(CN(CC)CC)C</t>
  </si>
  <si>
    <t>1-ethyl-1-(4-methoxyphenyl)urea</t>
  </si>
  <si>
    <t>N(c1ccc(cc1)OC)(C(=O)N)CC</t>
  </si>
  <si>
    <t>1-ethyl-2-methylbenzene</t>
  </si>
  <si>
    <t>C(C)c1c(cccc1)C</t>
  </si>
  <si>
    <t>c1(c(cccc1)C)CC</t>
  </si>
  <si>
    <t>1-Ethyl-3-oxo-1,3-dihydro-2-benzofuran-5-carbonitrile</t>
  </si>
  <si>
    <t>CCC1c2ccc(cc2C(=O)O1)C#N</t>
  </si>
  <si>
    <t>1-Ethyl-4-methylbenzene</t>
  </si>
  <si>
    <t>C(C)c1ccc(cc1)C</t>
  </si>
  <si>
    <t>c1(ccc(cc1)C)CC</t>
  </si>
  <si>
    <t>1-Ethylnaphthalene</t>
  </si>
  <si>
    <t>C(C)c1c2c(ccc1)cccc2</t>
  </si>
  <si>
    <t>1-fluoro-4-iodobenzene</t>
  </si>
  <si>
    <t>Ic1ccc(cc1)F</t>
  </si>
  <si>
    <t>c1(ccc(cc1)I)F</t>
  </si>
  <si>
    <t>1-Fluoro-9-acridinamine</t>
  </si>
  <si>
    <t>c1ccc2c(c1)c(c3c(n2)cccc3F)N</t>
  </si>
  <si>
    <t>L. Shi. B. Zhang. S. Song and Y. Zhu. J. Chem. Eng. Data 52. 1856-1857 (2007)</t>
  </si>
  <si>
    <t>http://goo.gl/J0JLC</t>
  </si>
  <si>
    <t>1-H-tetrazole-1-acetic acid</t>
  </si>
  <si>
    <t>O=C(O)Cn1nnnc1</t>
  </si>
  <si>
    <t>1-propanol</t>
  </si>
  <si>
    <t>CCCO</t>
  </si>
  <si>
    <t>REF1222</t>
  </si>
  <si>
    <t>carboxylic acid</t>
  </si>
  <si>
    <t>2-propanol</t>
  </si>
  <si>
    <t>CC(C)O</t>
  </si>
  <si>
    <t>acetone</t>
  </si>
  <si>
    <t>CC(=O)C</t>
  </si>
  <si>
    <t>butyl acetate</t>
  </si>
  <si>
    <t>CCCCOC(=O)C</t>
  </si>
  <si>
    <t>CCO</t>
  </si>
  <si>
    <t>ethyl acetate</t>
  </si>
  <si>
    <t>O=C(OCC)C</t>
  </si>
  <si>
    <t>CO</t>
  </si>
  <si>
    <t>1-heptanol</t>
  </si>
  <si>
    <t>OCCCCCCC</t>
  </si>
  <si>
    <t>1-heptyne</t>
  </si>
  <si>
    <t>C#CCCCCC</t>
  </si>
  <si>
    <t>1-hexanol</t>
  </si>
  <si>
    <t>OCCCCCC</t>
  </si>
  <si>
    <t>1-hexen-3-one</t>
  </si>
  <si>
    <t>O=C(CCC)C=C</t>
  </si>
  <si>
    <t>1-hexene</t>
  </si>
  <si>
    <t>C=CCCCC</t>
  </si>
  <si>
    <t>1-Hexene-3-ol</t>
  </si>
  <si>
    <t>OC(CCC)C=C</t>
  </si>
  <si>
    <t>1-hexyne</t>
  </si>
  <si>
    <t>C#CCCCC</t>
  </si>
  <si>
    <t>1-Iodobutane</t>
  </si>
  <si>
    <t>ICCCC</t>
  </si>
  <si>
    <t>C(CCC)I</t>
  </si>
  <si>
    <t>1-Iodoheptane</t>
  </si>
  <si>
    <t>ICCCCCCC</t>
  </si>
  <si>
    <t>1-iodonaphthalene</t>
  </si>
  <si>
    <t>Ic1c2c(ccc1)cccc2</t>
  </si>
  <si>
    <t>1-Iodopropane</t>
  </si>
  <si>
    <t>ICCC</t>
  </si>
  <si>
    <t>C(CC)I</t>
  </si>
  <si>
    <t>1-methoxy-2,3,4,5-tetrachlorobenzene</t>
  </si>
  <si>
    <t>Clc1c(OC)cc(Cl)c(Cl)c1Cl</t>
  </si>
  <si>
    <t>1-Methoxy-4-nitronaphthalene</t>
  </si>
  <si>
    <t>c21c(c(ccc1[N+](=O)[O-])OC)cccc2</t>
  </si>
  <si>
    <t>1-methyl naphthalene</t>
  </si>
  <si>
    <t>c1cccc2cccc(c12)C</t>
  </si>
  <si>
    <t>1-methyl-2-propan-2-ylbenzene</t>
  </si>
  <si>
    <t>C(C)(C)c1c(cccc1)C</t>
  </si>
  <si>
    <t>1-Methyl-3-(2,4,6-trioxohexahydro-5-pyrimidinyl)thiourea</t>
  </si>
  <si>
    <t>CNC(=S)NC1C(=O)NC(=O)NC1=O</t>
  </si>
  <si>
    <t>1-methyl-3-phenyl-5-[3-(trifluoromethyl)phenyl]pyridin-4-one</t>
  </si>
  <si>
    <t>FC(F)(F)c1cc(ccc1)C2=CN(C=C(C2=O)c3ccccc3)C</t>
  </si>
  <si>
    <t>1-Methyl-4-phenylbenzene</t>
  </si>
  <si>
    <t>Cc1ccc(cc1)-c2ccccc2</t>
  </si>
  <si>
    <t>1-methyl-4-prop-1-en-2-ylcyclohexene</t>
  </si>
  <si>
    <t>C1(CCC(=CC1)C)C(=C)C</t>
  </si>
  <si>
    <t>1-Methyl-9H-pyrido[3,4-b]indole</t>
  </si>
  <si>
    <t>c21c3c([nH]c1c(ncc2)C)cccc3</t>
  </si>
  <si>
    <t>1-methylbutane-1,1,3-tricarboxylic acid</t>
  </si>
  <si>
    <t>C(CC(C(=O)O)C)(C(=O)O)(C(=O)O)C</t>
  </si>
  <si>
    <t>Kia Sepassi and Samuel H. Yalkowsky. Solubility Prediction in Octanol: A Technical Note. AAPS PharmSciTech 2006; 7 (1) Article 26</t>
  </si>
  <si>
    <t>http://www.aapspharmscitech.org/articles/pt0701/pt070126/pt070126.pdf</t>
  </si>
  <si>
    <t>1-methylfluorene</t>
  </si>
  <si>
    <t>c32c(c1cccc(c1C2)C)cccc3</t>
  </si>
  <si>
    <t>CC1=C2CC3=CC=CC=C3C2=CC=C1</t>
  </si>
  <si>
    <t>1-methylphenanthrene</t>
  </si>
  <si>
    <t>Cc3c1c(c2c(cc1)cccc2)ccc3</t>
  </si>
  <si>
    <t>1-methyluracil</t>
  </si>
  <si>
    <t>N1(C=CC(=O)NC1=O)C</t>
  </si>
  <si>
    <t>1-methyluric acid</t>
  </si>
  <si>
    <t>N2(C(=O)NC1=C(NC(=O)N1)C2=O)C</t>
  </si>
  <si>
    <t>1-naphthaceneacetic acid</t>
  </si>
  <si>
    <t>OC(=O)Cc1c2c(ccc1)cccc2</t>
  </si>
  <si>
    <t>1-naphthol</t>
  </si>
  <si>
    <t>Oc1c2c(ccc1)cccc2</t>
  </si>
  <si>
    <t>Wang 99 - S4</t>
  </si>
  <si>
    <t>Oc2cccc1ccccc12</t>
  </si>
  <si>
    <t>1-naphthyl isothiocyanate</t>
  </si>
  <si>
    <t>S=C=Nc1c2c(ccc1)cccc2</t>
  </si>
  <si>
    <t>1-naphthylamine</t>
  </si>
  <si>
    <t>Nc1c2c(ccc1)cccc2</t>
  </si>
  <si>
    <t>1-nitroacridin-9-amine</t>
  </si>
  <si>
    <t>c21c(c3c(nc1cccc2[N+](=O)[O-])cccc3)N</t>
  </si>
  <si>
    <t>Hoover KR; Acree WE Jr.; Abraham MH. Correlation of the Solubility Behavior of Crystalline 1-Nitronapthalene in Organic SolventsWith the Abraham Solvation Parameter Model. Journal of Solution Chemistry Vol. 34 No. 10 October 2005</t>
  </si>
  <si>
    <t>http://www.springerlink.com/content/yg24334001765rj3/</t>
  </si>
  <si>
    <t>1-nitronaphthalene</t>
  </si>
  <si>
    <t>[O-][N+](=O)c2cccc1ccccc12</t>
  </si>
  <si>
    <t>CCCCO</t>
  </si>
  <si>
    <t>REF1144-Hoover</t>
  </si>
  <si>
    <t>CCCCCCO</t>
  </si>
  <si>
    <t>CCCCCCCCO</t>
  </si>
  <si>
    <t>1-pentanol</t>
  </si>
  <si>
    <t>OCCCCC</t>
  </si>
  <si>
    <t>2-butanol</t>
  </si>
  <si>
    <t>OC(C)CC</t>
  </si>
  <si>
    <t>2-ethyl-1-hexanol</t>
  </si>
  <si>
    <t>OCC(CC)CCCC</t>
  </si>
  <si>
    <t>2-methyl-1-butanol</t>
  </si>
  <si>
    <t>OCC(C)CC</t>
  </si>
  <si>
    <t>2-methyl-1-pentanol</t>
  </si>
  <si>
    <t>OCC(C)CCC</t>
  </si>
  <si>
    <t>2-methyl-1-propanol</t>
  </si>
  <si>
    <t>CC(C)CO</t>
  </si>
  <si>
    <t>2-methyl-2-propanol</t>
  </si>
  <si>
    <t>CC(C)(C)O</t>
  </si>
  <si>
    <t>2-pentanol</t>
  </si>
  <si>
    <t>OC(C)CCC</t>
  </si>
  <si>
    <t>3-methyl-1-butanol</t>
  </si>
  <si>
    <t>OCCC(C)C</t>
  </si>
  <si>
    <t>4-methyl-2-pentanol</t>
  </si>
  <si>
    <t>OC(C)CC(C)C</t>
  </si>
  <si>
    <t>acetonitrile</t>
  </si>
  <si>
    <t>CC#N</t>
  </si>
  <si>
    <t>benzene</t>
  </si>
  <si>
    <t>c1ccccc1</t>
  </si>
  <si>
    <t>butyronitrile</t>
  </si>
  <si>
    <t>CCCC#N</t>
  </si>
  <si>
    <t>cyclohexane</t>
  </si>
  <si>
    <t>C1CCCCC1</t>
  </si>
  <si>
    <t>cyclooctane</t>
  </si>
  <si>
    <t>C1CCCCCCC1</t>
  </si>
  <si>
    <t>cyclopentanol</t>
  </si>
  <si>
    <t>C1CCC(C1)O</t>
  </si>
  <si>
    <t>decane</t>
  </si>
  <si>
    <t>CCCCCCCCCC</t>
  </si>
  <si>
    <t>dibutyl ether</t>
  </si>
  <si>
    <t>O(CCCC)CCCC</t>
  </si>
  <si>
    <t>diethyl ether</t>
  </si>
  <si>
    <t>CCOCC</t>
  </si>
  <si>
    <t>diisopropyl ether</t>
  </si>
  <si>
    <t>O(C(C)C)C(C)C</t>
  </si>
  <si>
    <t>ethylene glycol</t>
  </si>
  <si>
    <t>C(CO)O</t>
  </si>
  <si>
    <t>heptane</t>
  </si>
  <si>
    <t>CCCCCCC</t>
  </si>
  <si>
    <t>hexadecane</t>
  </si>
  <si>
    <t>CCCCCCCCCCCCCCCC</t>
  </si>
  <si>
    <t>hexane</t>
  </si>
  <si>
    <t>CCCCCC</t>
  </si>
  <si>
    <t>isooctane</t>
  </si>
  <si>
    <t>CC(C)CCCCC</t>
  </si>
  <si>
    <t>methyl tert-butyl ether</t>
  </si>
  <si>
    <t>O(C(C)(C)C)C</t>
  </si>
  <si>
    <t>methylcyclohexane</t>
  </si>
  <si>
    <t>CC1CCCCC1</t>
  </si>
  <si>
    <t>nonane</t>
  </si>
  <si>
    <t>CCCCCCCCC</t>
  </si>
  <si>
    <t>octane</t>
  </si>
  <si>
    <t>CCCCCCCC</t>
  </si>
  <si>
    <t>propionitrile</t>
  </si>
  <si>
    <t>CCC#N</t>
  </si>
  <si>
    <t>tert-butylcyclohexane</t>
  </si>
  <si>
    <t>CC(C)(C)C1CCCCC1</t>
  </si>
  <si>
    <t>toluene</t>
  </si>
  <si>
    <t>Cc1ccccc1</t>
  </si>
  <si>
    <t>undecane</t>
  </si>
  <si>
    <t>C(CCCCCCCC)CC</t>
  </si>
  <si>
    <t>C1=CC=C2C(=C1)C=CC=C2[N+](=O)[O-]</t>
  </si>
  <si>
    <t>1-nitrooxybutan-2-yl nitrate</t>
  </si>
  <si>
    <t>C(O[N+](=O)[O-])(CO[N+](=O)[O-])CC</t>
  </si>
  <si>
    <t>1-nitrooxyhexan-2-yl nitrate</t>
  </si>
  <si>
    <t>C(CO[N+](=O)[O-])(O[N+](=O)[O-])CCCC</t>
  </si>
  <si>
    <t>1-nitrooxyoctan-2-yl nitrate</t>
  </si>
  <si>
    <t>C(CO[N+](=O)[O-])(O[N+](=O)[O-])CCCCCC</t>
  </si>
  <si>
    <t>1-nitropropane</t>
  </si>
  <si>
    <t>[N+](=O)([O-])CCC</t>
  </si>
  <si>
    <t>C(CC)[N+](=O)[O-]</t>
  </si>
  <si>
    <t>1-nitroso-1-ethylurea</t>
  </si>
  <si>
    <t>N(N=O)(CC)C(=O)N</t>
  </si>
  <si>
    <t>1-nitroso-1-methylurea</t>
  </si>
  <si>
    <t>N(N=O)(C)C(=O)N</t>
  </si>
  <si>
    <t>1-nonanol</t>
  </si>
  <si>
    <t>OCCCCCCCCC</t>
  </si>
  <si>
    <t>1-nonene</t>
  </si>
  <si>
    <t>C=CCCCCCCC</t>
  </si>
  <si>
    <t>C(CCCC=C)CCC</t>
  </si>
  <si>
    <t>1-nonyne</t>
  </si>
  <si>
    <t>C#CCCCCCCC</t>
  </si>
  <si>
    <t>1-octadecanol</t>
  </si>
  <si>
    <t>OCCCCCCCCCCCCCCCCCC</t>
  </si>
  <si>
    <t>9-</t>
  </si>
  <si>
    <t>http://onschallenge.wikispaces.com/EXP069</t>
  </si>
  <si>
    <t>1-octadecylamine</t>
  </si>
  <si>
    <t>NCCCCCCCCCCCCCCCCCC</t>
  </si>
  <si>
    <t>N#CC</t>
  </si>
  <si>
    <t>7-</t>
  </si>
  <si>
    <t>6-</t>
  </si>
  <si>
    <t>8-</t>
  </si>
  <si>
    <t>10-</t>
  </si>
  <si>
    <t>c1ccccc1C</t>
  </si>
  <si>
    <t>Hoerr C.W;  Harwood H.J. Solubilities of high molecular weight aliphatic compounds in n-hexane J. Org. Chem. vol 16 (5) 779–791 (1951) [http://dx.doi.org/10.1021/jo01145a020]</t>
  </si>
  <si>
    <t>http://dx.doi.org/10.1021/jo01145a020</t>
  </si>
  <si>
    <t>20C</t>
  </si>
  <si>
    <t>C(CCCCCCC)O</t>
  </si>
  <si>
    <t>1-octene</t>
  </si>
  <si>
    <t>C=CCCCCCC</t>
  </si>
  <si>
    <t>1-octyne</t>
  </si>
  <si>
    <t>C(CCC)CCC#C</t>
  </si>
  <si>
    <t>C#CCCCCCC</t>
  </si>
  <si>
    <t>1-Oxo-2-sulfo-1H-inden-3-olate</t>
  </si>
  <si>
    <t>c1ccc2c(c1)C(=C(C2=O)S(=O)(=O)O)[O-]</t>
  </si>
  <si>
    <t>1-pentadecanol</t>
  </si>
  <si>
    <t>OCCCCCCCCCCCCCCC</t>
  </si>
  <si>
    <t>1-pentene</t>
  </si>
  <si>
    <t>C=CCCC</t>
  </si>
  <si>
    <t>1-pentyne</t>
  </si>
  <si>
    <t>C#CCCC</t>
  </si>
  <si>
    <t>1-phenylethanol</t>
  </si>
  <si>
    <t>OC(C)c1ccccc1</t>
  </si>
  <si>
    <t>C(C)(c1ccccc1)O</t>
  </si>
  <si>
    <t>1-phenylpropane-1,2-dione oxime</t>
  </si>
  <si>
    <t>c1(ccccc1)C(=NO)C(=NO)C</t>
  </si>
  <si>
    <t>1-phenylthiourea</t>
  </si>
  <si>
    <t>S=C(Nc1ccccc1)N</t>
  </si>
  <si>
    <t>OCCC</t>
  </si>
  <si>
    <t>1-tert-butyl-6-fluoro-4-oxo-7-piperazin-1-ylquinoline-3-carboxylic acid</t>
  </si>
  <si>
    <t>c31c(cc(c(c1)N2CCNCC2)F)C(=O)C(=CN3C(C)(C)C)C(=O)O</t>
  </si>
  <si>
    <t>1,1-dichlorobutane</t>
  </si>
  <si>
    <t>ClC(Cl)CCC</t>
  </si>
  <si>
    <t>C(CCC)(Cl)Cl</t>
  </si>
  <si>
    <t>1,1-dichloroethane</t>
  </si>
  <si>
    <t>ClC(Cl)C</t>
  </si>
  <si>
    <t>C(C)(Cl)Cl</t>
  </si>
  <si>
    <t>1,1-dichloroethene</t>
  </si>
  <si>
    <t>ClC(=C)Cl</t>
  </si>
  <si>
    <t>C(=C)(Cl)Cl</t>
  </si>
  <si>
    <t>1,1-diethoxyethane</t>
  </si>
  <si>
    <t>O(C(OCC)C)CC</t>
  </si>
  <si>
    <t>C(C)(OCC)OCC</t>
  </si>
  <si>
    <t>1,1-dimethyl-3-[3-(trifluoromethyl)phenyl]urea</t>
  </si>
  <si>
    <t>FC(F)(F)c1cc(ccc1)NC(=O)N(C)C</t>
  </si>
  <si>
    <t>1,1-Dimethyl-3-oxo-1,3-dihydro-2-benzofuran-5-carbonitrile</t>
  </si>
  <si>
    <t>CC1(c2ccc(cc2C(=O)O1)C#N)C</t>
  </si>
  <si>
    <t>1,1-dioxo-2-(2-oxopiperidin-3-yl)-1,2-benzothiazol-3-one</t>
  </si>
  <si>
    <t>N2(S(=O)(=O)c1c(cccc1)C2=O)C3C(=O)NCCC3</t>
  </si>
  <si>
    <t>1,1-dioxo-3-(phenylmethyl)-6-(trifluoromethyl)-3,4-dihydro-2H-benzo[e][1,2,4]thiadiazine-7-sulfonamide</t>
  </si>
  <si>
    <t>FC(F)(F)c1c(cc2c(c1)NC(NS2(=O)=O)Cc3ccccc3)S(=O)(=O)N</t>
  </si>
  <si>
    <t>1,1,1-trichloroethane</t>
  </si>
  <si>
    <t>C(C)(Cl)(Cl)Cl</t>
  </si>
  <si>
    <t>1,1,1-trifluoro-N-(2-methyl-4-phenylsulfonylphenyl)methanesulfonamide</t>
  </si>
  <si>
    <t>FC(F)(F)S(=O)(=O)Nc1c(cc(cc1)S(=O)(=O)c2ccccc2)C</t>
  </si>
  <si>
    <t>1,1,1-trifluoropropan-2-ol</t>
  </si>
  <si>
    <t>FC(F)(F)C(O)C</t>
  </si>
  <si>
    <t>1,1,1,2-tetrachloroethane</t>
  </si>
  <si>
    <t>C(CCl)(Cl)(Cl)Cl</t>
  </si>
  <si>
    <t>1,1,2-Trichloro-1,2,2-trifluoroethane</t>
  </si>
  <si>
    <t>FC(F)(Cl)C(F)(Cl)Cl</t>
  </si>
  <si>
    <t>1,1,2-trichloroethane</t>
  </si>
  <si>
    <t>ClC(Cl)CCl</t>
  </si>
  <si>
    <t>C(CCl)(Cl)Cl</t>
  </si>
  <si>
    <t>1,1,2-trichloroethene</t>
  </si>
  <si>
    <t>ClC(=CCl)Cl</t>
  </si>
  <si>
    <t>C(=CCl)(Cl)Cl</t>
  </si>
  <si>
    <t>1,1,2-trichlorofluoroethane</t>
  </si>
  <si>
    <t>C(CCl)(Cl)(Cl)F</t>
  </si>
  <si>
    <t>1,1,2,2-tetrabromoethane</t>
  </si>
  <si>
    <t>C(C(Br)Br)(Br)Br</t>
  </si>
  <si>
    <t>1,1,2,2-tetrachloroethane</t>
  </si>
  <si>
    <t>ClC(Cl)C(Cl)Cl</t>
  </si>
  <si>
    <t>1,1,2,2-tetrachloroethene</t>
  </si>
  <si>
    <t>ClC(=C(Cl)Cl)Cl</t>
  </si>
  <si>
    <t>C(=C(Cl)Cl)(Cl)Cl</t>
  </si>
  <si>
    <t>1,1,2,3,4,4-hexachlorobuta-1,3-diene</t>
  </si>
  <si>
    <t>Cl/C(Cl)=C(\Cl)C(\Cl)=C(/Cl)Cl</t>
  </si>
  <si>
    <t>1,1,2,4,4-pentachlorobuta-1,3-diene</t>
  </si>
  <si>
    <t>ClC(=C(Cl)C=C(Cl)Cl)Cl</t>
  </si>
  <si>
    <t>1,1,3-Trimethylcyclopentane</t>
  </si>
  <si>
    <t>C1(CC(CC1)C)(C)C</t>
  </si>
  <si>
    <t>1,1,3,4,4-pentachloro-1,2-butadiene</t>
  </si>
  <si>
    <t>C(=C=C(C(Cl)Cl)Cl)(Cl)Cl</t>
  </si>
  <si>
    <t>1,1'-Sulfonyldipyrrolidine</t>
  </si>
  <si>
    <t>C1CCN(C1)S(=O)(=O)N2CCCC2</t>
  </si>
  <si>
    <t>1,2-benzenediamine</t>
  </si>
  <si>
    <t>Nc1c(cccc1)N</t>
  </si>
  <si>
    <t>1,2-benzenediol</t>
  </si>
  <si>
    <t>Oc1c(cccc1)O</t>
  </si>
  <si>
    <t>1,2-dibromo-3-chloropropane</t>
  </si>
  <si>
    <t>BrC(CBr)CCl</t>
  </si>
  <si>
    <t>1,2-dibromobenzene</t>
  </si>
  <si>
    <t>Brc1c(cccc1)Br</t>
  </si>
  <si>
    <t>c1(c(cccc1)Br)Br</t>
  </si>
  <si>
    <t>1,2-dibromoethane</t>
  </si>
  <si>
    <t>BrCCBr</t>
  </si>
  <si>
    <t>1,2-dibromoethylene</t>
  </si>
  <si>
    <t>BrC=CBr</t>
  </si>
  <si>
    <t>C(=CBr)Br</t>
  </si>
  <si>
    <t>1,2-dibromopropane</t>
  </si>
  <si>
    <t>C(C(C)Br)Br</t>
  </si>
  <si>
    <t>1,2-Dichloro-1,1,2,2-tetrafluoroethane</t>
  </si>
  <si>
    <t>FC(F)(Cl)C(F)(F)Cl</t>
  </si>
  <si>
    <t>1,2-dichloro-3-(2,3-dichlorophenyl)benzene</t>
  </si>
  <si>
    <t>Clc1c(cccc1-c2c(c(ccc2)Cl)Cl)Cl</t>
  </si>
  <si>
    <t>1,2-dichlorobenzene</t>
  </si>
  <si>
    <t>Clc1c(cccc1)Cl</t>
  </si>
  <si>
    <t>c1(c(cccc1)Cl)Cl</t>
  </si>
  <si>
    <t>1,2-dichloroethane</t>
  </si>
  <si>
    <t>ClCCCl</t>
  </si>
  <si>
    <t>1,2-dichloroethylene</t>
  </si>
  <si>
    <t>ClC=CCl</t>
  </si>
  <si>
    <t>C(=CCl)Cl</t>
  </si>
  <si>
    <t>1,2-dichloropropane</t>
  </si>
  <si>
    <t>ClC(CCl)C</t>
  </si>
  <si>
    <t>C(C(C)Cl)Cl</t>
  </si>
  <si>
    <t>1,2-diethoxyethane</t>
  </si>
  <si>
    <t>O(CCOCC)CC</t>
  </si>
  <si>
    <t>C(COCC)OCC</t>
  </si>
  <si>
    <t>1,2-diethylbenzene</t>
  </si>
  <si>
    <t>C(C)c1c(cccc1)CC</t>
  </si>
  <si>
    <t>1,2-diiodoethylene</t>
  </si>
  <si>
    <t>IC=CI</t>
  </si>
  <si>
    <t>1,2-dimethylbenzene</t>
  </si>
  <si>
    <t>Cc1c(cccc1)C</t>
  </si>
  <si>
    <t>c1(c(cccc1)C)C</t>
  </si>
  <si>
    <t>1,2-Dimethylcyclohexane</t>
  </si>
  <si>
    <t>C1(C(CCCC1)C)C</t>
  </si>
  <si>
    <t>1,2-dinitrobenzene</t>
  </si>
  <si>
    <t>[N+](=O)([O-])c1c(cccc1)[N+](=O)[O-]</t>
  </si>
  <si>
    <t>1,2-dipentanoylhydrazine</t>
  </si>
  <si>
    <t>C(=O)(NNC(=O)CCCC)CCCC</t>
  </si>
  <si>
    <t>1,2-O-(2,2,2-Trichloroethylidene)-beta-D-arabinofuranose</t>
  </si>
  <si>
    <t>C21C(OC(O1)C(Cl)(Cl)Cl)OC(C2O)CO</t>
  </si>
  <si>
    <t>1,2-O-Isopropylidene-3-O-octanoyl-alpha-D-glucofuranose</t>
  </si>
  <si>
    <t>C21C(C(OC1OC(O2)(C)C)C(CO)O)OC(=O)CCCCCCC</t>
  </si>
  <si>
    <t>1,2,2-triacetyloxyethyl acetate</t>
  </si>
  <si>
    <t>C(C(OC(=O)C)OC(=O)C)(OC(=O)C)OC(=O)C</t>
  </si>
  <si>
    <t>1,2,3-tribromobenzene</t>
  </si>
  <si>
    <t>Brc1c(cccc1Br)Br</t>
  </si>
  <si>
    <t>c1(c(c(ccc1)Br)Br)Br</t>
  </si>
  <si>
    <t>1,2,3-Trichloro-4-(2-chlorobenzyl)-5-methylbenzene</t>
  </si>
  <si>
    <t>Cc1cc(c(c(c1Cc2ccccc2Cl)Cl)Cl)Cl</t>
  </si>
  <si>
    <t>1,2,3-trichloro-4-(2,3,4-trichlorophenyl)benzene</t>
  </si>
  <si>
    <t>Clc2ccc(c1ccc(Cl)c(Cl)c1Cl)c(Cl)c2Cl</t>
  </si>
  <si>
    <t>1,2,3-trichloro-4-(2,4-dichlorophenyl)benzene</t>
  </si>
  <si>
    <t>Clc1c(c(ccc1Cl)-c2c(cc(cc2)Cl)Cl)Cl</t>
  </si>
  <si>
    <t>1,2,3-trichloro-4-(2,4,5-trichlorophenoxy)benzene</t>
  </si>
  <si>
    <t>Clc2ccc(Oc1cc(Cl)c(Cl)cc1Cl)c(Cl)c2Cl</t>
  </si>
  <si>
    <t>1,2,3-trichloro-4-(2,4,5-trichlorophenyl)benzene</t>
  </si>
  <si>
    <t>Clc1c(c(ccc1Cl)-c2c(cc(c(c2)Cl)Cl)Cl)Cl</t>
  </si>
  <si>
    <t>1,2,3-trichloro-4-(3,4-dichlorophenyl)benzene</t>
  </si>
  <si>
    <t>Clc1c(c(ccc1Cl)-c2cc(c(cc2)Cl)Cl)Cl</t>
  </si>
  <si>
    <t>1,2,3-Trichloro-4-(4-chlorobenzyl)-5-methylbenzene</t>
  </si>
  <si>
    <t>Cc1cc(c(c(c1Cc2ccc(cc2)Cl)Cl)Cl)Cl</t>
  </si>
  <si>
    <t>1,2,3-trichlorobenzene</t>
  </si>
  <si>
    <t>Clc1cccc(Cl)c1Cl</t>
  </si>
  <si>
    <t>Rytting E; Lentz KA: Chen XQ; Qian F; Venkatesh N. Aqueous and cosolvent solubility data for drug-like organic compounds. The AAPS Journal. 7:1 (2005)</t>
  </si>
  <si>
    <t>http://www.springerlink.com/content/um5p375020237780/</t>
  </si>
  <si>
    <t>PEG400</t>
  </si>
  <si>
    <t>O(CCOCCOCCO)CCOCCOCCOCCOCCOCCO</t>
  </si>
  <si>
    <t>REF1049-Rytting</t>
  </si>
  <si>
    <t>PEG400/water(25:75)vol</t>
  </si>
  <si>
    <t>O(CCOCCOCCO)CCOCCOCCOCCOCCOCCO.O</t>
  </si>
  <si>
    <t>PEG400/water(50:50)vol</t>
  </si>
  <si>
    <t>PEG400/water(75:25)vol</t>
  </si>
  <si>
    <t>Clc1c(cccc1Cl)Cl</t>
  </si>
  <si>
    <t>C1=CC(=C(C(=C1)Cl)Cl)Cl</t>
  </si>
  <si>
    <t>1,2,3-trichloropropane</t>
  </si>
  <si>
    <t>ClC(CCl)CCl</t>
  </si>
  <si>
    <t>C(C(CCl)Cl)Cl</t>
  </si>
  <si>
    <t>1,2,3-trimethylbenzene</t>
  </si>
  <si>
    <t>Cc1c(cccc1C)C</t>
  </si>
  <si>
    <t>1,2,3,4-tetrachlorobenzene</t>
  </si>
  <si>
    <t>Clc1c(c(ccc1Cl)Cl)Cl</t>
  </si>
  <si>
    <t>c1(c(c(c(cc1)Cl)Cl)Cl)Cl</t>
  </si>
  <si>
    <t>1,2,3,4-tetrachlorodibenzo-p-dioxin</t>
  </si>
  <si>
    <t>c31c(c(c(c(c1Cl)Cl)Cl)Cl)Oc2c(cccc2)O3</t>
  </si>
  <si>
    <t>1,2,3,4-tetrachloronaphthalene</t>
  </si>
  <si>
    <t>Clc2c1ccccc1c(Cl)c(Cl)c2Cl</t>
  </si>
  <si>
    <t>1,2,3,4-Tetrahydronaphthalene</t>
  </si>
  <si>
    <t>C2CCc1c(cccc1)C2</t>
  </si>
  <si>
    <t>1,2,3,4,4a,5,6,7,8,8a-decahydronaphthalene</t>
  </si>
  <si>
    <t>C21C(CCCC1)CCCC2</t>
  </si>
  <si>
    <t>1,2,3,4,4a,5a,6,7,8,9,9a,9b-dodecahydrodibenzothiophene 5,5-dioxide</t>
  </si>
  <si>
    <t>s1(c3c(c2c1cccc2)cccc3)(=O)=O</t>
  </si>
  <si>
    <t>1,2,3,4,5-pentachloro-5-(1,2,3,4,5-pentachloro-1-cyclopenta-2,4-dienyl)cyclopenta-1,3-diene</t>
  </si>
  <si>
    <t>ClC1(C(=C(C(=C1Cl)Cl)Cl)Cl)C2(C(=C(C(=C2Cl)Cl)Cl)Cl)Cl</t>
  </si>
  <si>
    <t>1,2,3,4,5-pentachloro-6-(2,4-dichlorophenyl)benzene</t>
  </si>
  <si>
    <t>Clc1c(c(c(c(c1Cl)Cl)-c2c(cc(cc2)Cl)Cl)Cl)Cl</t>
  </si>
  <si>
    <t>1,2,3,4,5-pentachloro-6-(2,5-dichlorophenyl)benzene</t>
  </si>
  <si>
    <t>Clc1c(c(c(c(c1Cl)Cl)-c2c(ccc(c2)Cl)Cl)Cl)Cl</t>
  </si>
  <si>
    <t>1,2,3,4,5,5-hexachlorocyclopenta-1,3-diene</t>
  </si>
  <si>
    <t>ClC1(C(=C(C(=C1Cl)Cl)Cl)Cl)Cl</t>
  </si>
  <si>
    <t>1,2,3,4,5,6-hexamethylbenzene</t>
  </si>
  <si>
    <t>Cc1c(c(c(c(c1C)C)C)C)C</t>
  </si>
  <si>
    <t>1,2,3,4,6,7,8-Heptachlorodibenzo-p-dioxin</t>
  </si>
  <si>
    <t>c31c(c(c(c(c1Cl)Cl)Cl)Cl)Oc2c(c(c(c(c2)Cl)Cl)Cl)O3</t>
  </si>
  <si>
    <t>1,2,3,4,6,7,8-Heptachlorodibenzofuran</t>
  </si>
  <si>
    <t>o1c3c(c2c1c(c(c(c2)Cl)Cl)Cl)c(c(c(c3Cl)Cl)Cl)Cl</t>
  </si>
  <si>
    <t>1,2,3,4,7-pentachlorodibenzo-p-dioxin</t>
  </si>
  <si>
    <t>c31c(c(c(c(c1Cl)Cl)Cl)Cl)Oc2c(cc(cc2)Cl)O3</t>
  </si>
  <si>
    <t>1,2,3,4,7,8-Hexachlorodibenzo-p-dioxin</t>
  </si>
  <si>
    <t>c31c(c(c(c(c1Cl)Cl)Cl)Cl)Oc2c(cc(c(c2)Cl)Cl)O3</t>
  </si>
  <si>
    <t>1,2,3,4,7,8-Hexachlorodibenzofuran</t>
  </si>
  <si>
    <t>o1c3c(c2c1cc(c(c2)Cl)Cl)c(c(c(c3Cl)Cl)Cl)Cl</t>
  </si>
  <si>
    <t>1,2,3,5-tetrachlorobenzene</t>
  </si>
  <si>
    <t>Clc1cc(Cl)c(Cl)c(Cl)c1</t>
  </si>
  <si>
    <t>Clc1c(cc(cc1Cl)Cl)Cl</t>
  </si>
  <si>
    <t>c1(c(c(cc(c1)Cl)Cl)Cl)Cl</t>
  </si>
  <si>
    <t>C1=C(C=C(C(=C1Cl)Cl)Cl)Cl</t>
  </si>
  <si>
    <t>1,2,3,5-tetrafluorobenzene</t>
  </si>
  <si>
    <t>Fc1c(cc(cc1F)F)F</t>
  </si>
  <si>
    <t>1,2,3,6,7,8-Hexachlorodibenzofuran</t>
  </si>
  <si>
    <t>o1c3c(c2c1c(c(c(c2)Cl)Cl)Cl)c(c(c(c3)Cl)Cl)Cl</t>
  </si>
  <si>
    <t>1,2,3,6,7,8-Hexahydropyrene</t>
  </si>
  <si>
    <t>C2Cc4c1c3c(ccc1C2)CCCc3cc4</t>
  </si>
  <si>
    <t>1,2,3,7-tetrachlorodibenzo-p-dioxin</t>
  </si>
  <si>
    <t>c31c(c(c(c(c1)Cl)Cl)Cl)Oc2c(cc(cc2)Cl)O3</t>
  </si>
  <si>
    <t>Wang S; Li Q-S; Su M-G. Solubility of 1H-1;2;4-Triazole in Ethanol; 1-Propanol; 2-Propanol; 1;2-Propanediol; Ethyl Formate; Methyl Acetate; Ethyl Acetate; and Butyl Acetate at (283 to 363) K. J. Chem. Eng. Data 2007, 52, 856-858</t>
  </si>
  <si>
    <t>http://dx.doi.org/10.1021/je060452c</t>
  </si>
  <si>
    <t>1,2,4-triazole</t>
  </si>
  <si>
    <t>n1cnnc1</t>
  </si>
  <si>
    <t>CC(O)C</t>
  </si>
  <si>
    <t>O=C(OCCCC)C</t>
  </si>
  <si>
    <t>ethyl formate</t>
  </si>
  <si>
    <t>O=COCC</t>
  </si>
  <si>
    <t>methyl acetate</t>
  </si>
  <si>
    <t>O=C(OC)C</t>
  </si>
  <si>
    <t>propylene glycol</t>
  </si>
  <si>
    <t>CC(O)CO</t>
  </si>
  <si>
    <t>Vlasov ON and Sukhova SL. Thermodynamic Properties of Solutions of 124-triazole in Water and Certain Organic Solvents. Russian Journal of Physical Chemistry. 62 (7) 1988</t>
  </si>
  <si>
    <t>http://dx.doi.org/10.1134/S0036024408620077</t>
  </si>
  <si>
    <t>30C</t>
  </si>
  <si>
    <t>formamide</t>
  </si>
  <si>
    <t>O=CN</t>
  </si>
  <si>
    <t>Yang H; Ooij W.J. Plasma-treated triazole as a novel organic slow-release paint pigment for corrosion control of AA2024-T3 Progress in Organic Coatings 50 (2004) 149–161</t>
  </si>
  <si>
    <t>http://books.google.com/books?id=SuZTAAAAIAAJ&amp;pg=RA3-PA60&amp;lpg=RA3-PA60&amp;dq=%22solubility+of+salicylic+acid+in+chloroform%22&amp;source=bl&amp;ots=iOTSID3_Z0&amp;sig=kF1PXoqneAUTGxUi8PlTA-EXtW0&amp;hl=en&amp;sa=X&amp;oi=book_result&amp;resnum=1&amp;ct=result</t>
  </si>
  <si>
    <t>1,2,4-triazole DONOTUSE</t>
  </si>
  <si>
    <t>DONOTUSE</t>
  </si>
  <si>
    <t>1,2,4-tribromobenzene</t>
  </si>
  <si>
    <t>Brc1cc(Br)c(Br)cc1</t>
  </si>
  <si>
    <t>C1=CC(=C(C=C1Br)Br)Br</t>
  </si>
  <si>
    <t>1,2,4-trichloro-3-(2,4-dichlorophenyl)benzene</t>
  </si>
  <si>
    <t>Clc1c(ccc(c1-c2c(cc(cc2)Cl)Cl)Cl)Cl</t>
  </si>
  <si>
    <t>1,2,4-trichloro-5-(2,3-dichlorophenyl)benzene</t>
  </si>
  <si>
    <t>Clc1c(cccc1-c2c(cc(c(c2)Cl)Cl)Cl)Cl</t>
  </si>
  <si>
    <t>1,2,4-trichloro-5-(2,3,5-trichlorophenyl)benzene</t>
  </si>
  <si>
    <t>Clc1c(cc(cc1-c2c(cc(c(c2)Cl)Cl)Cl)Cl)Cl</t>
  </si>
  <si>
    <t>1,2,4-trichloro-5-(2,3,6-trichlorophenyl)benzene</t>
  </si>
  <si>
    <t>Clc1c(ccc(c1-c2c(cc(c(c2)Cl)Cl)Cl)Cl)Cl</t>
  </si>
  <si>
    <t>1,2,4-trichlorobenzene</t>
  </si>
  <si>
    <t>Clc1c(ccc(c1)Cl)Cl</t>
  </si>
  <si>
    <t>c1(c(cc(cc1)Cl)Cl)Cl</t>
  </si>
  <si>
    <t>1,2,4-trichlorooxanthrene</t>
  </si>
  <si>
    <t>c31c(c(c(cc1Cl)Cl)Cl)Oc2c(cccc2)O3</t>
  </si>
  <si>
    <t>c31c(c(cc(c1Cl)Cl)Cl)Oc2c(cccc2)O3</t>
  </si>
  <si>
    <t>1,2,4-trimethylbenzene</t>
  </si>
  <si>
    <t>c1c(ccc(c1C)C)C</t>
  </si>
  <si>
    <t>1,2,4,5-tetrabromobenzene</t>
  </si>
  <si>
    <t>Brc1c(Br)cc(Br)c(Br)c1</t>
  </si>
  <si>
    <t>1,2,4,5-Tetrabromobenzene</t>
  </si>
  <si>
    <t>Brc1c(cc(c(c1)Br)Br)Br</t>
  </si>
  <si>
    <t>C1=C(C(=CC(=C1Br)Br)Br)Br</t>
  </si>
  <si>
    <t>1,2,4,5-tetrachloro-3-(2,3,5,6-tetrachlorophenyl)benzene</t>
  </si>
  <si>
    <t>Clc2c(c1c(Cl)c(Cl)cc(Cl)c1Cl)c(Cl)c(Cl)cc2Cl</t>
  </si>
  <si>
    <t>1,2,4,5-tetrachlorobenzene</t>
  </si>
  <si>
    <t>c1c(c(cc(c1Cl)Cl)Cl)Cl</t>
  </si>
  <si>
    <t>C1=C(C(=CC(=C1Cl)Cl)Cl)Cl</t>
  </si>
  <si>
    <t>1,2,4,5-tetrafluorobenzene</t>
  </si>
  <si>
    <t>Fc1c(cc(c(c1)F)F)F</t>
  </si>
  <si>
    <t>c1(c(cc(c(c1)F)F)F)F</t>
  </si>
  <si>
    <t>1,2,5-trichloro-3-(2,4,6-trichlorophenyl)benzene</t>
  </si>
  <si>
    <t>Clc1c(cc(cc1-c2c(cc(cc2Cl)Cl)Cl)Cl)Cl</t>
  </si>
  <si>
    <t>1,3-benzenediol</t>
  </si>
  <si>
    <t>Oc1cc(ccc1)O</t>
  </si>
  <si>
    <t>1,3-Benzodioxole-5-carbohydrazide</t>
  </si>
  <si>
    <t>c21c(ccc(c1)C(=O)NN)OCO2</t>
  </si>
  <si>
    <t>1,3-benzothiazole-2-sulfonamide</t>
  </si>
  <si>
    <t>S(=O)(=O)(c1sc2c(n1)cccc2)N</t>
  </si>
  <si>
    <t>1,3-bis(4-ethoxyphenyl)urea</t>
  </si>
  <si>
    <t>c1(ccc(cc1)OCC)NC(=O)Nc2ccc(cc2)OCC</t>
  </si>
  <si>
    <t>1,3-dibromobenzene</t>
  </si>
  <si>
    <t>Brc1cc(ccc1)Br</t>
  </si>
  <si>
    <t>c1(cc(ccc1)Br)Br</t>
  </si>
  <si>
    <t>1,3-Dibromopropane</t>
  </si>
  <si>
    <t>BrCCCBr</t>
  </si>
  <si>
    <t>C(CCBr)Br</t>
  </si>
  <si>
    <t>1,3-dichloro-2-(4-chlorophenyl)benzene</t>
  </si>
  <si>
    <t>Clc1c(c(ccc1)Cl)-c2ccc(cc2)Cl</t>
  </si>
  <si>
    <t>1,3-dichloro-2-propanol</t>
  </si>
  <si>
    <t>C(C(CCl)O)Cl</t>
  </si>
  <si>
    <t>ClCC(O)CCl</t>
  </si>
  <si>
    <t>1,3-dichloro-5,5-dimethylimidazolidine-2,4-dione</t>
  </si>
  <si>
    <t>ClN1C(C(=O)N(C1=O)Cl)(C)C</t>
  </si>
  <si>
    <t>1,3-dichlorobenzene</t>
  </si>
  <si>
    <t>Clc1cc(ccc1)Cl</t>
  </si>
  <si>
    <t>c1(cc(ccc1)Cl)Cl</t>
  </si>
  <si>
    <t>1,3-dichloropropane</t>
  </si>
  <si>
    <t>ClCCCCl</t>
  </si>
  <si>
    <t>C(CCCl)Cl</t>
  </si>
  <si>
    <t>1,3-diethylthiourea</t>
  </si>
  <si>
    <t>S=C(NCC)NCC</t>
  </si>
  <si>
    <t>1,3-difluorobenzene</t>
  </si>
  <si>
    <t>Fc1cc(ccc1)F</t>
  </si>
  <si>
    <t>1,3-dimethylbenzene</t>
  </si>
  <si>
    <t>Cc1cc(ccc1)C</t>
  </si>
  <si>
    <t>c1(cc(ccc1)C)C</t>
  </si>
  <si>
    <t>1,3-Dimethylnaphthalene</t>
  </si>
  <si>
    <t>Cc1c2c(cc(c1)C)cccc2</t>
  </si>
  <si>
    <t>1,3-dinitrobenzene</t>
  </si>
  <si>
    <t>[N+](=O)([O-])c1cc(ccc1)[N+](=O)[O-]</t>
  </si>
  <si>
    <t>1,3,5-tribromobenzene</t>
  </si>
  <si>
    <t>Brc1cc(Br)cc(Br)c1</t>
  </si>
  <si>
    <t>C1=C(C=C(C=C1Br)Br)Br</t>
  </si>
  <si>
    <t>1,3,5-trichlorobenzene</t>
  </si>
  <si>
    <t>Clc1cc(Cl)cc(Cl)c1</t>
  </si>
  <si>
    <t>Clc1cc(cc(c1)Cl)Cl</t>
  </si>
  <si>
    <t>c1(cc(cc(c1)Cl)Cl)Cl</t>
  </si>
  <si>
    <t>C1=C(C=C(C=C1Cl)Cl)Cl</t>
  </si>
  <si>
    <t>1,3,5-Trimethoxybenzene</t>
  </si>
  <si>
    <t>c1(cc(cc(c1)OC)OC)OC</t>
  </si>
  <si>
    <t>1,3,5-trimethylbenzene</t>
  </si>
  <si>
    <t>Cc1cc(cc(c1)C)C</t>
  </si>
  <si>
    <t>c1(cc(cc(c1)C)C)C</t>
  </si>
  <si>
    <t>1,3,5-trinitrobenzene</t>
  </si>
  <si>
    <t>[N+](=O)([O-])c1cc(cc(c1)[N+](=O)[O-])[N+](=O)[O-]</t>
  </si>
  <si>
    <t>M. Mohsen-Nia. H. Modarress and D. Razzaghi. J. Chem. Eng. Data 49. 1613-1614 (2004)</t>
  </si>
  <si>
    <t>1,3,5-trioxane</t>
  </si>
  <si>
    <t>O1COCOC1</t>
  </si>
  <si>
    <t>REF1230</t>
  </si>
  <si>
    <t>1,3,6,8-tetrachlorodibenzo-p-dioxin</t>
  </si>
  <si>
    <t>c31c(c(cc(c1)Cl)Cl)Oc2c(c(cc(c2)Cl)Cl)O3</t>
  </si>
  <si>
    <t>1,4-benzenediamine</t>
  </si>
  <si>
    <t>Nc1ccc(cc1)N</t>
  </si>
  <si>
    <t>1,4-benzenediol</t>
  </si>
  <si>
    <t>Oc1ccc(cc1)O</t>
  </si>
  <si>
    <t>1,4-cyclohexadiene</t>
  </si>
  <si>
    <t>C1=CCC=CC1</t>
  </si>
  <si>
    <t>Z. G. Chan. W.-G. Yang. Y.-H. Hu. Z.-Y. Lei. Y.-H. Wang and W.-Q. Wan. J. Chem. Eng. Data 56. 2726-2729 (2011)</t>
  </si>
  <si>
    <t>1,4-cyclohexanedione-2,5-dicarboxylate</t>
  </si>
  <si>
    <t>O=C(OCC)C1C(=O)CC(C(=O)C1)C(=O)OCC</t>
  </si>
  <si>
    <t>REF1263</t>
  </si>
  <si>
    <t>DMF</t>
  </si>
  <si>
    <t>CN(C)C=O</t>
  </si>
  <si>
    <t>1,4-di(phenyl)benzene</t>
  </si>
  <si>
    <t>c1(ccc(cc1)-c2ccccc2)-c3ccccc3</t>
  </si>
  <si>
    <t>1,4-dibromobenzene</t>
  </si>
  <si>
    <t>Brc1ccc(Br)cc1</t>
  </si>
  <si>
    <t>Abraham Michael H.; Zissimos Andreas M.; Acree William E. Jr. Physical Chemistry Chemical Physics (2001) 3(17) 3732-3736</t>
  </si>
  <si>
    <t>http://goo.gl/Xt1yJ</t>
  </si>
  <si>
    <t>REF1139-Abraham</t>
  </si>
  <si>
    <t>Grubbs Laura M.; Saifullah Mariam; De La Rosa Nohelli E.; Ye Shulin; Achi Sai S.; Acree William E. Jr.; Abraham Michael H. Fluid Phase Equilibria (2010) 298(1) 48-53</t>
  </si>
  <si>
    <t>REF1140-Grubbs</t>
  </si>
  <si>
    <t>OCC(C)C</t>
  </si>
  <si>
    <t>OC(C)(C)C</t>
  </si>
  <si>
    <t>J. E. Berryman and E. L. Heric J. Chem. Eng. Data 12 249-252 (1967)</t>
  </si>
  <si>
    <t>REF1141-Berryman</t>
  </si>
  <si>
    <t>carbon tetrachloride</t>
  </si>
  <si>
    <t>ClC(Cl)(Cl)Cl</t>
  </si>
  <si>
    <t>ethylbenzene</t>
  </si>
  <si>
    <t>CCc1ccccc1</t>
  </si>
  <si>
    <t>C1=CC(=CC=C1Br)Br</t>
  </si>
  <si>
    <t>1,4-dichlorobenzene</t>
  </si>
  <si>
    <t>Clc1ccc(Cl)cc1</t>
  </si>
  <si>
    <t>1,4-Dichlorobenzene</t>
  </si>
  <si>
    <t>Clc1ccc(cc1)Cl</t>
  </si>
  <si>
    <t>c1(ccc(cc1)Cl)Cl</t>
  </si>
  <si>
    <t>C1=CC(=CC=C1Cl)Cl</t>
  </si>
  <si>
    <t>1,4-diethylbenzene</t>
  </si>
  <si>
    <t>C(C)c1ccc(cc1)CC</t>
  </si>
  <si>
    <t>c1(ccc(cc1)CC)CC</t>
  </si>
  <si>
    <t>1,4-difluorobenzene</t>
  </si>
  <si>
    <t>Fc1ccc(cc1)F</t>
  </si>
  <si>
    <t>1,4-diiodobenzene</t>
  </si>
  <si>
    <t>c1(ccc(cc1)I)I</t>
  </si>
  <si>
    <t>1,4-Dimethoxy-2-nitrobenzene</t>
  </si>
  <si>
    <t>c1(c(ccc(c1)OC)OC)[N+](=O)[O-]</t>
  </si>
  <si>
    <t>1,4-Dimethylbenzene</t>
  </si>
  <si>
    <t>Cc1ccc(cc1)C</t>
  </si>
  <si>
    <t>c1(ccc(cc1)C)C</t>
  </si>
  <si>
    <t>1,4-dimethylcyclohexane</t>
  </si>
  <si>
    <t>C1(CCC(CC1)C)C</t>
  </si>
  <si>
    <t>1,4-Dimethylnaphthalene</t>
  </si>
  <si>
    <t>Cc1c2c(c(cc1)C)cccc2</t>
  </si>
  <si>
    <t>c1(ccc(c2ccccc21)C)C</t>
  </si>
  <si>
    <t>1,4-dinitrobenzene</t>
  </si>
  <si>
    <t>[N+](=O)([O-])c1ccc(cc1)[N+](=O)[O-]</t>
  </si>
  <si>
    <t>1,4-dioxaspiro[4.5]decan-2-ylmethyl carbamate</t>
  </si>
  <si>
    <t>C21(OC(CO1)COC(=O)N)CCCCC2</t>
  </si>
  <si>
    <t>1,4-dithiaspiro[4.5]decan-2-ylmethyl carbamate</t>
  </si>
  <si>
    <t>C21(SC(CS1)COC(=O)N)CCCCC2</t>
  </si>
  <si>
    <t>1,4-naphthalenediamine</t>
  </si>
  <si>
    <t>C21C(NC(=O)N1)CCCC2CCCC(=O)O</t>
  </si>
  <si>
    <t>1,4,5-TRIMETHYLNAPHTHALENE</t>
  </si>
  <si>
    <t>Cc1c2c(c(cc1)C)cccc2C</t>
  </si>
  <si>
    <t>1,5-dihydropteridine-2,4,6-trione</t>
  </si>
  <si>
    <t>C21=C(NC(=O)NC1=O)N=CC(=O)N2</t>
  </si>
  <si>
    <t>1,5-dimethoxydiethyl ether</t>
  </si>
  <si>
    <t>O(CCOC)CCOC</t>
  </si>
  <si>
    <t>1,5-dimethyl-2-phenyl-4-propan-2-ylpyrazol-3-one</t>
  </si>
  <si>
    <t>N1(C(=O)C(=C(N1C)C)C(C)C)c2ccccc2</t>
  </si>
  <si>
    <t>1,5-dimethyl-2,4,6,8-tetraazabicyclo[3.3.1]nonane-3,7-dione</t>
  </si>
  <si>
    <t>C21(CC(NC(=O)N1)(NC(=O)N2)C)C</t>
  </si>
  <si>
    <t>1,5-Dimethylnaphthalene</t>
  </si>
  <si>
    <t>Cc2c1c(c(ccc1)C)ccc2</t>
  </si>
  <si>
    <t>1,5-hexadiene</t>
  </si>
  <si>
    <t>C=CCCC=C</t>
  </si>
  <si>
    <t>1,7-Dihydroxy-3-methoxy-4a,8a,9a,10a-tetrahydro-9H-xanthen-9-one</t>
  </si>
  <si>
    <t>COC1=CC2C(C(=C1)O)C(=O)C3C=C(C=CC3O2)O</t>
  </si>
  <si>
    <t>1,7-dimethyl-2-oxobicyclo[2.2.1]heptane-7-carboxylic acid</t>
  </si>
  <si>
    <t>C21(C(C(CC1=O)CC2)(C(=O)O)C)C</t>
  </si>
  <si>
    <t>1,7-Phenanthroline</t>
  </si>
  <si>
    <t>n3c2c1c(nccc1)ccc2ccc3</t>
  </si>
  <si>
    <t>c21c3c(ccc1cccn2)nccc3</t>
  </si>
  <si>
    <t>1,7,7-trimethylnorbornane-2,3-dione oxime</t>
  </si>
  <si>
    <t>C21(C(C(C(=NO)C1=NO)CC2)(C)C)C</t>
  </si>
  <si>
    <t>1,7,8,9,10,10-Hexachlorotricyclo[5.2.1.02,6]deca-4,8-dien-3-ol</t>
  </si>
  <si>
    <t>ClC21C3C(C(C1(Cl)Cl)(C(=C2Cl)Cl)Cl)C=CC3O</t>
  </si>
  <si>
    <t>1,8-dihydropteridine-2,4,7-trione</t>
  </si>
  <si>
    <t>C21=C(C(=O)NC(=O)N1)N=CC(=O)N2</t>
  </si>
  <si>
    <t>10-[3-(4-methylpiperazin-1-yl)propyl]-2-(trifluoromethyl)phenothiazine</t>
  </si>
  <si>
    <t>FC(F)(F)c1cc3c(cc1)Sc2c(cccc2)N3CCCN4CCN(CC4)C</t>
  </si>
  <si>
    <t>http://onschallenge.wikispaces.com/JennyHale-12</t>
  </si>
  <si>
    <t>10-chloro-9-anthraldehyde</t>
  </si>
  <si>
    <t>O=Cc2c1c(cccc1)c(Cl)c3c2cccc3</t>
  </si>
  <si>
    <t>aldehyde</t>
  </si>
  <si>
    <t>3-</t>
  </si>
  <si>
    <t>10-methyl-9-phenylacridin-9-ol</t>
  </si>
  <si>
    <t>C2(c1c(cccc1)N(c3c2cccc3)C)(c4ccccc4)O</t>
  </si>
  <si>
    <t>10-methylacridin-9-one</t>
  </si>
  <si>
    <t>c31c(cccc1)C(=O)c2c(cccc2)N3C</t>
  </si>
  <si>
    <t>10-methylphenothiazine</t>
  </si>
  <si>
    <t>c31c(cccc1)Sc2c(cccc2)N3C</t>
  </si>
  <si>
    <t>10,13-dimethyl-7,8,9,11,12,14,15,16-octahydro-6H-cyclopenta[a]phenanthrene-3,17-dione</t>
  </si>
  <si>
    <t>C43(C1C(C2C(CC1)(C(=O)CC2)C)CCC3=CC(=O)C=C4)C</t>
  </si>
  <si>
    <t>1024-57-3</t>
  </si>
  <si>
    <t>ClC43C2C1OC1C(C2C(C3(Cl)Cl)(C(=C4Cl)Cl)Cl)Cl</t>
  </si>
  <si>
    <t>C41(C(C(C2C1C3C(C2Cl)O3)(C(=C4Cl)Cl)Cl)(Cl)Cl)Cl</t>
  </si>
  <si>
    <t>11-a-Hydroxyprogesterone</t>
  </si>
  <si>
    <t>C3(CC(=O)C=C4CCC2C1CCC(C(=O)C)C1(C)CCC2C43C)O</t>
  </si>
  <si>
    <t>11-Aminoundecanoic acid</t>
  </si>
  <si>
    <t>NCCCCCCCCCCC(=O)O</t>
  </si>
  <si>
    <t>11-Ethyl-2-[(2-hydroxyethyl)(methyl)amino]-5,11-dihydro-6H-dipyrido[3,2-b:2',3'-e][1,4]diazepin-6-one</t>
  </si>
  <si>
    <t>CCN1c2c(cccn2)C(=O)Nc3c1nc(cc3)N(C)CCO</t>
  </si>
  <si>
    <t>11-Ethyl-2,4-dimethyl-5,11-dihydro-6H-dipyrido[2,3-e:3',2'-b][1,4]diazepin-6-one</t>
  </si>
  <si>
    <t>N2(c1nc(cc(c1NC(=O)c3c2nccc3)C)C)CC</t>
  </si>
  <si>
    <t>11-ethyl-5-methylbenzo[b][1,4]benzodiazepin-6-one</t>
  </si>
  <si>
    <t>N2(c1c(cccc1)N(C(=O)c3c2cccc3)C)CC</t>
  </si>
  <si>
    <t>11-ethyl-6-methylpyrido[3,2-c][1,5]benzodiazepin-5-one</t>
  </si>
  <si>
    <t>N2(c1ncccc1C(=O)N(c3c2cccc3)C)CC</t>
  </si>
  <si>
    <t>11-Ethyl-9-methoxy-7-methyl-6,11-dihydro-5H-pyrido[2,3-b][1,5]benzodiazepin-5-one</t>
  </si>
  <si>
    <t>CCN1c2cc(cc(c2NC(=O)c3c1nccc3)C)OC</t>
  </si>
  <si>
    <t>Nie Q.; Wang J.K.; Wang Y.L; and Wang S.; Solubility of 11a-hydroxy-16a;17a-epoxyprogesterone in different solvents between 283K and 323 K. Journal of Chemical and Engineering Data. 2005. 50: 989-992.</t>
  </si>
  <si>
    <t>http://books.google.com/books?id=tfpQJjWcRs4C</t>
  </si>
  <si>
    <t>11a-hydroxy-16a;17a-epoxyprogesterone</t>
  </si>
  <si>
    <t>CC(=O)C35O[C@@H]5C[C@H]2[C@@H]4CCC1=CC(=O)CC[C@]1(C)[C@H]4[C@H](O)C[C@@]23C</t>
  </si>
  <si>
    <t>25.05C</t>
  </si>
  <si>
    <t>129618-40-2</t>
  </si>
  <si>
    <t>N2(c1nccc(c1NC(=O)c3c2nccc3)C)C4CC4</t>
  </si>
  <si>
    <t>132312-85-7</t>
  </si>
  <si>
    <t>N2(c1ncccc1N(C(=O)c3c2nccc3)C)CC</t>
  </si>
  <si>
    <t>133627-12-0</t>
  </si>
  <si>
    <t>Clc1nc3c(cc1)N(C(=O)c2c(nccc2)N3CC)C</t>
  </si>
  <si>
    <t>13H-dibenzo(a,i)carbazole</t>
  </si>
  <si>
    <t>[nH]1c4c(c2c1c3c(cc2)cccc3)ccc5c4cccc5</t>
  </si>
  <si>
    <t>14-Hydroxy-8,16-diazahexacyclo[11.5.2.1~1,8~.0~2,7~.0~12,21~.0~16,19~]henicosa-2,4,6,10-tetraene-9,15-dione</t>
  </si>
  <si>
    <t>c1ccc2c(c1)C34CCN5C3CC(C6C4N2C(=O)C=C6)C(C5=O)O</t>
  </si>
  <si>
    <t>143-50-0</t>
  </si>
  <si>
    <t>ClC31C4(C2(C5(C(C1(C2(Cl)Cl)Cl)(C3(C(=O)C54Cl)Cl)Cl)Cl)Cl)Cl</t>
  </si>
  <si>
    <t>16-(dimethylaminomethyl)-3-hydroxy-10,13-dimethyl-1,2,3,4,7,8,9,11,12,14,15,16-dodecahydrocyclopenta[a]phenanthren-17-one</t>
  </si>
  <si>
    <t>C21C(C(=O)C(C1)CN(C)C)(CCC3C2CC=C4C3(CCC(C4)O)C)C</t>
  </si>
  <si>
    <t>Y. Zhang and S. Guo. J. Chem. Eng. Data 56. 2403-2406 (2011)</t>
  </si>
  <si>
    <t>16-dehydropregnenolone</t>
  </si>
  <si>
    <t>O=C(/C1=C/C[C@@H]2[C@@]1(CC[C@@H]3[C@@]4(C(=C/C[C@@H]23)\C[C@@H](O)CC4)C)C)C</t>
  </si>
  <si>
    <t>REF1262</t>
  </si>
  <si>
    <t>17-a-hydroxyprogesterone</t>
  </si>
  <si>
    <t>OC4(C3(C(C2C(C1(CCC(=O)C=C1CC2)C)CC3)CC4)C)C(=O)C</t>
  </si>
  <si>
    <t>17-acetyl-9-fluoro-11,17-dihydroxy-6,10,13-trimethyl-6,7,8,11,12,14,15,16-octahydrocyclopenta[a]phenanthren-3-one</t>
  </si>
  <si>
    <t>FC32C(C1C(C(CC1)(O)C(=O)C)(CC2O)C)CC(C4=CC(=O)C=CC43C)C</t>
  </si>
  <si>
    <t>17-alpha-methyltestosterone</t>
  </si>
  <si>
    <t>C[C@]12CC[C@H]3[C@H]([C@@H]1CC[C@]2(C)O)CCC4=CC(=O)C=C[C@]34C</t>
  </si>
  <si>
    <t>17-hydroxy-17-(1-hydroxyethyl)-10,13-dimethyl-2,6,7,8,9,11,12,14,15,16-decahydro-1H-cyclopenta[a]phenanthren-3-one</t>
  </si>
  <si>
    <t>C21(C(CCC1C4C(CC2)C3(C(=CC(=O)CC3)CC4)C)(C(O)C)O)C</t>
  </si>
  <si>
    <t>17-Methyl-5,6,7,8-tetradehydromorphinan-3,4-diol</t>
  </si>
  <si>
    <t>CN1CCC23C=CC=CC2C1Cc4c3c(c(cc4)O)O</t>
  </si>
  <si>
    <t>N. A. Kovalenko. N. B. Golvina. A. G. Bogachev and I. A. Uspenskaya. Russ. J. Phys. Chem.. 85. 1570 (2011)</t>
  </si>
  <si>
    <t>18-crown-6</t>
  </si>
  <si>
    <t>C1COCCOCCOCCOCCOCCO1</t>
  </si>
  <si>
    <t>REF1232</t>
  </si>
  <si>
    <t>191-24-2</t>
  </si>
  <si>
    <t>c21c3c4c5c6c1c(ccc2ccc3ccc4ccc5)ccc6</t>
  </si>
  <si>
    <t>192-97-2</t>
  </si>
  <si>
    <t>c21c3c4c5c(c1cccc2ccc3ccc4)cccc5</t>
  </si>
  <si>
    <t>2-(1-hydroxy-1-oxobutan-2-yl)sulfanylbutanoic acid</t>
  </si>
  <si>
    <t>C(SC(C(=O)O)CC)(C(=O)O)CC</t>
  </si>
  <si>
    <t>2-(1-hydroxy-1-oxopropan-2-yl)disulfanylpropanoic acid</t>
  </si>
  <si>
    <t>C(C(=O)O)(SSC(C(=O)O)C)C</t>
  </si>
  <si>
    <t>2-(1-hydroxy-1-oxopropan-2-yl)sulfanylcarbothioylsulfanylpropanoic acid</t>
  </si>
  <si>
    <t>C(C(=O)O)(SC(=S)SC(C(=O)O)C)C</t>
  </si>
  <si>
    <t>2-(1-Naphthyl)ethyl hexopyranoside</t>
  </si>
  <si>
    <t>c1ccc2c(c1)cccc2CCOC3C(C(C(C(O3)CO)O)O)O</t>
  </si>
  <si>
    <t>2-(1-Piperazinyl)ethyl 2-(6-methoxy-2-naphthyl)propanoate</t>
  </si>
  <si>
    <t>CC(c1ccc2cc(ccc2c1)OC)C(=O)OCCN3CCNCC3</t>
  </si>
  <si>
    <t>2-(1,1,2,2-tetrachloroethylsulfanyl)-3a,4,7,7a-tetrahydroisoindole-1,3-dione</t>
  </si>
  <si>
    <t>ClC(Cl)(SN2C(=O)C1C(CC=CC1)C2=O)C(Cl)Cl</t>
  </si>
  <si>
    <t>F</t>
  </si>
  <si>
    <t>http://onschallenge.wikispaces.com/Exp082</t>
  </si>
  <si>
    <t>2-(1,3-benzodioxol-5-yl)acetic acid</t>
  </si>
  <si>
    <t>O=C(O)Cc1ccc2OCOc2c1</t>
  </si>
  <si>
    <t>ONS82-F</t>
  </si>
  <si>
    <t>E2</t>
  </si>
  <si>
    <t>http://onschallenge.wikispaces.com/Exp098</t>
  </si>
  <si>
    <t>ONSCExp098-E2</t>
  </si>
  <si>
    <t>E3</t>
  </si>
  <si>
    <t> 	 O=C(O)Cc1ccc2OCOc2c1</t>
  </si>
  <si>
    <t>DMSO</t>
  </si>
  <si>
    <t>O=S(C)C</t>
  </si>
  <si>
    <t>ONSCExp098-E3</t>
  </si>
  <si>
    <t>2-(1,3-dioxoisoindol-2-yl)-2-methylbutanoic acid</t>
  </si>
  <si>
    <t>C(N2C(=O)c1c(cccc1)C2=O)(C(=O)O)(CC)C</t>
  </si>
  <si>
    <t>2-(1H)quinolinone</t>
  </si>
  <si>
    <t>N2c1c(cccc1)C=CC2=O</t>
  </si>
  <si>
    <t>2-(2-Chlorophenoxy)-3-oxobutanoic acid</t>
  </si>
  <si>
    <t>CC(=O)C(C(=O)O)Oc1ccccc1Cl</t>
  </si>
  <si>
    <t>2-(2-chlorophenoxy)acetic acid</t>
  </si>
  <si>
    <t>Clc1c(cccc1)OCC(=O)O</t>
  </si>
  <si>
    <t>2-(2-Chlorophenoxy)propanoic acid</t>
  </si>
  <si>
    <t>Clc1c(cccc1)OC(C)C(=O)O</t>
  </si>
  <si>
    <t>2-(2-cyanoethylamino)-3-methylbutanoic acid</t>
  </si>
  <si>
    <t>C(C(C)C)(C(=O)O)NCCC#N</t>
  </si>
  <si>
    <t>2-(2-cyanoethylamino)-3-phenylpropanoic acid</t>
  </si>
  <si>
    <t>C(C(=O)O)(Cc1ccccc1)NCCC#N</t>
  </si>
  <si>
    <t>2-(2-Furyl)-1-(alpha-L-glucopyranosyl)-1H-benzimidazole</t>
  </si>
  <si>
    <t>n1(c(nc2c1cccc2)-c3occc3)C4C(C(C(C(O4)CO)O)O)O</t>
  </si>
  <si>
    <t>2-(2-Furyl)-1-(beta-L-ribofuranosyl)-1H-benzimidazole</t>
  </si>
  <si>
    <t>n1(c(nc2c1cccc2)-c3occc3)C4C(C(C(O4)CO)O)O</t>
  </si>
  <si>
    <t>2-(2-hydroxyethoxycarbonyl)benzoic acid</t>
  </si>
  <si>
    <t>c1(c(cccc1)C(=O)O)C(=O)OCCO</t>
  </si>
  <si>
    <t>2-(2-hydroxyphenyl)sulfonylphenol</t>
  </si>
  <si>
    <t>S(=O)(=O)(c1c(cccc1)O)c2c(cccc2)O</t>
  </si>
  <si>
    <t>2-(2-Nitrophenoxy)acetic acid</t>
  </si>
  <si>
    <t>c1(c(cccc1)[N+](=O)[O-])OCC(=O)O</t>
  </si>
  <si>
    <t>2-(2,3,6-trichlorophenyl)acetic acid</t>
  </si>
  <si>
    <t>Clc1c(ccc(c1CC(=O)O)Cl)Cl</t>
  </si>
  <si>
    <t>2-(2,4-Dichlorophenoxy)propanoic acid</t>
  </si>
  <si>
    <t>Clc1c(ccc(c1)Cl)OC(C)C(=O)O</t>
  </si>
  <si>
    <t>2-(2,4-difluorophenyl)-1,3-bis(1,2,4-triazol-1-yl)propan-2-ol</t>
  </si>
  <si>
    <t>Fc1c(ccc(c1)F)C(O)(Cn2ncnc2)Cn3ncnc3</t>
  </si>
  <si>
    <t>2-(2,4-dioxo-1H-pyrimidin-5-yl)acetic acid</t>
  </si>
  <si>
    <t>C1(=CNC(=O)NC1=O)CC(=O)O</t>
  </si>
  <si>
    <t>2-(2,4,5-trichlorophenoxy)acetic acid</t>
  </si>
  <si>
    <t>Clc1c(cc(c(c1)Cl)OCC(=O)O)Cl</t>
  </si>
  <si>
    <t>c1(c(cc(c(c1)Cl)Cl)Cl)OCC(=O)O</t>
  </si>
  <si>
    <t>2-(2,4,5-trichlorophenoxy)propanoic acid</t>
  </si>
  <si>
    <t>c1(c(cc(c(c1)Cl)Cl)Cl)OC(C(=O)O)C</t>
  </si>
  <si>
    <t>2-(2,4,6-trichlorophenoxy)acetic acid</t>
  </si>
  <si>
    <t>c1(c(c(cc(c1)Cl)Cl)OCC(=O)O)Cl</t>
  </si>
  <si>
    <t>Z. Lei. Y. Hu. W. Yang. L. Yi. Z. Chen and J. Yao. J. Chem. Eng. Data 56. 2714-2719 (2011)</t>
  </si>
  <si>
    <t>2-(2,4,6-trichlorophenoxy)ethyl bromide</t>
  </si>
  <si>
    <t>c1c(cc(c(c1Cl)OCCBr)Cl)Cl</t>
  </si>
  <si>
    <t>REF1264</t>
  </si>
  <si>
    <t>2-(2,5-dihydroxyphenyl)acetic acid</t>
  </si>
  <si>
    <t>c1(c(ccc(c1)O)O)CC(=O)O</t>
  </si>
  <si>
    <t>2-(3-Chlorophenoxy)propanoic acid</t>
  </si>
  <si>
    <t>Clc1cc(ccc1)OC(C)C(=O)O</t>
  </si>
  <si>
    <t>2-(3-hydroxy-2,5-dioxo-1-phenylpyrrolidin-3-yl)acetic acid</t>
  </si>
  <si>
    <t>C1(C(=O)N(C(=O)C1)c2ccccc2)(CC(=O)O)O</t>
  </si>
  <si>
    <t>2-(3,4-Dichlorophenyl)-4-methyl-1,2,4-oxadiazolidine-3,5-dione</t>
  </si>
  <si>
    <t>Clc1c(ccc(c1)N2OC(=O)N(C2=O)C)Cl</t>
  </si>
  <si>
    <t>2-(3,5-Dibromo-4-oxo-1(4H)-pyridinyl)-N,N-diethylacetamide</t>
  </si>
  <si>
    <t>CCN(CC)C(=O)Cn1cc(c(=O)c(c1)Br)Br</t>
  </si>
  <si>
    <t>2-(3,5-Diiodo-4-oxo-1(4H)-pyridinyl)-N,N-diethylacetamide</t>
  </si>
  <si>
    <t>CCN(CC)C(=O)Cn1cc(c(=O)c(c1)I)I</t>
  </si>
  <si>
    <t>2-(4-aminophenyl)-6-methyl-benzothiazole</t>
  </si>
  <si>
    <t>s1c(nc2c1cc(cc2)C)-c3ccc(cc3)N</t>
  </si>
  <si>
    <t>2-(4-bromobenzoyl)benzoic acid</t>
  </si>
  <si>
    <t>c1(c(cccc1)C(=O)O)C(=O)c2ccc(cc2)Br</t>
  </si>
  <si>
    <t>2-(4-chloro-2-methylphenoxy)acetic acid</t>
  </si>
  <si>
    <t>Clc1cc(c(cc1)OCC(=O)O)C</t>
  </si>
  <si>
    <t>2-(4-Chloro-2-methylphenoxy)propanoic acid</t>
  </si>
  <si>
    <t>Clc1cc(c(cc1)OC(C)C(=O)O)C</t>
  </si>
  <si>
    <t>2-(4-chloro-2-oxo-1,3-benzothiazol-3-yl)acetic acid</t>
  </si>
  <si>
    <t>Clc1c2c(ccc1)SC(=O)N2CC(=O)O</t>
  </si>
  <si>
    <t>2-(4-Chlorobenzoyl)benzoic acid</t>
  </si>
  <si>
    <t>c1(c(cccc1)C(=O)O)C(=O)c2ccc(cc2)Cl</t>
  </si>
  <si>
    <t>2-(4-chlorophenoxy)acetic acid</t>
  </si>
  <si>
    <t>Clc1ccc(cc1)OCC(=O)O</t>
  </si>
  <si>
    <t>Jouyban A. Handbook of Solubility Data for Pharmaceuticals. 2009. ISBN: 9781439804858</t>
  </si>
  <si>
    <t>2-(4-ethylbenzoyl)benzoic acid</t>
  </si>
  <si>
    <t>O=C(O)c2ccccc2C(=O)c1ccc(cc1)CC</t>
  </si>
  <si>
    <t>REFJ</t>
  </si>
  <si>
    <t>22.3C</t>
  </si>
  <si>
    <t>REF966-Jouyban</t>
  </si>
  <si>
    <t>Q.-S. Li. M.-G. Su and S. Wang. J. Chem. Eng. Data 52. 2477-2479 (2007)</t>
  </si>
  <si>
    <t>REF1236</t>
  </si>
  <si>
    <t>1,4-dioxane</t>
  </si>
  <si>
    <t>O1CCOCC1</t>
  </si>
  <si>
    <t>N-methyl-2-pyrrolidone</t>
  </si>
  <si>
    <t>CN1CCCC1=O</t>
  </si>
  <si>
    <t>C1CCOC1</t>
  </si>
  <si>
    <t>2-(4-Hydroxybenzoyl)benzoic acid</t>
  </si>
  <si>
    <t>c1(c(cccc1)C(=O)O)C(=O)c2ccc(cc2)O</t>
  </si>
  <si>
    <t>http://onschallenge.wikispaces.com/JennyHale+3</t>
  </si>
  <si>
    <t>2-(4-hydroxyphenyl-azo)benzoic acid</t>
  </si>
  <si>
    <t>Oc2ccc(N=Nc1ccccc1C(O)=O)cc2</t>
  </si>
  <si>
    <t>12-</t>
  </si>
  <si>
    <t>http://onschallenge.wikispaces.com/JennyHale-11</t>
  </si>
  <si>
    <t>2-(4-hydroxyphenylazo)benzoic acid</t>
  </si>
  <si>
    <t>c1(c(cccc1)C(=O)O)N=Nc2ccc(cc2)O</t>
  </si>
  <si>
    <t>2-(4-methyl-2,6-dioxo-3H-pyrimidin-5-yl)acetic acid</t>
  </si>
  <si>
    <t>C1(=C(NC(=O)NC1=O)C)CC(=O)O</t>
  </si>
  <si>
    <t>2-(4-methylphenyl)-1,3-benzothiazole</t>
  </si>
  <si>
    <t>c1(sc2c(n1)cccc2)-c3ccc(cc3)C</t>
  </si>
  <si>
    <t>2-(4-methylpiperazin-1-yl)ethyl 2-(6-methoxynaphthalen-2-yl)propanoate</t>
  </si>
  <si>
    <t>c31c(ccc(c1)C(C(=O)OCCN2CCN(CC2)C)C)cc(cc3)OC</t>
  </si>
  <si>
    <t>2-(4-oxo-1,4-dihydro-2-quinazolinyl)benzenesulfonamide</t>
  </si>
  <si>
    <t>c1(c(cccc1)S(=O)(=O)N)C3=Nc2c(cccc2)C(=O)N3</t>
  </si>
  <si>
    <t>2-(4-phenylphenyl)acetamide</t>
  </si>
  <si>
    <t>c1(ccc(cc1)CC(=O)N)-c2ccccc2</t>
  </si>
  <si>
    <t>2-(5-nitrofuran-2-yl)-1H-benzimidazole</t>
  </si>
  <si>
    <t>c1([nH]c2c(n1)cccc2)-c3oc(cc3)[N+](=O)[O-]</t>
  </si>
  <si>
    <t>2-(6-chloropyridazin-3-yl)sulfanyl-N,N-diethylacetamide</t>
  </si>
  <si>
    <t>Clc1nnc(cc1)SCC(=O)N(CC)CC</t>
  </si>
  <si>
    <t>2-(9H-fluoren-9-ylmethoxycarbonylamino)-4-methylpentanoic acid</t>
  </si>
  <si>
    <t>C2(c1c(cccc1)-c3c2cccc3)COC(=O)NC(C(=O)O)CC(C)C</t>
  </si>
  <si>
    <t>2-(Allyloxy)-5-nitroaniline</t>
  </si>
  <si>
    <t>C=CCOc1ccc(cc1N)[N+](=O)[O-]</t>
  </si>
  <si>
    <t>2-(benzoylamino)-2-methylpropanoic acid</t>
  </si>
  <si>
    <t>C(NC(=O)c1ccccc1)(C(=O)O)(C)C</t>
  </si>
  <si>
    <t>2-(benzoylamino)-3-hydroxybutanoic acid</t>
  </si>
  <si>
    <t>C(NC(=O)c1ccccc1)(C(O)C)C(=O)O</t>
  </si>
  <si>
    <t>2-(benzoylamino)-3-hydroxypropanoic acid</t>
  </si>
  <si>
    <t>c1(ccccc1)C(=O)NC(C(=O)O)CO</t>
  </si>
  <si>
    <t>2-(benzoylamino)-3-methoxybutanoic acid</t>
  </si>
  <si>
    <t>C(NC(=O)c1ccccc1)(C(OC)C)C(=O)O</t>
  </si>
  <si>
    <t>2-(bis(2-cyanoethyl)amino)-4-methylsulfanylbutanoic acid</t>
  </si>
  <si>
    <t>C(N(CCC#N)CCC#N)(C(=O)O)CCSC</t>
  </si>
  <si>
    <t>2-(bis(2-cyanoethyl)amino)acetic acid</t>
  </si>
  <si>
    <t>N(CC(=O)O)(CCC#N)CCC#N</t>
  </si>
  <si>
    <t>2-(bis(2-cyanoethyl)amino)propanoic acid</t>
  </si>
  <si>
    <t>N(C(C(=O)O)C)(CCC#N)CCC#N</t>
  </si>
  <si>
    <t>2-(butylamino)-2-oxoethyl benzoate</t>
  </si>
  <si>
    <t>c1(ccccc1)C(=O)OCC(=O)NCCCC</t>
  </si>
  <si>
    <t>2-(carbamoylamino)hexanoic acid</t>
  </si>
  <si>
    <t>C(NC(=O)N)(C(=O)O)CCCC</t>
  </si>
  <si>
    <t>2-(carboxymethylamino)-3-(4-hydroxyphenyl)propanoic acid</t>
  </si>
  <si>
    <t>c1(ccc(cc1)O)CC(C(=O)O)NCC(=O)O</t>
  </si>
  <si>
    <t>2-(carboxymethylamino)-3-phenylpropanoic acid</t>
  </si>
  <si>
    <t>C(Cc1ccccc1)(C(=O)O)NCC(=O)O</t>
  </si>
  <si>
    <t>2-(carboxymethyldisulfanyldisulfanyl)acetic acid</t>
  </si>
  <si>
    <t>C(=O)(CSSSSCC(=O)O)O</t>
  </si>
  <si>
    <t>2-(carboxymethylsulfanyl)-2-phenylacetic acid</t>
  </si>
  <si>
    <t>c1(ccccc1)C(C(=O)O)SCC(=O)O</t>
  </si>
  <si>
    <t>2-(carboxymethylsulfanylcarbothioylamino)acetic acid</t>
  </si>
  <si>
    <t>C(=S)(SCC(=O)O)NCC(=O)O</t>
  </si>
  <si>
    <t>2-(Dimethylamino)-2-oxoethyl 5-benzoyl-2,3-dihydro-1H-pyrrolizine-1-carboxylate</t>
  </si>
  <si>
    <t>CN(C)C(=O)COC(=O)C1CCn2c1ccc2C(=O)c3ccccc3</t>
  </si>
  <si>
    <t>2-(ethylsulfanylcarbothioylamino)butanedioic acid</t>
  </si>
  <si>
    <t>C(C(=O)O)(NC(=S)SCC)CC(=O)O</t>
  </si>
  <si>
    <t>2-(hydroxymethyl)-6-(3-nitrophenoxy)oxane-3,4,5-triol</t>
  </si>
  <si>
    <t>C1(C(C(C(C(O1)CO)O)O)O)Oc2cc(ccc2)[N+](=O)[O-]</t>
  </si>
  <si>
    <t>2-(hydroxymethyl)-6-(phenoxy)oxane-3,4,5-triol</t>
  </si>
  <si>
    <t>C1(C(C(C(C(O1)CO)O)O)O)Oc2ccccc2</t>
  </si>
  <si>
    <t>2-(methyl-(phenylmethylsulfanylcarbothioyl)amino)acetic acid</t>
  </si>
  <si>
    <t>N(C(=S)SCc1ccccc1)(CC(=O)O)C</t>
  </si>
  <si>
    <t>2-(nitromethyl)quinoline</t>
  </si>
  <si>
    <t>c21c(nc(cc1)C[N+](=O)[O-])cccc2</t>
  </si>
  <si>
    <t>2-(phenoxy)oxane-3,4,5-triol</t>
  </si>
  <si>
    <t>C1(C(C(C(CO1)O)O)O)Oc2ccccc2</t>
  </si>
  <si>
    <t>2-(phenyl-(phenylmethylsulfanylcarbothioyl)amino)acetic acid</t>
  </si>
  <si>
    <t>N(c1ccccc1)(C(=S)SCc2ccccc2)CC(=O)O</t>
  </si>
  <si>
    <t>2-(phenylamino)-1H-purin-6-ol</t>
  </si>
  <si>
    <t>c21c([nH]cn1)N=C(NC2=O)Nc3ccccc3</t>
  </si>
  <si>
    <t>2-(phenylamino)-9-(prop-2-en-1-yl)-9H-purin-6-ol</t>
  </si>
  <si>
    <t>c21c(ncn1CC=C)C(=O)NC(=N2)Nc3ccccc3</t>
  </si>
  <si>
    <t>2-(phenylhydrazinylidene)propanedinitrile</t>
  </si>
  <si>
    <t>c1(ccccc1)NN=C(C#N)C#N</t>
  </si>
  <si>
    <t>2-(phenylmethoxycarbothioylsulfanyl)acetic acid</t>
  </si>
  <si>
    <t>c1(ccccc1)COC(=S)SCC(=O)O</t>
  </si>
  <si>
    <t>2-(Phenylsulfanyl)ethanesulfonic acid</t>
  </si>
  <si>
    <t>c1ccc(cc1)SCCS(=O)(=O)O</t>
  </si>
  <si>
    <t>2-(Trifluoromethyl)benzoic acid</t>
  </si>
  <si>
    <t>FC(F)(F)c1c(cccc1)C(=O)O</t>
  </si>
  <si>
    <t>2-[(1-hydroxy-1-oxopropan-2-yl)sulfanylmethylsulfanyl]propanoic acid</t>
  </si>
  <si>
    <t>C(C(=O)O)(SCSC(C(=O)O)C)C</t>
  </si>
  <si>
    <t>2-[(1-Phenylethyl)amino]ethyl 4-ethoxybenzoate</t>
  </si>
  <si>
    <t>CCOc1ccc(cc1)C(=O)OCCNC(C)c2ccccc2</t>
  </si>
  <si>
    <t>2-[(1,5-Dimethyl-1H-pyrazol-3-yl)oxy]-4,6-dimethylpyrimidine</t>
  </si>
  <si>
    <t>Cc1cc(nc(n1)Oc2cc(n(n2)C)C)C</t>
  </si>
  <si>
    <t>2-[(1,5-Dimethyl-1H-pyrazol-3-yl)oxy]pyridine</t>
  </si>
  <si>
    <t>Cc1cc(nn1C)Oc2ccccn2</t>
  </si>
  <si>
    <t>2-[(2-amino-2-phenylacetyl)amino]acetic acid</t>
  </si>
  <si>
    <t>C(c1ccccc1)(C(=O)NCC(=O)O)N</t>
  </si>
  <si>
    <t>2-[(2-amino-3-methylbutanoyl)amino]-3-methylbutanoic acid</t>
  </si>
  <si>
    <t>C(NC(=O)C(C(C)C)N)(C(C)C)C(=O)O</t>
  </si>
  <si>
    <t>2-[(2-amino-4-methylpentanoyl)amino]-3-(1H-indol-3-yl)propanoic acid</t>
  </si>
  <si>
    <t>c21c(c[nH]c1cccc2)CC(NC(=O)C(CC(C)C)N)C(=O)O</t>
  </si>
  <si>
    <t>2-[(2-amino-4-methylpentanoyl)amino]-3-(4-hydroxyphenyl)propanoic acid</t>
  </si>
  <si>
    <t>C(Cc1ccc(cc1)O)(NC(=O)C(CC(C)C)N)C(=O)O</t>
  </si>
  <si>
    <t>2-[(2-amino-4-methylpentanoyl)amino]-3-methylbutanoic acid</t>
  </si>
  <si>
    <t>C(NC(=O)C(CC(C)C)N)(C(C)C)C(=O)O</t>
  </si>
  <si>
    <t>2-[(2-amino-4-methylpentanoyl)amino]-4-methylpentanoic acid</t>
  </si>
  <si>
    <t>C(NC(=O)C(CC(C)C)N)(C(=O)O)CC(C)C</t>
  </si>
  <si>
    <t>2-[(2-aminoacetyl)amino]-3-(4-hydroxyphenyl)propanoic acid</t>
  </si>
  <si>
    <t>C(Cc1ccc(cc1)O)(C(=O)O)NC(=O)CN</t>
  </si>
  <si>
    <t>2-[(2-aminoacetyl)amino]-4-methylpentanoic acid</t>
  </si>
  <si>
    <t>C(NC(=O)CN)(CC(C)C)C(=O)O</t>
  </si>
  <si>
    <t>2-[(2-aminoacetyl)amino]-N-[4-chloro-2-(2-chlorobenzoyl)phenyl]-N-methylacetamide</t>
  </si>
  <si>
    <t>c1(c(ccc(c1)Cl)N(C(=O)CNC(=O)CN)C)C(=O)c2c(cccc2)Cl</t>
  </si>
  <si>
    <t>2-[(2-aminopurin-9-yl)methoxy]ethanol</t>
  </si>
  <si>
    <t>c21c(ncn1COCCO)cnc(n2)N</t>
  </si>
  <si>
    <t>2-[(2-chlorophenyl)methyl]-4,4-dimethyl-1,2-oxazolidin-3-one</t>
  </si>
  <si>
    <t>Clc1c(cccc1)CN2OCC(C2=O)(C)C</t>
  </si>
  <si>
    <t>2-[(2,2-dichloroacetyl)amino]-3-hydroxypropanoic acid</t>
  </si>
  <si>
    <t>C(NC(=O)C(Cl)Cl)(C(=O)O)CO</t>
  </si>
  <si>
    <t>2-[(2,2-dimethyl-1,3-dioxolan-4-yl)methoxycarbonyl]benzoic acid</t>
  </si>
  <si>
    <t>C1(OC(CO1)COC(=O)c2c(cccc2)C(=O)O)(C)C</t>
  </si>
  <si>
    <t>2-[(3-nitrobenzoyl)amino]propanoic acid</t>
  </si>
  <si>
    <t>c1(cc(ccc1)[N+](=O)[O-])C(=O)NC(C(=O)O)C</t>
  </si>
  <si>
    <t>2-[(4-aminophenyl)sulfonylamino]benzoic acid</t>
  </si>
  <si>
    <t>S(=O)(=O)(c1ccc(cc1)N)Nc2c(cccc2)C(=O)O</t>
  </si>
  <si>
    <t>2-[(4-chloro-6-ethylamino-1,3,5-triazin-2-yl)amino]-2-methylpropanenitrile</t>
  </si>
  <si>
    <t>Clc1nc(nc(n1)NCC)NC(C)(C)C#N</t>
  </si>
  <si>
    <t>2-[(4-methylphenyl)sulfonylamino]pentanedioic acid</t>
  </si>
  <si>
    <t>S(=O)(=O)(c1ccc(cc1)C)NC(C(=O)O)CCC(=O)O</t>
  </si>
  <si>
    <t>2-[(E)-(2-Aminobenzylidene)amino]phenol</t>
  </si>
  <si>
    <t>c1ccc(c(c1)/C=N/c2ccccc2O)N</t>
  </si>
  <si>
    <t>2-[[2-(carbamoylamino)acetyl]amino]acetic acid</t>
  </si>
  <si>
    <t>C(=O)(NCC(=O)O)CNC(=O)N</t>
  </si>
  <si>
    <t>2-[[2-[(2-amino-4-methylpentanoyl)amino]acetyl]amino]acetic acid</t>
  </si>
  <si>
    <t>C(C(=O)NCC(=O)NCC(=O)O)(CC(C)C)N</t>
  </si>
  <si>
    <t>2-[[2-[(2-aminoacetyl)amino]acetyl]amino]-4-methylpentanoic acid</t>
  </si>
  <si>
    <t>C(NC(=O)CNC(=O)CN)(C(=O)O)CC(C)C</t>
  </si>
  <si>
    <t>2-[[2-[(2-aminoacetyl)amino]acetyl]amino]acetic acid</t>
  </si>
  <si>
    <t>C(=O)(CNC(=O)CN)NCC(=O)O</t>
  </si>
  <si>
    <t>2-[[2-[[2-(carbamoylamino)acetyl]amino]acetyl]amino]acetic acid</t>
  </si>
  <si>
    <t>C(=O)(NCC(=O)NCC(=O)O)CNC(=O)N</t>
  </si>
  <si>
    <t>2-[[2-[[2-amino-3-(4-hydroxyphenyl)propanoyl]amino]acetyl]amino]acetic acid</t>
  </si>
  <si>
    <t>c1(ccc(cc1)O)CC(C(=O)NCC(=O)NCC(=O)O)N</t>
  </si>
  <si>
    <t>2-[[2-[2-[(2-aminoacetyl)amino]propanoylamino]-4-methylpentanoyl]amino]-3-methylbutanoic acid</t>
  </si>
  <si>
    <t>C(C(=O)NC(C(C)C)C(=O)O)(NC(=O)C(NC(=O)CN)C)CC(C)C</t>
  </si>
  <si>
    <t>2-[[2-amino-3-(1H-indol-3-yl)propanoyl]amino]-4-methylpentanoic acid</t>
  </si>
  <si>
    <t>c21c(c[nH]c1cccc2)CC(C(=O)NC(C(=O)O)CC(C)C)N</t>
  </si>
  <si>
    <t>2-[[2-amino-3-(1H-indol-3-yl)propanoyl]amino]acetic acid</t>
  </si>
  <si>
    <t>c21c(c[nH]c1cccc2)CC(C(=O)NCC(=O)O)N</t>
  </si>
  <si>
    <t>2-[[2-amino-3-(4-hydroxyphenyl)propanoyl]amino]-4-methylpentanoic acid</t>
  </si>
  <si>
    <t>C(NC(=O)C(Cc1ccc(cc1)O)N)(C(=O)O)CC(C)C</t>
  </si>
  <si>
    <t>2-[[2-amino-3-(4-hydroxyphenyl)propanoyl]amino]acetic acid</t>
  </si>
  <si>
    <t>c1(ccc(cc1)O)CC(C(=O)NCC(=O)O)N</t>
  </si>
  <si>
    <t>2-[[4-(acetylsulfamoyl)phenyl]carbamoyl]benzoic acid</t>
  </si>
  <si>
    <t>c1(ccc(cc1)NC(=O)c2c(cccc2)C(=O)O)S(=O)(=O)NC(=O)C</t>
  </si>
  <si>
    <t>2-[2-(2-aminopurin-9-yl)ethyl]propane-1,3-diol</t>
  </si>
  <si>
    <t>c21n(cnc1cnc(n2)N)CCC(CO)CO</t>
  </si>
  <si>
    <t>2-[2-(2-carboxybenzoyl)oxyethoxycarbonyl]benzoic acid</t>
  </si>
  <si>
    <t>c1(c(cccc1)C(=O)O)C(=O)OCCOC(=O)c2c(cccc2)C(=O)O</t>
  </si>
  <si>
    <t>2-[3-(2-hydroxyethoxy)phenoxy]ethanol</t>
  </si>
  <si>
    <t>c1(cc(ccc1)OCCO)OCCO</t>
  </si>
  <si>
    <t>2-[4-(2-hydroxyethoxy)phenoxy]ethanol</t>
  </si>
  <si>
    <t>c1(ccc(cc1)OCCO)OCCO</t>
  </si>
  <si>
    <t>2-[4-(4-chlorophenyl)-2-phenyl-1,3-thiazol-5-yl]acetic acid</t>
  </si>
  <si>
    <t>c1(c(sc(n1)-c2ccccc2)CC(=O)O)-c3ccc(cc3)Cl</t>
  </si>
  <si>
    <t>2-[4-(4-Chlorophenyl)cyclohexyl]-3-hydroxy-1,4-naphthoquinone</t>
  </si>
  <si>
    <t>Clc1ccc(cc1)C2CCC(CC2)C4=C(C(=O)c3c(cccc3)C4=O)O</t>
  </si>
  <si>
    <t>2-[4-(4-Methoxybenzyl)-2,5-dioxo-1-imidazolidinyl]propanoic acid</t>
  </si>
  <si>
    <t>CC(C(=O)O)N1C(=O)C(NC1=O)Cc2ccc(cc2)OC</t>
  </si>
  <si>
    <t>2-[4-(diethoxyphosphorylmethyl)phenyl]-1,3-benzothiazole</t>
  </si>
  <si>
    <t>P(=O)(Cc1ccc(cc1)-c2sc3c(n2)cccc3)(OCC)OCC</t>
  </si>
  <si>
    <t>2-[4-[(3-bromophenyl)amino]pyrrolo[3,2-g]quinazolin-8-yl]acetic acid</t>
  </si>
  <si>
    <t>c31c(cc2c(c1)ccn2CC(=O)O)ncnc3Nc4cc(ccc4)Br</t>
  </si>
  <si>
    <t>2-[4-[3-(2-chlorophenothiazin-10-yl)propyl]piperazin-1-yl]ethyl acetate</t>
  </si>
  <si>
    <t>Clc1cc3c(cc1)Sc2c(cccc2)N3CCCN4CCN(CC4)CCOC(=O)C</t>
  </si>
  <si>
    <t>2-[4-[3-[2-(trifluoromethyl)phenothiazin-10-yl]propyl]piperazin-1-yl]ethanol</t>
  </si>
  <si>
    <t>FC(F)(F)c1cc3c(cc1)Sc2c(cccc2)N3CCCN4CCN(CC4)CCO</t>
  </si>
  <si>
    <t>2-[5-[(2-hydroxy-2-oxo-1-phenylethyl)amino]pentylamino]-2-phenylacetic acid</t>
  </si>
  <si>
    <t>c1(ccccc1)C(C(=O)O)NCCCCCNC(c2ccccc2)C(=O)O</t>
  </si>
  <si>
    <t>2-[bis(carboxymethylsulfanyl)methylsulfanyl]acetic acid</t>
  </si>
  <si>
    <t>C(SCC(=O)O)(SCC(=O)O)SCC(=O)O</t>
  </si>
  <si>
    <t>2-{(E)-[(3Z)-4-hydroxy-3-penten-2-ylidene]amino}phenol</t>
  </si>
  <si>
    <t>c1(c(cccc1)O)N=C(CC(=O)C)C</t>
  </si>
  <si>
    <t>2-acetamido-3-(1H-indol-3-yl)propanoic acid</t>
  </si>
  <si>
    <t>c21c(c[nH]c1cccc2)CC(NC(=O)C)C(=O)O</t>
  </si>
  <si>
    <t>2-acetamido-3-(3,4-dichlorophenyl)sulfanylpropanoic acid</t>
  </si>
  <si>
    <t>c1(cc(c(cc1)Cl)Cl)SCC(C(=O)O)NC(=O)C</t>
  </si>
  <si>
    <t>2-acetamido-3-(4-hydroxyphenyl)propanoic acid</t>
  </si>
  <si>
    <t>C(Cc1ccc(cc1)O)(C(=O)O)NC(=O)C</t>
  </si>
  <si>
    <t>2-acetamido-3-methylpentanoic acid</t>
  </si>
  <si>
    <t>C(C(CC)C)(NC(=O)C)C(=O)O</t>
  </si>
  <si>
    <t>2-acetamido-3-phenylpropanoic acid</t>
  </si>
  <si>
    <t>C(C(=O)O)(Cc1ccccc1)NC(=O)C</t>
  </si>
  <si>
    <t>2-acetamido-4-methylpentanoic acid</t>
  </si>
  <si>
    <t>C(C(=O)O)(NC(=O)C)CC(C)C</t>
  </si>
  <si>
    <t>2-acetamido-4-methylsulfanylbutanoic acid</t>
  </si>
  <si>
    <t>C(NC(=O)C)(C(=O)O)CCSC</t>
  </si>
  <si>
    <t>2-acetamidohexanoic acid</t>
  </si>
  <si>
    <t>C(C(=O)O)(NC(=O)C)CCCC</t>
  </si>
  <si>
    <t>2-acetamidopentanedioic acid</t>
  </si>
  <si>
    <t>C(NC(=O)C)(C(=O)O)CCC(=O)O</t>
  </si>
  <si>
    <t>2-amino-2-(4-hydroxyphenyl)acetic acid</t>
  </si>
  <si>
    <t>C(c1ccc(cc1)O)(C(=O)O)N</t>
  </si>
  <si>
    <t>2-amino-2-phenyl-N-(1-phenylethyl)acetamide</t>
  </si>
  <si>
    <t>c1(ccccc1)C(C(=O)NC(c2ccccc2)C)N</t>
  </si>
  <si>
    <t>2-amino-3-(2-amino-3-hydroxy-3-oxopropyl)disulfanylpropanoic acid</t>
  </si>
  <si>
    <t>C(C(=O)O)(CSSCC(C(=O)O)N)N</t>
  </si>
  <si>
    <t>2-amino-3-(2-amino-3-hydroxy-3-oxopropyl)sulfanylpropanoic acid</t>
  </si>
  <si>
    <t>C(C(=O)O)(CSCC(C(=O)O)N)N</t>
  </si>
  <si>
    <t>2-amino-3-(3-methylimidazol-4-yl)propanoic acid</t>
  </si>
  <si>
    <t>c1(n(cnc1)C)CC(C(=O)O)N</t>
  </si>
  <si>
    <t>2-amino-3-(4-hydroxy-3,5-diiodophenyl)propanoic acid</t>
  </si>
  <si>
    <t>Ic1c(c(cc(c1)CC(N)C(=O)O)I)O</t>
  </si>
  <si>
    <t>2-amino-3-[2-(2-amino-3-hydroxy-3-oxopropyl)sulfanylethylsulfanyl]propanoic acid</t>
  </si>
  <si>
    <t>C(C(=O)O)(CSCCSCC(C(=O)O)N)N</t>
  </si>
  <si>
    <t>2-amino-3-[3-(2-amino-3-hydroxy-3-oxopropyl)sulfanylpropylsulfanyl]propanoic acid</t>
  </si>
  <si>
    <t>C(C(=O)O)(CSCCCSCC(C(=O)O)N)N</t>
  </si>
  <si>
    <t>2-amino-3-[4-(2-amino-3-hydroxy-3-oxopropyl)sulfanylbutylsulfanyl]propanoic acid</t>
  </si>
  <si>
    <t>C(C(=O)O)(CSCCCCSCC(C(=O)O)N)N</t>
  </si>
  <si>
    <t>2-amino-3-[4-(4-hydroxy-3-iodophenoxy)-3,5-diiodophenyl]propanoic acid</t>
  </si>
  <si>
    <t>Ic1c(c(cc(c1)CC(N)C(=O)O)I)Oc2cc(c(cc2)O)I</t>
  </si>
  <si>
    <t>2-amino-3-[5-(2-amino-3-hydroxy-3-oxopropyl)sulfanylpentylsulfanyl]propanoic acid</t>
  </si>
  <si>
    <t>C(C(=O)O)(CSCCCCCSCC(C(=O)O)N)N</t>
  </si>
  <si>
    <t>2-amino-3-[6-(2-amino-3-hydroxy-3-oxopropyl)sulfanylhexylsulfanyl]propanoic acid</t>
  </si>
  <si>
    <t>C(C(=O)O)(CSCCCCCCSCC(C(=O)O)N)N</t>
  </si>
  <si>
    <t>2-amino-4-(3-amino-4-hydroxy-4-oxobutyl)disulfanylbutanoic acid</t>
  </si>
  <si>
    <t>C(C(=O)O)(CCSSCCC(C(=O)O)N)N</t>
  </si>
  <si>
    <t>2-amino-5-bromobenzoic acid</t>
  </si>
  <si>
    <t>Brc1cc(C(=O)O)c(N)cc1</t>
  </si>
  <si>
    <t>2-amino-5-hydroxy-1-naphthalenesulfonic acid</t>
  </si>
  <si>
    <t>c21c(c(ccc1c(ccc2)O)N)S(=O)(=O)O</t>
  </si>
  <si>
    <t>L. C. Draucker. M. Janakat. M. J. Lazzaroni. J. D. Olson. Ind. Eng. Chem. Res.. 46. 2198-2204 (2007)</t>
  </si>
  <si>
    <t>2-amino-5-nitrobenzophenone</t>
  </si>
  <si>
    <t>O=C(c1cc(ccc1N)[N+]([O-])=O)c2ccccc2</t>
  </si>
  <si>
    <t>REF1218</t>
  </si>
  <si>
    <t>benzonitrile</t>
  </si>
  <si>
    <t>c1ccc(cc1)C#N</t>
  </si>
  <si>
    <t>benzyl alcohol</t>
  </si>
  <si>
    <t>c1ccc(cc1)CO</t>
  </si>
  <si>
    <t>chlorobenzene</t>
  </si>
  <si>
    <t>c1ccc(cc1)Cl</t>
  </si>
  <si>
    <t>chloroform</t>
  </si>
  <si>
    <t>ClC(Cl)Cl</t>
  </si>
  <si>
    <t>dichloromethane</t>
  </si>
  <si>
    <t>ClCCl</t>
  </si>
  <si>
    <t>nitromethane</t>
  </si>
  <si>
    <t>C[N+](=O)[O-]</t>
  </si>
  <si>
    <t>2-amino-6(9H-fluoren-9-ylmethoxycarbonylamino)-hexanoic acid</t>
  </si>
  <si>
    <t>C2(c1c(cccc1)-c3c2cccc3)COC(=O)NCCCCC(C(=O)O)N</t>
  </si>
  <si>
    <t>2-aminoanthracene</t>
  </si>
  <si>
    <t>Nc3cc1c(cc2c(c1)cccc2)cc3</t>
  </si>
  <si>
    <t>A. A. El-Harakany. M. A. El-Dessourky. A. A. Haha and A. F. Bassiony. Egypt. J. Chem.. 45. 1-32 (2002)</t>
  </si>
  <si>
    <t>2-aminobenzoic acid</t>
  </si>
  <si>
    <t>c1ccc(c(c1)C(=O)O)N</t>
  </si>
  <si>
    <t>sulfolane</t>
  </si>
  <si>
    <t>C1CCS(=O)(=O)C1</t>
  </si>
  <si>
    <t>REF1168</t>
  </si>
  <si>
    <t>Jia. Qingzhu; Ma. Peisheng; Ma. Shaona; Wang. Chang. Chinese Journal of Chemical Engineering (2007) 15(5) 710-714</t>
  </si>
  <si>
    <t>REF1214</t>
  </si>
  <si>
    <t>Nc1c(cccc1)C(=O)O</t>
  </si>
  <si>
    <t>C1=CC=C(C(=C1)C(=O)O)N</t>
  </si>
  <si>
    <t>2-aminophenol</t>
  </si>
  <si>
    <t>Nc1c(cccc1)O</t>
  </si>
  <si>
    <t>2-aminothiazole</t>
  </si>
  <si>
    <t>s1c(ncc1)N</t>
  </si>
  <si>
    <t>2-bromo-N-carbamoyl-2-ethylbutanamide</t>
  </si>
  <si>
    <t>BrC(CC)(CC)C(=O)NC(=O)N</t>
  </si>
  <si>
    <t>2-bromobenzoic acid</t>
  </si>
  <si>
    <t>O=C(O)c1ccccc1Br</t>
  </si>
  <si>
    <t>C1=CC=C(C(=C1)C(=O)O)Br</t>
  </si>
  <si>
    <t>2-Bromonaphthalene</t>
  </si>
  <si>
    <t>Brc1cc2c(cc1)cccc2</t>
  </si>
  <si>
    <t>2-Bromopropane</t>
  </si>
  <si>
    <t>BrC(C)C</t>
  </si>
  <si>
    <t>CC(C)Br</t>
  </si>
  <si>
    <t>OC(CC)C</t>
  </si>
  <si>
    <t>CC(CC)O</t>
  </si>
  <si>
    <t>2-butanone</t>
  </si>
  <si>
    <t>O=C(CC)C</t>
  </si>
  <si>
    <t>http://onschallenge.wikispaces.com/Exp021</t>
  </si>
  <si>
    <t>2-butenal</t>
  </si>
  <si>
    <t>O=CC=CC</t>
  </si>
  <si>
    <t>2-butoxy-5-nitroaniline</t>
  </si>
  <si>
    <t>c1(c(cc(cc1)[N+](=O)[O-])N)OCCCC</t>
  </si>
  <si>
    <t>2-butoxyethanol</t>
  </si>
  <si>
    <t>O(CCO)CCCC</t>
  </si>
  <si>
    <t>C(COCCCC)O</t>
  </si>
  <si>
    <t>2-butyl benzene</t>
  </si>
  <si>
    <t>c1(ccccc1)CCCC</t>
  </si>
  <si>
    <t>2-chloro-1-(4-hydroxy-5-isopropyl-2-methylphenyl)ethanone</t>
  </si>
  <si>
    <t>c1(c(cc(c(c1)C(C)C)O)C)C(=O)CCl</t>
  </si>
  <si>
    <t>2-chloro-1-phenylsulfonamidobenzene</t>
  </si>
  <si>
    <t>Clc2ccccc2NS(=O)(=O)c1ccccc1</t>
  </si>
  <si>
    <t>2-chloro-10-[3-(4-methylpiperazin-1-yl)propyl]phenothiazine</t>
  </si>
  <si>
    <t>Clc1cc3c(cc1)Sc2c(cccc2)N3CCCN4CCN(CC4)C</t>
  </si>
  <si>
    <t>2-Chloro-2-methylbutane</t>
  </si>
  <si>
    <t>ClC(CC)(C)C</t>
  </si>
  <si>
    <t>CC(CC)(C)Cl</t>
  </si>
  <si>
    <t>2-Chloro-4-[(E)-(4-hydroxyphenyl)diazenyl]benzoic acid</t>
  </si>
  <si>
    <t>c1cc(ccc1/N=N/c2ccc(c(c2)Cl)C(=O)O)O</t>
  </si>
  <si>
    <t>L. Zhang. Z. hu. B. Jiang and Y. D. Huang. J. Chem. Eng. Data 56. 2696-2699 (2011)</t>
  </si>
  <si>
    <t>2-chloro-4,6-dinitroresorcinol</t>
  </si>
  <si>
    <t>Clc1c(O)c(cc([N+]([O-])=O)c1O)[N+]([O-])=O</t>
  </si>
  <si>
    <t>acetic acid</t>
  </si>
  <si>
    <t>CC(=O)O</t>
  </si>
  <si>
    <t>REF1223</t>
  </si>
  <si>
    <t>Shi X; Li M; Zhou C. Meaurement and correlation for solubility of 2-chloro-5-chloromethylpyridine in deifferent solvents. 2010. Chinese Journal of Chemical Engineering. 18: 4 654-659</t>
  </si>
  <si>
    <t>http://www.cjche.com.cn/qikan/epaper/zhaiyao.asp?bsid=12055</t>
  </si>
  <si>
    <t>2-chloro-5-chloromethylpyridine</t>
  </si>
  <si>
    <t>c1cc(ncc1CCl)Cl</t>
  </si>
  <si>
    <t>24.5C</t>
  </si>
  <si>
    <t>REF1008-Shi</t>
  </si>
  <si>
    <t>C(Cl)(Cl)Cl</t>
  </si>
  <si>
    <t>25.4C</t>
  </si>
  <si>
    <t>25.2C</t>
  </si>
  <si>
    <t>25.9C</t>
  </si>
  <si>
    <t>26.1C</t>
  </si>
  <si>
    <t>24.6C</t>
  </si>
  <si>
    <t>http://onschallenge.wikispaces.com/Exp033</t>
  </si>
  <si>
    <t>2-chloro-5-nitrobenzaldehyde</t>
  </si>
  <si>
    <t>O=Cc1cc(ccc1Cl)[N+]([O-])=O</t>
  </si>
  <si>
    <t>forms hemiacetal</t>
  </si>
  <si>
    <t>1-</t>
  </si>
  <si>
    <t>5-</t>
  </si>
  <si>
    <t>A1</t>
  </si>
  <si>
    <t>http://onschallenge.wikispaces.com/Exp105</t>
  </si>
  <si>
    <t>O=Cc1cc(ccc1Cl)[N+]([O-])=O </t>
  </si>
  <si>
    <t>ONSCExp105A1</t>
  </si>
  <si>
    <t>A2</t>
  </si>
  <si>
    <t>ONSCExp105A2</t>
  </si>
  <si>
    <t>A3</t>
  </si>
  <si>
    <t>ONSCExp105A3</t>
  </si>
  <si>
    <t>D1</t>
  </si>
  <si>
    <t>ONSCExp105D1</t>
  </si>
  <si>
    <t>D2</t>
  </si>
  <si>
    <t>ONSCExp105D2</t>
  </si>
  <si>
    <t>D3</t>
  </si>
  <si>
    <t>ONSCExp105D3</t>
  </si>
  <si>
    <t>E1</t>
  </si>
  <si>
    <t>ONSCExp105E1</t>
  </si>
  <si>
    <t>ONSCExp105E2</t>
  </si>
  <si>
    <t>ONSCExp105E3</t>
  </si>
  <si>
    <t>M3</t>
  </si>
  <si>
    <t> 	 OC</t>
  </si>
  <si>
    <t>ONSCExp105M3</t>
  </si>
  <si>
    <t>T1</t>
  </si>
  <si>
    <t>ONSCExp105T1</t>
  </si>
  <si>
    <t>T2</t>
  </si>
  <si>
    <t>ONSCExp105T2</t>
  </si>
  <si>
    <t>T3</t>
  </si>
  <si>
    <t>ONSCExp105T3</t>
  </si>
  <si>
    <t>O1</t>
  </si>
  <si>
    <t>ONSCExp105O1</t>
  </si>
  <si>
    <t>O2</t>
  </si>
  <si>
    <t>ONSCExp105O2</t>
  </si>
  <si>
    <t>O3</t>
  </si>
  <si>
    <t>ONSCExp105O3</t>
  </si>
  <si>
    <t>http://usefulchem.wikispaces.com/exp205</t>
  </si>
  <si>
    <t>UC</t>
  </si>
  <si>
    <t>17b</t>
  </si>
  <si>
    <t>http://usefulchem.wikispaces.com/exp208</t>
  </si>
  <si>
    <t> 	 O=Cc1cc(ccc1Cl)[N+]([O-])=O</t>
  </si>
  <si>
    <t>27b</t>
  </si>
  <si>
    <t>47b</t>
  </si>
  <si>
    <t>7b</t>
  </si>
  <si>
    <t>37b</t>
  </si>
  <si>
    <t>Stovall; D.M. Thermodynamics of the Abraham General Solvation Model: Solubility and Partition Aspects, Masters Thesis at University of North Texas (2006) http://digital.library.unt.edu/permalink/meta-dc-5342</t>
  </si>
  <si>
    <t>http://digital.library.unt.edu/permalink/meta-dc-5342:1</t>
  </si>
  <si>
    <t>2-chloro-5-nitrobenzoic acid</t>
  </si>
  <si>
    <t>O=C(O)c1cc(ccc1Cl)[N+]([O-])=O</t>
  </si>
  <si>
    <t>REF905-Stovall</t>
  </si>
  <si>
    <t>OC(C)C</t>
  </si>
  <si>
    <t>O(CC)CC</t>
  </si>
  <si>
    <t>pentyl acetate</t>
  </si>
  <si>
    <t>O=C(OCCCCC)C</t>
  </si>
  <si>
    <t>ChemSpider</t>
  </si>
  <si>
    <t>http://www.chemspider.com/Chemical-Structure.16359.html</t>
  </si>
  <si>
    <t>REF960-ChemSpider</t>
  </si>
  <si>
    <t>2-Chloro-6-(trichloromethyl)pyridine</t>
  </si>
  <si>
    <t>ClC(Cl)(Cl)c1nc(ccc1)Cl</t>
  </si>
  <si>
    <t>2-Chloro-6-[(E)-(4-hydroxyphenyl)diazenyl]benzoic acid</t>
  </si>
  <si>
    <t>c1cc(c(c(c1)Cl)C(=O)O)/N=N/c2ccc(cc2)O</t>
  </si>
  <si>
    <t>2-chloro-6a,7,8,9-tetrahydro-5H-pyrrolo[2,1-c][1,4]benzodiazepine-6,11-dione</t>
  </si>
  <si>
    <t>c21c(ccc(c1)Cl)NC(=O)C3N(C2=O)CCC3</t>
  </si>
  <si>
    <t>2-CHLORO-9-HYDROXYFLUORENE-9-CARBOXYLIC ACID</t>
  </si>
  <si>
    <t>Clc1cc3c(cc1)-c2c(cccc2)C3(O)C(=O)O</t>
  </si>
  <si>
    <t>2-chloro-N-(2-ethyl-6-methylphenyl)-N-(1-methoxypropan-2-yl)acetamide</t>
  </si>
  <si>
    <t>ClCC(=O)N(C(COC)C)c1c(cccc1C)CC</t>
  </si>
  <si>
    <t>2-chloro-N-phenyl-N-propan-2-ylacetamide</t>
  </si>
  <si>
    <t>ClCC(=O)N(C(C)C)c1ccccc1</t>
  </si>
  <si>
    <t>2-chloroacetamide</t>
  </si>
  <si>
    <t>ClCC(=O)N</t>
  </si>
  <si>
    <t>http://www.chemspider.com/Chemical-Structure.10772140.html</t>
  </si>
  <si>
    <t>2-chloroacetic acid</t>
  </si>
  <si>
    <t>ClCC(O)=O</t>
  </si>
  <si>
    <t>REF963-ChemSpider-Seidell1941</t>
  </si>
  <si>
    <t>ClCC(=O)O</t>
  </si>
  <si>
    <t>2-chloroacetonitrile</t>
  </si>
  <si>
    <t>ClCC#N</t>
  </si>
  <si>
    <t>2-chloroacridin-9-amine</t>
  </si>
  <si>
    <t>c21c(c3c(nc1ccc(c2)Cl)cccc3)N</t>
  </si>
  <si>
    <t>2-chloroaniline</t>
  </si>
  <si>
    <t>Clc1c(cccc1)N</t>
  </si>
  <si>
    <t>2-chloroanisole</t>
  </si>
  <si>
    <t>COc1ccccc1Cl</t>
  </si>
  <si>
    <t>2-chlorobenzoic acid</t>
  </si>
  <si>
    <t>O=C(O)c1ccccc1Cl</t>
  </si>
  <si>
    <t>2-Chlorobenzoic acid</t>
  </si>
  <si>
    <t>Clc1c(cccc1)C(=O)O</t>
  </si>
  <si>
    <t>C1=CC=C(C(=C1)C(=O)O)Cl</t>
  </si>
  <si>
    <t>2-chlorobutane</t>
  </si>
  <si>
    <t>ClC(CC)C</t>
  </si>
  <si>
    <t>CC(CC)Cl</t>
  </si>
  <si>
    <t>2-chlorodibenzo-p-dioxin</t>
  </si>
  <si>
    <t>c31c(cc(cc1)Cl)Oc2c(cccc2)O3</t>
  </si>
  <si>
    <t>2-Chlorodiphenyl ether</t>
  </si>
  <si>
    <t>O(c1c(cccc1)Cl)c2ccccc2</t>
  </si>
  <si>
    <t>2-chloronaphthalene</t>
  </si>
  <si>
    <t>Clc1cc2c(cc1)cccc2</t>
  </si>
  <si>
    <t>2-chloropentane</t>
  </si>
  <si>
    <t>ClC(CCC)C</t>
  </si>
  <si>
    <t>CC(CCC)Cl</t>
  </si>
  <si>
    <t>2-chlorophenol</t>
  </si>
  <si>
    <t>Clc1c(cccc1)O</t>
  </si>
  <si>
    <t>2-chloroprop-2-enyl diethylaminomethanedithioate</t>
  </si>
  <si>
    <t>ClC(=C)CSC(=S)N(CC)CC</t>
  </si>
  <si>
    <t>2-chloropropane</t>
  </si>
  <si>
    <t>ClC(C)C</t>
  </si>
  <si>
    <t>CC(C)Cl</t>
  </si>
  <si>
    <t>2-chlorotoluene</t>
  </si>
  <si>
    <t>Cc1ccccc1Cl</t>
  </si>
  <si>
    <t>2-cyanoguanidine</t>
  </si>
  <si>
    <t>NC(=NC#N)N</t>
  </si>
  <si>
    <t>2-decanone</t>
  </si>
  <si>
    <t>O=C(CCCCCCCC)C</t>
  </si>
  <si>
    <t>2-diethylaminoethyl 4-acetamidobenzoate</t>
  </si>
  <si>
    <t>c1(ccc(cc1)NC(=O)C)C(=O)OCCN(CC)CC</t>
  </si>
  <si>
    <t>2-diethylaminopropyl 4-aminobenzoate</t>
  </si>
  <si>
    <t>c1(ccc(cc1)N)C(=O)OCC(N(CC)CC)C</t>
  </si>
  <si>
    <t>2-Ethoxy-5-nitroaniline</t>
  </si>
  <si>
    <t>c1(c(cc(cc1)[N+](=O)[O-])N)OCC</t>
  </si>
  <si>
    <t>2-ethoxy-N-hydroxy-N-phenylbenzamide</t>
  </si>
  <si>
    <t>c1(c(cccc1)OCC)C(=O)N(c2ccccc2)O</t>
  </si>
  <si>
    <t>2-ethoxycarbothioylsulfanylbutanedioic acid</t>
  </si>
  <si>
    <t>C(SC(=S)OCC)(CC(=O)O)C(=O)O</t>
  </si>
  <si>
    <t>2-ethyl pyridine</t>
  </si>
  <si>
    <t>n1c(cccc1)CC</t>
  </si>
  <si>
    <t>2-ethyl-1-butanol</t>
  </si>
  <si>
    <t>OCC(CC)CC</t>
  </si>
  <si>
    <t>C(C(CC)CC)O</t>
  </si>
  <si>
    <t>OCC(CCCC)CC</t>
  </si>
  <si>
    <t>C(C(CCCC)CC)O</t>
  </si>
  <si>
    <t>2-ethyl-1,3-hexanediol</t>
  </si>
  <si>
    <t>OC(C(CO)CC)CCC</t>
  </si>
  <si>
    <t>2-ethyl-2-hexanal</t>
  </si>
  <si>
    <t>O=CC(=CCCC)CC</t>
  </si>
  <si>
    <t>2-ethyl-2-phenylgluterimide</t>
  </si>
  <si>
    <t>N1C(=O)C(CCC1=O)(CC)c2ccccc2</t>
  </si>
  <si>
    <t>2-ethyl-2-propanol</t>
  </si>
  <si>
    <t>CC(C)(O)CC</t>
  </si>
  <si>
    <t>OC(CC)(C)C</t>
  </si>
  <si>
    <t>2-Ethyl-N-hydroxy-2-(4-methylbenzyl)butanamide</t>
  </si>
  <si>
    <t>CCC(CC)(Cc1ccc(cc1)C)C(=O)NO</t>
  </si>
  <si>
    <t>2-Ethylanthracene</t>
  </si>
  <si>
    <t>C(C)c3cc1c(cc2c(c1)cccc2)cc3</t>
  </si>
  <si>
    <t>Holley K; Acree WE and Abraham MH.Determination of Abraham model descriptors for 2-ethylanthraquinone based on measured solubility ratios. 2011. Physics and Chemistry of Liquids. 49: 3 355-365</t>
  </si>
  <si>
    <t>http://dx.doi.org/10.1080/00319101003646553</t>
  </si>
  <si>
    <t>2-ethylanthraquinone</t>
  </si>
  <si>
    <t>O=C2c1c(cccc1)C(=O)c3c2ccc(c3)CC</t>
  </si>
  <si>
    <t>REF1005-Holley</t>
  </si>
  <si>
    <t>2,2,4-trimethylpentane</t>
  </si>
  <si>
    <t>CC(C)CC(C)(C)C</t>
  </si>
  <si>
    <t>C(CCCCCCCC)C</t>
  </si>
  <si>
    <t>CCC1=CC2=C(C=C1)C(=O)C3=CC=CC=C3C2=O</t>
  </si>
  <si>
    <t>2-ethylbutanal</t>
  </si>
  <si>
    <t>O=CC(CC)CC</t>
  </si>
  <si>
    <t>2-ethylbutyl N-sulfamoylcarbamate</t>
  </si>
  <si>
    <t>N(S(=O)(=O)N)C(=O)OCC(CC)CC</t>
  </si>
  <si>
    <t>20-</t>
  </si>
  <si>
    <t>http://onschallenge.wikispaces.com/Exp022</t>
  </si>
  <si>
    <t>2-ethylbutyraldehyde</t>
  </si>
  <si>
    <t>2-ethylbutyric acid</t>
  </si>
  <si>
    <t>OC(=O)C(CC)CC</t>
  </si>
  <si>
    <t>2-ethylhexanal</t>
  </si>
  <si>
    <t>O=CC(CCCC)CC</t>
  </si>
  <si>
    <t>11-</t>
  </si>
  <si>
    <t>2-ethylhexanoic acid</t>
  </si>
  <si>
    <t>O=C(O)C(CC)CCCC</t>
  </si>
  <si>
    <t>2-ethylhexyl N-sulfamoylcarbamate</t>
  </si>
  <si>
    <t>N(S(=O)(=O)N)C(=O)OCC(CCCC)CC</t>
  </si>
  <si>
    <t>2-ethylhexylamine</t>
  </si>
  <si>
    <t>NCC(CCCC)CC</t>
  </si>
  <si>
    <t>2-Ethylnaphthalene</t>
  </si>
  <si>
    <t>C(C)c1cc2c(cc1)cccc2</t>
  </si>
  <si>
    <t>2-ethylsulfanylcarbothioyloxybutanedioic acid</t>
  </si>
  <si>
    <t>C(OC(=S)SCC)(CC(=O)O)C(=O)O</t>
  </si>
  <si>
    <t>2-ethylthiophene</t>
  </si>
  <si>
    <t>s1c(ccc1)CC</t>
  </si>
  <si>
    <t>2-Fluoro-9-acridinamine</t>
  </si>
  <si>
    <t>c1ccc2c(c1)c(c3cc(ccc3n2)F)N</t>
  </si>
  <si>
    <t>2-furan-2-yl-1H-benzimidazole</t>
  </si>
  <si>
    <t>c1([nH]c2c(n1)cccc2)-c3occc3</t>
  </si>
  <si>
    <t>http://onschallenge.wikispaces.com/Exp104</t>
  </si>
  <si>
    <t>2-furoic acid</t>
  </si>
  <si>
    <t>O=C(O)[C@@H](N)CS(=O)(=O)O</t>
  </si>
  <si>
    <t>ONSCExp104A1</t>
  </si>
  <si>
    <t>ONSCExp104A2</t>
  </si>
  <si>
    <t>ONSCExp104A3</t>
  </si>
  <si>
    <t>ONSCExp104D1</t>
  </si>
  <si>
    <t>ONSCExp104D2</t>
  </si>
  <si>
    <t>ONSCExp104D3</t>
  </si>
  <si>
    <t>M1</t>
  </si>
  <si>
    <t>ONSCExp104M1</t>
  </si>
  <si>
    <t>M2</t>
  </si>
  <si>
    <t>ONSCExp104M2</t>
  </si>
  <si>
    <t>ONSCExp104M3</t>
  </si>
  <si>
    <t>ONSCExp104T1</t>
  </si>
  <si>
    <t>ONSCExp104T2</t>
  </si>
  <si>
    <t>ONSCExp104T3</t>
  </si>
  <si>
    <t>ONSCExp104O1</t>
  </si>
  <si>
    <t>ONSCExp104O2</t>
  </si>
  <si>
    <t>ONSCExp104O3</t>
  </si>
  <si>
    <t>Entry of furoic acid in Chemblink [http://www.chemblink.com/products/88-14-2.htm]</t>
  </si>
  <si>
    <t>http://www.chemblink.com/products/88-14-2.htm</t>
  </si>
  <si>
    <t>2-heptanol</t>
  </si>
  <si>
    <t>OC(CCCCC)C</t>
  </si>
  <si>
    <t>CC(CCCCC)O</t>
  </si>
  <si>
    <t>2-heptanone</t>
  </si>
  <si>
    <t>O=C(C)CCCCC</t>
  </si>
  <si>
    <t>2-hexanol</t>
  </si>
  <si>
    <t>OC(CCCC)C</t>
  </si>
  <si>
    <t>CC(CCCC)O</t>
  </si>
  <si>
    <t>2-hexanone</t>
  </si>
  <si>
    <t>O=C(CCCC)C</t>
  </si>
  <si>
    <t>2-Hydroxy-1-(4-hydroxy-3-methoxyphenyl)ethanone</t>
  </si>
  <si>
    <t>c1(cc(c(cc1)O)OC)C(=O)CO</t>
  </si>
  <si>
    <t>2-Hydroxy-3-phenoxy-N-phenylpropanamide</t>
  </si>
  <si>
    <t>c1ccc(cc1)NC(=O)C(COc2ccccc2)O</t>
  </si>
  <si>
    <t>2-Hydroxy-3,5-diiodobenzoic acid</t>
  </si>
  <si>
    <t>Ic1c(c(cc(c1)I)C(=O)O)O</t>
  </si>
  <si>
    <t>2-Hydroxy-5-[(E)-(2-nitrophenyl)diazenyl]benzoic acid</t>
  </si>
  <si>
    <t>c1ccc(c(c1)/N=N/c2ccc(c(c2)C(=O)O)O)[N+](=O)[O-]</t>
  </si>
  <si>
    <t>2-hydroxy-N-[6-(2-hydroxypropanoylamino)hexyl]propanamide</t>
  </si>
  <si>
    <t>C(=O)(C(O)C)NCCCCCCNC(=O)C(O)C</t>
  </si>
  <si>
    <t>2-hydroxy-N-octylpropanamide</t>
  </si>
  <si>
    <t>C(=O)(C(O)C)NCCCCCCCC</t>
  </si>
  <si>
    <t>2-hydroxyacetanilide</t>
  </si>
  <si>
    <t>N(c1c(cccc1)O)C(=O)C</t>
  </si>
  <si>
    <t>2-hydroxyethyl 2-(6-methoxynaphthalen-2-yl)propanoate</t>
  </si>
  <si>
    <t>c21c(cc(cc1)OC)ccc(c2)C(C(=O)OCCO)C</t>
  </si>
  <si>
    <t>2-Hydroxyethyl 2-hydroxybenzoate</t>
  </si>
  <si>
    <t>c1(c(cccc1)O)C(=O)OCCO</t>
  </si>
  <si>
    <t>2-hydroxyethyl N-[6-(2-hydroxyethoxycarbonylamino)hexyl]carbamate</t>
  </si>
  <si>
    <t>C(=O)(NCCCCCCNC(=O)OCCO)OCCO</t>
  </si>
  <si>
    <t>2-hydroxypropyl 2-(6-methoxynaphthalen-2-yl)propanoate</t>
  </si>
  <si>
    <t>c21c(cc(cc1)OC)ccc(c2)C(C(=O)OCC(O)C)C</t>
  </si>
  <si>
    <t>2-hydroxypteridine</t>
  </si>
  <si>
    <t>n2c1nccnc1cnc2O</t>
  </si>
  <si>
    <t>2-hydroxypyridine</t>
  </si>
  <si>
    <t>n1c(cccc1)O</t>
  </si>
  <si>
    <t>2-Iodo-N-phenylbenzamide</t>
  </si>
  <si>
    <t>Ic1c(cccc1)C(=O)Nc2ccccc2</t>
  </si>
  <si>
    <t>2-Iodobenzoic acid</t>
  </si>
  <si>
    <t>Ic1c(cccc1)C(=O)O</t>
  </si>
  <si>
    <t>Li; J.; Masso; J.J.; and Guertin; J.A.; Prediction of drug solubility in an acrylate adhesive based on the drug-polymer interaction parameter and drug solubility in acetonitrile. Journal of Controlled Release; 2002. 83: 211-221</t>
  </si>
  <si>
    <t>2-iodophenol</t>
  </si>
  <si>
    <t>Ic1ccccc1O</t>
  </si>
  <si>
    <t>2-Iodopropane</t>
  </si>
  <si>
    <t>IC(C)C</t>
  </si>
  <si>
    <t>CC(C)I</t>
  </si>
  <si>
    <t>2-mentanol</t>
  </si>
  <si>
    <t>C1(CCCC(C1C(C)C)C)O</t>
  </si>
  <si>
    <t>2-mercaptobenzothiazole</t>
  </si>
  <si>
    <t>s1c(nc2c1cccc2)S</t>
  </si>
  <si>
    <t>2-methoxy-1-naphthaldehyde</t>
  </si>
  <si>
    <t>O=Cc1c2c(ccc1OC)cccc2</t>
  </si>
  <si>
    <t>2-methoxy-5-methylbenzenesulfonamide</t>
  </si>
  <si>
    <t>c1(c(ccc(c1)C)OC)S(=O)(=O)N</t>
  </si>
  <si>
    <t>2-Methoxy-5-nitroaniline</t>
  </si>
  <si>
    <t>c1(cc(c(cc1)OC)N)[N+](=O)[O-]</t>
  </si>
  <si>
    <t>2-methoxybenzene-1,3-dicarboxylic acid</t>
  </si>
  <si>
    <t>c1(c(cccc1C(=O)O)C(=O)O)OC</t>
  </si>
  <si>
    <t>34-Equilibrated</t>
  </si>
  <si>
    <t>http://onschallenge.wikispaces.com/EXP034</t>
  </si>
  <si>
    <t>2-methoxybenzoic acid</t>
  </si>
  <si>
    <t>O=C(O)c1ccccc1OC </t>
  </si>
  <si>
    <t>22C</t>
  </si>
  <si>
    <t>34-Saturated</t>
  </si>
  <si>
    <t>O=C(O)c1ccccc1OC</t>
  </si>
  <si>
    <t>propylene carbonate</t>
  </si>
  <si>
    <t>O=C1OCC(O1)C</t>
  </si>
  <si>
    <t>Yalkowsky S.H.; He Y. Handbook of aqueous solubility data. (2003) http://books.google.com/books?id=DVTelD-xSA4C</t>
  </si>
  <si>
    <t>http://books.google.com/books?id=DVTelD-xSA4C</t>
  </si>
  <si>
    <t>REF907-Yalkowsky</t>
  </si>
  <si>
    <t>Grubbs LM; Saifullah M; De La Rosa ME; Ye S; Achi SS; Acree WE Jr.; Abraham MH. Mathematical correlations for describing solte transfer into functionalized alkane solvents containing hydroxyl ether ester or ketone solvents. Fluid Phase Equilibria 298 (2010) 48–53</t>
  </si>
  <si>
    <t>http://dx.doi.org/10.1016/j.fluid.2010.07.007</t>
  </si>
  <si>
    <t>1-tert-butoxy-2-propanol</t>
  </si>
  <si>
    <t>OC(C)COC(C)(C)C</t>
  </si>
  <si>
    <t>REF1040-Grubbs</t>
  </si>
  <si>
    <t>CCCCOCCO</t>
  </si>
  <si>
    <t>2-ethoxyethanol</t>
  </si>
  <si>
    <t>CCOCCO</t>
  </si>
  <si>
    <t>2-isopropoxyethanol</t>
  </si>
  <si>
    <t>OCCOC(C)C</t>
  </si>
  <si>
    <t>2-propoxyethanol</t>
  </si>
  <si>
    <t>OCCOCCC</t>
  </si>
  <si>
    <t>3-methoxy-1-butanol</t>
  </si>
  <si>
    <t>OCCC(OC)C</t>
  </si>
  <si>
    <t>L. M. Grubbs et al. Fluid Phase Equilibr. 298 48-53 (2010)</t>
  </si>
  <si>
    <t>REF1062-Grubbs</t>
  </si>
  <si>
    <t>4-butoxyethanol</t>
  </si>
  <si>
    <t>OCCCCOCC</t>
  </si>
  <si>
    <t>2-methoxypteridine</t>
  </si>
  <si>
    <t>n2c1nccnc1cnc2OC</t>
  </si>
  <si>
    <t>n2c1nccnc1c(nc2)OC</t>
  </si>
  <si>
    <t>2-methoxyterephthalic acid</t>
  </si>
  <si>
    <t>c1(c(ccc(c1)C(=O)O)C(=O)O)OC</t>
  </si>
  <si>
    <t>19-</t>
  </si>
  <si>
    <t>2-methyl butyric acid</t>
  </si>
  <si>
    <t>O=C(O)C(C)CC</t>
  </si>
  <si>
    <t>2-methyl naphthalene</t>
  </si>
  <si>
    <t>c12ccccc1ccc(c2)C</t>
  </si>
  <si>
    <t>OCC(CC)C</t>
  </si>
  <si>
    <t>C(C(CC)C)O</t>
  </si>
  <si>
    <t>2-Methyl-1-nitronaphthalene</t>
  </si>
  <si>
    <t>c21c(c(ccc1cccc2)C)[N+](=O)[O-]</t>
  </si>
  <si>
    <t>OCC(CCC)C</t>
  </si>
  <si>
    <t>C(C(CCC)C)O</t>
  </si>
  <si>
    <t>2-methyl-2-heptanol</t>
  </si>
  <si>
    <t>OC(CCCCC)(C)C</t>
  </si>
  <si>
    <t>CC(CCCCC)(O)C</t>
  </si>
  <si>
    <t>2-methyl-2-hexanol</t>
  </si>
  <si>
    <t>OC(CCCC)(C)C</t>
  </si>
  <si>
    <t>CC(CCCC)(O)C</t>
  </si>
  <si>
    <t>2-methyl-2-pentanol</t>
  </si>
  <si>
    <t>OC(CCC)(C)C</t>
  </si>
  <si>
    <t>CC(CCC)(O)C</t>
  </si>
  <si>
    <t>2-methyl-3-pentanol</t>
  </si>
  <si>
    <t>OC(C(C)C)CC</t>
  </si>
  <si>
    <t>CC(C(CC)O)C</t>
  </si>
  <si>
    <t>Ye S. Saifullah M. Grubbs L.M. McMiallan-Wiggins M.C. Acosta P. Mejorado D. Flores I. Acree W.E. Abraham M.H. Determination of the Abraham model descriptors for 2-methyl-3,5-dinitrobenzoic acid from measured solubility data in organic solvents.</t>
  </si>
  <si>
    <t>http://dx.doi.org/10.1080/00319104.2010.538848</t>
  </si>
  <si>
    <t>2-methyl-3,5-dinitrobenzoic acid</t>
  </si>
  <si>
    <t>O=[N+]([O-])c1cc(cc(C(=O)O)c1C)[N+]([O-])=O</t>
  </si>
  <si>
    <t>REF1013YE</t>
  </si>
  <si>
    <t>propyl acetate</t>
  </si>
  <si>
    <t>O=C(OCCC)C</t>
  </si>
  <si>
    <t>W. E. Acree Jr. unpublished measurements</t>
  </si>
  <si>
    <t>REF1053-Acree</t>
  </si>
  <si>
    <t>CC1=C(C=C(C=C1[N+](=O)[O-])[N+](=O)[O-])C(=O)O</t>
  </si>
  <si>
    <t>2-methyl-4-(2-methylphenyl)diazenylaniline</t>
  </si>
  <si>
    <t>c1(c(cccc1)C)N=Nc2cc(c(cc2)N)C</t>
  </si>
  <si>
    <t>2-methyl-4-nitroimidazole</t>
  </si>
  <si>
    <t>[O-][N+](=O)c1cnc(n1)C</t>
  </si>
  <si>
    <t>2-methyl-4-oxo-4-(phenylamino)butanoic acid</t>
  </si>
  <si>
    <t>c1(ccccc1)NC(=O)CC(C(=O)O)C</t>
  </si>
  <si>
    <t>2-methyl-5-(1,2,3,4-tetrahydroxybutyl)furan-3-carboxylic acid</t>
  </si>
  <si>
    <t>c1(cc(c(o1)C)C(=O)O)C(C(C(CO)O)O)O</t>
  </si>
  <si>
    <t>2-methyl-5-nitroquinolin-8-ol</t>
  </si>
  <si>
    <t>c21c(c(ccc1[N+](=O)[O-])O)nc(cc2)C</t>
  </si>
  <si>
    <t>2-methyl-6-nitro-4(1H)-quinazolinone</t>
  </si>
  <si>
    <t>c21c(ccc(c1)[N+](=O)[O-])N=C(NC2=O)C</t>
  </si>
  <si>
    <t>2-methylacridin-9-amine</t>
  </si>
  <si>
    <t>c21c(c3c(nc1ccc(c2)C)cccc3)N</t>
  </si>
  <si>
    <t>2-methylaniline</t>
  </si>
  <si>
    <t>Nc1c(cccc1)C</t>
  </si>
  <si>
    <t>2-Methylanthracene</t>
  </si>
  <si>
    <t>Cc3cc1c(cc2c(c1)cccc2)cc3</t>
  </si>
  <si>
    <t>Domanska U and Bogel-Lukasik E. Solubility of Benzimidazoles in Alcohols. J. Chem. Eng. Data 2003. 48. 951-956</t>
  </si>
  <si>
    <t>http://pubs.acs.org/doi/abs/10.1021/je020228x</t>
  </si>
  <si>
    <t>2-methylbenzimidazole</t>
  </si>
  <si>
    <t>n2c1ccccc1nc2C</t>
  </si>
  <si>
    <t>24C</t>
  </si>
  <si>
    <t>28C</t>
  </si>
  <si>
    <t>Domanska U and Pobudkowska A. Solubility of Imidazoles; Benzimidazoles and Phenylimidazoles in Dichloromethane; 1-Chlorobutane; Toluene and 2-Nitrotoluene. J. Chem. Eng. Data 2004. 49. 1082-1090</t>
  </si>
  <si>
    <t>http://pubs.acs.org/doi/abs/10.1021/je049907t</t>
  </si>
  <si>
    <t>C(Cl)Cl</t>
  </si>
  <si>
    <t>35C</t>
  </si>
  <si>
    <t>[nH]1c(nc2c1cccc2)C</t>
  </si>
  <si>
    <t>2-methylbenzoic acid</t>
  </si>
  <si>
    <t>O=C(O)c1ccccc1C</t>
  </si>
  <si>
    <t>J. Qingzhu. M. Peisheng. Y. Shouzhi. W. Qiang. W. Chang and L. Guiju. J. Chem. Eng. Data 53. 1278-1282 (2008)</t>
  </si>
  <si>
    <t>REF1211</t>
  </si>
  <si>
    <t>CC1=CC=CC=C1C(=O)O</t>
  </si>
  <si>
    <t>2-Methylbut-1-ene</t>
  </si>
  <si>
    <t>C(C)C(=C)C</t>
  </si>
  <si>
    <t>2-Methylbut-2-ene</t>
  </si>
  <si>
    <t>CC(=CC)C</t>
  </si>
  <si>
    <t>2-methylbutane</t>
  </si>
  <si>
    <t>C(CC)(C)C</t>
  </si>
  <si>
    <t>2-methylcyclohexanone</t>
  </si>
  <si>
    <t>O=C1C(CCCC1)C</t>
  </si>
  <si>
    <t>2-methylheptane</t>
  </si>
  <si>
    <t>C(CCCCC)(C)C</t>
  </si>
  <si>
    <t>2-Methylpent-1-ene</t>
  </si>
  <si>
    <t>C(CC(=C)C)C</t>
  </si>
  <si>
    <t>2-methylpentane</t>
  </si>
  <si>
    <t>CC(CCC)C</t>
  </si>
  <si>
    <t>C(CCC)(C)C</t>
  </si>
  <si>
    <t>2-methylphenanthrene</t>
  </si>
  <si>
    <t>Cc3cc1c(c2c(cc1)cccc2)cc3</t>
  </si>
  <si>
    <t>2-methylpiperazine</t>
  </si>
  <si>
    <t>N1C(CNCC1)C</t>
  </si>
  <si>
    <t>2-methylprop-1-ene</t>
  </si>
  <si>
    <t>CC(=C)C</t>
  </si>
  <si>
    <t>2-Methylpropane</t>
  </si>
  <si>
    <t>C(C)(C)C</t>
  </si>
  <si>
    <t>2-methylpropanol</t>
  </si>
  <si>
    <t>C(C(C)C)O</t>
  </si>
  <si>
    <t>2-methylpropylbenzene</t>
  </si>
  <si>
    <t>C(Cc1ccccc1)(C)C</t>
  </si>
  <si>
    <t>2-methylpteridine</t>
  </si>
  <si>
    <t>n2c1nccnc1cnc2C</t>
  </si>
  <si>
    <t>2-methylquinolin-4-ol</t>
  </si>
  <si>
    <t>n1c2c(c(cc1C)O)cccc2</t>
  </si>
  <si>
    <t>2-methylsulfanylpteridine</t>
  </si>
  <si>
    <t>n1c2c(ncc1)nc(SC)nc2</t>
  </si>
  <si>
    <t>2-methyltetrahydrofuran</t>
  </si>
  <si>
    <t>O1C(CCC1)C</t>
  </si>
  <si>
    <t>B. Zhou et al.. J. Chem. Thermodyn. 1413-1424 (2003)</t>
  </si>
  <si>
    <t>2-naphthoic acid</t>
  </si>
  <si>
    <t>O=C(O)c2ccc1c(cccc1)c2</t>
  </si>
  <si>
    <t>ethanol/water(10:90)vol</t>
  </si>
  <si>
    <t>CCO.O</t>
  </si>
  <si>
    <t>REF1184</t>
  </si>
  <si>
    <t>ethanol/water(20:80)vol</t>
  </si>
  <si>
    <t>ethanol/water(30:70)vol</t>
  </si>
  <si>
    <t>ethanol/water(40:60)vol</t>
  </si>
  <si>
    <t>ethanol/water(50:50)vol</t>
  </si>
  <si>
    <t>ethanol/water(60:40)vol</t>
  </si>
  <si>
    <t>ethanol/water(70:30)vol</t>
  </si>
  <si>
    <t>ethanol/water(80:20)vol</t>
  </si>
  <si>
    <t>ethanol/water(90:10)vol</t>
  </si>
  <si>
    <t>2-naphthol</t>
  </si>
  <si>
    <t>c1ccc2cc(ccc2c1)O</t>
  </si>
  <si>
    <t>S. Azizian and A. H. Pour. J. Chem. Research (S) 402-404 (2003)</t>
  </si>
  <si>
    <t>REF1240</t>
  </si>
  <si>
    <t>bromobenzene</t>
  </si>
  <si>
    <t>c1ccc(cc1)Br</t>
  </si>
  <si>
    <t>o-xylene</t>
  </si>
  <si>
    <t>Cc1ccccc1C</t>
  </si>
  <si>
    <t>p-xylene</t>
  </si>
  <si>
    <t>pentane</t>
  </si>
  <si>
    <t>CCCCC</t>
  </si>
  <si>
    <t>Oc1cc2c(cc1)cccc2</t>
  </si>
  <si>
    <t>2-nitro-3-phenylphenol</t>
  </si>
  <si>
    <t>c1(c(c(ccc1)O)[N+](=O)[O-])-c2ccccc2</t>
  </si>
  <si>
    <t>2-nitro-5-phenylcyclohexane-1,3-dione</t>
  </si>
  <si>
    <t>C2(c1ccccc1)CC(=O)C(C(=O)C2)[N+](=O)[O-]</t>
  </si>
  <si>
    <t>2-nitro-5-phenylphenol</t>
  </si>
  <si>
    <t>c1(cc(c(cc1)[N+](=O)[O-])O)-c2ccccc2</t>
  </si>
  <si>
    <t>2-nitro-9h-fluorene</t>
  </si>
  <si>
    <t>[O-][N+](=O)c3ccc2c1ccccc1Cc2c3</t>
  </si>
  <si>
    <t>2-nitroacetanilide</t>
  </si>
  <si>
    <t>[N+](=O)([O-])c1c(cccc1)NC(=O)C</t>
  </si>
  <si>
    <t>2-nitroaniline</t>
  </si>
  <si>
    <t>[N+](=O)([O-])c1c(cccc1)N</t>
  </si>
  <si>
    <t>2-nitroanisole</t>
  </si>
  <si>
    <t>[O-][N+](=O)c1ccccc1OC</t>
  </si>
  <si>
    <t>2-nitrobenzoic acid</t>
  </si>
  <si>
    <t>c1ccc(c(c1)C(=O)O)[N+](=O)[O-]</t>
  </si>
  <si>
    <t>2-Nitrobenzoic acid</t>
  </si>
  <si>
    <t>c1(c(cccc1)C(=O)O)[N+](=O)[O-]</t>
  </si>
  <si>
    <t>C1=CC=C(C(=C1)C(=O)O)[N+](=O)[O-]</t>
  </si>
  <si>
    <t>2-NITRONAPHTHALENE</t>
  </si>
  <si>
    <t>c21c(ccc(c1)[N+](=O)[O-])cccc2</t>
  </si>
  <si>
    <t>2-nitrophenol</t>
  </si>
  <si>
    <t>O=N(=O)c1ccccc1O</t>
  </si>
  <si>
    <t>[N+](=O)([O-])c1c(cccc1)O</t>
  </si>
  <si>
    <t>2-nitropropane</t>
  </si>
  <si>
    <t>[N+](=O)([O-])C(C)C</t>
  </si>
  <si>
    <t>CC(C)[N+](=O)[O-]</t>
  </si>
  <si>
    <t>2-nitrotoluene</t>
  </si>
  <si>
    <t>[N+](=O)([O-])c1c(cccc1)C</t>
  </si>
  <si>
    <t>c1(c(cccc1)[N+](=O)[O-])C</t>
  </si>
  <si>
    <t>2-nonanol</t>
  </si>
  <si>
    <t>OC(CCCCCCC)C</t>
  </si>
  <si>
    <t>2-nonanone</t>
  </si>
  <si>
    <t>O=C(CCCCCCC)C</t>
  </si>
  <si>
    <t>2-octanol</t>
  </si>
  <si>
    <t>OC(CCCCCC)C</t>
  </si>
  <si>
    <t>CC(CCCCCC)O</t>
  </si>
  <si>
    <t>2-octanone</t>
  </si>
  <si>
    <t>O=CCCCCCCC</t>
  </si>
  <si>
    <t>17-</t>
  </si>
  <si>
    <t>2-octenoic acid</t>
  </si>
  <si>
    <t>O=C(O)/C=C/CCCCC</t>
  </si>
  <si>
    <t>2-oxo-3,3-di(phenyl)propanoic acid</t>
  </si>
  <si>
    <t>C(c1ccccc1)(c2ccccc2)C(=O)C(=O)O</t>
  </si>
  <si>
    <t>http://onschallenge.wikispaces.com/JennyHale-10</t>
  </si>
  <si>
    <t>2-oxopentanedioic acid</t>
  </si>
  <si>
    <t>O=C(O)C(=O)CCC(=O)O</t>
  </si>
  <si>
    <t>http://onschallenge.wikispaces.com/JennyHale-2</t>
  </si>
  <si>
    <t>2-oxopentanedioic acid DONOTUSE</t>
  </si>
  <si>
    <t>insufficient mixing</t>
  </si>
  <si>
    <t>13-</t>
  </si>
  <si>
    <t>2-oxopropyl 2-(6-methoxynaphthalen-2-yl)propanoate</t>
  </si>
  <si>
    <t>c21c(cc(cc1)OC)ccc(c2)C(C(=O)OCC(=O)C)C</t>
  </si>
  <si>
    <t>OC(CCC)C</t>
  </si>
  <si>
    <t>2-pentanone</t>
  </si>
  <si>
    <t>O=C(C)CCC</t>
  </si>
  <si>
    <t>2-pentene</t>
  </si>
  <si>
    <t>CC=CCC</t>
  </si>
  <si>
    <t>2-phenoxyethanol</t>
  </si>
  <si>
    <t>O(CCO)c1ccccc1</t>
  </si>
  <si>
    <t>C(COc1ccccc1)O</t>
  </si>
  <si>
    <t>2-Phenyl-3,1-benzoxazin-4-one</t>
  </si>
  <si>
    <t>N2=C(Oc1c(cccc1)C2=O)c3ccccc3</t>
  </si>
  <si>
    <t>2-phenyl-5-(2-phenyl-1,3-dioxolan-4-yl)-1,3-dioxolane-4-carboxylic acid</t>
  </si>
  <si>
    <t>C3(C1OC(OC1)c2ccccc2)C(OC(O3)c4ccccc4)C(=O)O</t>
  </si>
  <si>
    <t>2-phenyl-N-(1-phenylethyl)acetamide</t>
  </si>
  <si>
    <t>C(c1ccccc1)(NC(=O)Cc2ccccc2)C</t>
  </si>
  <si>
    <t>http://onschallenge.wikispaces.com/Exp079</t>
  </si>
  <si>
    <t>2-phenylbutyric acid</t>
  </si>
  <si>
    <t>O=C(O)C(c1ccccc1)CC</t>
  </si>
  <si>
    <t>ONS79-3-</t>
  </si>
  <si>
    <t>ONS79-2-</t>
  </si>
  <si>
    <t>http://onschallenge.wikispaces.com/Exp083</t>
  </si>
  <si>
    <t>ONS83-3-</t>
  </si>
  <si>
    <t>ONS83-2-</t>
  </si>
  <si>
    <t>ONS83-1-</t>
  </si>
  <si>
    <t>http://onschallenge.wikispaces.com/Exp201</t>
  </si>
  <si>
    <t>ONSC201</t>
  </si>
  <si>
    <t>http://onschallenge.wikispaces.com/Exp204</t>
  </si>
  <si>
    <t>ONSC204</t>
  </si>
  <si>
    <t>2-phenylethanol</t>
  </si>
  <si>
    <t>OCCc1ccccc1</t>
  </si>
  <si>
    <t>2-phenylphenol</t>
  </si>
  <si>
    <t>Oc1c(cccc1)-c2ccccc2</t>
  </si>
  <si>
    <t>2-phenylpropanal</t>
  </si>
  <si>
    <t>c1ccccc1C(C)C=O</t>
  </si>
  <si>
    <t>2-phenylsulfonylpropanamide</t>
  </si>
  <si>
    <t>S(=O)(=O)(C(C(=O)N)C)c1ccccc1</t>
  </si>
  <si>
    <t>2-phenylsulfonylpropanoic acid</t>
  </si>
  <si>
    <t>S(=O)(=O)(c1ccccc1)C(C(=O)O)C</t>
  </si>
  <si>
    <t>2-propylpiperidine</t>
  </si>
  <si>
    <t>N1C(CCCC1)CCC</t>
  </si>
  <si>
    <t>2-pteridinethiol</t>
  </si>
  <si>
    <t>Sc1nc2nccnc2cn1</t>
  </si>
  <si>
    <t>2-quinolin-2-ylquinoline</t>
  </si>
  <si>
    <t>n1c4c(ccc1-c2nc3c(cc2)cccc3)cccc4</t>
  </si>
  <si>
    <t>2-thiouracil</t>
  </si>
  <si>
    <t>S=C1NC=CC(=O)N1</t>
  </si>
  <si>
    <t>2-toluenesulfonamide</t>
  </si>
  <si>
    <t>S(=O)(=O)(N)c1c(cccc1)C</t>
  </si>
  <si>
    <t>2-undecanol</t>
  </si>
  <si>
    <t>OC(CCCCCCCCC)C</t>
  </si>
  <si>
    <t>2,2-bis(2-chlorophenoxy)acetic acid</t>
  </si>
  <si>
    <t>C(Oc1c(cccc1)Cl)(Oc2c(cccc2)Cl)C(=O)O</t>
  </si>
  <si>
    <t>2,2-Dibutyl-N-hydroxyhexanamide</t>
  </si>
  <si>
    <t>C(C(=O)NO)(CCCC)(CCCC)CCCC</t>
  </si>
  <si>
    <t>2,2-dichloro-N-(3-chloro-1,4-dioxonaphthalen-2-yl)acetamide</t>
  </si>
  <si>
    <t>ClC(Cl)C(=O)NC2=C(C(=O)c1c(cccc1)C2=O)Cl</t>
  </si>
  <si>
    <t>2,2-dichloro-N-[1,3-dihydroxy-1-(4-methylsulfonylphenyl)propan-2-yl]acetamide</t>
  </si>
  <si>
    <t>ClC(Cl)C(=O)NC(C(O)c1ccc(cc1)S(=O)(=O)C)CO</t>
  </si>
  <si>
    <t>2,2-dichloro-N,N-di(prop-2-enyl)acetamide</t>
  </si>
  <si>
    <t>ClC(Cl)C(=O)N(CC=C)CC=C</t>
  </si>
  <si>
    <t>2,2-Diethyl-N-hydroxydecanamide</t>
  </si>
  <si>
    <t>CCCCCCCCC(CC)(CC)C(=O)NO</t>
  </si>
  <si>
    <t>2,2-dihydroxy-N,N'-bis(4-methylphenyl)propanediamide</t>
  </si>
  <si>
    <t>C(C(=O)Nc1ccc(cc1)C)(C(=O)Nc2ccc(cc2)C)(O)O</t>
  </si>
  <si>
    <t>2,2-dimethyl-1-butanol</t>
  </si>
  <si>
    <t>OCC(CC)(C)C</t>
  </si>
  <si>
    <t>C(C(CC)(C)C)O</t>
  </si>
  <si>
    <t>2,2-dimethyl-1-pentanol</t>
  </si>
  <si>
    <t>OCC(C)(C)CCC</t>
  </si>
  <si>
    <t>2,2-dimethyl-1-propanol</t>
  </si>
  <si>
    <t>OCC(C)(C)C</t>
  </si>
  <si>
    <t>2,2-dimethyl-3-pentanol</t>
  </si>
  <si>
    <t>OC(C(C)(C)C)CC</t>
  </si>
  <si>
    <t>2,2-Dimethylbutane</t>
  </si>
  <si>
    <t>C(CC)(C)(C)C</t>
  </si>
  <si>
    <t>CC(CC)(C)C</t>
  </si>
  <si>
    <t>Shi X.; Zhou C.; Gao Y.; and Chen X. Measurement and Correlation for Solubility of (S)-(+)-2,2-Dimethylcyclopropane Carbox Amide in Different Solvents. Chinese Journal of Chemical Engineering. 2006. 14: 547-550</t>
  </si>
  <si>
    <t>http://www.whxb.pku.edu.cn/EN/article/downloadArticleFile.do?attachType=PDF&amp;id=22461</t>
  </si>
  <si>
    <t>2,2-dimethylcyclopropanecarboxamide</t>
  </si>
  <si>
    <t>O=C(N)C1CC1(C)C</t>
  </si>
  <si>
    <t>23.49C</t>
  </si>
  <si>
    <t>REF948-Shi</t>
  </si>
  <si>
    <t>Non-Ugi related</t>
  </si>
  <si>
    <t>25.59C</t>
  </si>
  <si>
    <t>CCOC(=O)C1=NN(C(=N1)C(Cl)(Cl)Cl)C2=C(C=C(C=C2)Cl)Cl</t>
  </si>
  <si>
    <t>29.75C</t>
  </si>
  <si>
    <t>21.65C</t>
  </si>
  <si>
    <t>2,2-dimethylpentane</t>
  </si>
  <si>
    <t>C(CCC)(C)(C)C</t>
  </si>
  <si>
    <t>2,2-dimethylpropylbenzene</t>
  </si>
  <si>
    <t>C(Cc1ccccc1)(C)(C)C</t>
  </si>
  <si>
    <t>2,2-diphenylacetaldehyde</t>
  </si>
  <si>
    <t>c1ccccc1C(c1ccccc1)C(=O)</t>
  </si>
  <si>
    <t>2,2,2-Trichloro-1,1-bis(4-chlorophenyl)ethanol</t>
  </si>
  <si>
    <t>ClC(Cl)(Cl)C(O)(c1ccc(cc1)Cl)c2ccc(cc2)Cl</t>
  </si>
  <si>
    <t>2,2,2-trichloro-1,1-ethanediol</t>
  </si>
  <si>
    <t>C(C(Cl)(Cl)Cl)(O)O</t>
  </si>
  <si>
    <t>2,2,2-trichloroacetonitrile</t>
  </si>
  <si>
    <t>ClC(Cl)(Cl)C#N</t>
  </si>
  <si>
    <t>2,2,2-Trifluoro-1-phenylethanone</t>
  </si>
  <si>
    <t>C(=O)(c1ccccc1)C(F)(F)F</t>
  </si>
  <si>
    <t>2,2,3-trimethyl-3-pentanol</t>
  </si>
  <si>
    <t>OC(C(C)(C)C)(CC)C</t>
  </si>
  <si>
    <t>CC(C(CC)(O)C)(C)C</t>
  </si>
  <si>
    <t>2,2,3-trimethylbutane</t>
  </si>
  <si>
    <t>C(C(C)C)(C)(C)C</t>
  </si>
  <si>
    <t>2,2,4-Triethyl-N-hydroxyoctanamide</t>
  </si>
  <si>
    <t>CCCCC(CC)CC(CC)(CC)C(=O)NO</t>
  </si>
  <si>
    <t>C(CC(C)C)(C)(C)C</t>
  </si>
  <si>
    <t>CC(CC(C)C)(C)C</t>
  </si>
  <si>
    <t>2,2,5-Trimethylhexane</t>
  </si>
  <si>
    <t>C(CCC(C)C)(C)(C)C</t>
  </si>
  <si>
    <t>2,2'-(1,2-Ethanediyldisulfanediyl)bis(phenylacetic acid)</t>
  </si>
  <si>
    <t>c1ccc(cc1)C(C(=O)O)SCCSC(c2ccccc2)C(=O)O</t>
  </si>
  <si>
    <t>2,2'-dichlorobiphenyl</t>
  </si>
  <si>
    <t>Clc2ccccc2c1c(Cl)cccc1</t>
  </si>
  <si>
    <t>2,2'-Dichloroethyl ether</t>
  </si>
  <si>
    <t>O(CC(Cl)Cl)CC(Cl)Cl</t>
  </si>
  <si>
    <t>2,2',3,3',4-pentachlorobiphenyl</t>
  </si>
  <si>
    <t>Clc2ccc(c1cccc(Cl)c1Cl)c(Cl)c2Cl</t>
  </si>
  <si>
    <t>2,2',3,3',4,4'-Hexachlorodiphenyl ether</t>
  </si>
  <si>
    <t>O(c1c(c(c(cc1)Cl)Cl)Cl)c2c(c(c(cc2)Cl)Cl)Cl</t>
  </si>
  <si>
    <t>2,2',3,3',4,4',5-Heptachlorodiphenyl ether</t>
  </si>
  <si>
    <t>O(c1c(c(c(c(c1)Cl)Cl)Cl)Cl)c2c(c(c(cc2)Cl)Cl)Cl</t>
  </si>
  <si>
    <t>2,2',3,3',4,4',5,5'-octachlorobiphenyl</t>
  </si>
  <si>
    <t>Clc1c(cc(Cl)c(Cl)c1Cl)c2cc(Cl)c(Cl)c(Cl)c2Cl</t>
  </si>
  <si>
    <t>2,2',3,3',4,4',5,5'-octachlorodiphenyl ether</t>
  </si>
  <si>
    <t>O(c1c(c(c(c(c1)Cl)Cl)Cl)Cl)c2c(c(c(c(c2)Cl)Cl)Cl)Cl</t>
  </si>
  <si>
    <t>2,2',3,3',4,4',5,5',6-nonachlorobiphenyl</t>
  </si>
  <si>
    <t>Clc1c(c(Cl)c(Cl)c(Cl)c1Cl)c2cc(Cl)c(Cl)c(Cl)c2Cl</t>
  </si>
  <si>
    <t>2,2',3,3',4,4',5,5',6'-nonachlorodiphenyl ether</t>
  </si>
  <si>
    <t>O(c1c(c(c(c(c1)Cl)Cl)Cl)Cl)c2c(c(c(c(c2Cl)Cl)Cl)Cl)Cl</t>
  </si>
  <si>
    <t>2,2',3,3',4,4',6-heptachlorobiphenyl</t>
  </si>
  <si>
    <t>Clc1c(c(Cl)c(Cl)c(Cl)c1)c2ccc(Cl)c(Cl)c2Cl</t>
  </si>
  <si>
    <t>2,2',3,3',4,5-hexachlorobiphenyl</t>
  </si>
  <si>
    <t>Clc1c(cc(Cl)c(Cl)c1Cl)c2cccc(Cl)c2Cl</t>
  </si>
  <si>
    <t>2,2',3,3',4,5,5',6,6'-nonachlorobiphenyl</t>
  </si>
  <si>
    <t>Clc1c(c(Cl)c(Cl)c(Cl)c1Cl)c2c(Cl)c(Cl)cc(Cl)c2Cl</t>
  </si>
  <si>
    <t>2,2',3,3',4,5,5',6'-octachlorodiphenyl ether</t>
  </si>
  <si>
    <t>O(c1c(c(c(c(c1)Cl)Cl)Cl)Cl)c2c(c(cc(c2Cl)Cl)Cl)Cl</t>
  </si>
  <si>
    <t>2,2',3,3',4',5,6-Heptachlorodiphenyl ether</t>
  </si>
  <si>
    <t>O(c1c(c(cc(c1Cl)Cl)Cl)Cl)c2c(c(c(cc2)Cl)Cl)Cl</t>
  </si>
  <si>
    <t>2,2',3,3',5,5'-Hexachlorobiphenyl</t>
  </si>
  <si>
    <t>c1(c(c(cc(c1)Cl)Cl)Cl)-c2c(c(cc(c2)Cl)Cl)Cl</t>
  </si>
  <si>
    <t>2,2',3,3',5,6-hexachlorobiphenyl</t>
  </si>
  <si>
    <t>Clc2c(c1cccc(Cl)c1Cl)c(Cl)c(Cl)cc2Cl</t>
  </si>
  <si>
    <t>2,2',3,3',6,6'-hexachlorobiphenyl</t>
  </si>
  <si>
    <t>Clc2c(c1c(Cl)ccc(Cl)c1Cl)c(Cl)ccc2Cl</t>
  </si>
  <si>
    <t>2,2',3,4,4'-pentachlorodiphenyl ether</t>
  </si>
  <si>
    <t>O(c1c(c(c(cc1)Cl)Cl)Cl)c2c(cc(cc2)Cl)Cl</t>
  </si>
  <si>
    <t>2,2',3,4,4',5,5'-Heptachlorodiphenyl ether</t>
  </si>
  <si>
    <t>O(c1c(c(c(c(c1)Cl)Cl)Cl)Cl)c2c(cc(c(c2)Cl)Cl)Cl</t>
  </si>
  <si>
    <t>2,2',3,4,4',5,5',6-octachlorodiphenyl ether</t>
  </si>
  <si>
    <t>O(c1c(c(c(c(c1Cl)Cl)Cl)Cl)Cl)c2c(cc(c(c2)Cl)Cl)Cl</t>
  </si>
  <si>
    <t>2,2',3,4,4',5'-hexachlorobiphenyl</t>
  </si>
  <si>
    <t>Clc1c(cc(Cl)c(Cl)c1Cl)c2ccc(Cl)cc2Cl</t>
  </si>
  <si>
    <t>2,2',3,4,4',5',6-heptachlorobiphenyl</t>
  </si>
  <si>
    <t>Clc1c(c(Cl)c(Cl)c(Cl)c1)c2cc(Cl)c(Cl)cc2Cl</t>
  </si>
  <si>
    <t>2,2',3,4,4',6'-Hexachlorodiphenyl ether</t>
  </si>
  <si>
    <t>O(c1c(c(c(cc1)Cl)Cl)Cl)c2c(cc(cc2Cl)Cl)Cl</t>
  </si>
  <si>
    <t>2,2',3,4,5-pentachlorobiphenyl</t>
  </si>
  <si>
    <t>Clc1c(cc(Cl)c(Cl)c1Cl)c2ccccc2Cl</t>
  </si>
  <si>
    <t>2,2',3,4,5,5'-hexachlorobiphenyl</t>
  </si>
  <si>
    <t>Clc1c(cc(Cl)c(Cl)c1Cl)c2cc(Cl)ccc2Cl</t>
  </si>
  <si>
    <t>2,2',3,4,5'-pentachlorobiphenyl</t>
  </si>
  <si>
    <t>Clc2ccc(c1cc(Cl)ccc1Cl)c(Cl)c2Cl</t>
  </si>
  <si>
    <t>2,2',3,4,6-pentachlorobiphenyl</t>
  </si>
  <si>
    <t>Clc1c(c(Cl)c(Cl)c(Cl)c1)c2ccccc2Cl</t>
  </si>
  <si>
    <t>2,2',3,4',5,5',6-heptachlorobiphenyl</t>
  </si>
  <si>
    <t>c1(c(c(cc(c1Cl)Cl)Cl)Cl)-c2c(cc(c(c2)Cl)Cl)Cl</t>
  </si>
  <si>
    <t>2,2',3,4',5,5',6-Heptachlorodiphenyl ether</t>
  </si>
  <si>
    <t>O(c1c(c(cc(c1Cl)Cl)Cl)Cl)c2c(cc(c(c2)Cl)Cl)Cl</t>
  </si>
  <si>
    <t>2,2',3,5,5',6-hexachlorobiphenyl</t>
  </si>
  <si>
    <t>Clc2c(c1cc(Cl)ccc1Cl)c(Cl)c(Cl)cc2Cl</t>
  </si>
  <si>
    <t>2,2',3,5'-tetrachlorobiphenyl</t>
  </si>
  <si>
    <t>Clc2c(c1cc(Cl)ccc1Cl)cccc2Cl</t>
  </si>
  <si>
    <t>2,2',4,4'-tetrachlorobenzyl 3-toluene</t>
  </si>
  <si>
    <t>c1(c(c(c(cc1)Cl)C)Cl)Cc2c(cc(cc2)Cl)Cl</t>
  </si>
  <si>
    <t>2,2',4,4'-tetrachlorobenzyl 5-toluene</t>
  </si>
  <si>
    <t>c1(c(cc(c(c1)C)Cl)Cl)Cc2c(cc(cc2)Cl)Cl</t>
  </si>
  <si>
    <t>2,2',4,4'-tetrachlorodiphenyl ether</t>
  </si>
  <si>
    <t>O(c1c(cc(cc1)Cl)Cl)c2c(cc(cc2)Cl)Cl</t>
  </si>
  <si>
    <t>2,2',4,4',5,5'-hexachlorobiphenyl</t>
  </si>
  <si>
    <t>Clc2cc(c1cc(Cl)c(Cl)cc1Cl)c(Cl)cc2Cl</t>
  </si>
  <si>
    <t>2,2',4,4',5,5'-Hexachlorodiphenyl ether</t>
  </si>
  <si>
    <t>O(c1c(cc(c(c1)Cl)Cl)Cl)c2c(cc(c(c2)Cl)Cl)Cl</t>
  </si>
  <si>
    <t>2,2',4,4',5,6'-Hexachlorodiphenyl ether</t>
  </si>
  <si>
    <t>O(c1c(cc(c(c1)Cl)Cl)Cl)c2c(cc(cc2Cl)Cl)Cl</t>
  </si>
  <si>
    <t>Li A; Andren AW. 1994. Solubility of polychlorinated biphenyls in water/alcohol mixtures. Environ. Sci. Technol. 28 47-52</t>
  </si>
  <si>
    <t>http://goo.gl/hcSD4</t>
  </si>
  <si>
    <t>2,2',4,4',6,6'-hexachlorobiphenyl</t>
  </si>
  <si>
    <t>Clc2cc(Cl)cc(Cl)c2c1c(Cl)cc(Cl)cc1Cl</t>
  </si>
  <si>
    <t>REF1159-Li</t>
  </si>
  <si>
    <t>2,2',4,5-tetrachlorobiphenyl</t>
  </si>
  <si>
    <t>c1(c(cc(c(c1)Cl)Cl)Cl)-c2c(cccc2)Cl</t>
  </si>
  <si>
    <t>2,2',4,5,5'-pentachlorobiphenyl</t>
  </si>
  <si>
    <t>Clc2cc(c1cc(Cl)ccc1Cl)c(Cl)cc2Cl</t>
  </si>
  <si>
    <t>2,2',4,5'-tetrachlorobenzyl-5 toluene</t>
  </si>
  <si>
    <t>c1(c(cc(c(c1)C)Cl)Cl)Cc2c(ccc(c2)Cl)Cl</t>
  </si>
  <si>
    <t>2,2',4,6,6'-pentachlorobiphenyl</t>
  </si>
  <si>
    <t>Clc2cc(Cl)cc(Cl)c2c1c(Cl)cccc1Cl</t>
  </si>
  <si>
    <t>2,2',4,6'-tetrachlorobenzyl 3-toluene</t>
  </si>
  <si>
    <t>c1(c(c(c(cc1)Cl)C)Cl)Cc2c(cccc2Cl)Cl</t>
  </si>
  <si>
    <t>2,2',4,6'-tetrachlorobenzyl 5-toluene</t>
  </si>
  <si>
    <t>c1(c(cc(c(c1)C)Cl)Cl)Cc2c(cccc2Cl)Cl</t>
  </si>
  <si>
    <t>2,2',5,5'-tetrabromobiphenyl</t>
  </si>
  <si>
    <t>c1(c(ccc(c1)Br)Br)-c2c(ccc(c2)Br)Br</t>
  </si>
  <si>
    <t>2,2',5,5'-tetrachlorobenzyl 4-toluene</t>
  </si>
  <si>
    <t>c1(c(cc(c(c1)Cl)C)Cl)Cc2c(ccc(c2)Cl)Cl</t>
  </si>
  <si>
    <t>2,2',5,5'-tetrachlorobiphenyl</t>
  </si>
  <si>
    <t>Clc2ccc(Cl)cc2c1c(Cl)ccc(Cl)c1</t>
  </si>
  <si>
    <t>C1=CC(=C(C=C1Cl)C2=C(C=CC(=C2)Cl)Cl)Cl</t>
  </si>
  <si>
    <t>2,2',5,6'-tetrachlorobiphenyl</t>
  </si>
  <si>
    <t>Clc2cccc(Cl)c2c1c(Cl)ccc(Cl)c1</t>
  </si>
  <si>
    <t>2,2',6,6'-tetrachlorobiphenyl</t>
  </si>
  <si>
    <t>Clc2cccc(Cl)c2c1c(Cl)cccc1Cl</t>
  </si>
  <si>
    <t>2,2´-bipyridine</t>
  </si>
  <si>
    <t>n1c(cccc1)-c2ncccc2</t>
  </si>
  <si>
    <t>2,3-benzofluorene</t>
  </si>
  <si>
    <t>c1cccc4c1c2c(cc3c(c2)cccc3)C4</t>
  </si>
  <si>
    <t>2,3-dichloro-1-phenylsulfonamidobenzene</t>
  </si>
  <si>
    <t>Clc2c(NS(=O)(=O)c1ccccc1)cccc2Cl</t>
  </si>
  <si>
    <t>2,3-dichloro-2-methylbutane</t>
  </si>
  <si>
    <t>ClC(C(Cl)C)(C)C</t>
  </si>
  <si>
    <t>CC(C(C)Cl)(C)Cl</t>
  </si>
  <si>
    <t>2,3-Dichloroanisole</t>
  </si>
  <si>
    <t>COc1c(c(ccc1)Cl)Cl</t>
  </si>
  <si>
    <t>2,3-dichlorobutane</t>
  </si>
  <si>
    <t>CC(C(C)Cl)Cl</t>
  </si>
  <si>
    <t>2,3-dichloronitrobenzene</t>
  </si>
  <si>
    <t>[N+](=O)([O-])c1c(c(ccc1)Cl)Cl</t>
  </si>
  <si>
    <t>2,3-dichlorophenol</t>
  </si>
  <si>
    <t>Clc1c(O)cccc1Cl</t>
  </si>
  <si>
    <t>Clc1c(cccc1O)Cl</t>
  </si>
  <si>
    <t>2,3-dihydroxypropyl 2-(6-methoxynaphthalen-2-yl)propanoate</t>
  </si>
  <si>
    <t>c21c(cc(cc1)OC)ccc(c2)C(C(=O)OCC(CO)O)C</t>
  </si>
  <si>
    <t>2,3-DIMETHOXYBENZOIC ACID</t>
  </si>
  <si>
    <t>c1(c(cccc1OC)C(=O)O)OC</t>
  </si>
  <si>
    <t>2,3-dimethyl-2-butanol</t>
  </si>
  <si>
    <t>OC(C(C)C)(C)C</t>
  </si>
  <si>
    <t>CC(C(C)C)(O)C</t>
  </si>
  <si>
    <t>2,3-dimethyl-2-pentanol</t>
  </si>
  <si>
    <t>OC(C(CC)C)(C)C</t>
  </si>
  <si>
    <t>Krzymien ME. Solubility of 2,3-dimethyl-2,3-dinitrobutane. J. Chem. Eng. Data. 38 (1993)</t>
  </si>
  <si>
    <t>http://goo.gl/LFNCM</t>
  </si>
  <si>
    <t>2,3-dimethyl-2,3-dinitrobutane</t>
  </si>
  <si>
    <t>CC(C)(C(C)(C)[N+](=O)[O-])[N+](=O)[O-]</t>
  </si>
  <si>
    <t>REF1153-Krzymien</t>
  </si>
  <si>
    <t>butanone</t>
  </si>
  <si>
    <t>CCC(=O)C</t>
  </si>
  <si>
    <t>cyclohexanone</t>
  </si>
  <si>
    <t>C1CCC(=O)CC1</t>
  </si>
  <si>
    <t>CS(=O)C</t>
  </si>
  <si>
    <t>2,3-dimethyl-3-pentanol</t>
  </si>
  <si>
    <t>OC(C(C)C)(CC)C</t>
  </si>
  <si>
    <t>CC(C(CC)(O)C)C</t>
  </si>
  <si>
    <t>2,3-Dimethylbuta-1,3-diene</t>
  </si>
  <si>
    <t>CC(=C)C(=C)C</t>
  </si>
  <si>
    <t>2,3-Dimethylbutane</t>
  </si>
  <si>
    <t>C(C(C)C)(C)C</t>
  </si>
  <si>
    <t>2,3-dimethylbutanol</t>
  </si>
  <si>
    <t>OCC(C(C)C)C</t>
  </si>
  <si>
    <t>C(C(C(C)C)C)O</t>
  </si>
  <si>
    <t>2,3-Dimethylnaphthalene</t>
  </si>
  <si>
    <t>Cc1c(cc2c(c1)cccc2)C</t>
  </si>
  <si>
    <t>2,3-Dimethylpentane</t>
  </si>
  <si>
    <t>C(C(C)C)(CC)C</t>
  </si>
  <si>
    <t>2,3-dimethylphenol</t>
  </si>
  <si>
    <t>Cc1cccc(O)c1C</t>
  </si>
  <si>
    <t>2,3-dimethylpyridine</t>
  </si>
  <si>
    <t>n1c(c(ccc1)C)C</t>
  </si>
  <si>
    <t>2,3-dimethylquinolin-8-ol</t>
  </si>
  <si>
    <t>c21c(cc(c(n1)C)C)cccc2O</t>
  </si>
  <si>
    <t>2,3-xylenol</t>
  </si>
  <si>
    <t>Oc1c(c(ccc1)C)C</t>
  </si>
  <si>
    <t>2,3,3-trimethyl-2-butanol</t>
  </si>
  <si>
    <t>OC(C(C)(C)C)(C)C</t>
  </si>
  <si>
    <t>CC(C(C)(C)C)(O)C</t>
  </si>
  <si>
    <t>2,3,3',4,4'-pentachlorodiphenyl ether</t>
  </si>
  <si>
    <t>O(c1c(c(c(cc1)Cl)Cl)Cl)c2cc(c(cc2)Cl)Cl</t>
  </si>
  <si>
    <t>2,3,3',4,4',5-hexachlorobiphenyl</t>
  </si>
  <si>
    <t>Clc1c(cc(Cl)c(Cl)c1Cl)c2ccc(Cl)c(Cl)c2</t>
  </si>
  <si>
    <t>2,3,3',4,4',5-Hexachlorodiphenyl ether</t>
  </si>
  <si>
    <t>O(c1c(c(c(c(c1)Cl)Cl)Cl)Cl)c2cc(c(cc2)Cl)Cl</t>
  </si>
  <si>
    <t>2,3,3',4,4',5,6-Heptachlorodiphenyl ether</t>
  </si>
  <si>
    <t>O(c1c(c(c(c(c1Cl)Cl)Cl)Cl)Cl)c2cc(c(cc2)Cl)Cl</t>
  </si>
  <si>
    <t>2,3,3',4,4',6-hexachlorobiphenyl</t>
  </si>
  <si>
    <t>Clc1c(c(Cl)c(Cl)c(Cl)c1)c2ccc(Cl)c(Cl)c2</t>
  </si>
  <si>
    <t>2,3,4-trichloro-6-methoxyphenol</t>
  </si>
  <si>
    <t>c1(c(c(cc(c1Cl)Cl)OC)O)Cl</t>
  </si>
  <si>
    <t>2,3,4-trichloroanisole</t>
  </si>
  <si>
    <t>COc1c(c(c(cc1)Cl)Cl)Cl</t>
  </si>
  <si>
    <t>2,3,4-trichloronitrobenzene</t>
  </si>
  <si>
    <t>Clc1ccc([N+]([O-])=O)c(Cl)c1Cl</t>
  </si>
  <si>
    <t>C1=CC(=C(C(=C1[N+](=O)[O-])Cl)Cl)Cl</t>
  </si>
  <si>
    <t>2,3,4-trichlorophenol</t>
  </si>
  <si>
    <t>Clc1c(c(ccc1Cl)O)Cl</t>
  </si>
  <si>
    <t>2,3,4-trimethylpentane</t>
  </si>
  <si>
    <t>C(C(C)C)(C(C)C)C</t>
  </si>
  <si>
    <t>2,3,4,4'-tetrachlorobenzyl 5-toluene</t>
  </si>
  <si>
    <t>c1(c(c(c(c(c1)C)Cl)Cl)Cl)Cc2ccc(cc2)Cl</t>
  </si>
  <si>
    <t>2,3,4,4',5,6-Hexachlorodiphenyl ether</t>
  </si>
  <si>
    <t>O(c1c(c(c(c(c1Cl)Cl)Cl)Cl)Cl)c2ccc(cc2)Cl</t>
  </si>
  <si>
    <t>2,3,4,5-tetrachloro-6-methoxyphenol</t>
  </si>
  <si>
    <t>Clc1c(c(c(c(c1Cl)OC)O)Cl)Cl</t>
  </si>
  <si>
    <t>c1(c(c(c(c(c1O)Cl)Cl)Cl)Cl)OC</t>
  </si>
  <si>
    <t>2,3,4,5-tetrachlorobiphenyl</t>
  </si>
  <si>
    <t>Clc1c(cc(Cl)c(Cl)c1Cl)c2ccccc2</t>
  </si>
  <si>
    <t>2,3,4,5-TETRACHLOROPHENOL</t>
  </si>
  <si>
    <t>Clc1c(c(cc(c1Cl)O)Cl)Cl</t>
  </si>
  <si>
    <t>2,3,4,5-tetraiodo-1H-pyrrole</t>
  </si>
  <si>
    <t>Ic1[nH]c(c(c1I)I)I</t>
  </si>
  <si>
    <t>2,3,4,5,6-pentachlorobiphenyl</t>
  </si>
  <si>
    <t>Clc1c(c(Cl)c(Cl)c(Cl)c1Cl)c2ccccc2</t>
  </si>
  <si>
    <t>2,3,4,5,6-Pentachlorophenol</t>
  </si>
  <si>
    <t>Clc1c(c(c(c(c1Cl)Cl)O)Cl)Cl</t>
  </si>
  <si>
    <t>c1(c(c(c(c(c1Cl)Cl)O)Cl)Cl)Cl</t>
  </si>
  <si>
    <t>2,3,4,6-Tetrachlorophenol</t>
  </si>
  <si>
    <t>Clc1c(c(c(cc1Cl)Cl)O)Cl</t>
  </si>
  <si>
    <t>2,3,4,7,8-pentachlorodibenzofuran</t>
  </si>
  <si>
    <t>o1c3c(c2c1cc(c(c2)Cl)Cl)cc(c(c3Cl)Cl)Cl</t>
  </si>
  <si>
    <t>2,3,4',-trichlorobiphenyl</t>
  </si>
  <si>
    <t>Clc2c(c1ccc(Cl)cc1)cccc2Cl</t>
  </si>
  <si>
    <t>2,3,5-TRICHLOROPHENOL</t>
  </si>
  <si>
    <t>Clc1c(cc(cc1O)Cl)Cl</t>
  </si>
  <si>
    <t>2,3,5,6-tetrachloro-nitrobenzene</t>
  </si>
  <si>
    <t>Clc1c([N+]([O-])=O)c(Cl)c(Cl)cc1Cl</t>
  </si>
  <si>
    <t>2,3,5,6-tetrachloronitrobenzene</t>
  </si>
  <si>
    <t>C1=C(C(=C(C(=C1Cl)Cl)[N+](=O)[O-])Cl)Cl</t>
  </si>
  <si>
    <t>2,3,5,6-TETRACHLOROPHENOL</t>
  </si>
  <si>
    <t>Clc1c(cc(c(c1O)Cl)Cl)Cl</t>
  </si>
  <si>
    <t>2,3,5,6-tetrafluoro-4-methylbenzyl 3-[(1Z)-2-chloro-3,3,3-trifluoro-1-propen-1-yl]-2,2-dimethylcyclopropanecarboxylate</t>
  </si>
  <si>
    <t>FC(F)(F)C(=CC1C(C1C(=O)OCc2c(c(c(c(c2F)F)C)F)F)(C)C)Cl</t>
  </si>
  <si>
    <t>2,3,6-trichlorobiphenyl</t>
  </si>
  <si>
    <t>Clc2c(c1ccccc1)c(Cl)ccc2Cl</t>
  </si>
  <si>
    <t>2,3,6-TRICHLOROPHENOL</t>
  </si>
  <si>
    <t>Clc1c(ccc(c1O)Cl)Cl</t>
  </si>
  <si>
    <t>2,3,7,8-tetrachlorodibenzofuran</t>
  </si>
  <si>
    <t>o1c3c(c2c1cc(c(c2)Cl)Cl)cc(c(c3)Cl)Cl</t>
  </si>
  <si>
    <t>2,3,7,8-tetrachlorooxanthrene</t>
  </si>
  <si>
    <t>Clc2cc1Oc3c(Oc1cc2Cl)cc(Cl)c(Cl)c3</t>
  </si>
  <si>
    <t>2,3',4,4'-tetrachlorobiphenyl</t>
  </si>
  <si>
    <t>Clc2ccc(c1ccc(Cl)cc1Cl)cc2Cl</t>
  </si>
  <si>
    <t>2,3',4,4',5-pentachlorobiphenyl</t>
  </si>
  <si>
    <t>Clc2cc(c1ccc(Cl)c(Cl)c1)c(Cl)cc2Cl</t>
  </si>
  <si>
    <t>2,3',4,4',5,5'-Hexachlorodiphenyl ether</t>
  </si>
  <si>
    <t>O(c1c(cc(c(c1)Cl)Cl)Cl)c2cc(c(c(c2)Cl)Cl)Cl</t>
  </si>
  <si>
    <t>2,3',4',5-tetrachlorobiphenyl</t>
  </si>
  <si>
    <t>Clc2ccc(c1cc(Cl)ccc1Cl)cc2Cl</t>
  </si>
  <si>
    <t>2,3',5-trichlorobiphenyl</t>
  </si>
  <si>
    <t>Clc2ccc(Cl)cc2c1cc(Cl)ccc1</t>
  </si>
  <si>
    <t>2,4-dichloro-1-(2,4-dichlorophenyl)benzene</t>
  </si>
  <si>
    <t>Clc1c(ccc(c1)Cl)-c2c(cc(cc2)Cl)Cl</t>
  </si>
  <si>
    <t>2,4-dichloro-1-(2,5-dichlorophenyl)benzene</t>
  </si>
  <si>
    <t>Clc1c(ccc(c1)Cl)-c2c(ccc(c2)Cl)Cl</t>
  </si>
  <si>
    <t>2,4-Dichloro-N-hydroxy-N-(2-methylphenyl)benzamide</t>
  </si>
  <si>
    <t>Cc1ccccc1N(C(=O)c2ccc(cc2Cl)Cl)O</t>
  </si>
  <si>
    <t>2,4-Dichloro-N-hydroxy-N-(3-methylphenyl)benzamide</t>
  </si>
  <si>
    <t>Cc1cccc(c1)N(C(=O)c2ccc(cc2Cl)Cl)O</t>
  </si>
  <si>
    <t>2,4-dichloro-N-hydroxy-N-phenylbenzamide</t>
  </si>
  <si>
    <t>C(=O)(c1c(cc(cc1)Cl)Cl)N(c2ccccc2)O</t>
  </si>
  <si>
    <t>2,4-dichlorobiphenyl</t>
  </si>
  <si>
    <t>Clc2cc(Cl)ccc2c1ccccc1</t>
  </si>
  <si>
    <t>2,4-dichlorophenol</t>
  </si>
  <si>
    <t>Clc1cc(Cl)c(O)cc1</t>
  </si>
  <si>
    <t>2,4-Dichlorophenol</t>
  </si>
  <si>
    <t>Clc1c(ccc(c1)Cl)O</t>
  </si>
  <si>
    <t>C1=CC(=C(C=C1Cl)Cl)O</t>
  </si>
  <si>
    <t>2,4-dimethyl-1-pentanol</t>
  </si>
  <si>
    <t>OCC(CC(C)C)C</t>
  </si>
  <si>
    <t>2,4-dimethyl-2-pentanol</t>
  </si>
  <si>
    <t>OC(CC(C)C)(C)C</t>
  </si>
  <si>
    <t>CC(CC(C)C)(O)C</t>
  </si>
  <si>
    <t>2,4-dimethyl-3-pentanol</t>
  </si>
  <si>
    <t>OC(C(C)C)C(C)C</t>
  </si>
  <si>
    <t>CC(C(C(C)C)O)C</t>
  </si>
  <si>
    <t>2,4-dimethyl-3H-1,5-benzodiazepine</t>
  </si>
  <si>
    <t>c21c(cccc1)N=C(CC(=N2)C)C</t>
  </si>
  <si>
    <t>2,4-dimethylbenzaldehyde</t>
  </si>
  <si>
    <t>O=Cc1ccc(C)cc1C</t>
  </si>
  <si>
    <t>2,4-Dimethylpentane</t>
  </si>
  <si>
    <t>C(CC(C)C)(C)C</t>
  </si>
  <si>
    <t>CC(CC(C)C)C</t>
  </si>
  <si>
    <t>2,4-dimethylphenol</t>
  </si>
  <si>
    <t>Oc1c(cc(cc1)C)C</t>
  </si>
  <si>
    <t>2,4-dimethylpyridine</t>
  </si>
  <si>
    <t>n1c(cc(cc1)C)C</t>
  </si>
  <si>
    <t>2,4-Dimethylquinoline</t>
  </si>
  <si>
    <t>n1c2c(c(cc1C)C)cccc2</t>
  </si>
  <si>
    <t>2,4-dinitrotoluene</t>
  </si>
  <si>
    <t>[N+](=O)([O-])c1c(ccc(c1)[N+](=O)[O-])C</t>
  </si>
  <si>
    <t>2,4-octadione</t>
  </si>
  <si>
    <t>O=C(CCCC)CC(=O)C</t>
  </si>
  <si>
    <t>2,4-pentanedione</t>
  </si>
  <si>
    <t>O=C(CC(=O)C)C</t>
  </si>
  <si>
    <t>2,4,4'-trichlorobiphenyl</t>
  </si>
  <si>
    <t>Clc2cc(Cl)ccc2c1ccc(Cl)cc1</t>
  </si>
  <si>
    <t>2,4,4'-trichlorodiphenyl ether</t>
  </si>
  <si>
    <t>O(c1c(cc(cc1)Cl)Cl)c2ccc(cc2)Cl</t>
  </si>
  <si>
    <t>2,4,4',6-tetrachlorobiphenyl</t>
  </si>
  <si>
    <t>c1(c(cc(cc1Cl)Cl)Cl)-c2ccc(cc2)Cl</t>
  </si>
  <si>
    <t>2,4,5-trichlorobiphenyl</t>
  </si>
  <si>
    <t>Clc2cc(c1ccccc1)c(Cl)cc2Cl</t>
  </si>
  <si>
    <t>C1=CC=C(C=C1)C2=CC(=C(C=C2Cl)Cl)Cl</t>
  </si>
  <si>
    <t>2,4,5-trichlorodiphenyl ether</t>
  </si>
  <si>
    <t>O(c1c(cc(c(c1)Cl)Cl)Cl)c2ccccc2</t>
  </si>
  <si>
    <t>2,4,5-trichlorophenol</t>
  </si>
  <si>
    <t>Clc1cc(O)c(Cl)cc1Cl</t>
  </si>
  <si>
    <t>2,4,5-Trichlorophenol</t>
  </si>
  <si>
    <t>Clc1c(cc(c(c1)Cl)O)Cl</t>
  </si>
  <si>
    <t>2,4,5-trichlorotoluene</t>
  </si>
  <si>
    <t>Clc1cc(c(Cl)cc1Cl)C</t>
  </si>
  <si>
    <t>CC1=CC(=C(C=C1Cl)Cl)Cl</t>
  </si>
  <si>
    <t>2,4,5-trihydroxy-2-(hydroxymethyl)pentanoic acid</t>
  </si>
  <si>
    <t>C(C(=O)O)(CC(CO)O)(CO)O</t>
  </si>
  <si>
    <t>2,4,5,6-tetrachloroanisole</t>
  </si>
  <si>
    <t>COc1c(cc(c(c1Cl)Cl)Cl)Cl</t>
  </si>
  <si>
    <t>2,4,6-tribromobiphenyl</t>
  </si>
  <si>
    <t>c1(c(cc(cc1Br)Br)Br)-c2ccccc2</t>
  </si>
  <si>
    <t>2,4,6-trichloroanisole</t>
  </si>
  <si>
    <t>COc1c(cc(cc1Cl)Cl)Cl</t>
  </si>
  <si>
    <t>2,4,6-trichlorobiphenyl</t>
  </si>
  <si>
    <t>Clc2cc(Cl)cc(Cl)c2c1ccccc1</t>
  </si>
  <si>
    <t>Merck Index</t>
  </si>
  <si>
    <t>http://books.google.com/books?id=kEYfRAAACAAJ</t>
  </si>
  <si>
    <t>2,4,6-trichlorophenol</t>
  </si>
  <si>
    <t>c1c(cc(c(c1Cl)O)Cl)Cl</t>
  </si>
  <si>
    <t>2,4,6-Trichlorophenol</t>
  </si>
  <si>
    <t>Clc1c(c(cc(c1)Cl)Cl)O</t>
  </si>
  <si>
    <t>C1=C(C=C(C(=C1Cl)O)Cl)Cl</t>
  </si>
  <si>
    <t>2,4,6-Triethoxy-1,3,5-triazine</t>
  </si>
  <si>
    <t>c1(nc(nc(n1)OCC)OCC)OCC</t>
  </si>
  <si>
    <t>C</t>
  </si>
  <si>
    <t>2,4,6-trimethoxybenzaldehyde</t>
  </si>
  <si>
    <t>O=Cc1c(OC)cc(OC)cc1OC</t>
  </si>
  <si>
    <t>ONS82-C</t>
  </si>
  <si>
    <t>2,4,6-trimethylphenol</t>
  </si>
  <si>
    <t>Oc1c(cc(cc1C)C)C</t>
  </si>
  <si>
    <t>2,4,6-Trinitrophenol</t>
  </si>
  <si>
    <t>c1(c(cc(cc1[N+](=O)[O-])[N+](=O)[O-])[N+](=O)[O-])O</t>
  </si>
  <si>
    <t>2,4,6-trinitrotoluene</t>
  </si>
  <si>
    <t>[N+](=O)([O-])c1c(c(cc(c1)[N+](=O)[O-])[N+](=O)[O-])C</t>
  </si>
  <si>
    <t>2,4'-dichlorobiphenyl</t>
  </si>
  <si>
    <t>Clc2ccccc2c1ccc(Cl)cc1</t>
  </si>
  <si>
    <t>2,4'-dichlorodiphenyl ether</t>
  </si>
  <si>
    <t>O(c1ccc(cc1)Cl)c2ccccc2Cl</t>
  </si>
  <si>
    <t>2,4',5-trichlorobiphenyl</t>
  </si>
  <si>
    <t>Clc2ccc(Cl)cc2c1ccc(Cl)cc1</t>
  </si>
  <si>
    <t>2,5-Di-S-allyl-3,4-dideoxy-2,5-dithiohexaric acid</t>
  </si>
  <si>
    <t>C=CCSC(CCC(C(=O)O)SCC=C)C(=O)O</t>
  </si>
  <si>
    <t>2,5-dichlorobiphenyl</t>
  </si>
  <si>
    <t>c1(c(ccc(c1)Cl)Cl)-c2ccccc2</t>
  </si>
  <si>
    <t>2,5-dihydroxy-2-methyl-5-propan-2-ylhexanedioic acid</t>
  </si>
  <si>
    <t>C(CCC(C(=O)O)(O)C)(C(C)C)(C(=O)O)O</t>
  </si>
  <si>
    <t>2,5-Dihydroxy-N-(2-hydroxyethyl)benzamide</t>
  </si>
  <si>
    <t>c1(c(ccc(c1)O)O)C(=O)NCCO</t>
  </si>
  <si>
    <t>Owens K. Unpublished results. 2011</t>
  </si>
  <si>
    <t>http://onschallenge.wikispaces.com/</t>
  </si>
  <si>
    <t>2,5-dihydroxybenzoic acid</t>
  </si>
  <si>
    <t>O=C(O)c1cc(O)ccc1O</t>
  </si>
  <si>
    <t>Speedvac</t>
  </si>
  <si>
    <t>CCN</t>
  </si>
  <si>
    <t>UV-Vis</t>
  </si>
  <si>
    <t>2,5-Dimethoxybenzaldehyde</t>
  </si>
  <si>
    <t>C(=O)c1c(ccc(c1)OC)OC</t>
  </si>
  <si>
    <t>2,5-Dimethyl-1,4-piperazinedicarboximidamide</t>
  </si>
  <si>
    <t>CC1CN(C(CN1C(=N)N)C)C(=N)N</t>
  </si>
  <si>
    <t>2,5-dimethylphenol</t>
  </si>
  <si>
    <t>Cc1cc(O)c(C)cc1</t>
  </si>
  <si>
    <t>2,5-dimethylpyrano[5,6-f][1]benzoxol-7-one</t>
  </si>
  <si>
    <t>c31c(cc2c(c1)cc(o2)C)OC(=O)C=C3C</t>
  </si>
  <si>
    <t>2,5-dimethylpyridine</t>
  </si>
  <si>
    <t>n1c(ccc(c1)C)C</t>
  </si>
  <si>
    <t>2,5-Piperazinedione</t>
  </si>
  <si>
    <t>N1CC(=O)NCC1=O</t>
  </si>
  <si>
    <t>Yang Yanga. Qi Zhanga. Cuicui Caoa. Limin Chenga. Ying Shib. Wenge Yanga. Yonghong Hu. Solubility and solution thermodynamics of 2;5-thiophenedicarboxylic acid in (water + ethanol) binary solvent mixtures</t>
  </si>
  <si>
    <t>dx.doi.org/10.1016/j.tca.2014.08.002</t>
  </si>
  <si>
    <t>2,5-thiophenedicarboxylic acid</t>
  </si>
  <si>
    <t>C1=C(SC(=C1)C(=O)O)C(=O)O</t>
  </si>
  <si>
    <t>REF1323-Yang</t>
  </si>
  <si>
    <t>2,5-xylenol</t>
  </si>
  <si>
    <t>Oc1c(ccc(c1)C)C</t>
  </si>
  <si>
    <t>2,5,9-trimethylpyrano[5,6-f][1]benzoxol-7-one</t>
  </si>
  <si>
    <t>c31c(cc2c(c1C)oc(c2)C)C(=CC(=O)O3)C</t>
  </si>
  <si>
    <t>2,6-diaminopyridine</t>
  </si>
  <si>
    <t>c1cc(nc(c1)N)N</t>
  </si>
  <si>
    <t>X.-H. Chen. Z.-X. Zeng. W.-L. Xue and T. Pu. J. Chem. Eng. Data 52. 1911-1915 (2007)</t>
  </si>
  <si>
    <t>REF1254</t>
  </si>
  <si>
    <t>2,6-Dichloroanisole</t>
  </si>
  <si>
    <t>COc1c(cccc1Cl)Cl</t>
  </si>
  <si>
    <t>2,6-dichlorobenzaldehyde</t>
  </si>
  <si>
    <t>O=Cc1c(Cl)cccc1Cl</t>
  </si>
  <si>
    <t>19b</t>
  </si>
  <si>
    <t>29b</t>
  </si>
  <si>
    <t>49b</t>
  </si>
  <si>
    <t>probably forms hemiacetal</t>
  </si>
  <si>
    <t>9b</t>
  </si>
  <si>
    <t>39b</t>
  </si>
  <si>
    <t>2,6-Dichlorobenzonitrile</t>
  </si>
  <si>
    <t>Clc1c(c(ccc1)Cl)C#N</t>
  </si>
  <si>
    <t>2,6-dichlorobiphenyl</t>
  </si>
  <si>
    <t>Clc2cccc(Cl)c2c1ccccc1</t>
  </si>
  <si>
    <t>2,6-Dichlorodiphenyl ether</t>
  </si>
  <si>
    <t>O(c1c(cccc1Cl)Cl)c2ccccc2</t>
  </si>
  <si>
    <t>2,6-dichlorophenol</t>
  </si>
  <si>
    <t>Clc1cccc(Cl)c1O</t>
  </si>
  <si>
    <t>Clc1c(c(ccc1)Cl)O</t>
  </si>
  <si>
    <t>D</t>
  </si>
  <si>
    <t>2,6-dichlorophenylacetic acid</t>
  </si>
  <si>
    <t>Clc1cccc(Cl)c1CC(=O)O</t>
  </si>
  <si>
    <t>ONS82-D</t>
  </si>
  <si>
    <t>http://onschallenge.wikispaces.com/Exp085</t>
  </si>
  <si>
    <t>ONS85-D1</t>
  </si>
  <si>
    <t>ONS85-D2</t>
  </si>
  <si>
    <t>ONS85-D3</t>
  </si>
  <si>
    <t>2,6-diethylaniline</t>
  </si>
  <si>
    <t>Nc1c(cccc1CC)CC</t>
  </si>
  <si>
    <t>2,6-dimethyl-4-pyrimidinamine</t>
  </si>
  <si>
    <t>Nc1nc(nc(c1)C)C</t>
  </si>
  <si>
    <t>2,6-Dimethylnaphthalene</t>
  </si>
  <si>
    <t>Cc2cc1c(cc(cc1)C)cc2</t>
  </si>
  <si>
    <t>2,6-dimethylpyridine</t>
  </si>
  <si>
    <t>n1c(cccc1C)C</t>
  </si>
  <si>
    <t>2,6-dinitrotoluene</t>
  </si>
  <si>
    <t>[N+](=O)([O-])c1c(c(ccc1)[N+](=O)[O-])C</t>
  </si>
  <si>
    <t>2,6-xylenol</t>
  </si>
  <si>
    <t>Oc1c(cccc1C)C</t>
  </si>
  <si>
    <t>2,6,7-trimethylpteridine</t>
  </si>
  <si>
    <t>c21c(nc(c(n1)C)C)cnc(n2)C</t>
  </si>
  <si>
    <t>2,7-dichlorodibenzo-p-dioxin</t>
  </si>
  <si>
    <t>c31c(cc(cc1)Cl)Oc2c(cc(cc2)Cl)O3</t>
  </si>
  <si>
    <t>2,7-Dimethylquinoline</t>
  </si>
  <si>
    <t>n1c2c(ccc1C)ccc(c2)C</t>
  </si>
  <si>
    <t>2,8-dichlorodibenzo-p-dioxin</t>
  </si>
  <si>
    <t>c31c(cc(cc1)Cl)Oc2c(ccc(c2)Cl)O3</t>
  </si>
  <si>
    <t>2,8-Dichlorodibenzofuran</t>
  </si>
  <si>
    <t>o1c3c(c2c1ccc(c2)Cl)cc(cc3)Cl</t>
  </si>
  <si>
    <t>2,8-dihydroxyadenine</t>
  </si>
  <si>
    <t>C21=NC(=O)NC1=C(NC(=O)N2)N</t>
  </si>
  <si>
    <t>2',2,5-trichlorobiphenyl</t>
  </si>
  <si>
    <t>Clc2ccc(Cl)cc2c1c(Cl)cccc1</t>
  </si>
  <si>
    <t>2',3,4-trichlorobiphenyl</t>
  </si>
  <si>
    <t>Clc2ccc(c1ccccc1Cl)cc2Cl</t>
  </si>
  <si>
    <t>205-82-3</t>
  </si>
  <si>
    <t>c31c4cccc1-c2c5c(ccc2-c3ccc4)cccc5</t>
  </si>
  <si>
    <t>205-99-2</t>
  </si>
  <si>
    <t>c21c5c(cc-3c1c(ccc2)-c4c-3cccc4)cccc5</t>
  </si>
  <si>
    <t>22260-51-1</t>
  </si>
  <si>
    <t>BrC</t>
  </si>
  <si>
    <t>2385-85-5</t>
  </si>
  <si>
    <t>ClC41C2(C5(C3(C(C1(C(C32Cl)(Cl)Cl)Cl)(C4(C5(Cl)Cl)Cl)Cl)Cl)Cl)Cl</t>
  </si>
  <si>
    <t>292-64-8</t>
  </si>
  <si>
    <t>3-(1,3-benzodioxol-5-yl)acrylic acid</t>
  </si>
  <si>
    <t>c21c(ccc(c1)C=CC(=O)O)OCO2</t>
  </si>
  <si>
    <t>3-(2-carboxyethyldisulfanyl)propanoic acid</t>
  </si>
  <si>
    <t>C(=O)(CCSSCCC(=O)O)O</t>
  </si>
  <si>
    <t>3-(2-dimethylamino-2-iminoethyl)sulfanyl-6-(1-hydroxyethyl)-4-methyl-7-oxo-1-azabicyclo[3.2.0]hept-2-ene-2-carboxylic acid</t>
  </si>
  <si>
    <t>N21C(C(C1=O)C(O)C)C(C(=C2C(=O)O)SCC(=N)N(C)C)C</t>
  </si>
  <si>
    <t>3-(2-methylbutyl)-1-(4-carboxyphenyl)-3-methyltriazene</t>
  </si>
  <si>
    <t>c1(ccc(cc1)N=NN(CC(CC)C)C)C(=O)O</t>
  </si>
  <si>
    <t>3-(2-Methylphenoxy)propane-1,2-diol</t>
  </si>
  <si>
    <t>c1(c(cccc1)C)OCC(CO)O</t>
  </si>
  <si>
    <t>3-(2-Oxo-4-propyl-1(2H)-pyridinyl)propanoic acid</t>
  </si>
  <si>
    <t>CCCc1ccn(c(=O)c1)CCC(=O)O</t>
  </si>
  <si>
    <t>3-(2-oxopyridin-1-yl)propanoic acid</t>
  </si>
  <si>
    <t>N1(C(=O)C=CC=C1)CCC(=O)O</t>
  </si>
  <si>
    <t>3-(3-Chloro-4-methoxyphenyl)-1,1-dimethylurea</t>
  </si>
  <si>
    <t>Clc1c(ccc(c1)NC(=O)N(C)C)OC</t>
  </si>
  <si>
    <t>3-(3-chloro-4-methylphenyl)-1,1-dimethylurea</t>
  </si>
  <si>
    <t>Clc1c(ccc(c1)NC(=O)N(C)C)C</t>
  </si>
  <si>
    <t>3-(3-hydroxyphenyl)sulfonylphenol</t>
  </si>
  <si>
    <t>S(=O)(=O)(c1cc(ccc1)O)c2cc(ccc2)O</t>
  </si>
  <si>
    <t>3-(3,4-dihydroxyphenyl)-2-methylaminopropanoic acid</t>
  </si>
  <si>
    <t>c1(cc(c(cc1)O)O)CC(C(=O)O)NC</t>
  </si>
  <si>
    <t>3-(3,5-dichlorophenyl)-1,5-dimethyl-3-azabicyclo[3.1.0]hexane-2,4-dione</t>
  </si>
  <si>
    <t>Clc1cc(cc(c1)N3C(=O)C2(C(C2)(C3=O)C)C)Cl</t>
  </si>
  <si>
    <t>3-(3,5-dichlorophenyl)-2,4-dioxo-N-propan-2-ylimidazolidine-1-carboxamide</t>
  </si>
  <si>
    <t>Clc1cc(cc(c1)N2C(=O)N(CC2=O)C(=O)NC(C)C)Cl</t>
  </si>
  <si>
    <t>3-(3,5-dichlorophenyl)-5-ethenyl-5-methyl-1,3-oxazolidine-2,4-dione</t>
  </si>
  <si>
    <t>Clc1cc(cc(c1)N2C(=O)OC(C2=O)(C)C=C)Cl</t>
  </si>
  <si>
    <t>3-(4-Bromo-3-chlorophenyl)-1-methoxy-1-methylurea</t>
  </si>
  <si>
    <t>Brc1c(cc(cc1)NC(=O)N(OC)C)Cl</t>
  </si>
  <si>
    <t>3-(4-chlorophenyl)-1-methoxy-1-methylurea</t>
  </si>
  <si>
    <t>Clc1ccc(cc1)NC(=O)N(OC)C</t>
  </si>
  <si>
    <t>3-(4-Heptyl-2-oxo-1(2H)-pyridinyl)propanoic acid</t>
  </si>
  <si>
    <t>CCCCCCCc1ccn(c(=O)c1)CCC(=O)O</t>
  </si>
  <si>
    <t>3-(4,5-dihydro-1H-imidazol-2-yl)-2-naphthol</t>
  </si>
  <si>
    <t>c1(c(cc2c(c1)cccc2)O)C3=NCCN3</t>
  </si>
  <si>
    <t>3-(5,6-dihydrobenzo[b][1]benzazepin-11-yl)-N,N-dimethylpropan-1-amine</t>
  </si>
  <si>
    <t>N2(c1c(cccc1)CCc3c2cccc3)CCCN(C)C</t>
  </si>
  <si>
    <t>3-(carboxymethylsulfanyl)-3-phenylpropanoic acid</t>
  </si>
  <si>
    <t>C(c1ccccc1)(CC(=O)O)SCC(=O)O</t>
  </si>
  <si>
    <t>3-(decylamino)propane-1,2-diol</t>
  </si>
  <si>
    <t>C(CNCCCCCCCCCC)(CO)O</t>
  </si>
  <si>
    <t>3-(Diethylamino)-2-butanyl 4-aminobenzoate</t>
  </si>
  <si>
    <t>CCN(CC)C(C)C(C)OC(=O)c1ccc(cc1)N</t>
  </si>
  <si>
    <t>3-(hydroxy-phenylphosphoryl)propanoic acid</t>
  </si>
  <si>
    <t>P(=O)(c1ccccc1)(CCC(=O)O)O</t>
  </si>
  <si>
    <t>3-(hydroxymethyl)-5,5-di(phenyl)imidazolidine-2,4-dione</t>
  </si>
  <si>
    <t>C1(C(=O)N(C(=O)N1)CO)(c2ccccc2)c3ccccc3</t>
  </si>
  <si>
    <t>Jia Y-X; Qian C; Chen X-Z and He C-H.  Solubilities of 3-Methoxy-N-phenylaniline and 3-(Methylthio)-N-phenylaniline in Five Organic Solvents. J. Chem. Eng. Data 2012</t>
  </si>
  <si>
    <t>http://dx.doi.org/10.1021/je3001816</t>
  </si>
  <si>
    <t>3-(methylthio)-N-phenylaniline</t>
  </si>
  <si>
    <t>S(c2cc(Nc1ccccc1)ccc2)C</t>
  </si>
  <si>
    <t>REF1273</t>
  </si>
  <si>
    <t>3-(Nonylamino)-1,2-propanediol</t>
  </si>
  <si>
    <t>CCCCCCCCCNCC(CO)O</t>
  </si>
  <si>
    <t>3-(octylamino)propane-1,2-diol</t>
  </si>
  <si>
    <t>C(CNCCCCCCCC)(CO)O</t>
  </si>
  <si>
    <t>3-(propan-2-ylideneamino)-1-(9H-xanthen-9-yl)urea</t>
  </si>
  <si>
    <t>C2(c1c(cccc1)Oc3c2cccc3)NC(=O)NN=C(C)C</t>
  </si>
  <si>
    <t>3-(trifluoromethyl)acridin-9-amine</t>
  </si>
  <si>
    <t>c31c(nc2c(c1N)cccc2)cc(cc3)C(F)(F)F</t>
  </si>
  <si>
    <t>3-(Trifluoromethyl)aniline</t>
  </si>
  <si>
    <t>FC(F)(F)c1cc(ccc1)N</t>
  </si>
  <si>
    <t>3-[(4-nitrophenyl)carbamoylamino]propanoic acid</t>
  </si>
  <si>
    <t>c1(ccc(cc1)NC(=O)NCCC(=O)O)[N+](=O)[O-]</t>
  </si>
  <si>
    <t>3-[(E)-(4-Hydroxyphenyl)diazenyl]benzoic acid</t>
  </si>
  <si>
    <t>c1cc(cc(c1)/N=N/c2ccc(cc2)O)C(=O)O</t>
  </si>
  <si>
    <t>3-[[2-[2-(3,4-dimethoxyphenyl)ethylamino]-2-oxoethyl]amino]-N-methylbenzamide</t>
  </si>
  <si>
    <t>c1(c(cc(cc1)CCNC(=O)CNc2cc(ccc2)C(=O)NC)OC)OC</t>
  </si>
  <si>
    <t>3-[[2-[2-(3,4-dimethoxyphenyl)ethylamino]-2-oxoethyl]amino]benzamide</t>
  </si>
  <si>
    <t>c1(c(ccc(c1)CCNC(=O)CNc2cc(ccc2)C(=O)N)OC)OC</t>
  </si>
  <si>
    <t>3-[4-(5-tert-butyl-2-oxo-1,3,4-oxadiazol-3-yl)-3-chlorophenyl]-1,1-dimethylurea</t>
  </si>
  <si>
    <t>Clc1c(ccc(c1)NC(=O)N(C)C)N2N=C(OC2=O)C(C)(C)C</t>
  </si>
  <si>
    <t>3-Amino-2,5-dichlorobenzoic acid</t>
  </si>
  <si>
    <t>Clc1c(cc(cc1C(=O)O)Cl)N</t>
  </si>
  <si>
    <t>3-amino-5-sulfobenzoic acid</t>
  </si>
  <si>
    <t>c1(cc(cc(c1)N)C(=O)O)S(=O)(=O)O</t>
  </si>
  <si>
    <t>3-amino-6,9-dimethylpyrido[2,3-b][1,5]benzoxazepin-5-one</t>
  </si>
  <si>
    <t>N3(c1c(cc(cc1)C)Oc2ncc(cc2C3=O)N)C</t>
  </si>
  <si>
    <t>Wei D; Li H; Li Y-N and Zhu J. Effect of temperature on the solubility of 3-aminopyridine in binary ethanol + toluene solvent mixtures. Fluid Phase Equilibria 2012</t>
  </si>
  <si>
    <t>http://dx.doi.org/10.1016/j.fluid.2011.11.023</t>
  </si>
  <si>
    <t>3-aminopyridine</t>
  </si>
  <si>
    <t>Nc1cccnc1</t>
  </si>
  <si>
    <t>REF1279</t>
  </si>
  <si>
    <t>3-Bromo-4-hydroxybenzaldehyde</t>
  </si>
  <si>
    <t>C(=O)c1cc(c(cc1)O)Br</t>
  </si>
  <si>
    <t>3-bromobenzoic acid</t>
  </si>
  <si>
    <t>O=C(O)c1cc(Br)ccc1</t>
  </si>
  <si>
    <t>C1=CC(=CC(=C1)Br)C(=O)O</t>
  </si>
  <si>
    <t>3-bromoprop-1-ene</t>
  </si>
  <si>
    <t>BrCC=C</t>
  </si>
  <si>
    <t>3-bromotoluene</t>
  </si>
  <si>
    <t>Cc1cc(Br)ccc1</t>
  </si>
  <si>
    <t>3-chloro-2,6-dimethoxyphenol</t>
  </si>
  <si>
    <t>c1(c(c(ccc1Cl)OC)O)OC</t>
  </si>
  <si>
    <t>3-chloro-4-(chloromethyl)-1-[3-(trifluoromethyl)phenyl]pyrrolidin-2-one</t>
  </si>
  <si>
    <t>FC(F)(F)c1cc(ccc1)N2CC(C(C2=O)Cl)CCl</t>
  </si>
  <si>
    <t>3-chloro-6-diethoxyphosphinothioyloxy-4-methylchromen-2-one</t>
  </si>
  <si>
    <t>ClC2=C(c1c(ccc(c1)OP(=S)(OCC)OCC)OC2=O)C</t>
  </si>
  <si>
    <t>3-chloro-7-diethoxyphosphinothioyloxy-4-methylchromen-2-one</t>
  </si>
  <si>
    <t>ClC2=C(c1c(cc(cc1)OP(=S)(OCC)OCC)OC2=O)C</t>
  </si>
  <si>
    <t>c21c(cc(cc1)OP(=S)(OCC)OCC)OC(=O)C(=C2C)Cl</t>
  </si>
  <si>
    <t>3-chloroacridin-9-amine</t>
  </si>
  <si>
    <t>c21c(c3c(nc1cc(cc2)Cl)cccc3)N</t>
  </si>
  <si>
    <t>3-Chloroaniline</t>
  </si>
  <si>
    <t>Clc1cc(ccc1)N</t>
  </si>
  <si>
    <t>3-chloroanisole</t>
  </si>
  <si>
    <t>COc1cc(Cl)ccc1</t>
  </si>
  <si>
    <t>Hoover KR; Pop K; Acree WE Jr.; Abraham MH Solubility of crystalline nonelectrolyte slts in organic slvnts: mathematical correlation of 3-chlorobenzoic acid solubilities with the Abraham solvation parameter model. S. Afr. J. Chem 58 (2005)</t>
  </si>
  <si>
    <t>http://www.sabinet.co.za/abstracts/chem/chem_v58_a5.html</t>
  </si>
  <si>
    <t>3-chlorobenzoic acid</t>
  </si>
  <si>
    <t>O=C(O)c1cc(Cl)ccc1</t>
  </si>
  <si>
    <t>REF1033-Hoover</t>
  </si>
  <si>
    <t>3-chloropentane</t>
  </si>
  <si>
    <t>ClC(CC)CC</t>
  </si>
  <si>
    <t>CCC(CC)Cl</t>
  </si>
  <si>
    <t>3-chlorophenol</t>
  </si>
  <si>
    <t>Oc1cc(Cl)ccc1</t>
  </si>
  <si>
    <t>Clc1cc(ccc1)O</t>
  </si>
  <si>
    <t>3-chloroprop-2-ynenitrile</t>
  </si>
  <si>
    <t>ClCCC#N</t>
  </si>
  <si>
    <t>3-cyanophenol</t>
  </si>
  <si>
    <t>N#Cc1cc(O)ccc1</t>
  </si>
  <si>
    <t>3-dimethylaminobenzenesulfonic acid</t>
  </si>
  <si>
    <t>S(=O)(=O)(c1cc(ccc1)N(C)C)O</t>
  </si>
  <si>
    <t>3-Ethoxy-4-hydroxybenzaldehyde</t>
  </si>
  <si>
    <t>C(=O)c1cc(c(cc1)O)OCC</t>
  </si>
  <si>
    <t>3-ethoxy-4-nitro-1-propan-2-yl-5H-pyrrol-2-one</t>
  </si>
  <si>
    <t>C1(=C(CN(C1=O)C(C)C)[N+](=O)[O-])OCC</t>
  </si>
  <si>
    <t>3-ethyl-3-pentanol</t>
  </si>
  <si>
    <t>OC(CC)(CC)CC</t>
  </si>
  <si>
    <t>CCC(CC)(O)CC</t>
  </si>
  <si>
    <t>3-ethyl-6-nitro-3H-2-benzofuran-1-one</t>
  </si>
  <si>
    <t>c21c(ccc(c1)[N+](=O)[O-])C(OC2=O)CC</t>
  </si>
  <si>
    <t>3-Fluoro-9-acridinamine</t>
  </si>
  <si>
    <t>c1ccc2c(c1)c(c3ccc(cc3n2)F)N</t>
  </si>
  <si>
    <t>3-Fluoro-N-hydroxy-N-(2-methylphenyl)benzamide</t>
  </si>
  <si>
    <t>Cc1ccccc1N(C(=O)c2cccc(c2)F)O</t>
  </si>
  <si>
    <t>3-Fluoro-N-hydroxy-N-phenylbenzamide</t>
  </si>
  <si>
    <t>c1ccc(cc1)N(C(=O)c2cccc(c2)F)O</t>
  </si>
  <si>
    <t>3-heptanol</t>
  </si>
  <si>
    <t>OC(CCCC)CC</t>
  </si>
  <si>
    <t>CCC(CCCC)O</t>
  </si>
  <si>
    <t>3-hexanol</t>
  </si>
  <si>
    <t>OC(CCC)CC</t>
  </si>
  <si>
    <t>3-Hexanone</t>
  </si>
  <si>
    <t>O=C(CCC)CC</t>
  </si>
  <si>
    <t>3-hydroxy-2-methyl-1-(4-methylphenyl)pyridin-4-one</t>
  </si>
  <si>
    <t>N1(C(=C(C(=O)C=C1)O)C)c2ccc(cc2)C</t>
  </si>
  <si>
    <t>3-hydroxy-2-methyl-1-phenylpyridin-4-one</t>
  </si>
  <si>
    <t>N1(C(=C(C(=O)C=C1)O)C)c2ccccc2</t>
  </si>
  <si>
    <t>3-hydroxy-3-(phenylcarbamoyl)pentanedioic acid</t>
  </si>
  <si>
    <t>C(C(=O)Nc1ccccc1)(CC(=O)O)(CC(=O)O)O</t>
  </si>
  <si>
    <t>3-hydroxy-5-(5-oxo-1-cyclopentenyl)pentanoic acid</t>
  </si>
  <si>
    <t>C1(=CCCC1=O)CCC(CC(=O)O)O</t>
  </si>
  <si>
    <t>3-hydroxy-5-methylisoxazole</t>
  </si>
  <si>
    <t>n1oc(cc1O)C</t>
  </si>
  <si>
    <t>F. L. Nordstrom and A. C. Rasmuson. Eur. J. Pharm. Sci. 28. 377-384 (2006)</t>
  </si>
  <si>
    <t>3-hydroxybenzoic acid</t>
  </si>
  <si>
    <t>O=C(O)c1cc(O)ccc1</t>
  </si>
  <si>
    <t>REF1194</t>
  </si>
  <si>
    <t>3-hydroxyimino-2-nitroindan-1-one</t>
  </si>
  <si>
    <t>C2(C(=NO)c1c(cccc1)C2=O)[N+](=O)[O-]</t>
  </si>
  <si>
    <t>3-hydroxypropyl 2-(6-methoxynaphthalen-2-yl)propanoate</t>
  </si>
  <si>
    <t>c21c(ccc(c1)C(C(=O)OCCCO)C)cc(cc2)OC</t>
  </si>
  <si>
    <t>3-hydroxypyridine</t>
  </si>
  <si>
    <t>n1cc(ccc1)O</t>
  </si>
  <si>
    <t>3-hydroxytetrahydrofuran</t>
  </si>
  <si>
    <t>O1CC(CC1)O</t>
  </si>
  <si>
    <t>3-indoleacrylic acid</t>
  </si>
  <si>
    <t>O=C(O)\C=C\c2c1ccccc1nc2</t>
  </si>
  <si>
    <t>3-Iodobenzoic acid</t>
  </si>
  <si>
    <t>Ic1cc(ccc1)C(=O)O</t>
  </si>
  <si>
    <t>3-Iodopropanoic acid</t>
  </si>
  <si>
    <t>ICCC(=O)O</t>
  </si>
  <si>
    <t>3-mentanol</t>
  </si>
  <si>
    <t>C1(CCCC(C1)C)(C(C)C)O</t>
  </si>
  <si>
    <t>3-mercaptopropionic acid</t>
  </si>
  <si>
    <t>C(CS)C(=O)O</t>
  </si>
  <si>
    <t>3-methoxy-1-benzofuran-2-carboxylic acid</t>
  </si>
  <si>
    <t>c21c(c(oc1cccc2)C(=O)O)OC</t>
  </si>
  <si>
    <t>3-methoxy-N-phenylaniline</t>
  </si>
  <si>
    <t>O(c2cccc(Nc1ccccc1)c2)C</t>
  </si>
  <si>
    <t>Jia Y-X; Qian C; Chen X-Z and He C-H.  Solubilities of 3-Methoxy-N-phenylaniline and 3-(Methylthio)-N-phenylaniline in Five Organic Solvents. J. Chem. Eng. Data 2012 </t>
  </si>
  <si>
    <t>3-methoxybenzoic acid</t>
  </si>
  <si>
    <t>COC1=CC=CC(=C1)C(=O)O</t>
  </si>
  <si>
    <t>3-methyl cholanthrene</t>
  </si>
  <si>
    <t>c32cc1ccc(c5c1c(c2ccc4ccccc34)CC5)C</t>
  </si>
  <si>
    <t>3-methyl-1-benzothiophene 1,1-dioxide</t>
  </si>
  <si>
    <t>s1(c2c(c(c1)C)cccc2)(=O)=O</t>
  </si>
  <si>
    <t>3-methyl-2-butanol</t>
  </si>
  <si>
    <t>OC(C(C)C)C</t>
  </si>
  <si>
    <t>CC(C(C)C)O</t>
  </si>
  <si>
    <t>3-methyl-2-butanone</t>
  </si>
  <si>
    <t>O=C(C(C)C)C</t>
  </si>
  <si>
    <t>3-methyl-2-heptanol</t>
  </si>
  <si>
    <t>OC(C(CCCC)C)C</t>
  </si>
  <si>
    <t>CC(C(CCCC)C)O</t>
  </si>
  <si>
    <t>3-methyl-2-pentanol</t>
  </si>
  <si>
    <t>OC(C(CC)C)C</t>
  </si>
  <si>
    <t>CC(C(CC)C)O</t>
  </si>
  <si>
    <t>OCCC(CC)C</t>
  </si>
  <si>
    <t>3-methyl-2-pentanone</t>
  </si>
  <si>
    <t>O=C(C(CC)C)C</t>
  </si>
  <si>
    <t>3-methyl-3-heptanol</t>
  </si>
  <si>
    <t>OC(CCCC)(CC)C</t>
  </si>
  <si>
    <t>CCC(CCCC)(O)C</t>
  </si>
  <si>
    <t>3-methyl-3-hexanol</t>
  </si>
  <si>
    <t>OC(CCC)(CC)C</t>
  </si>
  <si>
    <t>CCC(CCC)(O)C</t>
  </si>
  <si>
    <t>3-methyl-3-pentanol</t>
  </si>
  <si>
    <t>OC(CC)(CC)C</t>
  </si>
  <si>
    <t>CCC(CC)(O)C</t>
  </si>
  <si>
    <t>3-methyl-3,4-dihydro-1H-1,4-benzodiazepine-2,5-dione</t>
  </si>
  <si>
    <t>c21c(cccc1)NC(=O)C(NC2=O)C</t>
  </si>
  <si>
    <t>3-methyl-6-nitro-3H-2-benzofuran-1-one</t>
  </si>
  <si>
    <t>c21c(ccc(c1)[N+](=O)[O-])C(OC2=O)C</t>
  </si>
  <si>
    <t>3-methylacetanilide</t>
  </si>
  <si>
    <t>N(c1cc(ccc1)C)C(=O)C</t>
  </si>
  <si>
    <t>3-methylaniline</t>
  </si>
  <si>
    <t>Nc1cc(ccc1)C</t>
  </si>
  <si>
    <t>Daniels CR; Charlton AK; Wold RM; Acree WE Jr.; Abraham MH. Thermochemical behavior of dissolved carboxylic acids: Solubilities of 3-methylbenzoic acid and 4-chlorobenzoic acid in organic slvnts. Canadian Journal of Chemistry 81 12 (2003)</t>
  </si>
  <si>
    <t>http://dx.doi.org/10.1139/V03-169</t>
  </si>
  <si>
    <t>3-methylbenzoic acid</t>
  </si>
  <si>
    <t>O=C(O)c1cc(ccc1)C</t>
  </si>
  <si>
    <t>REF1035-Daniels</t>
  </si>
  <si>
    <t>W. E. Acree. Jr. and G. L. Bertrand. J. Pharm. Sci.. 70. 1033 (1981)</t>
  </si>
  <si>
    <t>REF1250</t>
  </si>
  <si>
    <t>CC1=CC(=CC=C1)C(=O)O</t>
  </si>
  <si>
    <t>3-Methylbut-1-ene</t>
  </si>
  <si>
    <t>C(C)(C)C=C</t>
  </si>
  <si>
    <t>3-Methylbutyl 6-[hydroxy(4-quinolinyl)methyl]quinuclidine-3-carboxylate</t>
  </si>
  <si>
    <t>CC(C)CCOC(=O)C1CN2CCC1CC2C(c3ccnc4c3cccc4)O</t>
  </si>
  <si>
    <t>3-methylcyclohexanone</t>
  </si>
  <si>
    <t>O=C1CC(CCC1)C</t>
  </si>
  <si>
    <t>3-methylheptane</t>
  </si>
  <si>
    <t>C(CCCC)(CC)C</t>
  </si>
  <si>
    <t>3-methylindole</t>
  </si>
  <si>
    <t>[nH]1c2c(c(c1)C)cccc2</t>
  </si>
  <si>
    <t>3-methylpentane</t>
  </si>
  <si>
    <t>CC(CC)CC</t>
  </si>
  <si>
    <t>3-methylthiophene</t>
  </si>
  <si>
    <t>s1cc(cc1)C</t>
  </si>
  <si>
    <t>K.-J. Kim. M.-J. Kim. J.-M. Lee. S.-H. Kim. H.-S. Kim and B. S. Park. Fluid Phase Equilibr. 146. 261-268 (1998)</t>
  </si>
  <si>
    <t>3-nitro-1,2,4-triazol-5-one</t>
  </si>
  <si>
    <t>[O-][N+](=O)C1=N\C(=O)\N=N1</t>
  </si>
  <si>
    <t>REF1216</t>
  </si>
  <si>
    <t>3-nitroaniline</t>
  </si>
  <si>
    <t>O=[N+]([O-])c1cccc(N)c1</t>
  </si>
  <si>
    <t>[N+](=O)([O-])c1cc(ccc1)N</t>
  </si>
  <si>
    <t>Charlton AK; Daniels CR; Wold RM; Pustejovsky E; Acree WE Jr.; Abraham MH. Solubility of crystalline nonelectrolyte slts in organic slvnts: mathematical correlation of 3-nitrobenzoic acid solubilities with the Abraham general solvation model. Journal of Molecular Liquids 116 (2005)</t>
  </si>
  <si>
    <t>http://dx.doi.org/10.1016/j.molliq.2004.06.001</t>
  </si>
  <si>
    <t>3-nitrobenzoic acid</t>
  </si>
  <si>
    <t>O=[N+]([O-])c1cc(C(=O)O)ccc1</t>
  </si>
  <si>
    <t>REF1032-Charlton</t>
  </si>
  <si>
    <t>CC1COC(=O)O1</t>
  </si>
  <si>
    <t>C1=CC(=CC(=C1)[N+](=O)[O-])C(=O)O</t>
  </si>
  <si>
    <t>3-nitrooxybutan-2-yl nitrate</t>
  </si>
  <si>
    <t>C(C(O[N+](=O)[O-])C)(O[N+](=O)[O-])C</t>
  </si>
  <si>
    <t>3-nitrophenol</t>
  </si>
  <si>
    <t>O=[N+]([O-])c1cccc(O)c1</t>
  </si>
  <si>
    <t>[N+](=O)([O-])c1cc(ccc1)O</t>
  </si>
  <si>
    <t>S. Wang. Q.-S. Li. X. Z. Lin. H. R. Wang and L. Liu. J. Chem. Eng. Data 52. 876-877 (2007)</t>
  </si>
  <si>
    <t>3-nitrophthalic acid</t>
  </si>
  <si>
    <t>O=[N+]([O-])c1cccc(c1C(=O)O)C(=O)O</t>
  </si>
  <si>
    <t>REF1244</t>
  </si>
  <si>
    <t>3-nitrophthalimide</t>
  </si>
  <si>
    <t>[O-][N+](=O)c1cccc2c1C(=O)NC2=O</t>
  </si>
  <si>
    <t>3-nitrotoluene</t>
  </si>
  <si>
    <t>[N+](=O)([O-])c1cc(ccc1)C</t>
  </si>
  <si>
    <t>c1(cc(ccc1)[N+](=O)[O-])C</t>
  </si>
  <si>
    <t>3-O-Octanoylhexopyranose</t>
  </si>
  <si>
    <t>CCCCCCCC(=O)OC1C(C(OC(C1O)O)CO)O</t>
  </si>
  <si>
    <t>3-octanol</t>
  </si>
  <si>
    <t>OC(CCCCC)CC</t>
  </si>
  <si>
    <t>3-octanoyloxymethylphenytoin</t>
  </si>
  <si>
    <t>N1C(C(=O)N(C1=O)COC(=O)CCCCCCC)(c2ccccc2)c3ccccc3</t>
  </si>
  <si>
    <t>3-octoxypropane-1,2-diol</t>
  </si>
  <si>
    <t>C(COCCCCCCCC)(CO)O</t>
  </si>
  <si>
    <t>3-Oxoandrost-4-en-17-yl 3-hydroxy-2-(hydroxymethyl)propanoate</t>
  </si>
  <si>
    <t>CC12CCC3C(C1CCC2OC(=O)C(CO)CO)CCC4=CC(=O)CCC34C</t>
  </si>
  <si>
    <t>3-pentanol</t>
  </si>
  <si>
    <t>OC(CC)CC</t>
  </si>
  <si>
    <t>3-pentanone</t>
  </si>
  <si>
    <t>O=C(CC)CC</t>
  </si>
  <si>
    <t>3-pentenenitrile</t>
  </si>
  <si>
    <t>N#CCC=CC</t>
  </si>
  <si>
    <t>3-phenylpropanol</t>
  </si>
  <si>
    <t>OCCCc1ccccc1</t>
  </si>
  <si>
    <t>3-propyl-2,4-pentadione</t>
  </si>
  <si>
    <t>O=C(C(CCC)C(=O)C)C</t>
  </si>
  <si>
    <t>Xin-Xiang Cao; Rui-Jian Tong; Yan Zhao; Teng-Teng Lv; Ya Song and Jing-Cai Yao. Determination and Correlation of Pyridazin-3-amine Solubility in Eight Organic Solvents at Temperatures Ranging from (288.05 to 333.35) K</t>
  </si>
  <si>
    <t>http://dx.doi.org/10.1021/je300517q</t>
  </si>
  <si>
    <t>3-pyridazinamine</t>
  </si>
  <si>
    <t>c1cc(nnc1)N</t>
  </si>
  <si>
    <t>24.9C</t>
  </si>
  <si>
    <t>aniline</t>
  </si>
  <si>
    <t>c1ccc(cc1)N</t>
  </si>
  <si>
    <t>25.19C</t>
  </si>
  <si>
    <t>25.6C</t>
  </si>
  <si>
    <t>25.5C</t>
  </si>
  <si>
    <t>3-pyridinemethanol</t>
  </si>
  <si>
    <t>n1cc(ccc1)CO</t>
  </si>
  <si>
    <t>3-S-Octyl-3-thio-β-D-glucopyranose</t>
  </si>
  <si>
    <t>C1(C(C(OC(C1O)O)CO)O)SCCCCCCCC</t>
  </si>
  <si>
    <t>3-sulfamoylbenzamide</t>
  </si>
  <si>
    <t>S(=O)(=O)(c1cc(ccc1)C(=O)N)N</t>
  </si>
  <si>
    <t>3-tert-butyl-5-chloro-6-methyl-1H-pyrimidine-2,4-dione</t>
  </si>
  <si>
    <t>ClC1=C(NC(=O)N(C1=O)C(C)(C)C)C</t>
  </si>
  <si>
    <t>3,3-Dichloro-N-(3-chloro-1,4-dioxo-1,4-dihydro-2-naphthalenyl)propanamide</t>
  </si>
  <si>
    <t>c1ccc2c(c1)C(=O)C(=C(C2=O)Cl)NC(=O)CC(Cl)Cl</t>
  </si>
  <si>
    <t>3,3-Diethyl-1-(hydroxymethyl)-2,6-piperidinedione</t>
  </si>
  <si>
    <t>CCC1(CCC(=O)N(C1=O)CO)CC</t>
  </si>
  <si>
    <t>3,3-diethyl-6-nitro-2-benzofuran-1-one</t>
  </si>
  <si>
    <t>c21c(cc(cc1)[N+](=O)[O-])C(=O)OC2(CC)CC</t>
  </si>
  <si>
    <t>3,3-diethylpiperidine-2,6-dione</t>
  </si>
  <si>
    <t>C1(C(=O)NC(=O)CC1)(CC)CC</t>
  </si>
  <si>
    <t>3,3-dimethyl-1-butanol</t>
  </si>
  <si>
    <t>OCCC(C)(C)C</t>
  </si>
  <si>
    <t>C(CC(C)(C)C)O</t>
  </si>
  <si>
    <t>3,3-dimethyl-2-butanol</t>
  </si>
  <si>
    <t>OC(C(C)(C)C)C</t>
  </si>
  <si>
    <t>CC(C(C)(C)C)O</t>
  </si>
  <si>
    <t>3,3-dimethyl-2-butanone</t>
  </si>
  <si>
    <t>O=C(C(C)(C)C)C</t>
  </si>
  <si>
    <t>3,3-dimethyl-6-{[(4-methylphenoxy)acetyl]amino}-7-oxo-4-thia-1-azabicyclo[3.2.0]heptane-2-carboxylic acid</t>
  </si>
  <si>
    <t>N31C(C(C1=O)NC(=O)COc2ccc(cc2)C)SC(C3C(=O)O)(C)C</t>
  </si>
  <si>
    <t>3,3-dimethyl-6-nitro-2-benzofuran-1-one</t>
  </si>
  <si>
    <t>C2(c1c(cc(cc1)[N+](=O)[O-])C(=O)O2)(C)C</t>
  </si>
  <si>
    <t>3,3-dimethyl-7-oxo-6-[(2-phenylacetyl)amino]-4-thia-1-azabicyclo[3.2.0]heptane-2-carboxylic acid</t>
  </si>
  <si>
    <t>N31C(C(C1=O)NC(=O)Cc2ccccc2)SC(C3C(=O)O)(C)C</t>
  </si>
  <si>
    <t>3,3-dimethyl-7-oxo-6-[[2-(phenoxy)acetyl]amino]-4-thia-1-azabicyclo[3.2.0]heptane-2-carboxylic acid</t>
  </si>
  <si>
    <t>N21C(C(SC1C(C2=O)NC(=O)COc3ccccc3)(C)C)C(=O)O</t>
  </si>
  <si>
    <t>3,3-dimethylpentane</t>
  </si>
  <si>
    <t>C(CC)(CC)(C)C</t>
  </si>
  <si>
    <t>3,3,6,6-Tetraethyl-2,5-piperazinedione</t>
  </si>
  <si>
    <t>CCC1(C(=O)NC(C(=O)N1)(CC)CC)CC</t>
  </si>
  <si>
    <t>3,3'-dichlorobiphenyl</t>
  </si>
  <si>
    <t>Clc2cc(c1cc(Cl)ccc1)ccc2</t>
  </si>
  <si>
    <t>3,3',4,4'-tetrachlorobiphenyl</t>
  </si>
  <si>
    <t>c1(cc(c(cc1)Cl)Cl)-c2cc(c(cc2)Cl)Cl</t>
  </si>
  <si>
    <t>3,3',4,4'-tetrachlorodiphenyl ether</t>
  </si>
  <si>
    <t>O(c1cc(c(cc1)Cl)Cl)c2cc(c(cc2)Cl)Cl</t>
  </si>
  <si>
    <t>3,3',5,5'-tetrachlorobiphenyl</t>
  </si>
  <si>
    <t>c1(cc(cc(c1)Cl)Cl)-c2cc(cc(c2)Cl)Cl</t>
  </si>
  <si>
    <t>138-1</t>
  </si>
  <si>
    <t>http://onschallenge.wikispaces.com/Exp138</t>
  </si>
  <si>
    <t>3,4-(methylenedioxy)phenylacetic acid</t>
  </si>
  <si>
    <t>O=C(O)Cc1ccc2OCOc2c1 </t>
  </si>
  <si>
    <t>N#CC </t>
  </si>
  <si>
    <t>ONS138-1</t>
  </si>
  <si>
    <t>3,4-Dichloroaniline</t>
  </si>
  <si>
    <t>Clc1c(ccc(c1)N)Cl</t>
  </si>
  <si>
    <t>Wilson E; Tian A; Chou V; Quay AN; Acree WE and Abraham MH. Experimental and predicted solubilities of 3,4-dichlorobenzoic acid in select organic solvents and in binary aqueous–ethanol mixtures. Physics and Chemistry of Liquids. 2012</t>
  </si>
  <si>
    <t>http://dx.doi.org/10.1080/00319104.2012.673166</t>
  </si>
  <si>
    <t>3,4-dichlorobenzoic acid</t>
  </si>
  <si>
    <t>Clc1ccc(C(=O)O)cc1Cl</t>
  </si>
  <si>
    <t>REF1280</t>
  </si>
  <si>
    <t>methyl butyrate</t>
  </si>
  <si>
    <t>O=C(OC)CCC</t>
  </si>
  <si>
    <t>C1=CC(=C(C=C1C(=O)O)Cl)Cl</t>
  </si>
  <si>
    <t>3,4-dichlorobiphenyl</t>
  </si>
  <si>
    <t>Clc2ccc(c1ccccc1)cc2Cl</t>
  </si>
  <si>
    <t>3,4-dichloronitrobenzene</t>
  </si>
  <si>
    <t>Clc1ccc(cc1Cl)[N+]([O-])=O</t>
  </si>
  <si>
    <t>[N+](=O)([O-])c1cc(c(cc1)Cl)Cl</t>
  </si>
  <si>
    <t>C1=CC(=C(C=C1[N+](=O)[O-])Cl)Cl</t>
  </si>
  <si>
    <t>3,4-dichlorophenol</t>
  </si>
  <si>
    <t>Clc1ccc(O)cc1Cl</t>
  </si>
  <si>
    <t>3,4-Dichlorophenol</t>
  </si>
  <si>
    <t>Clc1c(ccc(c1)O)Cl</t>
  </si>
  <si>
    <t>3,4-Dideoxy-2,5-di-S-ethyl-2,5-dithiohexaric acid</t>
  </si>
  <si>
    <t>CCSC(CCC(C(=O)O)SCC)C(=O)O</t>
  </si>
  <si>
    <t>3,4-Dideoxy-2,5-di-S-methyl-2,5-dithiohexaric acid</t>
  </si>
  <si>
    <t>CSC(CCC(C(=O)O)SC)C(=O)O</t>
  </si>
  <si>
    <t>3,4-Dihydro-1H-1,4-benzodiazepine-2,5-dione</t>
  </si>
  <si>
    <t>c21c(cccc1)NC(=O)CNC2=O</t>
  </si>
  <si>
    <t>3,4-dihydroxy-5-(1,2,3-trihydroxypropyl)oxolan-2-one</t>
  </si>
  <si>
    <t>C1(C(C(C(=O)O1)O)O)C(C(CO)O)O</t>
  </si>
  <si>
    <t>Bowen K.R. et. al. Solubility of 34-dimethoxybenzoic acid in organic solvents. Eur. Chem. Bull. 2013 2(9) 577-583</t>
  </si>
  <si>
    <t>http://www.eurchembull.com/index.php/ECB/article/viewFile/330/pdf</t>
  </si>
  <si>
    <t>3,4-dimethoxybenzoic acid</t>
  </si>
  <si>
    <t>COc1c(cc(cc1)C(=O)O)OC</t>
  </si>
  <si>
    <t>O=C(C)CC</t>
  </si>
  <si>
    <t>http://onschallenge.wikispaces.com/JennyHale-14</t>
  </si>
  <si>
    <t>3,4-dimethylbenzaldehyde</t>
  </si>
  <si>
    <t> 	 Cc1ccc(cc1C)C=O</t>
  </si>
  <si>
    <t>Cc1ccc(cc1C)C=O</t>
  </si>
  <si>
    <t>3,4-dimethylpyridine</t>
  </si>
  <si>
    <t>n1cc(c(cc1)C)C</t>
  </si>
  <si>
    <t>129-5A</t>
  </si>
  <si>
    <t>http://onschallenge.wikispaces.com/Exp129</t>
  </si>
  <si>
    <t>3,4-methylendioxyphenylacetic acid</t>
  </si>
  <si>
    <t>129-3A</t>
  </si>
  <si>
    <t>1a</t>
  </si>
  <si>
    <t>http://onschallenge.wikispaces.com/Exp131</t>
  </si>
  <si>
    <t>http://onschallenge.wikispaces.com/Exp132</t>
  </si>
  <si>
    <t>3,4-xylenol</t>
  </si>
  <si>
    <t>Oc1cc(c(cc1)C)C</t>
  </si>
  <si>
    <t>3,4,4'-trichlorobiphenyl</t>
  </si>
  <si>
    <t>c1(cc(c(cc1)Cl)Cl)-c2ccc(cc2)Cl</t>
  </si>
  <si>
    <t>3,4,5-trichloro-2-methoxyphenol</t>
  </si>
  <si>
    <t>c1(c(c(c(cc1O)Cl)Cl)Cl)OC</t>
  </si>
  <si>
    <t>3,4,5-Trichloro-2,6-dimethoxyphenol</t>
  </si>
  <si>
    <t>c1(c(c(c(c(c1Cl)Cl)Cl)OC)O)OC</t>
  </si>
  <si>
    <t>3,4,5-trichlorodiphenyl ether</t>
  </si>
  <si>
    <t>O(c1cc(c(c(c1)Cl)Cl)Cl)c2ccccc2</t>
  </si>
  <si>
    <t>3,4,5-trichloroveratrole</t>
  </si>
  <si>
    <t>Clc1cc(OC)c(OC)c(Cl)c1Cl</t>
  </si>
  <si>
    <t>3,4,5,6-tetrachlorobenzene-1,2-diol</t>
  </si>
  <si>
    <t>c1(c(c(c(c(c1Cl)O)O)Cl)Cl)Cl</t>
  </si>
  <si>
    <t>3,4,5,6-tetrachloroveratrole</t>
  </si>
  <si>
    <t>Clc1c(OC)c(OC)c(Cl)c(Cl)c1Cl</t>
  </si>
  <si>
    <t>3,5-Dibromo-4-hydroxybenzonitrile</t>
  </si>
  <si>
    <t>Brc1c(c(cc(c1)C#N)Br)O</t>
  </si>
  <si>
    <t>3,5-Dichloro-2,6-dimethoxyphenol</t>
  </si>
  <si>
    <t>c1(c(c(c(cc1Cl)Cl)OC)O)OC</t>
  </si>
  <si>
    <t>3,5-Dichlorophenol</t>
  </si>
  <si>
    <t>Clc1cc(cc(c1)O)Cl</t>
  </si>
  <si>
    <t>3,5-dimethoxybenzaldehyde</t>
  </si>
  <si>
    <t> 	 O=Cc1cc(OC)cc(OC)c1</t>
  </si>
  <si>
    <t>2b</t>
  </si>
  <si>
    <t>http://onschallenge.wikispaces.com/JennyHale-15</t>
  </si>
  <si>
    <t>3,5-dimethylbenzaldehyde</t>
  </si>
  <si>
    <t> 	 Cc1cc(C=O)cc(C)c1</t>
  </si>
  <si>
    <t>Cc1cc(C=O)cc(C)c1</t>
  </si>
  <si>
    <t>3,5-dimethylphenol</t>
  </si>
  <si>
    <t>Cc1cc(O)cc(C)c1</t>
  </si>
  <si>
    <t>Oc1cc(cc(c1)C)C</t>
  </si>
  <si>
    <t>3,5-dimethylpyridine</t>
  </si>
  <si>
    <t>n1cc(cc(c1)C)C</t>
  </si>
  <si>
    <t>Hoover KR; Coaxum R; Pustejovsky E; Acree WE Jr.; Abraham MH. Thermodynamic behavior of dissolved carboxylic acids: mathematical correlation of 3,5-dinitrobenzoic acid solubilities with the Abraham solvation parameter model. Physics and Chemistry of Liquids 42 5 (2004)</t>
  </si>
  <si>
    <t>http://dx.doi.org/10.1080/00319100410001697891</t>
  </si>
  <si>
    <t>3,5-dinitrobenzoic acid</t>
  </si>
  <si>
    <t>O=[N+]([O-])c1cc(cc([N+]([O-])=O)c1)C(=O)O</t>
  </si>
  <si>
    <t>REF1034-Hoover</t>
  </si>
  <si>
    <t>3,6-Diethyl-3,6-dimethyl-2,5-piperazinedione</t>
  </si>
  <si>
    <t>CCC1(C(=O)NC(C(=O)N1)(C)CC)C</t>
  </si>
  <si>
    <t>3,9-di(propan-2-yl)-2,4,8,10-tetraoxaspiro[5.5]undecane</t>
  </si>
  <si>
    <t>C21(COC(OC1)C(C)C)COC(OC2)C(C)C</t>
  </si>
  <si>
    <t>3'-butoxy-7-chloro-4,6-dimethoxy-5'-methylspiro[1-benzofuran-2,4'-cyclohex-2-ene]-1',3-dione</t>
  </si>
  <si>
    <t>C32(C(=O)c1c(c(c(cc1OC)OC)Cl)O2)C(=CC(=O)CC3C)OCCCC</t>
  </si>
  <si>
    <t>3'-butoxy-7-chloro-4,6-dimethoxy-5'-methylspiro[1-benzofuran-2,6'-cyclohex-2-ene]-1',3-dione</t>
  </si>
  <si>
    <t>C32(C(=O)c1c(c(c(cc1OC)OC)Cl)O2)C(CC(=CC3=O)OCCCC)C</t>
  </si>
  <si>
    <t>3',4,6-trimethoxy-5'-methylspiro[1-benzofuran-2,4'-cyclohex-2-ene]-1',3-dione</t>
  </si>
  <si>
    <t>C32(C(=O)c1c(cc(cc1OC)OC)O2)C(=CC(=O)CC3C)OC</t>
  </si>
  <si>
    <t>33226-54-9</t>
  </si>
  <si>
    <t>C21(C3C4C(O1)C5C2C6C3C4C5C6)NCc7ccccc7</t>
  </si>
  <si>
    <t>3H-pyrimidin-4-one</t>
  </si>
  <si>
    <t>N1C=NC=CC1=O</t>
  </si>
  <si>
    <t>4-(1-hydroxy-2-methylaminoethyl)benzene-1,2-diol</t>
  </si>
  <si>
    <t>c1(cc(c(cc1)O)O)C(CNC)O</t>
  </si>
  <si>
    <t>4-(2-hydroxyethyl)-2-nitrophenol</t>
  </si>
  <si>
    <t>c1(c(ccc(c1)CCO)O)[N+](=O)[O-]</t>
  </si>
  <si>
    <t>4-(2-propylpentanoylamino)butanoic acid</t>
  </si>
  <si>
    <t>C(C(=O)NCCCC(=O)O)(CCC)CCC</t>
  </si>
  <si>
    <t>4-(2,4-dichlorophenoxy)-2-methoxy-1-nitrobenzene</t>
  </si>
  <si>
    <t>c1(c(ccc(c1)Oc2c(cc(cc2)Cl)Cl)[N+](=O)[O-])OC</t>
  </si>
  <si>
    <t>4-(2,4-Dichlorophenoxy)butanoic acid</t>
  </si>
  <si>
    <t>Clc1c(ccc(c1)Cl)OCCCC(=O)O</t>
  </si>
  <si>
    <t>4-(3-hydroxyphenyl)sulfonylthiophene-2-sulfonamide</t>
  </si>
  <si>
    <t>S(=O)(=O)(c1cc(sc1)S(=O)(=O)N)c2cc(ccc2)O</t>
  </si>
  <si>
    <t>4-(3,14-dihydroxy-10,13-dimethyl-1,2,3,4,5,6,7,8,9,11,12,15,16,17-tetradecahydrocyclopenta[a]phenanthren-17-yl)-5H-furan-2-one</t>
  </si>
  <si>
    <t>C31(C(C(CC1)C2=CC(=O)OC2)(CCC4C3CCC5C4(CCC(C5)O)C)C)O</t>
  </si>
  <si>
    <t>Q.-S. Li. Z. Li and S. Wang. J. Chem. Eng. Data 52. 151 (2007)</t>
  </si>
  <si>
    <t>4-(3,4-dichlorophenyl)-1-tetralone</t>
  </si>
  <si>
    <t>Clc1ccc(cc1Cl)C3c2ccccc2C(=O)CC3</t>
  </si>
  <si>
    <t>REF1237</t>
  </si>
  <si>
    <t>4-(4-amino-3-chlorophenyl)-2-chloroaniline</t>
  </si>
  <si>
    <t>Clc1c(ccc(c1)-c2cc(c(cc2)N)Cl)N</t>
  </si>
  <si>
    <t>4-(4-chlorophenyl)sulfonylaniline</t>
  </si>
  <si>
    <t>S(=O)(=O)(c1ccc(cc1)Cl)c2ccc(cc2)N</t>
  </si>
  <si>
    <t>4-(4-dimethylaminophenyl)diazenylbenzenesulfonic acid</t>
  </si>
  <si>
    <t>c1(ccc(cc1)N=Nc2ccc(cc2)N(C)C)S(=O)(=O)O</t>
  </si>
  <si>
    <t>4-(4-hydroxy-4-phenylpiperidin-1-yl)-1-phenylbutan-1-one</t>
  </si>
  <si>
    <t>C2(c1ccccc1)(CCN(CC2)CCCC(=O)c3ccccc3)O</t>
  </si>
  <si>
    <t>4-(4-hydroxybenzoyl)thiophene-2-sulfonamide</t>
  </si>
  <si>
    <t>S(=O)(=O)(c1cc(cs1)C(=O)c2ccc(cc2)O)N</t>
  </si>
  <si>
    <t>4-(4-hydroxyphenyl)sulfonylfuran-2-sulfonamide</t>
  </si>
  <si>
    <t>S(=O)(=O)(c1cc(oc1)S(=O)(=O)N)c2ccc(cc2)O</t>
  </si>
  <si>
    <t>4-(4-hydroxyphenyl)sulfonylthiophene-2-sulfonamide</t>
  </si>
  <si>
    <t>S(=O)(=O)(c1cc(sc1)S(=O)(=O)N)c2ccc(cc2)O</t>
  </si>
  <si>
    <t>4-(4-methoxybenzoyl)thiophene-2-sulfonamide</t>
  </si>
  <si>
    <t>c1(cc(cs1)C(=O)c2ccc(cc2)OC)S(=O)(=O)N</t>
  </si>
  <si>
    <t>4-(4-methoxyphenyl)sulfonylfuran-2-sulfonamide</t>
  </si>
  <si>
    <t>S(=O)(=O)(c1cc(oc1)S(=O)(=O)N)c2ccc(cc2)OC</t>
  </si>
  <si>
    <t>4-(4-methoxyphenyl)sulfonylthiophene-2-sulfonamide</t>
  </si>
  <si>
    <t>S(=O)(=O)(c1cc(sc1)S(=O)(=O)N)c2ccc(cc2)OC</t>
  </si>
  <si>
    <t>4-(4-Methyl-1-piperazinyl)butyl 2-(6-methoxy-2-naphthyl)propanoate</t>
  </si>
  <si>
    <t>CC(c1ccc2cc(ccc2c1)OC)C(=O)OCCCCN3CCN(CC3)C</t>
  </si>
  <si>
    <t>4-(4-methylbenzoyl)thiophene-2-sulfonamide</t>
  </si>
  <si>
    <t>S(=O)(=O)(c1cc(cs1)C(=O)c2ccc(cc2)C)N</t>
  </si>
  <si>
    <t>4-(4-methylsulfonylphenyl)-3-phenyl-5H-furan-2-one</t>
  </si>
  <si>
    <t>C2(=C(c1ccc(cc1)S(=O)(=O)C)COC2=O)c3ccccc3</t>
  </si>
  <si>
    <t>4-(4-Morpholinyl)butyl 2-(6-methoxy-2-naphthyl)propanoate</t>
  </si>
  <si>
    <t>CC(c1ccc2cc(ccc2c1)OC)C(=O)OCCCCN3CCOCC3</t>
  </si>
  <si>
    <t>4-(5-amino-1,3,4-oxadiazol-2-yl)phenol</t>
  </si>
  <si>
    <t>c1(ccc(cc1)O)-c2oc(nn2)N</t>
  </si>
  <si>
    <t>4-(6-methoxynaphthalen-2-yl)butan-2-one</t>
  </si>
  <si>
    <t>c21c(cc(cc1)OC)ccc(c2)CCC(=O)C</t>
  </si>
  <si>
    <t>4-(aminomethyl)-9-methoxyfuro[3,2-g]chromen-7-one</t>
  </si>
  <si>
    <t>c31c(c(c2c(c1CN)cco2)OC)OC(=O)C=C3</t>
  </si>
  <si>
    <t>4-(benzoylamino)pentanoic acid</t>
  </si>
  <si>
    <t>c1(ccccc1)C(=O)NC(CCC(=O)O)C</t>
  </si>
  <si>
    <t>4-(butyl-methylamino)diazenylbenzoic acid</t>
  </si>
  <si>
    <t>c1(ccc(cc1)C(=O)O)N=NN(CCCC)C</t>
  </si>
  <si>
    <t>4-(Carboxysulfanyl)-3-phenylbutanoic acid</t>
  </si>
  <si>
    <t>c1ccc(cc1)C(CC(=O)O)CSC(=O)O</t>
  </si>
  <si>
    <t>4-(diethylamino)-2-(4-methoxy-1-naphthyl)-2-butanol</t>
  </si>
  <si>
    <t>c21c(ccc(c1cccc2)OC)C(CCN(CC)CC)(O)C</t>
  </si>
  <si>
    <t>4-(dimethylamino)-7-chloro-3,6,10,12,12a-pentahydroxy-6-methyl-1,11-dioxo-4,5,6,12a,4a,5a-hexahydronaphthacene-2-carboxamide</t>
  </si>
  <si>
    <t>Clc1c3c(c(cc1)O)C(=O)C2=C(C4(C(CC2C3(O)C)C(C(=C(C4=O)C(=O)N)O)N(C)C)O)O</t>
  </si>
  <si>
    <t>4-(Dipropylsulfamoyl)benzoic acid</t>
  </si>
  <si>
    <t>S(=O)(=O)(c1ccc(cc1)C(=O)O)N(CCC)CCC</t>
  </si>
  <si>
    <t>4-(ethyl-methylamino)diazenylbenzoic acid</t>
  </si>
  <si>
    <t>c1(ccc(cc1)C(=O)O)N=NN(CC)C</t>
  </si>
  <si>
    <t>4-(heptyl-methylamino)diazenylbenzoic acid</t>
  </si>
  <si>
    <t>c1(ccc(cc1)N=NN(CCCCCCC)C)C(=O)O</t>
  </si>
  <si>
    <t>4-(hexyl-methylamino)diazenylbenzoic acid</t>
  </si>
  <si>
    <t>c1(ccc(cc1)N=NN(CCCCCC)C)C(=O)O</t>
  </si>
  <si>
    <t>4-(hydroxy-phenylphosphoryl)benzoic acid</t>
  </si>
  <si>
    <t>P(=O)(c1ccc(cc1)C(=O)O)(c2ccccc2)O</t>
  </si>
  <si>
    <t>4-(Hydroxyamino)benzenesulfonamide</t>
  </si>
  <si>
    <t>S(=O)(=O)(c1ccc(cc1)NO)N</t>
  </si>
  <si>
    <t>4-(methoxysulfonyl)benzoic acid</t>
  </si>
  <si>
    <t>c1(ccc(cc1)C(=O)O)S(=O)(=O)OC</t>
  </si>
  <si>
    <t>4-(methyl-octylamino)diazenylbenzoic acid</t>
  </si>
  <si>
    <t>c1(ccc(cc1)C(=O)O)N=NN(CCCCCCCC)C</t>
  </si>
  <si>
    <t>4-(methyl-pentylamino)diazenylbenzoic acid</t>
  </si>
  <si>
    <t>c1(ccc(cc1)N=NN(CCCCC)C)C(=O)O</t>
  </si>
  <si>
    <t>4-(methyl-propylamino)diazenylbenzoic acid</t>
  </si>
  <si>
    <t>c1(ccc(cc1)C(=O)O)N=NN(CCC)C</t>
  </si>
  <si>
    <t>4-(pyridine-3-carbonylamino)benzoic acid</t>
  </si>
  <si>
    <t>c1(ccc(cc1)C(=O)O)NC(=O)c2cnccc2</t>
  </si>
  <si>
    <t>4-(trifluoromethyl)benzaldehyde</t>
  </si>
  <si>
    <t>c1cc(C=O)ccc1C(F)(F)F</t>
  </si>
  <si>
    <t>4-[(1-methoxy-1-oxo-3-phenylpropan-2-yl)amino]-4-oxo-3-[(2,2,2-trifluoroacetyl)amino]butanoic acid</t>
  </si>
  <si>
    <t>C(C(=O)NC(Cc1ccccc1)C(=O)OC)(NC(=O)C(F)(F)F)CC(=O)O</t>
  </si>
  <si>
    <t>4-[(10-Methyl-9-anthryl)methyl]morpholine</t>
  </si>
  <si>
    <t>Cc1c2ccccc2c(c3c1cccc3)CN4CCOCC4</t>
  </si>
  <si>
    <t>4-[(10,13-dimethyl-3-oxo-1,2,6,7,8,9,11,12,14,15,16,17-dodecahydrocyclopenta[a]phenanthren-17-yl)oxy]-4-oxobutanoic acid</t>
  </si>
  <si>
    <t>C41(C(C3C(CC1)C2(C(=CC(=O)CC2)CC3)C)CCC4OC(=O)CCC(=O)O)C</t>
  </si>
  <si>
    <t>4-[(4-aminophenyl)sulfonylamino]benzenesulfonamide</t>
  </si>
  <si>
    <t>S(=O)(=O)(c1ccc(cc1)N)Nc2ccc(cc2)S(=O)(=O)N</t>
  </si>
  <si>
    <t>4-[(4-carboxyphenyl)-phenylphosphoryl]benzoic acid</t>
  </si>
  <si>
    <t>P(=O)(c1ccc(cc1)C(=O)O)(c2ccc(cc2)C(=O)O)c3ccccc3</t>
  </si>
  <si>
    <t>4-[(E)-(4-hydroxyphenyl)diazenyl]benzoic acid</t>
  </si>
  <si>
    <t>c1(ccc(cc1)N=Nc2ccc(cc2)O)C(=O)O</t>
  </si>
  <si>
    <t>4-[2-(4-oxopentan-2-ylideneamino)ethylimino]pentan-2-one</t>
  </si>
  <si>
    <t>C(C(=NCCN=C(CC(=O)C)C)C)C(=O)C</t>
  </si>
  <si>
    <t>4-[3-(4-hydroxyphenyl)-1,1-dioxobenzo[c]oxathiol-3-yl]phenol</t>
  </si>
  <si>
    <t>C2(c1c(cccc1)S(=O)(=O)O2)(c3ccc(cc3)O)c4ccc(cc4)O</t>
  </si>
  <si>
    <t>4-[3-(dimethylaminomethyl)-4-hydroxybenzoyl]thiophene-2-sulfonamide</t>
  </si>
  <si>
    <t>c1(cc(sc1)S(=O)(=O)N)C(=O)c2cc(c(cc2)O)CN(C)C</t>
  </si>
  <si>
    <t>4-[3-(morpholin-4-ylmethyl)benzoyl]thiophene-2-sulfonamide</t>
  </si>
  <si>
    <t>c1(cc(sc1)S(=O)(=O)N)C(=O)c2cc(ccc2)CN3CCOCC3</t>
  </si>
  <si>
    <t>4-[3-[(2-methylpropylamino)methyl]benzoyl]thiophene-2-sulfonamide</t>
  </si>
  <si>
    <t>c1(cc(cs1)C(=O)c2cc(ccc2)CNCC(C)C)S(=O)(=O)N</t>
  </si>
  <si>
    <t>4-[3-[(3-methylbutylamino)methyl]benzoyl]thiophene-2-sulfonamide</t>
  </si>
  <si>
    <t>c1(cc(cs1)C(=O)c2cc(ccc2)CNCCC(C)C)S(=O)(=O)N</t>
  </si>
  <si>
    <t>4-[3-[(butan-2-ylamino)methyl]phenyl]sulfonylthiophene-2-sulfonamide</t>
  </si>
  <si>
    <t>S(=O)(=O)(c1cc(sc1)S(=O)(=O)N)c2cc(ccc2)CNC(CC)C</t>
  </si>
  <si>
    <t>4-[3-[(propan-2-ylamino)methyl]phenyl]sulfonylthiophene-2-sulfonamide</t>
  </si>
  <si>
    <t>S(=O)(=O)(c1cc(sc1)S(=O)(=O)N)c2cc(ccc2)CNC(C)C</t>
  </si>
  <si>
    <t>4-[4-(4-chlorophenyl)-4-hydroxypiperidin-1-yl]-1-phenylbutan-1-one</t>
  </si>
  <si>
    <t>C2(c1ccc(cc1)Cl)(CCN(CC2)CCCC(=O)c3ccccc3)O</t>
  </si>
  <si>
    <t>4-[4-(4-fluorophenyl)-4-hydroxypiperidin-1-yl]-1-phenylbutan-1-one</t>
  </si>
  <si>
    <t>C2(c1ccc(cc1)F)(CCN(CC2)CCCC(=O)c3ccccc3)O</t>
  </si>
  <si>
    <t>4-[4-(5-Phenyl-1,3-oxazol-2-yl)benzyl]morpholine</t>
  </si>
  <si>
    <t>c1ccc(cc1)c2cnc(o2)c3ccc(cc3)CN4CCOCC4</t>
  </si>
  <si>
    <t>4-[4-(butylaminomethyl)benzoyl]thiophene-2-sulfonamide</t>
  </si>
  <si>
    <t>c1(cc(cs1)C(=O)c2ccc(cc2)CNCCCC)S(=O)(=O)N</t>
  </si>
  <si>
    <t>4-[4-(butylaminomethyl)phenyl]sulfonylthiophene-2-sulfonamide</t>
  </si>
  <si>
    <t>S(=O)(=O)(c1cc(sc1)S(=O)(=O)N)c2ccc(cc2)CNCCCC</t>
  </si>
  <si>
    <t>4-[4-(morpholin-4-ylmethyl)benzoyl]thiophene-2-sulfonamide</t>
  </si>
  <si>
    <t>S(=O)(=O)(c1cc(cs1)C(=O)c2ccc(cc2)CN3CCOCC3)N</t>
  </si>
  <si>
    <t>4-[4-[(2-methylpropylamino)methyl]benzoyl]thiophene-2-sulfonamide</t>
  </si>
  <si>
    <t>c1(cc(cs1)C(=O)c2ccc(cc2)CNCC(C)C)S(=O)(=O)N</t>
  </si>
  <si>
    <t>4-[4-[(2-methylpropylamino)methyl]phenyl]sulfonylthiophene-2-sulfonamide</t>
  </si>
  <si>
    <t>S(=O)(=O)(c1cc(sc1)S(=O)(=O)N)c2ccc(cc2)CNCC(C)C</t>
  </si>
  <si>
    <t>4-[4-[(phenylmethylamino)methyl]benzoyl]thiophene-2-sulfonamide</t>
  </si>
  <si>
    <t>c1(cc(cs1)C(=O)c2ccc(cc2)CNCc3ccccc3)S(=O)(=O)N</t>
  </si>
  <si>
    <t>4-[4-[(tert-butylamino)methyl]phenyl]sulfonylthiophene-2-sulfonamide</t>
  </si>
  <si>
    <t>S(=O)(=O)(c1cc(sc1)S(=O)(=O)N)c2ccc(cc2)CNC(C)(C)C</t>
  </si>
  <si>
    <t>4-[4-hydroxy-3-[(methyl-(2-methylpropyl)amino)methyl]benzoyl]thiophene-2-sulfonamide</t>
  </si>
  <si>
    <t>c1(cc(sc1)S(=O)(=O)N)C(=O)c2cc(c(cc2)O)CN(CC(C)C)C</t>
  </si>
  <si>
    <t>4-[4-Hydroxy-4-(4-methylphenyl)-1-piperidinyl]-1-phenyl-1-butanone</t>
  </si>
  <si>
    <t>Cc1ccc(cc1)C2(CCN(CC2)CCCC(=O)c3ccccc3)O</t>
  </si>
  <si>
    <t>4-[6-(2-chloro-4-methoxy-phenoxy)hexyl]heptane-3,5-dione</t>
  </si>
  <si>
    <t>c1(c(ccc(c1)OC)OCCCCCCC(C(=O)CC)C(=O)CC)Cl</t>
  </si>
  <si>
    <t>137-3</t>
  </si>
  <si>
    <t>http://onschallenge.wikispaces.com/Exp137</t>
  </si>
  <si>
    <t>4-acetamidobenzoic acid</t>
  </si>
  <si>
    <t>O=C(Nc1ccc(cc1)C(=O)O)C</t>
  </si>
  <si>
    <t>ONS136-6</t>
  </si>
  <si>
    <t>137-5</t>
  </si>
  <si>
    <t>137-2</t>
  </si>
  <si>
    <t>OCC </t>
  </si>
  <si>
    <t>137-1</t>
  </si>
  <si>
    <t>OC </t>
  </si>
  <si>
    <t>137-4</t>
  </si>
  <si>
    <t>4-acetamidophenyl dihydrogen phosphate</t>
  </si>
  <si>
    <t>O(c1ccc(cc1)NC(=O)C)P(=O)(O)[O-]</t>
  </si>
  <si>
    <t>4-amino-1-[4-fluoro-5-(hydroxymethyl)oxolan-2-yl]pyrimidin-2-one</t>
  </si>
  <si>
    <t>N2(C1OC(C(C1)F)CO)C(=O)N=C(C=C2)N</t>
  </si>
  <si>
    <t>4-amino-1-[5-(hydroxymethyl)oxolan-2-yl]pyrimidin-2-one</t>
  </si>
  <si>
    <t>C2(N1C(=O)N=C(C=C1)N)OC(CC2)CO</t>
  </si>
  <si>
    <t>4-Amino-2-[(ethoxycarbonothioyl)sulfanyl]-4-oxobutanoic acid</t>
  </si>
  <si>
    <t>CCOC(=S)SC(CC(=O)N)C(=O)O</t>
  </si>
  <si>
    <t>4-amino-3-methyl-6-phenyl-1,2,4-triazin-5-one</t>
  </si>
  <si>
    <t>C1(=NN=C(N(C1=O)N)C)c2ccccc2</t>
  </si>
  <si>
    <t>4-Amino-3,5,6-trichloropyridine-2-carboxylic acid</t>
  </si>
  <si>
    <t>Clc1nc(c(c(c1Cl)N)Cl)C(=O)O</t>
  </si>
  <si>
    <t>4-Amino-6,7-dimethoxy-2-benzofuran-1(3H)-one</t>
  </si>
  <si>
    <t>COc1cc(c2c(c1OC)C(=O)OC2)N</t>
  </si>
  <si>
    <t>4-Amino-N-(1,11,11-trimethyl-3,5-diazatricyclo[6.2.1.02,7]undeca-2,4,6-trien-4-yl)benzenesulfonamide</t>
  </si>
  <si>
    <t>C41(C(C(c2c1nc(nc2)NS(=O)(=O)c3ccc(cc3)N)CC4)(C)C)C</t>
  </si>
  <si>
    <t>4-amino-N-(1,3,4-thiadiazol-2-yl)benzenesulfonamide</t>
  </si>
  <si>
    <t>c1(ccc(cc1)N)S(=O)(=O)Nc2scnn2</t>
  </si>
  <si>
    <t>4-Amino-N-(2-methyl-1-naphthyl)benzenesulfonamide</t>
  </si>
  <si>
    <t>Cc1ccc2ccccc2c1NS(=O)(=O)c3ccc(cc3)N</t>
  </si>
  <si>
    <t>4-Amino-N-(3H-pyrrol-2-yl)benzenesulfonamide</t>
  </si>
  <si>
    <t>c1cc(ccc1N)S(=O)(=O)/N=C/2\CC=CN2</t>
  </si>
  <si>
    <t>4-amino-N-(4-methyl-1,3-thiazol-2-yl)benzenesulfonamide</t>
  </si>
  <si>
    <t>S(=O)(=O)(c1ccc(cc1)N)Nc2nc(cs2)C</t>
  </si>
  <si>
    <t>4-amino-N-(4,5-dimethylpyrimidin-2-yl)benzenesulfonamide</t>
  </si>
  <si>
    <t>c1(ccc(cc1)N)S(=O)(=O)Nc2nc(c(cn2)C)C</t>
  </si>
  <si>
    <t>4-amino-N-(5-methyl-8-propan-2-yl-5,6,7,8-tetrahydroquinazolin-2-yl)benzenesulfonamide</t>
  </si>
  <si>
    <t>c31c(nc(nc1)NS(=O)(=O)c2ccc(cc2)N)C(CCC3C)C(C)C</t>
  </si>
  <si>
    <t>4-amino-N-(5-propan-2-yl-1,3,4-thiadiazol-2-yl)benzenesulfonamide</t>
  </si>
  <si>
    <t>c1(ccc(cc1)N)S(=O)(=O)Nc2sc(nn2)C(C)C</t>
  </si>
  <si>
    <t>4-amino-N-(5-propyl-1,3,4-thiadiazol-2-yl)benzenesulfonamide</t>
  </si>
  <si>
    <t>c1(ccc(cc1)N)S(=O)(=O)Nc2sc(nn2)CCC</t>
  </si>
  <si>
    <t>4-amino-N-(5,6,7,8-tetrahydroquinazolin-2-yl)benzenesulfonamide</t>
  </si>
  <si>
    <t>c1(ccc(cc1)N)S(=O)(=O)Nc2nc3c(cn2)CCCC3</t>
  </si>
  <si>
    <t>4-Amino-N-(6-iodo-3-pyridinyl)benzenesulfonamide</t>
  </si>
  <si>
    <t>c1cc(ccc1N)S(=O)(=O)Nc2ccc(nc2)I</t>
  </si>
  <si>
    <t>4-amino-N-[1,3-dihydroxy-2-(hydroxymethyl)-2-propanyl]benzenesulfonamide</t>
  </si>
  <si>
    <t>c1(ccc(cc1)N)S(=O)(=O)NC(CO)(CO)CO</t>
  </si>
  <si>
    <t>4-amino-N-[5-(2-methylpropyl)-1,3,4-thiadiazol-2-yl]benzenesulfonamide</t>
  </si>
  <si>
    <t>S(=O)(=O)(c1ccc(cc1)N)Nc2sc(nn2)CC(C)C</t>
  </si>
  <si>
    <t>Manzo RH; Ahumada AA; Luna E. Effects of solvent medium on solubility III: Hydrophilic-lipophilic character exhibited by some functional groups having oxygen or nitrogen in ethanol water. J. Pharm. Sci. 73:8 (1984)</t>
  </si>
  <si>
    <t>4-amino-N-methylbenzamide</t>
  </si>
  <si>
    <t>O=C(c1ccc(N)cc1)NC</t>
  </si>
  <si>
    <t>REF1157-Manzo</t>
  </si>
  <si>
    <t>4-aminoacetanilide</t>
  </si>
  <si>
    <t>N(c1ccc(cc1)N)C(=O)C</t>
  </si>
  <si>
    <t>4-aminoacetophenone</t>
  </si>
  <si>
    <t>O=C(C)c1ccc(N)cc1</t>
  </si>
  <si>
    <t>Daniels C.R.; Charlton A.K.; Acree W.E. Jr.; and Abraham M.H. Mathematical correlation of 4-aminobenzoic acid solubilities in organic solvents with the Abraham solvation model. Physics and Chemistry of Liquids. 2004. 42: 633-641</t>
  </si>
  <si>
    <t>http://dx.doi.org/10.1080/0031910042000303491</t>
  </si>
  <si>
    <t>4-aminobenzoic acid</t>
  </si>
  <si>
    <t>O=C(O)c1ccc(N)cc1</t>
  </si>
  <si>
    <t>REFJ20</t>
  </si>
  <si>
    <t>REF934-Daniels</t>
  </si>
  <si>
    <t>Barra J.; Pena M.A.; and Bustamante P. Proposition of group molar constants for sodium to calculate the partial solubility parameters of sodium salts using the van Krevelen group contribution method. European Journal of Pharmaceutical Sciences. 2000. 10: 153-161</t>
  </si>
  <si>
    <t>http://dx.doi.org/10.1016/S0928-0987(00)00061-0</t>
  </si>
  <si>
    <t>REFJ25</t>
  </si>
  <si>
    <t>REF935-Barra</t>
  </si>
  <si>
    <t>O=C(O)C</t>
  </si>
  <si>
    <t>Clc1ccccc1</t>
  </si>
  <si>
    <t>O=C(NC)C</t>
  </si>
  <si>
    <t>OCCO</t>
  </si>
  <si>
    <t>Wikipedia</t>
  </si>
  <si>
    <t>http://en.wikipedia.org/wiki/4-Aminobenzoic_acid</t>
  </si>
  <si>
    <t>REF936-Wikipedia</t>
  </si>
  <si>
    <t>Nc1ccc(cc1)C(=O)O</t>
  </si>
  <si>
    <t>C1=CC(=CC=C1C(=O)O)N</t>
  </si>
  <si>
    <t>4-aminobenzoic acid DONOTUSE</t>
  </si>
  <si>
    <t>4-aminonaphthalene-1,2-dione</t>
  </si>
  <si>
    <t>c21c(cccc1)C(=CC(=O)C2=O)N</t>
  </si>
  <si>
    <t>4-aminophenol</t>
  </si>
  <si>
    <t>Nc1ccc(cc1)O</t>
  </si>
  <si>
    <t>4-aminophenylacetic acid</t>
  </si>
  <si>
    <t>O=C(O)Cc1ccc(N)cc1</t>
  </si>
  <si>
    <t>4-anilino-4-oxobut-2-enoic acid</t>
  </si>
  <si>
    <t>c1(ccccc1)NC(=O)C=CC(=O)O</t>
  </si>
  <si>
    <t>4-bromo-3-nitrobenzoic acid</t>
  </si>
  <si>
    <t>c1(c(ccc(c1)C(=O)O)Br)[N+](=O)[O-]</t>
  </si>
  <si>
    <t>4-Bromo-5-(4-bromophenyl)dihydro-2,3-furandione</t>
  </si>
  <si>
    <t>c1cc(ccc1C2C(C(=O)C(=O)O2)Br)Br</t>
  </si>
  <si>
    <t>4-bromo-6,7-dimethoxy-3H-2-benzofuran-1-one</t>
  </si>
  <si>
    <t>c21c(c(cc(c1OC)OC)Br)COC2=O</t>
  </si>
  <si>
    <t>4-bromoaniline</t>
  </si>
  <si>
    <t>C1=CC(=CC=C1N)Br</t>
  </si>
  <si>
    <t>4-bromobenzoic acid</t>
  </si>
  <si>
    <t>O=C(O)c1ccc(Br)cc1</t>
  </si>
  <si>
    <t>C1=CC(=CC=C1C(=O)O)Br</t>
  </si>
  <si>
    <t>D. Khossravi and K. A. Connors. J. Pharm. Sci.. 82. 817-820 (1993)</t>
  </si>
  <si>
    <t>4-bromobiphenyl</t>
  </si>
  <si>
    <t>Brc2ccc(c1ccccc1)cc2</t>
  </si>
  <si>
    <t>REF1188</t>
  </si>
  <si>
    <t>4-bromophenol</t>
  </si>
  <si>
    <t>Oc1ccc(Br)cc1</t>
  </si>
  <si>
    <t>4-Bromophenol</t>
  </si>
  <si>
    <t>Brc1ccc(cc1)O</t>
  </si>
  <si>
    <t>4-bromophenylacetic acid</t>
  </si>
  <si>
    <t>Brc1ccc(cc1)CC(=O)O</t>
  </si>
  <si>
    <t>ONS85-A1</t>
  </si>
  <si>
    <t>ONS85-A2</t>
  </si>
  <si>
    <t>ONS85-A3</t>
  </si>
  <si>
    <t>A</t>
  </si>
  <si>
    <t>4-bromophenylacetic acid DONOTUSE</t>
  </si>
  <si>
    <t>NMR poor and value not in line with most</t>
  </si>
  <si>
    <t>ONS82-A</t>
  </si>
  <si>
    <t>4-chloro-1-phenylsulfonamidobenzene</t>
  </si>
  <si>
    <t>Clc2ccc(NS(=O)(=O)c1ccccc1)cc2</t>
  </si>
  <si>
    <t>4-chloro-2-[(5-chloro-2-hydroxyphenyl)methyl]phenol</t>
  </si>
  <si>
    <t>Clc1cc(c(cc1)O)Cc2c(ccc(c2)Cl)O</t>
  </si>
  <si>
    <t>4-Chloro-3-[(E)-(4-hydroxyphenyl)diazenyl]benzoic acid</t>
  </si>
  <si>
    <t>c1cc(ccc1/N=N/c2cc(ccc2Cl)C(=O)O)O</t>
  </si>
  <si>
    <t>4-Chloro-3-methylphenol</t>
  </si>
  <si>
    <t>Clc1c(cc(cc1)O)C</t>
  </si>
  <si>
    <t>4-chloro-3-nitrobenzoic acid</t>
  </si>
  <si>
    <t>O=[N+]([O-])c1cc(ccc1Cl)C(=O)O</t>
  </si>
  <si>
    <t>4-Chloro-3,5-dimethylphenol</t>
  </si>
  <si>
    <t>Clc1c(cc(cc1C)O)C</t>
  </si>
  <si>
    <t>4-chloro-5-methylamino-2-[3-(trifluoromethyl)phenyl]pyridazin-3-one</t>
  </si>
  <si>
    <t>FC(F)(F)c1cc(ccc1)N2N=CC(=C(C2=O)Cl)NC</t>
  </si>
  <si>
    <t>4-chloro-N-(2,6-dimethylphenyl)-2-hydroxy-5-sulfamoylbenzamide</t>
  </si>
  <si>
    <t>Clc1c(cc(c(c1)O)C(=O)Nc2c(cccc2C)C)S(=O)(=O)N</t>
  </si>
  <si>
    <t>4-chloro-N-(4-chlorophenyl)sulfonylbenzenesulfonamide</t>
  </si>
  <si>
    <t>c1(ccc(cc1)Cl)S(=O)(=O)NS(=O)(=O)c2ccc(cc2)Cl</t>
  </si>
  <si>
    <t>4-Chloro-N,N-dimethylbenzamide</t>
  </si>
  <si>
    <t>C(=O)(c1ccc(cc1)Cl)N(C)C</t>
  </si>
  <si>
    <t>4-Chloroaniline</t>
  </si>
  <si>
    <t>Clc1ccc(cc1)N</t>
  </si>
  <si>
    <t>4-chloroanisole</t>
  </si>
  <si>
    <t>COc1ccc(cc1)Cl</t>
  </si>
  <si>
    <t>7a</t>
  </si>
  <si>
    <t>http://onschallenge.wikispaces.com/Exp007</t>
  </si>
  <si>
    <t>4-chlorobenzaldehyde</t>
  </si>
  <si>
    <t>O=Cc1ccc(Cl)cc1</t>
  </si>
  <si>
    <t>3a</t>
  </si>
  <si>
    <t>3b</t>
  </si>
  <si>
    <t>ONS33-3-</t>
  </si>
  <si>
    <t>5a</t>
  </si>
  <si>
    <t>5b</t>
  </si>
  <si>
    <t>http://usefulchem.wikispaces.com/exp209</t>
  </si>
  <si>
    <t>4-chlorobenzoic acid</t>
  </si>
  <si>
    <t>O=C(O)c1ccc(Cl)cc1</t>
  </si>
  <si>
    <t>L.M. Grubbs et al. Fluid Phase Equilibr. 298 48-53 (2010)</t>
  </si>
  <si>
    <t>4-chlorobiphenyl</t>
  </si>
  <si>
    <t>Clc2ccccc2c1ccccc1</t>
  </si>
  <si>
    <t>Clc2ccc(c1ccccc1)cc2</t>
  </si>
  <si>
    <t>4-chlorobut-2-ynyl N-(3-chlorophenyl)carbamate</t>
  </si>
  <si>
    <t>ClCC#CCOC(=O)Nc1cc(ccc1)Cl</t>
  </si>
  <si>
    <t>4-chloronitrobenzene</t>
  </si>
  <si>
    <t>O=[N+]([O-])c1ccc(Cl)cc1</t>
  </si>
  <si>
    <t>C1=CC(=CC=C1[N+](=O)[O-])Cl</t>
  </si>
  <si>
    <t>4-chlorophenol</t>
  </si>
  <si>
    <t>Clc1ccc(cc1)O</t>
  </si>
  <si>
    <t>2a</t>
  </si>
  <si>
    <t>http://onschallenge.wikispaces.com/Exp004</t>
  </si>
  <si>
    <t>4-chlorophenylacetic acid</t>
  </si>
  <si>
    <t>Clc1ccc(cc1)CC(=O)O </t>
  </si>
  <si>
    <t>http://onschallenge.wikispaces.com/Exp073</t>
  </si>
  <si>
    <t>Clc1ccc(cc1)CC(=O)O</t>
  </si>
  <si>
    <t>ONS73-1-</t>
  </si>
  <si>
    <t>ONS73-3-</t>
  </si>
  <si>
    <t>ONS73-2-</t>
  </si>
  <si>
    <t>ONS73-4-</t>
  </si>
  <si>
    <t>http://onschallenge.wikispaces.com/Exp075</t>
  </si>
  <si>
    <t>ONS75-1</t>
  </si>
  <si>
    <t>ONS75-4</t>
  </si>
  <si>
    <t>ONS75-3</t>
  </si>
  <si>
    <t>B</t>
  </si>
  <si>
    <t>ONS75-2</t>
  </si>
  <si>
    <t>41-</t>
  </si>
  <si>
    <t>http://usefulchem.wikispaces.com/exp210</t>
  </si>
  <si>
    <t>4-chlorophenylacetic acid DONOTUSE</t>
  </si>
  <si>
    <t>sample mix-up?</t>
  </si>
  <si>
    <t>42-</t>
  </si>
  <si>
    <t>15-</t>
  </si>
  <si>
    <t>16-</t>
  </si>
  <si>
    <t>4-chlorotoluene</t>
  </si>
  <si>
    <t>Cc1ccc(cc1)Cl</t>
  </si>
  <si>
    <t>4-dimethylamino cinnamaldehyde</t>
  </si>
  <si>
    <t>O=CC=Cc1ccc(N(C)C)cc1 </t>
  </si>
  <si>
    <t>4-dimethylaminobenzaldehyde</t>
  </si>
  <si>
    <t>O=Cc1ccc(N(C)C)cc1</t>
  </si>
  <si>
    <t>20b</t>
  </si>
  <si>
    <t>30b</t>
  </si>
  <si>
    <t>50b</t>
  </si>
  <si>
    <t>10b</t>
  </si>
  <si>
    <t>40b</t>
  </si>
  <si>
    <t>http://onschallenge.wikispaces.com/Exp218</t>
  </si>
  <si>
    <t>CN(C1=CC=C(C=O)C=C1)C</t>
  </si>
  <si>
    <t>trifluoroethanol</t>
  </si>
  <si>
    <t>FC(F)(F)CO</t>
  </si>
  <si>
    <t>ONS218-3</t>
  </si>
  <si>
    <t>4-dimethylaminobenzene-1,3-dicarboxylic acid</t>
  </si>
  <si>
    <t>c1(c(ccc(c1)C(=O)O)N(C)C)C(=O)O</t>
  </si>
  <si>
    <t>4-dimethylaminodiazenylbenzoic acid</t>
  </si>
  <si>
    <t>c1(ccc(cc1)N=NN(C)C)C(=O)O</t>
  </si>
  <si>
    <t>4-ethoxy-2-oxido-3-phenylsulfonyl-1,2,5-oxadiazol-2-ium</t>
  </si>
  <si>
    <t>S(=O)(=O)(c1c(no[n+]1[O-])OCC)c2ccccc2</t>
  </si>
  <si>
    <t>4-Ethoxy-3-methoxybenzaldehyde</t>
  </si>
  <si>
    <t>C(=O)c1cc(c(cc1)OCC)OC</t>
  </si>
  <si>
    <t>4-ethylbenzaldehyde</t>
  </si>
  <si>
    <t>CCc1ccc(C=O)cc1</t>
  </si>
  <si>
    <t>4-Fluoro-3-nitrobenzoic acid</t>
  </si>
  <si>
    <t>c1(c(ccc(c1)C(=O)O)F)[N+](=O)[O-]</t>
  </si>
  <si>
    <t>4-Fluoro-9-acridinamine</t>
  </si>
  <si>
    <t>c1ccc2c(c1)c(c3cccc(c3n2)F)N</t>
  </si>
  <si>
    <t>http://onschallenge.wikispaces.com/Exp106</t>
  </si>
  <si>
    <t>4-fluorobenzoic acid</t>
  </si>
  <si>
    <t>O=C(O)c1ccc(F)cc1</t>
  </si>
  <si>
    <t>ONSCExp106A1</t>
  </si>
  <si>
    <t>ONSCExp106A2</t>
  </si>
  <si>
    <t>ONSCExp106A3</t>
  </si>
  <si>
    <t>ONSCExp106D1</t>
  </si>
  <si>
    <t>ONSCExp106D2</t>
  </si>
  <si>
    <t>ONSCExp106D3</t>
  </si>
  <si>
    <t>ONSCExp106E1</t>
  </si>
  <si>
    <t>ONSCExp106E3</t>
  </si>
  <si>
    <t>ONSCExp106M1</t>
  </si>
  <si>
    <t>ONSCExp106M2</t>
  </si>
  <si>
    <t>ONSCExp106T3</t>
  </si>
  <si>
    <t>ONSCExp106O1</t>
  </si>
  <si>
    <t>ONSCExp106O3</t>
  </si>
  <si>
    <t>http://onschallenge.wikispaces.com/Exp121</t>
  </si>
  <si>
    <t>UC121-1-</t>
  </si>
  <si>
    <t>A5-SAMS</t>
  </si>
  <si>
    <t>4-fluorobenzoic acid DONOTUSE</t>
  </si>
  <si>
    <t>ONSCExp106E2</t>
  </si>
  <si>
    <t>4-fluorophenol</t>
  </si>
  <si>
    <t>Fc1ccc(O)cc1</t>
  </si>
  <si>
    <t>4-formylacetanilide</t>
  </si>
  <si>
    <t>N(c1ccc(cc1)C=O)C(=O)C</t>
  </si>
  <si>
    <t>4-heptanol</t>
  </si>
  <si>
    <t>OC(CCC)CCC</t>
  </si>
  <si>
    <t>CCCC(CCC)O</t>
  </si>
  <si>
    <t>4-heptanone</t>
  </si>
  <si>
    <t>O=C(CCC)CCC</t>
  </si>
  <si>
    <t>4-hexylresorcinol</t>
  </si>
  <si>
    <t>Oc1c(ccc(c1)O)CCCCCC</t>
  </si>
  <si>
    <t>Gaylord Chemical</t>
  </si>
  <si>
    <t>http://www.gaylordchemical.com/index.php?page=102b-dmso-solubility-data</t>
  </si>
  <si>
    <t>4-hydroxy benzoic acid</t>
  </si>
  <si>
    <t>c1cc(ccc1C(=O)O)O</t>
  </si>
  <si>
    <t>20-30C</t>
  </si>
  <si>
    <t>REF1268</t>
  </si>
  <si>
    <t>4-Hydroxy-1-methylbenzo[f]quinolin-3(4H)-one</t>
  </si>
  <si>
    <t>Cc1cc(=O)n(c2c1c3ccccc3cc2)O</t>
  </si>
  <si>
    <t>4-hydroxy-2-methylbenzenesulfonic acid</t>
  </si>
  <si>
    <t>c1(c(cc(cc1)O)C)S(=O)(=O)O</t>
  </si>
  <si>
    <t>4-hydroxy-3-methoxy-17-methyl-7,8-didehydrohasubanan-6-one</t>
  </si>
  <si>
    <t>N1(C42C(CC1)(CC(=O)C=C2)c3c(ccc(c3O)OC)CC4)C</t>
  </si>
  <si>
    <t>4-hydroxy-3-methylbenzaldehyde</t>
  </si>
  <si>
    <t>O=Cc1ccc(O)c(c1)C</t>
  </si>
  <si>
    <t>4-Hydroxy-3,5-diiodobenzonitrile</t>
  </si>
  <si>
    <t>Ic1c(c(cc(c1)C#N)I)O</t>
  </si>
  <si>
    <t>4-hydroxy-5-methoxyphthalic acid</t>
  </si>
  <si>
    <t>c1(c(cc(c(c1)OC)O)C(=O)O)C(=O)O</t>
  </si>
  <si>
    <t>4-hydroxy-5,6-dihydro-4H-thieno[5,4-b]thiopyran-2-sulfonamide</t>
  </si>
  <si>
    <t>c21c(sc(c1)S(=O)(=O)N)SCCC2O</t>
  </si>
  <si>
    <t>4-hydroxy-7-oxo-5,6-dihydro-4H-thieno[5,4-b]thiopyran-2-sulfonamide</t>
  </si>
  <si>
    <t>c1(sc2c(c1)C(CCS2=O)O)S(=O)(=O)N</t>
  </si>
  <si>
    <t>4-hydroxy-7,7-dioxo-5,6-dihydro-4H-thieno[5,4-b]thiopyran-2-sulfonamide</t>
  </si>
  <si>
    <t>c21c(cc(s1)S(=O)(=O)N)C(CCS2(=O)=O)O</t>
  </si>
  <si>
    <t>4-hydroxyazobenzene</t>
  </si>
  <si>
    <t>c1(ccc(cc1)O)N=Nc2ccccc2</t>
  </si>
  <si>
    <t>4-hydroxybenzaldehyde</t>
  </si>
  <si>
    <t>O=Cc1ccc(O)cc1</t>
  </si>
  <si>
    <t>http://onschallenge.wikispaces.com/JennyHale-13</t>
  </si>
  <si>
    <t>B3</t>
  </si>
  <si>
    <t>ONS85-B3</t>
  </si>
  <si>
    <t>http://onschallenge.wikispaces.com/Exp088</t>
  </si>
  <si>
    <t>ONS88-1</t>
  </si>
  <si>
    <t>ONS88-2</t>
  </si>
  <si>
    <t>ONS88-3</t>
  </si>
  <si>
    <t>16b</t>
  </si>
  <si>
    <t>25b</t>
  </si>
  <si>
    <t>46b</t>
  </si>
  <si>
    <t>6b</t>
  </si>
  <si>
    <t>36b</t>
  </si>
  <si>
    <t>Entry of 4-hydroxybenzaldehyde [http://www.hellochem.com/En/xz/xz1/4973fvjxd.htm]</t>
  </si>
  <si>
    <t>http://www.hellochem.com/En/xz/xz1/4973fvjxd.htm</t>
  </si>
  <si>
    <t>30.5C</t>
  </si>
  <si>
    <t>4-hydroxybenzaldehyde DONOTUSE</t>
  </si>
  <si>
    <t>value low compared to other runs</t>
  </si>
  <si>
    <t>4-hydroxybenzeneacetamide</t>
  </si>
  <si>
    <t>O=C(N)Cc1ccc(O)cc1</t>
  </si>
  <si>
    <t>Perlovich G.L.; Volkova T.V.; and Bauer-Brandl A. Towards and understanding of the molecular mechanism of solvation of drug molecules: A thermodynamic approach by crystal lattice enrgy; sublimation; and solubility exemplified by hydroxybenzoic acids. Journal of Pharmaceutical Sciences. 2006 95: 1448-1458</t>
  </si>
  <si>
    <t>http://dx.doi.org/10.1002/jps.20674</t>
  </si>
  <si>
    <t>4-hydroxybenzoic acid</t>
  </si>
  <si>
    <t>O=C(O)c1ccc(O)cc1</t>
  </si>
  <si>
    <t>REFJ71</t>
  </si>
  <si>
    <t>REF941-Perlovich</t>
  </si>
  <si>
    <t>Gracin S.; and Rasmuson A.C. Solubility of phenylacetic acid; p-hydroxyphenylacetic acid; p-aminophenylacetic acid; p-hydroxybenzoic acid; and ibuprofen in pure solvents. Journal of Chemical and Engineering Data.2002. 47: 1379-1383</t>
  </si>
  <si>
    <t>http://dx.doi.org/10.1021/je0255170</t>
  </si>
  <si>
    <t>REFJ83</t>
  </si>
  <si>
    <t>REF951-Gracin</t>
  </si>
  <si>
    <t>Martin A.; Wu P.L.; and Beerbower A. Expanded solubility parameter approach II: p-hydrobenzoic acid and methyl p-hydrobenzoate in individual solvents. Journal of Pharmaceutical Sciences. 1984. 73: 188-194</t>
  </si>
  <si>
    <t>http://dx.doi.org/10.1002/jps.2600730211</t>
  </si>
  <si>
    <t>REFJ35</t>
  </si>
  <si>
    <t>REF952-Martin</t>
  </si>
  <si>
    <t>http://www.chemspider.com/Chemical-Structure.132.html</t>
  </si>
  <si>
    <t>REF953-ChemSpider</t>
  </si>
  <si>
    <t>A. Martin P. L. Wu and A. Beerbower J. Pharm. Sci. 73 188-194 (1984)</t>
  </si>
  <si>
    <t>dimethylacetamide</t>
  </si>
  <si>
    <t>O=C(N)C(C)C</t>
  </si>
  <si>
    <t>REF1050-Martin</t>
  </si>
  <si>
    <t>N-methylformamide</t>
  </si>
  <si>
    <t>O=CNC</t>
  </si>
  <si>
    <t>Oc1ccc(cc1)C(=O)O</t>
  </si>
  <si>
    <t>C1=CC(=CC=C1C(=O)O)O</t>
  </si>
  <si>
    <t>4-hydroxybutyl N-[6-(4-hydroxybutoxycarbonylamino)hexyl]carbamate</t>
  </si>
  <si>
    <t>C(=O)(NCCCCCCNC(=O)OCCCCO)OCCCCO</t>
  </si>
  <si>
    <t>4-hydroxyphenylacetic acid</t>
  </si>
  <si>
    <t>O=C(O)Cc1ccc(O)cc1</t>
  </si>
  <si>
    <t>http://www.chemspider.com/Chemical-Structure.124.html</t>
  </si>
  <si>
    <t>REF954-ChemSpider</t>
  </si>
  <si>
    <t>http://onschallenge.wikispaces.com/JennyHale-9</t>
  </si>
  <si>
    <t>4-hydroxyphenylpyruvic acid</t>
  </si>
  <si>
    <t>c1cc(O)ccc1CC(=O)C(=O)O</t>
  </si>
  <si>
    <t>4-hydroxypyridine</t>
  </si>
  <si>
    <t>n1ccc(cc1)O</t>
  </si>
  <si>
    <t>Abraham M.H.; Smith R.E.; Luchtefeld R.; Boorem A.J.; Luo R.; Acree Jr. W.E. Prediction of solubility of drugs and other compounds in organic solvents. J. Pharm. Sci. Early View Sept. 22 (2009) http://dx.doi.org/10.1002/jps.21922</t>
  </si>
  <si>
    <t>http://dx.doi.org/10.1002/jps.21922</t>
  </si>
  <si>
    <t>4-iodobenzoic acid</t>
  </si>
  <si>
    <t>O=C(O)c1ccc(I)cc1</t>
  </si>
  <si>
    <t>REF906-Abraham2009</t>
  </si>
  <si>
    <t>B. D. Anderson. J. H. Rytting and T. Higuchi. J. Pharm. Sci.. 69. 676 (1980)</t>
  </si>
  <si>
    <t>4-iodophenol</t>
  </si>
  <si>
    <t>c1cc(ccc1O)I</t>
  </si>
  <si>
    <t>REF1180</t>
  </si>
  <si>
    <t>4-isopropylphenol</t>
  </si>
  <si>
    <t>Oc1ccc(cc1)C(C)C</t>
  </si>
  <si>
    <t>4-methoxy-2'-hydroxychalcone</t>
  </si>
  <si>
    <t>c1(c(cccc1)O)C(=O)C=Cc2ccc(cc2)OC</t>
  </si>
  <si>
    <t>4-methoxyacetanilide</t>
  </si>
  <si>
    <t>N(c1ccc(cc1)OC)C(=O)C</t>
  </si>
  <si>
    <t>4-methoxybenzene-1,3-dicarboxylic acid</t>
  </si>
  <si>
    <t>c1(c(ccc(c1)C(=O)O)OC)C(=O)O</t>
  </si>
  <si>
    <t>4-methoxybenzohydrazide</t>
  </si>
  <si>
    <t>c1(ccc(cc1)OC)C(=O)NN</t>
  </si>
  <si>
    <t>4-methoxybenzoic acid</t>
  </si>
  <si>
    <t>COc1ccc(cc1)C(O)=O</t>
  </si>
  <si>
    <t>http://www.chemspider.com/Chemical-Structure.10181338.html</t>
  </si>
  <si>
    <t>REF961-ChemSpider</t>
  </si>
  <si>
    <t>1-tert-butoxy2-propanol</t>
  </si>
  <si>
    <t>4-Methoxycarbonylbenzoic acid</t>
  </si>
  <si>
    <t>c1(ccc(cc1)C(=O)O)C(=O)OC</t>
  </si>
  <si>
    <t>4-methoxyfuro[3,2-g]chromen-7-one</t>
  </si>
  <si>
    <t>c21c(c3c(cc1OC(=O)C=C2)occ3)OC</t>
  </si>
  <si>
    <t>4-methoxyphenol</t>
  </si>
  <si>
    <t>COc1ccc(cc1)O</t>
  </si>
  <si>
    <t>http://onschallenge.wikispaces.com/Exp089</t>
  </si>
  <si>
    <t>4-methoxyphenylacetic acid</t>
  </si>
  <si>
    <t>O=C(O)Cc1ccc(OC)cc1</t>
  </si>
  <si>
    <t>ONSCExp089A1</t>
  </si>
  <si>
    <t>ONSCExp089A3</t>
  </si>
  <si>
    <t>ONSCExp089D1</t>
  </si>
  <si>
    <t>ONSCExp089D3</t>
  </si>
  <si>
    <t>ONSCExp089M1</t>
  </si>
  <si>
    <t>ONSCExp089M2</t>
  </si>
  <si>
    <t>ONSCExp089M3</t>
  </si>
  <si>
    <t>ONSCExp089T1</t>
  </si>
  <si>
    <t>ONSCExp089T2</t>
  </si>
  <si>
    <t>ONSCExp089T3</t>
  </si>
  <si>
    <t>ONSCExp089O2</t>
  </si>
  <si>
    <t>ONSCExp089O3</t>
  </si>
  <si>
    <t>http://onschallenge.wikispaces.com/Exp092</t>
  </si>
  <si>
    <t>O=C(O)Cc1ccc(OC)cc1 </t>
  </si>
  <si>
    <t>19C</t>
  </si>
  <si>
    <t>ONS92-A-</t>
  </si>
  <si>
    <t>ONS92-B-</t>
  </si>
  <si>
    <t>ONS92-C-</t>
  </si>
  <si>
    <t>136-4</t>
  </si>
  <si>
    <t>http://onschallenge.wikispaces.com/Exp136</t>
  </si>
  <si>
    <t>ONS136-4</t>
  </si>
  <si>
    <t>Entry of 4-methoxyphenylacetic acid in Chemblink [http://www.chemblink.com/products/104-01-8.htm]</t>
  </si>
  <si>
    <t>http://www.chemblink.com/products/104-01-8.htm</t>
  </si>
  <si>
    <t>4-methyl-1-pentanol</t>
  </si>
  <si>
    <t>OCCCC(C)C</t>
  </si>
  <si>
    <t>C(CCC(C)C)O</t>
  </si>
  <si>
    <t>4-methyl-1-pentene</t>
  </si>
  <si>
    <t>C=CCC(C)C</t>
  </si>
  <si>
    <t>4-methyl-2-(4-methylphenyl)diazenylaniline</t>
  </si>
  <si>
    <t>c1(c(ccc(c1)C)N)N=Nc2ccc(cc2)C</t>
  </si>
  <si>
    <t>OC(CC(C)C)C</t>
  </si>
  <si>
    <t>CC(CC(C)C)O</t>
  </si>
  <si>
    <t>4-methyl-2-pentanone</t>
  </si>
  <si>
    <t>O=CCCCCC</t>
  </si>
  <si>
    <t>4-methylaniline</t>
  </si>
  <si>
    <t>Nc1ccc(cc1)C</t>
  </si>
  <si>
    <t>4-methylbenzoic acid</t>
  </si>
  <si>
    <t>O=C(O)c1ccc(cc1)C</t>
  </si>
  <si>
    <t>Paul; ZEPCAC; Zeitschrift fuer Physikalische Chemie, Stoechiometrie und Verwandtschaftslehre; 14; 1894; 111; ISBN: 0374-8501;</t>
  </si>
  <si>
    <t>http://onschallenge.wikispaces.com/file/view/4-methylbenzoic_acid_solubility.jpg/120300343/4-methylbenzoic_acid_solubility.jpg</t>
  </si>
  <si>
    <t>Cc1ccc(cc1)C(=O)O</t>
  </si>
  <si>
    <t>D.-Q. Li D.-Z. Liu and F.-A. Wang J. Chem. Eng. Data 46 234-236 (2001)</t>
  </si>
  <si>
    <t>REF1098-Li</t>
  </si>
  <si>
    <t>O=C1N(C)CCCC1</t>
  </si>
  <si>
    <t>J. Qingzhu M. Peisheng Y. Shouzhi W. Qiang W. Chang and L. Guiju J. Chem. Eng. Data 53 1278-1282 (2008)</t>
  </si>
  <si>
    <t>REF1099-Qingzhu</t>
  </si>
  <si>
    <t>CC1=CC=C(C=C1)C(=O)O</t>
  </si>
  <si>
    <t>4-methylcyclohexanol</t>
  </si>
  <si>
    <t>OC1CCC(CC1)C</t>
  </si>
  <si>
    <t>4-methylpteridine</t>
  </si>
  <si>
    <t>n2c1nccnc1c(nc2)C</t>
  </si>
  <si>
    <t>4-methylsulfanylpteridine</t>
  </si>
  <si>
    <t>n1c2c(ncc1)ncnc2SC</t>
  </si>
  <si>
    <t>4-methylsulfonylbenzenecarboximidamide</t>
  </si>
  <si>
    <t>S(=O)(=O)(c1ccc(cc1)C(=N)N)C</t>
  </si>
  <si>
    <t>4-naphthalen-1-yl-4-oxobutanoic acid</t>
  </si>
  <si>
    <t>c21c(cccc1cccc2)C(=O)CCC(=O)O</t>
  </si>
  <si>
    <t>4-naphthalen-2-yl-4-oxobutanoic acid</t>
  </si>
  <si>
    <t>c21c(ccc(c1)C(=O)CCC(=O)O)cccc2</t>
  </si>
  <si>
    <t>4-nitro-1-phenylsulfonamidobenzene</t>
  </si>
  <si>
    <t>O=S(=O)(Nc1ccc(cc1)[N+]([O-])=O)c2ccccc2</t>
  </si>
  <si>
    <t>4-nitro-2,6,7-trioxa-1$l^{5}-phosphabicyclo[2.2.2]octane 1-oxide</t>
  </si>
  <si>
    <t>C21([N+](=O)[O-])COP(=O)(OC1)OC2</t>
  </si>
  <si>
    <t>4-nitro-3-phenylphenol</t>
  </si>
  <si>
    <t>c1(c(ccc(c1)O)[N+](=O)[O-])-c2ccccc2</t>
  </si>
  <si>
    <t>4-nitroacetanilide</t>
  </si>
  <si>
    <t>[N+](=O)([O-])c1ccc(cc1)NC(=O)C</t>
  </si>
  <si>
    <t>4-nitroaniline</t>
  </si>
  <si>
    <t>c1cc(ccc1N)N(=O)=O</t>
  </si>
  <si>
    <t>[N+](=O)([O-])c1ccc(cc1)N</t>
  </si>
  <si>
    <t>4-nitroanisole</t>
  </si>
  <si>
    <t>[N+](=O)([O-])c1ccc(cc1)OC</t>
  </si>
  <si>
    <t>COc1ccc(cc1)[N+](=O)[O-]</t>
  </si>
  <si>
    <t>4-nitrobenzaldehyde</t>
  </si>
  <si>
    <t>c1cc(C=O)ccc1[N+](=O)[O-]</t>
  </si>
  <si>
    <t>E</t>
  </si>
  <si>
    <t>ONS82-E</t>
  </si>
  <si>
    <t>F2</t>
  </si>
  <si>
    <t>ONSCExp098-F2</t>
  </si>
  <si>
    <t>F3</t>
  </si>
  <si>
    <t>ONSCExp098-F3</t>
  </si>
  <si>
    <t>F1</t>
  </si>
  <si>
    <t>ONSCExp098-F1</t>
  </si>
  <si>
    <t>http://onschallenge.wikispaces.com/Exp111</t>
  </si>
  <si>
    <t>ONSCExp111A8</t>
  </si>
  <si>
    <t>http://onschallenge.wikispaces.com/Exp122</t>
  </si>
  <si>
    <t>ONSCExp121GOOD</t>
  </si>
  <si>
    <t>http://usefulchem.wikispaces.com/exp212</t>
  </si>
  <si>
    <t>1b</t>
  </si>
  <si>
    <t>4b</t>
  </si>
  <si>
    <t>Maccarone; E; Perrini; G. Gazzetta Chimica Italiana vol 112 p 447 (1982)</t>
  </si>
  <si>
    <t>http://showme.physics.drexel.edu/coas/usefulchem/wittig.pdf</t>
  </si>
  <si>
    <t>likely forms hemiacetal</t>
  </si>
  <si>
    <t>REF904-Maccarone</t>
  </si>
  <si>
    <t>26C</t>
  </si>
  <si>
    <t>C(Cl)(Cl)(Cl)Cl</t>
  </si>
  <si>
    <t>CC1(CO1)COCCOCC2(CO2)C</t>
  </si>
  <si>
    <t>likely forms acetal</t>
  </si>
  <si>
    <t>4-nitrobenzaldehyde DONOTUSE</t>
  </si>
  <si>
    <t>less than all other recorded values</t>
  </si>
  <si>
    <t>19C - forms hemiacetal</t>
  </si>
  <si>
    <t>26C - forms hemiacetal</t>
  </si>
  <si>
    <t>4-Nitrobenzohydrazide</t>
  </si>
  <si>
    <t>c1(ccc(cc1)[N+](=O)[O-])C(=O)NN</t>
  </si>
  <si>
    <t>4-nitrobenzoic acid</t>
  </si>
  <si>
    <t>O=[N+]([O-])c1ccc(C(=O)O)cc1</t>
  </si>
  <si>
    <t>2-methyl-2-butanol</t>
  </si>
  <si>
    <t>OC(C)(C)CC</t>
  </si>
  <si>
    <t>http://www.chemspider.com/Chemical-Structure.5882.html</t>
  </si>
  <si>
    <t>15C</t>
  </si>
  <si>
    <t>REF962-ChemSpider</t>
  </si>
  <si>
    <t>C1=CC(=CC=C1C(=O)O)[N+](=O)[O-]</t>
  </si>
  <si>
    <t>Abraham MH. Substitution at Saturated Carbon. Part VIII.l Solvent Effects on the Free Energy of Trimethylamine, the Nitrobenzyl Chlorides, and the Trimethylamine-Nitrobenzyl Chloride Transition States J. Chem. SOC. (B) 1971</t>
  </si>
  <si>
    <t>http://dx.doi.org/10.1039/J29710000299</t>
  </si>
  <si>
    <t>4-nitrobenzyl chloride</t>
  </si>
  <si>
    <t>ClCc1ccc([N+]([O-])=O)cc1</t>
  </si>
  <si>
    <t>REF1150-Abraham</t>
  </si>
  <si>
    <t>3-me thybutanol</t>
  </si>
  <si>
    <t>acetophenone</t>
  </si>
  <si>
    <t>CC(=O)c1ccccc1</t>
  </si>
  <si>
    <t>ether</t>
  </si>
  <si>
    <t>ethyl benzoate</t>
  </si>
  <si>
    <t>O=C(OCC)c1ccccc1</t>
  </si>
  <si>
    <t>nitrobenzene</t>
  </si>
  <si>
    <t>c1ccc(cc1)[N+](=O)[O-]</t>
  </si>
  <si>
    <t>4-nitrooxybutan-2-yl nitrate</t>
  </si>
  <si>
    <t>O(C(CCO[N+](=O)[O-])C)[N+](=O)[O-]</t>
  </si>
  <si>
    <t>4-nitrooxybutyl nitrate</t>
  </si>
  <si>
    <t>[N+](=O)(OCCCCO[N+](=O)[O-])[O-]</t>
  </si>
  <si>
    <t>4-nitrooxypentan-2-yl nitrate</t>
  </si>
  <si>
    <t>C(CC(O[N+](=O)[O-])C)(O[N+](=O)[O-])C</t>
  </si>
  <si>
    <t>4-nitrophenol</t>
  </si>
  <si>
    <t>c1cc(ccc1[N+](=O)[O-])O</t>
  </si>
  <si>
    <t>[N+](=O)([O-])c1ccc(cc1)O</t>
  </si>
  <si>
    <t>4-nitrophenylacetic acid</t>
  </si>
  <si>
    <t>c1cc(CC(=O)O)ccc1[N+](=O)[O-]</t>
  </si>
  <si>
    <t>Abraham MH; Honcharova L; Rocco SA; Acree WE; De Fina KM. The lipophilicity and hydrogen bond strength of pyridine-N-oxides and protonated pyridine-N-oxides. 2011. New J. Chem. 35 930-936</t>
  </si>
  <si>
    <t>http://dx.doi.org/10.1039/c0nj00893a</t>
  </si>
  <si>
    <t>4-nitropyridine-N-oxide</t>
  </si>
  <si>
    <t>c1c[n+](ccc1[N+](=O)[O-])[O-]</t>
  </si>
  <si>
    <t>REF1006-Abraham</t>
  </si>
  <si>
    <t>4-nitrotoluene</t>
  </si>
  <si>
    <t>O=[N+]([O-])c1ccc(C)cc1</t>
  </si>
  <si>
    <t>[N+](=O)([O-])c1ccc(cc1)C</t>
  </si>
  <si>
    <t>4-oxa-1-thiaspiro[4.5]decan-3-ylmethyl carbamate</t>
  </si>
  <si>
    <t>C21(OC(CS1)COC(=O)N)CCCCC2</t>
  </si>
  <si>
    <t>4-oxo-2,3-dihydro-1H-naphthalene-2-carboxylic acid</t>
  </si>
  <si>
    <t>c21c(cccc1)C(=O)CC(C2)C(=O)O</t>
  </si>
  <si>
    <t>4-oxo-4-[(4-sulfamoylphenyl)amino]butanoic acid</t>
  </si>
  <si>
    <t>S(=O)(=O)(c1ccc(cc1)NC(=O)CCC(=O)O)N</t>
  </si>
  <si>
    <t>4-oxo-5,6-dihydrothieno[5,4-b]thiopyran-2-sulfonamide</t>
  </si>
  <si>
    <t>c21c(sc(c1)S(=O)(=O)N)SCCC2=O</t>
  </si>
  <si>
    <t>4-oxopyran-2,6-dicarboxylic acid</t>
  </si>
  <si>
    <t>C1(=CC(=O)C=C(O1)C(=O)O)C(=O)O</t>
  </si>
  <si>
    <t>4-pentene-1-ol</t>
  </si>
  <si>
    <t>OCCCC=C</t>
  </si>
  <si>
    <t>4-phenylazoresorcinol</t>
  </si>
  <si>
    <t>c1(c(cc(cc1)O)O)N=Nc2ccccc2</t>
  </si>
  <si>
    <t>30-</t>
  </si>
  <si>
    <t>http://onschallenge.wikispaces.com/Exp072</t>
  </si>
  <si>
    <t>4-phenylbutyric acid</t>
  </si>
  <si>
    <t>O=C(O)CCCc1ccccc1 </t>
  </si>
  <si>
    <t>OCCCCCC </t>
  </si>
  <si>
    <t>ONS72-9-</t>
  </si>
  <si>
    <t>32-</t>
  </si>
  <si>
    <t>ONS72-32-</t>
  </si>
  <si>
    <t>31-</t>
  </si>
  <si>
    <t>http://onschallenge.wikispaces.com/EXP072</t>
  </si>
  <si>
    <t>O=C(O)CCCc1ccccc1</t>
  </si>
  <si>
    <t>ONS72-31-</t>
  </si>
  <si>
    <t>Goshorn; Degering; JPHAA3; Journal of the Pharmaceutical Association (1912-1977); 27; 1938; 865;868; ISSN; 0003-0465; [http://illiad.library.drexel.edu/illiad/pdf/189234.pdf]</t>
  </si>
  <si>
    <t>http://illiad.library.drexel.edu/illiad/pdf/189234.pdf</t>
  </si>
  <si>
    <t>4-phenylphenol</t>
  </si>
  <si>
    <t>c1ccc(cc1)c2ccc(cc2)O</t>
  </si>
  <si>
    <t>butyl butyrate</t>
  </si>
  <si>
    <t>O=C(OCCCC)CCC</t>
  </si>
  <si>
    <t>dipentyl ether</t>
  </si>
  <si>
    <t>O(CCCCC)CCCCC</t>
  </si>
  <si>
    <t>D. Khossravi and K. A. Connors. J. Pharm. Sci. 82. 817-820 (1993)</t>
  </si>
  <si>
    <t>4-phenylsemicarbazide</t>
  </si>
  <si>
    <t>N(N)C(=O)Nc1ccccc1</t>
  </si>
  <si>
    <t>4-propylquinazolin-8-ol</t>
  </si>
  <si>
    <t>c21c(c(ccc1)O)ncnc2CCC</t>
  </si>
  <si>
    <t>4-pteridinethiol</t>
  </si>
  <si>
    <t>Sc2ncnc1nccnc12</t>
  </si>
  <si>
    <t>B-1</t>
  </si>
  <si>
    <t>http://onschallenge.wikispaces.com/Exp024</t>
  </si>
  <si>
    <t>4-pyrenebutanoic acid</t>
  </si>
  <si>
    <t>O=C(O)CCCc4cc2cccc1ccc3c(c12)c4ccc3</t>
  </si>
  <si>
    <t>http://onschallenge.wikispaces.com/Exp051</t>
  </si>
  <si>
    <t>http://onschallenge.wikispaces.com/Exp061</t>
  </si>
  <si>
    <t>cyclopentane</t>
  </si>
  <si>
    <t>C1CCCC1</t>
  </si>
  <si>
    <t>http://onschallenge.wikispaces.com/Exp084</t>
  </si>
  <si>
    <t>http://onschallenge.wikispaces.com/Exp091</t>
  </si>
  <si>
    <t>ONS91-B-3-</t>
  </si>
  <si>
    <t>http://onschallenge.wikispaces.com/Exp099</t>
  </si>
  <si>
    <t>O=CN(C)C</t>
  </si>
  <si>
    <t>ONS99-1-</t>
  </si>
  <si>
    <t>ONS99-2-</t>
  </si>
  <si>
    <t>http://onschallenge.wikispaces.com/EXP030</t>
  </si>
  <si>
    <t>4-pyrenebutanoic acid DONOTUSE</t>
  </si>
  <si>
    <t>zero value removed</t>
  </si>
  <si>
    <t>based on weight in EXP091 cannot be above 0.6M</t>
  </si>
  <si>
    <t>35-</t>
  </si>
  <si>
    <t>36-</t>
  </si>
  <si>
    <t>4-sulfamoylbenzamide</t>
  </si>
  <si>
    <t>S(=O)(=O)(c1ccc(cc1)C(=O)N)N</t>
  </si>
  <si>
    <t>4-tert-butylphenol</t>
  </si>
  <si>
    <t>CC(C)(C)c1ccc(cc1)O</t>
  </si>
  <si>
    <t>4-toluenesulfonamide</t>
  </si>
  <si>
    <t>S(=O)(=O)(N)c1ccc(cc1)C</t>
  </si>
  <si>
    <t>4,4-diethyl-1-methyl-2-phenylpyrazolidine-3,5-dione</t>
  </si>
  <si>
    <t>C1(C(=O)N(N(C1=O)C)c2ccccc2)(CC)CC</t>
  </si>
  <si>
    <t>4,4-Diethyl-5-oxo-1-phenyl-4,5-dihydro-1H-pyrazol-3-yl acetate</t>
  </si>
  <si>
    <t>CCC1(C(=NN(C1=O)c2ccccc2)OC(=O)C)CC</t>
  </si>
  <si>
    <t>4,4-dimethyl-1-pentanol</t>
  </si>
  <si>
    <t>OCCCC(C)(C)C</t>
  </si>
  <si>
    <t>4,4-Dimethylbicyclo[3.2.1]octane-2,3-dione</t>
  </si>
  <si>
    <t>CC1(C2CCC(C2)C(=O)C1=O)C</t>
  </si>
  <si>
    <t>4,4,7-trioxo-5,6-dihydrothieno[4,5-b]thiopyran-2-sulfonamide</t>
  </si>
  <si>
    <t>c21c(sc(c1)S(=O)(=O)N)C(=O)CCS2(=O)=O</t>
  </si>
  <si>
    <t>4,4'-Dibromobiphenyl</t>
  </si>
  <si>
    <t>c1(ccc(cc1)Br)-c2ccc(cc2)Br</t>
  </si>
  <si>
    <t>4,4'-dichlorobiphenyl</t>
  </si>
  <si>
    <t>Clc2ccc(c1ccc(Cl)cc1)cc2</t>
  </si>
  <si>
    <t>4,4’-dihydroxybiphenyl</t>
  </si>
  <si>
    <t>Oc2ccc(c1ccc(O)cc1)cc2</t>
  </si>
  <si>
    <t>4,4´-bipyridine</t>
  </si>
  <si>
    <t>n1ccc(cc1)-c2ccncc2</t>
  </si>
  <si>
    <t>4,4a,8,8a-tetrahydro-[1,3]dioxino[4,5-e][1,3]dioxin-8-ylmethanol</t>
  </si>
  <si>
    <t>C21C(OCOC1CO)COCO2</t>
  </si>
  <si>
    <t>4,5-Dichloro-2-methoxyphenol</t>
  </si>
  <si>
    <t>Clc1c(cc(c(c1)OC)O)Cl</t>
  </si>
  <si>
    <t>4,5-dichloroveratrole</t>
  </si>
  <si>
    <t>COc1c(cc(c(c1)Cl)Cl)OC</t>
  </si>
  <si>
    <t>4,5-dimethyl-2-phenylpyrazol-3-amine</t>
  </si>
  <si>
    <t>n1(c(c(c(n1)C)C)N)-c2ccccc2</t>
  </si>
  <si>
    <t>4,6-dihydroxy-2-methylpyrimidine-5-carboxamide</t>
  </si>
  <si>
    <t>C1(=O)C(C(=O)N=C(N1)C)C(=O)N</t>
  </si>
  <si>
    <t>4,6-dimethyl-8,9,10,11-tetrahydro-[1]benzoxolo[2,3-h]chromen-2-one</t>
  </si>
  <si>
    <t>c21c4c(cc(c1oc3c2CCCC3)C)C(=CC(=O)O4)C</t>
  </si>
  <si>
    <t>4,6,7-trichloro-2,1,3-benzothiadiazole</t>
  </si>
  <si>
    <t>Clc2c1nsnc1c(cc2Cl)Cl</t>
  </si>
  <si>
    <t>A. Daneshfar and S. Varafard. J. Chem. Eng. Data 54. 2170-2173 (2009)</t>
  </si>
  <si>
    <t>4,7-dichloroquinoline</t>
  </si>
  <si>
    <t>Clc1cc2nccc(Cl)c2cc1</t>
  </si>
  <si>
    <t>REF1169</t>
  </si>
  <si>
    <t>4,7-Dimethyl-1,10-phenanthroline</t>
  </si>
  <si>
    <t>n3c2c1nccc(c1ccc2c(cc3)C)C</t>
  </si>
  <si>
    <t>4,7,7-trioxo-5,6-dihydrothieno[5,4-b]thiopyran-2-sulfonamide</t>
  </si>
  <si>
    <t>c21c(cc(s1)S(=O)(=O)N)C(=O)CCS2(=O)=O</t>
  </si>
  <si>
    <t>4(3H)-Pyrimidonep</t>
  </si>
  <si>
    <t>N1=CN=CCC1=O</t>
  </si>
  <si>
    <t>479-23-2</t>
  </si>
  <si>
    <t>C2Cc5c3c(cc1c4c(ccc1c32)cccc4)ccc5</t>
  </si>
  <si>
    <t>4a,7a,7b,11-Tetramethyl-2,3,4,4a,5,5a,6,7,7a,7b,8,8a,10,11,12,12a,13a,14,14a,14b-icosahydro-1H-naphtho[2',3':4,5]indeno[2,1-b]pyrano[2,3-e]pyran-2-ol</t>
  </si>
  <si>
    <t>CC1CC2C(CC3(C(O2)CC4C3(CCC5C4C=C6CC(CCC6(C5)C)O)C)C)OC1</t>
  </si>
  <si>
    <t>5-(1,2-dihydroxyethyl)-3,4-dihydroxy-5-hydrofuran-2-one</t>
  </si>
  <si>
    <t>C1(C(=C(C(=O)O1)O)O)C(CO)O</t>
  </si>
  <si>
    <t>5-(2-bromoprop-2-enyl)-5-butan-2-yl-1,3-diazinane-2,4,6-trione</t>
  </si>
  <si>
    <t>BrC(=C)CC1(C(=O)NC(=O)NC1=O)C(CC)C</t>
  </si>
  <si>
    <t>5-(2-Ethylbutyl)-5-(2-hydroxyethyl)-2-thioxodihydro-4,6(1H,5H)-pyrimidinedione</t>
  </si>
  <si>
    <t>CCC(CC)CC1(C(=O)NC(=S)NC1=O)CCO</t>
  </si>
  <si>
    <t>5-(2-Fluoroethyl)-5,11-dihydro-6H-dibenzo[b,e]azepin-6-one</t>
  </si>
  <si>
    <t>c1ccc2c(c1)Cc3ccccc3N(C2=O)CCF</t>
  </si>
  <si>
    <t>5-(2-hydroxyethyl)-5-(2-methylpentyl)-2-sulfanylidene-1,3-diazinane-4,6-dione</t>
  </si>
  <si>
    <t>C1(C(=O)NC(=S)NC1=O)(CC(CCC)C)CCO</t>
  </si>
  <si>
    <t>5-(2-hydroxyethyl)-5-(3-methylbutyl)-2-sulfanylidene-1,3-diazinane-4,6-dione</t>
  </si>
  <si>
    <t>C1(C(=O)NC(=S)NC1=O)(CCC(C)C)CCO</t>
  </si>
  <si>
    <t>5-(2-Hydroxyethyl)-5-isobutyl-2-thioxodihydro-4,6(1H,5H)-pyrimidinedione</t>
  </si>
  <si>
    <t>CC(C)CC1(C(=O)NC(=S)NC1=O)CCO</t>
  </si>
  <si>
    <t>5-(2-Hydroxyethyl)-5-pentyl-2-thioxodihydro-4,6(1H,5H)-pyrimidinedione</t>
  </si>
  <si>
    <t>CCCCCC1(C(=O)NC(=S)NC1=O)CCO</t>
  </si>
  <si>
    <t>5-(2-hydroxyethyl)-5-propyl-2-sulfanylidene-1,3-diazinane-4,6-dione</t>
  </si>
  <si>
    <t>C1(C(=O)NC(=S)NC1=O)(CCO)CCC</t>
  </si>
  <si>
    <t>5-(3-Methyl-2-butenyl)-5-ethylbarbital</t>
  </si>
  <si>
    <t>N1C(=O)NC(=O)C(C1=O)(CC)CC=C(C)C</t>
  </si>
  <si>
    <t>5-(3-methyl-2-butenyl)-5-isoprbarbital</t>
  </si>
  <si>
    <t>N1C(=O)NC(=O)C(C1=O)(C(C)C)CC=C(C)C</t>
  </si>
  <si>
    <t>5-(benzoyl)-2,3-dihydro-1H-pyrrolizine-1-carboxylic acid</t>
  </si>
  <si>
    <t>n31c(ccc1C(=O)c2ccccc2)C(CC3)C(=O)O</t>
  </si>
  <si>
    <t>5-(Bicyclo[3.2.1]oct-2-en-2-yl)-5-ethyl-2,4,6(1H,3H,5H)-pyrimidinetrione</t>
  </si>
  <si>
    <t>CCC1(C(=O)NC(=O)NC1=O)C2=CCC3CCC2C3</t>
  </si>
  <si>
    <t>5-(Carbamoylamino)-4,5-dihydroxy-2-oxo-4-imidazolidinecarboxylic acid</t>
  </si>
  <si>
    <t>C1(=O)NC(C(N1)(NC(=O)N)O)(C(=O)O)O</t>
  </si>
  <si>
    <t>5-(ethylaminomethyl)thieno[3,2-d]furan-2-sulfonamide</t>
  </si>
  <si>
    <t>S(=O)(=O)(c1oc2c(c1)cc(s2)CNCC)N</t>
  </si>
  <si>
    <t>5-(phenylazo)salicylic acid</t>
  </si>
  <si>
    <t>c1(c(ccc(c1)N=Nc2ccccc2)O)C(=O)O</t>
  </si>
  <si>
    <t>5-[(2-ethoxyethylamino)methyl]thieno[3,2-d]furan-2-sulfonamide</t>
  </si>
  <si>
    <t>S(=O)(=O)(c1oc2c(c1)cc(s2)CNCCOCC)N</t>
  </si>
  <si>
    <t>5-[(2-methylpropylamino)methyl]thieno[3,2-d]furan-2-sulfonamide</t>
  </si>
  <si>
    <t>S(=O)(=O)(c1oc2c(c1)cc(s2)CNCC(C)C)N</t>
  </si>
  <si>
    <t>5-[(2E)-2-buten-1-yl]-1,5-dimethyl-2,4,6(1H,3H,5H)-pyrimidinetrione</t>
  </si>
  <si>
    <t>C1(C(=O)N(C(=O)NC1=O)C)(CC=CC)C</t>
  </si>
  <si>
    <t>5-[(4-methoxyphenyl)methyl]-3-methylimidazolidine-2,4-dione</t>
  </si>
  <si>
    <t>C1(C(=O)N(C(=O)N1)C)Cc2ccc(cc2)OC</t>
  </si>
  <si>
    <t>5-[(pyridin-2-ylmethylamino)methyl]thieno[3,2-d]furan-2-sulfonamide</t>
  </si>
  <si>
    <t>S(=O)(=O)(c1oc2c(c1)cc(s2)CNCc3ncccc3)N</t>
  </si>
  <si>
    <t>5-[2-(2-aminopurin-9-yl)ethyl]-1,3-dioxan-2-one</t>
  </si>
  <si>
    <t>c21n(cnc1cnc(n2)N)CCC3COC(=O)OC3</t>
  </si>
  <si>
    <t>5-Acetyl-6-methyl-3,4-pyridinedicarboxylic acid</t>
  </si>
  <si>
    <t>Cc1c(c(c(cn1)C(=O)O)C(=O)O)C(=O)C</t>
  </si>
  <si>
    <t>5-allyl-5-ethylbarbital</t>
  </si>
  <si>
    <t>N1C(=O)NC(=O)C(C1=O)(CC)CC=C</t>
  </si>
  <si>
    <t>5-allyl-5-methylbarbital</t>
  </si>
  <si>
    <t>N1C(=O)NC(=O)C(C1=O)(CC=C)C</t>
  </si>
  <si>
    <t>5-Amino-1-phenyl-1,2-dihydro-3H-1,2,4-triazol-3-one</t>
  </si>
  <si>
    <t>c1ccc(cc1)n2c(nc(=O)[nH]2)N</t>
  </si>
  <si>
    <t>5-amino-2-phenyl-1,2-dihydro-3H-1,2,4-triazol-3-one</t>
  </si>
  <si>
    <t>N2(c1ccccc1)C(=O)N=C(N2)N</t>
  </si>
  <si>
    <t>5-amino-4-bromo-2-phenylpyridazin-3-one</t>
  </si>
  <si>
    <t>BrC1=C(C=NN(C1=O)c2ccccc2)N</t>
  </si>
  <si>
    <t>5-amino-4-chloro-2-phenylpyridazin-3-one</t>
  </si>
  <si>
    <t>ClC1=C(C=NN(C1=O)c2ccccc2)N</t>
  </si>
  <si>
    <t>N1(C(=O)C(=C(C=N1)N)Cl)c2ccccc2</t>
  </si>
  <si>
    <t>5-Amino-6-quinolinesulfonic acid</t>
  </si>
  <si>
    <t>c1cc2c(ccc(c2N)S(=O)(=O)O)nc1</t>
  </si>
  <si>
    <t>5-amino-7-(3-amino-2-methylazetidin-1-yl)-1-cyclopropyl-6,8-difluoro-4-oxoquinoline-3-carboxylic acid</t>
  </si>
  <si>
    <t>c31c(c(c(c(c1F)N2C(C(C2)N)C)F)N)C(=O)C(=CN3C4CC4)C(=O)O</t>
  </si>
  <si>
    <t>5-amino-7-(3-amino-3-methylazetidin-1-yl)-1-cyclopropyl-6,8-difluoro-4-oxoquinoline-3-carboxylic acid</t>
  </si>
  <si>
    <t>c31c(c(c(c(c1F)N2CC(C2)(N)C)F)N)C(=O)C(=CN3C4CC4)C(=O)O</t>
  </si>
  <si>
    <t>5-amino-o-cresol</t>
  </si>
  <si>
    <t>CC1=C(C=C(C=C1)N)O</t>
  </si>
  <si>
    <t>5-aminoquinoline-8-sulfonic acid</t>
  </si>
  <si>
    <t>c21c(ccc(c1cccn2)N)S(=O)(=O)O</t>
  </si>
  <si>
    <t>5-aminosalicylic acid</t>
  </si>
  <si>
    <t>O=C(O)c1cc(ccc1O)N</t>
  </si>
  <si>
    <t>A. Patel. A. Vaghasiya. R. Gajera and S. Baluja. Journal of Chemical and Engineering Data 55. 1453-1455 (2010)</t>
  </si>
  <si>
    <t>REF1177</t>
  </si>
  <si>
    <t>5-bromo-2,4-dihydroxybenzoic acid</t>
  </si>
  <si>
    <t>Brc1cc(c(O)cc1O)C(=O)O</t>
  </si>
  <si>
    <t>5-bromo-3-butan-2-yl-6-methyl-1H-pyrimidine-2,4-dione</t>
  </si>
  <si>
    <t>BrC1=C(NC(=O)N(C1=O)C(CC)C)C</t>
  </si>
  <si>
    <t>5-bromo-6-(pyrrolidin-1-ylmethyl)-1H-pyrimidine-2,4-dione</t>
  </si>
  <si>
    <t>C1(=C(C(=O)NC(=O)N1)Br)CN2CCCC2</t>
  </si>
  <si>
    <t>5-bromothiophene-2-carbaldehyde</t>
  </si>
  <si>
    <t>C1=C(SC(=C1)Br)C=O</t>
  </si>
  <si>
    <t>5-butyl-5-(2-hydroxyethyl)-2-sulfanylidene-1,3-diazinane-4,6-dione</t>
  </si>
  <si>
    <t>C1(C(=O)NC(=S)NC1=O)(CCCC)CCO</t>
  </si>
  <si>
    <t>5-butyl-5-prop-2-enyl-1,3-diazinane-2,4,6-trione</t>
  </si>
  <si>
    <t>C1(C(=O)NC(=O)NC1=O)(CCCC)CC=C</t>
  </si>
  <si>
    <t>5-Carbamoyl-10,11-dihydro-5H-dibenzo[b,f]azepine-10,11-diyl diacetate</t>
  </si>
  <si>
    <t>CC(=O)OC1c2ccccc2N(c3ccccc3C1OC(=O)C)C(=O)N</t>
  </si>
  <si>
    <t>5-CHLORO-2-(2,4-DICHLOROPHENOXY)PHENOL</t>
  </si>
  <si>
    <t>Clc1c(ccc(c1)Cl)Oc2c(cc(cc2)Cl)O</t>
  </si>
  <si>
    <t>5-Chloro-2-(5-nitro-2-furyl)-1H-benzimidazole</t>
  </si>
  <si>
    <t>c1cc2c(cc1Cl)nc([nH]2)c3ccc(o3)[N+](=O)[O-]</t>
  </si>
  <si>
    <t>5-Chloro-2-[(E)-(4-hydroxyphenyl)diazenyl]benzoic acid</t>
  </si>
  <si>
    <t>c1cc(ccc1/N=N/c2ccc(cc2C(=O)O)Cl)O</t>
  </si>
  <si>
    <t>5-Chloro-2-methyl-2,3,3a,12b-tetrahydro-1H-dibenzo[2,3:6,7]oxepino[4,5-c]pyrrole</t>
  </si>
  <si>
    <t>C42C(c1c(cccc1)Oc3c2cc(cc3)Cl)CN(C4)C</t>
  </si>
  <si>
    <t>5-chloro-6-(pyrrolidin-1-ylmethyl)-1H-pyrimidine-2,4-dione</t>
  </si>
  <si>
    <t>C1(=C(C(=O)NC(=O)N1)Cl)CN2CCCC2</t>
  </si>
  <si>
    <t>5-chloro-N-[2-[4-(cyclohexylcarbamoylsulfamoyl)phenyl]ethyl]-2-methoxybenzamide</t>
  </si>
  <si>
    <t>Clc1cc(c(cc1)OC)C(=O)NCCc2ccc(cc2)S(=O)(=O)NC(=O)NC3CCCCC3</t>
  </si>
  <si>
    <t>5-decyloxy-2-((hydroxyimino)ethyl)phenol</t>
  </si>
  <si>
    <t>c1(c(cc(cc1)OCCCCCCCCCC)O)C(=NO)C</t>
  </si>
  <si>
    <t>5-decyloxy-2-((hydroxyimino)propyl)phenol</t>
  </si>
  <si>
    <t>c1(c(cc(cc1)OCCCCCCCCCC)O)C(=NO)CC</t>
  </si>
  <si>
    <t>5-ethenyl-5-pentan-2-yl-1,3-diazinane-2,4,6-trione</t>
  </si>
  <si>
    <t>C1(C(=O)NC(=O)NC1=O)(C(CCC)C)C=C</t>
  </si>
  <si>
    <t>5-ethenyl-5-propan-2-yl-1,3-diazinane-2,4,6-trione</t>
  </si>
  <si>
    <t>C1(C(=O)NC(=O)NC1=O)(C(C)C)C=C</t>
  </si>
  <si>
    <t>5-Ethyl-5-(1-isobutenyl)barbituric acid</t>
  </si>
  <si>
    <t>C1(C(=O)NC(=O)NC1=O)(CC(C)C)C=C</t>
  </si>
  <si>
    <t>5-ethyl-5-(2-hydroxyethyl)-2-sulfanylidene-1,3-diazinane-4,6-dione</t>
  </si>
  <si>
    <t>C1(C(=O)NC(=S)NC1=O)(CCO)CC</t>
  </si>
  <si>
    <t>5-ethyl-5-(2-methylpropyl)-barbituric acid</t>
  </si>
  <si>
    <t>O=C1NC(=O)NC(=O)C1(CC(C)C)CC</t>
  </si>
  <si>
    <t>5-ethyl-5-(2-oxopropyl)-1,3-diazinane-2,4,6-trione</t>
  </si>
  <si>
    <t>C1(C(=O)NC(=O)NC1=O)(CC(=O)C)CC</t>
  </si>
  <si>
    <t>5-ethyl-5-[(2E)-pent-2-en-2-yl]pyrimidine-2,4,6(1H,3H,5H)-trione</t>
  </si>
  <si>
    <t>C1(C(=O)NC(=O)NC1=O)(C(=CCC)C)CC</t>
  </si>
  <si>
    <t>5-ethyl-5-pentylbarbituric acid</t>
  </si>
  <si>
    <t>O=C1NC(=O)NC(=O)C1(CCCCC)CC</t>
  </si>
  <si>
    <t>5-ethyl-5-phenylimidazolidine-2,4-dione</t>
  </si>
  <si>
    <t>C2(c1ccccc1)(C(=O)NC(=O)N2)CC</t>
  </si>
  <si>
    <t>5-ethylbenzo[b][1,4]benzoxazepin-6-one</t>
  </si>
  <si>
    <t>N3(c1c(cccc1)Oc2c(cccc2)C3=O)CC</t>
  </si>
  <si>
    <t>5-ethylhydantoin</t>
  </si>
  <si>
    <t>N1C(C(=O)NC1=O)CC</t>
  </si>
  <si>
    <t>5-fluoro-1-(oxolan-2-yl)pyrimidine-2,4-dione</t>
  </si>
  <si>
    <t>N2(C1OCCC1)C(=O)NC(=O)C(=C2)F</t>
  </si>
  <si>
    <t>5-fluoro-1-(phenylmethyl)pyrimidine-2,4-dione</t>
  </si>
  <si>
    <t>N1(C(=O)NC(=O)C(=C1)F)Cc2ccccc2</t>
  </si>
  <si>
    <t>5-fluoro-1-[(4-methoxyphenyl)methyl]pyrimidine-2,4-dione</t>
  </si>
  <si>
    <t>N1(C(=O)NC(=O)C(=C1)F)Cc2ccc(cc2)OC</t>
  </si>
  <si>
    <t>5-fluoro-1-[(4-methylphenyl)methyl]pyrimidine-2,4-dione</t>
  </si>
  <si>
    <t>N1(C(=O)NC(=O)C(=C1)F)Cc2ccc(cc2)C</t>
  </si>
  <si>
    <t>5-fluorocytosine</t>
  </si>
  <si>
    <t>FC=1\C=N/C(=O)NC=1N</t>
  </si>
  <si>
    <t>5-fluoroisatin</t>
  </si>
  <si>
    <t>Fc1cc2c(cc1)NC(=O)C2=O</t>
  </si>
  <si>
    <t>5-fluorouracil</t>
  </si>
  <si>
    <t>c1c(c(=O)[nH]c(=O)[nH]1)F</t>
  </si>
  <si>
    <t>C1=C(C(=NC(=N1)O)O)F</t>
  </si>
  <si>
    <t>5-hexyloxy-2-((hydroxyimino)ethyl)phenol</t>
  </si>
  <si>
    <t>c1(c(cc(cc1)OCCCCCC)O)C(=NO)C</t>
  </si>
  <si>
    <t>5-hexyloxy-2-((hydroxyimino)phenylmethyl)phenol</t>
  </si>
  <si>
    <t>c1(c(cc(cc1)OCCCCCC)O)C(=NO)c2ccccc2</t>
  </si>
  <si>
    <t>5-hydroxy-7,7-dioxo-5,6-dihydro-4H-thieno[5,4-b]thiopyran-2-sulfonamide</t>
  </si>
  <si>
    <t>c21c(cc(s1)S(=O)(=O)N)CC(CS2(=O)=O)O</t>
  </si>
  <si>
    <t>5-hydroxybenzoic acid</t>
  </si>
  <si>
    <t>5-methyl-1-(phenylmethyl)pyrimidine-2,4-dione</t>
  </si>
  <si>
    <t>N1(C(=O)NC(=O)C(=C1)C)Cc2ccccc2</t>
  </si>
  <si>
    <t>5-methyl-1-benzothiophene 1,1-dioxide</t>
  </si>
  <si>
    <t>c21s(ccc1cc(cc2)C)(=O)=O</t>
  </si>
  <si>
    <t>5-methyl-2-hexanol</t>
  </si>
  <si>
    <t>OC(CCC(C)C)C</t>
  </si>
  <si>
    <t>CC(CCC(C)C)O</t>
  </si>
  <si>
    <t>5-methyl-2-hexanone</t>
  </si>
  <si>
    <t>O=C(CCC(C)C)C</t>
  </si>
  <si>
    <t>5-methyl-2-phenylpyrazol-3-amine</t>
  </si>
  <si>
    <t>n1(c(cc(n1)C)N)-c2ccccc2</t>
  </si>
  <si>
    <t>5-methyl-2-thiouracil</t>
  </si>
  <si>
    <t>Sc1nc(c(cn1)C)O</t>
  </si>
  <si>
    <t>5-methyl-5-ethylbarbituric acid</t>
  </si>
  <si>
    <t>N1C(=O)NC(=O)C(C1=O)(CC)C</t>
  </si>
  <si>
    <t>5-methyl-5-phenyl-1,3-diazinane-2,4,6-trione</t>
  </si>
  <si>
    <t>C2(c1ccccc1)(C(=O)NC(=O)NC2=O)C</t>
  </si>
  <si>
    <t>5-methylchrysene</t>
  </si>
  <si>
    <t>Cc1c3c(c2c(c1)cccc2)ccc4c3cccc4</t>
  </si>
  <si>
    <t>5-methylcytosine</t>
  </si>
  <si>
    <t>N1C=C(C(=NC1=O)N)C</t>
  </si>
  <si>
    <t>http://onschallenge.wikispaces.com/Exp026</t>
  </si>
  <si>
    <t>5-methylfurfurylamine</t>
  </si>
  <si>
    <t>o1c(ccc1CN)C</t>
  </si>
  <si>
    <t>5-nitro-2-propan-2-yloxyaniline</t>
  </si>
  <si>
    <t>c1(c(cc(cc1)[N+](=O)[O-])N)OC(C)C</t>
  </si>
  <si>
    <t>5-Nitro-2-propoxyaniline</t>
  </si>
  <si>
    <t>c1(c(cc(cc1)[N+](=O)[O-])N)OCCC</t>
  </si>
  <si>
    <t>5-nitrobarbituric acid</t>
  </si>
  <si>
    <t>[N+](=O)([O-])C1C(=O)NC(=O)NC1=O</t>
  </si>
  <si>
    <t>5-nitrooxyhexan-2-yl nitrate</t>
  </si>
  <si>
    <t>C(CCC(O[N+](=O)[O-])C)(O[N+](=O)[O-])C</t>
  </si>
  <si>
    <t>5-nitrooxypentan-2-yl nitrate</t>
  </si>
  <si>
    <t>O(C(CCCO[N+](=O)[O-])C)[N+](=O)[O-]</t>
  </si>
  <si>
    <t>5-nitrooxypentyl nitrate</t>
  </si>
  <si>
    <t>[N+](=O)(OCCCCCO[N+](=O)[O-])[O-]</t>
  </si>
  <si>
    <t>5-nitroquinoline-8-carboxylic acid</t>
  </si>
  <si>
    <t>c21c(c(ccc1C(=O)O)[N+](=O)[O-])cccn2</t>
  </si>
  <si>
    <t>5-nitrothiophene-2-carbohydrazide</t>
  </si>
  <si>
    <t>c1(sc(cc1)[N+](=O)[O-])C(=O)NN</t>
  </si>
  <si>
    <t>5-nonanone</t>
  </si>
  <si>
    <t>O=C(CCCC)CCCC</t>
  </si>
  <si>
    <t>5-oxo-3-phenylhexanoic acid</t>
  </si>
  <si>
    <t>C(c1ccccc1)(CC(=O)O)CC(=O)C</t>
  </si>
  <si>
    <t>5-Phenylcyclohexane-1,3-dione</t>
  </si>
  <si>
    <t>C2(c1ccccc1)CC(=O)CC(=O)C2</t>
  </si>
  <si>
    <t>5-tert-butyl-3-(2,4-dichloro-5-propan-2-yloxyphenyl)-1,3,4-oxadiazol-2-one</t>
  </si>
  <si>
    <t>Clc1c(cc(c(c1)Cl)OC(C)C)N2N=C(OC2=O)C(C)(C)C</t>
  </si>
  <si>
    <t>5,5-di(ethenyl)-1,3-diazinane-2,4,6-trione</t>
  </si>
  <si>
    <t>C1(C(=O)NC(=O)NC1=O)(C=C)C=C</t>
  </si>
  <si>
    <t>5,5-di[(2E)-2-buten-1-yl]-2,4,6(1H,3H,5H)-pyrimidinetrione</t>
  </si>
  <si>
    <t>C1(C(=O)NC(=O)NC1=O)(CC=CC)CC=CC</t>
  </si>
  <si>
    <t>5,5-Diethyl-1-(hydroxymethyl)-2,4,6(1H,3H,5H)-pyrimidinetrione</t>
  </si>
  <si>
    <t>CCC1(C(=O)NC(=O)N(C1=O)CO)CC</t>
  </si>
  <si>
    <t>5,5-diethyl-2-sulfanylidene-1,3-diazinane-4,6-dione</t>
  </si>
  <si>
    <t>C1(C(=O)NC(=S)NC1=O)(CC)CC</t>
  </si>
  <si>
    <t>5,5-diethyl-4,6-dioxo-1H-pyrimidin-2-olate</t>
  </si>
  <si>
    <t>C1(C(=O)NC(=NC1=O)[O-])(CC)CC</t>
  </si>
  <si>
    <t>5,5-diisopropylbarbital</t>
  </si>
  <si>
    <t>N1C(=O)NC(=O)C(C1=O)(C(C)C)C(C)C</t>
  </si>
  <si>
    <t>5,5-dimethyl-2-phenyl-3H-imidazol-4-one</t>
  </si>
  <si>
    <t>C1(=NC(C(=O)N1)(C)C)c2ccccc2</t>
  </si>
  <si>
    <t>5,5-dimethyl-2,4-hexadione</t>
  </si>
  <si>
    <t>O=C(C(C)(C)C)CC(=O)C</t>
  </si>
  <si>
    <t>5,5-dimethyl-3-(phenylmethyl)imidazolidine-2,4-dione</t>
  </si>
  <si>
    <t>C1(C(=O)N(C(=O)N1)Cc2ccccc2)(C)C</t>
  </si>
  <si>
    <t>5,5-dimethylbarbituric acid</t>
  </si>
  <si>
    <t>N1C(=O)NC(=O)C(C1=O)(C)C</t>
  </si>
  <si>
    <t>5,5-dipropyl-1,3-diazinane-2,4,6-trione</t>
  </si>
  <si>
    <t>C1(C(=O)NC(=O)NC1=O)(CCC)CCC</t>
  </si>
  <si>
    <t>5,5'-(1,2-Ethanediyl)di(2-furancarboximidamide)</t>
  </si>
  <si>
    <t>c1cc(oc1CCc2ccc(o2)C(=N)N)C(=N)N</t>
  </si>
  <si>
    <t>5,6-dehydroisoandrosterone acetate</t>
  </si>
  <si>
    <t>O(C4CCC3(C1C(C2C(CC1)(C(=O)CC2)C)CC=C3C4)C)C(=O)C</t>
  </si>
  <si>
    <t>5,6-dihydroxy-5,6-dihydrobenzo[b][1]benzazepine-11-carboxamide</t>
  </si>
  <si>
    <t>c31c(cccc1)C(C(c2c(cccc2)N3C(=O)N)O)O</t>
  </si>
  <si>
    <t>5,6-dimethylchrysene</t>
  </si>
  <si>
    <t>Cc1c3c(c2c(c1C)cccc2)ccc4c3cccc4</t>
  </si>
  <si>
    <t>5,6,7,8-Tetrachloroquinoxaline</t>
  </si>
  <si>
    <t>Clc2c1nccnc1c(c(c2Cl)Cl)Cl</t>
  </si>
  <si>
    <t>5,6,7,8-tetrahydro-2-naphthol</t>
  </si>
  <si>
    <t>Oc1cc2c(cc1)CCCC2</t>
  </si>
  <si>
    <t>5,8-dihydro-1H-pteridine-2,4,6,7-tetrone</t>
  </si>
  <si>
    <t>C21=C(C(=O)NC(=O)N1)NC(=O)C(=O)N2</t>
  </si>
  <si>
    <t>5,8-dihydro-4,6,7(1H)-pteridinetrione</t>
  </si>
  <si>
    <t>C21=C(NC(=O)C(=O)N1)N=CNC2=O</t>
  </si>
  <si>
    <t>5,8-dihydroxy-1-methyl-3,4,4a,5,6,7,8,8a-octahydro-1H-naphthalen-2-one</t>
  </si>
  <si>
    <t>C21C(C(CCC1O)O)CCC(=O)C2C</t>
  </si>
  <si>
    <t>53664-69-0</t>
  </si>
  <si>
    <t>c21c3c4c(cc1CCCN2CCC3)C(=CC(=O)O4)C</t>
  </si>
  <si>
    <t>6-(2-Oxo-1(2H)-pyridinyl)hexanoic acid</t>
  </si>
  <si>
    <t>c1ccn(c(=O)c1)CCCCCC(=O)O</t>
  </si>
  <si>
    <t>6-(carbamoylamino)hexanoic acid</t>
  </si>
  <si>
    <t>C(=O)(NCCCCCC(=O)O)N</t>
  </si>
  <si>
    <t>6-(Methylsulfanyl)pteridine</t>
  </si>
  <si>
    <t>CSc1cnc2c(n1)cncn2</t>
  </si>
  <si>
    <t>6-[Hydroxy(4-quinolinyl)methyl]quinuclidine-3-carboxylic acid</t>
  </si>
  <si>
    <t>c1ccc2c(c1)c(ccn2)C(C3CC4CCN3CC4C(=O)O)O</t>
  </si>
  <si>
    <t>6-[Hydroxy(6-methoxy-4-quinolinyl)methyl]quinuclidine-3-carboxylic acid</t>
  </si>
  <si>
    <t>COc1ccc2c(c1)c(ccn2)C(C3CC4CCN3CC4C(=O)O)O</t>
  </si>
  <si>
    <t>6-amino-3-methylfuro[3,2-g]chromen-7-one</t>
  </si>
  <si>
    <t>c31c(cc2c(c1)C=C(C(=O)O2)N)occ3C</t>
  </si>
  <si>
    <t>6-aminocaproic acid</t>
  </si>
  <si>
    <t>C(CCC(=O)O)CCN</t>
  </si>
  <si>
    <t>Jouyban A. Handbook of Solubility Data for Pharmaceuticals. ISBN: 9781439804858</t>
  </si>
  <si>
    <t>6-aminochrysene</t>
  </si>
  <si>
    <t>Nc3c4c(c1c(c2c(cc1)cccc2)c3)cccc4</t>
  </si>
  <si>
    <t>6-aminocyclohexane-1,2,3,4,5-pentol</t>
  </si>
  <si>
    <t>C1(C(C(C(C(C1O)O)N)O)O)O</t>
  </si>
  <si>
    <t>6-aminonaphthalene-1-sulfonic acid</t>
  </si>
  <si>
    <t>c2(c1c(cc(cc1)N)ccc2)S(=O)(=O)O</t>
  </si>
  <si>
    <t>6-benzylaminopurine</t>
  </si>
  <si>
    <t>c21c(ncnc1[nH]cn2)NCc3ccccc3</t>
  </si>
  <si>
    <t>Yonghong Hu. Zheng Cao. Jiaojiao Li. Wenge Yang. Yumei Kai and Wenbiao Zhi. Solubilities of 4‑Bromo-1,8-naphthalic Anhydride in Different Pure Solvents and Binary Solvent Mixtures with the Temperature Range from (278.15 to 333.15) K. J. Chem. Eng. Data 2013 58 2913−2918</t>
  </si>
  <si>
    <t>dx.doi.org/10.1021/je400259a</t>
  </si>
  <si>
    <t>6-bromo-1,8-naphthalicanhydride</t>
  </si>
  <si>
    <t>c1cc2c(ccc3c2c(c1)C(=O)OC3=O)Br</t>
  </si>
  <si>
    <t>6-chloro-3-(diethoxyphosphinothioylsulfanylmethyl)-1,3-benzoxazol-2-one</t>
  </si>
  <si>
    <t>Clc1cc2c(cc1)N(C(=O)O2)CSP(=S)(OCC)OCC</t>
  </si>
  <si>
    <t>6-chloro-N-propan-2-yl-1,3,5-triazine-2,4-diamine</t>
  </si>
  <si>
    <t>c1(nc(nc(n1)N)Cl)NC(C)C</t>
  </si>
  <si>
    <t>6-chloro-N,N-diethyl-N'-propan-2-yl-1,3,5-triazine-2,4-diamine</t>
  </si>
  <si>
    <t>Clc1nc(nc(n1)NC(C)C)N(CC)CC</t>
  </si>
  <si>
    <t>6-Chloro-N,N,N'-triethyl-1,3,5-triazine-2,4-diamine</t>
  </si>
  <si>
    <t>Clc1nc(nc(n1)NCC)N(CC)CC</t>
  </si>
  <si>
    <t>6-Chloro-N,N,N',N'-tetraethyl-1,3,5-triazine-2,4-diamine</t>
  </si>
  <si>
    <t>Clc1nc(nc(n1)N(CC)CC)N(CC)CC</t>
  </si>
  <si>
    <t>6-chloro-N,N'-di(propan-2-yl)-1,3,5-triazine-2,4-diamine</t>
  </si>
  <si>
    <t>Clc1nc(nc(n1)NC(C)C)NC(C)C</t>
  </si>
  <si>
    <t>6-Chloro-N,N'-diethyl-1,3,5-triazine-2,4-diamine</t>
  </si>
  <si>
    <t>Clc1nc(nc(n1)NCC)NCC</t>
  </si>
  <si>
    <t>6-chloro-N'-hydroxy-1,3-dihydrobenzo[de]isoquinoline-2-carboxamidine</t>
  </si>
  <si>
    <t>c21c3ccc(c1cccc2CN(C3)C(=NO)N)Cl</t>
  </si>
  <si>
    <t>6-chloropteridine</t>
  </si>
  <si>
    <t>Clc2nc1c(ncnc1)nc2</t>
  </si>
  <si>
    <t>Cao X-X; Liu J-Q; Lv T-T and Yao J-C. Solubility of 6-Chloropyridazin-3-amine in Different Solvents. J. Chem. Eng. Data 2012</t>
  </si>
  <si>
    <t>http://dx.doi.org/10.1021/je3001188</t>
  </si>
  <si>
    <t>6-chloropyridazin-3-amine</t>
  </si>
  <si>
    <t>c1cc(nnc1N)Cl</t>
  </si>
  <si>
    <t>REF1269</t>
  </si>
  <si>
    <t>O=C1CCCCC1</t>
  </si>
  <si>
    <t>6-deoxyacyclovir</t>
  </si>
  <si>
    <t>n1cc2ncn(c2nc1N)COCCO</t>
  </si>
  <si>
    <t>C1=C2C(=NC(=N1)N)N(C=N2)COCCO</t>
  </si>
  <si>
    <t>6-fluoro-1-(1-fluoro-2-methylpropan-2-yl)-4-oxo-7-piperazin-1-ylquinoline-3-carboxylic acid</t>
  </si>
  <si>
    <t>c31c(cc(c(c1)N2CCNCC2)F)C(=O)C(=CN3C(CF)(C)C)C(=O)O</t>
  </si>
  <si>
    <t>6-fluoro-2-(5-nitro-2-furyl)-1H-benzimidazole</t>
  </si>
  <si>
    <t>c1(nc2c([nH]1)ccc(c2)F)-c3oc(cc3)[N+](=O)[O-]</t>
  </si>
  <si>
    <t>6-fluoro-4-oxo-7-piperazin-1-yl-1-propylquinoline-3-carboxylic acid</t>
  </si>
  <si>
    <t>c31c(cc(c(c1)N2CCNCC2)F)C(=O)C(=CN3CCC)C(=O)O</t>
  </si>
  <si>
    <t>6-HYDROXY-1,3-BENZOTHIAZOLE-2-SULFONAMIDE</t>
  </si>
  <si>
    <t>c1(sc2c(n1)ccc(c2)O)S(=O)(=O)N</t>
  </si>
  <si>
    <t>6-hydroxy-2-(2-methylpropyl)-5-(phenylmethyl)morpholin-3-one</t>
  </si>
  <si>
    <t>C1(C(OC(C(=O)N1)CC(C)C)O)Cc2ccccc2</t>
  </si>
  <si>
    <t>6-hydroxy-4,4-dioxo-6,7-dihydro-5H-thieno[4,5-b]thiopyran-2-sulfonamide</t>
  </si>
  <si>
    <t>c21c(sc(c1)S(=O)(=O)N)CC(CS2(=O)=O)O</t>
  </si>
  <si>
    <t>6-hydroxy-5-(phenylmethyl)-2-propan-2-ylmorpholin-3-one</t>
  </si>
  <si>
    <t>C1(C(=O)NC(C(O1)O)Cc2ccccc2)C(C)C</t>
  </si>
  <si>
    <t>6-mercaptopurine</t>
  </si>
  <si>
    <t>S=C2/N=C\Nc1ncnc12</t>
  </si>
  <si>
    <t>C1=NC2=C(N1)C(=S)N=CN2</t>
  </si>
  <si>
    <t>6-methoxy-3-methylfuro[3,2-g]chromen-7-one</t>
  </si>
  <si>
    <t>c31c(cc2c(c1)C=C(C(=O)O2)OC)occ3C</t>
  </si>
  <si>
    <t>6-methyl-1,4-dihydroquinoxaline-2,3-dione</t>
  </si>
  <si>
    <t>c21c(ccc(c1)C)NC(=O)C(=O)N2</t>
  </si>
  <si>
    <t>6-methyl-2,4-heptadione</t>
  </si>
  <si>
    <t>O=C(CC(C)C)CC(=O)C</t>
  </si>
  <si>
    <t>6-methyl-4,7(1H,8H)-pteridinedione</t>
  </si>
  <si>
    <t>C21=C(NC(=O)C(=N1)C)N=CNC2=O</t>
  </si>
  <si>
    <t>6-METHYLCHRYSENE</t>
  </si>
  <si>
    <t>Cc3c4c(c1c(c2c(cc1)cccc2)c3)cccc4</t>
  </si>
  <si>
    <t>6-methylprednisolone</t>
  </si>
  <si>
    <t>OC4(C1(C(C3C(C(C1)O)C2(C(=CC(=O)C=C2)C(C3)C)C)CC4)C)C(=O)CO</t>
  </si>
  <si>
    <t>C3=CC(=O)C=C4C(C)CC2C1CCC(C(=O)CO)(O)C1(C)CC(O)C2C43C</t>
  </si>
  <si>
    <t>C41(C(C3C(C(C1)O)C2(C(=CC(=O)C=C2)C(C3)C)C)CCC4(C(=O)CO)O)C</t>
  </si>
  <si>
    <t>6-methylpteridine</t>
  </si>
  <si>
    <t>n2c1ncc(nc1cnc2)C</t>
  </si>
  <si>
    <t>6-methylpyrido[2,3-b][1,5]benzoxazepin-5-one</t>
  </si>
  <si>
    <t>N3(c1c(cccc1)Oc2ncccc2C3=O)C</t>
  </si>
  <si>
    <t>6-methyluracil</t>
  </si>
  <si>
    <t>N1C(=CC(=O)NC1=O)C</t>
  </si>
  <si>
    <t>6-nitro-3H-2-benzofuran-1-one</t>
  </si>
  <si>
    <t>c21c(ccc(c1)[N+](=O)[O-])COC2=O</t>
  </si>
  <si>
    <t>6-nitrooxyhexan-2-yl nitrate</t>
  </si>
  <si>
    <t>O(C(CCCCO[N+](=O)[O-])C)[N+](=O)[O-]</t>
  </si>
  <si>
    <t>6-nitrooxyhexyl nitrate</t>
  </si>
  <si>
    <t>[N+](=O)(OCCCCCCO[N+](=O)[O-])[O-]</t>
  </si>
  <si>
    <t>6-O-(Decylcarbamoyl)hexopyranose</t>
  </si>
  <si>
    <t>CCCCCCCCCCNC(=O)OCC1C(C(C(C(O1)O)O)O)O</t>
  </si>
  <si>
    <t>6-O-(Nonylcarbamoyl)hexopyranose</t>
  </si>
  <si>
    <t>CCCCCCCCCNC(=O)OCC1C(C(C(C(O1)O)O)O)O</t>
  </si>
  <si>
    <t>6-O-(Octylcarbamoyl)hexopyranose</t>
  </si>
  <si>
    <t>CCCCCCCCNC(=O)OCC1C(C(C(C(O1)O)O)O)O</t>
  </si>
  <si>
    <t>6-pteridinethiol</t>
  </si>
  <si>
    <t>Sc1nc2cncnc2nc1</t>
  </si>
  <si>
    <t>6-sulfanylidene-7,9-dihydro-3H-purine-2,8-dione</t>
  </si>
  <si>
    <t>C21=C(C(=S)NC(=O)N1)NC(=O)N2</t>
  </si>
  <si>
    <t>6,7-diethyl-2,4(1H,3H)-pteridinedione</t>
  </si>
  <si>
    <t>c21c(nc(c(n1)CC)CC)NC(=O)NC2=O</t>
  </si>
  <si>
    <t>6,7-diethyl-2(1H)-pteridinone</t>
  </si>
  <si>
    <t>c21c(nc(c(n1)CC)CC)NC(=O)N=C2</t>
  </si>
  <si>
    <t>6,7-diethyl-4(1H)-pteridinone</t>
  </si>
  <si>
    <t>c21c(nc(c(n1)CC)CC)N=CNC2=O</t>
  </si>
  <si>
    <t>6,7-diethylpteridin-2-amine</t>
  </si>
  <si>
    <t>c21c(nc(c(n1)CC)CC)nc(nc2)N</t>
  </si>
  <si>
    <t>6,7-diethylpteridin-4-amine</t>
  </si>
  <si>
    <t>c21c(nc(c(n1)CC)CC)ncnc2N</t>
  </si>
  <si>
    <t>6,7-diethylpteridine</t>
  </si>
  <si>
    <t>c21c(nc(c(n1)CC)CC)cncn2</t>
  </si>
  <si>
    <t>6,7-dihydroxy-1-methyl-3,4-dihydro-2H-isoquinoline-1-carboxylic acid</t>
  </si>
  <si>
    <t>C2(c1c(cc(c(c1)O)O)CCN2)(C(=O)O)C</t>
  </si>
  <si>
    <t>6,7-Dimethoxy-1-oxo-1,3-dihydro-2-benzofuran-4-carbonitrile</t>
  </si>
  <si>
    <t>COc1cc(c2c(c1OC)C(=O)OC2)C#N</t>
  </si>
  <si>
    <t>6,7-Dimethoxy-3a,7a-dihydro-2-benzofuran-1(3H)-one</t>
  </si>
  <si>
    <t>COC1=C(C2C(COC2=O)C=C1)OC</t>
  </si>
  <si>
    <t>6,7-Dimethoxy-4-nitro-2-benzofuran-1(3H)-one</t>
  </si>
  <si>
    <t>COc1cc(c2c(c1OC)C(=O)OC2)[N+](=O)[O-]</t>
  </si>
  <si>
    <t>6,7-dimethoxyquinoxalin-5-amine</t>
  </si>
  <si>
    <t>c1(c2c(cc(c1OC)OC)nccn2)N</t>
  </si>
  <si>
    <t>6,7-dimethylpteridin-4-ol</t>
  </si>
  <si>
    <t>c21c(nc(c(n1)C)C)N=CNC2=O</t>
  </si>
  <si>
    <t>6,7-diphenylpteridin-4-ol</t>
  </si>
  <si>
    <t>c1(c(nc2c(n1)C(=O)NC=N2)-c3ccccc3)-c4ccccc4</t>
  </si>
  <si>
    <t>6,8-dimethylpteridin-7-one</t>
  </si>
  <si>
    <t>c21c(cncn1)N=C(C(=O)N2C)C</t>
  </si>
  <si>
    <t>6,9-difluoro-11,17-dihydroxy-17-(2-hydroxyacetyl)-10,13,16-trimethyl-6,7,8,11,12,14,15,16-octahydrocyclopenta[a]phenanthren-3-one</t>
  </si>
  <si>
    <t>FC32C(C1C(C(C(C1)C)(O)C(=O)CO)(CC2O)C)CC(C4=CC(=O)C=CC43C)F</t>
  </si>
  <si>
    <t>64069-63-2</t>
  </si>
  <si>
    <t>N2(C3C1OC1C2CC(C3)OC(=O)C(CO)c4ccccc4)C</t>
  </si>
  <si>
    <t>6a,7,8,9-tetrahydro-5H-pyrrolo[2,1-c][1,4]benzodiazepine-6,11-dione</t>
  </si>
  <si>
    <t>N32C(C(=O)Nc1c(cccc1)C2=O)CCC3</t>
  </si>
  <si>
    <t>7-(3-amino-2-ethylazetidin-1-yl)-1-cyclopropyl-6-fluoro-4-oxoquinoline-3-carboxylic acid</t>
  </si>
  <si>
    <t>c31c(cc(c(c1)N2C(C(C2)N)CC)F)C(=O)C(=CN3C4CC4)C(=O)O</t>
  </si>
  <si>
    <t>7-(3-amino-2-ethylazetidin-1-yl)-1-cyclopropyl-6,8-difluoro-4-oxoquinoline-3-carboxylic acid</t>
  </si>
  <si>
    <t>c31c(cc(c(c1F)N2C(C(C2)N)CC)F)C(=O)C(=CN3C4CC4)C(=O)O</t>
  </si>
  <si>
    <t>7-(3-amino-2-methylazetidin-1-yl)-1-cyclopropyl-6-fluoro-4-oxoquinoline-3-carboxylic acid</t>
  </si>
  <si>
    <t>c31c(cc(c(c1)N2C(C(C2)N)C)F)C(=O)C(=CN3C4CC4)C(=O)O</t>
  </si>
  <si>
    <t>7-(3-amino-2-methylazetidin-1-yl)-1-cyclopropyl-6,8-difluoro-4-oxoquinoline-3-carboxylic acid</t>
  </si>
  <si>
    <t>c31c(cc(c(c1F)N2C(C(C2)N)C)F)C(=O)C(=CN3C4CC4)C(=O)O</t>
  </si>
  <si>
    <t>7-(3-amino-2-methylazetidin-1-yl)-8-chloro-1-cyclopropyl-6-fluoro-4-oxoquinoline-3-carboxylic acid</t>
  </si>
  <si>
    <t>c31c(cc(c(c1Cl)N2C(C(C2)N)C)F)C(=O)C(=CN3C4CC4)C(=O)O</t>
  </si>
  <si>
    <t>7-(3-amino-2,3-dimethylazetidin-1-yl)-1-cyclopropyl-6-fluoro-4-oxoquinoline-3-carboxylic acid</t>
  </si>
  <si>
    <t>c31c(cc(c(c1)N2C(C(C2)(N)C)C)F)C(=O)C(=CN3C4CC4)C(=O)O</t>
  </si>
  <si>
    <t>7-(3-amino-2,3-dimethylazetidin-1-yl)-1-cyclopropyl-6,8-difluoro-4-oxoquinoline-3-carboxylic acid</t>
  </si>
  <si>
    <t>N4(c1c(c2c(cc1F)C(=O)C(=CN2C3CC3)C(=O)O)F)C(C(C4)(N)C)C</t>
  </si>
  <si>
    <t>7-(3-amino-3-methylazetidin-1-yl)-1-cyclopropyl-6-fluoro-4-oxoquinoline-3-carboxylic acid</t>
  </si>
  <si>
    <t>c31c(cc(c(c1)N2CC(C2)(N)C)F)C(=O)C(=CN3C4CC4)C(=O)O</t>
  </si>
  <si>
    <t>7-(3-amino-3-methylazetidin-1-yl)-1-cyclopropyl-6,8-difluoro-4-oxoquinoline-3-carboxylic acid</t>
  </si>
  <si>
    <t>c31c(cc(c(c1F)N2CC(C2)(N)C)F)C(=O)C(=CN3C4CC4)C(=O)O</t>
  </si>
  <si>
    <t>7-(3-amino-3-methylazetidin-1-yl)-8-chloro-1-cyclopropyl-6-fluoro-4-oxoquinoline-3-carboxylic acid</t>
  </si>
  <si>
    <t>c31c(cc(c(c1Cl)N2CC(C2)(N)C)F)C(=O)C(=CN3C4CC4)C(=O)O</t>
  </si>
  <si>
    <t>7-(3-aminoazetidin-1-yl)-1-cyclopropyl-6-fluoro-4-oxoquinoline-3-carboxylic acid</t>
  </si>
  <si>
    <t>c31c(cc(c(c1)N2CC(C2)N)F)C(=O)C(=CN3C4CC4)C(=O)O</t>
  </si>
  <si>
    <t>7-(3-aminoazetidin-1-yl)-1-cyclopropyl-6,8-difluoro-4-oxoquinoline-3-carboxylic acid</t>
  </si>
  <si>
    <t>c31c(cc(c(c1F)N2CC(C2)N)F)C(=O)C(=CN3C4CC4)C(=O)O</t>
  </si>
  <si>
    <t>7-(benzyloxy)-8-methyl-2-(morpholin-4-yl)-4H-chromen-4-one</t>
  </si>
  <si>
    <t>c31c(ccc(c1C)OCc2ccccc2)C(=O)C=C(O3)N4CCOCC4</t>
  </si>
  <si>
    <t>7-Allyl-8-quinazolinol</t>
  </si>
  <si>
    <t>C=CCc1ccc2cncnc2c1O</t>
  </si>
  <si>
    <t>7-aminonaphthalene-1-sulfonic acid</t>
  </si>
  <si>
    <t>c21c(cccc1ccc(c2)N)S(=O)(=O)O</t>
  </si>
  <si>
    <t>7-chloro-1-methyl-5-phenyl-2,3-dihydro-1,4-benzodiazepine</t>
  </si>
  <si>
    <t>c21c(ccc(c1)Cl)N(CCN=C2c3ccccc3)C</t>
  </si>
  <si>
    <t>7-chloro-2-ethyl-4-oxo-2,3-dihydro-1H-quinazoline-6-sulfonamide</t>
  </si>
  <si>
    <t>Clc1c(cc2c(c1)NC(NC2=O)CC)S(=O)(=O)N</t>
  </si>
  <si>
    <t>7-chloro-2-methyl-3-(2-methylphenyl)-4-oxo-1,2-dihydroquinazoline-6-sulfonamide</t>
  </si>
  <si>
    <t>Clc1c(cc2c(c1)NC(N(C2=O)c3c(cccc3)C)C)S(=O)(=O)N</t>
  </si>
  <si>
    <t>7-Chloro-2',4'-dihydroxy-4,6-dimethoxy-6'-methyl-3H-spiro[1-benzofuran-2,1'-cyclohexan]-3-one</t>
  </si>
  <si>
    <t>CC1CC(CC(C12C(=O)c3c(cc(c(c3O2)Cl)OC)OC)O)O</t>
  </si>
  <si>
    <t>7-chloro-3-hydroxy-5-phenyl-1,3-dihydro-1,4-benzodiazepin-2-one</t>
  </si>
  <si>
    <t>Clc1cc2c(cc1)NC(=O)C(N=C2c3ccccc3)O</t>
  </si>
  <si>
    <t>7-chloro-3,4-dihydro-1H-1,4-benzodiazepine-2,5-dione</t>
  </si>
  <si>
    <t>c21c(ccc(c1)Cl)NC(=O)CNC2=O</t>
  </si>
  <si>
    <t>7-chloro-3'-ethoxy-4,6-dimethoxy-5'-methylspiro[1-benzofuran-2,4'-cyclohex-2-ene]-1',3-dione</t>
  </si>
  <si>
    <t>C32(C(=O)c1c(c(c(cc1OC)OC)Cl)O2)C(=CC(=O)CC3C)OCC</t>
  </si>
  <si>
    <t>7-chloro-3'-ethoxy-4,6-dimethoxy-5'-methylspiro[1-benzofuran-2,6'-cyclohex-2-ene]-1',3-dione</t>
  </si>
  <si>
    <t>C32(C(=O)c1c(c(c(cc1OC)OC)Cl)O2)C(CC(=CC3=O)OCC)C</t>
  </si>
  <si>
    <t>7-chloro-3',4,6-trimethoxy-5'-methylspiro[1-benzofuran-2,4'-cyclohex-2-ene]-1',3-dione</t>
  </si>
  <si>
    <t>Clc1c2c(c(cc1OC)OC)C(=O)C3(O2)C(CC(=O)C=C3OC)C</t>
  </si>
  <si>
    <t>C32(C(=O)c1c(c(c(cc1OC)OC)Cl)O2)C(=CC(=O)CC3C)OC</t>
  </si>
  <si>
    <t>7-chloro-3',4,6-trimethoxy-5'-methylspiro[1-benzofuran-2,6'-cyclohex-2-ene]-1',3-dione</t>
  </si>
  <si>
    <t>C32(C(=O)c1c(c(c(cc1OC)OC)Cl)O2)C(CC(=CC3=O)OC)C</t>
  </si>
  <si>
    <t>7-chloro-3',6-diethoxy-4-methoxy-5'-methylspiro[1-benzofuran-2,4'-cyclohex-2-ene]-1',3-dione</t>
  </si>
  <si>
    <t>C32(C(=O)c1c(c(c(cc1OC)OCC)Cl)O2)C(=CC(=O)CC3C)OCC</t>
  </si>
  <si>
    <t>7-chloro-4-(dimethylamino)-3,6,10,12,12a-pentahydroxy-1,11-dioxo-1,4,4a,5,5a,6,11,12a-octahydrotetracene-2-carboxamide</t>
  </si>
  <si>
    <t>Clc1c3c(c(cc1)O)C(=O)C2=C(C4(C(CC2C3O)C(C(=C(C4=O)C(=O)N)O)N(C)C)O)O</t>
  </si>
  <si>
    <t>7-chloro-4,6-dimethoxy-5'-methyl-3'-propoxyspiro[1-benzofuran-2,4'-cyclohex-2-ene]-1',3-dione</t>
  </si>
  <si>
    <t>C32(C(=O)c1c(c(c(cc1OC)OC)Cl)O2)C(=CC(=O)CC3C)OCCC</t>
  </si>
  <si>
    <t>7-chloro-4,6-dimethoxy-5'-methyl-3'-propoxyspiro[1-benzofuran-2,6'-cyclohex-2-ene]-1',3-dione</t>
  </si>
  <si>
    <t>C32(C(=O)c1c(c(c(cc1OC)OC)Cl)O2)C(CC(=CC3=O)OCCC)C</t>
  </si>
  <si>
    <t>7-chloropteridine</t>
  </si>
  <si>
    <t>Clc2nc1ncncc1nc2</t>
  </si>
  <si>
    <t>7-diethylamino-4-methylchromen-2-one</t>
  </si>
  <si>
    <t>c21c(ccc(c1)N(CC)CC)C(=CC(=O)O2)C</t>
  </si>
  <si>
    <t>7-hydroxy-2-(4-hydroxyphenyl)-5-methoxy-8-(3-methylbut-2-enyl)chroman-4-one</t>
  </si>
  <si>
    <t>c21c(c(c(cc1OC)O)CC=C(C)C)OC(CC2=O)c3ccc(cc3)O</t>
  </si>
  <si>
    <t>7-hydroxy-4-oxo-6,7-dihydro-5H-thieno[4,5-b]thiopyran-2-sulfonamide</t>
  </si>
  <si>
    <t>c1(sc2c(c1)S(=O)CCC2O)S(=O)(=O)N</t>
  </si>
  <si>
    <t>7-hydroxy-4,4-dioxo-6,7-dihydro-5H-thieno[4,5-b]thiopyran-2-sulfonamide</t>
  </si>
  <si>
    <t>c21c(sc(c1)S(=O)(=O)N)C(CCS2(=O)=O)O</t>
  </si>
  <si>
    <t>7-hydroxy-6,7-dihydro-5H-thieno[4,5-b]thiopyran-2-sulfonamide</t>
  </si>
  <si>
    <t>c21c(cc(s1)S(=O)(=O)N)SCCC2O</t>
  </si>
  <si>
    <t>7-Methoxy-1-methyl-9H-pyrido[3,4-b]indole</t>
  </si>
  <si>
    <t>c21c3c([nH]c1c(ncc2)C)cc(cc3)OC</t>
  </si>
  <si>
    <t>7-methoxy-1,3,3a,4,5,6-hexahydrobenzo[de]isoquinoline-2-carboxamidine</t>
  </si>
  <si>
    <t>c21c3c(ccc1CN(CC2CCC3)C(=N)N)OC</t>
  </si>
  <si>
    <t>7-methoxychromen-2-one</t>
  </si>
  <si>
    <t>c21c(ccc(c1)OC)C=CC(=O)O2</t>
  </si>
  <si>
    <t>7-methoxypteridine</t>
  </si>
  <si>
    <t>n2c1nc(cnc1cnc2)OC</t>
  </si>
  <si>
    <t>n2c1ncc(nc1cnc2)OC</t>
  </si>
  <si>
    <t>7-methylpteridine</t>
  </si>
  <si>
    <t>n2c1nc(cnc1cnc2)C</t>
  </si>
  <si>
    <t>7-methylsulfanylpteridine</t>
  </si>
  <si>
    <t>CSc1cnc2cncnc2n1</t>
  </si>
  <si>
    <t>7-nitrooxyheptyl nitrate</t>
  </si>
  <si>
    <t>[N+](=O)(OCCCCCCCO[N+](=O)[O-])[O-]</t>
  </si>
  <si>
    <t>7-oxo-5,6-dihydrothieno[4,5-b]thiopyran-2-sulfonamide</t>
  </si>
  <si>
    <t>c21c(cc(s1)S(=O)(=O)N)SCCC2=O</t>
  </si>
  <si>
    <t>7,12-dimethylbenzo[b]phenanthrene</t>
  </si>
  <si>
    <t>Cc2c1c4c(ccc1c(c3c2cccc3)C)cccc4</t>
  </si>
  <si>
    <t>7,7-dioxo-5,6-dihydro-4H-thieno[5,4-b]thiopyran-2-sulfonamide</t>
  </si>
  <si>
    <t>c21c(cc(s1)S(=O)(=O)N)CCCS2(=O)=O</t>
  </si>
  <si>
    <t>8-(4-hydroxybutyl)-4H-thieno[3,2-c][1]benzoxepin-10-one</t>
  </si>
  <si>
    <t>c31c(ccc(c1)CCCCO)OCc2c(scc2)C3=O</t>
  </si>
  <si>
    <t>8-(trifluoromethyl)-7H-purine</t>
  </si>
  <si>
    <t>C(c1[nH]c2c(n1)ncnc2)(F)(F)F</t>
  </si>
  <si>
    <t>8-Amino-2,10-dimethyldibenzo[b,f][1,4]oxazepin-11(10H)-one</t>
  </si>
  <si>
    <t>Cc1ccc2c(c1)C(=O)N(c3cc(ccc3O2)N)C</t>
  </si>
  <si>
    <t>8-Azabicyclo[3.2.1]octane-2-carboxylic acid, 3-hydroxy-8-methyl-, (2-endo,3-exo)-</t>
  </si>
  <si>
    <t>N1(C2C(C(CC1CC2)O)C(=O)O)C</t>
  </si>
  <si>
    <t>8-bromooctanoic acid</t>
  </si>
  <si>
    <t>BrCCCCCCCC(=O)O </t>
  </si>
  <si>
    <t>http://onschallenge.wikispaces.com/JennyHale-16</t>
  </si>
  <si>
    <t>BrCCCCCCCC(=O)O</t>
  </si>
  <si>
    <t>8-chloro-1-methyl-6-phenyl-4H-[1,2,4]triazolo[4,3-a][1,4]benzodiazepine</t>
  </si>
  <si>
    <t>n-21c(nnc1C)CN=C(c3c-2ccc(c3)Cl)c4ccccc4</t>
  </si>
  <si>
    <t>8-chloro-6-(2-chlorophenyl)-1-methyl-4H-[1,2,4]triazolo[4,3-a][1,4]benzodiazepine</t>
  </si>
  <si>
    <t>Clc1c(cccc1)C3=NCc2n(c(nn2)C)-c4c3cc(cc4)Cl</t>
  </si>
  <si>
    <t>8-chloro-6-(4-methylpiperazin-1-yl)benzo[b][1,5]benzoxazepine</t>
  </si>
  <si>
    <t>C2(=Nc1c(cccc1)Oc3c2cc(cc3)Cl)N4CCN(CC4)C</t>
  </si>
  <si>
    <t>8-hydroxy-5,7-dinitronaphthalene-2-sulfonic acid</t>
  </si>
  <si>
    <t>c21c(c(cc(c1O)[N+](=O)[O-])[N+](=O)[O-])ccc(c2)S(=O)(=O)O</t>
  </si>
  <si>
    <t>8-hydroxy-6a,7,8,9-tetrahydro-5H-pyrrolo[2,1-c][1,4]benzodiazepine-6,11-dione</t>
  </si>
  <si>
    <t>N32C(C(=O)Nc1c(cccc1)C2=O)CC(C3)O</t>
  </si>
  <si>
    <t>8-hydroxy-7-iodoquinoline-5-sulfonic acid</t>
  </si>
  <si>
    <t>c21c(cc(c(c1nccc2)O)I)S(=O)(=O)O</t>
  </si>
  <si>
    <t>8-methyl-2-morpholin-4-yl-7-(pyridin-2-ylmethoxy)chromen-4-one</t>
  </si>
  <si>
    <t>c31c(ccc(c1C)OCc2ncccc2)C(=O)C=C(O3)N4CCOCC4</t>
  </si>
  <si>
    <t>8-nitrooxyoctyl nitrate</t>
  </si>
  <si>
    <t>[N+](=O)(OCCCCCCCCO[N+](=O)[O-])[O-]</t>
  </si>
  <si>
    <t>8-Phenyl-7H-purine</t>
  </si>
  <si>
    <t>C1(=NC2C(=N1)C=NC=N2)c3ccccc3</t>
  </si>
  <si>
    <t>8H-pteridine-7-thione</t>
  </si>
  <si>
    <t>S=C2Nc1ncncc1N=C2</t>
  </si>
  <si>
    <t>9-(Dimethylamino)-11-ethyl-7-methyl-6,11-dihydro-5H-pyrido[2,3-b][1,5]benzodiazepin-5-one</t>
  </si>
  <si>
    <t>CCN1c2cc(cc(c2NC(=O)c3c1nccc3)C)N(C)C</t>
  </si>
  <si>
    <t>9-Chloro-11-ethyl-6,11-dihydro-5H-pyrido[2,3-b][1,5]benzodiazepin-5-one</t>
  </si>
  <si>
    <t>CCN1c2cc(ccc2NC(=O)c3c1nccc3)Cl</t>
  </si>
  <si>
    <t>9-fluorenone</t>
  </si>
  <si>
    <t>O=C3c1ccccc1c2c3cccc2</t>
  </si>
  <si>
    <t>N#CCCC</t>
  </si>
  <si>
    <t>OC1CCCC1</t>
  </si>
  <si>
    <t>N#CCC</t>
  </si>
  <si>
    <t>C1=CC=C2C(=C1)C3=CC=CC=C3C2=O</t>
  </si>
  <si>
    <t>9-fluoro-11,16,17-trihydroxy-17-(2-hydroxyacetyl)-10,13-dimethyl-6,7,8,11,12,14,15,16-octahydrocyclopenta[a]phenanthren-3-one</t>
  </si>
  <si>
    <t>FC32C(C1C(C(C(C1)O)(O)C(=O)CO)(CC2O)C)CCC4=CC(=O)C=CC43C</t>
  </si>
  <si>
    <t>9-hydroxy-1,5,8-trimethyl-1,3a,4,5,5a,6,9,9a-octahydroazuleno[5,6-d]furan-2,7-dione</t>
  </si>
  <si>
    <t>C21=C(C(=O)CC1C(CC3C(C2O)C(C(=O)O3)C)C)C</t>
  </si>
  <si>
    <t>9-hydroxyfuro[3,2-g]chromen-7-one</t>
  </si>
  <si>
    <t>c21c(c3c(cc1C=CC(=O)O2)cco3)O</t>
  </si>
  <si>
    <t>9-Methyl-1,2-dihydrocyclopenta[ij]tetraphene</t>
  </si>
  <si>
    <t>Cc1ccc2c(c1)ccc3c2cc4cccc5c4c3CC5</t>
  </si>
  <si>
    <t>9-methyl-3,7-dihydropurine-2,6,8-trione</t>
  </si>
  <si>
    <t>C21=C(C(=O)NC(=O)N1)NC(=O)N2C</t>
  </si>
  <si>
    <t>9-methylanthracene</t>
  </si>
  <si>
    <t>Cc1c2ccccc2cc3c1cccc3</t>
  </si>
  <si>
    <t>CC1=C2C=CC=CC2=CC3=CC=CC=C13</t>
  </si>
  <si>
    <t>9,10-Dimethylanthracene</t>
  </si>
  <si>
    <t>Cc1c3c(c(c2c1cccc2)C)cccc3</t>
  </si>
  <si>
    <t>94-75-7</t>
  </si>
  <si>
    <t>Clc1c(ccc(c1)Cl)OCC(=O)O</t>
  </si>
  <si>
    <t>9H-Pyrido[3,4-B]indole</t>
  </si>
  <si>
    <t>c21c3c([nH]c1cncc2)cccc3</t>
  </si>
  <si>
    <t>a-amino-1H-indazole-3-propanoic acid</t>
  </si>
  <si>
    <t>c21c(n[nH]c1cccc2)CC(C(=O)O)N</t>
  </si>
  <si>
    <t>a-chlordane, cis-chlordane</t>
  </si>
  <si>
    <t>ClC1(Cl)[C@]2(Cl)C(/Cl)=C(/Cl)[C@@]1(Cl)[C@@H]3[C@@H](Cl)[C@@H](Cl)C[C@H]23</t>
  </si>
  <si>
    <t>a-endosulfan</t>
  </si>
  <si>
    <t>ClC3(Cl)[C@]1(Cl)C(/Cl)=C(/Cl)[C@@]3(Cl)[C@@H]2COS(=O)OC[C@H]12</t>
  </si>
  <si>
    <t>a-hexachlorocyclohexane</t>
  </si>
  <si>
    <t>[C@@H]1([C@@H]([C@@H]([C@H]([C@H]([C@@H]1Cl)Cl)Cl)Cl)Cl)Cl</t>
  </si>
  <si>
    <t>abate</t>
  </si>
  <si>
    <t>S(c1ccc(cc1)OP(=S)(OC)OC)c2ccc(cc2)OP(=S)(OC)OC</t>
  </si>
  <si>
    <t>abietic acid</t>
  </si>
  <si>
    <t>OC(=O)C3(C2C(C1CCC(=CC1=CC2)C(C)C)(CCC3)C)C</t>
  </si>
  <si>
    <t>Atul R. Bendale; Ritesh Shah; Sachin B. Narkhede; Anil G. Jadhav and G. Vidyasagar</t>
  </si>
  <si>
    <t>http://sphinxsai.com/vol3.no2/pharm/pharmpdf/PT=35(841-851)AJ11.pdf</t>
  </si>
  <si>
    <t>aceclofenac</t>
  </si>
  <si>
    <t>Clc2cccc(Cl)c2Nc1ccccc1CC(=O)OCC(=O)O</t>
  </si>
  <si>
    <t>REF1002-Bendale</t>
  </si>
  <si>
    <t>aceclofenac alanine methyl aster</t>
  </si>
  <si>
    <t>CC(C(=O)OC)NC(=O)COC(=O)CC1=CC=CC=CC1NC2=C(CC=CC=C2Cl)Cl</t>
  </si>
  <si>
    <t>aceclofenac leucine methyl aster</t>
  </si>
  <si>
    <t>CC(C)CC(C(=O)OC)NC(=O)COC(=O)CC1=CC=CC=CC1NC2=C(C=CC=CC2Cl)Cl</t>
  </si>
  <si>
    <t>aceclofenac proline methyl aster</t>
  </si>
  <si>
    <t>COC(=O)C1CCCN1C(=O)COC(=O)CC2=CC(C=CC=C2)NC3=C(C=CC=CC3Cl)Cl</t>
  </si>
  <si>
    <t>aceclofenac valine methyl aster</t>
  </si>
  <si>
    <t>CC(C)C(C(=O)OC)NC(=O)COC(=O)CC1=CC(C=CC=C1)NC2=C(C=CC=CC2Cl)Cl</t>
  </si>
  <si>
    <t>acenaphthene</t>
  </si>
  <si>
    <t>c1cc2cccc3c2c(c1)CC3</t>
  </si>
  <si>
    <t>Acree WE Jr. and Abraham MH. Solubility predictions for crystalline polycyclic aromatic hydrocarbons dissolved in organic solvents based upon the Abraham general solvation model. Fluid Phase Equilibria 201 (2002)</t>
  </si>
  <si>
    <t>http://dx.doi.org/10.1016/S0378-3812(02)00077-8</t>
  </si>
  <si>
    <t>REF1036-Acree</t>
  </si>
  <si>
    <t>3,7-dimethyl-1-octanol</t>
  </si>
  <si>
    <t>OCCC(CCCC(C)C)C</t>
  </si>
  <si>
    <t>squalane</t>
  </si>
  <si>
    <t>C(CCCC(CCCC(C)CCCC(C)C)C)C(C)CCCC(C)CCCC(C)C</t>
  </si>
  <si>
    <t>K. M. De Fina T. L. Sharp and W. E. Acree Jr. Can. J. Chem. 77 1537-1541 (1999)</t>
  </si>
  <si>
    <t>REF1084-Defina</t>
  </si>
  <si>
    <t>M. H. Abraham and W. E. Acree Jr. New J. Chem. 28 1538-1543 (2004)</t>
  </si>
  <si>
    <t>dodecane</t>
  </si>
  <si>
    <t>C(CCCCCCCC)CCC</t>
  </si>
  <si>
    <t>REF1085-Abraham</t>
  </si>
  <si>
    <t>I. Kotula and B. Marciniak. J. Chem. Eng. Data 74. 783-787 (2001)</t>
  </si>
  <si>
    <t>REF1207</t>
  </si>
  <si>
    <t>chloroethene</t>
  </si>
  <si>
    <t>Cl\C=C</t>
  </si>
  <si>
    <t>dichloroethane</t>
  </si>
  <si>
    <t>tetrachloroethylene</t>
  </si>
  <si>
    <t>Cl/C(Cl)=C(/Cl)Cl</t>
  </si>
  <si>
    <t>M. H. Abraham and W. E. Acree. Jr.. New J. Chem.. 28. 1538-1543 (2004)</t>
  </si>
  <si>
    <t>REF1229</t>
  </si>
  <si>
    <t>Z. Wang and P. Jiang. J. Chem. Eng. Data 54. 150-151 (2009)</t>
  </si>
  <si>
    <t>REF1265</t>
  </si>
  <si>
    <t>m-xylene</t>
  </si>
  <si>
    <t>Cc1cccc(c1)C</t>
  </si>
  <si>
    <t>C1CC2=CC=CC3=C2C1=CC=C3</t>
  </si>
  <si>
    <t>acenaphthylene</t>
  </si>
  <si>
    <t>c1cc2cccc3c2c(c1)C=C3</t>
  </si>
  <si>
    <t>Wang L.; Yin Q.; Zhang M.; and Wang J. Solubility of acephate in different solvents from (292.90 to 327.60)K. Journal of Chemical and Engineering Data. 2007. 52:426-428</t>
  </si>
  <si>
    <t>http://dx.doi.org/10.1021/je0603630</t>
  </si>
  <si>
    <t>acephate</t>
  </si>
  <si>
    <t>O=C(NP(=O)(OC)SC)C</t>
  </si>
  <si>
    <t>REFJ5</t>
  </si>
  <si>
    <t>26.15C</t>
  </si>
  <si>
    <t>REF923-Wang</t>
  </si>
  <si>
    <t>26.3C</t>
  </si>
  <si>
    <t>25.3C</t>
  </si>
  <si>
    <t>34.75C</t>
  </si>
  <si>
    <t>S(P(=O)(NC(=O)C)OC)C</t>
  </si>
  <si>
    <t>acetamide</t>
  </si>
  <si>
    <t>NC(=O)C</t>
  </si>
  <si>
    <t>C(=O)(C)N</t>
  </si>
  <si>
    <t>Granberg R.A. and Rasmuson A.C.; Solubility of paracetamol in pure solvents. Journal of Chemical and Enineering Data. 1999. 44: 1391-1395</t>
  </si>
  <si>
    <t>http://dx.doi/org/10.1021/je990124v</t>
  </si>
  <si>
    <t>acetaminophen</t>
  </si>
  <si>
    <t>O=C(Nc1ccc(O)cc1)C</t>
  </si>
  <si>
    <t>REFJ11</t>
  </si>
  <si>
    <t>REF924-Granberg</t>
  </si>
  <si>
    <t>[C](Cl)(Cl)(Cl)Cl</t>
  </si>
  <si>
    <t>Barra J.; Lescure F.; Doelker E.; and Bustamante P. The expanded Hansen approach to solubility parameters. Paracetamol and citric acid in individual solvents. Journal of Pharmacy and Pharmacology. 1997. 49: 644-651</t>
  </si>
  <si>
    <t>http://www.ncbi.nlm.nih.gov/pubmed/9255705</t>
  </si>
  <si>
    <t>REFJ23</t>
  </si>
  <si>
    <t>REF925-Barra</t>
  </si>
  <si>
    <t>Greene L.R.; Blackburn A.C.; and Miller J.M. Rapid, small scale determination of organic solvent solubility using a thermogravimetric analyser. Journal of Parmaceutical and Biomedical Analysis. 2005. 39: 344-347</t>
  </si>
  <si>
    <t>http://dx.doi.org/10.1016/j.jpba.2005.03.022</t>
  </si>
  <si>
    <t>REFJ8</t>
  </si>
  <si>
    <t>REF926-Greene</t>
  </si>
  <si>
    <t>Baena Y.; Pinzon J.A.; Barbosa H.J.; and Martinez F. Temperature-dependence of the solubility of some acetanilide derivatives in several organic and aqueous solvents. Physics and Chemistry of Liquids. 2004. 42: 603-613 </t>
  </si>
  <si>
    <t>http://dx.doi.org/10.1080/00319100412331284413</t>
  </si>
  <si>
    <t>REFJ73</t>
  </si>
  <si>
    <t>REF928-Baena</t>
  </si>
  <si>
    <t>Baena Y.; Pinzon J.A.; Barbosa H.J.; and Martinez F. Temperature-dependence of the solubility of some acetanilide derivatives in several organic and aqueous solvents. Physics and Chemistry of Liquids. 2004. 42: 603-613</t>
  </si>
  <si>
    <t>isopropyl myristate</t>
  </si>
  <si>
    <t>O=C(OC(C)C)CCCCCCCCCCCCC</t>
  </si>
  <si>
    <t>http://en.wikipedia.org/wiki/Paracetamol</t>
  </si>
  <si>
    <t>REF929-Wikipedia</t>
  </si>
  <si>
    <t>REFJ72</t>
  </si>
  <si>
    <t>Greene N.R.; Blackburn A.C.; and Miller J.M.; Rapid small-scale determination of organic solvent solubility using a thermogravimetric analyzer. Journal of Pharmaceutical and Biomedical Analysis. 2005. 39: 344-347.</t>
  </si>
  <si>
    <t>CC(=O)Nc1ccc(cc1)O</t>
  </si>
  <si>
    <t>Granberg R.A. and Rasmuson A.C. Solubility of paracetamol in pure solvents. Journal of Chemical and Engineering Data. 1999. 44: 1391-1395.</t>
  </si>
  <si>
    <t>A. Jouyban. H.-K. Chan. N. Y. K. Chew. M. Khoubnasabjafari and W. E. Acree. Jr.. Chem. Pharm. Bull. 54. 428-431 (2006)</t>
  </si>
  <si>
    <t>REF1171</t>
  </si>
  <si>
    <t>S. Soltanpur and A. Jouyban. J. Solution Chem.. 40. 2032-2045 (2011)</t>
  </si>
  <si>
    <t>REF1243</t>
  </si>
  <si>
    <t>Jimenez JA and Martinez F. Temperature Dependence of the Solubility of Acetaminophen in Propylene Glycol + Ethanol Mixtures. Journal of Solution Chemistry, Vol. 35, No. 3, March 2006</t>
  </si>
  <si>
    <t>http://dx.doi.org/10.1007/s10953-005-9007-8</t>
  </si>
  <si>
    <t>REF1274</t>
  </si>
  <si>
    <t>CC(CO)O</t>
  </si>
  <si>
    <t>n1ccn(c1)Cc2ccccc2</t>
  </si>
  <si>
    <t>Edgar A. Ahumada; Daniel R. Delgado; Fleming Martínez. Corrigendum to Solution thermodynamics of acetaminophen in some PEG400 + water mixtures [Fluid Phase Equilibr. 332 (2012) 120–127]</t>
  </si>
  <si>
    <t>http://dx.doi.org/10.1016/j.fluid.2012.07.004</t>
  </si>
  <si>
    <t>acetaminophen DONOTUSE</t>
  </si>
  <si>
    <t>http://onschallenge.wikispaces.com/Exp035</t>
  </si>
  <si>
    <t>acetanilide</t>
  </si>
  <si>
    <t>O=C(Nc1ccccc1)C</t>
  </si>
  <si>
    <t>O=C(C)C</t>
  </si>
  <si>
    <t>amide</t>
  </si>
  <si>
    <t>Yalkowsky S.H.; Valvani S.C.; and Roseman T.J. Solubility and partitioning. VI: Octanol solubility and octanol-water partition coefficients. Journal of Pharmaceutical Sciences. 2006. 95:1448-1458</t>
  </si>
  <si>
    <t>http://dx.doi.org/10.1002/jps.2600720808</t>
  </si>
  <si>
    <t>REFJ70</t>
  </si>
  <si>
    <t>REF930-Yalkowsky</t>
  </si>
  <si>
    <t>http://en.wikipedia.org/wiki/Acetanilide</t>
  </si>
  <si>
    <t>REF931-Wikipedia</t>
  </si>
  <si>
    <t>REF969-Jouyban</t>
  </si>
  <si>
    <t>Pena MA; Reillo A; Escalera B; Bustamante P. Solubility parameter of drugs for predicting the solubility profile type within a wide polarity range in solvent mixtures. International Journal of Pharmaceutics 321 (2006)</t>
  </si>
  <si>
    <t>REF1154-Pena</t>
  </si>
  <si>
    <t>CC(=O)NC1=CC=CC=C1</t>
  </si>
  <si>
    <t>acetazolamide</t>
  </si>
  <si>
    <t>O=S(=O)(c1nnc(s1)NC(=O)C)N</t>
  </si>
  <si>
    <t>S(=O)(=O)(N)c1sc(nn1)NC(=O)C</t>
  </si>
  <si>
    <t>OC(=O)C</t>
  </si>
  <si>
    <t>acetohexamide</t>
  </si>
  <si>
    <t>S(=O)(=O)(NC(=O)NC1CCCCC1)c2ccc(cc2)C(=O)C</t>
  </si>
  <si>
    <t>C(#N)C</t>
  </si>
  <si>
    <t>O=C(C)c1ccccc1</t>
  </si>
  <si>
    <t>acetyl sulfisoxazole</t>
  </si>
  <si>
    <t>S(=O)(=O)(N(c1onc(c1C)C)C(=O)C)c2ccc(cc2)N</t>
  </si>
  <si>
    <t>acetyl-D-glucosamine</t>
  </si>
  <si>
    <t>O[C@H]([C@@H](N)C(=O)C(C)=O)[C@H](O)[C@H](O)CO</t>
  </si>
  <si>
    <t>acetylene</t>
  </si>
  <si>
    <t>C#C</t>
  </si>
  <si>
    <t>acetylsalicylic acid</t>
  </si>
  <si>
    <t>O=C(Oc1ccccc1C(=O)O)C</t>
  </si>
  <si>
    <t>O=C(Oc1ccccc1C(=O)O)C </t>
  </si>
  <si>
    <t>ONS72-20-</t>
  </si>
  <si>
    <t>Block; J.H.; Beale, J.M. Wilson and Gisvold's Textbook of Organic Medicinal and Pharmaceutical Chemistry, Lippincott Williams &amp; Wilkins,  (2004) http://books.google.com/books?id=CIpWhgWV5q0C</t>
  </si>
  <si>
    <t>http://books.google.com/books?id=CeibVy3-LSMC&amp;pg=PA756&amp;lpg=PA756&amp;dq=%22solubility+of+aspirin+in+chloroform%22&amp;source=web&amp;ots=N8EFmTztlQ&amp;sig=XjKGZCZ9OY-9RwGOE0EOR2_ccLs&amp;hl=en&amp;sa=X&amp;oi=book_result&amp;resnum=6&amp;ct=result</t>
  </si>
  <si>
    <t>Wilson and Gisvold's Textbook of Organic Medicinal and Pharmaceutical Chemistry (2004)</t>
  </si>
  <si>
    <t>Charlton A.K.; Daniels C.R.; Acree W.E.; Abraham M.H. Solubility of Crystalline Nonelectrolyte Solutes in Organic Solvents: Mathematical Correlation of Acetylsalicylic Acid Solubilities with the Abraham General Solvation Model. Journal of Solution Chemistry, Vol. 32, No. 12, December 2003</t>
  </si>
  <si>
    <t>http://dx.doi.org/10.1023/B:JOSL.0000023923.12017.a8</t>
  </si>
  <si>
    <t>REF921-Charlton</t>
  </si>
  <si>
    <t>3,7-dimethyl-1-octanol </t>
  </si>
  <si>
    <t>OC(=O)OCC(C)OC(=O)[O-]</t>
  </si>
  <si>
    <t>Perlovich G.L. and Bauer-Brandl A. Thermodynaics of solution I: Benzoic acid and acetylsalicylic acid as models for drug substances and the prediction of solubility. Pharmaceutical Research 2003. 20:471-478</t>
  </si>
  <si>
    <t>http://dx.doi.org/10.1023/A:1022624725495</t>
  </si>
  <si>
    <t>REFJ21</t>
  </si>
  <si>
    <t>REF933-Perlovich</t>
  </si>
  <si>
    <t>Perlovich; G.L. and Bauer-Brandl; A.; Thermodynamics of solutions I: Benzoic acid and acetylsalicylic acid as models for drug substances and the prediction of solubility. Pharmaceutical Research; 2003. 20: 471-478.</t>
  </si>
  <si>
    <t>CC(=O)Oc1ccccc1C(=O)O</t>
  </si>
  <si>
    <t>O(c1c(cccc1)C(=O)O)C(=O)C</t>
  </si>
  <si>
    <t>CC(=O)OC1=CC=CC=C1C(=O)O</t>
  </si>
  <si>
    <t>18-</t>
  </si>
  <si>
    <t>acetylsalicylic acid DONOTUSE</t>
  </si>
  <si>
    <t>NMR shows solute present but not in aromatic region</t>
  </si>
  <si>
    <t>23C zero not accurate</t>
  </si>
  <si>
    <t>acridine</t>
  </si>
  <si>
    <t>n1c3c(cc2c1cccc2)cccc3</t>
  </si>
  <si>
    <t>acrolein</t>
  </si>
  <si>
    <t>O=CC=C</t>
  </si>
  <si>
    <t>acrylamide</t>
  </si>
  <si>
    <t>NC(=O)C=C</t>
  </si>
  <si>
    <t>C(=O)(C=C)N</t>
  </si>
  <si>
    <t>acrylonitrile</t>
  </si>
  <si>
    <t>N#CC=C</t>
  </si>
  <si>
    <t>C(#N)C=C</t>
  </si>
  <si>
    <t>acyclovir</t>
  </si>
  <si>
    <t>O=C2/N=C(\Nc1n(cnc12)COCCO)N</t>
  </si>
  <si>
    <t>C1=NC2=C(N1COCCO)NC(=N)N=C2O</t>
  </si>
  <si>
    <t>adenine</t>
  </si>
  <si>
    <t>c1[nH]c2c(ncnc2n1)N</t>
  </si>
  <si>
    <t>[nH]2c1ncnc(c1nc2)N</t>
  </si>
  <si>
    <t>adenosine</t>
  </si>
  <si>
    <t>c1nc(c2c(n1)n(cn2)[C@H]3[C@@H]([C@@H]([C@H](O3)CO)O)O)N</t>
  </si>
  <si>
    <t>J. N. Starr and C. J. King Ind. Eng. Chem. Res. 31 2572-2579 (1992)</t>
  </si>
  <si>
    <t>https://docs.google.com/spreadsheet/ccc?key=0Au_5J1f583GgdEJzaHZ0dEZwTnQ5ZjBOQmpyTGhSTUE&amp;hl=en_US#gid=0</t>
  </si>
  <si>
    <t>adipic acid</t>
  </si>
  <si>
    <t>C(CCC(=O)O)CC(=O)O</t>
  </si>
  <si>
    <t>REF1147-Starr</t>
  </si>
  <si>
    <t>D. Wei and W. Cao J. Chem. Eng. Data 54 152-153 (2009)</t>
  </si>
  <si>
    <t>REF1189</t>
  </si>
  <si>
    <t>Fan. Lihua; Ma. Peisheng; Xiang. Zhengle. Chinese Journal of Chemical Engineering (2007) 15(1) 110-114</t>
  </si>
  <si>
    <t>REF1196</t>
  </si>
  <si>
    <t>O=C(N(C)C)C</t>
  </si>
  <si>
    <t>Gaivoronskii. A. N.; Granzhan. V. A.. Russian Journal of Applied Chemistry (2005) 78(3) 404-408</t>
  </si>
  <si>
    <t>REF1199</t>
  </si>
  <si>
    <t>Mao Zhibo; Sun Xiaobo; Luan Xianghai; Wang Yu; Liu Guoji Chinese Journal of Chemical Engineering (2009) 17(3) 473-477</t>
  </si>
  <si>
    <t>REF1231</t>
  </si>
  <si>
    <t>OC(=O)CCCCC(=O)O</t>
  </si>
  <si>
    <t>adrenosterone</t>
  </si>
  <si>
    <t>O=C4C3(C(C2C(C1(CCC(=O)C=C1CC2)C)C(=O)C3)CC4)C</t>
  </si>
  <si>
    <t>Ajmalan-17,21-diol, (17R,21.alpha.)-</t>
  </si>
  <si>
    <t>N53C6C2N(c1c(cccc1)C42C(C(C3C4)C(C(C5O)CC)C6)O)C</t>
  </si>
  <si>
    <t>alachlor</t>
  </si>
  <si>
    <t>CCc1cccc(c1N(COC)C(=O)CCl)CC</t>
  </si>
  <si>
    <t>alanine</t>
  </si>
  <si>
    <t>O=C(O)C(N)C</t>
  </si>
  <si>
    <t>alclofenac</t>
  </si>
  <si>
    <t>C=CCOC1=C(C=C(C=C1)CC(=O)O)Cl</t>
  </si>
  <si>
    <t>aldicarb</t>
  </si>
  <si>
    <t>S(C(C)(C)C=NOC(=O)NC)C</t>
  </si>
  <si>
    <t>aldosterone</t>
  </si>
  <si>
    <t>[C@H]23[C@@H]([C@@]1(C(=CC(=O)CC1)CC2)C)[C@@H](O)C[C@]4([C@H]3CC[C@@H]4C(=O)CO)C=O</t>
  </si>
  <si>
    <t>aldrin</t>
  </si>
  <si>
    <t>ClC4(Cl)[C@@]2(Cl)C(/Cl)=C(/Cl)[C@]4(Cl)[C@@H]3[C@@H]\1C[C@@H](/C=C/1)[C@H]23</t>
  </si>
  <si>
    <t>alizarin</t>
  </si>
  <si>
    <t>Oc1c3c(ccc1O)C(=O)c2c(cccc2)C3=O</t>
  </si>
  <si>
    <t>allantoin</t>
  </si>
  <si>
    <t>N1C(C(=O)NC1=O)NC(=O)N</t>
  </si>
  <si>
    <t>allicin</t>
  </si>
  <si>
    <t>S(=O)(SCC=C)CC=C</t>
  </si>
  <si>
    <t>allobarbital</t>
  </si>
  <si>
    <t>O=C1NC(=O)NC(=O)C1(C\C=C)C\C=C</t>
  </si>
  <si>
    <t>allopurinol</t>
  </si>
  <si>
    <t>c1c2c([nH]n1)ncnc2O</t>
  </si>
  <si>
    <t>[nH]1ncc2c1ncnc2O</t>
  </si>
  <si>
    <t>N1=CNC(=O)c2cn[nH]c21</t>
  </si>
  <si>
    <t>alloxan</t>
  </si>
  <si>
    <t>N1C(=O)NC(=O)C(=O)C1=O</t>
  </si>
  <si>
    <t>alloxanthin</t>
  </si>
  <si>
    <t>N1C(=O)NC(=O)C(C1=O)(O)C2(C(=O)NC(=O)NC2=O)O</t>
  </si>
  <si>
    <t>allyl chloride</t>
  </si>
  <si>
    <t>ClCC=C</t>
  </si>
  <si>
    <t>alpha-Aminobutyric acid</t>
  </si>
  <si>
    <t>NC(CC)C(=O)O</t>
  </si>
  <si>
    <t>alpha-cyano-4-hydroxycinnamic acid</t>
  </si>
  <si>
    <t>N#C\C(=C/c1ccc(O)cc1)C(=O)O</t>
  </si>
  <si>
    <t>alpha-estradiol</t>
  </si>
  <si>
    <t>OC4C1(C(C3C(CC1)c2c(cc(cc2)O)CC3)CC4)C</t>
  </si>
  <si>
    <t>alprenolol</t>
  </si>
  <si>
    <t>Cl.O(c1ccccc1C\C=C)CC(O)CNC(C)C</t>
  </si>
  <si>
    <t>altretamine</t>
  </si>
  <si>
    <t>N(C)(C)c1nc(nc(n1)N(C)C)N(C)C</t>
  </si>
  <si>
    <t>amantadine</t>
  </si>
  <si>
    <t>ametryn</t>
  </si>
  <si>
    <t>S(C)c1nc(nc(n1)NCC)NC(C)C</t>
  </si>
  <si>
    <t>amikacin</t>
  </si>
  <si>
    <t>N(C1C(C(C(C(C1)N)OC2OC(C(C(C2O)O)O)CN)O)OC3OC(C(C(C3O)N)O)CO)C(=O)C(O)CCN</t>
  </si>
  <si>
    <t>aminocarb</t>
  </si>
  <si>
    <t>N(C)(C)c1c(cc(cc1)OC(=O)NC)C</t>
  </si>
  <si>
    <t>aminophenazone</t>
  </si>
  <si>
    <t>N1(N(C(=O)C(=C1C)N)c2ccccc2)C</t>
  </si>
  <si>
    <t>aminopyrene</t>
  </si>
  <si>
    <t>c4cc2ccc1ccc(N)c3c1c2c(cc3)c4</t>
  </si>
  <si>
    <t>aminopyrine</t>
  </si>
  <si>
    <t>O=C2\C(=C(/N(N2c1ccccc1)C)C)N(C)C</t>
  </si>
  <si>
    <t>CC1=C(C(=O)N(N1C)C2=CC=CC=C2)N(C)C</t>
  </si>
  <si>
    <t>amitraz</t>
  </si>
  <si>
    <t>N(=C/N(\C=N\c1ccc(cc1C)C)C)\c2ccc(cc2C)C</t>
  </si>
  <si>
    <t>amitriptyline</t>
  </si>
  <si>
    <t>c3cc2c(/C(c1c(cccc1)CC2)=C\CCN(C)C)cc3</t>
  </si>
  <si>
    <t>amitrole</t>
  </si>
  <si>
    <t>[nH]1nc(nc1)N</t>
  </si>
  <si>
    <t>amobarbital</t>
  </si>
  <si>
    <t>O=C1NC(=O)NC(=O)C1(CCC(C)C)CC</t>
  </si>
  <si>
    <t>N1C(=O)NC(=O)C(C1=O)(CCC(C)C)CC</t>
  </si>
  <si>
    <t>amodiaquine</t>
  </si>
  <si>
    <t>Clc1cc2nccc(c2cc1)Nc3cc(c(O)cc3)CN(CC)CC</t>
  </si>
  <si>
    <t>ampicillin</t>
  </si>
  <si>
    <t>O=C(O)[C@@H]2N3C(=O)[C@@H](NC(=O)[C@@H](c1ccccc1)N)[C@H]3SC2(C)C</t>
  </si>
  <si>
    <t>amygdalin</t>
  </si>
  <si>
    <t>N#CC(OC1OC(C(C(C1O)O)O)COC2OC(C(C(C2O)O)O)CO)c3ccccc3</t>
  </si>
  <si>
    <t>amyl acetate</t>
  </si>
  <si>
    <t>O(CCCCC)C(=O)C</t>
  </si>
  <si>
    <t>C(=O)(C)OCCCCC</t>
  </si>
  <si>
    <t>anatran</t>
  </si>
  <si>
    <t>O=S(=O)(c1c(Cl)cc2c(c1)S(=O)(=O)N[C@@H](N2)C(Cl)Cl)N</t>
  </si>
  <si>
    <t>ancymidol</t>
  </si>
  <si>
    <t>n1cncc(c1)C(O)(C2CC2)c3ccc(cc3)OC</t>
  </si>
  <si>
    <t>androstane-17-one</t>
  </si>
  <si>
    <t>O=C4C3(C(C1C(C2(C(CC1)CCCC2)C)CC3)CC4)C</t>
  </si>
  <si>
    <t>Androstanedione</t>
  </si>
  <si>
    <t>C1(=O)C(=O)CC3(C(C1)CCC4C2CCCC2(C)CCC43)C</t>
  </si>
  <si>
    <t>androstendione</t>
  </si>
  <si>
    <t>C[C@]12CCCCC1CC[C@@H]3[C@@H]2CC[C@]4(C3=CC(=O)C4=O)C</t>
  </si>
  <si>
    <t>androstenedione</t>
  </si>
  <si>
    <t>O=C4/C=C3/CC[C@@H]2[C@H](CC[C@@]1(C(=O)CC[C@H]12)C)[C@@]3(C)CC4</t>
  </si>
  <si>
    <t>androsterone</t>
  </si>
  <si>
    <t>[C@H]23[C@@H]([C@@]1([C@H](C[C@H](O)CC1)CC2)C)CC[C@]4([C@H]3CCC4=O)C</t>
  </si>
  <si>
    <t>anethole</t>
  </si>
  <si>
    <t>O(C)c1ccc(cc1)C=CC</t>
  </si>
  <si>
    <t>G</t>
  </si>
  <si>
    <t>http://onschallenge.wikispaces.com/Exp029</t>
  </si>
  <si>
    <t>Nc1ccccc1</t>
  </si>
  <si>
    <t>anisole</t>
  </si>
  <si>
    <t>COc1ccccc1</t>
  </si>
  <si>
    <t>anisomycin</t>
  </si>
  <si>
    <t>N1C(C(C(C1)O)OC(=O)C)Cc2ccc(cc2)OC</t>
  </si>
  <si>
    <t>antazoline</t>
  </si>
  <si>
    <t>N1CCN=C1CN(Cc2ccccc2)c3ccccc3</t>
  </si>
  <si>
    <t>anthracene</t>
  </si>
  <si>
    <t>c1ccc2cc3ccccc3cc2c1</t>
  </si>
  <si>
    <t>Acree WE and Abraham MH. Solubility predictions for crystalline nonelectrolytes dissolved in organic solvents based upon the Abraham general solvation model. 2001. Can. J. Chem. 79. 1466-1476</t>
  </si>
  <si>
    <t>http://dx.doi.org/10.1139/cjc-79-10-1466</t>
  </si>
  <si>
    <t>REF1004-Acree</t>
  </si>
  <si>
    <t>Roy LE; Hernandez CE; Acree WE Jr. Solubility of anthracene in organic nonelectrolyte solvents. Comparison of observed versus predicted values based upon mobile order theory. PAC 1999 Vol. 13</t>
  </si>
  <si>
    <t>http://www.tandfonline.com/doi/abs/10.1080/10406639908020546#preview</t>
  </si>
  <si>
    <t>REF1047-Roy</t>
  </si>
  <si>
    <t>ethyl acetoacetate</t>
  </si>
  <si>
    <t>CCOC(=O)CC(=O)C</t>
  </si>
  <si>
    <t>methyl acetoacetate</t>
  </si>
  <si>
    <t>CC(=O)CC(=O)OC</t>
  </si>
  <si>
    <t>FCC(F)(F)O</t>
  </si>
  <si>
    <t>adiponitrile</t>
  </si>
  <si>
    <t>N#CCCCCC#N</t>
  </si>
  <si>
    <t>tributyl phosphate</t>
  </si>
  <si>
    <t>O=P(OCCCC)(OCCCC)OCCCC</t>
  </si>
  <si>
    <t>M. H. Abraham and W. E. Acree Jr. New J. Chem. 34 2298-2305 (2010)</t>
  </si>
  <si>
    <t>REF1066-Abraham</t>
  </si>
  <si>
    <t>M. H. Abraham W. E. Acree Jr. A. J. Leo and D. Hoekman New J. Chem. 33 1685-1692 (2009)</t>
  </si>
  <si>
    <t>Brc1ccccc1</t>
  </si>
  <si>
    <t>REF1076-Abraham</t>
  </si>
  <si>
    <t>fluorobenzene</t>
  </si>
  <si>
    <t>Fc1ccccc1</t>
  </si>
  <si>
    <t>A. I. Zvaigzne and W. E. Acree Jr. J. Chem. Eng. Data 39 708-710 (1994)</t>
  </si>
  <si>
    <t>REF1103-Zvaigzne</t>
  </si>
  <si>
    <t>A. I. Zvaigzne B. Smith Y. Cordero and W. E. Acree Jr. Phys. Chem. Liq. 25, 51-58 (1992)</t>
  </si>
  <si>
    <t>dibutyl oxalate</t>
  </si>
  <si>
    <t>O=C(OCCCC)C(=O)OCCCC</t>
  </si>
  <si>
    <t>A. I. Zvaigzne and W. E. Acree Jr. Phys. Chem. Liq. 24, 31-42 (1991)</t>
  </si>
  <si>
    <t>diethyl adipate</t>
  </si>
  <si>
    <t>CCOC(=O)CCCCC(=O)OCC</t>
  </si>
  <si>
    <t>dimethyl adipate</t>
  </si>
  <si>
    <t>O=C(OC)CCCCC(=O)OC</t>
  </si>
  <si>
    <t>C. E. Hernandez K. S. Coym L. E. Roy J. R. Powell M. E. McHale and W. E. Acree Jr. J. Chem. Eng. Data 43 954 (1997)</t>
  </si>
  <si>
    <t>1-chlorooctane</t>
  </si>
  <si>
    <t>ClCCCCCCCC</t>
  </si>
  <si>
    <t>REF1104-Hernandez</t>
  </si>
  <si>
    <t>C. E. Hernandez K. S. Coym L. E. Roy J. R. Powell M. E. R. McHale and W. E. Acree Jr. J. Chem. Eng. Data 42 954-956 (1997)</t>
  </si>
  <si>
    <t>chlorocyclohexane</t>
  </si>
  <si>
    <t>ClC1CCCCC1</t>
  </si>
  <si>
    <t>De Fina Karina M.; Van Tiffany T.; Ibarra Andres; Hamilton Eboney; Martinez Josh; Valdez Alison; Acree William E. Jr. Physics and Chemistry of Liquids (2001) 39(2) 249-254</t>
  </si>
  <si>
    <t>REF1105-DeFina</t>
  </si>
  <si>
    <t>J. R. Powell M. E. McHale A.-S. M. Kauppila P. Otero M. Jayasekera and W. E. Acree Jr. J. Chem. Eng. Data 40 1270-1272 (1995)</t>
  </si>
  <si>
    <t>REF1106-Powell</t>
  </si>
  <si>
    <t>J. R. Powell K. S. Coym and W. E. Acree Jr. J. Chem. Eng. Data 42 395-397 (1997)</t>
  </si>
  <si>
    <t>J. R. Powell M. E. R. McHale A.-S. M. Kauppila and W. E. Acree Jr. J. Chem. Eng. Data 41 728-730 (1996)</t>
  </si>
  <si>
    <t>diglyme</t>
  </si>
  <si>
    <t>COCCOCCOC</t>
  </si>
  <si>
    <t>L. Alcazar A. Blanco R. Cano L. Sisher M. Nau L. Sidranska and W. E. Acree Jr. J. Chem. Eng. Data 53 201-203 (2008)</t>
  </si>
  <si>
    <t>REF1107-Alcazar</t>
  </si>
  <si>
    <t>L. E. Roy C. E. Hernandez and W. E. Acree Jr. Polycyclic Aromat. Compounds 13 105-116 (1999)</t>
  </si>
  <si>
    <t>REF1108-Roy</t>
  </si>
  <si>
    <t>L. M. Sprunger A. Proctor W. E. Acree Jr. M. H. Abraham and N. Benjelloun-Dakhama Fluid Phase Equilibria. 270 30-44 (2008)</t>
  </si>
  <si>
    <t>REF1109-Sprunger</t>
  </si>
  <si>
    <t>M. Bissell C. E. Chittick and W. E. Acree Jr. Fluid Phase Equilibr. 41 187-194 (1988)</t>
  </si>
  <si>
    <t>O1CCCCC1</t>
  </si>
  <si>
    <t>REF1110-Bissel</t>
  </si>
  <si>
    <t>M. E. R. McHale A.-S. M. Kauppali J. R. Pwell and W. E. Acree Jr. J. Chem. Thermodyn. 28 589-593 (1996)</t>
  </si>
  <si>
    <t>REF1111-McHale</t>
  </si>
  <si>
    <t>2-methoxyethanol</t>
  </si>
  <si>
    <t>OCCOC</t>
  </si>
  <si>
    <t>M. E. R. McHale A.-S. Horton S. A. Padilla A. L. Trufant N. U. De La Sancha E. Vela J. R. Powell and W. E. Acree Jr. J. Chem. Eng. Data 42 54-56 (1997)</t>
  </si>
  <si>
    <t>M. H. Abraham W. E. Acree Jr. and J. E. Cometto-Muniz New J. Chem. 33, 2034-2043 (2009)</t>
  </si>
  <si>
    <t>REF1112-Abraham</t>
  </si>
  <si>
    <t>W. E. Acree Jr. IUPAC Solubilty Data Series volume 58 (1995)</t>
  </si>
  <si>
    <t>REF1113-Acree</t>
  </si>
  <si>
    <t>1,4-dichlorobutane</t>
  </si>
  <si>
    <t>ClCCCCCl</t>
  </si>
  <si>
    <t>B. D. Anderson. J. H. Rytting and T. Higuchi. J. Pharm. Sic. 69. 676 (1980)</t>
  </si>
  <si>
    <t>Doane. E. P.; Drickamer. H. G.. Journal of Physical Chemistry (1955) 59. 454-457</t>
  </si>
  <si>
    <t>carbon disulfide</t>
  </si>
  <si>
    <t>C(=S)=S</t>
  </si>
  <si>
    <t>REF1191</t>
  </si>
  <si>
    <t>W.-L. Xu. F. Mao. H.-K. Zhao. Y.-Q. Wang and J. Wang. J. Chem. Eng. Data 52. 553-554 (2007)</t>
  </si>
  <si>
    <t>REF1252</t>
  </si>
  <si>
    <t>c31c(cc2c(c1)cccc2)cccc3</t>
  </si>
  <si>
    <t>c2cccc3cc1ccccc1cc32</t>
  </si>
  <si>
    <t>C1=CC=C2C=C3C=CC=CC3=CC2=C1</t>
  </si>
  <si>
    <t>anthraquinone</t>
  </si>
  <si>
    <t>c1ccc2c(c1)C(=O)c3ccccc3C2=O</t>
  </si>
  <si>
    <t>E. A. Cepeda and M. Diaz. Fluid Phase Equilibr.. 121. 267 (1996)</t>
  </si>
  <si>
    <t>REF1192</t>
  </si>
  <si>
    <t>O=C2c1c(cccc1)C(=O)c3c2cccc3</t>
  </si>
  <si>
    <t>c1cccc3c1C(=O)c2c(cccc2)C3=O</t>
  </si>
  <si>
    <t>antipyrine</t>
  </si>
  <si>
    <t>O=C2\C=C(/N(N2c1ccccc1)C)C</t>
  </si>
  <si>
    <t>Merck Index, 12th Ed. 1674 (1996)</t>
  </si>
  <si>
    <t>http://www.sigmaaldrich.com/etc/medialib/docs/Sigma-Aldrich/Product_Information_Sheet/c0750pis.Par.0001.File.tmp/c0750pis.pdf</t>
  </si>
  <si>
    <t>Yalkowsky SH and Dannenfelser RM (1992)</t>
  </si>
  <si>
    <t>http://dx.doi.org/10.1080/00319100008030280</t>
  </si>
  <si>
    <t>CC1=CC(=O)N(N1C)C2=CC=CC=C2</t>
  </si>
  <si>
    <t>apazone</t>
  </si>
  <si>
    <t>N32N(c1c(ccc(c1)C)N=C2N(C)C)C(=O)C(C3=O)CCC</t>
  </si>
  <si>
    <t>apocynin</t>
  </si>
  <si>
    <t>Oc1ccc(cc1OC)C(C)=O</t>
  </si>
  <si>
    <t>aprobarbital</t>
  </si>
  <si>
    <t>O=C1NC(=O)NC(=O)C1(C(C)C)C\C=C</t>
  </si>
  <si>
    <t>arecoline</t>
  </si>
  <si>
    <t>N1(CCC=C(C1)C(=O)OC)C</t>
  </si>
  <si>
    <t>arginine</t>
  </si>
  <si>
    <t>C(C(=O)O)(CCCNC(=N)N)N</t>
  </si>
  <si>
    <t>http://en.cnki.com.cn/Article_en/CJFDTOTAL-GXHX200906002.htm</t>
  </si>
  <si>
    <t>artemether</t>
  </si>
  <si>
    <t>[C@]123OO[C@]4(O[C@H]1O[C@H](OC)[C@@H]([C@@H]2CC[C@H]([C@@H]3CC4)C)C)C</t>
  </si>
  <si>
    <t>C(CC)O</t>
  </si>
  <si>
    <t>C(C)(=O)OCC</t>
  </si>
  <si>
    <t>N,N-dimethylformamide</t>
  </si>
  <si>
    <t>J. Nti-Gyabaah. K. Gbewonyo and Y. C. Chiew. J. Chem. Eng. Data 55. 3356 (2010)</t>
  </si>
  <si>
    <t>artemisinin</t>
  </si>
  <si>
    <t>O=C3O[C@@H]4O[C@@]1(OO[C@@]42[C@@H](CC1)[C@H](C)CC[C@H]2[C@H]3C)C</t>
  </si>
  <si>
    <t>REF1210</t>
  </si>
  <si>
    <t>isopropyl acetate</t>
  </si>
  <si>
    <t>O=C(OC(C)C)C</t>
  </si>
  <si>
    <t>Y. Liu. H. Lu and F. Pang. J. Chem. Eng. Data. 54. 762-764 (2009)</t>
  </si>
  <si>
    <t>REF1259</t>
  </si>
  <si>
    <t>24-</t>
  </si>
  <si>
    <t>ascorbic acid</t>
  </si>
  <si>
    <t>O\C1=C(/O)C(=O)O[C@@H]1[C@@H](O)CO </t>
  </si>
  <si>
    <t>ONS72-5-</t>
  </si>
  <si>
    <t>26-</t>
  </si>
  <si>
    <t>O\C1=C(/O)C(=O)O[C@@H]1[C@@H](O)CO</t>
  </si>
  <si>
    <t>ONS72-26-</t>
  </si>
  <si>
    <t>25-</t>
  </si>
  <si>
    <t>Apelblat, Alexander; Manzurola, Emanuel; JCTDAF; Journal of Chemical Thermodynamic; English; 21; 9; 1989; 1005-1008;[http://dx.doi.org/10.1016/0021-9614(89)90161-4]</t>
  </si>
  <si>
    <t>http://dx.doi.org/10.1016/0021-9614(89)90161-4</t>
  </si>
  <si>
    <t>Shalmashi A. and Eliassi A. Solubility of l-(+)-Ascorbic Acid in Water; Ethanol; Methanol; Propan-2-ol; Acetone; Acetonitrile; Ethyl Acetate and Tetrahydrofuran from (293 to 323) K J. Chem. Eng. Data; 2008; 53 (6); pp 1332–1334</t>
  </si>
  <si>
    <t>http://dx.doi.org/10.1021/je800056h</t>
  </si>
  <si>
    <t>REF922-Shlamashi</t>
  </si>
  <si>
    <t>Shalmashi A. and Eliassi A. Solubility of L-(+)-ascorbic acid in water, ethanol, methanol, propan-2-ol, acetone, acetonitrile, ethyl acetate, and tetrahydrofuran from (293 to 323) K. Journal of Chemical and Engineering Data. 2008. 53: 1332-1334.</t>
  </si>
  <si>
    <t>24.85C</t>
  </si>
  <si>
    <t>aspartic acid</t>
  </si>
  <si>
    <t>N[C@@H](CC(=O)O)C(=O)O</t>
  </si>
  <si>
    <t>asulam</t>
  </si>
  <si>
    <t>S(=O)(=O)(NC(=O)OC)c1ccc(cc1)N</t>
  </si>
  <si>
    <t>G. L. Perlovich. T. V. Volkova and A. Bauer-Brandl. Mol. Pharm. 4. 929-935 (2007)</t>
  </si>
  <si>
    <t>atenolol</t>
  </si>
  <si>
    <t>CC(C)NCC(COc1ccc(cc1)CC(=O)N)O</t>
  </si>
  <si>
    <t>REF1198</t>
  </si>
  <si>
    <t>CC(C)NCC(COC1=CC=C(C=C1)CC(=O)N)O</t>
  </si>
  <si>
    <t>atratone</t>
  </si>
  <si>
    <t>N(C(C)C)c1nc(nc(n1)OC)NCC</t>
  </si>
  <si>
    <t>atrazine</t>
  </si>
  <si>
    <t>CC/N=c/1\[nH]/c(=N/C(C)C)/[nH]c(n1)Cl</t>
  </si>
  <si>
    <t>inchem</t>
  </si>
  <si>
    <t>http://www.inchem.org/documents/pds/pds/pest82_e.htm</t>
  </si>
  <si>
    <t>27C</t>
  </si>
  <si>
    <t>Gish TJ et al. Volatilization of alachlor and atrazine as influenced by surface litter. Chemosphere 1995</t>
  </si>
  <si>
    <t>http://www.sciencedirect.com/science/article/pii/0045653595001574</t>
  </si>
  <si>
    <t>Urena-Amate MD. et al Chemosphere 2005</t>
  </si>
  <si>
    <t>http://www.sciencedirect.com/science/article/pii/S0045653504009130</t>
  </si>
  <si>
    <t>Jia D et al Solubility of Atrazine in Binary Mixtures of Water + Ethanol or 1-Propanol from 283.15 to 343.15 K J Solution Chem (2013) 42:1051–1062</t>
  </si>
  <si>
    <t>http://dx.doi.org/10.1007/s10953-013-0014-x</t>
  </si>
  <si>
    <t>Dongmei Jia. Yuejin Li. Yaping Li. and Changhai Li. Measurement and Correlation of Solubility of 2‑Chloro-4-ethylamino-6-isopropylamino-1,3,5-triazine in Different Organic Solvents. J. Chem. Eng. Data 2013 58 3183−3189</t>
  </si>
  <si>
    <t>dx.doi.org/10.1021/je400639m</t>
  </si>
  <si>
    <t>atropic acid</t>
  </si>
  <si>
    <t>OC(=O)C(=C)c1ccccc1</t>
  </si>
  <si>
    <t>atropine</t>
  </si>
  <si>
    <t>CN3[C@H]1CC[C@@H]3C[C@@H](C1)OC(=O)C(CO)c2ccccc2</t>
  </si>
  <si>
    <t>azathioprine</t>
  </si>
  <si>
    <t>[O-][N+](=O)c3ncn(c3Sc1ncnc2ncnc12)C</t>
  </si>
  <si>
    <t>azelaic acid</t>
  </si>
  <si>
    <t>OC(=O)CCCCCCCC(=O)O</t>
  </si>
  <si>
    <t>azobenzene</t>
  </si>
  <si>
    <t>N(=N/c1ccccc1)\c2ccccc2</t>
  </si>
  <si>
    <t>azodrin</t>
  </si>
  <si>
    <t>P(=O)(OC)(OC)OC(=CC(=O)NC)C</t>
  </si>
  <si>
    <t>27-</t>
  </si>
  <si>
    <t>azoxydibenzoic acid</t>
  </si>
  <si>
    <t>O=C(O)c2ccc([N+](/[O-])=N/c1ccc(cc1)C(=O)O)cc2</t>
  </si>
  <si>
    <t>ONS72-6-</t>
  </si>
  <si>
    <t>29-</t>
  </si>
  <si>
    <t>ONS72-29-</t>
  </si>
  <si>
    <t>28-</t>
  </si>
  <si>
    <t>Craft; N.E. and Scares; J.H. Jr.; Relative solubility, stability, and absorptivity of lutein and B-carotene in organic solvents. Journal of agricultural and Food Chemistry. 1992. 40: 431-434.</t>
  </si>
  <si>
    <t>B-carotene</t>
  </si>
  <si>
    <t>CC2(C)CCCC(\C)=C2\C=C\C(\C)=C\C=C\C(\C)=C\C=C\C=C(/C)\C=C\C=C(/C)\C=C\C1=C(/C)CCCC1(C)C</t>
  </si>
  <si>
    <t>Room</t>
  </si>
  <si>
    <t>b-endosulfan</t>
  </si>
  <si>
    <t>ClC3(Cl)[C@@]1(Cl)C(/Cl)=C(/Cl)[C@]3(Cl)[C@H]2COS(=O)OC[C@@H]12</t>
  </si>
  <si>
    <t>136-6</t>
  </si>
  <si>
    <t>B,B-dimethylacrylic acid</t>
  </si>
  <si>
    <t>O=C(O)\C=C(/C)C </t>
  </si>
  <si>
    <t>baclofen</t>
  </si>
  <si>
    <t>Clc1ccc(cc1)C(CN)CC(=O)O</t>
  </si>
  <si>
    <t>barbital</t>
  </si>
  <si>
    <t>CCC1(C(=O)NC(=O)NC1=O)CC</t>
  </si>
  <si>
    <t>barbituric acid</t>
  </si>
  <si>
    <t>O=C1NC(=O)NC(=O)C1</t>
  </si>
  <si>
    <t>C1C(=O)NC(=O)NC1=O</t>
  </si>
  <si>
    <t>beclomethasone dipropionate</t>
  </si>
  <si>
    <t>benfluralin</t>
  </si>
  <si>
    <t>[N+](=O)([O-])c1c(c(cc(c1)C(F)(F)F)[N+](=O)[O-])N(CCCC)CC</t>
  </si>
  <si>
    <t>benfuracarb</t>
  </si>
  <si>
    <t>S(N(C(C)C)CCC(=O)OCC)N(C)C(=O)Oc1c2c(ccc1)CC(O2)(C)C</t>
  </si>
  <si>
    <t>benomyl</t>
  </si>
  <si>
    <t>n1(c(nc2c1cccc2)NC(=O)OC)C(=O)NCCCC</t>
  </si>
  <si>
    <t>bensulide</t>
  </si>
  <si>
    <t>S(=O)(=O)(NCCSP(=S)(OC(C)C)OC(C)C)c1ccccc1</t>
  </si>
  <si>
    <t>bentazon</t>
  </si>
  <si>
    <t>S2(=O)(=O)N(C(=O)c1c(cccc1)N2)C(C)C</t>
  </si>
  <si>
    <t>bentranil</t>
  </si>
  <si>
    <t>N1=C(OC(=O)c2c1cccc2)c3ccccc3</t>
  </si>
  <si>
    <t>http://onschallenge.wikispaces.com/Exp206</t>
  </si>
  <si>
    <t>benzalaniline</t>
  </si>
  <si>
    <t>c1ccc(cc1)/C=N/c2ccccc2</t>
  </si>
  <si>
    <t>ONSC206-1</t>
  </si>
  <si>
    <t>imine</t>
  </si>
  <si>
    <t>http://onschallenge.wikispaces.com/Exp212</t>
  </si>
  <si>
    <t>ONS212-3</t>
  </si>
  <si>
    <t>ONS212-1</t>
  </si>
  <si>
    <t>ONS212-5</t>
  </si>
  <si>
    <t>ONS212-2</t>
  </si>
  <si>
    <t>http://onschallenge.wikispaces.com/Exp213</t>
  </si>
  <si>
    <t>ONS213-1</t>
  </si>
  <si>
    <t>3A</t>
  </si>
  <si>
    <t>http://onschallenge.wikispaces.com/Exp215</t>
  </si>
  <si>
    <t>29C</t>
  </si>
  <si>
    <t>ONSexp215_3A</t>
  </si>
  <si>
    <t>1A</t>
  </si>
  <si>
    <t>ONSexp215_1A</t>
  </si>
  <si>
    <t>http://onschallenge.wikispaces.com/Exp217</t>
  </si>
  <si>
    <t>ONS217-1</t>
  </si>
  <si>
    <t>benzaldehyde</t>
  </si>
  <si>
    <t>c1ccccc1C=O</t>
  </si>
  <si>
    <t>Booth 1980 Industrial and Engineering Chemistry 1950</t>
  </si>
  <si>
    <t>http://pubs.acs.org/doi/pdf/10.1021/ie50488a023</t>
  </si>
  <si>
    <t>0.039409859511862</t>
  </si>
  <si>
    <t>REF1166-Cepeda</t>
  </si>
  <si>
    <t>235</t>
  </si>
  <si>
    <t>O=Cc1ccccc1</t>
  </si>
  <si>
    <t>C(=O)c1ccccc1</t>
  </si>
  <si>
    <t>benzamide</t>
  </si>
  <si>
    <t>c1ccc(cc1)C(=O)N</t>
  </si>
  <si>
    <t>benzene-1,2,4-tricarboxylic acid</t>
  </si>
  <si>
    <t>c1(c(ccc(c1)C(=O)O)C(=O)O)C(=O)O</t>
  </si>
  <si>
    <t>benzene-1,3-disulfonamide</t>
  </si>
  <si>
    <t>S(=O)(=O)(c1cc(ccc1)S(=O)(=O)N)N</t>
  </si>
  <si>
    <t>benzene-1,4-dicarbohydrazide</t>
  </si>
  <si>
    <t>c1(ccc(cc1)C(=O)NN)C(=O)NN</t>
  </si>
  <si>
    <t>benzene-1,4-disulfonamide</t>
  </si>
  <si>
    <t>S(=O)(=O)(c1ccc(cc1)S(=O)(=O)N)N</t>
  </si>
  <si>
    <t>benzenesulfonamide</t>
  </si>
  <si>
    <t>S(=O)(=O)(N)c1ccccc1</t>
  </si>
  <si>
    <t>benzhydrol</t>
  </si>
  <si>
    <t>OC(c1ccccc1)c2ccccc2</t>
  </si>
  <si>
    <t>benzidine</t>
  </si>
  <si>
    <t>Nc1ccc(cc1)-c2ccc(cc2)N</t>
  </si>
  <si>
    <t>benzil</t>
  </si>
  <si>
    <t>c1ccc(cc1)C(=O)C(=O)c2ccccc2</t>
  </si>
  <si>
    <t>Acree W.E.; Abraham M.H. Solubility of Crystalline Nonelectrolyte Solutes in Organic Solvents. J. Sol. Chem. 31 293-303 (2002)</t>
  </si>
  <si>
    <t>http://www.springerlink.com/content/7bqbhcddd8378e8d/</t>
  </si>
  <si>
    <t>0.44460097860122</t>
  </si>
  <si>
    <t>Acree WE Jr. and Abraham MH. Solubility of crystalline non electrolyte soltes in organic solvents: mathematical correlation of benzil solubilities with the Abraham general solvation model. Journal of Solution Chemistry (2002)</t>
  </si>
  <si>
    <t>http://dx.doi.org/10.1023/A:1015853220711</t>
  </si>
  <si>
    <t>REF1037-Acree</t>
  </si>
  <si>
    <t>M. E. R. McHale A. S. M. Kauppila J. R. Powell and W. E. Acree Jr. Phys. Chem. Liq. 31 175-181</t>
  </si>
  <si>
    <t>butylcyclohexane</t>
  </si>
  <si>
    <t>C(CCC1CCCCC1)C</t>
  </si>
  <si>
    <t>REF1114-McHale</t>
  </si>
  <si>
    <t>M. E. R. McHale J. R. Powell A.-S. M. Kauppila and W. E. Acree Jr. J. Chem. Eng. Data 41 1184 (1996)</t>
  </si>
  <si>
    <t>C1=CC=C(C=C1)C(=O)C(=O)C2=CC=CC=C2</t>
  </si>
  <si>
    <t>benzilic acid</t>
  </si>
  <si>
    <t>OC(c1ccccc1)(c2ccccc2)C(=O)O</t>
  </si>
  <si>
    <t>benzimidazole</t>
  </si>
  <si>
    <t>c1ccc2c(c1)[nH]cn2</t>
  </si>
  <si>
    <t>33C</t>
  </si>
  <si>
    <t>benznidazole</t>
  </si>
  <si>
    <t>[N+](=O)([O-])c1n(ccn1)CC(=O)NCc2ccccc2</t>
  </si>
  <si>
    <t>benzo[a]fluorene</t>
  </si>
  <si>
    <t>C2c1c4c(ccc1-c3ccccc32)cccc4</t>
  </si>
  <si>
    <t>benzo[a]pyrene</t>
  </si>
  <si>
    <t>c1ccc2c(c1)cc3ccc4cccc5c4c3c2cc5</t>
  </si>
  <si>
    <t>Benzo[a]pyrene</t>
  </si>
  <si>
    <t>c21c3c4ccc1c5c(cc2ccc3ccc4)cccc5</t>
  </si>
  <si>
    <t>c51c(cc2ccc3cccc4ccc1c2c43)cccc5</t>
  </si>
  <si>
    <t>C1=CC=C2C3=C4C(=CC2=C1)C=CC5=C4C(=CC=C5)C=C3</t>
  </si>
  <si>
    <t>Benzo[f]quinoline</t>
  </si>
  <si>
    <t>n3c1c(c2c(cc1)cccc2)ccc3</t>
  </si>
  <si>
    <t>Benzo[f]quinoxaline</t>
  </si>
  <si>
    <t>n1c2c(ncc1)ccc3c2cccc3</t>
  </si>
  <si>
    <t>benzo[k]fluoranthene</t>
  </si>
  <si>
    <t>c41c5cccc1-c2c(cc3c(c2)cccc3)-c4ccc5</t>
  </si>
  <si>
    <t>benzocaine</t>
  </si>
  <si>
    <t>O=C(OCC)c1ccc(N)cc1</t>
  </si>
  <si>
    <t>M. P. Pena A. Reillo B. Escalera and P. Bustamante Int. J. Pharm. 321 155-161 (2006)</t>
  </si>
  <si>
    <t>REF1074-Pena</t>
  </si>
  <si>
    <t>C. M. Avila and F. Martinez J. Solution Chem. 31 975-985 (2002)</t>
  </si>
  <si>
    <t>REF1137-Avila</t>
  </si>
  <si>
    <t>Avila. Carolina M.; Martinez. Fleming. Journal of Solution Chemistry (2002) 31(12) 975-985</t>
  </si>
  <si>
    <t>REF1179</t>
  </si>
  <si>
    <t>M. A. Pena. P. Bustamante. B. Escalera. A. Reillo and J. M. Bosque-Sendra. J. Pharm. Biomed. Anal.. 36. 571-578 (2004)</t>
  </si>
  <si>
    <t>REF1228</t>
  </si>
  <si>
    <t>http://onschallenge.wikispaces.com/Exp005</t>
  </si>
  <si>
    <t>benzoic acid</t>
  </si>
  <si>
    <t>c1ccccc1C(=O)O</t>
  </si>
  <si>
    <t>6a</t>
  </si>
  <si>
    <t>O=C(O)c1ccccc1</t>
  </si>
  <si>
    <t>4a</t>
  </si>
  <si>
    <t>http://onschallenge.wikispaces.com/EXP009</t>
  </si>
  <si>
    <t>http://onschallenge.wikispaces.com/EXP031</t>
  </si>
  <si>
    <t>ONSC31-15-</t>
  </si>
  <si>
    <t>34-</t>
  </si>
  <si>
    <t>ONSC31-34-</t>
  </si>
  <si>
    <t>ONSC31-35-</t>
  </si>
  <si>
    <t>http://onschallenge.wikispaces.com/Exp043</t>
  </si>
  <si>
    <t>136-1</t>
  </si>
  <si>
    <t>O=C(O)c1ccccc1 </t>
  </si>
  <si>
    <t>ONS136-1</t>
  </si>
  <si>
    <t>155-B-1</t>
  </si>
  <si>
    <t>http://onschallenge.wikispaces.com/Exp155</t>
  </si>
  <si>
    <t>ONSCExp155-B-1</t>
  </si>
  <si>
    <t>155-B-2</t>
  </si>
  <si>
    <t>ONSCExp155-B-2</t>
  </si>
  <si>
    <t>http://onschallenge.wikispaces.com/Exp160</t>
  </si>
  <si>
    <t>ONS160-1-</t>
  </si>
  <si>
    <t>http://onschallenge.wikispaces.com/Exp172</t>
  </si>
  <si>
    <t>DEG</t>
  </si>
  <si>
    <t>http://onschallenge.wikispaces.com/Exp295</t>
  </si>
  <si>
    <t>c1ccc(cc1)C(=O)O</t>
  </si>
  <si>
    <t>diethylene glycol</t>
  </si>
  <si>
    <t>C(COCCO)O</t>
  </si>
  <si>
    <t>EG</t>
  </si>
  <si>
    <t>PEG</t>
  </si>
  <si>
    <t>TetraEG</t>
  </si>
  <si>
    <t>tetraethylene glycol</t>
  </si>
  <si>
    <t>OCCOCCOCCOCCO</t>
  </si>
  <si>
    <t>TEG</t>
  </si>
  <si>
    <t>triethylene glycol</t>
  </si>
  <si>
    <t>OCCOCCOCCO</t>
  </si>
  <si>
    <t>http://onschallenge.wikispaces.com/exp323</t>
  </si>
  <si>
    <t>Benzoic acid entry in Wikipedia</t>
  </si>
  <si>
    <t>http://en.wikipedia.org/wiki/Benzoic_acid</t>
  </si>
  <si>
    <t>REF900-Wikipedia</t>
  </si>
  <si>
    <t>Seidell A. Solubilities of Inorganic and Organic Compounds D. Van Nostrand Co. New York 1919.</t>
  </si>
  <si>
    <t>http://books.google.com/books?id=d1JMAAAAMAAJ&amp;printsec=titlepage#PPA136,M1</t>
  </si>
  <si>
    <t>21.2C</t>
  </si>
  <si>
    <t>REF902-Seidell-1919</t>
  </si>
  <si>
    <t>Seidell A. Solubilities of Inorganic and Organic Compounds D. Van Nostrand Co. New York; 1919.</t>
  </si>
  <si>
    <t>18C</t>
  </si>
  <si>
    <t>S=C=S</t>
  </si>
  <si>
    <t>http://books.google.com/books?id=d1JMAAAAMAAJ&amp;printsec=titlepage#PPA135,M1</t>
  </si>
  <si>
    <t>[O-][N+](=O)c1ccccc1</t>
  </si>
  <si>
    <t>Kolthoff; Lingane; Larson. The Relation between Equilibrium Constants in Water and in Other Solvents. Journal of the American Chemical Society; 60; 1938; 2514; [http://dx.doi.org/10.1021/ja01277a067]</t>
  </si>
  <si>
    <t>http://dx.doi.org/10.1021/ja01277a067</t>
  </si>
  <si>
    <t>Beerbower A.; Wu P.L.; and Martin A. Expanded solubility parameter approach. I. Naphthalene and benzoic acid in individual solvents. Journal of Pharmaceutical Sciences. 1984. 73: 179-188</t>
  </si>
  <si>
    <t>http://dx.doi.org/10.1002/jps.2600730210</t>
  </si>
  <si>
    <t>REFJ24</t>
  </si>
  <si>
    <t>REF937-Beerbower</t>
  </si>
  <si>
    <t>Restaino F.A. and Martin A.N. Solubility of benzoic acid and related compounds in a series of n-alcohols. Journal of Pharmaceutical Sciences. 1964. 53: 636-639</t>
  </si>
  <si>
    <t>http://dx.doi.org/10.1002/jps.2600530613</t>
  </si>
  <si>
    <t>REFJ43</t>
  </si>
  <si>
    <t>REF938-Restaino</t>
  </si>
  <si>
    <t>Long B; Li J; Zhang R; Wan L. Solubility of benzoic acid in acetone; 2-propanol; acetic acid and cyclohexane: Experimental measurement and thermodynamic modeling. Fluid Phase Equilibria 297(2010)113–120</t>
  </si>
  <si>
    <t>http://dx.doi.org/doi:10.1016/j.fluid.2010.06.021</t>
  </si>
  <si>
    <t>Thorup; Inger. Toxicological Evaluation and Limit Values for Nonylphenol; Nonylphenol Ethoxylates; Tricresyl; Phosphates and Benzoic Acid. The Institute of Food Safety and Toxicology (Denmark). April 1999.</t>
  </si>
  <si>
    <t>http://www2.mst.dk/common/Udgivramme/Frame.asp?http://www2.mst.dk/udgiv/Publications/1999/87-7909-566-6/html/benz/kap01.htm</t>
  </si>
  <si>
    <t>http://www.merckbooks.com/mindex/index.html</t>
  </si>
  <si>
    <t>Pal89 - Solubility and the Thermodynamics of transfer of benzoic acid in mixed solvents</t>
  </si>
  <si>
    <t>http://onschallenge.wikispaces.com/file/detail/Pal89.zip</t>
  </si>
  <si>
    <t>REF1284</t>
  </si>
  <si>
    <t>Edmonds,etal.82 - cyclohexaamylose complexation with organic solvent molecules</t>
  </si>
  <si>
    <t>http://pubs.acs.org/doi/pdf/10.1021/ja00387a022</t>
  </si>
  <si>
    <t>REF1285</t>
  </si>
  <si>
    <t>Halford33 - Relative Strength of Benzoic and Salicylic Acids in Alcohol-Water Solutions</t>
  </si>
  <si>
    <t>http://pubs.acs.org/doi/pdf/10.1021/ja01333a011</t>
  </si>
  <si>
    <t>REF1286</t>
  </si>
  <si>
    <t>OC(=O)c1ccccc1</t>
  </si>
  <si>
    <t>C1=CC=C(C=C1)C(=O)O</t>
  </si>
  <si>
    <t>http://onschallenge.wikispaces.com/Exp037</t>
  </si>
  <si>
    <t>benzoic acid DONOTUSE</t>
  </si>
  <si>
    <t>T. W. Stephens. et al.. Phys. Chem. Liq.. in press. DOI:10.1080/00319104.2011.637628</t>
  </si>
  <si>
    <t>benzoin</t>
  </si>
  <si>
    <t>c1ccc(cc1)C(C(=O)c2ccccc2)O</t>
  </si>
  <si>
    <t>REF1246</t>
  </si>
  <si>
    <t>C1=CC=C(C=C1)C(C(=O)C2=CC=CC=C2)O</t>
  </si>
  <si>
    <t>benzolamide</t>
  </si>
  <si>
    <t>O=S(=O)(c1nnc(s1)NS(=O)(=O)c2ccccc2)N</t>
  </si>
  <si>
    <t>N#Cc1ccccc1</t>
  </si>
  <si>
    <t>S. Azizian and A. Haydarpour. J. Chem. Eng. Data 48. 1476-1478 (2003)</t>
  </si>
  <si>
    <t>benzophenone</t>
  </si>
  <si>
    <t>O=C(c1ccccc1)c2ccccc2</t>
  </si>
  <si>
    <t>REF1241</t>
  </si>
  <si>
    <t>W. E. Acree Jr. and J. H. Rytting Int. J. Pharm. 10 231-238 (1982)</t>
  </si>
  <si>
    <t>benzoquinone</t>
  </si>
  <si>
    <t>C1=CC(=O)C=CC1=O</t>
  </si>
  <si>
    <t>REF1073-Acree</t>
  </si>
  <si>
    <t>benzothiazole</t>
  </si>
  <si>
    <t>s1cnc2c1cccc2</t>
  </si>
  <si>
    <t>benzotriazole</t>
  </si>
  <si>
    <t>[nH]1nnc2c1cccc2</t>
  </si>
  <si>
    <t>benzotriazole-5-carboxylic acid</t>
  </si>
  <si>
    <t>O=C(O)c1ccc2nnnc2c1 </t>
  </si>
  <si>
    <t>benzoxazole</t>
  </si>
  <si>
    <t>n1coc2c1cccc2</t>
  </si>
  <si>
    <t>benzyl butyl phthalate</t>
  </si>
  <si>
    <t>CCCCOC(=O)c1ccccc1C(=O)OCc2ccccc2</t>
  </si>
  <si>
    <t>Benzyl phenyl(sulfooxy)acetate</t>
  </si>
  <si>
    <t>c1ccc(cc1)COC(=O)C(c2ccccc2)OS(=O)(=O)O</t>
  </si>
  <si>
    <t>benzylamine</t>
  </si>
  <si>
    <t>NCc1ccccc1</t>
  </si>
  <si>
    <t>benzylimidazole</t>
  </si>
  <si>
    <t>n1ccnc1Cc2ccccc2</t>
  </si>
  <si>
    <t>Benzylmorphine</t>
  </si>
  <si>
    <t>C532c1c4c(ccc1CC(C2C=CC(C3O4)O)N(CC5)C)OCc6ccccc6</t>
  </si>
  <si>
    <t>benzylurea</t>
  </si>
  <si>
    <t>N(Cc1ccccc1)C(=O)N</t>
  </si>
  <si>
    <t>beta-alanine</t>
  </si>
  <si>
    <t>O=C(O)CCN</t>
  </si>
  <si>
    <t>beta-aminobutyric acid</t>
  </si>
  <si>
    <t>NC(CC(=O)O)C</t>
  </si>
  <si>
    <t>beta-carotene</t>
  </si>
  <si>
    <t>betaine</t>
  </si>
  <si>
    <t>[N+](CC(=O)O)(C)(C)C</t>
  </si>
  <si>
    <t>betamethasone</t>
  </si>
  <si>
    <t>O=C(CO)[C@]3(O)[C@]2(C[C@H](O)[C@]4(F)[C@@]/1(\C(=C/C(=O)\C=C\1)CC[C@H]4[C@@H]2C[C@@H]3C)C)C</t>
  </si>
  <si>
    <t>betamethasone 17-valerate</t>
  </si>
  <si>
    <t>O=C(O[C@@]3(C(=O)CO)[C@]2(C[C@H](O)[C@]4(F)[C@@]/1(\C(=C/C(=O)\C=C\1)CC[C@H]4[C@@H]2C[C@@H]3C)C)C)CCCC</t>
  </si>
  <si>
    <t>betamethasone dipropionate</t>
  </si>
  <si>
    <t>O=C(OCC(=O)[C@]3(OC(=O)CC)[C@]2(C[C@H](O)[C@]4(F)[C@@]/1(\C(=C/C(=O)\C=C\1)CC[C@H]4[C@@H]2C[C@@H]3C)C)C)CC</t>
  </si>
  <si>
    <t>Y. Cheng. Y. Shao and W. Yan. J. Chem. Eng. Data 56. 4587-4591 (2011)</t>
  </si>
  <si>
    <t>betulinic acid</t>
  </si>
  <si>
    <t>O=C(O)[C@@]54[C@@H]([C@@H]3[C@@]([C@]1([C@@H]([C@]2(C)[C@@H](CC1)C(C)(C)[C@@H](O)CC2)CC3)C)(C)CC4)[C@H](C(=C)\C)CC5</t>
  </si>
  <si>
    <t>REF1256</t>
  </si>
  <si>
    <t>bibenzyl</t>
  </si>
  <si>
    <t>c1ccc(cc1)CCc2ccccc2</t>
  </si>
  <si>
    <t>bifenox</t>
  </si>
  <si>
    <t>Clc1c(ccc(c1)Cl)Oc2cc(c(cc2)[N+](=O)[O-])C(=O)OC</t>
  </si>
  <si>
    <t>bifonazole</t>
  </si>
  <si>
    <t>C1=CC=C(C=C1)C2=CC=C(C=C2)C(C3=CC=CC=C3)N4C=CN=C4</t>
  </si>
  <si>
    <t>biopterin</t>
  </si>
  <si>
    <t>O=C2\N=C(/Nc1ncc(nc12)[C@@H](O)[C@@H](O)C)N</t>
  </si>
  <si>
    <t>biphenyl</t>
  </si>
  <si>
    <t>c1cc(ccc1)c2ccccc2</t>
  </si>
  <si>
    <t>c1ccc(cc1)c2ccccc2</t>
  </si>
  <si>
    <t>M. H. Abraham and W. E. Acree Jr. New J. Chem. 34, 2298-2305 (2010)</t>
  </si>
  <si>
    <t>W. Chang. Solubilities of Biphenyl Naphthalene Perfluorobiphenyl Perfluoronaphthalene and Hexachloroethane in Nonelectrolytes Ph.D. Dissertation North Dakota State University Fargo, ND (1969)</t>
  </si>
  <si>
    <t>REF1081-Chang</t>
  </si>
  <si>
    <t>cis-1,2-dimethylcyclohexane</t>
  </si>
  <si>
    <t>C[C@@H]1CCCC[C@@H]1C</t>
  </si>
  <si>
    <t>cis-1,3-dimethylcyclohexane</t>
  </si>
  <si>
    <t>C[C@H]1CCC[C@@H](C)C1</t>
  </si>
  <si>
    <t>cis-1,4-dimethylcyclohexane</t>
  </si>
  <si>
    <t>C[C@@H]1CC[C@H](C)CC1</t>
  </si>
  <si>
    <t>trans-1,2-dimethylcyclohexane</t>
  </si>
  <si>
    <t>C[C@@H]1CCCC[C@H]1C</t>
  </si>
  <si>
    <t>trans-1,4-dimethylcyclohexane</t>
  </si>
  <si>
    <t>C[C@H]1CC[C@H](C)CC1</t>
  </si>
  <si>
    <t>Karina M. De Fina; Tina L. Sharp; and William E. Acree Jr. Solubility of biphenyl in organic nonelectrolyte solvents. Comparison of observed versus predicted values based upon Mobile Order theory. NRC Canada (1999)</t>
  </si>
  <si>
    <t>http://www.nrcresearchpress.com/doi/abs/10.1139/v99-177?journalCode=cjc</t>
  </si>
  <si>
    <t>REF1148-Karina</t>
  </si>
  <si>
    <t>C1=CC=C(C=C1)C2=CC=CC=C2</t>
  </si>
  <si>
    <t>bis-(2-ethylhexyl)amine</t>
  </si>
  <si>
    <t>N(CC(CC)CCCC)CC(CCCC)CC</t>
  </si>
  <si>
    <t>Bis(2-ethylhexyl) hexanedioate</t>
  </si>
  <si>
    <t>C(COC(=O)CCCCC(=O)OCC(CCCC)CC)(CCCC)CC</t>
  </si>
  <si>
    <t>Zhongwei Wang; Qing Yu; Ying Liu; Jian Zhao; Zongling Lü and Jütao Sun. Solubilities of Bis(2,4,6-trimethylbenzoyl)phenylphosphine Oxide in Different Organic Solvents at Several Temperatures</t>
  </si>
  <si>
    <t>http://dx.doi.org/10.1021/je300343y</t>
  </si>
  <si>
    <t>bis(2,4,6-trimethylbenzoyl)phenylphosphine oxide</t>
  </si>
  <si>
    <t>O=C(c1c(cc(cc1C)C)C)P(=O)(C(=O)c2c(cc(cc2C)C)C)c3ccccc3</t>
  </si>
  <si>
    <t>22.25C</t>
  </si>
  <si>
    <t>REF1301-Wang</t>
  </si>
  <si>
    <t>Z.-S. Yan. Z.-X. Zeng. W.-L. Xue and Y. Zhang. J. Chem. Eng. Data 53. 2692-2695 (2008)</t>
  </si>
  <si>
    <t>bis(benzoxazolyl-2-methyl)sulfide</t>
  </si>
  <si>
    <t>c1cccc2oc(nc12)CSCc3nc4ccccc4o3</t>
  </si>
  <si>
    <t>REF1266</t>
  </si>
  <si>
    <t>W1</t>
  </si>
  <si>
    <t>http://onschallenge.wikispaces.com/Exp194</t>
  </si>
  <si>
    <t>boc-alanine</t>
  </si>
  <si>
    <t>O=C(OC(C)(C)C)N[C@H](C(=O)O)C</t>
  </si>
  <si>
    <t>http://onschallenge.wikispaces.com/Exp071</t>
  </si>
  <si>
    <t>boc-glycine</t>
  </si>
  <si>
    <t>O=C(OC(C)(C)C)NCC(=O)O</t>
  </si>
  <si>
    <t>A5</t>
  </si>
  <si>
    <t>http://onschallenge.wikispaces.com/Exp116</t>
  </si>
  <si>
    <t>NO</t>
  </si>
  <si>
    <t>133-4</t>
  </si>
  <si>
    <t>http://onschallenge.wikispaces.com/Exp133</t>
  </si>
  <si>
    <t>O=C(OC(C)(C)C)NCC(=O)O </t>
  </si>
  <si>
    <t>ONS133-4</t>
  </si>
  <si>
    <t>133-5</t>
  </si>
  <si>
    <t>ONS133-5</t>
  </si>
  <si>
    <t>135-1</t>
  </si>
  <si>
    <t>http://onschallenge.wikispaces.com/Exp135</t>
  </si>
  <si>
    <t>ONS135-1</t>
  </si>
  <si>
    <t>135-2</t>
  </si>
  <si>
    <t>ONS135-2</t>
  </si>
  <si>
    <t>135-3</t>
  </si>
  <si>
    <t>ONS135-3</t>
  </si>
  <si>
    <t>135-4</t>
  </si>
  <si>
    <t>ONS135-4</t>
  </si>
  <si>
    <t>135-5</t>
  </si>
  <si>
    <t>ONS135-5</t>
  </si>
  <si>
    <t>135-6</t>
  </si>
  <si>
    <t>ONS135-6</t>
  </si>
  <si>
    <t>143-1</t>
  </si>
  <si>
    <t>http://onschallenge.wikispaces.com/Exp143</t>
  </si>
  <si>
    <t>ONS143-1</t>
  </si>
  <si>
    <t>143-2</t>
  </si>
  <si>
    <t>ONS143-2</t>
  </si>
  <si>
    <t>143-3</t>
  </si>
  <si>
    <t>ONS143-3</t>
  </si>
  <si>
    <t>143-4</t>
  </si>
  <si>
    <t>ONS143-4</t>
  </si>
  <si>
    <t>W3</t>
  </si>
  <si>
    <t>http://usefulchem.wikispaces.com/exp207</t>
  </si>
  <si>
    <t>YES</t>
  </si>
  <si>
    <t>W2</t>
  </si>
  <si>
    <t>boc-phenylalanine</t>
  </si>
  <si>
    <t>O=C(OC(C)(C)C)N[C@H](C(=O)O)Cc1ccccc1</t>
  </si>
  <si>
    <t>H1</t>
  </si>
  <si>
    <t>boc-serine</t>
  </si>
  <si>
    <t>O=C(OC(C)(C)C)N[C@H](C(=O)O)CO</t>
  </si>
  <si>
    <t>ONS85-H1</t>
  </si>
  <si>
    <t>H2</t>
  </si>
  <si>
    <t>ONS85-H2</t>
  </si>
  <si>
    <t>H3</t>
  </si>
  <si>
    <t>ONS85-H3</t>
  </si>
  <si>
    <t>ONSCExp098-H1</t>
  </si>
  <si>
    <t>borneol</t>
  </si>
  <si>
    <t>OC1C2(C(C(C1)CC2)(C)C)C</t>
  </si>
  <si>
    <t>bromadiolone</t>
  </si>
  <si>
    <t>Brc1ccc(cc1)-c2ccc(cc2)C(O)CC(C4=C(c3c(cccc3)OC4=O)O)c5ccccc5</t>
  </si>
  <si>
    <t>c1(ccccc1)Br</t>
  </si>
  <si>
    <t>bromochloromethane</t>
  </si>
  <si>
    <t>BrCCl</t>
  </si>
  <si>
    <t>C(Cl)Br</t>
  </si>
  <si>
    <t>bromocyclohexane</t>
  </si>
  <si>
    <t>BrC1CCCCC1</t>
  </si>
  <si>
    <t>bromodichloromethane</t>
  </si>
  <si>
    <t>BrC(Cl)Cl</t>
  </si>
  <si>
    <t>C(Cl)(Cl)Br</t>
  </si>
  <si>
    <t>bromoethane</t>
  </si>
  <si>
    <t>BrCC</t>
  </si>
  <si>
    <t>CCBr</t>
  </si>
  <si>
    <t>bromoform</t>
  </si>
  <si>
    <t>BrC(Br)Br</t>
  </si>
  <si>
    <t>bromogramine</t>
  </si>
  <si>
    <t>Brc1cc2c(cc1)ncc2CN(C)C</t>
  </si>
  <si>
    <t>Ali HSM; York P; Blagden N; Soltanpour S; Acree WE Jr. Jouyban A. Solubility of budesonide hydrocortisone and prednisolone in ethanol water mixtures at 298.2K. J. Chem. Eng. Data 55 (2010)</t>
  </si>
  <si>
    <t>budesonide</t>
  </si>
  <si>
    <t>O=C\1\C=C/[C@]2(/C(=C/1)CC[C@H]3[C@H]4[C@](C[C@H](O)[C@H]23)([C@@]5(OC(O[C@@H]5C4)CCC)C(=O)CO)C)C</t>
  </si>
  <si>
    <t>REF1155-Ali</t>
  </si>
  <si>
    <t>bumetanide</t>
  </si>
  <si>
    <t>O=S(=O)(c2cc(cc(NCCCC)c2Oc1ccccc1)C(=O)O)N</t>
  </si>
  <si>
    <t>bupirimate</t>
  </si>
  <si>
    <t>S(=O)(=O)(N(C)C)Oc1nc(nc(c1CCCC)C)NCC</t>
  </si>
  <si>
    <t>bupivacaine</t>
  </si>
  <si>
    <t>O=C(Nc1c(cccc1C)C)C2N(CCCC)CCCC2</t>
  </si>
  <si>
    <t>but-1-ene</t>
  </si>
  <si>
    <t>C(C)C=C</t>
  </si>
  <si>
    <t>but-1-yne</t>
  </si>
  <si>
    <t>C(C)C#C</t>
  </si>
  <si>
    <t>but-3-yn-2-yl N-(3-chlorophenyl)carbamate</t>
  </si>
  <si>
    <t>Clc1cc(ccc1)NC(=O)OC(C)C#C</t>
  </si>
  <si>
    <t>buta-1,3-diene</t>
  </si>
  <si>
    <t>C(=C)C=C</t>
  </si>
  <si>
    <t>butabarbital</t>
  </si>
  <si>
    <t>O=C1NC(=O)NC(=O)C1(C(C)CC)CC</t>
  </si>
  <si>
    <t>N1C(=O)NC(=O)C(C1=O)(C(CC)C)CC</t>
  </si>
  <si>
    <t>butacarb</t>
  </si>
  <si>
    <t>N(C)C(=O)Oc1cc(cc(c1)C(C)(C)C)C(C)(C)C</t>
  </si>
  <si>
    <t>butamben</t>
  </si>
  <si>
    <t>O=C(OCCCC)c1ccc(N)cc1</t>
  </si>
  <si>
    <t>butanal</t>
  </si>
  <si>
    <t>O=CCCC</t>
  </si>
  <si>
    <t>butane</t>
  </si>
  <si>
    <t>CCCC</t>
  </si>
  <si>
    <t>butanethiol</t>
  </si>
  <si>
    <t>SCCCC</t>
  </si>
  <si>
    <t>buthidazole</t>
  </si>
  <si>
    <t>s1c(nnc1C(C)(C)C)N2C(CN(C2=O)C)O</t>
  </si>
  <si>
    <t>butobarbital</t>
  </si>
  <si>
    <t>O=C1NC(=O)NC(=O)C1(CCCC)CC</t>
  </si>
  <si>
    <t>butyl 2-(6-methoxynaphthalen-2-yl)propanoate</t>
  </si>
  <si>
    <t>c21c(ccc(c1)C(C(=O)OCCCC)C)cc(cc2)OC</t>
  </si>
  <si>
    <t>Butyl 3-bromo-4-hydroxybenzoate</t>
  </si>
  <si>
    <t>CCCCOC(=O)c1ccc(c(c1)Br)O</t>
  </si>
  <si>
    <t>butyl 3-chloro-4-hydroxy-benzoate</t>
  </si>
  <si>
    <t>c1(cc(c(cc1)O)Cl)C(=O)OCCCC</t>
  </si>
  <si>
    <t>butyl 4-acetamidobenzoate</t>
  </si>
  <si>
    <t>c1(ccc(cc1)NC(=O)C)C(=O)OCCCC</t>
  </si>
  <si>
    <t>butyl 4-hydroxy-3-iodobenzoate</t>
  </si>
  <si>
    <t>c1(cc(c(cc1)O)I)C(=O)OCCCC</t>
  </si>
  <si>
    <t>O(CCCC)C(=O)C</t>
  </si>
  <si>
    <t>C(=O)(C)OCCCC</t>
  </si>
  <si>
    <t>butyl benzoate</t>
  </si>
  <si>
    <t>O(CCCC)C(=O)c1ccccc1</t>
  </si>
  <si>
    <t>butyl formate</t>
  </si>
  <si>
    <t>O(CCCC)C=O</t>
  </si>
  <si>
    <t>butyl N-sulfamoylcarbamate</t>
  </si>
  <si>
    <t>S(=O)(=O)(NC(=O)OCCCC)N</t>
  </si>
  <si>
    <t>butyl pyridine-3-carboxylate</t>
  </si>
  <si>
    <t>c1(cnccc1)C(=O)OCCCC</t>
  </si>
  <si>
    <t>butylate</t>
  </si>
  <si>
    <t>S(CC)C(=O)N(CC(C)C)CC(C)C</t>
  </si>
  <si>
    <t>butylbenzene</t>
  </si>
  <si>
    <t>c1ccccc1CCCC</t>
  </si>
  <si>
    <t>butylparaben</t>
  </si>
  <si>
    <t>O=C(OCCCC)c1ccc(O)cc1</t>
  </si>
  <si>
    <t>K. S. Alexander J. W. Mauger H. Petersen Jr. and A. N. Paruta J. Pharm. Sci. 66, 42-48 (1977)</t>
  </si>
  <si>
    <t>REF1097-Alexander</t>
  </si>
  <si>
    <t>H. Yang and A. C. Rasmuson. J. Chem. Eng. Data. 55. 5091-5093 (2010)</t>
  </si>
  <si>
    <t>REF1205</t>
  </si>
  <si>
    <t>butyric acid</t>
  </si>
  <si>
    <t>CCCC(=O)O</t>
  </si>
  <si>
    <t>OC(=O)CCC</t>
  </si>
  <si>
    <t>K. Guo. Co-Crystallization in the Caffeine/Maleic Acid System: Lessons from Phase Equilibria (2009)</t>
  </si>
  <si>
    <t>http://pubs.acs.org/doi/pdf/10.1021/cg900885n</t>
  </si>
  <si>
    <t>caffeine</t>
  </si>
  <si>
    <t>Cn1cnc2c1c(=O)n(c(=O)n2C)C</t>
  </si>
  <si>
    <t>O=C2N(c1ncn(c1C(=O)N2C)C)C</t>
  </si>
  <si>
    <t>Bustamante P; Navarro J; Romero S; Escalera B. Thermodynamic origin of the solubility profile of drugs showing one of two maxima against polarity of aqueous and nonaqueous mixtures: niflumic acid and caffeine. Journal of Pharmaceutical Sciences 91:3 2002</t>
  </si>
  <si>
    <t>REF1151-Bustamante</t>
  </si>
  <si>
    <t>n1(cnc2c1C(=O)N(C(=O)N2C)C)C</t>
  </si>
  <si>
    <t>http://www.chemspider.com/2424</t>
  </si>
  <si>
    <t>A. Shalmashi and F. Golmohammad. Solubility of caffeine in water; ethyl acetate; ethanol; carbon tetrachloride; methanol; chloroform; dichloromethane and acetone between 298 and 323 K (2009)</t>
  </si>
  <si>
    <t>http://www.scielo.org.ar/scielo.php?script=sci_arttext&amp;pid=S0327-07932010000300012</t>
  </si>
  <si>
    <t>NA</t>
  </si>
  <si>
    <t>http://pubs.acs.org/doi/pdf/10.1021/ja01961a015</t>
  </si>
  <si>
    <t>CN1C=NC2=C1C(=O)N(C(=O)N2C)C</t>
  </si>
  <si>
    <t>caffeine DONOTUSE</t>
  </si>
  <si>
    <t>http://books.google.com/books?id=d1JMAAAAMAAJ&amp;printsec=titlepage#PPA225,M1</t>
  </si>
  <si>
    <t>camphoric acid</t>
  </si>
  <si>
    <t>O=C(O)C1CCC(C(=O)O)(C)C1(C)C</t>
  </si>
  <si>
    <t>22.5C</t>
  </si>
  <si>
    <t>caproic acid</t>
  </si>
  <si>
    <t>OC(=O)CCCCC</t>
  </si>
  <si>
    <t>C. Guo L. Li J. Cheng j. Zhang and W. Li Fluid Phase Equilibr. doi: 10.10161/j.fluid.2011.12.004</t>
  </si>
  <si>
    <t>caprolactam</t>
  </si>
  <si>
    <t>O=C1NCCCCC1</t>
  </si>
  <si>
    <t>REF1100-Guo</t>
  </si>
  <si>
    <t>Guo C; Li L; Cheng J; Zhang J and Li W. Solubility of caprolactam in different organic solvents. Fluid Phase Equilibria 2012</t>
  </si>
  <si>
    <t>http://dx.doi.org/10.1016/j.fluid.2011.12.004</t>
  </si>
  <si>
    <t>REF1271</t>
  </si>
  <si>
    <t>caprylic acid</t>
  </si>
  <si>
    <t>OC(=O)CCCCCCC</t>
  </si>
  <si>
    <t>capsaicin</t>
  </si>
  <si>
    <t>O=C(NCc1cc(OC)c(O)cc1)CCCCCCCC</t>
  </si>
  <si>
    <t>Yan H; Wang Z ans Wang J. Correlation of Solubility and Prediction of the Mixing Properties of Capsaicin in Different Pure Solvents. Ind. Eng.Chem. Res. 2012</t>
  </si>
  <si>
    <t>http://dx.doi.org/10.1021/ie202917x</t>
  </si>
  <si>
    <t>O=C(NCc1cc(OC)c(O)cc1)CCCC/C=C/C(C)C</t>
  </si>
  <si>
    <t>REF1281</t>
  </si>
  <si>
    <t>J. Wang. L. Gao and Y. Liu. J. Chem. Eng. Data. 55. 966-967 (2010)</t>
  </si>
  <si>
    <t>captopril</t>
  </si>
  <si>
    <t>O=C(O)[C@H]1N(C(=O)[C@H](C)CS)CCC1</t>
  </si>
  <si>
    <t>REF1212</t>
  </si>
  <si>
    <t>carbamazepine</t>
  </si>
  <si>
    <t>c1ccc2c(c1)C=Cc3ccccc3N2C(=O)N</t>
  </si>
  <si>
    <t>Greene N.R.; Blackburn A.C.; and Miller J.M.; Rapid small-scale determination of organic solvent solubility using a thermogravimetric analyzer. Journal of Pharmaceutical and Biomedical Analysis. 2005. 39: 344-347. </t>
  </si>
  <si>
    <t>W. Liu L. Dang S. Black and H. Wei J. Chem. Eng. Data 53 2204 (2008)</t>
  </si>
  <si>
    <t>REF1063-Liu</t>
  </si>
  <si>
    <t>carbamic acid</t>
  </si>
  <si>
    <t>NC(=O)OCC(C)(C)C</t>
  </si>
  <si>
    <t>carbanilide</t>
  </si>
  <si>
    <t>N(c1ccccc1)C(=O)Nc2ccccc2</t>
  </si>
  <si>
    <t>carbaryl</t>
  </si>
  <si>
    <t>O=C(Oc2cccc1ccccc12)NC</t>
  </si>
  <si>
    <t>carbazochrome</t>
  </si>
  <si>
    <t>C21=CC(=NNC(=O)N)C(=O)C=C1N(CC2O)C</t>
  </si>
  <si>
    <t>Acree William E. Jr.; McCargar James W.; Zvaigzne Anita I.; Teng I. Lih Physics and Chemistry of Liquids (1991) 23(1) 27-35</t>
  </si>
  <si>
    <t>carbazole</t>
  </si>
  <si>
    <t>c1ccc2c(c1)c3ccccc3[nH]2</t>
  </si>
  <si>
    <t>REF1086-Acree</t>
  </si>
  <si>
    <t>J.W. McCargar and W.E. Acree Jr. Phys. Chem. Liq. 17 123-138 (1987)</t>
  </si>
  <si>
    <t>REF1087-McCargar</t>
  </si>
  <si>
    <t>1-chlorotetradecane</t>
  </si>
  <si>
    <t>ClCCCCCCCCCCCCCC</t>
  </si>
  <si>
    <t>H.-L. Fung and T. Higuchi. J. Pharm. Sci.. 60. 1782 (1971)</t>
  </si>
  <si>
    <t>REF1206</t>
  </si>
  <si>
    <t>[nH]1c3c(c2c1cccc2)cccc3</t>
  </si>
  <si>
    <t>C1=CC=C2C(=C1)C3=CC=CC=C3N2</t>
  </si>
  <si>
    <t>carbetamide</t>
  </si>
  <si>
    <t>N(CC)C(=O)C(OC(=O)Nc1ccccc1)C</t>
  </si>
  <si>
    <t>carbofuran</t>
  </si>
  <si>
    <t>O=C(Oc2cccc1c2OC(C1)(C)C)NC</t>
  </si>
  <si>
    <t>carbophenothion</t>
  </si>
  <si>
    <t>Clc1ccc(cc1)SCSP(=S)(OCC)OCC</t>
  </si>
  <si>
    <t>carbovir</t>
  </si>
  <si>
    <t>c21n(cnc1c(nc(n2)N)O)C3CC(C=C3)CO</t>
  </si>
  <si>
    <t>carboxin</t>
  </si>
  <si>
    <t>S1CCOC(=C1C(=O)Nc2ccccc2)C</t>
  </si>
  <si>
    <t>carbutamide</t>
  </si>
  <si>
    <t>S(=O)(=O)(NC(=O)NCCCC)c1ccc(cc1)N</t>
  </si>
  <si>
    <t>carprofen</t>
  </si>
  <si>
    <t>O=C(O)C(c3ccc2c1cc(Cl)ccc1nc2c3)C</t>
  </si>
  <si>
    <t>carvacrol</t>
  </si>
  <si>
    <t>Oc1c(ccc(c1)C(C)C)C</t>
  </si>
  <si>
    <t>carvedilol</t>
  </si>
  <si>
    <t>O(c4ccccc4OCCNCC(O)COc3cccc2c3c1c(cccc1)n2)C</t>
  </si>
  <si>
    <t>cefaloridine</t>
  </si>
  <si>
    <t>N1(C=CC=C=C1)CC2=C(N3C(SC2)C(C3=O)NC(=O)Cc4sccc4)C(=O)O</t>
  </si>
  <si>
    <t>celecoxib</t>
  </si>
  <si>
    <t>O=S(=O)(c3ccc(n1nc(cc1c2ccc(cc2)C)C(F)(F)F)cc3)N</t>
  </si>
  <si>
    <t>cephalothin</t>
  </si>
  <si>
    <t>O=C2N1/C(=C(\CS[C@@H]1[C@@H]2NC(=O)Cc3sccc3)COC(=O)C)C(=O)O</t>
  </si>
  <si>
    <t>cephradine</t>
  </si>
  <si>
    <t>O=C2N1/C(=C(\CS[C@@H]1[C@@H]2NC(=O)[C@@H](C/3=C/C\C=C/C\3)N)C)C(=O)O</t>
  </si>
  <si>
    <t>cerebyx</t>
  </si>
  <si>
    <t>C1(C(=O)N(C(=O)N1)COP(=O)(O)[O-])(c2ccccc2)c3ccccc3</t>
  </si>
  <si>
    <t>cetyl alcohol</t>
  </si>
  <si>
    <t>OCCCCCCCCCCCCCCCC</t>
  </si>
  <si>
    <t>chenodeoxycholic acid</t>
  </si>
  <si>
    <t>C[C@H](CCC(=O)O)[C@H]1CC[C@@H]2[C@@]1(CC[C@H]3[C@H]2[C@@H](C[C@H]4[C@@]3(CC[C@H](C4)O)C)O)C</t>
  </si>
  <si>
    <t>Sun F; Kang H; Zhang K, Liu B and Zhang B. Solubility of chlocyphos in different solvents. Fluid Phase Equilibria 2012</t>
  </si>
  <si>
    <t>http://dx.doi.org/10.1016/j.fluid.2012.06.010</t>
  </si>
  <si>
    <t>chlocyphos</t>
  </si>
  <si>
    <t>O=P1(O)OCC([C@H](O1)c2ccccc2Cl)(C)C</t>
  </si>
  <si>
    <t>REF1277</t>
  </si>
  <si>
    <t>chloramphenicol</t>
  </si>
  <si>
    <t>c1cc(ccc1[C@H]([C@@H](CO)NC(=O)C(Cl)Cl)O)[N+](=O)[O-]</t>
  </si>
  <si>
    <t>chlordane</t>
  </si>
  <si>
    <t>ClC21C3C(C(C1(Cl)Cl)(C(=C2Cl)Cl)Cl)CC(C3Cl)Cl</t>
  </si>
  <si>
    <t>ClC21C3C(C(Cl)(C1(Cl)Cl)C(=C2Cl)Cl)CC(Cl)C3Cl</t>
  </si>
  <si>
    <t>chlordene</t>
  </si>
  <si>
    <t>ClC21C3C(C(Cl)(C1(Cl)Cl)C(=C2Cl)Cl)C=CC3</t>
  </si>
  <si>
    <t>http://onschallenge.wikispaces.com/Exp095</t>
  </si>
  <si>
    <t>chloroacetic acid</t>
  </si>
  <si>
    <t>ONSCExp095A1</t>
  </si>
  <si>
    <t>ONSCExp095A2</t>
  </si>
  <si>
    <t>ONSCExp095D1</t>
  </si>
  <si>
    <t>ONSCExp095D2</t>
  </si>
  <si>
    <t>ONSCExp095D3</t>
  </si>
  <si>
    <t>ONSCExp095M2</t>
  </si>
  <si>
    <t>ONSCExp095M3</t>
  </si>
  <si>
    <t>ONSCExp095T1</t>
  </si>
  <si>
    <t>ONSCExp095T2</t>
  </si>
  <si>
    <t>ONSCExp095T3</t>
  </si>
  <si>
    <t>ONSCExp095O1</t>
  </si>
  <si>
    <t>ONSCExp095O2</t>
  </si>
  <si>
    <t>ONSCExp095O3</t>
  </si>
  <si>
    <t>Flanagan KB; Hoover KR; Garza O; Hizon A; Soto T; Villegas N; Acree WE Jr.; Abraham MH. Mathematical correlation of 1-chloroanthraquinone solubilities in organic solvents with the Abraham solvation parameter model. Physics and Chemistry of Liquids 44.4 (2006)</t>
  </si>
  <si>
    <t>http://dx.doi.org/10.1080/00319100600805448</t>
  </si>
  <si>
    <t>chloroanthraquinone</t>
  </si>
  <si>
    <t>O=C2c1ccccc1C(=O)c3c2cccc3Cl</t>
  </si>
  <si>
    <t>REF1031-Flanagan</t>
  </si>
  <si>
    <t>CCCCCCCCCCO</t>
  </si>
  <si>
    <t>CCCCCCCO</t>
  </si>
  <si>
    <t>CCCCCO</t>
  </si>
  <si>
    <t>proprionitrile</t>
  </si>
  <si>
    <t>c1(ccccc1)Cl</t>
  </si>
  <si>
    <t>chlorodibromomethane</t>
  </si>
  <si>
    <t>C(Br)(Br)Cl</t>
  </si>
  <si>
    <t>BrC(Br)Cl</t>
  </si>
  <si>
    <t>Chloroethane</t>
  </si>
  <si>
    <t>ClCC</t>
  </si>
  <si>
    <t>Chloroethene</t>
  </si>
  <si>
    <t>ClC=C</t>
  </si>
  <si>
    <t>Chloromethylbenzene</t>
  </si>
  <si>
    <t>ClCc1ccccc1</t>
  </si>
  <si>
    <t>chloroneb</t>
  </si>
  <si>
    <t>Clc1c(cc(c(c1)OC)Cl)OC</t>
  </si>
  <si>
    <t>chloropicrin</t>
  </si>
  <si>
    <t>[N+](=O)([O-])C(Cl)(Cl)Cl</t>
  </si>
  <si>
    <t>ClC(Cl)(Cl)[N+](=O)[O-]</t>
  </si>
  <si>
    <t>chlorothalonil</t>
  </si>
  <si>
    <t>Clc1c(C#N)c(Cl)c(C#N)c(Cl)c1Cl</t>
  </si>
  <si>
    <t>chloroxuron</t>
  </si>
  <si>
    <t>Clc1ccc(cc1)Oc2ccc(cc2)NC(=O)N(C)C</t>
  </si>
  <si>
    <t>chlorpheniramine</t>
  </si>
  <si>
    <t>CN5CC4CC5CN4c1cc2N(\C=C(\C(O)=O)C(=O)c2cc1F)C3CC3</t>
  </si>
  <si>
    <t>chlorpromazine</t>
  </si>
  <si>
    <t>CN(C)CCCN1c2ccccc2Sc3c1cc(cc3)Cl</t>
  </si>
  <si>
    <t>chlorpropamide</t>
  </si>
  <si>
    <t>O=S(=O)(c1ccc(Cl)cc1)NC(=O)NCCC</t>
  </si>
  <si>
    <t>chlorpropham</t>
  </si>
  <si>
    <t>Clc1cc(ccc1)NC(=O)OC(C)C</t>
  </si>
  <si>
    <t>chlorprothixene</t>
  </si>
  <si>
    <t>Clc2cc1C(\c3c(Sc1cc2)cccc3)=C/CCN(C)C</t>
  </si>
  <si>
    <t>chlorthalidone</t>
  </si>
  <si>
    <t>O=S(=O)(N)c1c(Cl)ccc(c1)C2(O)c3ccccc3C(=O)N2</t>
  </si>
  <si>
    <t>chlorzoxazone</t>
  </si>
  <si>
    <t>Clc2cc1c(OC(=O)N1)cc2</t>
  </si>
  <si>
    <t>Bar L.K.; Garti N./ Sarig S.; and Bar R.; Solubilities of cholesterol, sitosterol, and cholestryl acetate in polar organic solvents. Journal of Chemical and Engineering Data. 1984. 29L: 440-443.</t>
  </si>
  <si>
    <t>cholesterol</t>
  </si>
  <si>
    <t>C[C@H](CCCC(C)C)[C@H]1CC[C@@H]2[C@@]1(CC[C@H]3[C@H]2CC=C4[C@@]3(CC[C@@H](C4)O)C)C</t>
  </si>
  <si>
    <t>Baluja Shipra; Gajera Ravi; Vekariya Nayan; Bhatt Mehul; Bhalodia Rahul Archives of Applied Science Research (2009) 1(2) 263-270</t>
  </si>
  <si>
    <t>REF1079-Shipra</t>
  </si>
  <si>
    <t>CC(C)CCC[C@@H](C)[C@@H]4[C@]3(CC[C@@H]2[C@]1(CC[C@@H](CC1=CC[C@H]2[C@@H]3CC4)O)C)C</t>
  </si>
  <si>
    <t>Urszula Doman; Aneta Pobudkowskaa; Paweł Gieryczb. Experimental solid–liquid phase equilibria of cholesterol + binary solvent mixture: 1-Alcohol (C4–C10) + cyclohexane</t>
  </si>
  <si>
    <t>http://dx.doi.org/10.1016/j.fluid.2009.10.009</t>
  </si>
  <si>
    <t>26.8C</t>
  </si>
  <si>
    <t>23.6C</t>
  </si>
  <si>
    <t>26.6C</t>
  </si>
  <si>
    <t>25.7C</t>
  </si>
  <si>
    <t>23.8C</t>
  </si>
  <si>
    <t>23.9C</t>
  </si>
  <si>
    <t>cholic acid</t>
  </si>
  <si>
    <t>OC3C4(C(C1C(C2(C(CC1O)CC(CC2)O)C)C3)CCC4C(CCC(=O)O)C)C</t>
  </si>
  <si>
    <t>chrysene</t>
  </si>
  <si>
    <t>c1ccc2c(c1)ccc3c2ccc4c3cccc4</t>
  </si>
  <si>
    <t>C1=CC=C2C(=C1)C=CC3=C2C=CC4=CC=CC=C43</t>
  </si>
  <si>
    <t>Ka M. Ng; Rafiqul Gani and Kim Dam-Johansen. (2007) Chemical product design : toward a perspective through case studies. ISBN-13: 978-0444522177</t>
  </si>
  <si>
    <t>http://bit.ly/a5foC6</t>
  </si>
  <si>
    <t>cimetidine</t>
  </si>
  <si>
    <t>N#CN\C(=N/C)NCCSCc1ncnc1C</t>
  </si>
  <si>
    <t>REF968-Ng</t>
  </si>
  <si>
    <t>glycerol</t>
  </si>
  <si>
    <t>OCC(O)CO</t>
  </si>
  <si>
    <t>S(CCNC(=NC#N)NC)Cc1nc[nH]c1C</t>
  </si>
  <si>
    <t>c1(c([nH]cn1)C)CSCCNC(=NC#N)NC</t>
  </si>
  <si>
    <t>cinchonidine</t>
  </si>
  <si>
    <t>n2c1c(cccc1)c(cc2)[C@@H](O)[C@H]3N4CC[C@@H](C3)[C@@H](/C=C)C4</t>
  </si>
  <si>
    <t>cinmetacin</t>
  </si>
  <si>
    <t>n1(c2c(c(c1C)CC(=O)O)cc(cc2)OC)C(=O)C=Cc3ccccc3</t>
  </si>
  <si>
    <t>cinnamic acid</t>
  </si>
  <si>
    <t>O=C(O)C=Cc1ccccc1</t>
  </si>
  <si>
    <t>1C</t>
  </si>
  <si>
    <t>http://onschallenge.wikispaces.com/Exp176</t>
  </si>
  <si>
    <t>3C</t>
  </si>
  <si>
    <t>4C</t>
  </si>
  <si>
    <t>B2</t>
  </si>
  <si>
    <t>http://onschallenge.wikispaces.com/Exp177</t>
  </si>
  <si>
    <t>http://onschallenge.wikispaces.com/Exp178</t>
  </si>
  <si>
    <t>4A</t>
  </si>
  <si>
    <t>2mL</t>
  </si>
  <si>
    <t>http://onschallenge.wikispaces.com/Exp197</t>
  </si>
  <si>
    <t>5mL</t>
  </si>
  <si>
    <t>ONS218-1</t>
  </si>
  <si>
    <t>http://onschallenge.wikispaces.com/EXP227</t>
  </si>
  <si>
    <t>21.5C</t>
  </si>
  <si>
    <t>http://onschallenge.wikispaces.com/EXP221</t>
  </si>
  <si>
    <t>20.5C</t>
  </si>
  <si>
    <t>ONSC221-1-</t>
  </si>
  <si>
    <t>http://onschallenge.wikispaces.com/EXP222</t>
  </si>
  <si>
    <t>ONSC222-1-</t>
  </si>
  <si>
    <t>http://onschallenge.wikispaces.com/EXP223</t>
  </si>
  <si>
    <t>ONSC223-1-</t>
  </si>
  <si>
    <t>http://onschallenge.wikispaces.com/EXP224</t>
  </si>
  <si>
    <t>ONSC224-1-</t>
  </si>
  <si>
    <t>http://onschallenge.wikispaces.com/EXP225</t>
  </si>
  <si>
    <t>ONSC225-1-</t>
  </si>
  <si>
    <t>http://onschallenge.wikispaces.com/EXP228</t>
  </si>
  <si>
    <t>C(C)#N</t>
  </si>
  <si>
    <t>ONS228-1</t>
  </si>
  <si>
    <t>C1=CC=CC=C1</t>
  </si>
  <si>
    <t>ONS228-2</t>
  </si>
  <si>
    <t>C1(=CC=CC=C1)C</t>
  </si>
  <si>
    <t>ONS228-3</t>
  </si>
  <si>
    <t>http://onschallenge.wikispaces.com/Exp229</t>
  </si>
  <si>
    <t>http://onschallenge.wikispaces.com/EXP232</t>
  </si>
  <si>
    <t>ONSC232-1-</t>
  </si>
  <si>
    <t>ONSC233-1-</t>
  </si>
  <si>
    <t>http://onschallenge.wikispaces.com/EXP234</t>
  </si>
  <si>
    <t>ONSC234-1-</t>
  </si>
  <si>
    <t>3B</t>
  </si>
  <si>
    <t>http://onschallenge.wikispaces.com/EXP236</t>
  </si>
  <si>
    <t>ONSC236-1-3B</t>
  </si>
  <si>
    <t>7B</t>
  </si>
  <si>
    <t>ONSC236-1-7B</t>
  </si>
  <si>
    <t>5B</t>
  </si>
  <si>
    <t>ONSC236-1-5B</t>
  </si>
  <si>
    <t>http://onschallenge.wikispaces.com/Exp238</t>
  </si>
  <si>
    <t>24.3C</t>
  </si>
  <si>
    <t>http://onschallenge.wikispaces.com/EXP242</t>
  </si>
  <si>
    <t>http://onschallenge.wikispaces.com/EXP243</t>
  </si>
  <si>
    <t>http://onschallenge.wikispaces.com/EXP244</t>
  </si>
  <si>
    <t>ONSC244-1-</t>
  </si>
  <si>
    <t>1B</t>
  </si>
  <si>
    <t>http://onschallenge.wikispaces.com/EXP245</t>
  </si>
  <si>
    <t>ONS245-1</t>
  </si>
  <si>
    <t>2B</t>
  </si>
  <si>
    <t>http://onschallenge.wikispaces.com/Exp255</t>
  </si>
  <si>
    <t>ONSCEXP255-2</t>
  </si>
  <si>
    <t>C1(CCCCC1)=O</t>
  </si>
  <si>
    <t>ONSCEXP255-1</t>
  </si>
  <si>
    <t>http://onschallenge.wikispaces.com/Exp265</t>
  </si>
  <si>
    <t>http://onschallenge.wikispaces.com/Exp275</t>
  </si>
  <si>
    <t>c</t>
  </si>
  <si>
    <t>http://onschallenge.wikispaces.com/Exp277</t>
  </si>
  <si>
    <t>b</t>
  </si>
  <si>
    <t>a</t>
  </si>
  <si>
    <t>http://books.google.com/books?id=d1JMAAAAMAAJ&amp;printsec=titlepage#PPA252,M1</t>
  </si>
  <si>
    <t>19.5C</t>
  </si>
  <si>
    <t>pentachloroethane</t>
  </si>
  <si>
    <t>ClC(Cl)C(Cl)(Cl)Cl</t>
  </si>
  <si>
    <t>tetrachloroethane</t>
  </si>
  <si>
    <t>ClCC(Cl)(Cl)Cl</t>
  </si>
  <si>
    <t>trichloroethylene</t>
  </si>
  <si>
    <t>Cl\C=C(/Cl)Cl</t>
  </si>
  <si>
    <t>Mitscherlich Journal fuer Praktische Chemie (Leipzig),  1841 ,  vol. &lt;I&gt; 22,  p. 194</t>
  </si>
  <si>
    <t>http://onschallenge.wikispaces.com</t>
  </si>
  <si>
    <t>REF1015Mitscherlich</t>
  </si>
  <si>
    <t>Zhong</t>
  </si>
  <si>
    <t>Ref Abraham/Acree</t>
  </si>
  <si>
    <t>REF1019Zhong</t>
  </si>
  <si>
    <t>Bio-Loom LogP</t>
  </si>
  <si>
    <t>http://www.biobyte.com/bb/prod/bioloom.html</t>
  </si>
  <si>
    <t>Converted from LogP</t>
  </si>
  <si>
    <t>REF1021Bio-Loom</t>
  </si>
  <si>
    <t>Desai PG and Patel AM Effect of Polarity on the Solubilities of some Organic Acids. Journal of the Indian Chemical Society 12 131–136 1935</t>
  </si>
  <si>
    <t>REF1022Desai</t>
  </si>
  <si>
    <t>OC(=O)C=Cc1ccccc1</t>
  </si>
  <si>
    <t>http://onschallenge.wikispaces.com/Exp048</t>
  </si>
  <si>
    <t>cinnamic acid DONOTUSE</t>
  </si>
  <si>
    <t>sol not saturated</t>
  </si>
  <si>
    <t>33-</t>
  </si>
  <si>
    <t>25C - outlier</t>
  </si>
  <si>
    <t>1mL</t>
  </si>
  <si>
    <t>http://onschallenge.wikispaces.com/EXP220</t>
  </si>
  <si>
    <t>20.6C</t>
  </si>
  <si>
    <t>ONSC220-1-</t>
  </si>
  <si>
    <t>25C Clearly Out of Range</t>
  </si>
  <si>
    <t>ONSC236-1-1B</t>
  </si>
  <si>
    <t>ONSC236-1-2B</t>
  </si>
  <si>
    <t>8B</t>
  </si>
  <si>
    <t>ONSC236-1-8B</t>
  </si>
  <si>
    <t>9B</t>
  </si>
  <si>
    <t>ONSC236-1-9B</t>
  </si>
  <si>
    <t>4B</t>
  </si>
  <si>
    <t>ONSC236-1-4B</t>
  </si>
  <si>
    <t>6B</t>
  </si>
  <si>
    <t>ONSC236-1-6B</t>
  </si>
  <si>
    <t>Stobbe Chemische Berichte,  1925 ,  vol. 58,  p. 2416 DOI pending ILL</t>
  </si>
  <si>
    <t>marked DONOTUSE because outlier</t>
  </si>
  <si>
    <t>REF1014Stobbe</t>
  </si>
  <si>
    <t>Mota FL; Queimada AJ; Pinho SP; Macedo EA. Aqueous Solubility of Some Natural Phenolic Compounds. Ind. Eng. Chem. Res. 2008 47 5182–5189</t>
  </si>
  <si>
    <t>http://pubs.acs.org/doi/abs/10.1021/ie071452o</t>
  </si>
  <si>
    <t>25C - gravimetry</t>
  </si>
  <si>
    <t>REF1020Mota</t>
  </si>
  <si>
    <t>25C - shake flask</t>
  </si>
  <si>
    <t>Converted from LogP - Inconsistent with other alcohols</t>
  </si>
  <si>
    <t>Converted from LogP - Clearly out of range</t>
  </si>
  <si>
    <t>37C Converted from LogP - Converted to be 0.662M at 25C</t>
  </si>
  <si>
    <t>Converted from LogP - outlier</t>
  </si>
  <si>
    <t>Converted from LogP REMOVED SEE EXP242</t>
  </si>
  <si>
    <t>Converted from LogP - Clearly out of range with m-xylene and other similar solvents</t>
  </si>
  <si>
    <t>cinnamyl 2-aminobenzoate</t>
  </si>
  <si>
    <t>c1(c(cccc1)N)C(=O)OCC=Cc2ccccc2</t>
  </si>
  <si>
    <t>ciprofloxacin</t>
  </si>
  <si>
    <t>c1c2c(cc(c1F)N3CCNCC3)n(cc(c2=O)C(=O)O)C4CC4</t>
  </si>
  <si>
    <t>citral</t>
  </si>
  <si>
    <t>O=CC=C(CCC=C(C)C)C</t>
  </si>
  <si>
    <t>citric acid anhydrous</t>
  </si>
  <si>
    <t>O=C(O)CC(O)(C(=O)O)CC(=O)O</t>
  </si>
  <si>
    <t>http://books.google.com/books?id=d1JMAAAAMAAJ&amp;printsec=titlepage#PPA255,M1</t>
  </si>
  <si>
    <t>http://books.google.com/books?id=d1JMAAAAMAAJ&amp;printsec=titlepage#PPA254,M1</t>
  </si>
  <si>
    <t>Mauro Lúcio N. Oliveiraa Ricardo A. Malagonib Moilton. R. Franco Jr. Solubility of citric acid in water ethanol n-propanol and in mixtures of ethanol+water. Fluid Phase Equilibria. 2013</t>
  </si>
  <si>
    <t>dx.doi.org/doi:10.1016/j.fluid.2013.05.014</t>
  </si>
  <si>
    <t>citric acid monohydrate</t>
  </si>
  <si>
    <t>Wheeler; JACSAT; Journal of the American Chemical Society; 42; 1920; 1844; ISSN: 0002-7863; [http://dx.doi.org/10.1021/ja01457a001]</t>
  </si>
  <si>
    <t>http://dx.doi.org/10.1021/ja01457a001</t>
  </si>
  <si>
    <t>1-isopropyl-4-methyl-benzene</t>
  </si>
  <si>
    <t>c1cc(ccc1C(C)C)C</t>
  </si>
  <si>
    <t>clindamycin phosphate</t>
  </si>
  <si>
    <t>ClC(C)C(NC(=O)[C@H]1N(C)C[C@H](CCC)C1)[C@H]2O[C@H](SC)[C@H](OP(=O)(O)O)[C@@H](O)[C@H]2O</t>
  </si>
  <si>
    <t>clobetasol propionate</t>
  </si>
  <si>
    <t>ClCC(=O)[C@]3(OC(=O)CC)[C@]2(C[C@H](O)[C@]4(F)[C@@]/1(\C(=C/C(=O)\C=C\1)CC[C@H]4[C@@H]2C[C@@H]3C)C)C</t>
  </si>
  <si>
    <t>clofazimine</t>
  </si>
  <si>
    <t>Clc1ccc(cc1)NC=3/C(=N/C(C)C)/C=C2/N(c4c(\N=C2C=3)cccc4)c5ccc(Cl)cc5</t>
  </si>
  <si>
    <t>A. Shayanfar; M.A.A. Fakhree; W.E. Acree; A. Jouyban. Solubility of Lamotrigine; Diazepam; and Clonazepam in Ethanol and Water Mixtures at 298.15 K</t>
  </si>
  <si>
    <t>http://dx.doi.org/10.1021/je8007827</t>
  </si>
  <si>
    <t>clonazepam</t>
  </si>
  <si>
    <t>[O-][N+](=O)c3cc\1c(NC(=O)C/N=C/1c2ccccc2Cl)cc3</t>
  </si>
  <si>
    <t>REF1001-Shayanfar</t>
  </si>
  <si>
    <t>Shayanfar Ali; Acree William E.; Jouyban Abolghasem Journal of Chemical &amp; Engineering Data (2009) 54(10) 2964-2966</t>
  </si>
  <si>
    <t>REF1064-Shayanfar</t>
  </si>
  <si>
    <t>Shayanfar Ali; Acree William E.; Jouyban Abolghasem Journal of Chemical &amp; Engineering Data (2009) 54(3) 1153-1157</t>
  </si>
  <si>
    <t>clotrimazole</t>
  </si>
  <si>
    <t>Clc1ccccc1C(c2ccccc2)(c3ccccc3)n4ccnc4</t>
  </si>
  <si>
    <t>colchicine</t>
  </si>
  <si>
    <t>O=C(N[C@@H]3C\1=C\C(=O)C(\OC)=C/C=C/1c2c(cc(OC)c(OC)c2OC)CC3)C</t>
  </si>
  <si>
    <t>coniine</t>
  </si>
  <si>
    <t>N1C(CCCC1)CC</t>
  </si>
  <si>
    <t>coronene</t>
  </si>
  <si>
    <t>c1cc2ccc3ccc4ccc5ccc6ccc1c7c2c3c4c5c67</t>
  </si>
  <si>
    <t>C1=CC2=C3C4=C1C=CC5=C4C6=C(C=C5)C=CC7=C6C3=C(C=C2)C=C7</t>
  </si>
  <si>
    <t>cortexolone</t>
  </si>
  <si>
    <t>O=C4\C=C2/[C@]([C@H]1CC[C@@]3([C@@](O)(C(=O)CO)CC[C@H]3[C@@H]1CC2)C)(C)CC4</t>
  </si>
  <si>
    <t>corticosterone</t>
  </si>
  <si>
    <t>O=C4\C=C2/[C@]([C@H]1[C@@H](O)C[C@@]3([C@@H](C(=O)CO)CC[C@H]3[C@@H]1CC2)C)(C)CC4</t>
  </si>
  <si>
    <t>OC2C3C(C1C(C(CC1)C(=O)CO)(C2)C)CCC4=CC(=O)CCC43C</t>
  </si>
  <si>
    <t>C1(=O)CCC3(C(=C1)CCC4C2CCC(C(=O)CO)C2(C)CC(O)C43)C</t>
  </si>
  <si>
    <t>cortisone</t>
  </si>
  <si>
    <t>O=C(CO)[C@@]3(O)CC[C@H]2[C@@H]4CC\C1=C\C(=O)CC[C@]1(C)[C@H]4C(=O)C[C@@]23C</t>
  </si>
  <si>
    <t>C[C@]12CCC(=O)C=C1CC[C@@H]3[C@@H]2C(=O)C[C@]4([C@H]3CC[C@@]4(C(=O)CO)O)C</t>
  </si>
  <si>
    <t>coumachlor</t>
  </si>
  <si>
    <t>Clc1ccc(cc1)C(CC(=O)C)C3=C(c2c(cccc2)OC3=O)O</t>
  </si>
  <si>
    <t>coumarin</t>
  </si>
  <si>
    <t>O2c1c(cccc1)C=CC2=O</t>
  </si>
  <si>
    <t>O1C(=O)C=Cc2ccccc21</t>
  </si>
  <si>
    <t>coumatetralyl</t>
  </si>
  <si>
    <t>O2c1c(cccc1)C(=C(C2=O)C3CCCc4c3cccc4)O</t>
  </si>
  <si>
    <t>http://onschallenge.wikispaces.com/Exp062</t>
  </si>
  <si>
    <t>crotonic acid</t>
  </si>
  <si>
    <t>O=C(O)/C=C/C</t>
  </si>
  <si>
    <t>http://onschallenge.wikispaces.com/Exp064</t>
  </si>
  <si>
    <t>http://www.chemspider.com/Chemical-Structure.552744.html</t>
  </si>
  <si>
    <t>REF964-ChemSpider</t>
  </si>
  <si>
    <t>39-</t>
  </si>
  <si>
    <t>crotonic acid DONOTUSE</t>
  </si>
  <si>
    <t>C\C=C\C(O)=O</t>
  </si>
  <si>
    <t>40-</t>
  </si>
  <si>
    <t>14-</t>
  </si>
  <si>
    <t>cycloate</t>
  </si>
  <si>
    <t>S(CC)C(=O)N(C1CCCCC1)CC</t>
  </si>
  <si>
    <t>cyclobarbital</t>
  </si>
  <si>
    <t>N1C(=O)NC(=O)C(C1=O)(CC)C2=CCCCC2</t>
  </si>
  <si>
    <t>cyclobenzaprine</t>
  </si>
  <si>
    <t>c3cc\2c(\C=C/c1c(cccc1)C/2=C/CCN(C)C)cc3</t>
  </si>
  <si>
    <t>cyclobutyl-5-spirobarbituric acid</t>
  </si>
  <si>
    <t>N2C(=O)NC(=O)C1(CCC1)C2=O</t>
  </si>
  <si>
    <t>cyclohepta-1,3,5-triene</t>
  </si>
  <si>
    <t>C1C=CC=CC=C1</t>
  </si>
  <si>
    <t>Cycloheptane</t>
  </si>
  <si>
    <t>C1CCCCCC1</t>
  </si>
  <si>
    <t>cycloheptanol</t>
  </si>
  <si>
    <t>OC1CCCCCC1</t>
  </si>
  <si>
    <t>cycloheptene</t>
  </si>
  <si>
    <t>C1CCC=CCC1</t>
  </si>
  <si>
    <t>cycloheptyl-5-spirobarbituric acid</t>
  </si>
  <si>
    <t>N2C(=O)NC(=O)C1(CCCCCC1)C2=O</t>
  </si>
  <si>
    <t>cyclohexanecarbaldehyde</t>
  </si>
  <si>
    <t>C1CCC(CC1)C=O</t>
  </si>
  <si>
    <t>cyclohexanecarboxylic acid</t>
  </si>
  <si>
    <t>C1CCC(CC1)C(=O)O</t>
  </si>
  <si>
    <t>http://onschallenge.wikispaces.com/Exp184</t>
  </si>
  <si>
    <t>Niyazov A.N.; Namatov B.; Atlyev Kh. lzv. Akad. Nauk Turkn. SSR; Ser. Fiz.Tekh.; Khim. Geol. Nauk 1974</t>
  </si>
  <si>
    <t>http://www.chemspider.com/Chemical-Structure.7135.html</t>
  </si>
  <si>
    <t>REF932-Niyazov</t>
  </si>
  <si>
    <t>OC(=O)C1CCCCC1</t>
  </si>
  <si>
    <t>cyclohexanepropionic acid</t>
  </si>
  <si>
    <t>C1CCC(CC1)CCC(=O)O</t>
  </si>
  <si>
    <t>cyclohexanol</t>
  </si>
  <si>
    <t>OC1CCCCC1</t>
  </si>
  <si>
    <t>C1(CCCCC1)O</t>
  </si>
  <si>
    <t>cyclohexanol acetate</t>
  </si>
  <si>
    <t>O(C1CCCCC1)C(=O)C</t>
  </si>
  <si>
    <t>C1(=O)CCCCC1</t>
  </si>
  <si>
    <t>cyclohexene</t>
  </si>
  <si>
    <t>C1CCC=CC1</t>
  </si>
  <si>
    <t>cycloheximide</t>
  </si>
  <si>
    <t>N1C(=O)CC(CC1=O)CC(O)C2CC(CC(C2=O)C)C</t>
  </si>
  <si>
    <t>cyclohexyl-5-spirobarbituric acid</t>
  </si>
  <si>
    <t>N2C(=O)NC(=O)C1(CCCCC1)C2=O</t>
  </si>
  <si>
    <t>cyclohexylamine</t>
  </si>
  <si>
    <t>NC1CCCCC1</t>
  </si>
  <si>
    <t>cyclohexylsulfonylcyclohexane</t>
  </si>
  <si>
    <t>S(=O)(=O)(C1CCCCC1)C2CCCCC2</t>
  </si>
  <si>
    <t>cyclooctanol</t>
  </si>
  <si>
    <t>OC1CCCCCCC1</t>
  </si>
  <si>
    <t>cyclooctyl-5-spirobarbituric acid</t>
  </si>
  <si>
    <t>N2C(=O)NC(=O)C1(CCCCCCC1)C2=O</t>
  </si>
  <si>
    <t>cyclopentene</t>
  </si>
  <si>
    <t>C1CC=CC1</t>
  </si>
  <si>
    <t>C1=CCCC1</t>
  </si>
  <si>
    <t>cyclopentyl-5-spirobarbituric acid</t>
  </si>
  <si>
    <t>N2C(=O)NC(=O)C1(CCCC1)C2=O</t>
  </si>
  <si>
    <t>cyclopropyl-5-spirobarbituric acid</t>
  </si>
  <si>
    <t>N2C(=O)NC(=O)C1(CC1)C2=O</t>
  </si>
  <si>
    <t>cyclosporin (A)</t>
  </si>
  <si>
    <t>O=C1NC(C(=O)N(C)C(C(=O)NC(C(=O)NC(C(=O)N(C)C(C(=O)N(C)C(C(=O)N(C)C(C(=O)N(C(C(=O)NC(C(=O)N(C)CC(=O)N(C)C1CC(C)C)CC)C(O)C(C)C/C=C/C)C)C(C)C)CC(C)C)CC(C)C)C)C)CC(C)C)C(C)C</t>
  </si>
  <si>
    <t>cycluron</t>
  </si>
  <si>
    <t>N(C1CCCCCCC1)C(=O)N(C)C</t>
  </si>
  <si>
    <t>cyhalothrin</t>
  </si>
  <si>
    <t>FC(F)(F)C(=CC1C(C1C(=O)OC(c2cc(ccc2)Oc3ccccc3)C#N)(C)C)Cl</t>
  </si>
  <si>
    <t>cymene</t>
  </si>
  <si>
    <t>cyproheptadine</t>
  </si>
  <si>
    <t>C3(=C1CCN(CC1)C)c2c(cccc2)C=Cc4c3cccc4</t>
  </si>
  <si>
    <t>cys</t>
  </si>
  <si>
    <t>C([C@@H](C(=O)O)N)S</t>
  </si>
  <si>
    <t>cytisine</t>
  </si>
  <si>
    <t>N2CC3CN1C(=CC=CC1=O)C(C2)C3</t>
  </si>
  <si>
    <t>cytosine</t>
  </si>
  <si>
    <t>c1cnc(=O)[nH]c1N</t>
  </si>
  <si>
    <t>N1C=CC(=NC1=O)N</t>
  </si>
  <si>
    <t>d-camphoric acid</t>
  </si>
  <si>
    <t>OC(=O)C1(C(C(CC1)C(=O)O)(C)C)C</t>
  </si>
  <si>
    <t>d-fenchone</t>
  </si>
  <si>
    <t>O=C2C1(CC(CC1)C2(C)C)C</t>
  </si>
  <si>
    <t>D-fructose</t>
  </si>
  <si>
    <t>O[C@H]1[C@H](O)[C@H](O[C@]1(O)CO)CO</t>
  </si>
  <si>
    <t>Xingchu GONG Shanshan WANG Haibin QU Solid-Liquid Equilibria of D-Glucose, D-Fructose and Sucrose in the Mixture of Ethanol and Water from 273.2 K to 293.2 K Chinese Journal of Chemical Engineering. Volume 19. Issue 2. April 2011. Pages 217-222</t>
  </si>
  <si>
    <t>http://dx.doi.org/10.1016/S1004-9541(11)60157-2</t>
  </si>
  <si>
    <t>http://onschallenge.wikispaces.com/JennyHale-1</t>
  </si>
  <si>
    <t>D-glucose</t>
  </si>
  <si>
    <t>O[C@H]1[C@H](O)[C@H](OC(O)[C@@H]1O)CO</t>
  </si>
  <si>
    <t>C([C@@H]1[C@H]([C@@H]([C@H](C(O1)O)O)O)O)O</t>
  </si>
  <si>
    <t>https://en.wikipedia.org/wiki/Glucose</t>
  </si>
  <si>
    <t>http://www.gaylordchemical.com/uploads/images/pdfs/literature/102B_english.pdf</t>
  </si>
  <si>
    <t>d-inositol</t>
  </si>
  <si>
    <t>OC1C(C(C(C(C1O)O)O)O)O</t>
  </si>
  <si>
    <t>D-mannitol</t>
  </si>
  <si>
    <t>O[C@H]([C@H](O)CO)[C@H](O)[C@H](O)CO</t>
  </si>
  <si>
    <t>D-p-hydroxyphenylglycine</t>
  </si>
  <si>
    <t>O=C(O)CNc1ccc(O)cc1</t>
  </si>
  <si>
    <t>d-quercitol</t>
  </si>
  <si>
    <t>OC1C(C(CC(C1O)O)O)O</t>
  </si>
  <si>
    <t>d,l-mepivacaine</t>
  </si>
  <si>
    <t>N1(C(CCCC1)C(=O)Nc2c(cccc2C)C)C</t>
  </si>
  <si>
    <t>daminozide</t>
  </si>
  <si>
    <t>N(NC(=O)CCC(=O)O)(C)C</t>
  </si>
  <si>
    <t>danazol</t>
  </si>
  <si>
    <t>n1oc5c(c1)CC4(C3C(C2C(C(CC2)(O)C#C)(CC3)C)CCC4=C5)C</t>
  </si>
  <si>
    <t>C#C[C@]5(O)CC[C@H]4[C@H]3[C@@H]([C@@]2(/C(=C\c1oncc1C2)CC3)C)CC[C@@]45C</t>
  </si>
  <si>
    <t>danofloxacin</t>
  </si>
  <si>
    <t>O=C(O)\C4=C\N(c3cc(N1C[C@H]2N(C)C[C@@H]1C2)c(F)cc3C4=O)C5CC5</t>
  </si>
  <si>
    <t>dapsone</t>
  </si>
  <si>
    <t>O=S(=O)(c1ccc(N)cc1)c2ccc(N)cc2</t>
  </si>
  <si>
    <t>S(=O)(=O)(c1ccc(cc1)N)c2ccc(cc2)N</t>
  </si>
  <si>
    <t>dazomet</t>
  </si>
  <si>
    <t>S1CN(CN(C1=S)C)C</t>
  </si>
  <si>
    <t>DDE</t>
  </si>
  <si>
    <t>Clc2ccc(\C(=C(/Cl)Cl)c1ccc(Cl)cc1)cc2</t>
  </si>
  <si>
    <t>DDT</t>
  </si>
  <si>
    <t>Clc1ccc(cc1)C(c2ccc(Cl)cc2)C(Cl)(Cl)Cl</t>
  </si>
  <si>
    <t>Dec-1-ene</t>
  </si>
  <si>
    <t>C(CCCC)CCCC=C</t>
  </si>
  <si>
    <t>decachlorobiphenyl</t>
  </si>
  <si>
    <t>Clc1c(c(Cl)c(Cl)c(Cl)c1Cl)c2c(Cl)c(Cl)c(Cl)c(Cl)c2Cl</t>
  </si>
  <si>
    <t>C1(=C(C(=C(C(=C1Cl)Cl)Cl)Cl)Cl)C2=C(C(=C(C(=C2Cl)Cl)Cl)Cl)Cl</t>
  </si>
  <si>
    <t>decachlorodiphenyl ether</t>
  </si>
  <si>
    <t>O(c1c(c(c(c(c1Cl)Cl)Cl)Cl)Cl)c2c(c(c(c(c2Cl)Cl)Cl)Cl)Cl</t>
  </si>
  <si>
    <t>W. Chang. Solubilities of Biphenyl. Naphthalene. Perfluorobiphenyl. Perfluoro-naphthalene and Hexachloroethane in Nonelectrolytes. Ph.D. Dissertation North Dakota State University. Fargo. ND (1969)</t>
  </si>
  <si>
    <t>decafluorobiphenyl</t>
  </si>
  <si>
    <t>Fc1c(c(F)c(F)c(F)c1F)c2c(F)c(F)c(F)c(F)c2F</t>
  </si>
  <si>
    <t>REF1249</t>
  </si>
  <si>
    <t>decalin</t>
  </si>
  <si>
    <t>C1CCC2CCCCC2C1</t>
  </si>
  <si>
    <t>decanebis(thioic S-acid)</t>
  </si>
  <si>
    <t>C(=S)(CCCCCCCCC(=S)O)O</t>
  </si>
  <si>
    <t>Willighagen E.L.; Denissen H.M.G.W.; Wehrens R. and Buydens L.M.C. On the Use of H and C 1D NMR Spectra as QSPR Descriptors. J. CHem. Inf. Model. 2006 46 (2)</t>
  </si>
  <si>
    <t>http://pubs.acs.org/doi/abs/10.1021/ci050282s</t>
  </si>
  <si>
    <t>decanoic acid</t>
  </si>
  <si>
    <t>O=C(O)CCCCCCCCC</t>
  </si>
  <si>
    <t>decyl 2-hydroxypropanoate</t>
  </si>
  <si>
    <t>C(=O)(C(O)C)OCCCCCCCCCC</t>
  </si>
  <si>
    <t>decylsulfanylmethanimidamide</t>
  </si>
  <si>
    <t>S(C(=N)N)CCCCCCCCCC</t>
  </si>
  <si>
    <t>DEF</t>
  </si>
  <si>
    <t>S(P(=O)(SCCCC)SCCCC)CCCC</t>
  </si>
  <si>
    <t>dehydrodivanillin</t>
  </si>
  <si>
    <t>O=Cc2cc(c1cc(cc(OC)c1O)C=O)c(O)c(OC)c2</t>
  </si>
  <si>
    <t>deoxy-D-glucose (2)</t>
  </si>
  <si>
    <t>OC1C(OC(O)CC1O)CO</t>
  </si>
  <si>
    <t>deoxycholic acid</t>
  </si>
  <si>
    <t>C[C@H](CCC(=O)O)[C@H]1CC[C@@H]2[C@@]1([C@H](C[C@H]3[C@H]2CC[C@H]4[C@@]3(CC[C@H](C4)O)C)O)C</t>
  </si>
  <si>
    <t>deoxycorticosterone</t>
  </si>
  <si>
    <t>O=C4\C=C2/[C@]([C@H]1CC[C@@]3([C@@H](C(=O)CO)CC[C@H]3[C@@H]1CC2)C)(C)CC4</t>
  </si>
  <si>
    <t>OCC(=O)C4C3(C(C2C(C1(CCC(=O)C=C1CC2)C)CC3)CC4)C</t>
  </si>
  <si>
    <t>O=C(C4C3(C(C2C(C1(C(=CC(=O)CC1)CC2)C)CC3)CC4)C)CO</t>
  </si>
  <si>
    <t>C[C@]12CC[C@H]3[C@H]([C@@H]1CC[C@@H]2C(=O)CO)CCC4=CC(=O)CC[C@]34C</t>
  </si>
  <si>
    <t>deoxycorticosterone acetate</t>
  </si>
  <si>
    <t>O(CC(=O)C4C3(C(C2C(C1(CCC(=O)C=C1CC2)C)CC3)CC4)C)C(=O)C</t>
  </si>
  <si>
    <t>DES</t>
  </si>
  <si>
    <t>Oc1ccc(cc1)C(=C(CC)c2ccc(cc2)O)CC</t>
  </si>
  <si>
    <t>desipramine</t>
  </si>
  <si>
    <t>c1cc3c(cc1)CCc2c(cccc2)N3CCCNC</t>
  </si>
  <si>
    <t>desmedipham</t>
  </si>
  <si>
    <t>N(c1cc(ccc1)OC(=O)Nc2ccccc2)C(=O)OCC</t>
  </si>
  <si>
    <t>devrinol</t>
  </si>
  <si>
    <t>O=C(N(CC)CC)C(Oc2cccc1ccccc12)C</t>
  </si>
  <si>
    <t>dexamethasone</t>
  </si>
  <si>
    <t>O=C(CO)[C@]3(O)[C@]2(C[C@H](O)[C@]4(F)[C@@]/1(\C(=C/C(=O)\C=C\1)CC[C@H]4[C@@H]2C[C@H]3C)C)C</t>
  </si>
  <si>
    <t>Wang B; Wang L; Zhang J; Li W; Wang J. Measurement and correlation for solubility of dexibuprofen in different solvents from 263.15 to 293.15 K. Thermochimica Acta 540 (2012) 91– 97</t>
  </si>
  <si>
    <t>http://dx.doi.org/10.1016/j.tca.2012.04.016</t>
  </si>
  <si>
    <t>dexibuprofen</t>
  </si>
  <si>
    <t>C[C@@H](c1ccc(cc1)CC(C)C)C(=O)O</t>
  </si>
  <si>
    <t>REF1278</t>
  </si>
  <si>
    <t>dextromethorphan</t>
  </si>
  <si>
    <t>O(c1ccc3c(c1)[C@@]24[C@@H]([C@H](N(CC2)C)C3)CCCC4)C</t>
  </si>
  <si>
    <t>dextromorphan</t>
  </si>
  <si>
    <t>di-(2-ethylhexyl)-phthalate</t>
  </si>
  <si>
    <t>c1(c(cccc1)C(=O)OCC(CCCC)CC)C(=O)OCC(CCCC)CC</t>
  </si>
  <si>
    <t>O(CC(CCCC)CC)C(=O)c1c(cccc1)C(=O)OCC(CCCC)CC</t>
  </si>
  <si>
    <t>C(=O)(c1c(cccc1)C(=O)OCC(CCCC)CC)OCC(CCCC)CC</t>
  </si>
  <si>
    <t>di-(p-aminophenyl)methane</t>
  </si>
  <si>
    <t>Nc1ccc(cc1)Cc2ccc(cc2)N</t>
  </si>
  <si>
    <t>di-n-propylsulfide</t>
  </si>
  <si>
    <t>S(CCC)CCC</t>
  </si>
  <si>
    <t>Michael H. Abraham and William E. Acree Jr. (2015). Physicochemical and biochemical properties for the dialkyl phthalates. Chemosphere. Volume 119. January 2015. Pages 871–880</t>
  </si>
  <si>
    <t>dx.doi.org/10.1016/j.chemosphere.2014.08.035</t>
  </si>
  <si>
    <t>di(2-ethylhexyl) phthalate</t>
  </si>
  <si>
    <t>CCCCC(CC)COC(=O)C1=CC=CC=C1C(=O)OCC(CC)CCCC</t>
  </si>
  <si>
    <t>REF1325-Abraham</t>
  </si>
  <si>
    <t>di(methyl vanillate)</t>
  </si>
  <si>
    <t>O=C(OC)c2cc(c1cc(cc(OC)c1O)C(=O)OC)c(O)c(OC)c2</t>
  </si>
  <si>
    <t>di(phenyl)-piperidin-2-ylmethanol</t>
  </si>
  <si>
    <t>C(C1NCCCC1)(c2ccccc2)(c3ccccc3)O</t>
  </si>
  <si>
    <t>di(phenyl)-piperidin-4-ylmethanol</t>
  </si>
  <si>
    <t>C(C1CCNCC1)(c2ccccc2)(c3ccccc3)O</t>
  </si>
  <si>
    <t>dialifos</t>
  </si>
  <si>
    <t>ClCC(SP(=S)(OCC)OCC)N2C(=O)c1c(cccc1)C2=O</t>
  </si>
  <si>
    <t>diallate</t>
  </si>
  <si>
    <t>ClC(=CCl)CSC(=O)N(C(C)C)C(C)C</t>
  </si>
  <si>
    <t>diallyl phthalate</t>
  </si>
  <si>
    <t>O=C(OC\C=C)c1ccccc1C(=O)OC\C=C</t>
  </si>
  <si>
    <t>diapocynin</t>
  </si>
  <si>
    <t>O=C(c2cc(c1cc(cc(OC)c1O)C(=O)C)c(O)c(OC)c2)C</t>
  </si>
  <si>
    <t>diatrizoic acid</t>
  </si>
  <si>
    <t>Ic1c(c(I)c(c(I)c1NC(=O)C)C(=O)O)NC(=O)C</t>
  </si>
  <si>
    <t>diazepam</t>
  </si>
  <si>
    <t>CN1c2ccc(cc2C(=NCC1=O)c3ccccc3)Cl</t>
  </si>
  <si>
    <t>CN1C(=O)CN=C(C2=C1C=CC(=C2)Cl)C3=CC=CC=C3</t>
  </si>
  <si>
    <t>diazinon</t>
  </si>
  <si>
    <t>S=P(OCC)(OCC)Oc1nc(nc(c1)C)C(C)C</t>
  </si>
  <si>
    <t>diazoxide</t>
  </si>
  <si>
    <t>Clc1ccc2c(c1)S(=O)(=O)/N=C(\N2)C</t>
  </si>
  <si>
    <t>dibenz[a,h]anthracene</t>
  </si>
  <si>
    <t>c1ccc2c(c1)ccc3c2cc4ccc5ccccc5c4c3</t>
  </si>
  <si>
    <t>http://onschallenge.wikispaces.com/EXP301</t>
  </si>
  <si>
    <t>dibenzalacetone</t>
  </si>
  <si>
    <t>O=C(\C=C\c1ccccc1)\C=C\c2ccccc2</t>
  </si>
  <si>
    <t>http://onschallenge.wikispaces.com/EXP308</t>
  </si>
  <si>
    <t>http://onschallenge.wikispaces.com/EXP311</t>
  </si>
  <si>
    <t>C1CCC(CC1)O</t>
  </si>
  <si>
    <t>http://onschallenge.wikispaces.com/EXP313</t>
  </si>
  <si>
    <t>http://onschallenge.wikispaces.com/EXP324</t>
  </si>
  <si>
    <t>dibenzamid</t>
  </si>
  <si>
    <t>N(C(=O)c1ccccc1)C(=O)c2ccccc2</t>
  </si>
  <si>
    <t>C. J. Pedersen. J. Am. Chem. Soc.. 89. 7017 (1967)</t>
  </si>
  <si>
    <t>dibenzo-18-crown-6</t>
  </si>
  <si>
    <t>O1c3c(OCCOCCOc2ccccc2OCCOCC1)cccc3</t>
  </si>
  <si>
    <t>REF1185</t>
  </si>
  <si>
    <t>formic acid</t>
  </si>
  <si>
    <t>C(=O)O</t>
  </si>
  <si>
    <t>pyridine</t>
  </si>
  <si>
    <t>c1ccncc1</t>
  </si>
  <si>
    <t>Y. Marcus and L. E. Asher. J. Phys. Chem. 82. 1246 (1978)</t>
  </si>
  <si>
    <t>2-bromobutanoic acid</t>
  </si>
  <si>
    <t>BrC(C(=O)O)CC</t>
  </si>
  <si>
    <t>REF1261</t>
  </si>
  <si>
    <t>Nc1ccccc1Cl</t>
  </si>
  <si>
    <t>2,4-xylenol</t>
  </si>
  <si>
    <t>Cc1ccc(O)c(C)c1</t>
  </si>
  <si>
    <t>3-methylphenol</t>
  </si>
  <si>
    <t>Cc1cccc(c1)O</t>
  </si>
  <si>
    <t>c1ccc(cc1)C=O</t>
  </si>
  <si>
    <t>phenylethyl alcohol</t>
  </si>
  <si>
    <t>c1ccc(cc1)CCO</t>
  </si>
  <si>
    <t>trichloroethanol</t>
  </si>
  <si>
    <t>ClC(Cl)(Cl)CO</t>
  </si>
  <si>
    <t>dibenzofuran</t>
  </si>
  <si>
    <t>o2c1ccccc1c3c2cccc3</t>
  </si>
  <si>
    <t>o1c3c(c2c1cccc2)cccc3</t>
  </si>
  <si>
    <t>C1=CC=C2C(=C1)C3=CC=CC=C3O2</t>
  </si>
  <si>
    <t>dibenzofuran-2-sulfonic acid</t>
  </si>
  <si>
    <t>c21c3c(oc1ccc(c2)S(=O)(=O)O)cccc3</t>
  </si>
  <si>
    <t>dibenzothiophene</t>
  </si>
  <si>
    <t>c1ccc2c(c1)c3ccccc3s2</t>
  </si>
  <si>
    <t>Qi Zhang. Yonghong Hu. Ying Shi. Yang Yang. Limin Cheng. Cuicui Cao. Wenge Yang. Thermodynamic Models for Determination of the Solubility of Dibenzothiophene in Different Solvents at Temperatures from (278.15 to 328.15) K. J. Chem. Eng. Data</t>
  </si>
  <si>
    <t>dx.doi.org/10.1021/je500437m</t>
  </si>
  <si>
    <t>REF1321-Zhang</t>
  </si>
  <si>
    <t>Yana Wang. Shuixiang Fu. Yinxia Jia. Chao Qian and Xinzhi Chen. Solubility of Benzyl Disulfide in Five Organic Solvents between (283.45 and 333.15) K. J. Chem. Eng. Data 2013</t>
  </si>
  <si>
    <t>dx.doi.org/10.1021/je400326r</t>
  </si>
  <si>
    <t>dibenzyl disulfide</t>
  </si>
  <si>
    <t>c1ccc(cc1)CSSCc1ccccc1</t>
  </si>
  <si>
    <t>dibromomethane</t>
  </si>
  <si>
    <t>BrCBr</t>
  </si>
  <si>
    <t>dibucaine</t>
  </si>
  <si>
    <t>O=C(c1c2ccccc2nc(OCCCC)c1)NCCN(CC)CC</t>
  </si>
  <si>
    <t>Dibutyl hydrogen phosphate</t>
  </si>
  <si>
    <t>P(=O)(OCCCC)(OCCCC)O</t>
  </si>
  <si>
    <t>dibutyl phthalate</t>
  </si>
  <si>
    <t>CCCCOC(=O)c1ccccc1C(=O)OCCCC</t>
  </si>
  <si>
    <t>CCCCOC(=O)C1=CC=CC=C1C(=O)OCCCC</t>
  </si>
  <si>
    <t>dibutyl sebacate</t>
  </si>
  <si>
    <t>CCCCOC(=O)CCCCCCCCC(=O)OCCCC</t>
  </si>
  <si>
    <t>dicamba</t>
  </si>
  <si>
    <t>Clc1ccc(Cl)c(c1OC)C(=O)O</t>
  </si>
  <si>
    <t>dicaphton</t>
  </si>
  <si>
    <t>[N+](=O)([O-])c1cc(c(cc1)OP(=S)(OC)OC)Cl</t>
  </si>
  <si>
    <t>Dichlorodifluoromethane</t>
  </si>
  <si>
    <t>C(F)(F)(Cl)Cl</t>
  </si>
  <si>
    <t>Dichloromethane</t>
  </si>
  <si>
    <t>diclofenac</t>
  </si>
  <si>
    <t>Clc2cccc(Cl)c2Nc1ccccc1CC(=O)O</t>
  </si>
  <si>
    <t>c1ccc(c(c1)CC(=O)O)Nc2c(cccc2Cl)Cl</t>
  </si>
  <si>
    <t>C1=CC=C(C(=C1)CC(=O)O)NC2=C(C=CC=C2Cl)Cl</t>
  </si>
  <si>
    <t>diclofop-methyl</t>
  </si>
  <si>
    <t>Clc1c(ccc(c1)Cl)Oc2ccc(cc2)OC(C)C(=O)OC</t>
  </si>
  <si>
    <t>dicyandiamide</t>
  </si>
  <si>
    <t>N#C\N=C(/N)N</t>
  </si>
  <si>
    <t>dicyclohexyl-18-crown-6</t>
  </si>
  <si>
    <t>O1C3C(OCCOCCOC2CCCCC2OCCOCC1)CCCC3</t>
  </si>
  <si>
    <t>dicyclohexylamine</t>
  </si>
  <si>
    <t>N(C1CCCCC1)C2CCCCC2</t>
  </si>
  <si>
    <t>didecyl phthalate</t>
  </si>
  <si>
    <t>CCCCCCCCCCOC(=O)C1=CC=CC=C1C(=O)OCCCCCCCCCC</t>
  </si>
  <si>
    <t>dieldrin</t>
  </si>
  <si>
    <t>ClC5(Cl)[C@]3(Cl)C(\Cl)=C(\Cl)[C@@]5(Cl)[C@H]4[C@H]1C[C@H]([C@@H]2O[C@H]12)[C@@H]34</t>
  </si>
  <si>
    <t>C1C2C3C(C1C4C2O4)C5(C(=C(C3(C5(Cl)Cl)Cl)Cl)Cl)Cl</t>
  </si>
  <si>
    <t>dienestrol</t>
  </si>
  <si>
    <t>Oc1ccc(cc1)C(=CC)C(=CC)c2ccc(cc2)O</t>
  </si>
  <si>
    <t>Oc1ccc(cc1)C(C(c2ccc(cc2)O)C=C)C=C</t>
  </si>
  <si>
    <t>diethoxy-sulfanylidene-(3,5,6-trichloropyridin-2-yl)oxyphosphorane</t>
  </si>
  <si>
    <t>Clc1nc(c(cc1Cl)Cl)OP(=S)(OCC)OCC</t>
  </si>
  <si>
    <t>P(=S)(Oc1c(cc(c(n1)Cl)Cl)Cl)(OCC)OCC</t>
  </si>
  <si>
    <t>diethyl (4-nitrophenyl) phosphate</t>
  </si>
  <si>
    <t>P(=O)(Oc1ccc(cc1)[N+](=O)[O-])(OCC)OCC</t>
  </si>
  <si>
    <t>diethyl decanedioate</t>
  </si>
  <si>
    <t>C(=O)(CCCCCCCCC(=O)OCC)OCC</t>
  </si>
  <si>
    <t>Diethyl hexanedioate</t>
  </si>
  <si>
    <t>C(=O)(CCCCC(=O)OCC)OCC</t>
  </si>
  <si>
    <t>diethyl malonate</t>
  </si>
  <si>
    <t>O=C(OCC)CC(=O)OCC</t>
  </si>
  <si>
    <t>Diethyl octanedioate</t>
  </si>
  <si>
    <t>C(=O)(CCCCCCC(=O)OCC)OCC</t>
  </si>
  <si>
    <t>Diethyl pentanedioate</t>
  </si>
  <si>
    <t>C(=O)(CCCC(=O)OCC)OCC</t>
  </si>
  <si>
    <t>diethyl phthalate</t>
  </si>
  <si>
    <t>CCOC(=O)c1ccccc1C(=O)OCC</t>
  </si>
  <si>
    <t>CCOC(=O)C1=CC=CC=C1C(=O)OCC</t>
  </si>
  <si>
    <t>Diethyl piperazine-1,4-dicarboxylate</t>
  </si>
  <si>
    <t>N1(C(=O)OCC)CCN(CC1)C(=O)OCC</t>
  </si>
  <si>
    <t>diethyl succinate</t>
  </si>
  <si>
    <t>O=C(CCC(=O)OCC)OCC</t>
  </si>
  <si>
    <t>diethyl sulfide</t>
  </si>
  <si>
    <t>S(CC)CC</t>
  </si>
  <si>
    <t>diethyl sulfone</t>
  </si>
  <si>
    <t>S(=O)(=O)(CC)CC</t>
  </si>
  <si>
    <t>diethyldisulfide</t>
  </si>
  <si>
    <t>S(SCC)CC</t>
  </si>
  <si>
    <t>difenoxuron</t>
  </si>
  <si>
    <t>N(C)(C)C(=O)Nc1ccc(cc1)Oc2ccc(cc2)OC</t>
  </si>
  <si>
    <t>S. Baluja. R. Bhalodia. R. Gajera. N. Vekariya and M. Bhatt. J. Chem. Eng. Data 54. 1091-1093 (2009)</t>
  </si>
  <si>
    <t>difloxacin</t>
  </si>
  <si>
    <t>Fc1ccc(cc1)N\3c2cc(c(F)cc2C(=O)C(/C(=O)O)=C/3)N4CCN(C)CC4</t>
  </si>
  <si>
    <t>REF1242</t>
  </si>
  <si>
    <t>diflunisal</t>
  </si>
  <si>
    <t>O=C(O)c1cc(ccc1O)c2ccc(F)cc2F</t>
  </si>
  <si>
    <t>Perlovich; G.L. and Bauer-Brandl; A.; Thermodynamics of solutions II. Flurbiprofen and diflunisal as models for studying solvation of drug substances. European Journal of Pharmaceutical Sciences. 2003. 19: 423-432.</t>
  </si>
  <si>
    <t>digitoxin</t>
  </si>
  <si>
    <t>O1C(CC(C(C1C)OC2OC(C(C(C2)O)O)C)O)OC3C(OC(CC3O)OC8CC7C(C6C(C4(C(C(CC4)C5=CC(=O)OC5)(CC6)C)O)CC7)(CC8)C)C</t>
  </si>
  <si>
    <t>OC76C1C(C5(C(CC1)CC(OC4OC(C(OC3OC(C(OC2OC(C(O)C(O)C2)C)C(O)C3)C)C(O)C4)C)CC5)C)CCC6(C(CC7)C8=CC(=O)OC8)C</t>
  </si>
  <si>
    <t>digoxin</t>
  </si>
  <si>
    <t>O=C\1OC/C(=C/1)[C@H]2CC[C@@]8(O)[C@]2(C)[C@H](O)C[C@H]7[C@H]8CC[C@H]6[C@]7(C)CC[C@H](O[C@@H]5O[C@H](C)[C@@H](O[C@@H]4O[C@@H]([C@@H](O[C@@H]3O[C@@H]([C@@H](O)[C@@H](O)C3)C)[C@@H](O)C4)C)[C@@H](O)C5)C6</t>
  </si>
  <si>
    <t>diheptyl benzene-1,2-dicarboxylate</t>
  </si>
  <si>
    <t>c1(c(cccc1)C(=O)OCCCCCCC)C(=O)OCCCCCCC</t>
  </si>
  <si>
    <t>diheptyl phthalate</t>
  </si>
  <si>
    <t>CCCCCCCOC(=O)C1=CC=CC=C1C(=O)OCCCCCCC</t>
  </si>
  <si>
    <t>dihexyl decanedioate</t>
  </si>
  <si>
    <t>C(=O)(CCCCCCCCC(=O)OCCCCCC)OCCCCCC</t>
  </si>
  <si>
    <t>dihexyl phthalate</t>
  </si>
  <si>
    <t>O=C(OCCCCCC)c1ccccc1C(=O)OCCCCCC</t>
  </si>
  <si>
    <t>CCCCCCOC(=O)C1=CC=CC=C1C(=O)OCCCCCC</t>
  </si>
  <si>
    <t>dihydroepiandrosterone</t>
  </si>
  <si>
    <t>O=C3[C@]2(CC[C@@H]1[C@@]4(C(=C/C[C@H]1[C@@H]2CC3)\C[C@@H](O)CC4)C)C</t>
  </si>
  <si>
    <t>diiodohydroxyquin (Iodoquinol)</t>
  </si>
  <si>
    <t>Ic1c(O)c2ncccc2c(I)c1</t>
  </si>
  <si>
    <t>Diiodomethane</t>
  </si>
  <si>
    <t>ICI</t>
  </si>
  <si>
    <t>diisobutyl phthalate</t>
  </si>
  <si>
    <t>O=C(OCC(C)C)c1ccccc1C(=O)OCC(C)C</t>
  </si>
  <si>
    <t>diisooctyl phthalate</t>
  </si>
  <si>
    <t>O(CCCCCC(C)C)C(=O)c1c(cccc1)C(=O)OCCCCCC(C)C</t>
  </si>
  <si>
    <t>diisopropylketone</t>
  </si>
  <si>
    <t>C(=O)(C(C)C)C(C)C</t>
  </si>
  <si>
    <t>diisopropylsulfide</t>
  </si>
  <si>
    <t>S(C(C)C)C(C)C</t>
  </si>
  <si>
    <t>diltiazem</t>
  </si>
  <si>
    <t>O=C2N(c3c(S[C@@H](c1ccc(OC)cc1)[C@H]2OC(=O)C)cccc3)CCN(C)C</t>
  </si>
  <si>
    <t>dimercaptosuccinic acid</t>
  </si>
  <si>
    <t>OC(=O)CC(S)(S)C(=O)O</t>
  </si>
  <si>
    <t>dimetan</t>
  </si>
  <si>
    <t>N(C)(C)C(=O)OC1=CC(=O)CC(C1)(C)C</t>
  </si>
  <si>
    <t>dimethirimol</t>
  </si>
  <si>
    <t>N(C)(C)c1nc(c(c(n1)C)CCCC)O</t>
  </si>
  <si>
    <t>dimethoate</t>
  </si>
  <si>
    <t>S(P(=S)(OC)OC)CC(=O)NC</t>
  </si>
  <si>
    <t>dimethoxy-sulfanylidene-(2,4,5-trichlorophenoxy)phosphorane</t>
  </si>
  <si>
    <t>Clc1c(cc(c(c1)Cl)OP(=S)(OC)OC)Cl</t>
  </si>
  <si>
    <t>dimethoxy-sulfanylidene-(3,5,6-trichloropyridin-2-yl)oxyphosphorane</t>
  </si>
  <si>
    <t>Clc1nc(c(cc1Cl)Cl)OP(=S)(OC)OC</t>
  </si>
  <si>
    <t>dimethoxymethane</t>
  </si>
  <si>
    <t>O(COC)C</t>
  </si>
  <si>
    <t>C(OC)OC</t>
  </si>
  <si>
    <t>dimethoxyphosphinothioyldisulfanyl-dimethoxy-sulfanylidenephosphorane</t>
  </si>
  <si>
    <t>P(=S)(SSP(=S)(OC)OC)(OC)OC</t>
  </si>
  <si>
    <t>dimethyl carbate</t>
  </si>
  <si>
    <t>O(C)C(=O)C1C2CC(C1C(=O)OC)C=C2</t>
  </si>
  <si>
    <t>Dimethyl decanedioate</t>
  </si>
  <si>
    <t>C(=O)(CCCCCCCCC(=O)OC)OC</t>
  </si>
  <si>
    <t>dimethyl ether</t>
  </si>
  <si>
    <t>COC</t>
  </si>
  <si>
    <t>Wang L-C; Wang H-Y; Zhao J-H; Song C-Y; Wang J-S. Solubility of dimethyl fumarate in methanol; ethanol; 1-propanol; 2-propanol; 12-propanediol and water from 289.95K to 347.15K.</t>
  </si>
  <si>
    <t>http://pubs.acs.org/doi/abs/10.1021/je100964a</t>
  </si>
  <si>
    <t>dimethyl fumarate</t>
  </si>
  <si>
    <t>O=C(OC)\C=C\C(=O)OC</t>
  </si>
  <si>
    <t>22.6C</t>
  </si>
  <si>
    <t>24.4C</t>
  </si>
  <si>
    <t>29.6C</t>
  </si>
  <si>
    <t>27.4C</t>
  </si>
  <si>
    <t>dimethyl phthalate</t>
  </si>
  <si>
    <t>O=C(OC)c1ccccc1C(=O)OC</t>
  </si>
  <si>
    <t>COC(=O)C1=CC=CC=C1C(=O)OC</t>
  </si>
  <si>
    <t>Yumei Kaia. Yonghong Hua. Zheng Caoa. Jiaojiao Lia. Wenge Yang. Measurement and correlation solubility and mixing properties of dimethyl succinylsuccinate in pure and mixture organic solvents from (278.15 to 333.15) K. Fluid Phase Equilibria</t>
  </si>
  <si>
    <t>dx.doi.org/doi:10.1016/j.fluid.2013.06.037</t>
  </si>
  <si>
    <t>dimethyl succinyl succinate</t>
  </si>
  <si>
    <t>O=C(OC)C1C(=O)CC(C(=O)C1)C(=O)OC</t>
  </si>
  <si>
    <t>dimethyl sulfide</t>
  </si>
  <si>
    <t>S(C)C</t>
  </si>
  <si>
    <t>dimethyl sulfone</t>
  </si>
  <si>
    <t>O=S(=O)(C)C</t>
  </si>
  <si>
    <t>dimethyl terephthalate</t>
  </si>
  <si>
    <t>O=C(OC)c1ccc(cc1)C(=O)OC</t>
  </si>
  <si>
    <t>dimethyldisulfide</t>
  </si>
  <si>
    <t>S(SC)C</t>
  </si>
  <si>
    <t>dimetridazole</t>
  </si>
  <si>
    <t>O=[N+]([O-])c1cnc(n1C)C</t>
  </si>
  <si>
    <t>CC1=NC=C(N1C)[N+](=O)[O-]</t>
  </si>
  <si>
    <t>dinitramine</t>
  </si>
  <si>
    <t>[N+](=O)([O-])c1c(c(cc(c1N)C(F)(F)F)[N+](=O)[O-])N(CC)CC</t>
  </si>
  <si>
    <t>dinonyl phthalate</t>
  </si>
  <si>
    <t>CCCCCCCCCOC(=O)C1=CC=CC=C1C(=O)OCCCCCCCCC</t>
  </si>
  <si>
    <t>dinoseb</t>
  </si>
  <si>
    <t>[N+](=O)([O-])c1c(c(cc(c1)[N+](=O)[O-])C(CC)C)O</t>
  </si>
  <si>
    <t>dioctyl phthalate</t>
  </si>
  <si>
    <t>O(CCCCCCCC)C(=O)c1c(cccc1)C(=O)OCCCCCCCC</t>
  </si>
  <si>
    <t>CCCCCCCCOC(=O)C1=CC=CC=C1C(=O)OCCCCCCCC</t>
  </si>
  <si>
    <t>diosgenin</t>
  </si>
  <si>
    <t>OC2C/C1=C/CC5C(C1(C)CC2)CCC6(C4C(OC3(OCC(CC3)C)C4C)CC56)C</t>
  </si>
  <si>
    <t>Chen F-X; Zhao M-R; Ren B-Z; Zhou C-R and Peng F-F. Solubility of diosgenin in different solvents. J. Chem. Thermodynamics 47 (2012) 341–346</t>
  </si>
  <si>
    <t>http://dx.doi.org/10.1016/j.jct.2011.11.009</t>
  </si>
  <si>
    <t>REF1270</t>
  </si>
  <si>
    <t>O2C1(OCC(CC1)C)C(C3C2CC4C3(CCC5C4CC=C6C5(CCC(C6)O)C)C)C</t>
  </si>
  <si>
    <t>dioxacarb</t>
  </si>
  <si>
    <t>N(C)C(=O)Oc1c(cccc1)C2OCCO2</t>
  </si>
  <si>
    <t>dipentene</t>
  </si>
  <si>
    <t>CC1=CCC(CC1)C(=C)C</t>
  </si>
  <si>
    <t>dipentyl benzene-1,2-dicarboxylate</t>
  </si>
  <si>
    <t>c1(c(cccc1)C(=O)OCCCCC)C(=O)OCCCCC</t>
  </si>
  <si>
    <t>diphenamid</t>
  </si>
  <si>
    <t>N(C)(C)C(=O)C(c1ccccc1)c2ccccc2</t>
  </si>
  <si>
    <t>diphenhydramine</t>
  </si>
  <si>
    <t>O(CCN(C)C)C(c1ccccc1)c2ccccc2</t>
  </si>
  <si>
    <t>diphenic acid</t>
  </si>
  <si>
    <t>OC(=O)c1c(cccc1)-c2c(cccc2)C(=O)O</t>
  </si>
  <si>
    <t>D. Wei and Y. Pei. Ind. Eng. Chem. Res. 47. 8953-8956 (2008)</t>
  </si>
  <si>
    <t>diphenyl carbonate</t>
  </si>
  <si>
    <t>c1ccc(cc1)OC(=O)Oc2ccccc2</t>
  </si>
  <si>
    <t>REF1190</t>
  </si>
  <si>
    <t>diphenyl ether</t>
  </si>
  <si>
    <t>O(c1ccccc1)c2ccccc2</t>
  </si>
  <si>
    <t>DeFina KM; Van TT' Fletcher KA; Acree WE Jr. Solubility of diphenyl sulfone in oranic nonelectrolyte solvents. Comparison of observed vs. predicted values based upon mobile order theory. Canadian Journal of Chemistry 78:4</t>
  </si>
  <si>
    <t>http://dx.doi.org/10.1139/v00-041</t>
  </si>
  <si>
    <t>diphenyl sulfone</t>
  </si>
  <si>
    <t>O=S(=O)(c1ccccc1)c2ccccc2</t>
  </si>
  <si>
    <t>REF1043-DeFina</t>
  </si>
  <si>
    <t>http://onschallenge.wikispaces.com/Exp077</t>
  </si>
  <si>
    <t>diphenylacetic acid</t>
  </si>
  <si>
    <t>O=C(O)C(c1ccccc1)c2ccccc2</t>
  </si>
  <si>
    <t>ONS77-1</t>
  </si>
  <si>
    <t>http://onschallenge.wikispaces.com/EXp081</t>
  </si>
  <si>
    <t>OC(=O)C(c1ccccc1)c2ccccc2</t>
  </si>
  <si>
    <t>diphenylamine</t>
  </si>
  <si>
    <t>c1ccc(cc1)Nc2ccccc2</t>
  </si>
  <si>
    <t>N(c1ccccc1)c2ccccc2</t>
  </si>
  <si>
    <t>C1=CC=C(C=C1)NC2=CC=CC=C2</t>
  </si>
  <si>
    <t>diphenylethane</t>
  </si>
  <si>
    <t>c1(ccccc1)C(c2ccccc2)C</t>
  </si>
  <si>
    <t>diphenylhydantoin</t>
  </si>
  <si>
    <t>O=C2N(C(=O)N(c1ccccc1)C2)c3ccccc3</t>
  </si>
  <si>
    <t>diphenylmethane</t>
  </si>
  <si>
    <t>C(c1ccccc1)c2ccccc2</t>
  </si>
  <si>
    <t>diphenylnitrosamine</t>
  </si>
  <si>
    <t>N(N=O)(c1ccccc1)c2ccccc2</t>
  </si>
  <si>
    <t>diphenylolpropane</t>
  </si>
  <si>
    <t>Oc1ccc(cc1)C(C)(C)c2ccc(cc2)O</t>
  </si>
  <si>
    <t>dipropyl benzene-1,2-dicarboxylate</t>
  </si>
  <si>
    <t>c1(c(cccc1)C(=O)OCCC)C(=O)OCCC</t>
  </si>
  <si>
    <t>dipropyl ether</t>
  </si>
  <si>
    <t>O(CCC)CCC</t>
  </si>
  <si>
    <t>dipropyl phthalate</t>
  </si>
  <si>
    <t>CCCOC(=O)C1=CC=CC=C1C(=O)OCCC</t>
  </si>
  <si>
    <t>dipropylamine</t>
  </si>
  <si>
    <t>N(CCC)CCC</t>
  </si>
  <si>
    <t>disopyramide</t>
  </si>
  <si>
    <t>O=C(N)C(c1ncccc1)(c2ccccc2)CCN(C(C)C)C(C)C</t>
  </si>
  <si>
    <t>disulfiram</t>
  </si>
  <si>
    <t>CCN(CC)C(=S)SSC(=S)N(CC)CC</t>
  </si>
  <si>
    <t>disulfoton</t>
  </si>
  <si>
    <t>S(P(=S)(OCC)OCC)CCSCC</t>
  </si>
  <si>
    <t>ditalimfos</t>
  </si>
  <si>
    <t>S=P(N2C(=O)c1c(cccc1)C2=O)(OCC)OCC</t>
  </si>
  <si>
    <t>dithiane-3,6-dicarboxylic acid</t>
  </si>
  <si>
    <t>C1(C(=O)O)SSC(CC1)C(=O)O</t>
  </si>
  <si>
    <t>ditolyl ether</t>
  </si>
  <si>
    <t>O(c1cc(ccc1)C)c2cc(ccc2)C</t>
  </si>
  <si>
    <t>diundecyl phthalate</t>
  </si>
  <si>
    <t>CCCCCCCCCCCOC(=O)C1=CC=CC=C1C(=O)OCCCCCCCCCCC</t>
  </si>
  <si>
    <t>diuril</t>
  </si>
  <si>
    <t>Clc1c(cc2c(c1)N=CNS2(=O)=O)S(=O)(=O)N</t>
  </si>
  <si>
    <t>diuron</t>
  </si>
  <si>
    <t>Clc1ccc(NC(=O)N(C)C)cc1Cl</t>
  </si>
  <si>
    <t>Green CE; Abraham MH; Acree WE Jr.; De Fina KM; Sharp TL. Solvation descriptors for pesticides from the solubility of solids: diuron as an example. Pest Manag Sci 56:1043-1053 (2000)</t>
  </si>
  <si>
    <t>http://eprints.ucl.ac.uk/24535/</t>
  </si>
  <si>
    <t>REF1041-Green</t>
  </si>
  <si>
    <t>DeFina KM; Sharp TL; Spurgin MA; Chuca I; Acree WE Jr.; Green CE; Abraham MH. Solubility of the pesticide diuron in organic nonelectrolyte solvents. Comparison of observed vs. predicted values based upon mobile order theory. Canadian Journal of Chemistry 78:2 (2000)</t>
  </si>
  <si>
    <t>http://dx.doi.org/10.1139/v99-243</t>
  </si>
  <si>
    <t>REF1042-DeFina</t>
  </si>
  <si>
    <t>ethyl benzene</t>
  </si>
  <si>
    <t>REF1065-Sprunger</t>
  </si>
  <si>
    <t>Clc1c(ccc(c1)NC(=O)N(C)C)Cl</t>
  </si>
  <si>
    <t>CN(C)C(=O)NC1=CC(=C(C=C1)Cl)Cl</t>
  </si>
  <si>
    <t>diuron DONOTUSE</t>
  </si>
  <si>
    <t>c1(c(ccc(c1)NC(=O)N(C)C)Cl)Cl</t>
  </si>
  <si>
    <t>DL-1,2-diphenylethanol</t>
  </si>
  <si>
    <t>OC(Cc1ccccc1)c2ccccc2</t>
  </si>
  <si>
    <t>DL-camphor</t>
  </si>
  <si>
    <t>O=C1CC2CCC1(C)C2(C)C</t>
  </si>
  <si>
    <t>DL-thiotic acid)</t>
  </si>
  <si>
    <t>O=C(O)CCCCC1SSCC1</t>
  </si>
  <si>
    <t>dl-tropic acid</t>
  </si>
  <si>
    <t>OCC(c1ccccc1)C(=O)O</t>
  </si>
  <si>
    <t>DNOC</t>
  </si>
  <si>
    <t>[N+](=O)([O-])c1c(c(cc(c1)[N+](=O)[O-])C)O</t>
  </si>
  <si>
    <t>dodecanol</t>
  </si>
  <si>
    <t>OCCCCCCCCCCCC</t>
  </si>
  <si>
    <t>dodecylbenzene</t>
  </si>
  <si>
    <t>c1ccccc1CCCCCCCCCCCC</t>
  </si>
  <si>
    <t>dorzolamide</t>
  </si>
  <si>
    <t>O=S(=O)(c1sc2c(c1)[C@@H](NCC)C[C@H](C)S2(=O)=O)N</t>
  </si>
  <si>
    <t>doxepin</t>
  </si>
  <si>
    <t>N(CCC=C2c1c(cccc1)OCc3c2cccc3)(C)C</t>
  </si>
  <si>
    <t>doxycycline</t>
  </si>
  <si>
    <t>N(C4C3C(C2C(c1c(c(ccc1)O)C(=O)C2=C(C3(C(=O)C(=C4O)C(=O)N)O)O)C)O)(C)C</t>
  </si>
  <si>
    <t>dulcin</t>
  </si>
  <si>
    <t>N(c1ccc(cc1)OCC)C(=O)N</t>
  </si>
  <si>
    <t>Flanagan KB; Hoover KR; Acree WE Jr.; Abraham MH.  Mathematical correlation of durene solubilities in organic solvents with the Abraham solvation parameter model. Physics and Chemistry of Liquids 44:02 173-182</t>
  </si>
  <si>
    <t>http://dx.doi.org/10.1080/00319100500381441</t>
  </si>
  <si>
    <t>durene</t>
  </si>
  <si>
    <t>c1c(c(cc(c1C)C)C)C</t>
  </si>
  <si>
    <t>REF1143-Flanagan</t>
  </si>
  <si>
    <t>dyphylline</t>
  </si>
  <si>
    <t>n1(cnc2c1C(=O)N(C(=O)N2C)C)CC(O)CO</t>
  </si>
  <si>
    <t>Teychene S.; Autret J.M.; and Biscans B. Determination of solubility profiles of eflucimibe polymorphs: Experimental and modeling. Journal of Pharmaceutical Sciences. 2006. 95: 871-882.</t>
  </si>
  <si>
    <t>eflucimibe</t>
  </si>
  <si>
    <t>O=C(Nc1c(c(c(O)c(c1)C)C)C)[C@@H](SCCCCCCCCCCCC)c2ccccc2</t>
  </si>
  <si>
    <t>ellagic acid</t>
  </si>
  <si>
    <t>O=C1Oc3c2c4c1cc(O)c(O)c4OC(=O)c2cc(O)c3O</t>
  </si>
  <si>
    <t>37C</t>
  </si>
  <si>
    <t>emerin</t>
  </si>
  <si>
    <t>O=S(=O)(/N=C(\N)N)c1ccc(N)cc1</t>
  </si>
  <si>
    <t>enalapril</t>
  </si>
  <si>
    <t>O=C(O)[C@H]2N(C(=O)[C@@H](N[C@H](C(=O)OCC)CCc1ccccc1)C)CCC2</t>
  </si>
  <si>
    <t>endothall</t>
  </si>
  <si>
    <t>O1C2C(C(C1CC2)C(=O)O)C(=O)O</t>
  </si>
  <si>
    <t>endrin</t>
  </si>
  <si>
    <t>endrine</t>
  </si>
  <si>
    <t>Cl\C1=C(/Cl)[C@@]2(Cl)[C@H]3[C@@H]4C[C@H]([C@H]3[C@]1(Cl)C2(Cl)Cl)[C@@H]5O[C@H]45</t>
  </si>
  <si>
    <t>enrofloxacin</t>
  </si>
  <si>
    <t>O=C(O)\C3=C\N(c2cc(N1CCN(CC)CC1)c(F)cc2C3=O)C4CC4</t>
  </si>
  <si>
    <t>ephedrine</t>
  </si>
  <si>
    <t>O[C@H](c1ccccc1)[C@@H](NC)C</t>
  </si>
  <si>
    <t>epichlorohydrin</t>
  </si>
  <si>
    <t>ClCC1CO1</t>
  </si>
  <si>
    <t>epitiostanol</t>
  </si>
  <si>
    <t>S1C5C1CC4C(C3C(C2C(C(CC2)O)(CC3)C)CC4)(C5)C</t>
  </si>
  <si>
    <t>eptc</t>
  </si>
  <si>
    <t>S(C(=O)N(CCC)CCC)CC</t>
  </si>
  <si>
    <t>equilenin</t>
  </si>
  <si>
    <t>Oc4cc1c(c2c(cc1)C3C(CC2)(C(=O)CC3)C)cc4</t>
  </si>
  <si>
    <t>equilin</t>
  </si>
  <si>
    <t>O=C3CC[C@H]4C/2=C/Cc1c(ccc(O)c1)[C@H]\2CC[C@]34C</t>
  </si>
  <si>
    <t>Oc1cc4c(cc1)C3CCC2(C(CCC2=O)C3=CC4)C</t>
  </si>
  <si>
    <t>eriodictyol</t>
  </si>
  <si>
    <t>O1C(CC(=O)c2c1cc(cc2O)O)c3cc(c(cc3)O)O</t>
  </si>
  <si>
    <t>erythritol</t>
  </si>
  <si>
    <t>OC(C(O)CO)CO</t>
  </si>
  <si>
    <t>erythromycin</t>
  </si>
  <si>
    <t>CC[C@@H]1[C@@]([C@@H]([C@H](C(=O)[C@@H](C[C@@]([C@@H]([C@H]([C@@H]([C@H](C(=O)O1)C)O[C@H]2C[C@@]([C@H]([C@@H](O2)C)O)(C)OC)C)O[C@H]3[C@@H]([C@H](C[C@H](O3)C)N(C)C)O)(C)O)C)C)O)(C)O</t>
  </si>
  <si>
    <t>estradiol</t>
  </si>
  <si>
    <t>C[C@]12CC[C@@H]3c4ccc(cc4CC[C@H]3[C@@H]1CC[C@@H]2O)O</t>
  </si>
  <si>
    <t>C[C@]12CC[C@H]3[C@H]([C@@H]1CC[C@@H]2O)CCC4=C3C=CC(=C4)O</t>
  </si>
  <si>
    <t>estradiol (E2)</t>
  </si>
  <si>
    <t>estradiol cypionate</t>
  </si>
  <si>
    <t>O=C(O[C@H]3CC[C@H]4[C@H]2[C@@H](c1ccc(O)cc1CC2)CC[C@]34C)CCC5CCCC5</t>
  </si>
  <si>
    <t>estradiol valerate</t>
  </si>
  <si>
    <t>O=C(O[C@H]3CC[C@H]4[C@H]2[C@@H](c1ccc(O)cc1CC2)CC[C@]34C)CCCC</t>
  </si>
  <si>
    <t>estradiol-17-alpha</t>
  </si>
  <si>
    <t>Oc1cc3c(cc1)[C@H]2CC[C@@]4([C@H](O)CC[C@H]4[C@@H]2CC3)C</t>
  </si>
  <si>
    <t>estragole</t>
  </si>
  <si>
    <t>O(C)c1ccc(cc1)CC=C</t>
  </si>
  <si>
    <t>estriol</t>
  </si>
  <si>
    <t>Oc1cc3c(cc1)[C@H]2CC[C@@]4([C@@H](O)[C@H](O)C[C@H]4[C@@H]2CC3)C</t>
  </si>
  <si>
    <t>estrone</t>
  </si>
  <si>
    <t>O=C4[C@]3(CC[C@@H]2c1ccc(O)cc1CC[C@H]2[C@@H]3CC4)C</t>
  </si>
  <si>
    <t>estrone (E1)</t>
  </si>
  <si>
    <t>ethacrynic acid</t>
  </si>
  <si>
    <t>Clc1c(C(=O)\C(=C)CC)ccc(OCC(=O)O)c1Cl</t>
  </si>
  <si>
    <t>ethalfluralin</t>
  </si>
  <si>
    <t>[N+](=O)([O-])c1c(c(cc(c1)C(F)(F)F)[N+](=O)[O-])N(CC)CC(=C)C</t>
  </si>
  <si>
    <t>ethane</t>
  </si>
  <si>
    <t>CC</t>
  </si>
  <si>
    <t>ethanethiol</t>
  </si>
  <si>
    <t>SCC</t>
  </si>
  <si>
    <t>ethene</t>
  </si>
  <si>
    <t>C=C</t>
  </si>
  <si>
    <t>ethinyl estradiol</t>
  </si>
  <si>
    <t>OC4(C1(C(C3C(CC1)c2c(cc(cc2)O)CC3)CC4)C)C#C</t>
  </si>
  <si>
    <t>ethiofencarb</t>
  </si>
  <si>
    <t>S(CC)Cc1c(cccc1)OC(=O)NC</t>
  </si>
  <si>
    <t>ethion</t>
  </si>
  <si>
    <t>S(P(=S)(OCC)OCC)CSP(=S)(OCC)OCC</t>
  </si>
  <si>
    <t>ethirimol</t>
  </si>
  <si>
    <t>N1C(=NC(=C(C1=O)CCCC)C)NCC</t>
  </si>
  <si>
    <t>N(CC)c1nc(c(c(n1)C)CCCC)O</t>
  </si>
  <si>
    <t>ethisterone</t>
  </si>
  <si>
    <t>OC4(C3(C(C2C(C1(CCC(=O)C=C1CC2)C)CC3)CC4)C)C#C</t>
  </si>
  <si>
    <t>ethofumesate</t>
  </si>
  <si>
    <t>S(=O)(=O)(Oc1cc2c(cc1)OC(C2(C)C)OCC)C</t>
  </si>
  <si>
    <t>ethoxy-ethyl-sulfanylidene-(2,4,5-trichlorophenoxy)phosphorane</t>
  </si>
  <si>
    <t>Clc1c(cc(c(c1)Cl)OP(=S)(OCC)CC)Cl</t>
  </si>
  <si>
    <t>Ethyl (2-{[(4-aminophenyl)sulfonyl]amino}-4-methyl-1,3-thiazol-5-yl)acetate</t>
  </si>
  <si>
    <t>CCOC(=O)Cc1c(nc(s1)NS(=O)(=O)c2ccc(cc2)N)C</t>
  </si>
  <si>
    <t>ethyl 2-(6-methoxynaphthalen-2-yl)propanoate</t>
  </si>
  <si>
    <t>c21c(cc(cc1)OC)ccc(c2)C(C(=O)OCC)C</t>
  </si>
  <si>
    <t>ethyl 2-(benzoyl)benzoate</t>
  </si>
  <si>
    <t>c1(c(cccc1)C(=O)OCC)C(=O)c2ccccc2</t>
  </si>
  <si>
    <t>ethyl 2-(benzoylamino)-2-methylpropanoate</t>
  </si>
  <si>
    <t>C(C(=O)OCC)(NC(=O)c1ccccc1)(C)C</t>
  </si>
  <si>
    <t>ethyl 2-(benzoylamino)-3-(4-hydroxyphenyl)propanoate</t>
  </si>
  <si>
    <t>C(NC(=O)c1ccccc1)(Cc2ccc(cc2)O)C(=O)OCC</t>
  </si>
  <si>
    <t>ethyl 2-[[(4-chloro-6-methoxypyrimidin-2-yl)-formylamino]sulfamoyl]benzoate</t>
  </si>
  <si>
    <t>Clc1nc(nc(c1)OC)N(NS(=O)(=O)c2c(cccc2)C(=O)OCC)C=O</t>
  </si>
  <si>
    <t>ethyl 2-[4-(1,3-benzothiazol-2-yl)phenyl]acetate</t>
  </si>
  <si>
    <t>c1(sc2c(n1)cccc2)-c3ccc(cc3)CC(=O)OCC</t>
  </si>
  <si>
    <t>ethyl 2-acetamido-3-phenylpropanoate</t>
  </si>
  <si>
    <t>C(C(=O)OCC)(Cc1ccccc1)NC(=O)C</t>
  </si>
  <si>
    <t>ethyl 2-hydroxy-2-phenylacetate</t>
  </si>
  <si>
    <t>c1(ccccc1)C(C(=O)OCC)O</t>
  </si>
  <si>
    <t>ethyl 2-thioxo-1,2-dihydro-5-pyrimidinecarboxylate</t>
  </si>
  <si>
    <t>C1(=CNC(=S)N=C1)C(=O)OCC</t>
  </si>
  <si>
    <t>ethyl 2,5-dimethylpiperazine-1-carboxylate</t>
  </si>
  <si>
    <t>N1(C(CNC(C1)C)C)C(=O)OCC</t>
  </si>
  <si>
    <t>ethyl 3-bromo-4-hydroxybenzoate</t>
  </si>
  <si>
    <t>c1(cc(c(cc1)O)Br)C(=O)OCC</t>
  </si>
  <si>
    <t>ethyl 3-chloro-4-hydroxybenzoate</t>
  </si>
  <si>
    <t>c1(cc(c(cc1)O)Cl)C(=O)OCC</t>
  </si>
  <si>
    <t>ethyl 3,5-dimethyl-1H-pyrrole-2-carboxylate</t>
  </si>
  <si>
    <t>c1(c(cc([nH]1)C)C)C(=O)OCC</t>
  </si>
  <si>
    <t>ethyl 4-(ethylcarbamothioyl)piperazine-1-carboxylate</t>
  </si>
  <si>
    <t>N1(C(=O)OCC)CCN(CC1)C(=S)NCC</t>
  </si>
  <si>
    <t>Ethyl 4-carbamoyl-2,5-dimethyl-1-piperazinecarboxylate</t>
  </si>
  <si>
    <t>CCOC(=O)N1CC(N(CC1C)C(=O)N)C</t>
  </si>
  <si>
    <t>ethyl 4-hydroxy-3-iodobenzoate</t>
  </si>
  <si>
    <t>c1(cc(c(cc1)O)I)C(=O)OCC</t>
  </si>
  <si>
    <t>ethyl 4-hydroxybenzoate</t>
  </si>
  <si>
    <t>O=C(OCC)c1ccc(O)cc1</t>
  </si>
  <si>
    <t>K. S. Alexander J. W. Mauger H. Petersen Jr. and A. N. Paruta J. Pharm. Sci. 66 42-48 (1977)</t>
  </si>
  <si>
    <t>CCOC(=O)C1=CC=C(C=C1)O</t>
  </si>
  <si>
    <t>ethyl 4-methylpiperazine-1-carboxylate</t>
  </si>
  <si>
    <t>N1(C(=O)OCC)CCN(CC1)C</t>
  </si>
  <si>
    <t>ethyl 5-(benzoyl)-2,3-dihydro-1H-pyrrolizine-1-carboxylate</t>
  </si>
  <si>
    <t>n31c(ccc1C(=O)c2ccccc2)C(CC3)C(=O)OCC</t>
  </si>
  <si>
    <t>O(CC)C(=O)C</t>
  </si>
  <si>
    <t>C(=O)(C)OCC</t>
  </si>
  <si>
    <t>ethyl acrylate</t>
  </si>
  <si>
    <t>O(CC)C(=O)C=C</t>
  </si>
  <si>
    <t>C(=O)(C=C)OCC</t>
  </si>
  <si>
    <t>Ethyl benzenesulfonate</t>
  </si>
  <si>
    <t>c1(ccccc1)S(=O)(=O)OCC</t>
  </si>
  <si>
    <t>ethyl biscoumacetate</t>
  </si>
  <si>
    <t>O2c1c(cccc1)C(=C(C2=O)C(C4=C(c3c(cccc3)OC4=O)O)C(=O)OCC)O</t>
  </si>
  <si>
    <t>ethyl butyrate</t>
  </si>
  <si>
    <t>O(CC)C(=O)CCC</t>
  </si>
  <si>
    <t>C(=O)(CCC)OCC</t>
  </si>
  <si>
    <t>O(CCCCC)C(=O)CC</t>
  </si>
  <si>
    <t>ethyl caprinate</t>
  </si>
  <si>
    <t>O(CC)C(=O)CCCCCCCCC</t>
  </si>
  <si>
    <t>ethyl capronate</t>
  </si>
  <si>
    <t>O(CC)C(=O)CCCCC</t>
  </si>
  <si>
    <t>ethyl caprylate</t>
  </si>
  <si>
    <t>O(CC)C(=O)CCCCCCC</t>
  </si>
  <si>
    <t>C(=O)(CCCCCCC)OCC</t>
  </si>
  <si>
    <t>ethyl cinnamate</t>
  </si>
  <si>
    <t>O(CC)C(=O)C=Cc1ccccc1</t>
  </si>
  <si>
    <t>ethyl eburnamenine-14-carboxylate</t>
  </si>
  <si>
    <t>c21n3c5c(c1CCN4C2C(C=C3C(=O)OCC)(CCC4)CC)cccc5</t>
  </si>
  <si>
    <t>O(CC)C=O</t>
  </si>
  <si>
    <t>ethyl heptylate</t>
  </si>
  <si>
    <t>O(CC)C(=O)CCCCCC</t>
  </si>
  <si>
    <t>C(=O)(CCCCCC)OCC</t>
  </si>
  <si>
    <t>ethyl isopropyl ether</t>
  </si>
  <si>
    <t>O(C(C)C)CC</t>
  </si>
  <si>
    <t>ethyl maltol</t>
  </si>
  <si>
    <t>O=C\1C(/O)=C(\O/C=C/1)CC</t>
  </si>
  <si>
    <t>ethyl N-[(2E)-4-oxo-2-penten-2-yl]glycinate</t>
  </si>
  <si>
    <t>C(=CC(=O)C)(NCC(=O)OCC)C</t>
  </si>
  <si>
    <t>ethyl nonanoate</t>
  </si>
  <si>
    <t>O(CC)C(=O)CCCCCCCC</t>
  </si>
  <si>
    <t>C(=O)(CCCCCCCC)OCC</t>
  </si>
  <si>
    <t>ethyl p-hydroxybenzoate</t>
  </si>
  <si>
    <t>ethyl propionate</t>
  </si>
  <si>
    <t>O(CC)C(=O)CC</t>
  </si>
  <si>
    <t>C(=O)(CC)OCC</t>
  </si>
  <si>
    <t>ethyl propyl ether</t>
  </si>
  <si>
    <t>O(CCC)CC</t>
  </si>
  <si>
    <t>ethyl valerate</t>
  </si>
  <si>
    <t>O(CC)C(=O)CCCC</t>
  </si>
  <si>
    <t>C(=O)(CCCC)OCC</t>
  </si>
  <si>
    <t>ethyl vinyl ether</t>
  </si>
  <si>
    <t>O(CC)C=C</t>
  </si>
  <si>
    <t>O(C=C)CC</t>
  </si>
  <si>
    <t>Ethylbenzene</t>
  </si>
  <si>
    <t>C(C)c1ccccc1</t>
  </si>
  <si>
    <t>Ethylcyclohexane</t>
  </si>
  <si>
    <t>C1(CCCCC1)CC</t>
  </si>
  <si>
    <t>MCwash1</t>
  </si>
  <si>
    <t>http://chemrs.wikispaces.com/CRSEXP019</t>
  </si>
  <si>
    <t>0.74154830528048</t>
  </si>
  <si>
    <t>CRS</t>
  </si>
  <si>
    <t>ethylenethiourea</t>
  </si>
  <si>
    <t>S=C1NCCN1</t>
  </si>
  <si>
    <t>ethylparaben</t>
  </si>
  <si>
    <t>ethynylestradiol-17-alpha</t>
  </si>
  <si>
    <t>Oc1cc4c(cc1)[C@H]3CC[C@]2([C@@H](CC[C@]2(C#C)O)[C@@H]3CC4)C</t>
  </si>
  <si>
    <t>etofenprox</t>
  </si>
  <si>
    <t>O(CC(C)(C)c1ccc(cc1)OCC)Cc2cc(ccc2)Oc3ccccc3</t>
  </si>
  <si>
    <t>etomidate</t>
  </si>
  <si>
    <t>n1(cncc1C(=O)OCC)C(C)c2ccccc2</t>
  </si>
  <si>
    <t>etoposide (148-167,25mg/ml)</t>
  </si>
  <si>
    <t>O1C(OCC2OC(C(C(C21)O)O)OC4C3COC(=O)C3C(c5c4cc6c(c5)OCO6)c7cc(c(c(c7)OC)O)OC)C</t>
  </si>
  <si>
    <t>etryptamine</t>
  </si>
  <si>
    <t>[nH]1c2c(c(c1)CC(N)CC)cccc2</t>
  </si>
  <si>
    <t>eucalyptol</t>
  </si>
  <si>
    <t>O1C2(CCC(C1(C)C)CC2)C</t>
  </si>
  <si>
    <t>eugenol</t>
  </si>
  <si>
    <t>O(C)c1c(ccc(c1)CC=C)O</t>
  </si>
  <si>
    <t>famotidine</t>
  </si>
  <si>
    <t>O=S(=O)(N=C(N)CCSCc1nc(/N=C(/N)N)sc1)N</t>
  </si>
  <si>
    <t>fenbufen</t>
  </si>
  <si>
    <t>O=C(O)CCC(=O)c2ccc(c1ccccc1)cc2</t>
  </si>
  <si>
    <t>OC(=O)CCC(=O)c1ccc(cc1)-c2ccccc2</t>
  </si>
  <si>
    <t>C1=CC=C(C=C1)C2=CC=C(C=C2)C(=O)CCC(=O)O</t>
  </si>
  <si>
    <t>fenchlorphos</t>
  </si>
  <si>
    <t>Clc1cc(OP(=S)(OC)OC)c(Cl)cc1Cl</t>
  </si>
  <si>
    <t>COP(=S)(OC)OC1=CC(=C(C=C1Cl)Cl)Cl</t>
  </si>
  <si>
    <t>fenfuram</t>
  </si>
  <si>
    <t>N(c1ccccc1)C(=O)c2c(occ2)C</t>
  </si>
  <si>
    <t>o1c(c(cc1)C(=O)Nc2ccccc2)C</t>
  </si>
  <si>
    <t>fenitrothion</t>
  </si>
  <si>
    <t>S=P(Oc1cc(c(cc1)[N+]([O-])=O)C)(OC)OC</t>
  </si>
  <si>
    <t>fenoprofen</t>
  </si>
  <si>
    <t>O=C(O)C(c2cc(Oc1ccccc1)ccc2)C</t>
  </si>
  <si>
    <t>fenothiocarb</t>
  </si>
  <si>
    <t>S(CCCCOc1ccccc1)C(=O)N(C)C</t>
  </si>
  <si>
    <t>Extoxnet</t>
  </si>
  <si>
    <t>http://pmep.cce.cornell.edu/profiles/extoxnet/dienochlor-glyphosate/fenoxycarb-ext.html</t>
  </si>
  <si>
    <t>fenoxycarb</t>
  </si>
  <si>
    <t>O=C(OCC)NCCOc2ccc(Oc1ccccc1)cc2</t>
  </si>
  <si>
    <t>PesticideChina</t>
  </si>
  <si>
    <t>http://www.pesticidechina.com/FENOXYCARB.htm</t>
  </si>
  <si>
    <t>from logP 20000</t>
  </si>
  <si>
    <t>N(CCOc1ccc(cc1)Oc2ccccc2)C(=O)OCC</t>
  </si>
  <si>
    <t>fenpropathrin</t>
  </si>
  <si>
    <t>N#CC(OC(=O)C1C(C1(C)C)(C)C)c2cc(ccc2)Oc3ccccc3</t>
  </si>
  <si>
    <t>fensulfothion</t>
  </si>
  <si>
    <t>S(=O)(C)c1ccc(cc1)OP(=S)(OCC)OCC</t>
  </si>
  <si>
    <t>fenthion</t>
  </si>
  <si>
    <t>S(C)c1c(cc(cc1)OP(=S)(OC)OC)C</t>
  </si>
  <si>
    <t>fentiazac</t>
  </si>
  <si>
    <t>C1=CC=C(C=C1)C2=NC(=C(S2)CC(=O)O)C3=CC=C(C=C3)Cl</t>
  </si>
  <si>
    <t>fenuron</t>
  </si>
  <si>
    <t>O=C(Nc1ccccc1)N(C)C</t>
  </si>
  <si>
    <t>F. C. Spurlock and J. W. Biggar. Environ. Sci. Technol. 28. 1003-1009 (1994)</t>
  </si>
  <si>
    <t>REF1193</t>
  </si>
  <si>
    <t>N(C)(C)C(=O)Nc1ccccc1</t>
  </si>
  <si>
    <t>CN(C)C(=O)NC1=CC=CC=C1</t>
  </si>
  <si>
    <t>fluasterone</t>
  </si>
  <si>
    <t>O=C3[C@]2(CC[C@@H]1[C@@]4(C(=C/C[C@H]1[C@@H]2C[C@H]3F)\CCCC4)C)C</t>
  </si>
  <si>
    <t>fludrocortisone</t>
  </si>
  <si>
    <t>O=C(CO)C3(O)C2(CC(O)C4(F)C1(/C(=C\C(=O)CC1)CCC4C2CC3)C)C</t>
  </si>
  <si>
    <t>flufenamic acid</t>
  </si>
  <si>
    <t>FC(F)(F)c1cc(ccc1)Nc2ccccc2C(=O)O</t>
  </si>
  <si>
    <t>U. Domanska. A. Pobudkowska and A. Pelczarska. J. Phys. Chem. B 115. 2547 (2011)</t>
  </si>
  <si>
    <t>REF1248</t>
  </si>
  <si>
    <t>FC(F)(F)c1cc(ccc1)Nc2c(cccc2)C(=O)O</t>
  </si>
  <si>
    <t>Eun Hee Lee; Stephen R. Byrn; Rodolfo Pinal. The Solution Properties of Mefenamic Acid and a Closely Related Analogue are Indistinguishable in Polar Solvents but Significantly Different in Nonpolar Environments</t>
  </si>
  <si>
    <t>http://dx.doi.org/10.1002/jps.23316</t>
  </si>
  <si>
    <t>C1=CC=C(C(=C1)C(=O)O)NC2=CC=CC(=C2)C(F)(F)F</t>
  </si>
  <si>
    <t>flumequine</t>
  </si>
  <si>
    <t>Fc2cc1C(=O)/C(C(=O)O)=C\N3c1c(c2)CCC3C</t>
  </si>
  <si>
    <t>flumetralin</t>
  </si>
  <si>
    <t>[N+](=O)([O-])c1c(c(cc(c1)C(F)(F)F)[N+](=O)[O-])N(CC)Cc2c(cccc2Cl)F</t>
  </si>
  <si>
    <t>fluoranthene</t>
  </si>
  <si>
    <t>c1ccc-2c(c1)-c3cccc4c3c2ccc4</t>
  </si>
  <si>
    <t>Roy LE; Hernandez CE; Acree WE Jr. Thermodynamics of mobile order theory part 3. Comparison of experimental and predicted solubilities for fluoranthene and pyrene. PAC 13 (1999)</t>
  </si>
  <si>
    <t>http://www.tandfonline.com/doi/abs/10.1080/10406639908020564</t>
  </si>
  <si>
    <t>REF1046-Roy</t>
  </si>
  <si>
    <t>C. E. Hernandez and W. E. Acree Jr. Can. J. Chem. 76 1312-1316 (1998)</t>
  </si>
  <si>
    <t>REF1120-Hernandez</t>
  </si>
  <si>
    <t>Roy Lindsay E.; Hernandez Carmen E.; Acree William E. Jr. Polycyclic Aromatic Compounds (1999) 13(2) 205-219</t>
  </si>
  <si>
    <t>REF1121-Roy</t>
  </si>
  <si>
    <t>C1=CC=C2C(=C1)C3=CC=CC4=C3C2=CC=C4</t>
  </si>
  <si>
    <t>fluorene</t>
  </si>
  <si>
    <t>c1ccc-2c(c1)Cc3c2cccc3</t>
  </si>
  <si>
    <t>Monarrez CI; Acree WE; Abraham MH. Prediction and mathematical correlation of the solubility of fluorene in alcohol solvents based upon the Abraham general solvation model. Phys. Chem. Liq. 2002 40(5)</t>
  </si>
  <si>
    <t>http://dx.doi.org/10.1080/0031910029001/0428</t>
  </si>
  <si>
    <t>REF1039-Monarrez</t>
  </si>
  <si>
    <t>F. S. Mortimer J. Am. Chem. Soc. 45 633-641 (1923)</t>
  </si>
  <si>
    <t>REF1146-Mortimer</t>
  </si>
  <si>
    <t>Stovall DM; Hoover KR;Acree WE Jr.; Abraham MH. Solubility behavior of crystalline polycyclic aromatic hydrocarbons (pahs): prediction of fluorene solubilities in organic solvents with the abraham solvation parameter model. Polycyclic Aromatic Compounds 25: 313–326 2005</t>
  </si>
  <si>
    <t>http://dx.doi.org/10.1080/10406630500227247</t>
  </si>
  <si>
    <t>REF1149-Stovall</t>
  </si>
  <si>
    <t>Stovall DM; Hoover KR;Acree WE Jr.; Abraham MH. Solubility behavior of crystalline polycyclic aromatic hydrocarbons (pahs): prediction of fluorene solubilities in organic solvents with the abraham solvation parameter model. Polycyclic Aromatic Compounds 25: 313–326 2005
</t>
  </si>
  <si>
    <t>triacetin</t>
  </si>
  <si>
    <t>CC(=O)OC(COC(=O)C)COC(C)=O</t>
  </si>
  <si>
    <t>Y. Han and Z. Wang. J. Chem. Eng. Data 54. 148-149 (2009)</t>
  </si>
  <si>
    <t>REF1257</t>
  </si>
  <si>
    <t>C1C2=CC=CC=C2C3=CC=CC=C31</t>
  </si>
  <si>
    <t>fluorodifen</t>
  </si>
  <si>
    <t>[O-][N+](=O)c2ccc(Oc1ccc(cc1[N+]([O-])=O)C(F)(F)F)cc2</t>
  </si>
  <si>
    <t>FC(F)(F)c1cc(c(cc1)Oc2ccc(cc2)[N+](=O)[O-])[N+](=O)[O-]</t>
  </si>
  <si>
    <t>C1=CC(=CC=C1[N+](=O)[O-])OC2=C(C=C(C=C2)C(F)(F)F)[N+](=O)[O-]</t>
  </si>
  <si>
    <t>flurbiprofen</t>
  </si>
  <si>
    <t>Fc2cc(ccc2c1ccccc1)C(C(=O)O)C</t>
  </si>
  <si>
    <t>CC(C1=CC(=C(C=C1)C2=CC=CC=C2)F)C(=O)O</t>
  </si>
  <si>
    <t>folic acid</t>
  </si>
  <si>
    <t>c1cc(ccc1C(=O)N[C@@H](CCC(=O)O)C(=O)O)NCc2cnc3c(n2)c(=O)nc([nH]3)N</t>
  </si>
  <si>
    <t>formanilide</t>
  </si>
  <si>
    <t>N(c1ccccc1)C=O</t>
  </si>
  <si>
    <t>formetanate</t>
  </si>
  <si>
    <t>N(C)(C)C=Nc1cc(ccc1)OC(=O)NC</t>
  </si>
  <si>
    <t>O=CO</t>
  </si>
  <si>
    <t>formothion</t>
  </si>
  <si>
    <t>S(P(=S)(OC)OC)CC(=O)N(C)C=O</t>
  </si>
  <si>
    <t>fructose</t>
  </si>
  <si>
    <t>O1C(C(C(C(C1)O)O)O)(O)CO</t>
  </si>
  <si>
    <t>fumaric acid</t>
  </si>
  <si>
    <t>C(=C/C(=O)O)\C(=O)O</t>
  </si>
  <si>
    <t>L. Dang. W. Du. S. Black and h. Wei. J. Chem. Eng. Data 54. 3112-3113 (2009)</t>
  </si>
  <si>
    <t>REF1219</t>
  </si>
  <si>
    <t>furan</t>
  </si>
  <si>
    <t>o1cccc1</t>
  </si>
  <si>
    <t>http://onschallenge.wikispaces.com/Exp020</t>
  </si>
  <si>
    <t>furfural</t>
  </si>
  <si>
    <t>c1cc(oc1)C=O</t>
  </si>
  <si>
    <t>furfurylamine</t>
  </si>
  <si>
    <t>o1c(ccc1)CN</t>
  </si>
  <si>
    <t>furo[3,2-g]chromen-7-one</t>
  </si>
  <si>
    <t>c31c(cc2c(c1)cco2)OC(=O)C=C3</t>
  </si>
  <si>
    <t>furosemide</t>
  </si>
  <si>
    <t>O=S(=O)(N)c1c(Cl)cc(c(C(=O)O)c1)NCc2occc2</t>
  </si>
  <si>
    <t>F. L. Mota A. R. Carneiro A. J. Queimada S. P. Pinho and E. A. Marcedo European J. Pharm. Sci. 37 499-507 (2009)</t>
  </si>
  <si>
    <t>REF1067-Mota</t>
  </si>
  <si>
    <t>Jouyban-Gharamaleki A; Dastmalchi S; Chan HK; Hanaee J. Javanmard A; Barzegar-Jalali M. Solubility prediction for furosemide in water-cosolvent mixtures using the minimum number of experiments. Drug Development and Industrial Pharmacy 27:6 (2001)</t>
  </si>
  <si>
    <t>REF1158-Jouyban</t>
  </si>
  <si>
    <t>C1=COC(=C1)CNC2=CC(=C(C=C2C(=O)O)S(=O)(=O)N)Cl</t>
  </si>
  <si>
    <t>furosemide DONOTUSE</t>
  </si>
  <si>
    <t>gallic acid</t>
  </si>
  <si>
    <t>Oc1c(cc(cc1O)C(=O)O)O</t>
  </si>
  <si>
    <t>gamma-butyrolactone</t>
  </si>
  <si>
    <t>O1CCCC1=O</t>
  </si>
  <si>
    <t>genostrychnine</t>
  </si>
  <si>
    <t>C621C5C4C3CC1[N+](CC2)(CC3=CCOC4CC(=O)N5c7c6cccc7)[O-]</t>
  </si>
  <si>
    <t>gentisic acid</t>
  </si>
  <si>
    <t>gentisin</t>
  </si>
  <si>
    <t>O2c1c(c(cc(c1)OC)O)C(=O)c3c2ccc(c3)O</t>
  </si>
  <si>
    <t>gibberellic acid</t>
  </si>
  <si>
    <t>O3C21C4C5(C(C1C(C(C=C2)O)(C3=O)C)C(=O)O)CC(CC4)(C(=C)C5)O</t>
  </si>
  <si>
    <t>glafenine</t>
  </si>
  <si>
    <t>O=C(OCC(O)CO)c1ccccc1Nc2c3ccc(Cl)cc3ncc2</t>
  </si>
  <si>
    <t>glipizide</t>
  </si>
  <si>
    <t>O=C(c1ncc(nc1)C)NCCc2ccc(cc2)S(=O)(=O)NC(=O)NC3CCCCC3</t>
  </si>
  <si>
    <t>glutamine</t>
  </si>
  <si>
    <t>N[C@@H](CCC(N)=O)C(=O)O</t>
  </si>
  <si>
    <t>glutaric acid</t>
  </si>
  <si>
    <t>OC(=O)CCCC(=O)O</t>
  </si>
  <si>
    <t>glybuthiazole</t>
  </si>
  <si>
    <t>S(=O)(=O)(Nc1sc(nn1)C(C)(C)C)c2ccc(cc2)N</t>
  </si>
  <si>
    <t>OC(CO)CO</t>
  </si>
  <si>
    <t>glyceryl triacetate</t>
  </si>
  <si>
    <t>O(C(COC(=O)C)COC(=O)C)C(=O)C</t>
  </si>
  <si>
    <t>glycine</t>
  </si>
  <si>
    <t>O=C(O)CN</t>
  </si>
  <si>
    <t>glycine methyl ester</t>
  </si>
  <si>
    <t>O=C(OC)CN</t>
  </si>
  <si>
    <t> 	 O=C(OC)CN</t>
  </si>
  <si>
    <t>glycocholic acid</t>
  </si>
  <si>
    <t>N(CC(=O)O)C(=O)CCC(C4C3(C(C1C(C2(C(CC1O)CC(CC2)O)C)CC3O)CC4)C)C</t>
  </si>
  <si>
    <t>glycyl-L-leucine</t>
  </si>
  <si>
    <t>O=C(N[C@H](C(=O)O)CC(C)C)CN</t>
  </si>
  <si>
    <t>glycyl-L-tryptophan</t>
  </si>
  <si>
    <t>O=C(O)[C@@H](NC(=O)CN)Cc2c1ccccc1nc2</t>
  </si>
  <si>
    <t>glycyl-L-tyrosine</t>
  </si>
  <si>
    <t>O=C(O)[C@@H](NC(=O)CN)Cc1ccc(O)cc1</t>
  </si>
  <si>
    <t>glycylglycyl-L-leucine</t>
  </si>
  <si>
    <t>[O-]C(=O)[C@@H](NC(=O)CNC(=O)C[NH3+])CC(C)C</t>
  </si>
  <si>
    <t>griseofulvin</t>
  </si>
  <si>
    <t>O=C1c3c(O[C@]12[C@@H](CC(=O)CC2OC)C)c(Cl)c(OC)cc3OC</t>
  </si>
  <si>
    <t>G. Hu. H. Li. X. Wang and Y. Zhang. J. Chem. Eng. Data 55. 3969-3971 (2010)</t>
  </si>
  <si>
    <t>REF1197</t>
  </si>
  <si>
    <t>O=C2c3c(O[C@@]21C(/OC)=C\C(=O)C[C@H]1C)c(Cl)c(OC)cc3OC</t>
  </si>
  <si>
    <t>ChemBlink</t>
  </si>
  <si>
    <t>http://www.chemblink.com/products/93-14-1.htm</t>
  </si>
  <si>
    <t>guaifenesin</t>
  </si>
  <si>
    <t>O(c1ccccc1OC)CC(O)CO</t>
  </si>
  <si>
    <t>guanine</t>
  </si>
  <si>
    <t>c1[nH]c2c(n1)c(=O)[nH]c(n2)N</t>
  </si>
  <si>
    <t>[nH]1cnc2c1N=C(NC2=O)N</t>
  </si>
  <si>
    <t>haloperidol</t>
  </si>
  <si>
    <t>c1cc(ccc1C(=O)CCCN2CCC(CC2)(c3ccc(cc3)Cl)O)F</t>
  </si>
  <si>
    <t>Subrahmanyam CVS; Suresh S. Solubility behaviour of haloperidol in individual solvents determination of partial solubility parameters. European Journal of Pharmaceutics and Biopharmaceutics 47 (1999)</t>
  </si>
  <si>
    <t>REF1152-Subrahmanyam</t>
  </si>
  <si>
    <t>C(C(CO)O)O</t>
  </si>
  <si>
    <t>halothane</t>
  </si>
  <si>
    <t>BrC(Cl)C(F)(F)F</t>
  </si>
  <si>
    <t>hematein</t>
  </si>
  <si>
    <t>O3CC2(CC1=CC(=O)C(=CC1=C2c4c3c(c(cc4)O)O)O)O</t>
  </si>
  <si>
    <t>hept-1-ene</t>
  </si>
  <si>
    <t>C(CCC=C)CC</t>
  </si>
  <si>
    <t>heptabarbital</t>
  </si>
  <si>
    <t>N1C(=O)NC(=O)C(C1=O)(CC)C2=CCCCCC2</t>
  </si>
  <si>
    <t>heptachlor</t>
  </si>
  <si>
    <t>Cl[C@@H]1/C=C\[C@@H]2[C@@]3(Cl)C(\Cl)=C(\Cl)[C@@](Cl)([C@H]12)C3(Cl)Cl</t>
  </si>
  <si>
    <t>C1=CC(C2C1C3(C(=C(C2(C3(Cl)Cl)Cl)Cl)Cl)Cl)Cl</t>
  </si>
  <si>
    <t>heptachlor epoxide</t>
  </si>
  <si>
    <t>Cl\C1=C(/Cl)C2(Cl)C(Cl)(Cl)C1(Cl)C4C2C3OC3C4Cl</t>
  </si>
  <si>
    <t>C12C(C(C3C1O3)Cl)C4(C(=C(C2(C4(Cl)Cl)Cl)Cl)Cl)Cl</t>
  </si>
  <si>
    <t>heptanal</t>
  </si>
  <si>
    <t>O=CCCCCCC</t>
  </si>
  <si>
    <t>heptyl 2-(6-methoxynaphthalen-2-yl)propanoate</t>
  </si>
  <si>
    <t>c21c(ccc(c1)C(C(=O)OCCCCCCC)C)cc(cc2)OC</t>
  </si>
  <si>
    <t>Heptyl 3-bromo-4-hydroxybenzoate</t>
  </si>
  <si>
    <t>CCCCCCCOC(=O)c1ccc(c(c1)Br)O</t>
  </si>
  <si>
    <t>Heptyl 3-chloro-4-hydroxybenzoate</t>
  </si>
  <si>
    <t>CCCCCCCOC(=O)c1ccc(c(c1)Cl)O</t>
  </si>
  <si>
    <t>Heptyl 4-hydroxy-3-iodobenzoate</t>
  </si>
  <si>
    <t>CCCCCCCOC(=O)c1ccc(c(c1)I)O</t>
  </si>
  <si>
    <t>heptyl 4-hydroxybenzoate</t>
  </si>
  <si>
    <t>c1(ccc(cc1)O)C(=O)OCCCCCCC</t>
  </si>
  <si>
    <t>heptyl-4-aminobenzoate</t>
  </si>
  <si>
    <t>Nc1ccc(cc1)C(=O)OCCCCCCC</t>
  </si>
  <si>
    <t>heptylamine</t>
  </si>
  <si>
    <t>NCCCCCCC</t>
  </si>
  <si>
    <t>hesperetin</t>
  </si>
  <si>
    <t>O=C2c3c(O[C@H](c1ccc(OC)c(O)c1)C2)cc(O)cc3O</t>
  </si>
  <si>
    <t>L. Liu and J. Chen. J. Chem. Eng. Data 53. 1649-1650 (2008)</t>
  </si>
  <si>
    <t>REF1221</t>
  </si>
  <si>
    <t>Hex-3-yne</t>
  </si>
  <si>
    <t>C(C)C#CCC</t>
  </si>
  <si>
    <t>hex-3-ynyl 2-(6-methoxynaphthalen-2-yl)propanoate</t>
  </si>
  <si>
    <t>c21c(ccc(c1)C(C(=O)OCCC#CCC)C)cc(cc2)OC</t>
  </si>
  <si>
    <t>hexabromobenzene</t>
  </si>
  <si>
    <t>Brc1c(Br)c(Br)c(Br)c(Br)c1Br</t>
  </si>
  <si>
    <t>C1(=C(C(=C(C(=C1Br)Br)Br)Br)Br)Br</t>
  </si>
  <si>
    <t>hexachlor</t>
  </si>
  <si>
    <t>ClC1C(Cl)C(Cl)C(Cl)C(Cl)C1Cl</t>
  </si>
  <si>
    <t>hexachlorobenzene</t>
  </si>
  <si>
    <t>c1(c(c(c(c(c1Cl)Cl)Cl)Cl)Cl)Cl</t>
  </si>
  <si>
    <t>DeFina KM; Van TT; Acree WE Jr. Solibility of hexachlorobenzene in organic nonelectrolyte solvents. Comparison of observed vs. predicted values based upon mobile order theory. Canadian Journal of Chemistry 78:4 2000</t>
  </si>
  <si>
    <t>http://www.nrcresearchpress.com/doi/abs/10.1139/v00-040</t>
  </si>
  <si>
    <t>REF1044-DeFina</t>
  </si>
  <si>
    <t>C1(=C(C(=C(C(=C1Cl)Cl)Cl)Cl)Cl)Cl</t>
  </si>
  <si>
    <t>hexachloroethane</t>
  </si>
  <si>
    <t>ClC(Cl)(Cl)C(Cl)(Cl)Cl</t>
  </si>
  <si>
    <t>W. Chang. Solubilities of Biphenyl Naphthalene Perfluorobiphenyl  Perfluoronaphthalene and Hexachloroethane in Nonelectrolytes Ph.D. Dissertation North Dakota State University Fargo ND (1969)</t>
  </si>
  <si>
    <t>CC(C)CCC</t>
  </si>
  <si>
    <t>2,2-dimethylbutane</t>
  </si>
  <si>
    <t>CC(C)(C)CC</t>
  </si>
  <si>
    <t>2,3-dimethylbutane</t>
  </si>
  <si>
    <t>CC(C)C(C)C</t>
  </si>
  <si>
    <t>C(C(Cl)(Cl)Cl)(Cl)(Cl)Cl</t>
  </si>
  <si>
    <t>hexacosane</t>
  </si>
  <si>
    <t>C(CCCCCCCCCCCCC)CCCCCCCCCCCC</t>
  </si>
  <si>
    <t>HEXADECANE</t>
  </si>
  <si>
    <t>C(CCCCCCCC)CCCCCCC</t>
  </si>
  <si>
    <t>hexamethylbenzene</t>
  </si>
  <si>
    <t>c1(c(c(c(c(c1C)C)C)C)C)C</t>
  </si>
  <si>
    <t>CC1=C(C(=C(C(=C1C)C)C)C)C</t>
  </si>
  <si>
    <t>hexanaldehyde</t>
  </si>
  <si>
    <t>CCCCCC=O</t>
  </si>
  <si>
    <t>Hexane</t>
  </si>
  <si>
    <t>C(CCC)CC</t>
  </si>
  <si>
    <t>hexanoic acid</t>
  </si>
  <si>
    <t>CCCCCC(=O)O</t>
  </si>
  <si>
    <t>hexestrol</t>
  </si>
  <si>
    <t>Oc1ccc(cc1)C(C(CC)c2ccc(cc2)O)CC</t>
  </si>
  <si>
    <t>hexobarbital</t>
  </si>
  <si>
    <t>O=C1N(C(=O)NC(=O)C1(/C2=C/CCCC2)C)C</t>
  </si>
  <si>
    <t>hexyl 2-(6-methoxynaphthalen-2-yl)propanoate</t>
  </si>
  <si>
    <t>c21c(ccc(c1)C(C(=O)OCCCCCC)C)cc(cc2)OC</t>
  </si>
  <si>
    <t>hexyl 2-hydroxypropanoate</t>
  </si>
  <si>
    <t>C(=O)(C(O)C)OCCCCCC</t>
  </si>
  <si>
    <t>Hexyl 3-bromo-4-hydroxybenzoate</t>
  </si>
  <si>
    <t>CCCCCCOC(=O)c1ccc(c(c1)Br)O</t>
  </si>
  <si>
    <t>hexyl 3-chloro-4-hydroxy-benzoate</t>
  </si>
  <si>
    <t>c1(cc(c(cc1)O)Cl)C(=O)OCCCCCC</t>
  </si>
  <si>
    <t>Hexyl 4-hydroxy-3-iodobenzoate</t>
  </si>
  <si>
    <t>CCCCCCOC(=O)c1ccc(c(c1)I)O</t>
  </si>
  <si>
    <t>hexyl 4-hydroxybenzoate</t>
  </si>
  <si>
    <t>c1(ccc(cc1)O)C(=O)OCCCCCC</t>
  </si>
  <si>
    <t>hexyl acetate</t>
  </si>
  <si>
    <t>O(CCCCCC)C(=O)C</t>
  </si>
  <si>
    <t>C(=O)(C)OCCCCCC</t>
  </si>
  <si>
    <t>hexyl-4-aminobenzoate</t>
  </si>
  <si>
    <t>Nc1ccc(cc1)C(=O)OCCCCCC</t>
  </si>
  <si>
    <t>hexylamine</t>
  </si>
  <si>
    <t>NCCCCCC</t>
  </si>
  <si>
    <t>hexylbenzene</t>
  </si>
  <si>
    <t>c1ccccc1CCCCCC</t>
  </si>
  <si>
    <t>hippuric acid</t>
  </si>
  <si>
    <t>c1ccc(cc1)C(=O)NCC(=O)O</t>
  </si>
  <si>
    <t>histidine</t>
  </si>
  <si>
    <t>[nH]1cnc(c1)CC(N)C(=O)O</t>
  </si>
  <si>
    <t>hydantoin</t>
  </si>
  <si>
    <t>N1CC(=O)NC1=O</t>
  </si>
  <si>
    <t>hydrastine</t>
  </si>
  <si>
    <t>N3(CCc1c(cc2c(c1)OCO2)C3C4OC(=O)c5c4ccc(c5OC)OC)C</t>
  </si>
  <si>
    <t>hydrazobenzene</t>
  </si>
  <si>
    <t>N(Nc1ccccc1)c2ccccc2</t>
  </si>
  <si>
    <t>hydrobenzoin</t>
  </si>
  <si>
    <t>OC(C(O)c1ccccc1)c2ccccc2</t>
  </si>
  <si>
    <t>hydrochlorothiazide</t>
  </si>
  <si>
    <t>O=S(=O)(c1c(Cl)cc2c(c1)S(=O)(=O)NCN2)N</t>
  </si>
  <si>
    <t>hydrocinchonine</t>
  </si>
  <si>
    <t>N21C(CC(C(C1)CC)CC2)C(O)c3c4c(ncc3)cccc4</t>
  </si>
  <si>
    <t>hydrocinnamic acid</t>
  </si>
  <si>
    <t>OC(=O)CCc1ccccc1</t>
  </si>
  <si>
    <t>hydrocortisone</t>
  </si>
  <si>
    <t>O=C4\C=C2/[C@]([C@H]1[C@@H](O)C[C@@]3([C@@](O)(C(=O)CO)CC[C@H]3[C@@H]1CC2)C)(C)CC4</t>
  </si>
  <si>
    <t>H. S. M. Ali P. York N. Blagden S. Soltanpour W. E. Acree Jr. and A. Jouyban J. Chem. Eng. Data 55 578-582 (2010)</t>
  </si>
  <si>
    <t>REF1078-Ali</t>
  </si>
  <si>
    <t>C[C@]12CCC(=O)C=C1CC[C@@H]3[C@@H]2[C@H](C[C@]4([C@H]3CC[C@@]4(C(=O)CO)O)C)O</t>
  </si>
  <si>
    <t>hydrocortisone 21-acetate</t>
  </si>
  <si>
    <t>OC4(C3(C(C2C(C1(CCC(=O)C=C1CC2)C)C(C3)O)CC4)C)C(=O)COC(=O)C</t>
  </si>
  <si>
    <t>hydrocortisone acetate</t>
  </si>
  <si>
    <t>O=C(OCC(=O)[C@@]1(O)CC[C@H]2[C@H]4[C@H]([C@@H](O)C[C@]12C)[C@@]3(/C(=C\C(=O)CC3)CC4)C)C</t>
  </si>
  <si>
    <t>OC4(C3(C(C2C(C1(CCC(=O)C=C1CC2)C)C(=O)C3)CC4)C)C(=O)COC(=O)C</t>
  </si>
  <si>
    <t>hydrocortisone tebutate</t>
  </si>
  <si>
    <t>OC4(C3(C(C2C(C1(CCC(=O)C=C1CC2)C)C(C3)O)CC4)C)C(=O)COC(=O)CC(C)(C)C</t>
  </si>
  <si>
    <t>hydroflumethiazide</t>
  </si>
  <si>
    <t>FC(F)(F)c2c(cc1c(NCNS1(=O)=O)c2)S(=O)(=O)N</t>
  </si>
  <si>
    <t>hydroquinone</t>
  </si>
  <si>
    <t>Oc1ccc(O)cc1</t>
  </si>
  <si>
    <t>X. Li Q. Yin W. Chen and J. Wang J. Chem. Eng. Data 51 127-129 (2006)</t>
  </si>
  <si>
    <t>c1cc(ccc1O)O</t>
  </si>
  <si>
    <t>REF1054-Li</t>
  </si>
  <si>
    <t>hydroxy-dimethoxy-(2,2,2-trichloro-1-hydroxyethyl)phosphanium</t>
  </si>
  <si>
    <t>ClC(Cl)(Cl)C(P(=O)(OC)OC)O</t>
  </si>
  <si>
    <t>P(=O)(C(C(Cl)(Cl)Cl)O)(OC)OC</t>
  </si>
  <si>
    <t>hydroxyisoandrosterone</t>
  </si>
  <si>
    <t>OC3C2C1(C(CC(CC1)O)CCC2C4C(C3)(C(=O)CC4)C)C</t>
  </si>
  <si>
    <t>hydroxyprogesterone caproate</t>
  </si>
  <si>
    <t>O=C4\C=C2/[C@]([C@H]1CC[C@@]3([C@@](OC(=O)CCCCC)(C(=O)C)CC[C@H]3[C@@H]1CC2)C)(C)CC4</t>
  </si>
  <si>
    <t>hydroxyurea</t>
  </si>
  <si>
    <t>N(O)C(=O)N</t>
  </si>
  <si>
    <t>hyocholic acid</t>
  </si>
  <si>
    <t>O=C(O)CC[C@@H](C)[C@@H]4[C@]3(CC[C@H]1[C@@H]([C@H](O)[C@H](O)[C@@H]2C[C@H](O)CC[C@]12C)[C@@H]3CC4)C</t>
  </si>
  <si>
    <t>OC3C4C(C2C(C1C(C(CC1)C(CCC(=O)O)C)(CC2)C)C3O)(CCC(C4)O)C</t>
  </si>
  <si>
    <t>OC3C4(C(C1C(C2(C(C(C1)O)CC(CC2)O)C)C3)CCC4C(CCC(=O)O)C)C</t>
  </si>
  <si>
    <t>hyodeoxycholic acid</t>
  </si>
  <si>
    <t>O=C(O)CC[C@@H](C)[C@@H]4[C@]3(CC[C@H]1[C@@H](C[C@H](O)[C@@H]2C[C@H](O)CC[C@]12C)[C@@H]3CC4)C</t>
  </si>
  <si>
    <t>O=C(O)CC[C@@H](C)[C@@H]4[C@]3(CC[C@H]1[C@@H](C[C@H](O)C2C[C@H](O)CC[C@]12C)[C@@H]3CC4)C</t>
  </si>
  <si>
    <t>hyodesoxycholic acid</t>
  </si>
  <si>
    <t>hyoscyamine</t>
  </si>
  <si>
    <t>O=C(OC2CC1N(C)C(CC1)C2)[C@@H](c3ccccc3)CO</t>
  </si>
  <si>
    <t>hypoxanthine</t>
  </si>
  <si>
    <t>[nH]1cnc2c1C(=O)NC=N2</t>
  </si>
  <si>
    <t>N2C=Nc1nc[nH]c1C2=O</t>
  </si>
  <si>
    <t>ibuprofen</t>
  </si>
  <si>
    <t>O=C(O)C(c1ccc(cc1)CC(C)C)C</t>
  </si>
  <si>
    <t>Bustamante P.; Pena M.A.; and Barra J. The modified extended Hansen method to determine partial solubility parameters of drugs containing a single hydrogen bonding group and their sodium derivatives: Benzoic acid/Na and ibruprofen/Na. International Journal of Pharmaceuticals. 2000. 194: 117-124</t>
  </si>
  <si>
    <t>http://dx.doi.org/doi:10.1016/S0378-5173(99)00374-9</t>
  </si>
  <si>
    <t>REFJ28</t>
  </si>
  <si>
    <t>REF942-Bustamante</t>
  </si>
  <si>
    <t>Garzon L.C. and Martinez F. Temperature dependence of solubility for ibuprofen in some organic and aqueous solvents. Journal of Solution Chemistry. 2004. 33: 1379-1395</t>
  </si>
  <si>
    <t>http://dx.doi.org/10.1007/s10953-004-1051-2</t>
  </si>
  <si>
    <t>REFJ81</t>
  </si>
  <si>
    <t>REF943-Garzon</t>
  </si>
  <si>
    <t>CC(C)Cc1ccc(cc1)C(C)C(=O)O</t>
  </si>
  <si>
    <t>D. M. Aragon J. E. Rosas and F. Martinz Brazilian J. Pharm. Sci. 46 227-235 (2010)</t>
  </si>
  <si>
    <t>REF1068-Aragon</t>
  </si>
  <si>
    <t>S. Soltanpour and A. Jouyban. J. Solution Chem.. 40. 2032-2045 (2011)</t>
  </si>
  <si>
    <t>OC(=O)C(C)c1ccc(cc1)CC(C)C</t>
  </si>
  <si>
    <t>CC(C)CC1=CC=C(C=C1)C(C)C(=O)O</t>
  </si>
  <si>
    <t>ibuproxam</t>
  </si>
  <si>
    <t>N(O)C(=O)C(C)c1ccc(cc1)CC(C)C</t>
  </si>
  <si>
    <t>Icosane</t>
  </si>
  <si>
    <t>C(CCCCCCCCCC)CCCCCCCCC</t>
  </si>
  <si>
    <t>imidacloprid</t>
  </si>
  <si>
    <t>[O-][N+](=O)NC/1=N/CCN\1Cc2cnc(Cl)cc2</t>
  </si>
  <si>
    <t>Guang-De Yang. Cong Li. Ai-Guo Zeng. Yin-Liang Guo. Xin Yang. Jian-Feng Xing. Solubility of imperatorin in ethanol+water mixtures. Journal of Molecular Liquids (2012)</t>
  </si>
  <si>
    <t>imperatorin</t>
  </si>
  <si>
    <t>O=C/3Oc2c(OC\C=C(/C)C)c1occc1cc2\C=C\3</t>
  </si>
  <si>
    <t>REF1200</t>
  </si>
  <si>
    <t>L.-H. Wang. Y.-H. Mei. L.-Y. Yu. X.-S. Liu and Y. Chen. J. Chem. Eng. Data 56. 2329-2331 (2011)</t>
  </si>
  <si>
    <t>REF1225</t>
  </si>
  <si>
    <t>indane</t>
  </si>
  <si>
    <t>C1CCc2ccccc21</t>
  </si>
  <si>
    <t>indapamide</t>
  </si>
  <si>
    <t>O=S(=O)(N)c1c(Cl)ccc(c1)C(=O)NN3c2ccccc2CC3C</t>
  </si>
  <si>
    <t>indazole</t>
  </si>
  <si>
    <t>[nH]1ncc2c1cccc2</t>
  </si>
  <si>
    <t>indole</t>
  </si>
  <si>
    <t>[nH]1c2c(cc1)cccc2</t>
  </si>
  <si>
    <t>Jin-Qiang Liu. Xin-Xiang Cao. Baoming Ji. and Bangtun Zhao. Measurement and Correlation of Solubilities of Indole-2-carboxylic Acid in Ten Different Pure Solvents from (278.15 to 360.15) K. J. Chem. Eng. Data 2013. 58. 3309−3313</t>
  </si>
  <si>
    <t>dx.doi.org/10.1021/je400813d</t>
  </si>
  <si>
    <t>indole-2-carboxylic acid</t>
  </si>
  <si>
    <t>c1ccc2c(c1)cc([nH]2)C(=O)O</t>
  </si>
  <si>
    <t>Raevsky OA; Perlovich GL and Schaper K-J. Physicochemical properties/descriptors governing the solubility and partitioning of chemicals in water-solvent-gas systems. Part 2. Solubility in 1-octanol. SAR and QSAR in Environmental Research Vol. 18 Nos. 5–6 July–September 2007 543–578</t>
  </si>
  <si>
    <t>indole-3-acetic acid</t>
  </si>
  <si>
    <t>O=C(O)Cc2c1ccccc1nc2</t>
  </si>
  <si>
    <t>C1=CC=C2C(=C1)C(=CN2)CC(=O)O</t>
  </si>
  <si>
    <t>indoline</t>
  </si>
  <si>
    <t>N1CCc2c1cccc2</t>
  </si>
  <si>
    <t>indomethacin</t>
  </si>
  <si>
    <t>Cc1c(c2cc(ccc2n1C(=O)c3ccc(cc3)Cl)OC)CC(=O)O</t>
  </si>
  <si>
    <t>CC1=C(C2=C(N1C(=O)C3=CC=C(C=C3)Cl)C=CC(=C2)OC)CC(=O)O</t>
  </si>
  <si>
    <t>indomethacin ethyl ester</t>
  </si>
  <si>
    <t>Clc1ccc(cc1)C(=O)n3c2ccc(OC)cc2c(c3C)CC(=O)OCC</t>
  </si>
  <si>
    <t>CCOC(=O)CC1=C(N(C2=C1C=C(C=C2)OC)C(=O)C3=CC=C(C=C3)Cl)C</t>
  </si>
  <si>
    <t>indoprofen</t>
  </si>
  <si>
    <t>O=C(O)C(c1ccc(cc1)N3C(=O)c2ccccc2C3)C</t>
  </si>
  <si>
    <t>inosine</t>
  </si>
  <si>
    <t>[C@H]1(O[C@@H]([C@H]([C@H]1O)O)CO)[N]2C3=C(N=C2)C(=NC=N3)O</t>
  </si>
  <si>
    <t>Iodobenzene</t>
  </si>
  <si>
    <t>Ic1ccccc1</t>
  </si>
  <si>
    <t>c1(ccccc1)I</t>
  </si>
  <si>
    <t>Iodoethane</t>
  </si>
  <si>
    <t>ICC</t>
  </si>
  <si>
    <t>CCI</t>
  </si>
  <si>
    <t>Iodomethane</t>
  </si>
  <si>
    <t>IC</t>
  </si>
  <si>
    <t>iopanoic acid</t>
  </si>
  <si>
    <t>Ic1c(c(I)c(N)c(I)c1)CC(C(=O)O)CC</t>
  </si>
  <si>
    <t>ipronidazole</t>
  </si>
  <si>
    <t>[O-][N+](=O)c1cnc(n1C)C(C)C</t>
  </si>
  <si>
    <t>CC(C)C1=NC=C(N1C)[N+](=O)[O-]</t>
  </si>
  <si>
    <t>isazophos</t>
  </si>
  <si>
    <t>Clc1nc(OP(=S)(OCC)OCC)nn1C(C)C</t>
  </si>
  <si>
    <t>ISMYLNZMKJLINI-UHFFFAOYSA-N</t>
  </si>
  <si>
    <t>N2(c1ncccc1N(C(=O)c3c2nccc3)CC)CC</t>
  </si>
  <si>
    <t>isoamyl acetate</t>
  </si>
  <si>
    <t>O(CCC(C)C)C(=O)C</t>
  </si>
  <si>
    <t>isoamyl salicylate</t>
  </si>
  <si>
    <t>O(CCC(C)C)C(=O)c1c(cccc1)O</t>
  </si>
  <si>
    <t>isobutyl acetate</t>
  </si>
  <si>
    <t>O(CC(C)C)C(=O)C</t>
  </si>
  <si>
    <t>C(=O)(C)OCC(C)C</t>
  </si>
  <si>
    <t>isobutyl acrylate</t>
  </si>
  <si>
    <t>O(CC(C)C)C(=O)C=C</t>
  </si>
  <si>
    <t>isobutyl formate</t>
  </si>
  <si>
    <t>O(CC(C)C)C=O</t>
  </si>
  <si>
    <t>C(=O)OCC(C)C</t>
  </si>
  <si>
    <t>isobutyric acid</t>
  </si>
  <si>
    <t>OC(=O)C(C)C</t>
  </si>
  <si>
    <t>Isocarbamid</t>
  </si>
  <si>
    <t>N1(CCNC1=O)C(=O)NCC(C)C</t>
  </si>
  <si>
    <t>isocarboxazid</t>
  </si>
  <si>
    <t>N(NC(=O)c1noc(c1)C)Cc2ccccc2</t>
  </si>
  <si>
    <t>isofenphos</t>
  </si>
  <si>
    <t>S=P(NC(C)C)(OCC)Oc1c(cccc1)C(=O)OC(C)C</t>
  </si>
  <si>
    <t>isoguanine</t>
  </si>
  <si>
    <t>[nH]1cnc2nc(nc(c21)N)O</t>
  </si>
  <si>
    <t>isoniazid</t>
  </si>
  <si>
    <t>O=C(NN)c1ccncc1</t>
  </si>
  <si>
    <t>27.85C</t>
  </si>
  <si>
    <t>R. Heryanko. M. Hasan and E. C. Abdullah. J. Chem. Eng. Data 53. 1962-1964 (2008)</t>
  </si>
  <si>
    <t>REF1239</t>
  </si>
  <si>
    <t>N(N)C(=O)c1ccncc1</t>
  </si>
  <si>
    <t>C.-Y. Song. H. Ding. J.-H. Zhao. J.-S. Wang and L.-C. Wang. J. Chem. Eng. Data 54. 150-151 (2009)</t>
  </si>
  <si>
    <t>isonicotinic acid</t>
  </si>
  <si>
    <t>c1cnccc1C(=O)O</t>
  </si>
  <si>
    <t>REF1187</t>
  </si>
  <si>
    <t>isonoruron</t>
  </si>
  <si>
    <t>N(C2C1C3C(C(C1)C2)CCC3)C(=O)N(C)C</t>
  </si>
  <si>
    <t>isopentanol</t>
  </si>
  <si>
    <t>C(CC(C)C)O</t>
  </si>
  <si>
    <t>isopentyl formate</t>
  </si>
  <si>
    <t>O(CCC(C)C)C=O</t>
  </si>
  <si>
    <t>isophorone</t>
  </si>
  <si>
    <t>O=C1CC(CC(=C1)C)(C)C</t>
  </si>
  <si>
    <t>B. Long. Y. Wang. R. Zhang and J. Xu. J. Chem. Eng. Data 54. 1764-1766 (2009)</t>
  </si>
  <si>
    <t>isophthalic acid</t>
  </si>
  <si>
    <t>O=C(O)c1cccc(C(=O)O)c1</t>
  </si>
  <si>
    <t>REF1183</t>
  </si>
  <si>
    <t>L. Geng. L. Wang. G. Peng. X. Guo and X. Li. J. Chem. Eng. Data 55. 500-503 (2010)</t>
  </si>
  <si>
    <t>REF1220</t>
  </si>
  <si>
    <t>isoprene</t>
  </si>
  <si>
    <t>CC(=C)C=C</t>
  </si>
  <si>
    <t>isoprocarb</t>
  </si>
  <si>
    <t>N(C)C(=O)Oc1c(cccc1)C(C)C</t>
  </si>
  <si>
    <t>Isopropalin</t>
  </si>
  <si>
    <t>[N+](=O)([O-])c1c(c(cc(c1)C(C)C)[N+](=O)[O-])N(CCC)CCC</t>
  </si>
  <si>
    <t>Isopropyl (3-chlorophenyl)(4-chlorophenyl)hydroxyacetate</t>
  </si>
  <si>
    <t>CC(C)OC(=O)C(c1ccc(cc1)Cl)(c2cccc(c2)Cl)O</t>
  </si>
  <si>
    <t>O(C(C)C)C(=O)C</t>
  </si>
  <si>
    <t>C(=O)(C)OC(C)C</t>
  </si>
  <si>
    <t>Isopropyl formate</t>
  </si>
  <si>
    <t>O(C(C)C)C=O</t>
  </si>
  <si>
    <t>Isopropylbenzene</t>
  </si>
  <si>
    <t>C(C)(C)c1ccccc1</t>
  </si>
  <si>
    <t>isoproterenol</t>
  </si>
  <si>
    <t>Oc1ccc(cc1O)C(O)CNC(C)C</t>
  </si>
  <si>
    <t>isoproturon</t>
  </si>
  <si>
    <t>O=C(Nc1ccc(cc1)C(C)C)N(C)C</t>
  </si>
  <si>
    <t>isoquinoline</t>
  </si>
  <si>
    <t>n1cc2c(cc1)cccc2</t>
  </si>
  <si>
    <t>isosorbide dinitrate</t>
  </si>
  <si>
    <t>[O-][N+](=O)O[C@H]1[C@H]2OC[C@H](O[N+]([O-])=O)[C@H]2OC1</t>
  </si>
  <si>
    <t>[N+](=O)([O-])OC2C1OCC(C1OC2)O[N+](=O)[O-]</t>
  </si>
  <si>
    <t>isovaleric acid</t>
  </si>
  <si>
    <t>CC(C)CC(=O)O</t>
  </si>
  <si>
    <t>isoxanthopterin</t>
  </si>
  <si>
    <t>C21=C(C(=O)NC(=N1)N)N=CC(=O)N2</t>
  </si>
  <si>
    <t>YALKOWSKY SH and DANNENFELSER RM (1992)</t>
  </si>
  <si>
    <t>http://www.chemspider.com/Chemical-Structure.789.html</t>
  </si>
  <si>
    <t>itaconic acid</t>
  </si>
  <si>
    <t>O=C(O)\C(=C)CC(=O)O</t>
  </si>
  <si>
    <t>Yang W. et. al. Solubility of itaconic acid in different organic solvents: Experimental measurement and thermodynamic modeling. Fluid Phase Equilibria 2011</t>
  </si>
  <si>
    <t>http://dx.doi.org/10.1016/j.fluid.2011.09.027</t>
  </si>
  <si>
    <t>REF1017Yang</t>
  </si>
  <si>
    <t>kasugamycin</t>
  </si>
  <si>
    <t>N(C)(C)C(=O)Nc1cc(ccc1)OC(=O)NC(C)(C)C</t>
  </si>
  <si>
    <t>KDDQDUIBYASSFC-UHFFFAOYSA-N</t>
  </si>
  <si>
    <t>FC(F)(F)c1c3c(nc(c1)C)N(c2ncccc2C(=O)N3)CC</t>
  </si>
  <si>
    <t>Kebuzone</t>
  </si>
  <si>
    <t>N1(N(C(=O)C(C1=O)CCC(=O)C)c2ccccc2)c3ccccc3</t>
  </si>
  <si>
    <t>ketamine hydrocortisone</t>
  </si>
  <si>
    <t>ketoconazole</t>
  </si>
  <si>
    <t>O=C(N5CCN(c4ccc(OC[C@@H]1O[C@](OC1)(c2ccc(Cl)cc2Cl)Cn3ccnc3)cc4)CC5)C</t>
  </si>
  <si>
    <t>ketoprofen</t>
  </si>
  <si>
    <t>CC(c1cccc(c1)C(=O)c2ccccc2)C(=O)O</t>
  </si>
  <si>
    <t>C. R. Daniels A. K. Charlton W. E. Acree Jr. and M. H. Abraham Phys. Chem. Liq. 42, 305-312 (2004)</t>
  </si>
  <si>
    <t>REF1069Daniels</t>
  </si>
  <si>
    <t>G. L. Perlovich S. V. Kurkov A. N. Kinchin and A. Bauer-Brandl J. Pharm. Sci. 92 2502-2511 (2003)</t>
  </si>
  <si>
    <t>REF1070-Perlovich</t>
  </si>
  <si>
    <t>M. Gantiva and F. Martinez Fluid Phase Equilibr. 293 242-250 (2010)</t>
  </si>
  <si>
    <t>REF1071-Gantiva</t>
  </si>
  <si>
    <t>OC(=O)C(C)c1cc(ccc1)C(=O)c2ccccc2</t>
  </si>
  <si>
    <t>CC(C1=CC(=CC=C1)C(=O)C2=CC=CC=C2)C(=O)O</t>
  </si>
  <si>
    <t>khellin</t>
  </si>
  <si>
    <t>O=C/1c3c(O\C(=C\1)C)c(OC)c2occc2c3OC</t>
  </si>
  <si>
    <t>o3c1c(c(c2c(c1OC)OC(=CC2=O)C)OC)cc3</t>
  </si>
  <si>
    <t>kinetin</t>
  </si>
  <si>
    <t>c21c(ncnc1[nH]cn2)NCc3occc3</t>
  </si>
  <si>
    <t>L-arabinose</t>
  </si>
  <si>
    <t>O1C(C(C(C(C1)O)O)O)O</t>
  </si>
  <si>
    <t>L-asparagine</t>
  </si>
  <si>
    <t>C([C@@H](C(=O)O)N)C(=O)N</t>
  </si>
  <si>
    <t>l-camphoronic acid</t>
  </si>
  <si>
    <t>OC(=O)C(C(C)(C)C(=O)O)(CC(=O)O)C</t>
  </si>
  <si>
    <t>L-carvone</t>
  </si>
  <si>
    <t>O=C1CC(CC=C1C)C(=C)C</t>
  </si>
  <si>
    <t>l-dihydrocarvone</t>
  </si>
  <si>
    <t>O=C1C(CCC(C1)C(=C)C)C</t>
  </si>
  <si>
    <t>B. Long. J. Li. Y. Song and J. Du. Ind. Eng. Chem. Res.. 50. 8354-8360 (2011)</t>
  </si>
  <si>
    <t>L-glutamic acid</t>
  </si>
  <si>
    <t>C(CC(=O)O)[C@@H](C(=O)O)N</t>
  </si>
  <si>
    <t>REF1182</t>
  </si>
  <si>
    <t>L-histidine</t>
  </si>
  <si>
    <t>O=C(O)[C@@H](N)Cc1cncn1</t>
  </si>
  <si>
    <t>L-leucyl-L-tryptophan</t>
  </si>
  <si>
    <t>[O-]C(=O)[C@@H](NC(=O)[C@@H]([NH3+])CC(C)C)Cc2c1ccccc1nc2</t>
  </si>
  <si>
    <t>L-leucyl-L-tyrosine</t>
  </si>
  <si>
    <t>O=C(O)[C@@H](NC(=O)[C@@H](N)CC(C)C)Cc1ccc(O)cc1</t>
  </si>
  <si>
    <t>L-leucyl-L-valine</t>
  </si>
  <si>
    <t>[O-]C(=O)[C@@H](NC(=O)[C@@H]([NH3+])CC(C)C)C(C)C</t>
  </si>
  <si>
    <t>L-leucylglycyl-glycine</t>
  </si>
  <si>
    <t>O=C(NCC(=O)O)CNC(=O)[C@@H](N)CC(C)C</t>
  </si>
  <si>
    <t>l-menthone</t>
  </si>
  <si>
    <t>O=C1C(CCC(C1)C)C(C)C</t>
  </si>
  <si>
    <t>Zhou X; Fan J; Li N; Du Z; Ying H; Wu J; Xiong J; Bai J. 2012. Solubility of L-phenylalanine in water and different binary mixtures from 288.15 to 318.15K. Fluid Phase Equilibria 316 26-33</t>
  </si>
  <si>
    <t>L-phenylalanine</t>
  </si>
  <si>
    <t>c1ccc(cc1)C[C@@H](C(=O)O)N</t>
  </si>
  <si>
    <t>REF1161-Zhou</t>
  </si>
  <si>
    <t>L-tryptophyl-L-leucine</t>
  </si>
  <si>
    <t>[O-]C(=O)[C@@H](NC(=O)[C@@H]([NH3+])Cc2c1ccccc1nc2)CC(C)C</t>
  </si>
  <si>
    <t>L-tryptophylglycine</t>
  </si>
  <si>
    <t>O=C(O)CNC(=O)[C@@H](N)Cc2c1ccccc1nc2</t>
  </si>
  <si>
    <t>L-tyrosine</t>
  </si>
  <si>
    <t>c1cc(ccc1C[C@@H](C(=O)O)N)O</t>
  </si>
  <si>
    <t>L-tyrosyl-L-leucine</t>
  </si>
  <si>
    <t>O=C(O)[C@@H](NC(=O)[C@@H](N)Cc1ccc(O)cc1)CC(C)C</t>
  </si>
  <si>
    <t>L-tyrosylglycine</t>
  </si>
  <si>
    <t>[O-]C(=O)CNC(=O)[C@H](Cc1ccc(O)cc1)[NH3+]</t>
  </si>
  <si>
    <t>L-tyrosylglycylglycine</t>
  </si>
  <si>
    <t>O=C(O)CNC(=O)CNC(=O)[C@@H](N)Cc1ccc(O)cc1</t>
  </si>
  <si>
    <t>L-valine</t>
  </si>
  <si>
    <t>CC(C)[C@@H](C(=O)O)N</t>
  </si>
  <si>
    <t>L-valyl-L-valine</t>
  </si>
  <si>
    <t>O=C(N[C@H](C(=O)O)C(C)C)[C@@H](N)C(C)C</t>
  </si>
  <si>
    <t>labetalol</t>
  </si>
  <si>
    <t>O=C(c1cc(ccc1O)C(O)CNC(C)CCc2ccccc2)N</t>
  </si>
  <si>
    <t>lactose</t>
  </si>
  <si>
    <t>O1C(C(C(C(C1CO)O)O)O)OC2C(OC(C(C2O)O)O)CO</t>
  </si>
  <si>
    <t>lamivudine</t>
  </si>
  <si>
    <t>O=C1/N=C(/N)\C=C/N1[C@@H]2O[C@@H](SC2)CO</t>
  </si>
  <si>
    <t>Jozwiakowski M.J.; Nguyen N.A.T.; Sisco J.M.; and Spancake C.W. Solubility behavior of lamivudine crystal forms in recrystallization solvents. Journal of Pharmaceutical Sciences. 1996. 85: 193-199.</t>
  </si>
  <si>
    <t>O=C1/N=C(/N)\C=C/N1[C@H]2O[C@H](SC2)CO</t>
  </si>
  <si>
    <t>lamotrigine</t>
  </si>
  <si>
    <t>Clc2c(Cl)c(c1nnc(nc1N)N)ccc2</t>
  </si>
  <si>
    <t>REF1072-Shayanfar</t>
  </si>
  <si>
    <t>Hong M; Xu L; Ren G; Che J and Qi M. Solubility of Lansoprazole in different solvents. Fluid Phase Equilibria. 2012</t>
  </si>
  <si>
    <t>http://dx.doi.org/doi:10.1016/j.fluid.2012.06.011</t>
  </si>
  <si>
    <t>lansoprazole</t>
  </si>
  <si>
    <t>FC(F)(F)COc1c(c(ncc1)CS(=O)c3nc2ccccc2n3)C</t>
  </si>
  <si>
    <t>REF1272</t>
  </si>
  <si>
    <t>O=C(C)CC(C)C</t>
  </si>
  <si>
    <t>O=C(OCC(C)C)C</t>
  </si>
  <si>
    <t>lauric acid</t>
  </si>
  <si>
    <t>CCCCCCCCCCCC(=O)O</t>
  </si>
  <si>
    <t>Cepeda E; Bravo R; Calvo B. 2009. Solubilities of lauric acid in n-hexane acetone propanol 2-propanol 1-bromopropane and trichloroethylene fro 279 to 315.3 K. J. Chem. Eng. Data. 54 1371-1374</t>
  </si>
  <si>
    <t>O=C(O)CCCCCCCCCCC</t>
  </si>
  <si>
    <t>25.65C</t>
  </si>
  <si>
    <t>24.75C</t>
  </si>
  <si>
    <t>23.95C</t>
  </si>
  <si>
    <t>24.65C</t>
  </si>
  <si>
    <t>Zhi-Hong Yang. Zuo-Xiang Zeng. Li Sun. Wei-Lan Xue. Nan Chen. Determination and Correlation of Solubilities of Lauric Acid in Eight Alcohols. J. Chem. Eng. Data 2014</t>
  </si>
  <si>
    <t>dx.doi.org/10.1021/je500222s</t>
  </si>
  <si>
    <t>REF1322-Zhi</t>
  </si>
  <si>
    <t>dx.doi.org/10.1021/je500222s </t>
  </si>
  <si>
    <t>lauryl amide</t>
  </si>
  <si>
    <t>[NH-]CCCCCCCCCCCC</t>
  </si>
  <si>
    <t>lemonol</t>
  </si>
  <si>
    <t>OCC=C(CCC=C(C)C)C</t>
  </si>
  <si>
    <t>lenacil</t>
  </si>
  <si>
    <t>N2(C(=O)NC1=C(CCC1)C2=O)C3CCCCC3</t>
  </si>
  <si>
    <t>leptophos</t>
  </si>
  <si>
    <t>Brc1c(cc(c(c1)Cl)OP(=S)(OC)c2ccccc2)Cl</t>
  </si>
  <si>
    <t>levalbuterol</t>
  </si>
  <si>
    <t>OCc1cc(ccc1O)[C@@H](O)CNC(C)(C)C</t>
  </si>
  <si>
    <t>levalbuterol DONOTUSE</t>
  </si>
  <si>
    <t>levodopa</t>
  </si>
  <si>
    <t>O=C(O)[C@@H](N)Cc1cc(O)c(O)cc1</t>
  </si>
  <si>
    <t>Jinli Zhang; Xuezhi Yang; You Han; Wei Li; Jingkang Wang. Measurement and correlation for solubility of levofloxacin in six solvents at temperatures from 288.15 to 328.15 K</t>
  </si>
  <si>
    <t>http://dx.doi.org/10.1016/j.fluid.2012.05.027</t>
  </si>
  <si>
    <t>levofloxacin</t>
  </si>
  <si>
    <t>C[C@H]1COc2c3n1cc(c(=O)c3cc(c2N4CCN(CC4)C)F)C(=O)O</t>
  </si>
  <si>
    <t>librium</t>
  </si>
  <si>
    <t>c21c(ccc(c1)Cl)N=C(C[N+](=C2c3ccccc3)[O-])NC</t>
  </si>
  <si>
    <t>lidocaine</t>
  </si>
  <si>
    <t>O=C(Nc1c(cccc1C)C)CN(CC)CC</t>
  </si>
  <si>
    <t>N(CC)(CC)CC(=O)Nc1c(cccc1C)C</t>
  </si>
  <si>
    <t>linalool</t>
  </si>
  <si>
    <t>OC(CCC=C(C)C)(C)C=C</t>
  </si>
  <si>
    <t>lindane</t>
  </si>
  <si>
    <t>Cl[C@H]1[C@H](Cl)[C@@H](Cl)[C@@H](Cl)[C@H](Cl)[C@H]1Cl</t>
  </si>
  <si>
    <t>C1(C(C(C(C(C1Cl)Cl)Cl)Cl)Cl)Cl</t>
  </si>
  <si>
    <t>linoleic acid</t>
  </si>
  <si>
    <t>CCCCCC=CCC=CCCCCCCCC(=O)O</t>
  </si>
  <si>
    <t>linuron</t>
  </si>
  <si>
    <t>Clc1ccc(NC(=O)N(OC)C)cc1Cl</t>
  </si>
  <si>
    <t>lomefloxacin</t>
  </si>
  <si>
    <t>Fc1c(c(F)c2c(c1)C(=O)C(\C(=O)O)=C/N2CC)N3CC(NCC3)C</t>
  </si>
  <si>
    <t>lorazepam</t>
  </si>
  <si>
    <t>Clc3ccccc3C/2=N/C(O)C(=O)Nc1c\2cc(Cl)cc1</t>
  </si>
  <si>
    <t>lovastatin</t>
  </si>
  <si>
    <t>O=C(O[C@@H]1[C@H]3C(=C/[C@H](C)C1)\C=C/[C@@H]([C@@H]3CC[C@H]2OC(=O)C[C@H](O)C2)C)[C@@H](C)CC</t>
  </si>
  <si>
    <t>J. Nti-Gyabaah and Y. C. Chiew. J. Chem. Eng. Data. 53. 2060-2065 (2008)</t>
  </si>
  <si>
    <t>REF1209</t>
  </si>
  <si>
    <t>sec-butyl acetate</t>
  </si>
  <si>
    <t>O=C(OC(C)CC)C</t>
  </si>
  <si>
    <t>tert-butyl acetate</t>
  </si>
  <si>
    <t>O=C(OC(C)(C)C)C</t>
  </si>
  <si>
    <t>O1C(CC(CC1=O)O)CCC3C2C(CC(C=C2C=CC3C)C)OC(=O)C(CC)C</t>
  </si>
  <si>
    <t>CC[C@H](C)C(=O)O[C@H]1C[C@H](C=C2[C@H]1[C@H]([C@H](C=C2)C)CC[C@@H]3C[C@H](CC(=O)O3)O)C</t>
  </si>
  <si>
    <t>lutein</t>
  </si>
  <si>
    <t>CC1=C(C(C[C@@H](C1)O)(C)C)/C=C/C(=C/C=C/C(=C/C=C/C=C(\C)/C=C/C=C(\C)/C=C/[C@H]2C(=C[C@@H](CC2(C)C)O)C)/C)/C</t>
  </si>
  <si>
    <t>luteolin</t>
  </si>
  <si>
    <t>O=C\1c3c(O/C(=C/1)c2ccc(O)c(O)c2)cc(O)cc3O</t>
  </si>
  <si>
    <t>B. Peng J. Zi and W. Yan J. Chem. Eng. Data 51 2038-2040 (2006)</t>
  </si>
  <si>
    <t>REF1133-Peng</t>
  </si>
  <si>
    <t>m-aminoacetophenone</t>
  </si>
  <si>
    <t>Nc1cc(ccc1)C(=O)C</t>
  </si>
  <si>
    <t>m-anisaldehyde</t>
  </si>
  <si>
    <t>COc1cc(C=O)ccc1</t>
  </si>
  <si>
    <t>m-chloronitrobenzene</t>
  </si>
  <si>
    <t>[N+](=O)([O-])c1cc(ccc1)Cl</t>
  </si>
  <si>
    <t>m-chlorotoluene</t>
  </si>
  <si>
    <t>c1(cc(ccc1)Cl)C</t>
  </si>
  <si>
    <t>m-cresol</t>
  </si>
  <si>
    <t>Oc1cc(ccc1)C</t>
  </si>
  <si>
    <t>m-tolyl methylcarbamate</t>
  </si>
  <si>
    <t>N(C)C(=O)Oc1cc(ccc1)C</t>
  </si>
  <si>
    <t>malathion</t>
  </si>
  <si>
    <t>O=C(OCC)C(SP(=S)(OC)OC)CC(=O)OCC</t>
  </si>
  <si>
    <t>http://onschallenge.wikispaces.com/Exp039</t>
  </si>
  <si>
    <t>maleic acid</t>
  </si>
  <si>
    <t>C(=CC(=O)O)C(=O)O</t>
  </si>
  <si>
    <t>http://onschallenge.wikispaces.com/Exp040</t>
  </si>
  <si>
    <t>21-</t>
  </si>
  <si>
    <t>mandelic acid</t>
  </si>
  <si>
    <t>O=C(O)C(O)c1ccccc1 </t>
  </si>
  <si>
    <t>23-</t>
  </si>
  <si>
    <t>O=C(O)C(O)c1ccccc1</t>
  </si>
  <si>
    <t>ONS72-23-</t>
  </si>
  <si>
    <t>22-</t>
  </si>
  <si>
    <t>http://www.chemspider.com/Chemical-Structure.1253.html</t>
  </si>
  <si>
    <t>REF965-ChemSpider</t>
  </si>
  <si>
    <t>maprotiline</t>
  </si>
  <si>
    <t>c1ccc3c(c1)C4c2ccccc2C3(CC4)CCCNC</t>
  </si>
  <si>
    <t>mebendazole</t>
  </si>
  <si>
    <t>O=C(c2cc1c(nc(n1)NC(=O)OC)cc2)c3ccccc3</t>
  </si>
  <si>
    <t>[nH]1c(nc2c1cc(cc2)C(=O)c3ccccc3)NC(=O)OC</t>
  </si>
  <si>
    <t>[nH]1c(nc2c1ccc(c2)C(=O)c3ccccc3)NC(=O)OC</t>
  </si>
  <si>
    <t>mecarbam</t>
  </si>
  <si>
    <t>S(P(=S)(OCC)OCC)CC(=O)N(C)C(=O)OCC</t>
  </si>
  <si>
    <t>medinoterb acetate</t>
  </si>
  <si>
    <t>[N+](=O)([O-])c1c(c(cc(c1C)[N+](=O)[O-])C(C)(C)C)OC(=O)C</t>
  </si>
  <si>
    <t>medrogestone</t>
  </si>
  <si>
    <t>O=C4CCC3(C2C(C1C(C(CC1)(C)C(=O)C)(CC2)C)C=C(C3=C4)C)C</t>
  </si>
  <si>
    <t>medroxyprogesterone acetate</t>
  </si>
  <si>
    <t>O=C4\C=C2/[C@]([C@H]1CC[C@@]3([C@@](OC(=O)C)(C(=O)C)CC[C@H]3[C@@H]1C[C@@H]2C)C)(C)CC4</t>
  </si>
  <si>
    <t>mefenacet</t>
  </si>
  <si>
    <t>s1c(nc2c1cccc2)OCC(=O)N(C)c3ccccc3</t>
  </si>
  <si>
    <t>mefenamic acid</t>
  </si>
  <si>
    <t>O=C(O)c2c(Nc1cccc(c1C)C)cccc2</t>
  </si>
  <si>
    <t>N(c1c(c(ccc1)C)C)c2c(cccc2)C(=O)O</t>
  </si>
  <si>
    <t>megestrol acetate</t>
  </si>
  <si>
    <t>O=C4\C=C3\C(=C/[C@@H]1[C@H](CC[C@@]2([C@@](OC(=O)C)(C(=O)C)CC[C@@H]12)C)[C@@]3(C)CC4)C</t>
  </si>
  <si>
    <t>O(C4(C3(C(C2C(C1(CCC(=O)C=C1C(=C2)C)C)CC3)CC4)C)C(=O)C)C(=O)C</t>
  </si>
  <si>
    <t>meloxicam</t>
  </si>
  <si>
    <t>Cc1cnc(s1)NC(=O)C\3=C(/O)c2ccccc2S(=O)(=O)N/3C</t>
  </si>
  <si>
    <t>A. H. Holguin. D. R. Delgado. F. Martinez and Y. Marcus. J. Solution Chem.. 40. 1987-1999 (2011)</t>
  </si>
  <si>
    <t>O=C\2c1c(cccc1)S(=O)(=O)N(C/2=C(\O)Nc3ncc(s3)C)C</t>
  </si>
  <si>
    <t>REF1170</t>
  </si>
  <si>
    <t>P. S. Babu. C. V. S. Subrahmanyam. J. Thimmasetty. R. Manavalan and K. Valliappan. Pak. J. Pharm. Sci. 20. 311-316 (2007)</t>
  </si>
  <si>
    <t>REF1234</t>
  </si>
  <si>
    <t>menadione</t>
  </si>
  <si>
    <t>O=C1C(=CC(=O)c2c1cccc2)C</t>
  </si>
  <si>
    <t>menthol</t>
  </si>
  <si>
    <t>OC1C(CCC(C1)C)C(C)C</t>
  </si>
  <si>
    <t>C1(C(CCC(C1)C)C(C)C)O</t>
  </si>
  <si>
    <t>mepazine</t>
  </si>
  <si>
    <t>S2c1c(cccc1)N(c3c2cccc3)CC4CN(CCC4)C</t>
  </si>
  <si>
    <t>meperidine</t>
  </si>
  <si>
    <t>N1(CCC(CC1)(c2ccccc2)C(=O)OCC)C</t>
  </si>
  <si>
    <t>meprobamate</t>
  </si>
  <si>
    <t>O=C(OCC(COC(=O)N)(C)CCC)N</t>
  </si>
  <si>
    <t>mestanolone</t>
  </si>
  <si>
    <t>C[C@]12CCC(=O)C[C@@H]1CC[C@@H]3[C@@H]2CC[C@]4([C@H]3CC[C@]4(C)O)C</t>
  </si>
  <si>
    <t>metalaxyl</t>
  </si>
  <si>
    <t>O=C(N(c1c(cccc1C)C)C(C(=O)OC)C)COC</t>
  </si>
  <si>
    <t>N(C(C)C(=O)OC)(c1c(cccc1C)C)C(=O)COC</t>
  </si>
  <si>
    <t>CC1=C(C(=CC=C1)C)N(C(C)C(=O)OC)C(=O)COC</t>
  </si>
  <si>
    <t>methacrylic acid</t>
  </si>
  <si>
    <t>CC(=C)C(=O)O</t>
  </si>
  <si>
    <t>OC(=O)C(=C)C</t>
  </si>
  <si>
    <t>methane</t>
  </si>
  <si>
    <t>methanedienone</t>
  </si>
  <si>
    <t>CC12CCC3C(C1CCC2(C)O)CCC4=CC(=O)C=CC34C</t>
  </si>
  <si>
    <t>methapyrilene</t>
  </si>
  <si>
    <t>s1c(ccc1)CN(CCN(C)C)c2ncccc2</t>
  </si>
  <si>
    <t>methaqualone</t>
  </si>
  <si>
    <t>N2(C(=Nc1c(cccc1)C2=O)C)c3c(cccc3)C</t>
  </si>
  <si>
    <t>metharbital</t>
  </si>
  <si>
    <t>O=C1N(C(=O)NC(=O)C1(CC)CC)C</t>
  </si>
  <si>
    <t>N1(C(=O)NC(=O)C(C1=O)(CC)CC)C</t>
  </si>
  <si>
    <t>methazolamide</t>
  </si>
  <si>
    <t>S(=O)(=O)(N)C1=NN(C(=NC(=O)C)S1)C</t>
  </si>
  <si>
    <t>O=S(=O)(C\1=N\N(C(=N/C(=O)C)/S/1)C)N</t>
  </si>
  <si>
    <t>methimazole</t>
  </si>
  <si>
    <t>Cn1cc[nH]c1=S</t>
  </si>
  <si>
    <t>methionine</t>
  </si>
  <si>
    <t>O=C(O)[C@@H](N)CCSC</t>
  </si>
  <si>
    <t>S(CCC(N)C(=O)O)C</t>
  </si>
  <si>
    <t>methocarbamol</t>
  </si>
  <si>
    <t>O=C(OCC(O)COc1ccccc1OC)N</t>
  </si>
  <si>
    <t>NC(=O)OCC(O)COc1c(cccc1)OC</t>
  </si>
  <si>
    <t>methoprene</t>
  </si>
  <si>
    <t>O(C(CCCC(CC=CC(=CC(=O)OC(C)C)C)C)(C)C)C</t>
  </si>
  <si>
    <t>methoproptryne</t>
  </si>
  <si>
    <t>S(C)c1nc(nc(n1)NCCCOC)NC(C)C</t>
  </si>
  <si>
    <t>methotrexate</t>
  </si>
  <si>
    <t>O=C(O)[C@@H](NC(=O)c1ccc(cc1)N(C)Cc2nc3c(nc2)nc(nc3N)N)CCC(=O)O</t>
  </si>
  <si>
    <t>methotrimeprazine</t>
  </si>
  <si>
    <t>S2c1c(cc(cc1)OC)N(c3c2cccc3)CC(CN(C)C)C</t>
  </si>
  <si>
    <t>methoxsalen</t>
  </si>
  <si>
    <t>COc1c2c(ccc(=O)o2)cc3c1occ3</t>
  </si>
  <si>
    <t>methoxyacetic acid</t>
  </si>
  <si>
    <t>COCC(=O)O</t>
  </si>
  <si>
    <t>methoxychlor</t>
  </si>
  <si>
    <t>ClC(Cl)(Cl)C(c1ccc(OC)cc1)c2ccc(OC)cc2</t>
  </si>
  <si>
    <t>methyl 1-[2-(benzoyloxy)acetyl]pyrrolidine-2-carboxylate</t>
  </si>
  <si>
    <t>N1(C(C(=O)OC)CCC1)C(=O)COC(=O)c2ccccc2</t>
  </si>
  <si>
    <t>methyl 2-(6-methoxynaphthalen-2-yl)propanoate</t>
  </si>
  <si>
    <t>c21c(cc(cc1)OC)ccc(c2)C(C(=O)OC)C</t>
  </si>
  <si>
    <t>methyl 2-(benzoyl)benzoate</t>
  </si>
  <si>
    <t>c1(c(cccc1)C(=O)OC)C(=O)c2ccccc2</t>
  </si>
  <si>
    <t>methyl 2-chloro-3-(4-chlorophenyl)propanoate</t>
  </si>
  <si>
    <t>ClC(Cc1ccc(cc1)Cl)C(=O)OC</t>
  </si>
  <si>
    <t>methyl 2-chloro-9-hydroxyfluorene-9-carboxylate</t>
  </si>
  <si>
    <t>Clc1cc3c(cc1)-c2c(cccc2)C3(O)C(=O)OC</t>
  </si>
  <si>
    <t>methyl 2-cyano-5-methyl-3-oxohexanoate</t>
  </si>
  <si>
    <t>C(C(=O)CC(C)C)(C(=O)OC)C#N</t>
  </si>
  <si>
    <t>methyl 3-(benzoyloxy)-8-methyl-8-azabicyclo[3.2.1]octane-2-carboxylate</t>
  </si>
  <si>
    <t>N1(C2C(C(CC1CC2)OC(=O)c3ccccc3)C(=O)OC)C</t>
  </si>
  <si>
    <t>C1(C3N(C(CC1OC(=O)c2ccccc2)CC3)C)C(=O)OC</t>
  </si>
  <si>
    <t>methyl 3-amino-2,5-dichlorobenzoate</t>
  </si>
  <si>
    <t>Clc1c(cc(cc1C(=O)OC)Cl)N</t>
  </si>
  <si>
    <t>methyl 3-bromo-4-hydroxybenzoate</t>
  </si>
  <si>
    <t>c1(cc(c(cc1)O)Br)C(=O)OC</t>
  </si>
  <si>
    <t>Methyl 3-chloro-4-hydroxybenzoate</t>
  </si>
  <si>
    <t>c1(cc(c(cc1)O)Cl)C(=O)OC</t>
  </si>
  <si>
    <t>methyl 3,5-dihydroxy-4-methoxybenzoate</t>
  </si>
  <si>
    <t>c1(cc(c(c(c1)O)OC)O)C(=O)OC</t>
  </si>
  <si>
    <t>Methyl 3,9-dimethyl-7-oxo-7H-furo[3,2-g]chromene-6-carboxylate</t>
  </si>
  <si>
    <t>Cc1coc2c1cc3cc(c(=O)oc3c2C)C(=O)OC</t>
  </si>
  <si>
    <t>methyl 4-(dimethylamino)benzoate</t>
  </si>
  <si>
    <t>O=C(OC)c1ccc(N(C)C)cc1</t>
  </si>
  <si>
    <t>methyl 4-acetamidobenzoate</t>
  </si>
  <si>
    <t>O=C(Nc1ccc(cc1)C(=O)OC)C</t>
  </si>
  <si>
    <t>methyl 4-aminobenzoate</t>
  </si>
  <si>
    <t>O=C(OC)c1ccc(N)cc1</t>
  </si>
  <si>
    <t>methyl 4-hydroxy-3-iodobenzoate</t>
  </si>
  <si>
    <t>c1(cc(c(cc1)O)I)C(=O)OC</t>
  </si>
  <si>
    <t>methyl 4-methoxybenzoate</t>
  </si>
  <si>
    <t>O=C(OC)c1ccc(OC)cc1</t>
  </si>
  <si>
    <t>methyl 4-nitrobenzoate</t>
  </si>
  <si>
    <t>c1(ccc(cc1)[N+](=O)[O-])C(=O)OC</t>
  </si>
  <si>
    <t>methyl 5-[2-(2,5-dimethoxyphenyl)ethyl]-2-hydroxybenzoate</t>
  </si>
  <si>
    <t>c1(c(ccc(c1)CCc2c(ccc(c2)OC)OC)O)C(=O)OC</t>
  </si>
  <si>
    <t>methyl 5,9-dimethyl-7-oxopyrano[3,2-f][1]benzoxole-2-carboxylate</t>
  </si>
  <si>
    <t>c31c(cc2c(c1C)OC(=O)C=C2C)cc(o3)C(=O)OC</t>
  </si>
  <si>
    <t>O(C)C(=O)C</t>
  </si>
  <si>
    <t>C(=O)(C)OC</t>
  </si>
  <si>
    <t>methyl acrylate</t>
  </si>
  <si>
    <t>O(C)C(=O)C=C</t>
  </si>
  <si>
    <t>C(=O)(C=C)OC</t>
  </si>
  <si>
    <t>methyl benzoate</t>
  </si>
  <si>
    <t>O(C)C(=O)c1ccccc1</t>
  </si>
  <si>
    <t>C(=O)(c1ccccc1)OC</t>
  </si>
  <si>
    <t>methyl bromide</t>
  </si>
  <si>
    <t>CBr</t>
  </si>
  <si>
    <t>methyl butyl ether</t>
  </si>
  <si>
    <t>O(CCCC)C</t>
  </si>
  <si>
    <t>O(CCC)C(=O)CC</t>
  </si>
  <si>
    <t>O(C)C(=O)CCC</t>
  </si>
  <si>
    <t>C(=O)(CCC)OC</t>
  </si>
  <si>
    <t>methyl caprate</t>
  </si>
  <si>
    <t>O(C)C(=O)CCCCCCCCC</t>
  </si>
  <si>
    <t>methyl capronate</t>
  </si>
  <si>
    <t>O(C)C(=O)CCCCC</t>
  </si>
  <si>
    <t>methyl caprylate</t>
  </si>
  <si>
    <t>O(C)C(=O)CCCCCCC</t>
  </si>
  <si>
    <t>C(=O)(CCCCCCC)OC</t>
  </si>
  <si>
    <t>methyl chloride</t>
  </si>
  <si>
    <t>CCl</t>
  </si>
  <si>
    <t>F.-H. Hu. L.-S. Wang and S.-F. Cai. J. Chem. Eng. Data 55. 492-495 (2010)</t>
  </si>
  <si>
    <t>methyl diphenylphosphine oxide</t>
  </si>
  <si>
    <t>O=P(c1ccccc1)(c2ccccc2)C</t>
  </si>
  <si>
    <t>REF1195</t>
  </si>
  <si>
    <t>methyl formate</t>
  </si>
  <si>
    <t>O(C)C=O</t>
  </si>
  <si>
    <t>C(=O)OC</t>
  </si>
  <si>
    <t>methyl gallate</t>
  </si>
  <si>
    <t>O(C)C(=O)c1cc(c(c(c1)O)O)O</t>
  </si>
  <si>
    <t>methyl hydrazine</t>
  </si>
  <si>
    <t>N(N)C</t>
  </si>
  <si>
    <t>methyl isopropyl ether</t>
  </si>
  <si>
    <t>O(C(C)C)C</t>
  </si>
  <si>
    <t>methyl isothiocyanate</t>
  </si>
  <si>
    <t>CN=C=S</t>
  </si>
  <si>
    <t>methyl laurate</t>
  </si>
  <si>
    <t>O=C(OC)CCCCCCCCCCC</t>
  </si>
  <si>
    <t>O(C)C(=O)CCCCCCCCCCC</t>
  </si>
  <si>
    <t>methyl methacrylate</t>
  </si>
  <si>
    <t>O(C)C(=O)C(=C)C</t>
  </si>
  <si>
    <t>C(=O)(C(=C)C)OC</t>
  </si>
  <si>
    <t>Methyl N-(dichloroacetyl)serinate</t>
  </si>
  <si>
    <t>COC(=O)C(CO)NC(=O)C(Cl)Cl</t>
  </si>
  <si>
    <t>Methyl N-(dichloroacetyl)threoninate</t>
  </si>
  <si>
    <t>CC(C(C(=O)OC)NC(=O)C(Cl)Cl)O</t>
  </si>
  <si>
    <t>Methyl N-[2-({[(2-methyl-2-propanyl)oxy]carbonyl}amino)-4-pentynoyl]glycinate</t>
  </si>
  <si>
    <t>CC(C)(C)OC(=O)NC(CC#C)C(=O)NCC(=O)OC</t>
  </si>
  <si>
    <t>methyl nicotinate</t>
  </si>
  <si>
    <t>n1cc(ccc1)C(=O)OC</t>
  </si>
  <si>
    <t>Methyl nonanoate</t>
  </si>
  <si>
    <t>O(C)C(=O)CCCCCCCC</t>
  </si>
  <si>
    <t>methyl p-acetoxybenzoate</t>
  </si>
  <si>
    <t>O=C(Oc1ccc(cc1)C(=O)OC)C</t>
  </si>
  <si>
    <t>methyl p-aminobenzoate</t>
  </si>
  <si>
    <t>methyl propionate</t>
  </si>
  <si>
    <t>O(C)C(=O)CC</t>
  </si>
  <si>
    <t>C(=O)(CC)OC</t>
  </si>
  <si>
    <t>methyl propyl ether</t>
  </si>
  <si>
    <t>O(CCC)C</t>
  </si>
  <si>
    <t>methyl salicylate</t>
  </si>
  <si>
    <t>O(C)C(=O)c1c(cccc1)O</t>
  </si>
  <si>
    <t>methyl t-butyl ether</t>
  </si>
  <si>
    <t>methyl valerate</t>
  </si>
  <si>
    <t>O(C)C(=O)CCCC</t>
  </si>
  <si>
    <t>C(=O)(CCCC)OC</t>
  </si>
  <si>
    <t>C1(CCCCC1)C</t>
  </si>
  <si>
    <t>methylcyclohexene</t>
  </si>
  <si>
    <t>CC1=CCCCC1</t>
  </si>
  <si>
    <t>methylcyclopentane</t>
  </si>
  <si>
    <t>C1(CCCC1)C</t>
  </si>
  <si>
    <t>methyldymron</t>
  </si>
  <si>
    <t>N(C)(c1ccccc1)C(=O)NC(C)(C)c2ccccc2</t>
  </si>
  <si>
    <t>methylparaben</t>
  </si>
  <si>
    <t>COC(=O)c1ccc(cc1)O</t>
  </si>
  <si>
    <t>1,3-propanediol</t>
  </si>
  <si>
    <t>C(CO)CO</t>
  </si>
  <si>
    <t>diethylacetamide</t>
  </si>
  <si>
    <t>O=C(N(CC)CC)C</t>
  </si>
  <si>
    <t>diethylformamide</t>
  </si>
  <si>
    <t>O=CN(CC)CC</t>
  </si>
  <si>
    <t>O=C(OCCCCCC)C</t>
  </si>
  <si>
    <t>methyltestosterone</t>
  </si>
  <si>
    <t>O=C4\C=C3/[C@]([C@H]2CC[C@]1([C@@H](CC[C@@]1(O)C)[C@@H]2CC3)C)(C)CC4</t>
  </si>
  <si>
    <t>methyltestosterone acetate</t>
  </si>
  <si>
    <t>O(C4(C3(C(C2C(C1(CCC(=O)C=C1CC2)C)CC3)CC4)C)C)C(=O)C</t>
  </si>
  <si>
    <t>methylthiouracil</t>
  </si>
  <si>
    <t>S=C1NC(=CC(=O)N1)C</t>
  </si>
  <si>
    <t>Sc1nc(cc(n1)C)O</t>
  </si>
  <si>
    <t>metiazinic acid</t>
  </si>
  <si>
    <t>S2c1c(cc(cc1)CC(=O)O)N(c3c2cccc3)C</t>
  </si>
  <si>
    <t>metoclopramide</t>
  </si>
  <si>
    <t>Clc1cc(c(OC)cc1N)C(=O)NCCN(CC)CC</t>
  </si>
  <si>
    <t>metolachlor</t>
  </si>
  <si>
    <t>CCc1cccc(c1N(C(C)COC)C(=O)CCl)C</t>
  </si>
  <si>
    <t>metolcarb</t>
  </si>
  <si>
    <t>N(C)C(=O)Oc1ccccc1</t>
  </si>
  <si>
    <t>metoxuron</t>
  </si>
  <si>
    <t>Clc1cc(ccc1OC)NC(=O)N(C)C</t>
  </si>
  <si>
    <t>metribuzin</t>
  </si>
  <si>
    <t>S(C)C1=NN=C(C(=O)N1N)C(C)(C)C</t>
  </si>
  <si>
    <t>metronidazole</t>
  </si>
  <si>
    <t>[O-][N+](=O)c1cnc(n1CCO)C</t>
  </si>
  <si>
    <t>[N+](=O)([O-])c1n(c(nc1)C)CCO</t>
  </si>
  <si>
    <t>miconazole</t>
  </si>
  <si>
    <t>c1cc(c(cc1Cl)Cl)COC(Cn2ccnc2)c3ccc(cc3Cl)Cl</t>
  </si>
  <si>
    <t>minoxidil</t>
  </si>
  <si>
    <t>N\C1=C\C(=N/C(=N)N1O)N2CCCCC2</t>
  </si>
  <si>
    <t>H. Yan. R. Li. Q. Li. J. Wang and J. Gong. J. Chem. Eng. Data 56. 2720-2722 (2011)</t>
  </si>
  <si>
    <t>REF1204</t>
  </si>
  <si>
    <t>[n+]1(c(nc(cc1N)N2CCCCC2)N)[O-]</t>
  </si>
  <si>
    <t>mirex</t>
  </si>
  <si>
    <t>ClC53C1(Cl)C4(Cl)C2(Cl)C1(Cl)C(Cl)(Cl)C5(Cl)C2(Cl)C3(Cl)C4(Cl)Cl</t>
  </si>
  <si>
    <t>C12(C3(C4(C5(C3(C(C1(C5(C2(C4(Cl)Cl)Cl)Cl)Cl)(Cl)Cl)Cl)Cl)Cl)Cl)Cl</t>
  </si>
  <si>
    <t>monotropitoside</t>
  </si>
  <si>
    <t>O1C(C(C(C(C1COC2OCC(C(C2O)O)O)O)O)O)Oc3c(cccc3)C(=O)OC</t>
  </si>
  <si>
    <t>monuron</t>
  </si>
  <si>
    <t>Clc1ccc(NC(=O)N(C)C)cc1</t>
  </si>
  <si>
    <t>REF1117-Sprunger</t>
  </si>
  <si>
    <t>CN(C)C(=O)NC1=CC=C(C=C1)Cl</t>
  </si>
  <si>
    <t>morin</t>
  </si>
  <si>
    <t>O1C(=C(C(=O)c2c1cc(cc2O)O)O)c3c(cc(cc3)O)O</t>
  </si>
  <si>
    <t>Morphinan-6-ol 4,5-epoxy-3-methoxy-17-methyl- acetate (ester) (5.alpha.,6.alpha.)-</t>
  </si>
  <si>
    <t>C532c1c4c(ccc1CC(C2CCC(C3O4)OC(=O)C)N(CC5)C)OC</t>
  </si>
  <si>
    <t>Morphinan-6-ol 7,8-didehydro-4,5-epoxy-3-ethoxy-17-methyl- (5.alpha.6.alpha.)-</t>
  </si>
  <si>
    <t>C532c1c4c(ccc1CC(C2C=CC(C3O4)O)N(CC5)C)OCC</t>
  </si>
  <si>
    <t>Morphinan-6-ol 7,8-didehydro-4,5-epoxy-3-methoxy-17-methyl- acetate (ester) (5.alpha.,6.alpha.)-</t>
  </si>
  <si>
    <t>C532c1c4c(ccc1CC(C2C=CC(C3O4)OC(=O)C)N(CC5)C)OC</t>
  </si>
  <si>
    <t>morphine</t>
  </si>
  <si>
    <t>CN1CC[C@]23c4c5ccc(c4O[C@H]2[C@H](C=C[C@H]3[C@H]1C5)O)O</t>
  </si>
  <si>
    <t>morpholine</t>
  </si>
  <si>
    <t>N1CCOCC1</t>
  </si>
  <si>
    <t>myristyl alcohol</t>
  </si>
  <si>
    <t>OCCCCCCCCCCCCCC</t>
  </si>
  <si>
    <t>C(CCCCCCCCCCCCC)O</t>
  </si>
  <si>
    <t>N-(1-amino-2-methyl-1-oxopropan-2-yl)benzamide</t>
  </si>
  <si>
    <t>C(NC(=O)c1ccccc1)(C(=O)N)(C)C</t>
  </si>
  <si>
    <t>N-(2-Bromo-4-methylpentanoyl)alanylalanine</t>
  </si>
  <si>
    <t>CC(C)CC(C(=O)NC(C)C(=O)NC(C)C(=O)O)Br</t>
  </si>
  <si>
    <t>N-(2-Chlorophenyl)acetamide</t>
  </si>
  <si>
    <t>Clc1c(cccc1)NC(=O)C</t>
  </si>
  <si>
    <t>N-(2-fluoro-4-methylphenyl)acetamide</t>
  </si>
  <si>
    <t>c1(c(cc(cc1)C)F)NC(=O)C</t>
  </si>
  <si>
    <t>N-(2-hydroxyoxolan-3-yl)-4-methyl-2-(phenylcarbamothioylamino)pentanamide</t>
  </si>
  <si>
    <t>C(C(=O)NC1C(OCC1)O)(NC(=S)Nc2ccccc2)CC(C)C</t>
  </si>
  <si>
    <t>N-(2-Pyrimidinyl)-2-pyrazinecarboxamide</t>
  </si>
  <si>
    <t>c1cnc(nc1)NC(=O)c2cnccn2</t>
  </si>
  <si>
    <t>N-(2-sulfamoyl-1,3-benzothiazol-6-yl)acetamide</t>
  </si>
  <si>
    <t>S(=O)(=O)(c1sc2c(n1)ccc(c2)NC(=O)C)N</t>
  </si>
  <si>
    <t>N-(2,4-difluorophenyl)-2-[3-(trifluoromethyl)phenoxy]pyridine-3-carboxamide</t>
  </si>
  <si>
    <t>c1(c(cccn1)C(=O)Nc2c(cc(cc2)F)F)Oc3cc(ccc3)C(F)(F)F</t>
  </si>
  <si>
    <t>N-(2,6-Dimethylphenyl)-2,2-diethylhydrazinecarboxamide</t>
  </si>
  <si>
    <t>CCN(CC)NC(=O)Nc1c(cccc1C)C</t>
  </si>
  <si>
    <t>N-(3-bromophenyl)-1-methylpyrazolo[4,5-g]quinazolin-5-amine</t>
  </si>
  <si>
    <t>c31c(cc2c(c1)cnn2C)ncnc3Nc4cc(ccc4)Br</t>
  </si>
  <si>
    <t>N-(3-bromophenyl)-1H-pyrimido[5,6-f]indazol-5-amine</t>
  </si>
  <si>
    <t>c31c(cc2c(c1)cn[nH]2)ncnc3Nc4cc(ccc4)Br</t>
  </si>
  <si>
    <t>N-(3-bromophenyl)-7-(methoxymethyl)-7,8-dihydro-[1,4]dioxino[3,2-g]quinazolin-4-amine</t>
  </si>
  <si>
    <t>c31c(cc2c(c1)OC(CO2)COC)ncnc3Nc4cc(ccc4)Br</t>
  </si>
  <si>
    <t>N-(3-bromophenyl)-8-methylpyrrolo[3,2-g]quinazolin-4-amine</t>
  </si>
  <si>
    <t>c31c(cc2c(c1)ccn2C)ncnc3Nc4cc(ccc4)Br</t>
  </si>
  <si>
    <t>N-(3-bromophenyl)-8H-pyrrolo[3,2-g]quinazolin-4-amine</t>
  </si>
  <si>
    <t>c31c(cc2c(c1)cc[nH]2)ncnc3Nc4cc(ccc4)Br</t>
  </si>
  <si>
    <t>N-(3-iodophenyl)-7-(methoxymethyl)-7,8-dihydro-[1,4]dioxino[3,2-g]quinazolin-4-amine</t>
  </si>
  <si>
    <t>c31c(cc2c(c1)OC(CO2)COC)ncnc3Nc4cc(ccc4)I</t>
  </si>
  <si>
    <t>N-(3-oxo-1H-2-benzofuran-5-yl)acetamide</t>
  </si>
  <si>
    <t>c21c(ccc(c1)NC(=O)C)COC2=O</t>
  </si>
  <si>
    <t>N-(4-bromophenyl)acetamide</t>
  </si>
  <si>
    <t>Brc1ccc(cc1)NC(=O)C</t>
  </si>
  <si>
    <t>N-(4-Chloro-2-methylphenyl)acetamide</t>
  </si>
  <si>
    <t>c1(c(cc(cc1)Cl)C)NC(=O)C</t>
  </si>
  <si>
    <t>N-(4-chlorophenyl)-2-dimethoxyphosphinothioylsulfanyl-N-propan-2-ylacetamide</t>
  </si>
  <si>
    <t>Clc1ccc(cc1)N(C(C)C)C(=O)CSP(=S)(OC)OC</t>
  </si>
  <si>
    <t>Faiyaz Shakeel. Mashooq A. Bhat and Nazrul Haq. Solubility of N-(4-Chlorophenyl)-2-(pyridin-4-ylcarbonyl)hydrazinecarbothioamide (Isoniazid Analogue) in Five Pure Solvents at (298.15 to 338.15) K</t>
  </si>
  <si>
    <t>N-(4-Chlorophenyl)-2-isonicotinoylhydrazinecarbothioamide</t>
  </si>
  <si>
    <t>O=C(NNC(=S)Nc1ccc(Cl)cc1)c2ccncc2</t>
  </si>
  <si>
    <t>REF1324-Shakeel</t>
  </si>
  <si>
    <t>N-(4-Chlorophenyl)-N-hydroxy-2-naphthamide</t>
  </si>
  <si>
    <t>c1ccc2cc(ccc2c1)C(=O)N(c3ccc(cc3)Cl)O</t>
  </si>
  <si>
    <t>N-(4-Chlorophenyl)-N-hydroxy-4-methylbenzamide</t>
  </si>
  <si>
    <t>Cc1ccc(cc1)C(=O)N(c2ccc(cc2)Cl)O</t>
  </si>
  <si>
    <t>N-(4-Chlorophenyl)acetamide</t>
  </si>
  <si>
    <t>Clc1ccc(cc1)NC(=O)C</t>
  </si>
  <si>
    <t>http://onschallenge.wikispaces.com/Exp214</t>
  </si>
  <si>
    <t>N-(4-Dimethylaminobenzylidene)aniline</t>
  </si>
  <si>
    <t>CN(C)c1ccc(cc1)C=Nc2ccccc2</t>
  </si>
  <si>
    <t>ONSexp214_2</t>
  </si>
  <si>
    <t>2_3</t>
  </si>
  <si>
    <t>http://onschallenge.wikispaces.com/Exp216</t>
  </si>
  <si>
    <t>ONSexp216_2_3</t>
  </si>
  <si>
    <t>2_2</t>
  </si>
  <si>
    <t>C(C)O</t>
  </si>
  <si>
    <t>ONSexp216_2_2</t>
  </si>
  <si>
    <t>2_1</t>
  </si>
  <si>
    <t>ONSexp216_2_1</t>
  </si>
  <si>
    <t>2_4</t>
  </si>
  <si>
    <t>C1CCCO1</t>
  </si>
  <si>
    <t>ONSexp216_2_4</t>
  </si>
  <si>
    <t>2_5</t>
  </si>
  <si>
    <t>ONSexp216_2_5</t>
  </si>
  <si>
    <t>ONS217-4</t>
  </si>
  <si>
    <t>N-(4-fluoro-2-methylphenyl)acetamide</t>
  </si>
  <si>
    <t>c1(c(cc(cc1)F)C)NC(=O)C</t>
  </si>
  <si>
    <t>N-(4-fluorophenyl)acetamide</t>
  </si>
  <si>
    <t>Fc1ccc(cc1)NC(=O)C</t>
  </si>
  <si>
    <t>N-(4-Iodophenyl)acetamide</t>
  </si>
  <si>
    <t>Ic1ccc(cc1)NC(=O)C</t>
  </si>
  <si>
    <t>N-(4-Methoxybenzylidene)aniline</t>
  </si>
  <si>
    <t>COc1ccc(cc1)C=Nc2ccccc2</t>
  </si>
  <si>
    <t>ONSexp214_3</t>
  </si>
  <si>
    <t>3_3</t>
  </si>
  <si>
    <t>N-(4-methoxybenzylidene)aniline</t>
  </si>
  <si>
    <t>ONSexp216_3_3</t>
  </si>
  <si>
    <t>3_2</t>
  </si>
  <si>
    <t>ONSexp216_3_2</t>
  </si>
  <si>
    <t>3_1</t>
  </si>
  <si>
    <t>``</t>
  </si>
  <si>
    <t>ONSexp216_3_1</t>
  </si>
  <si>
    <t>3_4</t>
  </si>
  <si>
    <t>ONSexp216_3_4</t>
  </si>
  <si>
    <t>3_5</t>
  </si>
  <si>
    <t>ONSexp216_3_5</t>
  </si>
  <si>
    <t>COC2=CC=C(C=NC1=CC=CC=C1)C=C2</t>
  </si>
  <si>
    <t>ONS217-5</t>
  </si>
  <si>
    <t>N-(4-methylpyrimidin-2-yl)pyrazine-2-carboxamide</t>
  </si>
  <si>
    <t>c1(nc(ccn1)C)NC(=O)c2nccnc2</t>
  </si>
  <si>
    <t>N-(5-chloro-2-nitrophenyl)acetamide</t>
  </si>
  <si>
    <t>c1(c(ccc(c1)Cl)[N+](=O)[O-])NC(=O)C</t>
  </si>
  <si>
    <t>N-(6-methoxypyridin-3-yl)cyclopropanecarboxamide</t>
  </si>
  <si>
    <t>C2(C(=O)Nc1cnc(cc1)OC)CC2</t>
  </si>
  <si>
    <t>N-(6-methoxyquinolin-8-yl)pyridine-3-carboxamide</t>
  </si>
  <si>
    <t>c1(c2c(cc(c1)OC)cccn2)NC(=O)c3cnccc3</t>
  </si>
  <si>
    <t>N-(8-ethoxyquinolin-5-yl)acetamide</t>
  </si>
  <si>
    <t>c21c(c(ccc1NC(=O)C)OCC)nccc2</t>
  </si>
  <si>
    <t>N-(9H-Fluoren-2-yl)acetamide</t>
  </si>
  <si>
    <t>c-21c(cc(cc1)NC(=O)C)Cc3c-2cccc3</t>
  </si>
  <si>
    <t>N-(Butoxymethyl)-2-chloro-N-(2,6-diethylphenyl)acetamide</t>
  </si>
  <si>
    <t>ClCC(=O)N(COCCCC)c1c(cccc1CC)CC</t>
  </si>
  <si>
    <t>c1(c(cccc1CC)CC)N(C(=O)CCl)COCCCC</t>
  </si>
  <si>
    <t>N-(Butylsulfonyl)-1-butanesulfonamide</t>
  </si>
  <si>
    <t>CCCCS(=O)(=O)NS(=O)(=O)CCCC</t>
  </si>
  <si>
    <t>N-(diethylsulfamoyl)-N-ethylethanamine</t>
  </si>
  <si>
    <t>S(=O)(=O)(N(CC)CC)N(CC)CC</t>
  </si>
  <si>
    <t>N-(Methylsulfonyl)cyclohexanesulfonamide</t>
  </si>
  <si>
    <t>CS(=O)(=O)NS(=O)(=O)C1CCCCC1</t>
  </si>
  <si>
    <t>N-(N-Methylcarbamimidoyl)-2-naphthalenesulfonamide</t>
  </si>
  <si>
    <t>CNC(=N)NS(=O)(=O)c1ccc2ccccc2c1</t>
  </si>
  <si>
    <t>N-(phenylcarbamoyl)pyridine-3-carboxamide</t>
  </si>
  <si>
    <t>C(=O)(c1cnccc1)NC(=O)Nc2ccccc2</t>
  </si>
  <si>
    <t>N-[(3,5-dichloro-2,4-difluorophenyl)carbamoyl]-2,6-difluorobenzamide</t>
  </si>
  <si>
    <t>Fc1c(c(c(cc1Cl)NC(=O)NC(=O)c2c(cccc2F)F)F)Cl</t>
  </si>
  <si>
    <t>c1(c(cccc1F)F)C(=O)NC(=O)Nc2c(c(c(c(c2)Cl)F)Cl)F</t>
  </si>
  <si>
    <t>N-[(4-Aminophenyl)sulfinyl]-N-(3,4-dimethyl-1,2-oxazol-5-yl)acetamide</t>
  </si>
  <si>
    <t>Cc1c(noc1N(C(=O)C)S(=O)c2ccc(cc2)N)C</t>
  </si>
  <si>
    <t>Y. Li. X. Yao. L. Xu. T. Luo and G. Liu. J. Chem. Eng. Data 56. 358-360 (2011)</t>
  </si>
  <si>
    <t>N-[(4-bromo-3,5-difluoro)phenyl]maleimide</t>
  </si>
  <si>
    <t>Fc1cc(cc(F)c1Br)N2C(=O)C=CC2=O</t>
  </si>
  <si>
    <t>REF1258</t>
  </si>
  <si>
    <t>N-[(4-chlorophenyl)carbamoyl]-2,6-difluorobenzamide</t>
  </si>
  <si>
    <t>Fc1c(c(ccc1)F)C(=O)NC(=O)Nc2ccc(cc2)Cl</t>
  </si>
  <si>
    <t>c1(c(cccc1F)F)C(=O)NC(=O)Nc2ccc(cc2)Cl</t>
  </si>
  <si>
    <t>N-[(4-methoxyphenyl)methyl]-N',N'-dimethyl-N-pyrimidin-2-ylethane-1,2-diamine</t>
  </si>
  <si>
    <t>N(c1ncccn1)(Cc2ccc(cc2)OC)CCN(C)C</t>
  </si>
  <si>
    <t>N-[2-(1-oxohexylamino)ethyl]hexanamide</t>
  </si>
  <si>
    <t>C(=O)(NCCNC(=O)CCCCC)CCCCC</t>
  </si>
  <si>
    <t>N-[2-(5-methoxy-1H-indol-3-yl)ethyl]acetamide</t>
  </si>
  <si>
    <t>c21c([nH]cc1CCNC(=O)C)ccc(c2)OC</t>
  </si>
  <si>
    <t>N-[2-(butanoylamino)ethyl]butanamide</t>
  </si>
  <si>
    <t>C(=O)(NCCNC(=O)CCC)CCC</t>
  </si>
  <si>
    <t>N-[2-(pentanoylamino)ethyl]pentanamide</t>
  </si>
  <si>
    <t>C(=O)(NCCNC(=O)CCCC)CCCC</t>
  </si>
  <si>
    <t>N-[2-(propanoylamino)ethyl]propanamide</t>
  </si>
  <si>
    <t>C(=O)(NCCNC(=O)CC)CC</t>
  </si>
  <si>
    <t>N-[2,2,2-trichloro-1-[4-(2,2,2-trichloro-1-formamidoethyl)piperazin-1-yl]ethyl]formamide</t>
  </si>
  <si>
    <t>ClC(Cl)(Cl)C(N1CCN(CC1)C(NC=O)C(Cl)(Cl)Cl)NC=O</t>
  </si>
  <si>
    <t>N-[2,4-dimethyl-5-(trifluoromethylsulfonylamino)phenyl]acetamide</t>
  </si>
  <si>
    <t>FC(F)(F)S(=O)(=O)Nc1c(cc(c(c1)NC(=O)C)C)C</t>
  </si>
  <si>
    <t>N-[4-(4-aminophenyl)sulfonylphenyl]ethane-1,2-diamine</t>
  </si>
  <si>
    <t>S(=O)(=O)(c1ccc(cc1)NCCN)c2ccc(cc2)N</t>
  </si>
  <si>
    <t>N-[4-(acridin-9-ylamino)-3-methylaminophenyl]methanesulfonamide</t>
  </si>
  <si>
    <t>c1(c3c(nc2c1cccc2)cccc3)Nc4c(cc(cc4)NS(=O)(=O)C)NC</t>
  </si>
  <si>
    <t>N-[4-(pyridin-2-ylsulfamoyl)phenyl]acetamide</t>
  </si>
  <si>
    <t>S(=O)(=O)(c1ccc(cc1)NC(=O)C)Nc2ncccc2</t>
  </si>
  <si>
    <t>N-[4-[(4-methyl-1,3-thiazol-2-yl)sulfamoyl]phenyl]acetamide</t>
  </si>
  <si>
    <t>c1(ccc(cc1)NC(=O)C)S(=O)(=O)Nc2nc(cs2)C</t>
  </si>
  <si>
    <t>N-[4-chloro-2-(trifluoromethyl)phenyl]-1-imidazol-1-yl-2-propoxyethanimine</t>
  </si>
  <si>
    <t>c1(c(ccc(c1)Cl)N=C(n2cncc2)COCCC)C(F)(F)F</t>
  </si>
  <si>
    <t>N-[4-nitro-2-(phenoxy)phenyl]methanesulfonamide</t>
  </si>
  <si>
    <t>c1(c(ccc(c1)[N+](=O)[O-])NS(=O)(=O)C)Oc2ccccc2</t>
  </si>
  <si>
    <t>N-{(E)-[5-(Hydroxymethyl)-2-methyl-3-oxo-4(3H)-pyridinylidene]methyl}-L-valine</t>
  </si>
  <si>
    <t>c1(c(c(ncc1CO)C)O)C=NC(C(C)C)C(=O)O</t>
  </si>
  <si>
    <t>N-Acetyl-O-benzoylserine</t>
  </si>
  <si>
    <t>CC(=O)NC(COC(=O)c1ccccc1)C(=O)O</t>
  </si>
  <si>
    <t>N-Acetyl-S-(2,6-dichlorophenyl)cysteine</t>
  </si>
  <si>
    <t>CC(=O)NC(CSc1c(cccc1Cl)Cl)C(=O)O</t>
  </si>
  <si>
    <t>N-Acetylacyclovir</t>
  </si>
  <si>
    <t>O=C(NC/1=N/C(=O)c2ncn(c2N\1)COCCO)C</t>
  </si>
  <si>
    <t>N-acetylsulfanilamide</t>
  </si>
  <si>
    <t>S(=O)(=O)(N)c1ccc(cc1)NC(=O)C</t>
  </si>
  <si>
    <t>n-amyl carbamate</t>
  </si>
  <si>
    <t>NC(=O)OCCCCC</t>
  </si>
  <si>
    <t>N-Benzoyl-2-methylalanylglycine</t>
  </si>
  <si>
    <t>CC(C)(C(=O)NCC(=O)O)NC(=O)c1ccccc1</t>
  </si>
  <si>
    <t>N-carbamoyl-2-propan-2-ylpent-4-enamide</t>
  </si>
  <si>
    <t>C(=O)(C(C(C)C)CC=C)NC(=O)N</t>
  </si>
  <si>
    <t>134-1A</t>
  </si>
  <si>
    <t>http://onschallenge.wikispaces.com/Exp134</t>
  </si>
  <si>
    <t>N-Cbz-L-proline</t>
  </si>
  <si>
    <t>O=C(O)[C@H]2N(C(=O)OCc1ccccc1)CCC2</t>
  </si>
  <si>
    <t>N-chloro-4-methylbenzenesulfonimidate</t>
  </si>
  <si>
    <t>S(=O)(=O)(c1ccc(cc1)C)[N-]Cl</t>
  </si>
  <si>
    <t>N-Cyclohexyl-N-hydroxycyclobutanecarboxamide</t>
  </si>
  <si>
    <t>C1CCC(CC1)N(C(=O)C2CCC2)O</t>
  </si>
  <si>
    <t>N-Cyclohexyl-N-hydroxycyclopentanecarboxamide</t>
  </si>
  <si>
    <t>C1CCC(CC1)N(C(=O)C2CCCC2)O</t>
  </si>
  <si>
    <t>N-Cyclohexyl-N-hydroxycyclopropanecarboxamide</t>
  </si>
  <si>
    <t>C1CCC(CC1)N(C(=O)C2CC2)O</t>
  </si>
  <si>
    <t>N-cyclohexylpyridine-3-carboxamide</t>
  </si>
  <si>
    <t>c1(cnccc1)C(=O)NC2CCCCC2</t>
  </si>
  <si>
    <t>n-decane</t>
  </si>
  <si>
    <t>N-decyl-2-hydroxypropanamide</t>
  </si>
  <si>
    <t>C(=O)(C(O)C)NCCCCCCCCCC</t>
  </si>
  <si>
    <t>N-decylpyridine-3-carboxamide</t>
  </si>
  <si>
    <t>c1(cnccc1)C(=O)NCCCCCCCCCC</t>
  </si>
  <si>
    <t>n-dibutylamine</t>
  </si>
  <si>
    <t>N(CCCC)CCCC</t>
  </si>
  <si>
    <t>N-diethylsulfinamoyl-N-ethylethanamine</t>
  </si>
  <si>
    <t>S(=O)(N(CC)CC)N(CC)CC</t>
  </si>
  <si>
    <t>n-dodecane</t>
  </si>
  <si>
    <t>N-ethylaniline</t>
  </si>
  <si>
    <t>N(CC)c1ccccc1</t>
  </si>
  <si>
    <t>n-heptyl carbamate</t>
  </si>
  <si>
    <t>NC(=O)OCCCCCCC</t>
  </si>
  <si>
    <t>N-heptylpyridine-3-carboxamide</t>
  </si>
  <si>
    <t>c1(cnccc1)C(=O)NCCCCCCC</t>
  </si>
  <si>
    <t>n-hexyl carbamate</t>
  </si>
  <si>
    <t>NC(=O)OCCCCCC</t>
  </si>
  <si>
    <t>N-hexyl-2-hydroxypropanamide</t>
  </si>
  <si>
    <t>C(=O)(C(O)C)NCCCCCC</t>
  </si>
  <si>
    <t>N-hexylpyridine-3-carboxamide</t>
  </si>
  <si>
    <t>c1(cnccc1)C(=O)NCCCCCC</t>
  </si>
  <si>
    <t>N-hexylsulfonylhexane-1-sulfonamide</t>
  </si>
  <si>
    <t>N(S(=O)(=O)CCCCCC)S(=O)(=O)CCCCCC</t>
  </si>
  <si>
    <t>N-Hydroxy-2-[(E)-(2-pyridinylmethylene)amino]benzamide</t>
  </si>
  <si>
    <t>c1ccc(c(c1)C(=O)NO)/N=C/c2ccccn2</t>
  </si>
  <si>
    <t>N-hydroxy-2-iodo-N-phenylbenzamide</t>
  </si>
  <si>
    <t>c1(c(cccc1)I)C(=O)N(c2ccccc2)O</t>
  </si>
  <si>
    <t>N-Hydroxy-2-phenyl-2-propylpentanamide</t>
  </si>
  <si>
    <t>CCCC(CCC)(c1ccccc1)C(=O)NO</t>
  </si>
  <si>
    <t>N-Hydroxy-2,2-dimethyldodecanamide</t>
  </si>
  <si>
    <t>CCCCCCCCCCC(C)(C)C(=O)NO</t>
  </si>
  <si>
    <t>N-Hydroxy-2,2-dipropyloctanamide</t>
  </si>
  <si>
    <t>CCCCCCC(CCC)(CCC)C(=O)NO</t>
  </si>
  <si>
    <t>N-Hydroxy-3-mesityl-2,2-dimethylpropanamide</t>
  </si>
  <si>
    <t>Cc1cc(c(c(c1)C)CC(C)(C)C(=O)NO)C</t>
  </si>
  <si>
    <t>N-Hydroxy-3,5-dimethoxy-N-(2-methylphenyl)benzamide</t>
  </si>
  <si>
    <t>Cc1ccccc1N(C(=O)c2cc(cc(c2)OC)OC)O</t>
  </si>
  <si>
    <t>N-Hydroxy-3,5-dimethoxy-N-(3-methylphenyl)benzamide</t>
  </si>
  <si>
    <t>Cc1cccc(c1)N(C(=O)c2cc(cc(c2)OC)OC)O</t>
  </si>
  <si>
    <t>N-Hydroxy-3,5-dimethoxy-N-phenylbenzamide</t>
  </si>
  <si>
    <t>COc1cc(cc(c1)OC)C(=O)N(c2ccccc2)O</t>
  </si>
  <si>
    <t>N-Hydroxy-4-nitrobenzamide</t>
  </si>
  <si>
    <t>c1(ccc(cc1)[N+](=O)[O-])C(=O)NO</t>
  </si>
  <si>
    <t>N-hydroxy-5-methoxy-1,3-dihydrobenzo[de]isoquinoline-2-carboxamidine</t>
  </si>
  <si>
    <t>c21c3cc(cc1cccc2CN(C3)C(=NO)N)OC</t>
  </si>
  <si>
    <t>N-hydroxy-7-methoxy-1,3,3a,4,5,6-hexahydrobenzo[de]isoquinoline-2-carboxamidine</t>
  </si>
  <si>
    <t>c21c3c(ccc1CN(CC2CCC3)C(=NO)N)OC</t>
  </si>
  <si>
    <t>N-hydroxy-7-methyl-1,3,3a,4,5,6-hexahydrobenzo[de]isoquinoline-2-carboxamidine</t>
  </si>
  <si>
    <t>c21c3ccc(c1CCCC2CN(C3)C(=NO)N)C</t>
  </si>
  <si>
    <t>N-Hydroxy-N-(2-methylphenyl)-3-phenylpropanamide</t>
  </si>
  <si>
    <t>Cc1ccccc1N(C(=O)CCc2ccccc2)O</t>
  </si>
  <si>
    <t>N-Hydroxy-N-(3-methylphenyl)-3-phenylpropanamide</t>
  </si>
  <si>
    <t>Cc1cccc(c1)N(C(=O)CCc2ccccc2)O</t>
  </si>
  <si>
    <t>N-hydroxy-N-methyl-4-nitrobenzamide</t>
  </si>
  <si>
    <t>C(=O)(c1ccc(cc1)[N+](=O)[O-])N(O)C</t>
  </si>
  <si>
    <t>N-Hydroxy-N-methylcycloheptanecarboxamide</t>
  </si>
  <si>
    <t>CN(C(=O)C1CCCCCC1)O</t>
  </si>
  <si>
    <t>N-hydroxy-N-naphthalen-1-ylbenzamide</t>
  </si>
  <si>
    <t>c1(c2c(ccc1)cccc2)N(C(=O)c3ccccc3)O</t>
  </si>
  <si>
    <t>N-hydroxy-N-phenylfuran-2-carboxamide</t>
  </si>
  <si>
    <t>C(=O)(N(c1ccccc1)O)c2occc2</t>
  </si>
  <si>
    <t>N-hydroxy-N-phenylnaphthalene-1-carboxamide</t>
  </si>
  <si>
    <t>c1(c2c(ccc1)cccc2)C(=O)N(c3ccccc3)O</t>
  </si>
  <si>
    <t>N-Methoxy-4-nitrobenzamide</t>
  </si>
  <si>
    <t>CONC(=O)c1ccc(cc1)[N+](=O)[O-]</t>
  </si>
  <si>
    <t>N-methyl-2-pyridone</t>
  </si>
  <si>
    <t>N1(C=CC=CC1=O)C</t>
  </si>
  <si>
    <t>N-methyl-3-phenyl-3-[4-(trifluoromethyl)phenoxy]propan-1-amine</t>
  </si>
  <si>
    <t>C(c1ccc(cc1)OC(c2ccccc2)CCNC)(F)(F)F</t>
  </si>
  <si>
    <t>N-methylacetanilide</t>
  </si>
  <si>
    <t>N(C)(c1ccccc1)C(=O)C</t>
  </si>
  <si>
    <t>N-methylaniline</t>
  </si>
  <si>
    <t>N(C)c1ccccc1</t>
  </si>
  <si>
    <t>N-methylanthranilic acid</t>
  </si>
  <si>
    <t>N(C)c1c(cccc1)C(=O)O</t>
  </si>
  <si>
    <t>N-methylmorpholine</t>
  </si>
  <si>
    <t>N1(CCOCC1)C</t>
  </si>
  <si>
    <t>N-methylpiperidine</t>
  </si>
  <si>
    <t>N1(CCCCC1)C</t>
  </si>
  <si>
    <t>N-methylpyrrolidone</t>
  </si>
  <si>
    <t>N1(CCCC1=O)C</t>
  </si>
  <si>
    <t>N-Methylthalidomide</t>
  </si>
  <si>
    <t>O=C3N(C(=O)CCC3N2C(=O)c1ccccc1C2=O)C</t>
  </si>
  <si>
    <t>N-methylurea</t>
  </si>
  <si>
    <t>N(C)C(=O)N</t>
  </si>
  <si>
    <t>N-naphthalen-2-yl-2-sulfanylacetamide</t>
  </si>
  <si>
    <t>c21c(ccc(c1)NC(=O)CS)cccc2</t>
  </si>
  <si>
    <t>N-nitrosopiperidine</t>
  </si>
  <si>
    <t>N1(CCCCC1)N=O</t>
  </si>
  <si>
    <t>N-nonylpyridine-3-carboxamide</t>
  </si>
  <si>
    <t>c1(cnccc1)C(=O)NCCCCCCCCC</t>
  </si>
  <si>
    <t>n-octyl carbamate</t>
  </si>
  <si>
    <t>NC(=O)OCCCCCCCC</t>
  </si>
  <si>
    <t>N-octylpyridine-3-carboxamide</t>
  </si>
  <si>
    <t>c1(cnccc1)C(=O)NCCCCCCCC</t>
  </si>
  <si>
    <t>N-octylsulfonyloctane-1-sulfonamide</t>
  </si>
  <si>
    <t>N(S(=O)(=O)CCCCCCCC)S(=O)(=O)CCCCCCCC</t>
  </si>
  <si>
    <t>Patre S. and Pande R. Physico-Chemical Parameters of Hydroxamic Acids. 2011 International Conference on Environment and BioScience.</t>
  </si>
  <si>
    <t>http://www.ipcbee.com/vol21/27--ICEBS2011P00025.pdf</t>
  </si>
  <si>
    <t>N-phenyl-4-methyl-3-nitrobenzohydroxamic acid</t>
  </si>
  <si>
    <t>C1(=CC=CC=C1)N(O)C(C2=CC(=C(C=C2)C)[N+](=O)[O-])=O</t>
  </si>
  <si>
    <t>REF1016Patre</t>
  </si>
  <si>
    <t>N-phenyl-4-nitrobenzohydroxamic acid</t>
  </si>
  <si>
    <t>[O-][N+](=O)c2ccc(C(=O)N(O)c1ccccc1)cc2</t>
  </si>
  <si>
    <t>N-phenylbenzohydroxamic acid</t>
  </si>
  <si>
    <t>O=C(N(O)c1ccccc1)c2ccccc2</t>
  </si>
  <si>
    <t>N-phenyldiethanolamine</t>
  </si>
  <si>
    <t>N(CCO)(CCO)c1ccccc1</t>
  </si>
  <si>
    <t>N-Propylthalidomide</t>
  </si>
  <si>
    <t>O=C2c1ccccc1C(=O)N2C3C(=O)N(C(=O)CC3)CCC</t>
  </si>
  <si>
    <t>N-pyridin-2-ylpyridine-3-carboxamide</t>
  </si>
  <si>
    <t>c1(cnccc1)C(=O)Nc2ncccc2</t>
  </si>
  <si>
    <t>N-tert-Butyl-N'-(4-ethylbenzoyl)-3,5-dimethylbenzohydrazide</t>
  </si>
  <si>
    <t>N(C(=O)c1cc(cc(c1)C)C)(C(C)(C)C)NC(=O)c2ccc(cc2)CC</t>
  </si>
  <si>
    <t>4_3</t>
  </si>
  <si>
    <t>N-vanillylideneaniline</t>
  </si>
  <si>
    <t>Oc1ccc(cc1OC)C=Nc2ccccc2</t>
  </si>
  <si>
    <t>ONSexp216_4_3</t>
  </si>
  <si>
    <t>4_2</t>
  </si>
  <si>
    <t>ONSexp216_4_2</t>
  </si>
  <si>
    <t>4_1</t>
  </si>
  <si>
    <t>ONSexp216_4_1</t>
  </si>
  <si>
    <t>4_4</t>
  </si>
  <si>
    <t>ONSexp216_4_4</t>
  </si>
  <si>
    <t>4_5</t>
  </si>
  <si>
    <t>ONSexp216_4_5</t>
  </si>
  <si>
    <t>ONS217-2</t>
  </si>
  <si>
    <t>N,N-bis(2-chloroethyl)-2-oxo-1-oxa-3-aza-2$l^{5}-phosphacycloheptan-2-amine</t>
  </si>
  <si>
    <t>P1(=O)(N(CCCl)CCCl)OCCCCN1</t>
  </si>
  <si>
    <t>N,N-Bis(2-cyanoethyl)leucine</t>
  </si>
  <si>
    <t>CC(C)CC(C(=O)O)N(CCC#N)CCC#N</t>
  </si>
  <si>
    <t>N,N-Bis(2-cyanoethyl)tyrosine</t>
  </si>
  <si>
    <t>c1cc(ccc1CC(C(=O)O)N(CCC#N)CCC#N)O</t>
  </si>
  <si>
    <t>N,N-dibromobenzenesulfonamide</t>
  </si>
  <si>
    <t>S(=O)(=O)(c1ccccc1)N(Br)Br</t>
  </si>
  <si>
    <t>N,N-dichloro-4-methylbenzenesulfonamide</t>
  </si>
  <si>
    <t>S(=O)(=O)(c1ccc(cc1)C)N(Cl)Cl</t>
  </si>
  <si>
    <t>N,N-diethyl-1-phenothiazin-10-ylpropan-2-amine</t>
  </si>
  <si>
    <t>N2(c1c(cccc1)Sc3c2cccc3)CC(N(CC)CC)C</t>
  </si>
  <si>
    <t>N,N-diethyl-2-(9H-[1,2,4]triazino[6,5-b]indol-3-ylsulfanyl)ethanamine</t>
  </si>
  <si>
    <t>c21c3c([nH]c1nnc(n2)SCCN(CC)CC)cccc3</t>
  </si>
  <si>
    <t>N,N-diethylaniline</t>
  </si>
  <si>
    <t>N(CC)(CC)c1ccccc1</t>
  </si>
  <si>
    <t>N,N-dimethyl-2-(1-phenyl-1-pyridin-2-ylethoxy)ethanamine</t>
  </si>
  <si>
    <t>C(c1ncccc1)(c2ccccc2)(OCCN(C)C)C</t>
  </si>
  <si>
    <t>N,N-Dimethyl-2-(phenylsulfonyl)propanamide</t>
  </si>
  <si>
    <t>CC(C(=O)N(C)C)S(=O)(=O)c1ccccc1</t>
  </si>
  <si>
    <t>N,N-dimethyl-2-[6-methyl-2-(4-methylphenyl)imidazo[3,2-a]pyridin-3-yl]acetamide</t>
  </si>
  <si>
    <t>c1(c(nc2n1cc(cc2)C)-c3ccc(cc3)C)CC(=O)N(C)C</t>
  </si>
  <si>
    <t>N,N-dimethyl-3-[1-(phenylmethyl)cycloheptyl]oxypropan-1-amine</t>
  </si>
  <si>
    <t>C2(Cc1ccccc1)(OCCCN(C)C)CCCCCC2</t>
  </si>
  <si>
    <t>N,N-dimethyl-3-[2-(trifluoromethyl)phenothiazin-10-yl]propan-1-amine</t>
  </si>
  <si>
    <t>FC(F)(F)c1cc3c(cc1)Sc2c(cccc2)N3CCCN(C)C</t>
  </si>
  <si>
    <t>N,N-Dimethyl-4-nitrobenzamide</t>
  </si>
  <si>
    <t>C(=O)(c1ccc(cc1)[N+](=O)[O-])N(C)C</t>
  </si>
  <si>
    <t>N,N-dimethyl-4-phenyldiazenylaniline</t>
  </si>
  <si>
    <t>c1(ccc(cc1)N=Nc2ccccc2)N(C)C</t>
  </si>
  <si>
    <t>N,N-dimethylacetamide</t>
  </si>
  <si>
    <t>N(C)(C)C(=O)C</t>
  </si>
  <si>
    <t>C(=O)(C)N(C)C</t>
  </si>
  <si>
    <t>N,N-dimethylaniline</t>
  </si>
  <si>
    <t>N(C)(C)c1ccccc1</t>
  </si>
  <si>
    <t>N,N-dimethylpteridin-2-amine</t>
  </si>
  <si>
    <t>c21c(cnc(n1)N(C)C)nccn2</t>
  </si>
  <si>
    <t>N,N-dimethylpteridin-4-amine</t>
  </si>
  <si>
    <t>c21c(ncnc1nccn2)N(C)C</t>
  </si>
  <si>
    <t>N,N-dimethylpteridin-7-amine</t>
  </si>
  <si>
    <t>c21c(ncc(n1)N(C)C)cncn2</t>
  </si>
  <si>
    <t>N,N,N',N'-tetramethylbenzene-1,2-dicarboxamide</t>
  </si>
  <si>
    <t>c1(c(cccc1)C(=O)N(C)C)C(=O)N(C)C</t>
  </si>
  <si>
    <t>N,N,N',N'-tetramethylbenzene-1,3-dicarboxamide</t>
  </si>
  <si>
    <t>c1(cc(ccc1)C(=O)N(C)C)C(=O)N(C)C</t>
  </si>
  <si>
    <t>N,N,N',N'-tetramethylbenzene-1,4-dicarboxamide</t>
  </si>
  <si>
    <t>C(=O)(c1ccc(cc1)C(=O)N(C)C)N(C)C</t>
  </si>
  <si>
    <t>N,N,N',N'-tetramethylbutanediamide</t>
  </si>
  <si>
    <t>C(=O)(N(C)C)CCC(=O)N(C)C</t>
  </si>
  <si>
    <t>N,N'-[1,4-Pyrazinediylbis(2,2,2-trichloro-1,1-ethanediyl)]diformamide</t>
  </si>
  <si>
    <t>C1=CN(C=CN1C(C(Cl)(Cl)Cl)NC=O)C(C(Cl)(Cl)Cl)NC=O</t>
  </si>
  <si>
    <t>N,N'-bis(2-hydroxyethyl)hexanediamide</t>
  </si>
  <si>
    <t>C(=O)(CCCCC(=O)NCCO)NCCO</t>
  </si>
  <si>
    <t>N,N'-bis(2-hydroxyethyl)oxamide</t>
  </si>
  <si>
    <t>C(=O)(C(=O)NCCO)NCCO</t>
  </si>
  <si>
    <t>N,N'-Bis(2-methylphenyl)-2-oxomalonamide</t>
  </si>
  <si>
    <t>Cc1ccccc1NC(=O)C(=O)C(=O)Nc2ccccc2C</t>
  </si>
  <si>
    <t>N,N'-bis(3,5,5-trimethylhexyl)ethane-1,2-diamine</t>
  </si>
  <si>
    <t>C(CC(CCNCCNCCC(CC(C)(C)C)C)C)(C)(C)C</t>
  </si>
  <si>
    <t>N,N'-bis(phenylmethyl)ethane-1,2-diamine</t>
  </si>
  <si>
    <t>c1(ccccc1)CNCCNCc2ccccc2</t>
  </si>
  <si>
    <t>N,N'-dicyclohexylethane-1,2-diamine</t>
  </si>
  <si>
    <t>C2(NCCNC1CCCCC1)CCCCC2</t>
  </si>
  <si>
    <t>N,N'-diethyl-6-methylsulfanyl-1,3,5-triazine-2,4-diamine</t>
  </si>
  <si>
    <t>c1(nc(nc(n1)SC)NCC)NCC</t>
  </si>
  <si>
    <t>N,N'-dimethyl-1H,3H-benzo[de]isoquinoline-2-carboxamidine</t>
  </si>
  <si>
    <t>c21c3cccc1cccc2CN(C3)C(=NC)NC</t>
  </si>
  <si>
    <t>N,O-Diacetylacyclovir</t>
  </si>
  <si>
    <t>CC(=O)NC1=NC2=C(C(=N1)O)N=CN2COCCOC(=O)C</t>
  </si>
  <si>
    <t>N'-(4-aminophenyl)-1,3-dihydrobenzo[de]isoquinoline-2-carboxamidine</t>
  </si>
  <si>
    <t>c21c3cccc1cccc2CN(C3)C(=Nc4ccc(cc4)N)N</t>
  </si>
  <si>
    <t>N'-(4-Chloro-2-methylphenyl)-N,N-dimethylmethanimidamide</t>
  </si>
  <si>
    <t>Clc1cc(c(cc1)N=CN(C)C)C</t>
  </si>
  <si>
    <t>N'-(6-chloro-2-methoxyacridin-9-yl)-N,N-diethylpentane-1,4-diamine</t>
  </si>
  <si>
    <t>c1(c3c(nc2c1ccc(c2)Cl)ccc(c3)OC)NC(CCCN(CC)CC)C</t>
  </si>
  <si>
    <t>N'-(dimethylamino)-1,3-dihydrobenzo[de]isoquinoline-2-carboxamidine</t>
  </si>
  <si>
    <t>c21c3cccc1cccc2CN(C3)C(=N)NN(C)C</t>
  </si>
  <si>
    <t>N'-butanoylbutanehydrazide</t>
  </si>
  <si>
    <t>C(=O)(NNC(=O)CCC)CCC</t>
  </si>
  <si>
    <t>N'-hydroxy-1,3,3a,4,5,6-hexahydrobenzo[de]isoquinoline-2-carboxamidine</t>
  </si>
  <si>
    <t>c21c3cccc1CCCC2CN(C3)C(=NO)N</t>
  </si>
  <si>
    <t>N'-Isopropylidene-1H-benzo[de]isoquinoline-2(3H)-carboximidohydrazide</t>
  </si>
  <si>
    <t>CC(=NNC(=N)N1Cc2cccc3c2c(ccc3)C1)C</t>
  </si>
  <si>
    <t>nadolol</t>
  </si>
  <si>
    <t>OC(CNC(C)(C)C)COc1cccc2c1C[C@H](O)[C@H](O)C2</t>
  </si>
  <si>
    <t>CC(C)(C)NCC(COC1=CC=CC2=C1C[C@@H]([C@@H](C2)O)O)O</t>
  </si>
  <si>
    <t>naepaine</t>
  </si>
  <si>
    <t>N(CCOC(=O)c1ccc(cc1)N)CCCCC</t>
  </si>
  <si>
    <t>nalidixic acid</t>
  </si>
  <si>
    <t>O=C\2c1c(nc(cc1)C)N(/C=C/2C(=O)O)CC</t>
  </si>
  <si>
    <t>N1(C=C(C(=O)c2c1nc(cc2)C)C(=O)O)CC</t>
  </si>
  <si>
    <t>naloxone</t>
  </si>
  <si>
    <t>O=C4[C@@H]5Oc1c2c(ccc1O)C[C@H]3N(CC[C@]25[C@@]3(O)CC4)C\C=C</t>
  </si>
  <si>
    <t>nandrolone</t>
  </si>
  <si>
    <t>C[C@]12CC[C@H]3[C@H]([C@@H]1CC[C@@H]2O)CCC4=CC(=O)CC[C@H]34</t>
  </si>
  <si>
    <t>naphthalene</t>
  </si>
  <si>
    <t>c1ccc2ccccc2c1</t>
  </si>
  <si>
    <t>Li</t>
  </si>
  <si>
    <t>http://pubs.acs.org/doi/pdf/10.1021/je7005049</t>
  </si>
  <si>
    <t>E. L. Heric and C. D. Posey J. Chem. Eng. Data 9 35-43 (1964)</t>
  </si>
  <si>
    <t>REF1055-Heric</t>
  </si>
  <si>
    <t>W. Chang. Solubilities of Biphenyl Naphthalene Perfluorobiphenyl Perfluoronaphthalene and Hexachloroethane in Nonelectrolytes Ph.D. Dissertation North Dakota State University Fargo ND (1969)</t>
  </si>
  <si>
    <t>H. L. Ward J. Phys. Chem. 30 1316-1333 (1926)</t>
  </si>
  <si>
    <t>REF1145-Ward</t>
  </si>
  <si>
    <t>A. Shayanfar. S. Soltani. F. Jabbaribar. A. A. Hamidi. W. E. Acree. Jr. and A. Jouyban. J. Chem. Eng. Data 53. 574-577 (2008)</t>
  </si>
  <si>
    <t>REF1178</t>
  </si>
  <si>
    <t>Q.-S. Li. Z.-M. Yi. M.-G. Su and X.-F. Sun. J. Chem. Eng. Data 53. 2701-2703 (2008)</t>
  </si>
  <si>
    <t>REF1238</t>
  </si>
  <si>
    <t>butanoic acid</t>
  </si>
  <si>
    <t>T.-B. Cui. J.-L. Luo. C. Zhang. Z.-B. Mao and G.-J. Liu. J. Chem. Eng. Data 54. 1065-1068 (2009)</t>
  </si>
  <si>
    <t>REF1247</t>
  </si>
  <si>
    <t>c1cccc2ccccc21</t>
  </si>
  <si>
    <t>C1=CC=C2C=CC=CC2=C1</t>
  </si>
  <si>
    <t>naphthalene-1,5-diol</t>
  </si>
  <si>
    <t>Oc2c1c(c(ccc1)O)ccc2</t>
  </si>
  <si>
    <t>naphthalene-2-sulfonic acid</t>
  </si>
  <si>
    <t>S(=O)(=O)(c1cc2c(cc1)cccc2)O</t>
  </si>
  <si>
    <t>Daniels C.R.; Charlton A.K.; Wold R.M.; Pustejovsky E.; Furman A.N.; Bilbery A.C.; Love J.N.; Garza J.A.; Acree W.E. Jr.; and Abraham M.H. Mathematical correlation of naproxen solubilities in organic solvents with the Abraham solvation parameter model. Physics and Chemistry of Liquids. 2004. 42: 481-491</t>
  </si>
  <si>
    <t>http://dx.doi.org/10.1080/00319100410001224520</t>
  </si>
  <si>
    <t>naproxen</t>
  </si>
  <si>
    <t>O=C(O)[C@H](c1ccc2c(c1)ccc(OC)c2)C</t>
  </si>
  <si>
    <t>REFJ32</t>
  </si>
  <si>
    <t>REF944-Daniels</t>
  </si>
  <si>
    <t>Bustamante P.; Pena M.A.; and Barra J. Partial solubility parameters of naproxen and sodium diclofenac. Journal of Pharmacy and Pharmacology. 1998. 50: 975-982</t>
  </si>
  <si>
    <t>http://www.ncbi.nlm.nih.gov/pubmed/9811157</t>
  </si>
  <si>
    <t>REFJ31</t>
  </si>
  <si>
    <t>REF945-Bustamante</t>
  </si>
  <si>
    <t>Mora C.P. and Martinez F. Solubility of naproxen in organic solvents at different temperaures. Fluid Phase Equilibria. 2007. 255: 70-77</t>
  </si>
  <si>
    <t>http://dx.doi.org/10.1016/j.fluid.2007.03.029</t>
  </si>
  <si>
    <t>REFJ82</t>
  </si>
  <si>
    <t>REF946-Mora</t>
  </si>
  <si>
    <t>http://www.chemspider.com/Chemical-Structure.137720.html</t>
  </si>
  <si>
    <t>REF-ChemSpider</t>
  </si>
  <si>
    <t>C[C@@H](c1ccc2cc(ccc2c1)OC)C(=O)O</t>
  </si>
  <si>
    <t>O=C(O)C(c1ccc2c(c1)ccc(OC)c2)C</t>
  </si>
  <si>
    <t>D. M. Aragon J. E. Rosas and F. Martinez Phys. Chem. Liq. 48, 437-449 (2010)</t>
  </si>
  <si>
    <t>REF1061-Aragon</t>
  </si>
  <si>
    <t>Rodriguez GA; Delgado DR; Martinez F; Jouyban A and Acree WE. Solubility of naproxen in ethyl acetate + ethanol mixtures at several temperatures and correlation with the Jouyban-Acree model. Fluid Phase Equilibria 2012</t>
  </si>
  <si>
    <t>http://dx.doi.org/doi:10.1016/j.fluid.2012.02.009</t>
  </si>
  <si>
    <t>REF1276</t>
  </si>
  <si>
    <t>CC(C1=CC2=C(C=C1)C=C(C=C2)OC)C(=O)O</t>
  </si>
  <si>
    <t>naproxol</t>
  </si>
  <si>
    <t>OCC(c1ccc2c(c1)ccc(OC)c2)C</t>
  </si>
  <si>
    <t>naproxol acetate</t>
  </si>
  <si>
    <t>O=C(OCC(c1ccc2c(c1)ccc(OC)c2)C)C</t>
  </si>
  <si>
    <t>neburon</t>
  </si>
  <si>
    <t>Clc1ccc(NC(=O)N(CCCC)C)cc1Cl</t>
  </si>
  <si>
    <t>niacinamide</t>
  </si>
  <si>
    <t>c1cc(cnc1)C(=O)N</t>
  </si>
  <si>
    <t>niclosamide</t>
  </si>
  <si>
    <t>[N+](=O)([O-])c1cc(c(cc1)NC(=O)c2c(ccc(c2)Cl)O)Cl</t>
  </si>
  <si>
    <t>nicotine</t>
  </si>
  <si>
    <t>N1(C(CCC1)c2cnccc2)C</t>
  </si>
  <si>
    <t>http://onschallenge.wikispaces.com/Exp100</t>
  </si>
  <si>
    <t>nicotinic acid</t>
  </si>
  <si>
    <t>O=C(O)c1cccnc1</t>
  </si>
  <si>
    <t>ONSCExp100A1</t>
  </si>
  <si>
    <t>ONSCExp100A2</t>
  </si>
  <si>
    <t>ONSCExp100A3</t>
  </si>
  <si>
    <t>ONSCExp100D1</t>
  </si>
  <si>
    <t>ONSCExp100D2</t>
  </si>
  <si>
    <t>ONSCExp100D3</t>
  </si>
  <si>
    <t>ONSCExp100M1</t>
  </si>
  <si>
    <t>ONSCExp100M2</t>
  </si>
  <si>
    <t>ONSCExp100M3</t>
  </si>
  <si>
    <t>ONSCExp100T1</t>
  </si>
  <si>
    <t>ONSCExp100T2</t>
  </si>
  <si>
    <t>ONSCExp100T3</t>
  </si>
  <si>
    <t>ONSCExp100O2</t>
  </si>
  <si>
    <t>ONSCExp100O3</t>
  </si>
  <si>
    <t>137-8</t>
  </si>
  <si>
    <t>137-10</t>
  </si>
  <si>
    <t>137-7</t>
  </si>
  <si>
    <t>137-6</t>
  </si>
  <si>
    <t>137-9</t>
  </si>
  <si>
    <t>Goncalves EM; Minas da Piedade ME. Solubility of nicotinic acid in water; ethanol; acetone; diethyl ether; acetonitrile; and dimethyl sulfoxide. J. Chem. Thermodynamics (2011)</t>
  </si>
  <si>
    <t>http://dx.doi.org/10.1016/j.jct.2011.11.023</t>
  </si>
  <si>
    <t>c1cc(cnc1)C(=O)O</t>
  </si>
  <si>
    <t>23.65C</t>
  </si>
  <si>
    <t>REF1030-Goncalves</t>
  </si>
  <si>
    <t>24.43C</t>
  </si>
  <si>
    <t>25.51C</t>
  </si>
  <si>
    <t>20.41C</t>
  </si>
  <si>
    <t>20.31C</t>
  </si>
  <si>
    <t>20.26C</t>
  </si>
  <si>
    <t>n1cc(ccc1)C(=O)O</t>
  </si>
  <si>
    <t>C1=CC(=CN=C1)C(=O)O</t>
  </si>
  <si>
    <t>nifedipine</t>
  </si>
  <si>
    <t>O=C(OC)\C1=C(\N/C(=C(/C(=O)OC)C1c2ccccc2[N+]([O-])=O)C)C</t>
  </si>
  <si>
    <t>CC1=C(C(C(=C(N1)C)C(=O)OC)C2=CC=CC=C2[N+](=O)[O-])C(=O)OC</t>
  </si>
  <si>
    <t>Bustamante P.; Pena M.A.; and Barra J. Partial solubility parameters of piroxicam and niflumic acid. International Journal of Pharmaceuticals. 1998. 174: 141-150</t>
  </si>
  <si>
    <t>http://dx.doi.org/10.1016/S0378-5173(98)00263-4</t>
  </si>
  <si>
    <t>niflumic acid</t>
  </si>
  <si>
    <t>FC(F)(F)c1cc(ccc1)Nc2ncccc2C(=O)O</t>
  </si>
  <si>
    <t>REFJ33</t>
  </si>
  <si>
    <t>REF958-Bustamante</t>
  </si>
  <si>
    <t>http://www.chemspider.com/Chemical-Structure.4333.html</t>
  </si>
  <si>
    <t>REF959-ChemSpider</t>
  </si>
  <si>
    <t>C1=CC(=CC(=C1)NC2=C(C=CC=N2)C(=O)O)C(F)(F)F</t>
  </si>
  <si>
    <t>nifuroxime</t>
  </si>
  <si>
    <t>[N+](=O)([O-])c1oc(cc1)C=NO</t>
  </si>
  <si>
    <t>nimesulide</t>
  </si>
  <si>
    <t>[O-][N+](=O)c2cc(Oc1ccccc1)c(cc2)NS(=O)(=O)C</t>
  </si>
  <si>
    <t>nimetazepam</t>
  </si>
  <si>
    <t>[N+](=O)([O-])c1cc2c(cc1)N(C(=O)CN=C2c3ccccc3)C</t>
  </si>
  <si>
    <t>niridazole</t>
  </si>
  <si>
    <t>[N+](=O)([O-])c1sc(nc1)N2CCNC2=O</t>
  </si>
  <si>
    <t>nitrazepam</t>
  </si>
  <si>
    <t>[N+](=O)([O-])c1cc2c(cc1)NC(=O)CN=C2c3ccccc3</t>
  </si>
  <si>
    <t>[N+](=O)([O-])c1ccccc1</t>
  </si>
  <si>
    <t>c1(ccccc1)[N+](=O)[O-]</t>
  </si>
  <si>
    <t>nitroethane</t>
  </si>
  <si>
    <t>[N+](=O)([O-])CC</t>
  </si>
  <si>
    <t>CC[N+](=O)[O-]</t>
  </si>
  <si>
    <t>nitrofen</t>
  </si>
  <si>
    <t>[N+](=O)([O-])c1ccc(cc1)Oc2c(cc(cc2)Cl)Cl</t>
  </si>
  <si>
    <t>Clc1c(ccc(c1)Cl)Oc2ccc(cc2)[N+](=O)[O-]</t>
  </si>
  <si>
    <t>nitrofural</t>
  </si>
  <si>
    <t>c1(oc(cc1)[N+](=O)[O-])C=NNC(=O)N</t>
  </si>
  <si>
    <t>nitrofurantoin</t>
  </si>
  <si>
    <t>O=[N+]([O-])c2oc(/C=N/N1C(=O)NC(=O)C1)cc2</t>
  </si>
  <si>
    <t>[N+](=O)([O-])c1oc(cc1)C=NN2CC(=O)NC2=O</t>
  </si>
  <si>
    <t>C1C(=O)NC(=O)N1/N=C/C2=CC=C(O2)[N+](=O)[O-]</t>
  </si>
  <si>
    <t>nitroglycerin</t>
  </si>
  <si>
    <t>[N+](=O)([O-])OC(CO[N+](=O)[O-])CO[N+](=O)[O-]</t>
  </si>
  <si>
    <t>nitroguanidine</t>
  </si>
  <si>
    <t>[N+](=O)([O-])NC(=N)N</t>
  </si>
  <si>
    <t>[N+](=O)([O-])C</t>
  </si>
  <si>
    <t>nonanal</t>
  </si>
  <si>
    <t>O=CCCCCCCCC</t>
  </si>
  <si>
    <t>C(=O)CCCCCCCC</t>
  </si>
  <si>
    <t>C(CCCC)CCCC</t>
  </si>
  <si>
    <t>nonanebis(thioic S-acid)</t>
  </si>
  <si>
    <t>C(=S)(CCCCCCCC(=S)O)O</t>
  </si>
  <si>
    <t>norbormide</t>
  </si>
  <si>
    <t>N7C(=O)C1C(C2C=C(C1C2=C(c3ncccc3)c4ccccc4)C(O)(c5ncccc5)c6ccccc6)C7=O</t>
  </si>
  <si>
    <t>norethindrone</t>
  </si>
  <si>
    <t>O=C4\C=C3/[C@@H]([C@H]2CC[C@]1([C@@H](CC[C@]1(C#C)O)[C@@H]2CC3)C)CC4</t>
  </si>
  <si>
    <t>norethisterone</t>
  </si>
  <si>
    <t>OC43C2C(C1C(C(CC1)(O)C#C)(CC2)C)CCC3=CC(=O)CC4</t>
  </si>
  <si>
    <t>norethisterone acetate</t>
  </si>
  <si>
    <t>O(C4(C3(C(C2C(C1CCC(=O)C=C1CC2)CC3)CC4)C)C#C)C(=O)C</t>
  </si>
  <si>
    <t>norfloxacin</t>
  </si>
  <si>
    <t>O=C(O)\C2=C\N(c1cc(c(F)cc1C2=O)N3CCNCC3)CC</t>
  </si>
  <si>
    <t>C.-L. Zhang. B.-Y. Li and Y. Wang. Can. J. Chem. Eng. 88.  63-66 (2010)</t>
  </si>
  <si>
    <t>REF1186</t>
  </si>
  <si>
    <t>nortriptyline</t>
  </si>
  <si>
    <t>c3cc2c(/C(c1c(cccc1)CC2)=C/CCNC)cc3</t>
  </si>
  <si>
    <t>noscapine</t>
  </si>
  <si>
    <t>N3(CCc1c(c(c2c(c1)OCO2)OC)C3C4OC(=O)c5c4ccc(c5OC)OC)C</t>
  </si>
  <si>
    <t>NSC123398</t>
  </si>
  <si>
    <t>N73C6C1(C4N(c2c1cc(c(c2)OC)OC)C(=O)CC5OCC=C(C3)C(C54)C6)CC7</t>
  </si>
  <si>
    <t>NSC367787</t>
  </si>
  <si>
    <t>c41c(c(cc2c1C=CC(O2)(C)C)OC)C(=O)c3c(nccc3)N4C</t>
  </si>
  <si>
    <t>O-Acetylacyclovir</t>
  </si>
  <si>
    <t>O=C(OCCOCn1c2N\C(=N/C(=O)c2nc1)N)C</t>
  </si>
  <si>
    <t>o-benzyl carbamate</t>
  </si>
  <si>
    <t>NC(=O)OCc1ccccc1</t>
  </si>
  <si>
    <t>o-butyl carbamate</t>
  </si>
  <si>
    <t>NC(=O)OCCCC</t>
  </si>
  <si>
    <t>I</t>
  </si>
  <si>
    <t>o-chloroaniline</t>
  </si>
  <si>
    <t>o-chloronitrobenzene</t>
  </si>
  <si>
    <t>[N+](=O)([O-])c1c(cccc1)Cl</t>
  </si>
  <si>
    <t>o-cresol</t>
  </si>
  <si>
    <t>Oc1c(cccc1)C</t>
  </si>
  <si>
    <t>o-dibutylphthalate</t>
  </si>
  <si>
    <t>oc(o)-c1c(c(ccc1-c(o)o)CCCC)CCCC</t>
  </si>
  <si>
    <t>o-ethyl carbamate</t>
  </si>
  <si>
    <t>NC(=O)OCC</t>
  </si>
  <si>
    <t>o-ethylphenol</t>
  </si>
  <si>
    <t>Oc1c(cccc1)CC</t>
  </si>
  <si>
    <t>o-isobutyl carbamate</t>
  </si>
  <si>
    <t>NC(=O)OCC(C)C</t>
  </si>
  <si>
    <t>o-methoxyphenol</t>
  </si>
  <si>
    <t>O(C)c1c(cccc1)O</t>
  </si>
  <si>
    <t>o-methyl carbamate</t>
  </si>
  <si>
    <t>NC(=O)OC</t>
  </si>
  <si>
    <t>o-t-butyl carbamate</t>
  </si>
  <si>
    <t>NC(=O)OC(C)(C)C</t>
  </si>
  <si>
    <t>o-vanillin</t>
  </si>
  <si>
    <t>Oc1c(cccc1OC)C=O</t>
  </si>
  <si>
    <t>13b</t>
  </si>
  <si>
    <t>43b</t>
  </si>
  <si>
    <t>33b</t>
  </si>
  <si>
    <t>o;p-DDT</t>
  </si>
  <si>
    <t>Clc1ccccc1C(c2ccc(Cl)cc2)C(Cl)(Cl)Cl</t>
  </si>
  <si>
    <t>O2-butyl O1-(2-ethylhexyl) benzene-1,2-dicarboxylate</t>
  </si>
  <si>
    <t>c1(c(cccc1)C(=O)OCCCC)C(=O)OCC(CCCC)CC</t>
  </si>
  <si>
    <t>O3-ethyl O5-methyl 4-(2,3-dichlorophenyl)-2,6-dimethyl-1,4-dihydropyridine-3,5-dicarboxylate</t>
  </si>
  <si>
    <t>C1(C(=C(NC(=C1C(=O)OC)C)C)C(=O)OCC)c2c(c(ccc2)Cl)Cl</t>
  </si>
  <si>
    <t>octachlorodibenzo-p-dioxin</t>
  </si>
  <si>
    <t>c31c(c(c(c(c1Cl)Cl)Cl)Cl)Oc2c(c(c(c(c2Cl)Cl)Cl)Cl)O3</t>
  </si>
  <si>
    <t>octachlorodibenzofuran</t>
  </si>
  <si>
    <t>o1c3c(c2c1c(c(c(c2Cl)Cl)Cl)Cl)c(c(c(c3Cl)Cl)Cl)Cl</t>
  </si>
  <si>
    <t>octachlorostyrene</t>
  </si>
  <si>
    <t>C1(=C(C(=C(C(=C1Cl)Cl)Cl)Cl)Cl)C(=C(Cl)Cl)Cl</t>
  </si>
  <si>
    <t>octafluorocyclobutane</t>
  </si>
  <si>
    <t>C1(C(C(C1(F)F)(F)F)(F)F)(F)F</t>
  </si>
  <si>
    <t>octafluoronaphthalene</t>
  </si>
  <si>
    <t>Fc2c1c(F)c(F)c(F)c(F)c1c(F)c(F)c2F</t>
  </si>
  <si>
    <t>octanal</t>
  </si>
  <si>
    <t>CCCCCCCC=O</t>
  </si>
  <si>
    <t>C(CCCC)CCC</t>
  </si>
  <si>
    <t>octanebis(thioic S-acid)</t>
  </si>
  <si>
    <t>C(=S)(CCCCCCC(=S)O)O</t>
  </si>
  <si>
    <t>octanoic acid</t>
  </si>
  <si>
    <t>CCCCCCCC(=O)O</t>
  </si>
  <si>
    <t>octanoic acid DONOTUSE</t>
  </si>
  <si>
    <t>Na salt and mix time not rec</t>
  </si>
  <si>
    <t>octyl 2-acetyloxypropanoate</t>
  </si>
  <si>
    <t>C(C(=O)OCCCCCCCC)(OC(=O)C)C</t>
  </si>
  <si>
    <t>octyl 2-hydroxypropanoate</t>
  </si>
  <si>
    <t>C(=O)(C(O)C)OCCCCCCCC</t>
  </si>
  <si>
    <t>Octyl 3-bromo-4-hydroxybenzoate</t>
  </si>
  <si>
    <t>CCCCCCCCOC(=O)c1ccc(c(c1)Br)O</t>
  </si>
  <si>
    <t>Octyl 3-chloro-4-hydroxybenzoate</t>
  </si>
  <si>
    <t>CCCCCCCCOC(=O)c1ccc(c(c1)Cl)O</t>
  </si>
  <si>
    <t>Octyl 4-hydroxy-3-iodobenzoate</t>
  </si>
  <si>
    <t>CCCCCCCCOC(=O)c1ccc(c(c1)I)O</t>
  </si>
  <si>
    <t>Octyl 4-hydroxybenzoate</t>
  </si>
  <si>
    <t>c1(ccc(cc1)O)C(=O)OCCCCCCCC</t>
  </si>
  <si>
    <t>octyl-4-aminobenzoate</t>
  </si>
  <si>
    <t>Nc1ccc(cc1)C(=O)OCCCCCCCC</t>
  </si>
  <si>
    <t>octylamine</t>
  </si>
  <si>
    <t>NCCCCCCCC</t>
  </si>
  <si>
    <t>octylsulfanylmethanimidamide</t>
  </si>
  <si>
    <t>C(=N)(SCCCCCCCC)N</t>
  </si>
  <si>
    <t>S. Baluja. R. Gajera. M. Bhatt. R. Bhalodia and N. Vekariya. J. Chem. Eng. Data 55. 956-958 (2010)</t>
  </si>
  <si>
    <t>ofloxacin</t>
  </si>
  <si>
    <t>Fc4cc1c2N(/C=C(\C1=O)C(=O)O)C(COc2c4N3CCN(C)CC3)C</t>
  </si>
  <si>
    <t>opianic acid</t>
  </si>
  <si>
    <t>O(C)c1c(ccc(c1C(=O)O)C=O)OC</t>
  </si>
  <si>
    <t>opianyl</t>
  </si>
  <si>
    <t>O=C1OCc2ccc(OC)c(OC)c12</t>
  </si>
  <si>
    <t>Oprea1_752140</t>
  </si>
  <si>
    <t>C32(C1(C(=CC(=O)CC1)CCC2C4C(CC3)(C(=O)CC4)C)C)O</t>
  </si>
  <si>
    <t>Oprea1_828621</t>
  </si>
  <si>
    <t>N5(C3C4C1(C(Oc2c1c(ccc2OC)C3)C(C=C4)O)CC5)C</t>
  </si>
  <si>
    <t>C532c1c4c(ccc1CC(C2C=CC(C3O4)O)N(CC5)C)OC</t>
  </si>
  <si>
    <t>orotic acid</t>
  </si>
  <si>
    <t>N1C(=CC(=O)NC1=O)C(=O)O</t>
  </si>
  <si>
    <t>oryzalin</t>
  </si>
  <si>
    <t>[N+](=O)([O-])c1c(c(cc(c1)S(=O)(=O)N)[N+](=O)[O-])N(CCC)CCC</t>
  </si>
  <si>
    <t>osthole</t>
  </si>
  <si>
    <t>O2c1c(ccc(c1CC=C(C)C)OC)C=CC2=O</t>
  </si>
  <si>
    <t>Shehatta. I. S.; El-Askalany. A. H.; Gomaa. E. A.. Thermochimica Acta (1993) 219(1-2) 65-72</t>
  </si>
  <si>
    <t>oxalic acid</t>
  </si>
  <si>
    <t>C(=O)(C(=O)O)O</t>
  </si>
  <si>
    <t>REF1245</t>
  </si>
  <si>
    <t>OC(=O)C(=O)O</t>
  </si>
  <si>
    <t>oxamyl</t>
  </si>
  <si>
    <t>S(C)C(=NOC(=O)NC)C(=O)N(C)C</t>
  </si>
  <si>
    <t>oxanthrene</t>
  </si>
  <si>
    <t>O1c3c(Oc2c1cccc2)cccc3</t>
  </si>
  <si>
    <t>oxolinic acid</t>
  </si>
  <si>
    <t>O=C1c3c(N(\C=C1\C(=O)O)CC)cc2OCOc2c3</t>
  </si>
  <si>
    <t>oxprenolol</t>
  </si>
  <si>
    <t>O(c1ccccc1OC\C=C)CC(O)CNC(C)C</t>
  </si>
  <si>
    <t>oxycarboxin</t>
  </si>
  <si>
    <t>S1(=O)(=O)CCOC(=C1C(=O)Nc2ccccc2)C</t>
  </si>
  <si>
    <t>oxyphenbutazone</t>
  </si>
  <si>
    <t>N1(N(C(=O)C(C1=O)CCCC)c2ccccc2)c3ccc(cc3)O</t>
  </si>
  <si>
    <t>oxytetracycline</t>
  </si>
  <si>
    <t>CN(C)[C@@H]3C(\O)=C(\C(N)=O)C(=O)[C@@]4(O)C(/O)=C2/C(=O)c1c(cccc1O)[C@@](C)(O)[C@H]2[C@H](O)[C@@H]34</t>
  </si>
  <si>
    <t>p-acetoxy-acetanilide</t>
  </si>
  <si>
    <t>N(c1ccc(cc1)OC(=O)C)C(=O)C</t>
  </si>
  <si>
    <t>p-aminoacetophenone</t>
  </si>
  <si>
    <t>Nc1ccc(cc1)C(=O)C</t>
  </si>
  <si>
    <t>P. Jiang and Z. Wang. J. Chem. Eng. Data 54. 1945-1946 (2009)</t>
  </si>
  <si>
    <t>p-aminobenzenesulfonamide</t>
  </si>
  <si>
    <t>O=S(=O)(c1ccc(N)cc1)N</t>
  </si>
  <si>
    <t>REF1233</t>
  </si>
  <si>
    <t>p-aminopropiophenone</t>
  </si>
  <si>
    <t>Nc1ccc(cc1)C(=O)CC</t>
  </si>
  <si>
    <t>p-aminosalicylic acid</t>
  </si>
  <si>
    <t>O=C(O)c1ccc(cc1O)N</t>
  </si>
  <si>
    <t>p-anisaldehyde</t>
  </si>
  <si>
    <t>COc1ccc(C=O)cc1</t>
  </si>
  <si>
    <t>p-cresol</t>
  </si>
  <si>
    <t>Oc1ccc(cc1)C</t>
  </si>
  <si>
    <t>p-methoxybenzaldehyde</t>
  </si>
  <si>
    <t>O(C)c1ccc(cc1)C=O</t>
  </si>
  <si>
    <t>C(=O)c1ccc(cc1)OC</t>
  </si>
  <si>
    <t>p-methylbenzyl alcohol</t>
  </si>
  <si>
    <t>OCc1ccc(cc1)C</t>
  </si>
  <si>
    <t>p-phenylphenol</t>
  </si>
  <si>
    <t>Oc1ccc(cc1)-c2ccccc2</t>
  </si>
  <si>
    <t>p-t-butylphenol</t>
  </si>
  <si>
    <t>Oc1ccc(cc1)C(C)(C)C</t>
  </si>
  <si>
    <t>p-tolualdehyde</t>
  </si>
  <si>
    <t>O=Cc1ccc(C)cc1</t>
  </si>
  <si>
    <t>http://onschallenge.wikispaces.com/Exp107</t>
  </si>
  <si>
    <t>p-toluenesulfonic acid</t>
  </si>
  <si>
    <t>O=S(=O)(O)c1ccc(cc1)C</t>
  </si>
  <si>
    <t>ONSCExp107A2</t>
  </si>
  <si>
    <t>ONSCExp107A3</t>
  </si>
  <si>
    <t>ONSCExp107O1</t>
  </si>
  <si>
    <t>ONSCExp107O2</t>
  </si>
  <si>
    <t>ONSCExp107O3</t>
  </si>
  <si>
    <t>136-3</t>
  </si>
  <si>
    <t>O=S(=O)(O)c1ccc(cc1)C </t>
  </si>
  <si>
    <t>ONS136-3</t>
  </si>
  <si>
    <t>15b</t>
  </si>
  <si>
    <t>p-toluenesulfonylmethyl isocyanide</t>
  </si>
  <si>
    <t>O=S(=O)(c1ccc(cc1)C)C[N+]#[C-]</t>
  </si>
  <si>
    <t>isonitrile</t>
  </si>
  <si>
    <t>26b</t>
  </si>
  <si>
    <t>45b</t>
  </si>
  <si>
    <t>35b</t>
  </si>
  <si>
    <t>Singla AK Garg Aggarwal D Paclitaxel and its formulations Int J Pharmaceutics (2002) 235 p 179</t>
  </si>
  <si>
    <t>http://dx.doi.org/10.1016/S0378-5173(01)00986-3</t>
  </si>
  <si>
    <t>paclitaxel</t>
  </si>
  <si>
    <t>CC1=C2[C@@]([C@]([C@H]([C@@H]3[C@]4([C@H](OC4)C[C@@H]([C@]3(C(=O)[C@@H]2OC(=O)C)C)O)OC(=O)C)OC(=O)c5ccccc5)(C[C@@H]1OC(=O)[C@H](O)[C@@H](NC(=O)c6ccccc6)c7ccccc7)O)(C)C</t>
  </si>
  <si>
    <t>multiple</t>
  </si>
  <si>
    <t>ClCCl </t>
  </si>
  <si>
    <t>Fermentek</t>
  </si>
  <si>
    <t>http://www.fermentek.co.il/paclitaxel.htm</t>
  </si>
  <si>
    <t>Straubinger RM; Sharma A; Sharma US; Balasubramanian SV. Pharmacology and Anti Tumor Effect of  Novel Paclitaxel Formulations. 1995. ACS Symposium Series. Vol. 583</t>
  </si>
  <si>
    <t>pubs.acs.org/doi/abs/10.1021/bk-1995-0583.ch008</t>
  </si>
  <si>
    <t>In the approach to equilibrium conditions, paclitaxel appears to undergo a time dependent 10-100-fold decrease in solubility.</t>
  </si>
  <si>
    <t>1A-</t>
  </si>
  <si>
    <t>http://onschallenge.wikispaces.com/EXP248</t>
  </si>
  <si>
    <t>palmitic acid</t>
  </si>
  <si>
    <t>CCCCCCCCCCCCCCCC(=O)O</t>
  </si>
  <si>
    <t>ONSC248</t>
  </si>
  <si>
    <t>http://onschallenge.wikispaces.com/EXP250</t>
  </si>
  <si>
    <t>ONSC249</t>
  </si>
  <si>
    <t>ONSC250</t>
  </si>
  <si>
    <t>http://onschallenge.wikispaces.com/EXP253</t>
  </si>
  <si>
    <t>ONSC253</t>
  </si>
  <si>
    <t>http://onschallenge.wikispaces.com/EXP254</t>
  </si>
  <si>
    <t>ONSC254</t>
  </si>
  <si>
    <t>http://onschallenge.wikispaces.com/EXP256</t>
  </si>
  <si>
    <t>ONSC256</t>
  </si>
  <si>
    <t>http://onschallenge.wikispaces.com/EXP257</t>
  </si>
  <si>
    <t>ONSC257</t>
  </si>
  <si>
    <t>http://onschallenge.wikispaces.com/EXP264</t>
  </si>
  <si>
    <t>ONSC264</t>
  </si>
  <si>
    <t>Calvo B; Collado I; Cepeda E. 2009. Solubilities of palmitic acid in pure solvents and its mixtures. J. Che. Eng. Data. 54 64-68</t>
  </si>
  <si>
    <t>REF1165-Calvo</t>
  </si>
  <si>
    <t>26.7C</t>
  </si>
  <si>
    <t>26.9C</t>
  </si>
  <si>
    <t>Hoerr 1946 JOC</t>
  </si>
  <si>
    <t>http://pubs.acs.org/doi/abs/10.1021/jo01175a025</t>
  </si>
  <si>
    <t>0.020484564814686</t>
  </si>
  <si>
    <t>REF1267</t>
  </si>
  <si>
    <t>OC(=O)CCCCCCCCCCCCCCC</t>
  </si>
  <si>
    <t>panthenol</t>
  </si>
  <si>
    <t>O=C(NCCCO)[C@H](O)C(C)(C)CO</t>
  </si>
  <si>
    <t>papaverine</t>
  </si>
  <si>
    <t>COc1ccc(cc1OC)Cc2c3cc(c(cc3ccn2)OC)OC</t>
  </si>
  <si>
    <t>parabanic acid</t>
  </si>
  <si>
    <t>N1C(=O)NC(=O)C1=O</t>
  </si>
  <si>
    <t>paradichlorobenzene</t>
  </si>
  <si>
    <t>parathion</t>
  </si>
  <si>
    <t>S=P(Oc1ccc(cc1)[N+]([O-])=O)(OCC)OCC</t>
  </si>
  <si>
    <t>parathion methyl</t>
  </si>
  <si>
    <t>[N+](=O)([O-])c1ccc(cc1)OP(=S)(OC)OC</t>
  </si>
  <si>
    <t>parethoxycaine</t>
  </si>
  <si>
    <t>N(CCOC(=O)c1ccc(cc1)OCC)(CC)CC</t>
  </si>
  <si>
    <t>PCB-101</t>
  </si>
  <si>
    <t>C1=CC(=C(C=C1Cl)C2=CC(=C(C=C2Cl)Cl)Cl)Cl</t>
  </si>
  <si>
    <t>PCB-105</t>
  </si>
  <si>
    <t>C1=CC(=C(C=C1C2=C(C(=C(C=C2)Cl)Cl)Cl)Cl)Cl</t>
  </si>
  <si>
    <t>PCB-118</t>
  </si>
  <si>
    <t>C1=CC(=C(C=C1C2=CC(=C(C=C2Cl)Cl)Cl)Cl)Cl</t>
  </si>
  <si>
    <t>PCB-138</t>
  </si>
  <si>
    <t>Clc2ccc(c1cc(Cl)c(Cl)cc1Cl)c(Cl)c2Cl</t>
  </si>
  <si>
    <t>PCB-153</t>
  </si>
  <si>
    <t>C1=C(C(=CC(=C1Cl)Cl)Cl)C2=CC(=C(C=C2Cl)Cl)Cl</t>
  </si>
  <si>
    <t>PCB-155</t>
  </si>
  <si>
    <t>Clc1c(c(Cl)cc(O)c1O)c2c(Cl)cc(Cl)cc2Cl</t>
  </si>
  <si>
    <t>PCB-180</t>
  </si>
  <si>
    <t>C1=C(C(=CC(=C1Cl)Cl)Cl)C2=CC(=C(C(=C2Cl)Cl)Cl)Cl</t>
  </si>
  <si>
    <t>PCB-194</t>
  </si>
  <si>
    <t>PCB-28</t>
  </si>
  <si>
    <t>C1=CC(=CC=C1C2=C(C=C(C=C2)Cl)Cl)Cl</t>
  </si>
  <si>
    <t>PCB-3</t>
  </si>
  <si>
    <t>C1=CC=C(C=C1)C2=CC=C(C=C2)Cl</t>
  </si>
  <si>
    <t>PCB-31</t>
  </si>
  <si>
    <t>PCB-8</t>
  </si>
  <si>
    <t>C1=CC=C(C(=C1)C2=CC=C(C=C2)Cl)Cl</t>
  </si>
  <si>
    <t>pebulate</t>
  </si>
  <si>
    <t>O=C(SCCC)N(CCCC)CC</t>
  </si>
  <si>
    <t>pelargonic acid</t>
  </si>
  <si>
    <t>OC(=O)CCCCCCCC</t>
  </si>
  <si>
    <t>pelletierine</t>
  </si>
  <si>
    <t>N1C(CCCC1)CC(=O)C</t>
  </si>
  <si>
    <t>pencillamine</t>
  </si>
  <si>
    <t>SC(C(N)C(=O)O)(C)C</t>
  </si>
  <si>
    <t>penta-1,4-diene</t>
  </si>
  <si>
    <t>C(C=C)C=C</t>
  </si>
  <si>
    <t>pentachlorobenzene</t>
  </si>
  <si>
    <t>Clc1cc(Cl)c(Cl)c(Cl)c1Cl</t>
  </si>
  <si>
    <t>C1=C(C(=C(C(=C1Cl)Cl)Cl)Cl)Cl</t>
  </si>
  <si>
    <t>pentachloronitrobenzene</t>
  </si>
  <si>
    <t>Clc1c(c(Cl)c(Cl)c(Cl)c1Cl)[N+]([O-])=O</t>
  </si>
  <si>
    <t>C1(=C(C(=C(C(=C1Cl)Cl)Cl)Cl)Cl)[N+](=O)[O-]</t>
  </si>
  <si>
    <t>pentachlorophenol</t>
  </si>
  <si>
    <t>Clc1c(O)c(Cl)c(Cl)c(Cl)c1Cl</t>
  </si>
  <si>
    <t>C1(=C(C(=C(C(=C1Cl)Cl)Cl)Cl)Cl)O</t>
  </si>
  <si>
    <t>pentachlorotoluene</t>
  </si>
  <si>
    <t>Clc1c(c(Cl)c(Cl)c(Cl)c1Cl)C</t>
  </si>
  <si>
    <t>pentadecanoic acid</t>
  </si>
  <si>
    <t>OC(=O)CCCCCCCCCCCCCC</t>
  </si>
  <si>
    <t>pentaerythritol</t>
  </si>
  <si>
    <t>OCC(CO)(CO)CO</t>
  </si>
  <si>
    <t>pentamethylbenzene</t>
  </si>
  <si>
    <t>c1(c(cc(c(c1C)C)C)C)C</t>
  </si>
  <si>
    <t>pentanal</t>
  </si>
  <si>
    <t>O=CCCCC</t>
  </si>
  <si>
    <t>pentane-1,2-diyl dinitrate</t>
  </si>
  <si>
    <t>C(O[N+](=O)[O-])(CO[N+](=O)[O-])CCC</t>
  </si>
  <si>
    <t>pentanoic acid</t>
  </si>
  <si>
    <t>CCCCC(=O)O</t>
  </si>
  <si>
    <t>pentazocin</t>
  </si>
  <si>
    <t>N1=N\C=C/C=N\N=N1</t>
  </si>
  <si>
    <t>C\1=C\N=N/N=N\N=C1</t>
  </si>
  <si>
    <t>pentazocine</t>
  </si>
  <si>
    <t>Oc1ccc3c(c1)[C@]2([C@H]([C@H](N(CC2)C\C=C(/C)C)C3)C)C</t>
  </si>
  <si>
    <t>pentobarbital</t>
  </si>
  <si>
    <t>O=C1NC(=O)NC(=O)C1(C(C)CCC)CC</t>
  </si>
  <si>
    <t>pentoxifylline</t>
  </si>
  <si>
    <t>O=C2N(c1ncn(c1C(=O)N2CCCCC(=O)C)C)C</t>
  </si>
  <si>
    <t>pentyl 2-(6-methoxynaphthalen-2-yl)propanoate</t>
  </si>
  <si>
    <t>c21c(cc(cc1)OC)ccc(c2)C(C(=O)OCCCCC)C</t>
  </si>
  <si>
    <t>Pentyl 3-bromo-4-hydroxybenzoate</t>
  </si>
  <si>
    <t>CCCCCOC(=O)c1ccc(c(c1)Br)O</t>
  </si>
  <si>
    <t>Pentyl 3-chloro-4-hydroxybenzoate</t>
  </si>
  <si>
    <t>CCCCCOC(=O)c1ccc(c(c1)Cl)O</t>
  </si>
  <si>
    <t>Pentyl 4-hydroxy-3-iodobenzoate</t>
  </si>
  <si>
    <t>CCCCCOC(=O)c1ccc(c(c1)I)O</t>
  </si>
  <si>
    <t>Pentyl 4-hydroxybenzoate</t>
  </si>
  <si>
    <t>c1(ccc(cc1)O)C(=O)OCCCCC</t>
  </si>
  <si>
    <t>pentyl-4-aminobenzoate</t>
  </si>
  <si>
    <t>Nc1ccc(cc1)C(=O)OCCCCC</t>
  </si>
  <si>
    <t>pentylbenzene</t>
  </si>
  <si>
    <t>c1(ccccc1)CCCCC</t>
  </si>
  <si>
    <t>pentylcyclopentane</t>
  </si>
  <si>
    <t>C1(CCCC1)CCCCC</t>
  </si>
  <si>
    <t>pericyazine</t>
  </si>
  <si>
    <t>S2c1c(cc(cc1)C#N)N(c3c2cccc3)CCCN4CCC(CC4)O</t>
  </si>
  <si>
    <t>permethrin</t>
  </si>
  <si>
    <t>ClC(=CC1C(C1C(=O)OCc2cc(ccc2)Oc3ccccc3)(C)C)Cl</t>
  </si>
  <si>
    <t>perphenazine</t>
  </si>
  <si>
    <t>Clc2cc1N(c3c(Sc1cc2)cccc3)CCCN4CCN(CCO)CC4</t>
  </si>
  <si>
    <t>perthane</t>
  </si>
  <si>
    <t>ClC(Cl)C(c1ccc(cc1)CC)c2ccc(cc2)CC</t>
  </si>
  <si>
    <t>perylene</t>
  </si>
  <si>
    <t>c1cc2cccc3c2c(c1)c4cccc5c4c3ccc5</t>
  </si>
  <si>
    <t>c31c4cccc1-c5c2c(cccc2-c3ccc4)ccc5</t>
  </si>
  <si>
    <t>c2ccc1cccc-3c1c2-c5cccc4cccc-3c54</t>
  </si>
  <si>
    <t>C1=CC2=C3C(=C1)C4=CC=CC5=C4C(=CC=C5)C3=CC=C2</t>
  </si>
  <si>
    <t>phenacetin</t>
  </si>
  <si>
    <t>O=C(Nc1ccc(OCC)cc1)C</t>
  </si>
  <si>
    <t>Chang Q.L.; Li Q.S.; Wang S.;and Tian Y.M. Solubility of phenacetinum in methanol; ethanol; 1-propanol; 1-butanol; 1-pentanol; tetrahydrofuran; ethyl acetate; and benzene between 282.65K and 333.70K. Journal of Chemical and Engineering Data. 2007. 52: 1894-1896</t>
  </si>
  <si>
    <t>http://dx.doi.org/10.1021/je700209v</t>
  </si>
  <si>
    <t>REFJ58</t>
  </si>
  <si>
    <t>REF949-Chang</t>
  </si>
  <si>
    <t>Seidell A. (1941)</t>
  </si>
  <si>
    <t>http://books.google.com/books?id=k2e5AAAAIAAJ</t>
  </si>
  <si>
    <t>REF950-Seidell</t>
  </si>
  <si>
    <t>CCOC1=CC=C(C=C1)NC(=O)C</t>
  </si>
  <si>
    <t>phenallymal</t>
  </si>
  <si>
    <t>N1C(=O)NC(=O)C(C1=O)(CC=C)c2ccccc2</t>
  </si>
  <si>
    <t>http://books.google.com/books?id=d1JMAAAAMAAJ&amp;printsec=titlepage#PPA479,M1</t>
  </si>
  <si>
    <t>phenanthrene</t>
  </si>
  <si>
    <t>c3cc2ccc1ccccc1c2cc3</t>
  </si>
  <si>
    <t>Maagd, P Gert-Jan de; Hulscher, Doren Th E M ten; Heuvel, Henny van den; Opperhuizen, Antoon; Sijm, Dick T H M; ETOCDK; Enviroment Toxicology and Chemistry; English; 17;2;1988; 251-257; ISSN: 0730-7268 [http://illiad.library.drexel.edu/illiad/pdf/189245.pdf]</t>
  </si>
  <si>
    <t>http://illiad.library.drexel.edu/illiad/pdf/189245.pdf</t>
  </si>
  <si>
    <t>Fakhree M.A.A.; Acree W.E. Jr. and Jouyban A. Solubility of phenanthrene in binary mixtures of C1-C4 alcohols at 298.2K</t>
  </si>
  <si>
    <t>http://dx.doi.org/10.1021/je900027h</t>
  </si>
  <si>
    <t>REF967-Fakhree</t>
  </si>
  <si>
    <t>c1ccc2c(c1)ccc3c2cccc3</t>
  </si>
  <si>
    <t>Hernandez, C.E.; Fina, K.M.; Roy, L.E.; Sharp, T.L.; Acree, W.E. Solubility of phenanthrene in organic non-electrolyte solvents, Can. J. Chem. 1465-1470 (1999)</t>
  </si>
  <si>
    <t>http://www.nrcresearchpress.com/doi/abs/10.1139/v99-149</t>
  </si>
  <si>
    <t>Schwarz F.P. (1977)</t>
  </si>
  <si>
    <t>http://www.chemspider.com/Chemical-Structure.970.html</t>
  </si>
  <si>
    <t>REF1023-Schwarz</t>
  </si>
  <si>
    <t>Hernandez CE; DeFina KM; Roy LE; Sharp TL; Acree WE Jr. Solubility of phenanthrene in organic nonelectrolyte solvents. Comparison of observed versus predicted values based upom mobile order theory. Canadian Journal of Chemistry 77:9 1999</t>
  </si>
  <si>
    <t>REF1045-Hernandez</t>
  </si>
  <si>
    <t>REF1057-Sprunger</t>
  </si>
  <si>
    <t>C1=CC=C2C(=C1)C=CC3=CC=CC=C32</t>
  </si>
  <si>
    <t>phenanthrene-9-carboxaldehyde</t>
  </si>
  <si>
    <t>O=Cc2cc3c(c1c2cccc1)cccc3</t>
  </si>
  <si>
    <t>A-1</t>
  </si>
  <si>
    <t>1,1,2-trichlorotrifluoroethane</t>
  </si>
  <si>
    <t>ClC(F)(F)C(Cl)(Cl)F</t>
  </si>
  <si>
    <t>http://onschallenge.wikispaces.com/Exp060</t>
  </si>
  <si>
    <t>136-2</t>
  </si>
  <si>
    <t>O=Cc2cc3c(c1c2cccc1)cccc3 </t>
  </si>
  <si>
    <t>ONS136-2</t>
  </si>
  <si>
    <t>http://onschallenge.wikispaces.com/Exp165</t>
  </si>
  <si>
    <t>http://onschallenge.wikispaces.com/Exp167</t>
  </si>
  <si>
    <t>ONSC167-2-</t>
  </si>
  <si>
    <t>http://usefulchem.wikispaces.com/exp242</t>
  </si>
  <si>
    <t>UCExp242</t>
  </si>
  <si>
    <t>http://onschallenge.wikispaces.com/EXP337</t>
  </si>
  <si>
    <t>http://onschallenge.wikispaces.com/EXP338</t>
  </si>
  <si>
    <t>http://onschallenge.wikispaces.com/Exp027</t>
  </si>
  <si>
    <t>phenanthrene-9-carboxaldehyde DONOTUSE</t>
  </si>
  <si>
    <t>low value - because short vortex and evaporated sample?</t>
  </si>
  <si>
    <t>27D</t>
  </si>
  <si>
    <t>possible to make 0.6M in EXP242</t>
  </si>
  <si>
    <t>removed because NMR was taken a week after preparation</t>
  </si>
  <si>
    <t>Phenanthridine</t>
  </si>
  <si>
    <t>n1c3c(c2c(c1)cccc2)cccc3</t>
  </si>
  <si>
    <t>phenanthroline</t>
  </si>
  <si>
    <t>c21c3c(ccc1cccn2)cccn3</t>
  </si>
  <si>
    <t>phenazine-1-carboxylic acid</t>
  </si>
  <si>
    <t>O=C(O)c2cccc1nc3c(nc12)cccc3</t>
  </si>
  <si>
    <t>phenazopyridine</t>
  </si>
  <si>
    <t>N(=N/c1ccc(nc1N)N)\c2ccccc2</t>
  </si>
  <si>
    <t>phenbutamide</t>
  </si>
  <si>
    <t>S(=O)(=O)(NC(=O)NCCCC)c1ccccc1</t>
  </si>
  <si>
    <t>phenetole</t>
  </si>
  <si>
    <t>O(CC)c1ccccc1</t>
  </si>
  <si>
    <t>phenmedipham</t>
  </si>
  <si>
    <t>N(c1cc(ccc1)OC(=O)Nc2cc(ccc2)C)C(=O)OC</t>
  </si>
  <si>
    <t>O(c1cc(ccc1)NC(=O)OC)C(=O)Nc2cc(ccc2)C</t>
  </si>
  <si>
    <t>phenobarbital</t>
  </si>
  <si>
    <t>CCC1(C(=NC(=O)N=C1O)O)c2ccccc2</t>
  </si>
  <si>
    <t>REF1075-Shayanfar</t>
  </si>
  <si>
    <t>CCC1(C(=O)NC(=O)NC1=O)C2=CC=CC=C2</t>
  </si>
  <si>
    <t>phenol</t>
  </si>
  <si>
    <t>c1ccc(cc1)O</t>
  </si>
  <si>
    <t>B. D. Anderson. J. H. Rytting and T. Higuchi. J. Am. Chem. Soc.. 101. 5194 (1979)</t>
  </si>
  <si>
    <t>Oc1ccccc1</t>
  </si>
  <si>
    <t>C1=CC=C(C=C1)O</t>
  </si>
  <si>
    <t>phenolphthalein</t>
  </si>
  <si>
    <t>O=C1OC(c2ccccc12)(c3ccc(O)cc3)c4ccc(O)cc4</t>
  </si>
  <si>
    <t>O2C(c1c(cccc1)C2=O)(c3ccc(cc3)O)c4ccc(cc4)O</t>
  </si>
  <si>
    <t>phenothiazin-3-one</t>
  </si>
  <si>
    <t>C31=CC(=O)C=CC1=Nc2c(cccc2)S3</t>
  </si>
  <si>
    <t>Hoover K.R.; Acree W.E. Jr.; and Abraham M.H. Mathematical correlation of phenothiazine solubilities in organic solvents with the Abraham solvation parameter model. Physics and Chemistry of liquids. 2006. 44: 367-376.</t>
  </si>
  <si>
    <t>phenothiazine</t>
  </si>
  <si>
    <t>c1ccc2c(c1)Nc3ccccc3S2</t>
  </si>
  <si>
    <t>Somaieh Ahmadian; Vahid Panahi-Azar; Mohammad A. A. Fakhree; William E. Acree Jr. and Abolghasem Jouyban. Solubility of Phenothiazine in Water, Ethanol, and Propylene Glycol at (298.2 to 338.2) K and Their Binary and Ternary Mixtures at 298.2 K. J. Chem. Eng. Data 2011, 56, 4352–4355</t>
  </si>
  <si>
    <t>http://dx.doi.org/10.1021/je2001649</t>
  </si>
  <si>
    <t>REF1038-Ahmadian</t>
  </si>
  <si>
    <t>S. Ahmadian V. Panahi-Azar M. A. A. Fakhree W. E. Acree Jr. and A. Jouyban J. Chem. Eng. Data 56 4352-4355 (2011)</t>
  </si>
  <si>
    <t>REF1142-Ahmadian</t>
  </si>
  <si>
    <t>phenothrin</t>
  </si>
  <si>
    <t>O(Cc1cc(ccc1)Oc2ccccc2)C(=O)C3C(C3C=C(C)C)(C)C</t>
  </si>
  <si>
    <t>phenoxyacetic acid</t>
  </si>
  <si>
    <t>O(CC(=O)O)c1ccccc1</t>
  </si>
  <si>
    <t>phenyl benzoate</t>
  </si>
  <si>
    <t>O=C(Oc1ccccc1)c2ccccc2</t>
  </si>
  <si>
    <t>phenyl hydrazine</t>
  </si>
  <si>
    <t>N(N)c1ccccc1</t>
  </si>
  <si>
    <t>phenyl salicylate</t>
  </si>
  <si>
    <t>O=C(Oc1ccccc1)c2ccccc2O</t>
  </si>
  <si>
    <t>D. Wei Y. Pei and F. Yan J. Chem. Eng. Data 54 142-143 (2009)</t>
  </si>
  <si>
    <t>REF1101-Wei</t>
  </si>
  <si>
    <t>O(c1ccccc1)C(=O)c2c(cccc2)O</t>
  </si>
  <si>
    <t>http://onschallenge.wikispaces.com/Exp086</t>
  </si>
  <si>
    <t>phenylacetic acid</t>
  </si>
  <si>
    <t>O=C(O)Cc1ccccc1</t>
  </si>
  <si>
    <t>ONS86-1-</t>
  </si>
  <si>
    <t>ONS86-2-</t>
  </si>
  <si>
    <t>http://onschallenge.wikispaces.com/Exp123</t>
  </si>
  <si>
    <t>ONSCExp123Benz</t>
  </si>
  <si>
    <t>ONSCExp123DMF</t>
  </si>
  <si>
    <t>ONSCExp123DMSO</t>
  </si>
  <si>
    <t>ONSCExp123THF</t>
  </si>
  <si>
    <t>W. E. Acree Jr. J. Chem. Eng. Data 30 70-72 (1985)</t>
  </si>
  <si>
    <t>REF1135-Acree</t>
  </si>
  <si>
    <t>OC(=O)Cc1ccccc1</t>
  </si>
  <si>
    <t>phenylalanine</t>
  </si>
  <si>
    <t>O=C(O)C(N)Cc1ccccc1</t>
  </si>
  <si>
    <t>phenylbutazone</t>
  </si>
  <si>
    <t>O=C2N(c1ccccc1)N(C(=O)C2CCCC)c3ccccc3</t>
  </si>
  <si>
    <t>N1(N(C(=O)C(C1=O)CCCC)c2ccccc2)c3ccccc3</t>
  </si>
  <si>
    <t>O=C1C(CCCC)C(=O)N(N1c2ccccc2)c3ccccc3</t>
  </si>
  <si>
    <t>CN1C(=C(c2ccccc2S1(=O)=O)O)/C(=N/c3ccccn3)/O</t>
  </si>
  <si>
    <t>CCCCC1C(=O)N(N(C1=O)C2=CC=CC=C2)C3=CC=CC=C3</t>
  </si>
  <si>
    <t>phenylbutazone DONOTUSE</t>
  </si>
  <si>
    <t>phenylephrine</t>
  </si>
  <si>
    <t>O[C@H](c1cc(O)ccc1)CNC</t>
  </si>
  <si>
    <t>phenylethanolamine</t>
  </si>
  <si>
    <t>NCC(O)c1ccccc1</t>
  </si>
  <si>
    <t>phenylhydroxylamine</t>
  </si>
  <si>
    <t>N(O)c1ccccc1</t>
  </si>
  <si>
    <t>phenylmethanol</t>
  </si>
  <si>
    <t>OCc1ccccc1</t>
  </si>
  <si>
    <t>C(O)c1ccccc1</t>
  </si>
  <si>
    <t>phenylmethyl N-(2-amino-2-oxoethyl)carbamate</t>
  </si>
  <si>
    <t>c1(ccccc1)COC(=O)NCC(=O)N</t>
  </si>
  <si>
    <t>phenylmethyl N-[2-[(2-amino-2-oxoethyl)amino]-2-oxoethyl]carbamate</t>
  </si>
  <si>
    <t>c1(ccccc1)COC(=O)NCC(=O)NCC(=O)N</t>
  </si>
  <si>
    <t>phenylpropynoic acid</t>
  </si>
  <si>
    <t>O=C(C#Cc1ccccc1)O</t>
  </si>
  <si>
    <t>ONS82-G</t>
  </si>
  <si>
    <t>G1</t>
  </si>
  <si>
    <t>ONS85-G1</t>
  </si>
  <si>
    <t>G2</t>
  </si>
  <si>
    <t>ONS85-G2</t>
  </si>
  <si>
    <t>ONSCExp098-G2</t>
  </si>
  <si>
    <t>G3</t>
  </si>
  <si>
    <t>ONSCExp098-G3</t>
  </si>
  <si>
    <t>ONSCExp098-G1</t>
  </si>
  <si>
    <t>phenytoin</t>
  </si>
  <si>
    <t>O=C2NC(=O)NC2(c1ccccc1)c3ccccc3</t>
  </si>
  <si>
    <t>B. Li. R. Li and W. Yan. J. Chem. Eng. Data 56. 1459-1462 (2011)</t>
  </si>
  <si>
    <t>phloretin</t>
  </si>
  <si>
    <t>O=C(c1c(O)cc(O)cc1O)CCc2ccc(O)cc2</t>
  </si>
  <si>
    <t>REF1181</t>
  </si>
  <si>
    <t>phorate</t>
  </si>
  <si>
    <t>S(P(=S)(OCC)OCC)CSCC</t>
  </si>
  <si>
    <t>phosphamidon</t>
  </si>
  <si>
    <t>ClC(=CCOP(=O)(OC)OC)C(=O)N(CC)CC</t>
  </si>
  <si>
    <t>phoxim</t>
  </si>
  <si>
    <t>S=P(ON=C(c1ccccc1)C#N)(OCC)OCC</t>
  </si>
  <si>
    <t>phthalamide</t>
  </si>
  <si>
    <t>NC(=O)c1c(cccc1)C(=O)N</t>
  </si>
  <si>
    <t>C(=O)(c1c(cccc1)C(=O)N)N</t>
  </si>
  <si>
    <t>N2C(=O)C1C(C=CC=C1)C2=O</t>
  </si>
  <si>
    <t>http://onschallenge.wikispaces.com/Exp047</t>
  </si>
  <si>
    <t>phthalic acid</t>
  </si>
  <si>
    <t>c1ccc(c(c1)C(=O)O)C(=O)O</t>
  </si>
  <si>
    <t>138-5</t>
  </si>
  <si>
    <t>ClC(Cl)Cl </t>
  </si>
  <si>
    <t>ONS138-5</t>
  </si>
  <si>
    <t>Y.-K. Che Y.-X. Qu and S. Wang J. Chem. Eng. Data 54 3130-3132 (2009)</t>
  </si>
  <si>
    <t>CCOCCOCC</t>
  </si>
  <si>
    <t>REF1058-Che</t>
  </si>
  <si>
    <t>phthalic anhydride</t>
  </si>
  <si>
    <t>O2C(=O)c1c(cccc1)C2=O</t>
  </si>
  <si>
    <t>phthalimide</t>
  </si>
  <si>
    <t>N2C(=O)c1c(cccc1)C2=O</t>
  </si>
  <si>
    <t>phthalonitrile</t>
  </si>
  <si>
    <t>C(#N)c1c(cccc1)C#N</t>
  </si>
  <si>
    <t>N#Cc1c(cccc1)C#N</t>
  </si>
  <si>
    <t>picene</t>
  </si>
  <si>
    <t>c43c1c(c2c(cc1)cccc2)ccc3c5c(cc4)cccc5</t>
  </si>
  <si>
    <t>pimaricin</t>
  </si>
  <si>
    <t>NC1C(C(OC(C1O)C)OC4CC2OC(CC(C2C(=O)O)O)(CC(CC3OC3C=CC(=O)OC(CC=CC=CC=CC=C4)C)O)O)O</t>
  </si>
  <si>
    <t>H. Li. J. Zhu. G. Hu. P. Jiang. L. Zhao and Y. Zhang. J. Chem. Eng. Data 55. 1443-1443 (2010)</t>
  </si>
  <si>
    <t>pimelic acid</t>
  </si>
  <si>
    <t>O=C(O)CCCCCC(=O)O</t>
  </si>
  <si>
    <t>REF1202</t>
  </si>
  <si>
    <t>Li H; Liu J; Zhu J; Zhao L; Wang H; Zhang Y. Correlation and Comparison for Solubility of Pimelic Acid in Different Solvent. Russian Journal of Physical Chemistry A 2012</t>
  </si>
  <si>
    <t>http://dx.doi.org/10.1134/S0036024412020148</t>
  </si>
  <si>
    <t>REF1275</t>
  </si>
  <si>
    <t>27.6C</t>
  </si>
  <si>
    <t>25.8C</t>
  </si>
  <si>
    <t>34C</t>
  </si>
  <si>
    <t>pimozide</t>
  </si>
  <si>
    <t>Fc1ccc(cc1)C(c2ccc(F)cc2)CCCN5CCC(N4c3ccccc3NC4=O)CC5</t>
  </si>
  <si>
    <t>J. Thimmasetty C. V. S. Subrahmanyam P. R. Sathesh Babu M. A. Maulik and B. A. Viswanath J. Solution Chem. 37 1365-1378 (2008)</t>
  </si>
  <si>
    <t>REF1124-Thimmasetty</t>
  </si>
  <si>
    <t>C1CN(CCC1N2C3=CC=CC=C3NC2=O)CCCC(C4=CC=C(C=C4)F)C5=CC=C(C=C5)F</t>
  </si>
  <si>
    <t>pindolol</t>
  </si>
  <si>
    <t>OC(CNC(C)C)COc1cccc2c1ccn2</t>
  </si>
  <si>
    <t>pindone</t>
  </si>
  <si>
    <t>O=C1C(C(=O)c2c1cccc2)C(=O)C(C)(C)C</t>
  </si>
  <si>
    <t>pipedemic acid</t>
  </si>
  <si>
    <t>N1(CCNCC1)c2nc3c(cn2)C(=O)C(=CN3CC)C(=O)O</t>
  </si>
  <si>
    <t>piperazine</t>
  </si>
  <si>
    <t>N1CCNCC1</t>
  </si>
  <si>
    <t>piperidine</t>
  </si>
  <si>
    <t>N1CCCCC1</t>
  </si>
  <si>
    <t>piperine</t>
  </si>
  <si>
    <t>N1(CCCCC1)C(=O)C=CC=Cc2cc3c(cc2)OCO3</t>
  </si>
  <si>
    <t>piperonal</t>
  </si>
  <si>
    <t>O=Cc1ccc2OCOc2c1</t>
  </si>
  <si>
    <t>O1COc2c1cc(cc2)C=O</t>
  </si>
  <si>
    <t>piperophos</t>
  </si>
  <si>
    <t>S(P(=S)(OCCC)OCCC)CC(=O)N1C(CCCC1)C</t>
  </si>
  <si>
    <t>pirimicarb</t>
  </si>
  <si>
    <t>N(C)(C)c1nc(c(c(n1)C)C)OC(=O)N(C)C</t>
  </si>
  <si>
    <t>piroxicam</t>
  </si>
  <si>
    <t>OC=2c1ccccc1S(=O)(=O)N(C)C=2C(=O)Nc3ccccn3</t>
  </si>
  <si>
    <t>O=C\2c1c(cccc1)S(=O)(=O)N(C/2=C(\O)Nc3ncccc3)C</t>
  </si>
  <si>
    <t>S1(=O)(=O)N(C(=C(c2c1cccc2)O)C(=O)Nc3ncccc3)C</t>
  </si>
  <si>
    <t>L.-S. Gan. Z.-Z. Wang. and C.-X. Zhou. J. Chem. Eng. Data 54. 160-161 (2009)</t>
  </si>
  <si>
    <t>podophyllotoxin</t>
  </si>
  <si>
    <t>COc1cc(cc(c1OC)OC)[C@@H]2c3cc4c(cc3[C@@H]([C@@H]5[C@@H]2C(=O)OC5)O)OCO4</t>
  </si>
  <si>
    <t>REF1226</t>
  </si>
  <si>
    <t>prasterone</t>
  </si>
  <si>
    <t>[C@H]13[C@@H]([C@@]2(C(=CC1)C[C@@H](O)CC2)C)CC[C@]4([C@H]3CCC4=O)C</t>
  </si>
  <si>
    <t>praziquantel</t>
  </si>
  <si>
    <t>O=C4N2C(c1c(cccc1)CC2)CN(C(=O)C3CCCCC3)C4</t>
  </si>
  <si>
    <t>prednisolone</t>
  </si>
  <si>
    <t>O=C\1\C=C/[C@]4(/C(=C/1)CC[C@@H]2[C@@H]4[C@@H](O)C[C@@]3([C@@](O)(C(=O)CO)CC[C@@H]23)C)C</t>
  </si>
  <si>
    <t>C[C@]12C[C@@H]([C@H]3[C@H]([C@@H]1CC[C@@]2(C(=O)CO)O)CCC4=CC(=O)C=C[C@]34C)O</t>
  </si>
  <si>
    <t>prednisolone acetate</t>
  </si>
  <si>
    <t>OC4(C1(C(C3C(C(C1)O)C2(C(=CC(=O)C=C2)CC3)C)CC4)C)C(=O)COC(=O)C</t>
  </si>
  <si>
    <t>prednisolone-21-trimethylacetate</t>
  </si>
  <si>
    <t>OC4(C1(C(C3C(C(C1)O)C2(C(=CC(=O)C=C2)CC3)C)CC4)C)C(=O)COC(=O)C(C)(C)C</t>
  </si>
  <si>
    <t>prednisone</t>
  </si>
  <si>
    <t>O=C(CO)[C@@]3(O)CC[C@H]2[C@@H]4CC\C1=C\C(=O)\C=C/[C@]1(C)[C@H]4C(=O)C[C@@]23C</t>
  </si>
  <si>
    <t>pregnenolone</t>
  </si>
  <si>
    <t>O=C([C@H]1CC[C@H]2[C@H]3[C@H](CC[C@]12C)[C@@]4(C(=C/C3)\C[C@@H](O)CC4)C)C</t>
  </si>
  <si>
    <t>OC4CCC3(C2C(C1C(C(CC1)C(=O)C)(CC2)C)CC=C3C4)C</t>
  </si>
  <si>
    <t>primidone</t>
  </si>
  <si>
    <t>O=C1NCNC(=O)C1(c2ccccc2)CC</t>
  </si>
  <si>
    <t>N1CNC(=O)C(C1=O)(CC)c2ccccc2</t>
  </si>
  <si>
    <t>probarbital</t>
  </si>
  <si>
    <t>O=C1NC(=O)NC(=O)C1(C(C)C)CC</t>
  </si>
  <si>
    <t>N1C(=O)NC(=O)C(C1=O)(C(C)C)CC</t>
  </si>
  <si>
    <t>procaine</t>
  </si>
  <si>
    <t>O=C(OCCN(CC)CC)c1ccc(N)cc1</t>
  </si>
  <si>
    <t>profluralin</t>
  </si>
  <si>
    <t>[O-][N+](=O)c2c(N(CCC)CC1CC1)c([N+]([O-])=O)cc(c2)C(F)(F)F</t>
  </si>
  <si>
    <t>CCCN(CC1CC1)C2=C(C=C(C=C2[N+](=O)[O-])C(F)(F)F)[N+](=O)[O-]</t>
  </si>
  <si>
    <t>progesterone</t>
  </si>
  <si>
    <t>O=C4\C=C2/[C@]([C@H]1CC[C@@]3([C@@H](C(=O)C)CC[C@H]3[C@@H]1CC2)C)(C)CC4</t>
  </si>
  <si>
    <t>CC(=O)[C@H]1CC[C@@H]2[C@@]1(CC[C@H]3[C@H]2CCC4=CC(=O)CC[C@]34C)C</t>
  </si>
  <si>
    <t>promazine</t>
  </si>
  <si>
    <t>S2c1c(cccc1)N(c3c2cccc3)CCCN(C)C</t>
  </si>
  <si>
    <t>promethazine</t>
  </si>
  <si>
    <t>S2c1ccccc1N(c3c2cccc3)CC(N(C)C)C</t>
  </si>
  <si>
    <t>prometon</t>
  </si>
  <si>
    <t>N(C(C)C)c1nc(nc(n1)OC)NC(C)C</t>
  </si>
  <si>
    <t>prometryn</t>
  </si>
  <si>
    <t>S(C)c1nc(nc(n1)NC(C)C)NC(C)C</t>
  </si>
  <si>
    <t>S(P(=S)(OC)OC)CN2C(=O)c1c(cccc1)C2=O</t>
  </si>
  <si>
    <t>prop-1-ene</t>
  </si>
  <si>
    <t>CC=C</t>
  </si>
  <si>
    <t>prop-1-yne</t>
  </si>
  <si>
    <t>CC#C</t>
  </si>
  <si>
    <t>propan-2-yl 2-(6-methoxynaphthalen-2-yl)propanoate</t>
  </si>
  <si>
    <t>c21c(cc(cc1)OC)ccc(c2)C(C(=O)OC(C)C)C</t>
  </si>
  <si>
    <t>propan-2-yl 2,2-bis(4-bromophenyl)-2-hydroxyacetate</t>
  </si>
  <si>
    <t>Brc1ccc(cc1)C(O)(c2ccc(cc2)Br)C(=O)OC(C)C</t>
  </si>
  <si>
    <t>propan-2-yl 2,2-bis(4-chlorophenyl)-2-hydroxyacetate</t>
  </si>
  <si>
    <t>Clc1ccc(cc1)C(O)(c2ccc(cc2)Cl)C(=O)OC(C)C</t>
  </si>
  <si>
    <t>propanal</t>
  </si>
  <si>
    <t>CCC=O</t>
  </si>
  <si>
    <t>propane</t>
  </si>
  <si>
    <t>CCC</t>
  </si>
  <si>
    <t>C(C)C</t>
  </si>
  <si>
    <t>propanil</t>
  </si>
  <si>
    <t>Clc1ccc(NC(=O)CC)cc1Cl</t>
  </si>
  <si>
    <t>propanoic acid</t>
  </si>
  <si>
    <t>CCC(=O)O</t>
  </si>
  <si>
    <t>propetamphos</t>
  </si>
  <si>
    <t>S=P(NCC)(OC)OC(=CC(=O)OC(C)C)C</t>
  </si>
  <si>
    <t>propionanilide</t>
  </si>
  <si>
    <t>N(c1ccccc1)C(=O)CC</t>
  </si>
  <si>
    <t>C(#N)CC</t>
  </si>
  <si>
    <t>propiophenone</t>
  </si>
  <si>
    <t>O=C(CC)c1ccccc1</t>
  </si>
  <si>
    <t>propoxur</t>
  </si>
  <si>
    <t>N(C)C(=O)Oc1c(cccc1)OC(C)C</t>
  </si>
  <si>
    <t>propranolol</t>
  </si>
  <si>
    <t>CC(C)NCC(COc1cccc2c1cccc2)O</t>
  </si>
  <si>
    <t>propranolol DONOTUSE</t>
  </si>
  <si>
    <t>propyl 2-(6-methoxynaphthalen-2-yl)propanoate</t>
  </si>
  <si>
    <t>c21c(cc(cc1)OC)ccc(c2)C(C(=O)OCCC)C</t>
  </si>
  <si>
    <t>Propyl 3-bromo-4-hydroxybenzoate</t>
  </si>
  <si>
    <t>CCCOC(=O)c1ccc(c(c1)Br)O</t>
  </si>
  <si>
    <t>propyl 3-chloro-4-hydroxy-benzoate</t>
  </si>
  <si>
    <t>c1(cc(c(cc1)O)Cl)C(=O)OCCC</t>
  </si>
  <si>
    <t>propyl 4-acetamidobenzoate</t>
  </si>
  <si>
    <t>c1(ccc(cc1)NC(=O)C)C(=O)OCCC</t>
  </si>
  <si>
    <t>propyl 4-hydroxy-3-iodobenzoate</t>
  </si>
  <si>
    <t>c1(cc(c(cc1)O)I)C(=O)OCCC</t>
  </si>
  <si>
    <t>O(CCC)C(=O)C</t>
  </si>
  <si>
    <t>C(=O)(C)OCCC</t>
  </si>
  <si>
    <t>propyl benzoate</t>
  </si>
  <si>
    <t>O(CCC)C(=O)c1ccccc1</t>
  </si>
  <si>
    <t>C(=O)(c1ccccc1)OCCC</t>
  </si>
  <si>
    <t>propyl butyrate</t>
  </si>
  <si>
    <t>O(CCC)C(=O)CCC</t>
  </si>
  <si>
    <t>C(=O)(CCC)OCCC</t>
  </si>
  <si>
    <t>propyl formate</t>
  </si>
  <si>
    <t>O(CCC)C=O</t>
  </si>
  <si>
    <t>C(=O)OCCC</t>
  </si>
  <si>
    <t>propyl gallate</t>
  </si>
  <si>
    <t>O(CCC)C(=O)c1cc(c(c(c1)O)O)O</t>
  </si>
  <si>
    <t>propyl isopropyl ether</t>
  </si>
  <si>
    <t>O(C(C)C)CCC</t>
  </si>
  <si>
    <t>propyl-p-aminobenzoate</t>
  </si>
  <si>
    <t>Nc1ccc(cc1)C(=O)OCCC</t>
  </si>
  <si>
    <t>propylbenzene</t>
  </si>
  <si>
    <t>c1ccccc1CCC</t>
  </si>
  <si>
    <t>Propylcyclopentane</t>
  </si>
  <si>
    <t>C1(CCCC1)CCC</t>
  </si>
  <si>
    <t>propylene oxide</t>
  </si>
  <si>
    <t>O1C(C1)C</t>
  </si>
  <si>
    <t>C1C(C)O1</t>
  </si>
  <si>
    <t>propylparaben</t>
  </si>
  <si>
    <t>O=C(OCCC)c1ccc(O)cc1</t>
  </si>
  <si>
    <t>REF1092-Alexander</t>
  </si>
  <si>
    <t>propylthiouracil</t>
  </si>
  <si>
    <t>S=C1NC(=CC(=O)N1)CCC</t>
  </si>
  <si>
    <t>propyzamide</t>
  </si>
  <si>
    <t>C(=O)(CC)N</t>
  </si>
  <si>
    <t>prostaglandin E2</t>
  </si>
  <si>
    <t>O=C1C[C@@H](O)[C@H](/C=C/[C@@H](O)CCCCC)[C@H]1C\C=C/CCCC(=O)O</t>
  </si>
  <si>
    <t>OC1C(C(C(=O)C1)CC=CCCCC(=O)O)C=CC(O)CCCCC</t>
  </si>
  <si>
    <t>prostaglandin f2alpha</t>
  </si>
  <si>
    <t>O=C(O)CCC/C=C/CC1C(/C=C/C(O)CCCCC)C(O)CC1O</t>
  </si>
  <si>
    <t>pteridine</t>
  </si>
  <si>
    <t>n2c1nccnc1cnc2</t>
  </si>
  <si>
    <t>L.-H. Wang and Y.-Y. Cheng. J. Chem. Eng. Data. 50. 1375-1376 (2005)</t>
  </si>
  <si>
    <t>puerarin</t>
  </si>
  <si>
    <t>O=C2c3c(O/C=C2/c1ccc(O)cc1)c(c(O)cc3)[C@@H]4O[C@@H]([C@@H](O)[C@H](O)[C@H]4O)CO</t>
  </si>
  <si>
    <t>REF1224</t>
  </si>
  <si>
    <t>pulegone</t>
  </si>
  <si>
    <t>O=C1/C(=C(/C)C)CC[C@@H](C)C1</t>
  </si>
  <si>
    <t>W. Wang. X.-H. Lu. X.-J. Qin. X.-H. Zhang and Y.-Q. Xu. Journal of Chemical and Engineering Data 53. 2241-2243 (2008)</t>
  </si>
  <si>
    <t>pyoluteorin</t>
  </si>
  <si>
    <t>O=C(c1cc(Cl)c(Cl)n1)c2c(O)cccc2O</t>
  </si>
  <si>
    <t>REF1251</t>
  </si>
  <si>
    <t>pyracarbolid</t>
  </si>
  <si>
    <t>N(c1ccccc1)C(=O)C2=C(OCCC2)C</t>
  </si>
  <si>
    <t>pyracetam</t>
  </si>
  <si>
    <t>O=C1N(CC(=O)N)CCC1</t>
  </si>
  <si>
    <t>pyrazinamide</t>
  </si>
  <si>
    <t>O=C(N)c1nccnc1</t>
  </si>
  <si>
    <t>http://onschallenge.wikispaces.com/Exp108</t>
  </si>
  <si>
    <t>pyrene</t>
  </si>
  <si>
    <t>c3ccc2ccc1cccc4c1c2c3cc4</t>
  </si>
  <si>
    <t>ONSCExp108A1</t>
  </si>
  <si>
    <t>http://onschallenge.wikispaces.com/Exp109</t>
  </si>
  <si>
    <t>c1cc2ccc3cccc4c3c2c(c1)cc4</t>
  </si>
  <si>
    <t>C1CCC(C(C1)N)N</t>
  </si>
  <si>
    <t>Powell JR; Voisinet D; Salazar A; Acree WE Jr. Solubility of pyrene in organic nonelectrolyte solvents. Comparison of observed versus predicted values based upon mobile order theory. Phys. Chem. Liq. 1994 Vol. 28</t>
  </si>
  <si>
    <t>http://www.tandfonline.com/doi/abs/10.1080/00319109408030257</t>
  </si>
  <si>
    <t>REF1048-Powell</t>
  </si>
  <si>
    <t>M. E. R. McHale K. S. Coym K. A. Fletcher and W. E. Acree Jr. J. Chem. Eng. Data 42, 511-513 (1997)</t>
  </si>
  <si>
    <t>REF1127-McHale</t>
  </si>
  <si>
    <t>C1=CC2=C3C(=C1)C=CC4=CC=CC(=C43)C=C2</t>
  </si>
  <si>
    <t>pyridazine</t>
  </si>
  <si>
    <t>n1ncccc1</t>
  </si>
  <si>
    <t>n1ccccc1</t>
  </si>
  <si>
    <t>pyrimidine</t>
  </si>
  <si>
    <t>n1cnccc1</t>
  </si>
  <si>
    <t>pyrogallol</t>
  </si>
  <si>
    <t>Oc1cccc(O)c1O</t>
  </si>
  <si>
    <t>YALKOWSKY,SH &amp; DANNENFELSER,RM (1992)</t>
  </si>
  <si>
    <t>http://www.chemspider.com/13835557</t>
  </si>
  <si>
    <t>pyrolan</t>
  </si>
  <si>
    <t>n1(nc(cc1OC(=O)N(C)C)C)-c2ccccc2</t>
  </si>
  <si>
    <t>pyrrole</t>
  </si>
  <si>
    <t>[nH]1cccc1</t>
  </si>
  <si>
    <t>pyrrolidine</t>
  </si>
  <si>
    <t>N1CCCC1</t>
  </si>
  <si>
    <t>pyrrolidone</t>
  </si>
  <si>
    <t>N1CCCC1=O</t>
  </si>
  <si>
    <t>quanidinoacetic acid</t>
  </si>
  <si>
    <t>N(CC(=O)O)C(=N)N</t>
  </si>
  <si>
    <t>quinhydrone</t>
  </si>
  <si>
    <t>OC1(C=CC(=O)C=C1)c2c(ccc(c2)O)O</t>
  </si>
  <si>
    <t>quinidine</t>
  </si>
  <si>
    <t>O(c4cc1c(nccc1[C@H](O)[C@@H]2N3CC[C@@H](C2)[C@@H](/C=C)C3)cc4)C</t>
  </si>
  <si>
    <t>quinine</t>
  </si>
  <si>
    <t>COc1ccc2c(c1)c(ccn2)[C@H]([C@@H]3C[C@H]4CCN3C[C@@H]4C=C)O</t>
  </si>
  <si>
    <t>quinolin-5-ol</t>
  </si>
  <si>
    <t>n2c1c(c(ccc1)O)ccc2</t>
  </si>
  <si>
    <t>Quinolin-6-ol</t>
  </si>
  <si>
    <t>n2c1c(cc(cc1)O)ccc2</t>
  </si>
  <si>
    <t>quinolin-8-ol</t>
  </si>
  <si>
    <t>n1c2c(ccc1)cccc2O</t>
  </si>
  <si>
    <t>Quinoline</t>
  </si>
  <si>
    <t>n1c2c(ccc1)cccc2</t>
  </si>
  <si>
    <t>Quinoline-2-carboxylic acid</t>
  </si>
  <si>
    <t>c21c(ccc(n1)C(=O)O)cccc2</t>
  </si>
  <si>
    <t>Quinoline-5-carboxylic acid</t>
  </si>
  <si>
    <t>c21c(cccc1nccc2)C(=O)O</t>
  </si>
  <si>
    <t>Quinoline-6-carboxylic acid</t>
  </si>
  <si>
    <t>c21c(ccc(c1)C(=O)O)nccc2</t>
  </si>
  <si>
    <t>Quinoline-8-carboxylic acid</t>
  </si>
  <si>
    <t>c21c(cccc1cccn2)C(=O)O</t>
  </si>
  <si>
    <t>quintozene</t>
  </si>
  <si>
    <t>[N+](=O)([O-])c1c(c(c(c(c1Cl)Cl)Cl)Cl)Cl</t>
  </si>
  <si>
    <t>Clc1c(c(c(c(c1Cl)Cl)Cl)Cl)[N+](=O)[O-]</t>
  </si>
  <si>
    <t>raffinose</t>
  </si>
  <si>
    <t>O1C(C(C(C1CO)O)O)(OC2OC(C(C(C2O)O)O)COC3OC(C(C(C3O)O)O)CO)CO</t>
  </si>
  <si>
    <t>ranitidine</t>
  </si>
  <si>
    <t>Fc1c(c(F)c2c(c1N)C(=O)C(\C(=O)O)=C/N2C3CC3)N4CC(NC(C4)C)C</t>
  </si>
  <si>
    <t>Rapocodin</t>
  </si>
  <si>
    <t>C532c1c4c(ccc1CC(C2CCC(C3O4)O)N(CC5)C)OC</t>
  </si>
  <si>
    <t>redupresin</t>
  </si>
  <si>
    <t>O=S(=O)(c1nc2ccc(OCC)cc2s1)N</t>
  </si>
  <si>
    <t>reposamal</t>
  </si>
  <si>
    <t>O=C1NC(=O)NC(=O)C1(CC)C=3C[C@H]2C[C@H](CC2)C=3</t>
  </si>
  <si>
    <t>resveratrol</t>
  </si>
  <si>
    <t>Oc2cc(\C=C\c1ccc(O)cc1)cc(O)c2</t>
  </si>
  <si>
    <t>30.1C</t>
  </si>
  <si>
    <t>rhodanine</t>
  </si>
  <si>
    <t>S1CC(=O)NC1=S</t>
  </si>
  <si>
    <t>http://onschallenge.wikispaces.com/Exp046</t>
  </si>
  <si>
    <t>riboflavin</t>
  </si>
  <si>
    <t>O=C2/N=C\1/N(c3cc(c(cc3/N=C/1C(=O)N2)C)C)CC(O)C(O)C(O)CO</t>
  </si>
  <si>
    <t>N2(C1=NC(=O)NC(=O)C1=Nc3c2cc(c(c3)C)C)CC(O)C(O)C(O)CO</t>
  </si>
  <si>
    <t>rifampin</t>
  </si>
  <si>
    <t>CN1CCN(CC1)/N=C/c2c(O)c3c5C(=O)[C@@]4(C)O/C=C/[C@H](OC)[C@@H](C)[C@@H](OC(C)=O)[C@H](C)[C@H](O)[C@H](C)[C@@H](O)[C@@H](C)\C=C\C=C(\C)C(=O)Nc2c(O)c3c(O)c(C)c5O4</t>
  </si>
  <si>
    <t>K. Zhou. J. Li and Y. S. Ren. J. Chem. Eng. Data 53. 998-999 (2008)</t>
  </si>
  <si>
    <t>rifapentine</t>
  </si>
  <si>
    <t>Cc1c(c2c3c4c1O[C@@](C4=O)(O/C=C/[C@@H]([C@@H]([C@H]([C@@H]([C@H]([C@@H]([C@@H]([C@@H](/C=C/C=C(/C(=O)NC(=C2O)/C(=C\NN5CCN(CC5)C6CCCC6)/C3=O)\C)C)O)C)O)C)OC(=O)C)C)OC)C)O</t>
  </si>
  <si>
    <t>REF1215</t>
  </si>
  <si>
    <t>rinderon-DP</t>
  </si>
  <si>
    <t>rofecoxib</t>
  </si>
  <si>
    <t>O=C2OCC(=C2\c1ccccc1)\c3ccc(cc3)S(=O)(=O)C</t>
  </si>
  <si>
    <t>rolitetracycline</t>
  </si>
  <si>
    <t>N(C4C3CC2C(c1c(cccc1)C(=O)C2=C(C3(C(=O)C=C4O)O)O)(O)C)(C)C</t>
  </si>
  <si>
    <t>N1(CCCC1)CNC(=O)C5=C(C(C4CC3C(c2c(c(ccc2)O)C(=O)C3=C(C4(C5=O)O)O)(O)C)N(C)C)O</t>
  </si>
  <si>
    <t>rotenone</t>
  </si>
  <si>
    <t>O3C2COc1c(cc(c(c1)OC)OC)C2C(=O)c4c3c5c(cc4)OC(C5)C(=C)C</t>
  </si>
  <si>
    <t>RTI 16</t>
  </si>
  <si>
    <t>S=C2N(c1c(nccc1)N(c3ncccc32)CC)C</t>
  </si>
  <si>
    <t>J. Zi. B. Peng and W. Yan. Fluid Phase Equilibr. 261. 111-114 (2007)</t>
  </si>
  <si>
    <t>rutin</t>
  </si>
  <si>
    <t>C[C@H]1[C@@H]([C@H]([C@H]([C@@H](O1)OC[C@@H]2[C@H]([C@@H]([C@H]([C@@H](O2)Oc3c(=O)c4c(cc(cc4oc3c5ccc(c(c5)O)O)O)O)O)O)O)O)O)O</t>
  </si>
  <si>
    <t>REF1213</t>
  </si>
  <si>
    <t>S-[(4-chlorophenyl)methyl] diethylaminomethanethioate</t>
  </si>
  <si>
    <t>C(=O)(N(CC)CC)SCc1ccc(cc1)Cl</t>
  </si>
  <si>
    <t>S-[2-oxo-2-(phenylamino)ethyl] aminomethanethioate</t>
  </si>
  <si>
    <t>c1(ccccc1)NC(=O)CSC(=O)N</t>
  </si>
  <si>
    <t>S-Ethyl azepane-1-carbothioate</t>
  </si>
  <si>
    <t>N1(C(=O)SCC)CCCCCC1</t>
  </si>
  <si>
    <t>S6,9-Bis(butanoyloxymethyl)-6-mercaptopurine</t>
  </si>
  <si>
    <t>O=C(OCSc2ncnc1c2ncn1COC(=O)CCC)CCC</t>
  </si>
  <si>
    <t>saccharin</t>
  </si>
  <si>
    <t>S1(=O)(=O)NC(=O)c2c1cccc2</t>
  </si>
  <si>
    <t>Hany S.M. Ali;Peter York; Nicholas Blagden; Maryam Khoubnasabjafari; William E. Acree Jr.; Abolghasem Jouyban. Solubility of salbutamol and salbutamol sulphate in ethanol+water mixtures at 25 °C</t>
  </si>
  <si>
    <t>http://dx.doi.org/10.1016/j.molliq.2012.05.021</t>
  </si>
  <si>
    <t>salbutamol</t>
  </si>
  <si>
    <t>OCc1cc(ccc1O)C(O)CNC(C)(C)C</t>
  </si>
  <si>
    <t>25C - racemic mixture</t>
  </si>
  <si>
    <t>salicin</t>
  </si>
  <si>
    <t>O1C(C(C(C(C1CO)O)O)O)Oc2c(cccc2)CO</t>
  </si>
  <si>
    <t>http://www.chemspider.com/388601</t>
  </si>
  <si>
    <t>c1ccc(c(c1)CO)O[C@H]2[C@@H]([C@H]([C@@H]([C@H](O2)CO)O)O)O</t>
  </si>
  <si>
    <t>salicyl alcohol</t>
  </si>
  <si>
    <t>OCc1c(cccc1)O</t>
  </si>
  <si>
    <t>salicylaldehyde</t>
  </si>
  <si>
    <t>c1cccc(C=O)c1O</t>
  </si>
  <si>
    <t>Oc1c(cccc1)C=O</t>
  </si>
  <si>
    <t>Blake-Taylor B.H.; Deleon V.H.; Acree W.E.; and Abraham M.H. Mathematical correlation of salicylamide solubilities in organic solvents with the Abraham solvation parameter model. Physics and Chemistry of Liquids. 2007. 45: 389-398</t>
  </si>
  <si>
    <t>http://dx.doi.org/10.1080/00319100701244927</t>
  </si>
  <si>
    <t>salicylamide</t>
  </si>
  <si>
    <t>O=C(c1ccccc1O)N</t>
  </si>
  <si>
    <t>REFJ37</t>
  </si>
  <si>
    <t>REF955-Blake-Taylor</t>
  </si>
  <si>
    <t>Nordstrom F.L. and Rasmuson A.C. Solubility and melting properties of salicylamide. Journal of Chemical and Engineering Data. 2006. 51: 1775-1777</t>
  </si>
  <si>
    <t>http://dx.doi.org/10.1021/je060178m</t>
  </si>
  <si>
    <t>REFJ107</t>
  </si>
  <si>
    <t>REF956-Nordstrom</t>
  </si>
  <si>
    <t>http://www.chemspider.com/Chemical-Structure.4963.html</t>
  </si>
  <si>
    <t>REF957-ChemSpider</t>
  </si>
  <si>
    <t>NC(=O)c1c(cccc1)O</t>
  </si>
  <si>
    <t>C1=CC=C(C(=C1)C(=O)N)O</t>
  </si>
  <si>
    <t>salicylanilide</t>
  </si>
  <si>
    <t>N(c1ccccc1)C(=O)c2c(cccc2)O</t>
  </si>
  <si>
    <t>salicylic acid</t>
  </si>
  <si>
    <t>O=C(O)c1ccccc1O</t>
  </si>
  <si>
    <t>http://onschallenge.wikispaces.com/Exp52</t>
  </si>
  <si>
    <t>OC(=O)c1ccccc1O</t>
  </si>
  <si>
    <t>138-4</t>
  </si>
  <si>
    <t>O=C(O)c1ccccc1O </t>
  </si>
  <si>
    <t>ONS138-4</t>
  </si>
  <si>
    <t>138-2</t>
  </si>
  <si>
    <t>c1ccccc1C </t>
  </si>
  <si>
    <t>ONS138-2</t>
  </si>
  <si>
    <t>C(C1=CC=CC=C1O)(=O)O</t>
  </si>
  <si>
    <t>ONS218-2</t>
  </si>
  <si>
    <t>International Programme on Chemical Safety Poisons Information Monograph 642 (2008)</t>
  </si>
  <si>
    <t>http://www.inchem.org/documents/pims/pharm/pim642.htm</t>
  </si>
  <si>
    <t>IPCS INCHEM PIM 642 (2008)</t>
  </si>
  <si>
    <t>http://books.google.com/books?id=d1JMAAAAMAAJ&amp;printsec=titlepage#PPA592,M1</t>
  </si>
  <si>
    <t>http://books.google.com/books?id=d1JMAAAAMAAJ&amp;printsec=titlepage#PPA591,M1</t>
  </si>
  <si>
    <t>21C</t>
  </si>
  <si>
    <t>De Fina K.M.; Sharp T.L.; Roy L.E.; and Acree W.E. Jr. Solubility of 2-hydroxybenzoic acid in select organic solvents at 298.15K. Journal of Chemical and Engineering Data. 1999. 44: 1262-1264</t>
  </si>
  <si>
    <t>http://dx.doi.org/10.1021/je990134w</t>
  </si>
  <si>
    <t>REFJ19</t>
  </si>
  <si>
    <t>REF939-DeFina</t>
  </si>
  <si>
    <t>Matsuda H.; Kaburagi K.;Matsumoto S.; Kurihara K.; Tochigi K.; and Tomono K. Solubilities of salicylic acid in pure solvents and binary mixtures containing cosolvent. Journal of Chemical and Engineering Data. 2009. 54: 480-484</t>
  </si>
  <si>
    <t>http://dx.doi.org/10.1021%2Fje800475d</t>
  </si>
  <si>
    <t>REFJ38</t>
  </si>
  <si>
    <t>REF940-Matsuda</t>
  </si>
  <si>
    <t>Nordstrom; Fredrik L. Rasmuson; Ake C. Solubility and Melting Properties of Salicylic Acid. Journal of Chemical and Engineering Data. 2006 51 1668</t>
  </si>
  <si>
    <t>http://pubs.acs.org/doi/full/10.1021/je060134d</t>
  </si>
  <si>
    <t>c1ccc(c(c1)C(=O)O)O</t>
  </si>
  <si>
    <t>REF1051-Grubbs</t>
  </si>
  <si>
    <t>REF1052-Sprunger</t>
  </si>
  <si>
    <t>A. Jouyban. N. Y. K. Chew. H. K. Chan. M. Khoubnasafjafari and W. E. Acree. Jr.. Pharmazie. 61. 318 (2006)</t>
  </si>
  <si>
    <t>A. Jouyban. V. Panahi-Azar and F. Khonsari. J. Mol. Liq.. 160. 14-16 (2011)</t>
  </si>
  <si>
    <t>REF1172</t>
  </si>
  <si>
    <t>H. Matsuda. K. Kaburagi. S. Matsumoto. K. Kurihara. K. Tochigi and K. Tomono. J. Chem. Eng. Data 54. 480-484 (2009)</t>
  </si>
  <si>
    <t>REF1203</t>
  </si>
  <si>
    <t>Oc1c(cccc1)C(=O)O</t>
  </si>
  <si>
    <t>Mohammad A. A. Fakhree; Somaieh Ahmadian; Vahid Panahi-Azar; William E. Acree, Jr.; and Abolghasem Jouyban. Solubility of 2-Hydroxybenzoic Acid in Water; 1-Propanol; 2-Propanol and 2-Propanone at (298.2 to 338.2) K and Their Aqueous Binary Mixtures at 298.2 K</t>
  </si>
  <si>
    <t>http://dx.doi.org/10.1021/je300980k</t>
  </si>
  <si>
    <t>Junhyuk Lima; Sunghyun Janga; Hye Kyoung Chob; Moon Sam Shinb and Hwayong Kim. Solubility of salicylic acid in pure alcohols at different temperatures</t>
  </si>
  <si>
    <t>http://dx.doi.org/10.1016/j.jct.2012.09.006</t>
  </si>
  <si>
    <t>REF1303-Lima</t>
  </si>
  <si>
    <t>C1=CC=C(C(=C1)C(=O)O)O</t>
  </si>
  <si>
    <t>http://onschallenge.wikispaces.com/Exp036</t>
  </si>
  <si>
    <t>salicylic acid DONOTUSE</t>
  </si>
  <si>
    <t>Salicylideneaniline</t>
  </si>
  <si>
    <t>Oc1ccccc1C=Nc2ccccc2</t>
  </si>
  <si>
    <t>ONSexp214_1</t>
  </si>
  <si>
    <t>salicylideneaniline</t>
  </si>
  <si>
    <t>C(C1=CC=CC=C1O)=NC2=CC=CC=C2</t>
  </si>
  <si>
    <t>ONS217-3</t>
  </si>
  <si>
    <t>santonin</t>
  </si>
  <si>
    <t>O3C1C(CCC2(C1=C(C(=O)C=C2)C)C)C(C3=O)C</t>
  </si>
  <si>
    <t>sarafloxacin</t>
  </si>
  <si>
    <t>Fc1ccc(cc1)N\3c2cc(c(F)cc2C(=O)C(/C(=O)O)=C/3)N4CCNCC4</t>
  </si>
  <si>
    <t>secobarbital</t>
  </si>
  <si>
    <t>O=C1NC(=O)NC(=O)C1(C(C)CCC)C\C=C</t>
  </si>
  <si>
    <t>selegiline</t>
  </si>
  <si>
    <t>C#CCN([C@@H](Cc1ccccc1)C)C</t>
  </si>
  <si>
    <t>serine</t>
  </si>
  <si>
    <t>C([C@@H](C(=O)O)N)O</t>
  </si>
  <si>
    <t>siduron</t>
  </si>
  <si>
    <t>N(C1C(CCCC1)C)C(=O)Nc2ccccc2</t>
  </si>
  <si>
    <t>simetryn</t>
  </si>
  <si>
    <t>S(C)c1nc(nc(n1)N(C)C)N(C)C</t>
  </si>
  <si>
    <t>simvastatin</t>
  </si>
  <si>
    <t>CCC(C)(C)C(=O)O[C@H]1C[C@H](C=C2[C@H]1[C@H]([C@H](C=C2)C)CC[C@@H]3C[C@H](CC(=O)O3)O)C</t>
  </si>
  <si>
    <t>sinapic acid</t>
  </si>
  <si>
    <t>O=C(O)\C=C\c1cc(OC)c(O)c(OC)c1</t>
  </si>
  <si>
    <t>Tsuchiyama, Moriyasu; Sakamoto, Tatsuji; Tanimori, Shinji; Murata, Shuichi; Kawasaki, Haruhiko; BBIEJ; Bioscience, Biotechnology, and Biochemistry; English; 71; 10; 2007; 2606-2609; ISSN: 0916-8451; [http://dx.doi.org/10.1271/bbb.70382]</t>
  </si>
  <si>
    <t>http://dx.doi.org/10.1271/bbb.70382</t>
  </si>
  <si>
    <t>sinapic acid DONOTUSE</t>
  </si>
  <si>
    <t>much higher values reported later with better mixing</t>
  </si>
  <si>
    <t>sodium chloride</t>
  </si>
  <si>
    <t>Cl[Na]</t>
  </si>
  <si>
    <t>Sodium Chloride entry in Wikipedia http://en.wikipedia.org/wiki/Sodium_chloride</t>
  </si>
  <si>
    <t>http://en.wikipedia.org/wiki/Sodium_chloride</t>
  </si>
  <si>
    <t>sodium chloride DONOTUSE</t>
  </si>
  <si>
    <t>probably mixing problem leading to low value</t>
  </si>
  <si>
    <t>sorbic acid</t>
  </si>
  <si>
    <t>OC(=O)C=CC=CC</t>
  </si>
  <si>
    <t>sorbitol</t>
  </si>
  <si>
    <t>OC(C(O)CO)C(O)C(O)CO</t>
  </si>
  <si>
    <t>OC(C(O)C(O)CO)C(O)CO</t>
  </si>
  <si>
    <t>sparfloxacin</t>
  </si>
  <si>
    <t>C[C@@H]1CN(C[C@@H](N1)C)c2c(c(c3c(c2F)n(cc(c3=O)C(=O)O)C4CC4)N)F</t>
  </si>
  <si>
    <t>sparsomycin (3,8mg/ml)</t>
  </si>
  <si>
    <t>S(=O)(CSC)CC(NC(=O)C=CC1=C(NC(=O)NC1=O)C)CO</t>
  </si>
  <si>
    <t>sparteine</t>
  </si>
  <si>
    <t>N41C(C2CN3C(C(C1)C2)CCCC3)CCCC4</t>
  </si>
  <si>
    <t>Spiro[2,1-benzoxathiole-3,9'-xanthene]-2',7'-diol 1,1-dioxide</t>
  </si>
  <si>
    <t>c1ccc2c(c1)C3(c4cc(ccc4Oc5c3cc(cc5)O)O)OS2(=O)=O</t>
  </si>
  <si>
    <t>spiro[5,6-dihydroimidazo[2,3-b][3]benzazepine-11,4'-piperidine]-3-carboxamide</t>
  </si>
  <si>
    <t>C42(c1n(c(cn1)C(=O)N)CCc3c2cccc3)CCNCC4</t>
  </si>
  <si>
    <t>spironolactone</t>
  </si>
  <si>
    <t>O=C5O[C@@]4([C@@]3([C@H]([C@@H]2[C@H](SC(=O)C)C/C1=C/C(=O)CC[C@]1(C)[C@H]2CC3)CC4)C)CC5</t>
  </si>
  <si>
    <t>[C@@]45([C@@]3([C@H]([C@H]2[C@@H]([C@@]1(C(=CC(=O)CC1)C[C@H]2SC(C)=O)C)CC3)CC4)C)OC(=O)CC5</t>
  </si>
  <si>
    <t>stadacaine</t>
  </si>
  <si>
    <t>N(CCOC(=O)c1ccc(cc1)OCCCC)(CC)CC</t>
  </si>
  <si>
    <t>N(CC)(CC)c1c(ccc(c1)OCCCC)C(=O)OCC</t>
  </si>
  <si>
    <t>stanolone</t>
  </si>
  <si>
    <t>OC4C3(C(C1C(C2(C(CC1)CC(=O)CC2)C)CC3)CC4)C</t>
  </si>
  <si>
    <t>Hoerr J Org Chem 1,946</t>
  </si>
  <si>
    <t>stearic acid</t>
  </si>
  <si>
    <t>O=C(O)CCCCCCCCCCCCCCCCC</t>
  </si>
  <si>
    <t>0.1435891945289</t>
  </si>
  <si>
    <t>0.083604655582866</t>
  </si>
  <si>
    <t>0.051175374907988</t>
  </si>
  <si>
    <t>Hoerr J Org Chem 1946</t>
  </si>
  <si>
    <t>0.060168114595524</t>
  </si>
  <si>
    <t>Calvo J Chem Eng Data 2,008</t>
  </si>
  <si>
    <t>http://pubs.acs.org/doi/pdfplus/10.1021/je7006567</t>
  </si>
  <si>
    <t>0.15705199876736</t>
  </si>
  <si>
    <t>Calvo J Chem Eng Data 2008</t>
  </si>
  <si>
    <t>0.071957139267798</t>
  </si>
  <si>
    <t>21.6C</t>
  </si>
  <si>
    <t>0.05180688455333</t>
  </si>
  <si>
    <t>21.8C</t>
  </si>
  <si>
    <t>0.035087991648111</t>
  </si>
  <si>
    <t>Henryanto R; Hasan M; Abdullah EC; Kumoro AC. 2007. Solubility of stearic acid in various organic solvents and its prediction using non-ideal solution models. ScienceAsia 33 469-472</t>
  </si>
  <si>
    <t>REF1162-Henryanto</t>
  </si>
  <si>
    <t>Beckman W; Bolstelle R; Sato K. 1984. Solubility of the A B and C polymorphs of stearic acid in decane methanol and butanone</t>
  </si>
  <si>
    <t>REF1163-Beckman</t>
  </si>
  <si>
    <t>Calvo B and Cepeda EA. 2008. Solubilities of stearic acid in organic solvents and in azeotropic solvent mixtures. J. Chem. Eng. Data. 53 628-633</t>
  </si>
  <si>
    <t>26.5C</t>
  </si>
  <si>
    <t>REF1164-Calvo</t>
  </si>
  <si>
    <t>24.2C</t>
  </si>
  <si>
    <t>OC(=O)CCCCCCCCCCCCCCCCC</t>
  </si>
  <si>
    <t>Wenju Liu; Chen Sun; Peixia Zhao and Shaofeng Wang. Solubility of stearic acid in ethanol; 1-propanol; 2-propanol; 1-butanol; acetone; methylene chloride; ethyl acetate and 95% ethanol from (293 to 315) K</t>
  </si>
  <si>
    <t>http://dx.doi.org/10.4028/www.scientific.net/AMR.550-553.71</t>
  </si>
  <si>
    <t>30.2C</t>
  </si>
  <si>
    <t>24.8C</t>
  </si>
  <si>
    <t>27.7C</t>
  </si>
  <si>
    <t>24.1C</t>
  </si>
  <si>
    <t>28.2C</t>
  </si>
  <si>
    <t>strychnine</t>
  </si>
  <si>
    <t>O=C7N2c1ccccc1[C@@]64[C@@H]2[C@@H]3[C@@H](OC/C=C5\[C@@H]3C[C@@H]6N(CC4)C5)C7</t>
  </si>
  <si>
    <t>styrene</t>
  </si>
  <si>
    <t>C=Cc1ccccc1</t>
  </si>
  <si>
    <t>styrene oxide</t>
  </si>
  <si>
    <t>O1C(C1)c2ccccc2</t>
  </si>
  <si>
    <t>C2C(c1ccccc1)O2</t>
  </si>
  <si>
    <t>Yu Q; Ma X; Gao W. Determination of the solubility, dissolution enthalpy and entropy of suberic acid in different solvents. Fluid Phase Equilibria (2010)</t>
  </si>
  <si>
    <t>http://dx.doi.org/10.1016/j.fluid.2012.06.012</t>
  </si>
  <si>
    <t>suberic acid</t>
  </si>
  <si>
    <t>O=C(O)CCCCCCC(=O)O</t>
  </si>
  <si>
    <t>REF1282</t>
  </si>
  <si>
    <t>23.7C</t>
  </si>
  <si>
    <t>http://onschallenge.wikispaces.com/Exp042</t>
  </si>
  <si>
    <t>succinic acid</t>
  </si>
  <si>
    <t>OC(CCC(O)=O)=O</t>
  </si>
  <si>
    <t>http://onschallenge.wikispaces.com/Exp044</t>
  </si>
  <si>
    <t>http://onschallenge.wikispaces.com/Exp045</t>
  </si>
  <si>
    <t>Q. Yu S. Black and H. Wei J. Chem. Eng. Data 54 2123-2125 (2009)</t>
  </si>
  <si>
    <t>C(CC(=O)O)C(=O)O</t>
  </si>
  <si>
    <t>REF1059-Yu</t>
  </si>
  <si>
    <t>OC(=O)CCC(=O)O</t>
  </si>
  <si>
    <t>http://onschallenge.wikispaces.com/Exp054</t>
  </si>
  <si>
    <t>succinic acid DONOTUSE</t>
  </si>
  <si>
    <t>value way too low compared to the others</t>
  </si>
  <si>
    <t>succinimide</t>
  </si>
  <si>
    <t>N1C(=O)CCC1=O</t>
  </si>
  <si>
    <t>X. Li. Z. Du. X. Huang. W. Yuan and H. Ying. J. Chem. Eng. Data 55. 2600-2602 (2010)</t>
  </si>
  <si>
    <t>sucralose</t>
  </si>
  <si>
    <t>Cl[C@H]2[C@H](O[C@H](O[C@@]1(O[C@@H]([C@@H](O)[C@@H]1O)CCl)CCl)[C@H](O)[C@H]2O)CO</t>
  </si>
  <si>
    <t>REF1253</t>
  </si>
  <si>
    <t>sucrose</t>
  </si>
  <si>
    <t>C([C@@H]1[C@H]([C@@H]([C@H]([C@H](O1)O[C@]2([C@H]([C@@H]([C@H](O2)CO)O)O)CO)O)O)O)O</t>
  </si>
  <si>
    <t>[C@]2(O[C@H]1O[C@@H]([C@@H](O)[C@@H]([C@H]1O)O)CO)(O[C@H](CO)[C@H]([C@@H]2O)O)CO</t>
  </si>
  <si>
    <t>sufentanil</t>
  </si>
  <si>
    <t>s1c(ccc1)CCN2CCC(CC2)(N(c3ccccc3)C(=O)CC)COC</t>
  </si>
  <si>
    <t>sulfacetamide</t>
  </si>
  <si>
    <t>O=S(=O)(c1ccc(N)cc1)NC(=O)C</t>
  </si>
  <si>
    <t>Martinez F; Avila CM; Gomez A. Thermodynamic study of the solubility of some sulfonamides in cyclohexane. J. Braz. Chem. Soc. 14:5 (2003)</t>
  </si>
  <si>
    <t>REF1156-Martinez</t>
  </si>
  <si>
    <t>CC(=O)NS(=O)(=O)C1=CC=C(C=C1)N</t>
  </si>
  <si>
    <t>sulfadiazine</t>
  </si>
  <si>
    <t>O=S(=O)(Nc1ncccn1)c2ccc(N)cc2</t>
  </si>
  <si>
    <t>C.-L. Zhang B.-Y. Li and Y. Wang J. Chem. Eng. Data 55 2338-2339 (2010)</t>
  </si>
  <si>
    <t>REF1077Zhang</t>
  </si>
  <si>
    <t>S(=O)(=O)(Nc1ncccn1)c2ccc(cc2)N</t>
  </si>
  <si>
    <t>C1=CN=C(N=C1)NS(=O)(=O)C2=CC=C(C=C2)N</t>
  </si>
  <si>
    <t>sulfadiazine DONOTUSE</t>
  </si>
  <si>
    <t>sulfadimethoxine</t>
  </si>
  <si>
    <t>O=S(=O)(Nc1nc(OC)nc(OC)c1)c2ccc(N)cc2</t>
  </si>
  <si>
    <t>COc1cc(nc(n1)OC)NS(=O)(=O)c2ccc(cc2)N</t>
  </si>
  <si>
    <t>S(=O)(=O)(Nc1nc(nc(c1)OC)OC)c2ccc(cc2)N</t>
  </si>
  <si>
    <t>COC1=NC(=NC(=C1)NS(=O)(=O)C2=CC=C(C=C2)N)OC</t>
  </si>
  <si>
    <t>sulfafurazole</t>
  </si>
  <si>
    <t>O=S(=O)(Nc1onc(c1C)C)c2ccc(N)cc2</t>
  </si>
  <si>
    <t>sulfamerazine</t>
  </si>
  <si>
    <t>O=S(=O)(Nc1nc(ccn1)C)c2ccc(N)cc2</t>
  </si>
  <si>
    <t>CC1=NC(=NC=C1)NS(=O)(=O)C2=CC=C(C=C2)N</t>
  </si>
  <si>
    <t>Gu C.H. and Grant D.J.W. Estimating the relative stability of polymorphs and hydrates from heats of solution and solubility data. Journal of Pharmaceutical Sciences. 2001. 90: 1277-1287.</t>
  </si>
  <si>
    <t>sulfamerazine (polymorph 1)</t>
  </si>
  <si>
    <t>sulfamerazine (polymorph 2)</t>
  </si>
  <si>
    <t>sulfamerazine DONOTUSE</t>
  </si>
  <si>
    <t>sulfameter</t>
  </si>
  <si>
    <t>S(=O)(=O)(Nc1ncc(cn1)OC)c2ccc(cc2)N</t>
  </si>
  <si>
    <t>sulfamethazine</t>
  </si>
  <si>
    <t>O=S(=O)(Nc1nc(cc(n1)C)C)c2ccc(N)cc2</t>
  </si>
  <si>
    <t>CC1=CC(=NC(=N1)NS(=O)(=O)C2=CC=C(C=C2)N)C</t>
  </si>
  <si>
    <t>sulfamethiazole</t>
  </si>
  <si>
    <t>O=S(=O)(Nc1nnc(s1)C)c2ccc(N)cc2</t>
  </si>
  <si>
    <t>sulfamethomidine</t>
  </si>
  <si>
    <t>S(=O)(=O)(Nc1nc(nc(c1)OC)C)c2ccc(cc2)N</t>
  </si>
  <si>
    <t>sulfamethoxazole</t>
  </si>
  <si>
    <t>O=S(=O)(Nc1noc(c1)C)c2ccc(N)cc2</t>
  </si>
  <si>
    <t>CC1=CC(=NO1)NS(=O)(=O)C2=CC=C(C=C2)N</t>
  </si>
  <si>
    <t>sulfamethoxypyridazine</t>
  </si>
  <si>
    <t>O=S(=O)(Nc1nnc(OC)cc1)c2ccc(N)cc2</t>
  </si>
  <si>
    <t>A. Martin. P. Bustamante. B. Escalera and E. Selles. J. Pharm. Sci. 78. 672-678 (1989)</t>
  </si>
  <si>
    <t>REF1175</t>
  </si>
  <si>
    <t>1,3-butanediol</t>
  </si>
  <si>
    <t>CC(O)CCO</t>
  </si>
  <si>
    <t>1,4-butanediol</t>
  </si>
  <si>
    <t>C(CCO)CO</t>
  </si>
  <si>
    <t>J. B. Escalera. P. Bustamante and A. Martin. J. Pharm. Pharmacol. 46. 172-176 (1993)</t>
  </si>
  <si>
    <t>REF1208</t>
  </si>
  <si>
    <t>S(=O)(=O)(Nc1nnc(cc1)OC)c2ccc(cc2)N</t>
  </si>
  <si>
    <t>COC1=NN=C(C=C1)NS(=O)(=O)C2=CC=C(C=C2)N</t>
  </si>
  <si>
    <t>sulfamic acid</t>
  </si>
  <si>
    <t>O=S(=O)(O)N</t>
  </si>
  <si>
    <t>sulfamoxole</t>
  </si>
  <si>
    <t>S(=O)(=O)(Nc1nc(c(o1)C)C)c2ccc(cc2)N</t>
  </si>
  <si>
    <t>sulfanilamide</t>
  </si>
  <si>
    <t>S(=O)(=O)(N)c1ccc(cc1)N</t>
  </si>
  <si>
    <t>C1=CC(=CC=C1N)S(=O)(=O)N</t>
  </si>
  <si>
    <t>sulfaperine</t>
  </si>
  <si>
    <t>S(=O)(=O)(Nc1ncc(cn1)C)c2ccc(cc2)N</t>
  </si>
  <si>
    <t>sulfaphenazole</t>
  </si>
  <si>
    <t>S(=O)(=O)(Nc1n(ncc1)-c2ccccc2)c3ccc(cc3)N</t>
  </si>
  <si>
    <t>sulfapyrazine</t>
  </si>
  <si>
    <t>S(=O)(=O)(Nc1nccnc1)c2ccc(cc2)N</t>
  </si>
  <si>
    <t>sulfapyridine</t>
  </si>
  <si>
    <t>O=S(=O)(Nc1ncccc1)c2ccc(N)cc2</t>
  </si>
  <si>
    <t>D.R. Delgado et al. Journal of Molecular Liquids (2012)</t>
  </si>
  <si>
    <t>http://dx.doi.org/10.1016/j.molliq.2012.11.001</t>
  </si>
  <si>
    <t>REF1302-Delgado</t>
  </si>
  <si>
    <t>C1=CC=NC(=C1)NS(=O)(=O)C2=CC=C(C=C2)N</t>
  </si>
  <si>
    <t>sulfapyridine DONOTUSE</t>
  </si>
  <si>
    <t>sulfasalazine</t>
  </si>
  <si>
    <t>O=S(=O)(Nc1ncccc1)c3ccc(N/N=C2/C=C\C(=O)C(\C(=O)O)=C2)cc3</t>
  </si>
  <si>
    <t>sulfathiazole</t>
  </si>
  <si>
    <t>O=S(c1ccc(cc1)\C=C/3\c2ccc(F)cc2\C(=C\3C)CC(=O)O)C</t>
  </si>
  <si>
    <t>sulfathiozole</t>
  </si>
  <si>
    <t>O=S(=O)(Nc1nccs1)c2ccc(N)cc2</t>
  </si>
  <si>
    <t>sulfisomidine</t>
  </si>
  <si>
    <t>O=S(=O)(Nc1nc(nc(c1)C)C)c2ccc(N)cc2</t>
  </si>
  <si>
    <t>A. Martin. P. L. Wu and T. Velasquez. J. Pharm. Sci. 74. 277-282 (1985)</t>
  </si>
  <si>
    <t>REF1176</t>
  </si>
  <si>
    <t>CC1=CC(=NC(=N1)C)NS(=O)(=O)C2=CC=C(C=C2)N</t>
  </si>
  <si>
    <t>sulfuethylthiudiuzole</t>
  </si>
  <si>
    <t>O=S(=O)(Nc1nnc(s1)CC)c2ccc(N)cc2</t>
  </si>
  <si>
    <t>sulindac</t>
  </si>
  <si>
    <t>O=S(c1ccc(cc1)\C=C3/c2ccc(F)cc2\C(=C3C)CC(=O)O)C</t>
  </si>
  <si>
    <t>sulpiride</t>
  </si>
  <si>
    <t>O=S(=O)(N)c1cc(c(OC)cc1)C(=O)NCC2N(CC)CCC2</t>
  </si>
  <si>
    <t>Q.-S. Li. D.-W. Wang and Z.-M. Yi. J. Chem. Eng. Data 55. 4066-4067 (2010)</t>
  </si>
  <si>
    <t>REF1235</t>
  </si>
  <si>
    <t>t-amylbenzene</t>
  </si>
  <si>
    <t>c1ccccc1C(CC)(C)C</t>
  </si>
  <si>
    <t>t-butylbenzene</t>
  </si>
  <si>
    <t>c1ccccc1C(C)(C)C</t>
  </si>
  <si>
    <t>talbutal</t>
  </si>
  <si>
    <t>N1C(=O)NC(=O)C(C1=O)(C(CC)C)CC=C</t>
  </si>
  <si>
    <t>http://onschallenge.wikispaces.com/Exp038</t>
  </si>
  <si>
    <t>tartaric acid</t>
  </si>
  <si>
    <t>C(C(C(=O)O)O)(C(=O)O)O</t>
  </si>
  <si>
    <t>temazepam</t>
  </si>
  <si>
    <t>Clc3cc\1c(N(C(=O)C(O)/N=C/1c2ccccc2)C)cc3</t>
  </si>
  <si>
    <t>Richardson P.J.; McCafferty D.F.; and Woolfson A.D. Determination of three-component partial solubility parameters for temazepam and the effects of change in partial molal volume on the thermodynamics of drug solubility. International Journal of Pharmceutics. 1992. 78: 189-198.</t>
  </si>
  <si>
    <t>CN1c2ccc(cc2C(=NC(C1=O)O)c3ccccc3)Cl</t>
  </si>
  <si>
    <t>tenoxicam</t>
  </si>
  <si>
    <t>O=C\2c1sccc1S(=O)(=O)N(C/2=C(/O)Nc3ncccc3)C</t>
  </si>
  <si>
    <t>Yeh MK; Chang LC; Chiou AHJ. 2009. Improving tenoxicam solubility and bioavailability by cosolvent system. AAPS PharmSciTech 10 (1)</t>
  </si>
  <si>
    <t>REF1160-Yeh</t>
  </si>
  <si>
    <t>terbufos</t>
  </si>
  <si>
    <t>S=P(OCC)(SCSC(C)(C)C)OCC</t>
  </si>
  <si>
    <t>terbumeton</t>
  </si>
  <si>
    <t>N(C(C)(C)C)c1nc(nc(n1)OC)NCC</t>
  </si>
  <si>
    <t>terbutryn</t>
  </si>
  <si>
    <t>S(c1nc(nc(n1)NC(C)(C)C)NCC)C</t>
  </si>
  <si>
    <t>CCNC1=NC(=NC(=N1)SC)NC(C)(C)C</t>
  </si>
  <si>
    <t>terbutryne</t>
  </si>
  <si>
    <t>S(C)c1nc(nc(n1)NCC)NC(C)(C)C</t>
  </si>
  <si>
    <t>terephthalic acid</t>
  </si>
  <si>
    <t>c1cc(ccc1C(=O)O)C(=O)O</t>
  </si>
  <si>
    <t>terfenadine</t>
  </si>
  <si>
    <t>OC(c1ccccc1)(c2ccccc2)C4CCN(CCCC(O)c3ccc(cc3)C(C)(C)C)CC4</t>
  </si>
  <si>
    <t>tert-butyl 2-(6-methoxynaphthalen-2-yl)propanoate</t>
  </si>
  <si>
    <t>C(OC(=O)C(c1cc2c(cc1)cc(cc2)OC)C)(C)(C)C</t>
  </si>
  <si>
    <t>testosterone</t>
  </si>
  <si>
    <t>O=C4\C=C2/[C@]([C@H]1CC[C@@]3([C@@H](O)CC[C@H]3[C@@H]1CC2)C)(C)CC4</t>
  </si>
  <si>
    <t>testosterone acetate</t>
  </si>
  <si>
    <t>O(C4C3(C(C2C(C1(CCC(=O)C=C1CC2)C)CC3)CC4)C)C(=O)C</t>
  </si>
  <si>
    <t>testosterone benzoate</t>
  </si>
  <si>
    <t>O=C5\C=C4/C(C3CCC2(C(CCC2OC(=O)c1ccccc1)C3CC4)C)(C)CC5</t>
  </si>
  <si>
    <t>testosterone phenylacetate</t>
  </si>
  <si>
    <t>O=C5\C=C4/C(C3CCC2(C(CCC2OC(=O)Cc1ccccc1)C3CC4)C)(C)CC5</t>
  </si>
  <si>
    <t>testosterone phenylbutanoate</t>
  </si>
  <si>
    <t>C[C@]12CC[C@H]3[C@H]([C@@H]1CC[C@@H]2OC(=O)CCC4=CC=CC=C4)CCC5=CC(=O)CC[C@]35C</t>
  </si>
  <si>
    <t>testosterone phenylpropionate</t>
  </si>
  <si>
    <t>O=C5\C=C3/[C@]([C@H]2CC[C@@]4([C@@H](OC(=O)CCc1ccccc1)CC[C@H]4[C@@H]2CC3)C)(C)CC5</t>
  </si>
  <si>
    <t>testosterone propionate</t>
  </si>
  <si>
    <t>[C@@H]23[C@H]([C@H]1[C@]([C@@H](OC(CC)=O)CC1)(C)CC2)CCC4=CC(=O)CC[C@]34C</t>
  </si>
  <si>
    <t>tetrabromomethane</t>
  </si>
  <si>
    <t>BrC(Br)(Br)Br</t>
  </si>
  <si>
    <t>C(Br)(Br)(Br)Br</t>
  </si>
  <si>
    <t>tetracaine</t>
  </si>
  <si>
    <t>O=C(OCCN(C)C)c1ccc(NCCCC)cc1</t>
  </si>
  <si>
    <t>tetracene</t>
  </si>
  <si>
    <t>c4c3cc2cc1ccccc1cc2cc3ccc4</t>
  </si>
  <si>
    <t>tetrachloromethane</t>
  </si>
  <si>
    <t>tetracycline</t>
  </si>
  <si>
    <t>O=C4\C2=C(/O)c1c(cccc1O)[C@](O)(C)[C@H]2C[C@@H]3[C@@]4(O)C(=O)/C(C(=O)[C@H]3N(C)C)=C(\O)N</t>
  </si>
  <si>
    <t>N(C4C3CC2C(c1c(c(ccc1)O)C(=O)C2=C(C3(C(=O)C(=C4O)C(=O)N)O)O)(O)C)(C)C</t>
  </si>
  <si>
    <t>Tetradecane</t>
  </si>
  <si>
    <t>C(CCCCCCC)CCCCCC</t>
  </si>
  <si>
    <t>tetradecanoic acid</t>
  </si>
  <si>
    <t>OC(=O)CCCCCCCCCCCCC</t>
  </si>
  <si>
    <t>tetrahydrofuran</t>
  </si>
  <si>
    <t>tetrahydrophthalic anhydride</t>
  </si>
  <si>
    <t>O=C1OC(=O)C2C1C/C=C\C2</t>
  </si>
  <si>
    <t>tetrahydropyran</t>
  </si>
  <si>
    <t>C1CCCCO1</t>
  </si>
  <si>
    <t>tetramethylurea</t>
  </si>
  <si>
    <t>N(C)(C)C(=O)N(C)C</t>
  </si>
  <si>
    <t>Abraham MH and Acree WE Jr. Gas-solvent and water-solvent partition coefficients of the tetraphenyl compounds of group (IV). 2011. New J. Chemistry</t>
  </si>
  <si>
    <t>http://dx.doi.org/10.1039/c1nj20863b</t>
  </si>
  <si>
    <t>tetraphenylmethane</t>
  </si>
  <si>
    <t>c1c(cccc1)C(c2ccccc2)(c3ccccc3)c4ccccc4</t>
  </si>
  <si>
    <t>REF1029-Abraham</t>
  </si>
  <si>
    <t>N-methylpyrrolidinone</t>
  </si>
  <si>
    <t>O=C1N(C)CCC1</t>
  </si>
  <si>
    <t>[O-][N+](=O)C</t>
  </si>
  <si>
    <t>tetroxoprim</t>
  </si>
  <si>
    <t>Nc1nc(c(cn1)Cc2cc(c(c(c2)OC)OCCOC)OC)N</t>
  </si>
  <si>
    <t>thalidomide</t>
  </si>
  <si>
    <t>O=C3NC(=O)CCC3N1C(=O)c2ccccc2C1=O</t>
  </si>
  <si>
    <t>32C</t>
  </si>
  <si>
    <t>c1ccc2c(c1)C(=O)N(C2=O)C3CCC(=O)NC3=O</t>
  </si>
  <si>
    <t>N2(C(=O)c1c(cccc1)C2=O)C3CCC(=O)NC3=O</t>
  </si>
  <si>
    <t>C1CC(=O)NC(=O)C1N2C(=O)C3=CC=CC=C3C2=O</t>
  </si>
  <si>
    <t>thebainone</t>
  </si>
  <si>
    <t>N1(C4C2C(CC1)(CC(=O)C=C2)c3c(ccc(c3O)OC)C4)C</t>
  </si>
  <si>
    <t>theobromine</t>
  </si>
  <si>
    <t>Cn1cnc2c1c(=O)[nH]c(=O)n2C</t>
  </si>
  <si>
    <t>theophylline</t>
  </si>
  <si>
    <t>Cn1c2c(c(=O)n(c1=O)C)[nH]cn2</t>
  </si>
  <si>
    <t>A. Martin. J. Newburger and A. Adjei. J. Pharm. Sci.. 69. 487-491 (1980)</t>
  </si>
  <si>
    <t>REF1174</t>
  </si>
  <si>
    <t>N2(c1nc[nH]c1C(=O)N(C2=O)C)C</t>
  </si>
  <si>
    <t>[nH]1cnc2c1C(=O)N(C(=O)N2C)C</t>
  </si>
  <si>
    <t>CN1C2=C(C(=O)N(C1=O)C)N=CN2</t>
  </si>
  <si>
    <t>thiabendazole</t>
  </si>
  <si>
    <t>n2c1c(cccc1)nc2c3ncsc3</t>
  </si>
  <si>
    <t>thiamphenicol</t>
  </si>
  <si>
    <t>ClC(Cl)C(=O)N[C@@H]([C@H](O)c1ccc(cc1)S(=O)(=O)C)CO</t>
  </si>
  <si>
    <t>thiamylal</t>
  </si>
  <si>
    <t>S=C1NC(=O)C(C(=O)N1)(C(CCC)C)CC=C</t>
  </si>
  <si>
    <t>thianthrene</t>
  </si>
  <si>
    <t>S1c3c(Sc2c1cccc2)cccc3</t>
  </si>
  <si>
    <t>Fletcher KA; McHale MER; Powell JR; Coym KS; Acree WE. Solubility of thianthrene in organic nonelectrolyte solvents. 1997. Physics and Chemistry of Liquids. 34: 1 41-49</t>
  </si>
  <si>
    <t>http://dx.doi.org/10.1080/00319109708035912</t>
  </si>
  <si>
    <t>REF1007-Fletcher</t>
  </si>
  <si>
    <t>W. E. Acree Jr. S. A. Tucker and A. I. Zvaigzne Phys. Chem. Liq. 21 45 (1990)</t>
  </si>
  <si>
    <t>REF1091-Acree</t>
  </si>
  <si>
    <t>C1=CC=C2C(=C1)SC3=CC=CC=C3S2</t>
  </si>
  <si>
    <t>Acree WE - Personal Correspondence</t>
  </si>
  <si>
    <t>http://www.chem.unt.edu/faculty/acree.htm</t>
  </si>
  <si>
    <t>thiaxanthone</t>
  </si>
  <si>
    <t>O=C1c3c(Sc2c1cccc2)cccc3</t>
  </si>
  <si>
    <t>REF1009-Acree</t>
  </si>
  <si>
    <t>ketone</t>
  </si>
  <si>
    <t>Fletcher KA. Coym KS. Roy LE. Hernandez CE. McHale MER. and Acree WE. Solubility of thioxane-9-one in organic non-electrolyte solvents. Comparison of observed versus predicted values based upon mobile order theory. 1998. Physics and Chemistry of Liquids 35:4 243-252</t>
  </si>
  <si>
    <t>http://dx.doi.org/10.1080/00319109808030592</t>
  </si>
  <si>
    <t>REF1010-Fletcher</t>
  </si>
  <si>
    <t>Fletcher KA. Coym KS. Roy LE. Hernandez CE. McHale MER. and Acree WE. Solubility of thioxane-9-one in organic non-electrolyte solvents. Comparison of observed versus predicted values based upon mobile order theory. 1998. Physics and Chemistry of Liquids 35:4 243-252 </t>
  </si>
  <si>
    <t>thiazafluron</t>
  </si>
  <si>
    <t>FC(F)(F)c1nnc(s1)N(C(=O)NC)C</t>
  </si>
  <si>
    <t>thioanisole</t>
  </si>
  <si>
    <t>S(C)c1ccccc1</t>
  </si>
  <si>
    <t>thiofanox</t>
  </si>
  <si>
    <t>S(CC(=NOC(=O)NC)C(C)(C)C)C</t>
  </si>
  <si>
    <t>thiometon</t>
  </si>
  <si>
    <t>S(P(=S)(OC)OC)CCSCC</t>
  </si>
  <si>
    <t>thiopental</t>
  </si>
  <si>
    <t>S=C1NC(=O)C(C(=O)N1)(C(CCC)C)CC</t>
  </si>
  <si>
    <t>thiophene</t>
  </si>
  <si>
    <t>s1cccc1</t>
  </si>
  <si>
    <t>thiophene-3-carboxylic acid</t>
  </si>
  <si>
    <t>s1cc(cc1)C(=O)O</t>
  </si>
  <si>
    <t>thiophenol</t>
  </si>
  <si>
    <t>Sc1ccccc1</t>
  </si>
  <si>
    <t>Haiyan Ma. Yixin Qu. Zhimao Zhou. Shui Wang and Lizhong Li. Solubility of Thiotriazinone in Binary Solvent Mixtures of Water + Methanol and Water + Ethanol from (283 to 330) K</t>
  </si>
  <si>
    <t>http://dx.doi.org/10.1021/je201149u</t>
  </si>
  <si>
    <t>thiotriazinone</t>
  </si>
  <si>
    <t>O=C1C(=O)NC(=S)N(N1)C</t>
  </si>
  <si>
    <t>H. Li. G. Hu. F. Guo. L. Zhao. J. Zhu and Y. Zhang. Can. J. Chem. Eng. 88. 161-164 (2010)</t>
  </si>
  <si>
    <t>thiourea</t>
  </si>
  <si>
    <t>C(=S)(N)N</t>
  </si>
  <si>
    <t>REF1201</t>
  </si>
  <si>
    <t>O(CCO)CCOCCOCCOCCO</t>
  </si>
  <si>
    <t>Kim. Kwang-Joo; Lee. Choul-Ho; Ryu. Sheung-Kon. Journal of Chemical and Engineering Data (1994) 39(2) 228-30</t>
  </si>
  <si>
    <t>REF1217</t>
  </si>
  <si>
    <t>Li. Hua; Guo. Feng; Hu. Guoqin; Zhao. Lei; Zhang. Yadong. Journal of Chemical &amp; Engineering Data (2009) 54(11) 2986-2990</t>
  </si>
  <si>
    <t>REF1227</t>
  </si>
  <si>
    <t>S=C(N)N</t>
  </si>
  <si>
    <t>thiram</t>
  </si>
  <si>
    <t>S(SC(=S)N(C)C)C(=S)N(C)C</t>
  </si>
  <si>
    <t>threonine</t>
  </si>
  <si>
    <t>NC(C(O)C)C(=O)O</t>
  </si>
  <si>
    <t>thymine</t>
  </si>
  <si>
    <t>Cc1c[nH]c(=O)[nH]c1=O</t>
  </si>
  <si>
    <t>thymol</t>
  </si>
  <si>
    <t>Oc1c(ccc(c1)C)C(C)C</t>
  </si>
  <si>
    <t>thymol Iodide Purified</t>
  </si>
  <si>
    <t>IOc1cc(c(cc1C(C)C)c2cc(c(OI)cc2C)C(C)C)C</t>
  </si>
  <si>
    <t>tolazamide</t>
  </si>
  <si>
    <t>S(=O)(=O)(NC(=O)NN1CCCCCC1)c2ccc(cc2)C</t>
  </si>
  <si>
    <t>A. Martin and M. J. Miralles. J. Pharm. Sci. 71. 439-442. 1982</t>
  </si>
  <si>
    <t>tolbutamide</t>
  </si>
  <si>
    <t>O=S(=O)(c1ccc(cc1)C)NC(=O)NCCCC</t>
  </si>
  <si>
    <t>REF1173</t>
  </si>
  <si>
    <t>S(=O)(=O)(NC(=O)NCCCC)c1ccc(cc1)C</t>
  </si>
  <si>
    <t>tolcyclamide</t>
  </si>
  <si>
    <t>S(=O)(=O)(NC(=O)NC1CCCCC1)c2ccc(cc2)C</t>
  </si>
  <si>
    <t>tolmetin</t>
  </si>
  <si>
    <t>O=C(c1ccc(n1C)CC(=O)O)c2ccc(cc2)C</t>
  </si>
  <si>
    <t>tranilast</t>
  </si>
  <si>
    <t>O=C(O)c1ccccc1NC(=O)\C=C\c2cc(OC)c(OC)cc2</t>
  </si>
  <si>
    <t>trans-2-heptene</t>
  </si>
  <si>
    <t>CC=CCCCC</t>
  </si>
  <si>
    <t>trans-2-hexen-1-al</t>
  </si>
  <si>
    <t>CCCC=CC=O</t>
  </si>
  <si>
    <t>trans-2,5-dimethylpiperazine</t>
  </si>
  <si>
    <t>N1C(CNC(C1)C)C</t>
  </si>
  <si>
    <t>trans-chlordane</t>
  </si>
  <si>
    <t>C1C2C(C(C1Cl)Cl)C3(C(=C(C2(C3(Cl)Cl)Cl)Cl)Cl)Cl</t>
  </si>
  <si>
    <t>trans-gamma-chlordane</t>
  </si>
  <si>
    <t>trans-stilbene</t>
  </si>
  <si>
    <t>c1ccc(cc1)/C=C/c2ccccc2</t>
  </si>
  <si>
    <t>Roy LE; Hernandez CE; DeFina KM; Acree WE. (2000) Thermodynamics of Mobile Order Theory. Part 4. Comparison of Experimental and Predicted Solubilities for Trans-Stilbene. Physics and Chemistry of Liquids 38:3 333-343</t>
  </si>
  <si>
    <t>REF1028-Roy</t>
  </si>
  <si>
    <t>K. A. Fletcher M. E. R. McHale K. S. Coym and W. E. Acree Jr. Can. J. Chem. 75 258-261 (1997)</t>
  </si>
  <si>
    <t>REF1130-Fletcher</t>
  </si>
  <si>
    <t>REF1131-Sprunger</t>
  </si>
  <si>
    <t>C1=CC=C(C=C1)/C=C/C2=CC=CC=C2</t>
  </si>
  <si>
    <t>X.-Z. Yang and J. Wang. J. Chem. Eng. Data 55. 3869-3871 (2010)</t>
  </si>
  <si>
    <t>triadimefon</t>
  </si>
  <si>
    <t>Clc2ccc(OC(C(=O)C(C)(C)C)n1ncnc1)cc2</t>
  </si>
  <si>
    <t>REF1255</t>
  </si>
  <si>
    <t>triallate</t>
  </si>
  <si>
    <t>ClC(=C(Cl)Cl)CSC(=O)N(C(C)C)C(C)C</t>
  </si>
  <si>
    <t>triamcinolone</t>
  </si>
  <si>
    <t>O=C(CO)[C@]3(O)[C@]2(C[C@H](O)[C@]4(F)[C@@]/1(\C(=C/C(=O)\C=C\1)CC[C@H]4[C@@H]2C[C@H]3O)C)C</t>
  </si>
  <si>
    <t>triamcinolone acetonide</t>
  </si>
  <si>
    <t>O=C\1\C=C5/[C@@](/C=C/1)(C)[C@]2(F)[C@H]([C@H]3[C@](C[C@@H]2O)([C@@]4(OC(O[C@@H]4C3)(C)C)C(=O)CO)C)CC5</t>
  </si>
  <si>
    <t>triamterene</t>
  </si>
  <si>
    <t>n1c3c(nc(c1c2ccccc2)N)nc(nc3N)N</t>
  </si>
  <si>
    <t>Nc2nc1nc(c(nc1c(n2)N)-c3ccccc3)N</t>
  </si>
  <si>
    <t>C1=CC=C(C=C1)C2=NC3=C(N=C(N=C3N=C2N)N)N</t>
  </si>
  <si>
    <t>triamycynolone</t>
  </si>
  <si>
    <t>triazolam</t>
  </si>
  <si>
    <t>Clc4ccccc4C/2=N/Cc1nnc(n1c3c\2cc(Cl)cc3)C</t>
  </si>
  <si>
    <t>CC1=NN=C2N1C3=C(C=C(C=C3)Cl)C(=NC2)C4=CC=CC=C4Cl</t>
  </si>
  <si>
    <t>tributoxy-hydroxyphosphanium</t>
  </si>
  <si>
    <t>P(=O)(OCCCC)(OCCCC)OCCCC</t>
  </si>
  <si>
    <t>tributylamine</t>
  </si>
  <si>
    <t>N(CCCC)(CCCC)CCCC</t>
  </si>
  <si>
    <t>trichloroacetic acid</t>
  </si>
  <si>
    <t>C(=O)(C(Cl)(Cl)Cl)O</t>
  </si>
  <si>
    <t>tricresyl phosphate</t>
  </si>
  <si>
    <t>P(=O)(Oc1c(cccc1)C)(Oc2cc(ccc2)C)Oc3ccc(cc3)C</t>
  </si>
  <si>
    <t>P(=O)(Oc1c(cccc1C)O)(Oc2c(ccc(c2)O)C)Oc3c(cc(cc3)O)C</t>
  </si>
  <si>
    <t>tricyclazole</t>
  </si>
  <si>
    <t>s2c1n(cnn1)c3c2cccc3C</t>
  </si>
  <si>
    <t>triethyl phosphate</t>
  </si>
  <si>
    <t>P(=O)(OCC)(OCC)OCC</t>
  </si>
  <si>
    <t>triethylamine</t>
  </si>
  <si>
    <t>CCN(CC)CC</t>
  </si>
  <si>
    <t>N(CC)(CC)CC</t>
  </si>
  <si>
    <t>trifluoromethylbenzene</t>
  </si>
  <si>
    <t>FC(F)(F)c1ccccc1</t>
  </si>
  <si>
    <t>trifluralin</t>
  </si>
  <si>
    <t>[N+](=O)([O-])c1c(c(cc(c1)C(F)(F)F)[N+](=O)[O-])N(CCC)CCC</t>
  </si>
  <si>
    <t>trimazosin</t>
  </si>
  <si>
    <t>N1(CCN(CC1)C(=O)OCC(O)(C)C)c2nc3c(c(n2)N)cc(c(c3OC)OC)OC</t>
  </si>
  <si>
    <t>trimethoprim</t>
  </si>
  <si>
    <t>COc1cc(cc(c1OC)OC)Cc2cnc(nc2N)N</t>
  </si>
  <si>
    <t>trimethylamine</t>
  </si>
  <si>
    <t>N(C)(C)C</t>
  </si>
  <si>
    <t>trimipramine</t>
  </si>
  <si>
    <t>c1cc3c(cc1)CCc2c(cccc2)N3CC(C)CN(C)C</t>
  </si>
  <si>
    <t>tripelenamine</t>
  </si>
  <si>
    <t>N(CCN(Cc1ccccc1)c2ncccc2)(C)C</t>
  </si>
  <si>
    <t>triphenylene</t>
  </si>
  <si>
    <t>c1ccc2c(c1)c3ccccc3c4c2cccc4</t>
  </si>
  <si>
    <t>c41c(c3c(c2c1cccc2)cccc3)cccc4</t>
  </si>
  <si>
    <t>c3cccc4c1ccccc1c2ccccc2c43</t>
  </si>
  <si>
    <t>C1=CC=C2C(=C1)C3=CC=CC=C3C4=CC=CC=C24</t>
  </si>
  <si>
    <t>tripropylamine</t>
  </si>
  <si>
    <t>N(CCC)(CCC)CCC</t>
  </si>
  <si>
    <t>tryptamine</t>
  </si>
  <si>
    <t>c1ccc2c(c1)c(c[nH]2)CCN</t>
  </si>
  <si>
    <t>tryptophan</t>
  </si>
  <si>
    <t>c1ccc2c(c1)c(c[nH]2)C[C@@H](C(=O)O)N</t>
  </si>
  <si>
    <t>tubercidin</t>
  </si>
  <si>
    <t>n2(c1ncnc(c1cc2)N)C3OC(C(C3O)O)CO</t>
  </si>
  <si>
    <t>Tyramine</t>
  </si>
  <si>
    <t>NCCc1ccc(cc1)O</t>
  </si>
  <si>
    <t>http://onschallenge.wikispaces.com/Exp113</t>
  </si>
  <si>
    <t>UCExp216-3A</t>
  </si>
  <si>
    <t>CC(C)(C)NC(=O)C(c1ccc2OCOc2c1)N(Cc3ccc(C)o3)C(=O)CNC(=O)OC(C)(C)C</t>
  </si>
  <si>
    <t>ONSCExp113</t>
  </si>
  <si>
    <t>Ugi Product</t>
  </si>
  <si>
    <t> 	 c1ccccc1C</t>
  </si>
  <si>
    <t>UCexp262-1</t>
  </si>
  <si>
    <t>Oc1ccc(cc1OC)/C=N/c2ccccc2</t>
  </si>
  <si>
    <t>ONSC206-2</t>
  </si>
  <si>
    <t>http://onschallenge.wikispaces.com/Exp065</t>
  </si>
  <si>
    <t>Ugi product 104C (UC)</t>
  </si>
  <si>
    <t>O=C(CNC(=O)OC(C)(C)C)N(Cc1ccco1)C(c2ccc(OC)c(OC)c2)C(=O)NC(C)(C)C</t>
  </si>
  <si>
    <t>Ugi product 108C (UC)</t>
  </si>
  <si>
    <t>O=C(CNC(=O)OC(C)(C)C)N(Cc1ccco1)C(c2ccccc2)C(=O)NCc3ccccc3</t>
  </si>
  <si>
    <t>Ugi product 109C(UC)</t>
  </si>
  <si>
    <t>O=C(CNC(=O)OC(C)(C)C)N(Cc1ccc(o1)C(F)(F)F)C(c2ccccc2)C(=O)NCc3ccccc3</t>
  </si>
  <si>
    <t>http://onschallenge.wikispaces.com/Exp096</t>
  </si>
  <si>
    <t>Ugi product 148B</t>
  </si>
  <si>
    <t>CC(C)(C)NC(=O)C(N(CCCCCCC)C(=O)\C=C\C)c2cc3ccccc3c1ccccc12</t>
  </si>
  <si>
    <t>ONS96-D-</t>
  </si>
  <si>
    <t>ONS96-F-</t>
  </si>
  <si>
    <t>http://onschallenge.wikispaces.com/Exp145</t>
  </si>
  <si>
    <t>ONS145-3B</t>
  </si>
  <si>
    <t>3B-bc</t>
  </si>
  <si>
    <t>ONS145-3B-bc</t>
  </si>
  <si>
    <t>ONS145-1B-</t>
  </si>
  <si>
    <t>1B-bc</t>
  </si>
  <si>
    <t>ONS1451B-bc</t>
  </si>
  <si>
    <t>ONS145-5B</t>
  </si>
  <si>
    <t>5B-bc</t>
  </si>
  <si>
    <t>ONS145-5B-bc</t>
  </si>
  <si>
    <t>ONS145-4B</t>
  </si>
  <si>
    <t>4B-bc</t>
  </si>
  <si>
    <t>ONS145-4B-bc</t>
  </si>
  <si>
    <t>ONS145-2B</t>
  </si>
  <si>
    <t>2B-bc</t>
  </si>
  <si>
    <t>ONS145-2B-bc</t>
  </si>
  <si>
    <t>Ugi product 150D(UC)</t>
  </si>
  <si>
    <t>CC(C)(C)NC(=O)C(N(Cc1ccccc1)C(=O)\C=C\C)c3cc4ccccc4c2ccccc23</t>
  </si>
  <si>
    <t>http://onschallenge.wikispaces.com/Exp078</t>
  </si>
  <si>
    <t>ONS78-C</t>
  </si>
  <si>
    <t>ONS78-F</t>
  </si>
  <si>
    <t>ONS78-B</t>
  </si>
  <si>
    <t>ONS78-A</t>
  </si>
  <si>
    <t>ONS78-D</t>
  </si>
  <si>
    <t>ONS78-E</t>
  </si>
  <si>
    <t>Ugi product 171K (UC)</t>
  </si>
  <si>
    <t>CN(C)c1ccc(cc1)C(C(=O)NC(C)(C)C)N(C)C(=O)CCCc5ccc4ccc3cccc2ccc5c4c23</t>
  </si>
  <si>
    <t>Ugi product 173B (UC)</t>
  </si>
  <si>
    <t>CC(C)(C)NC(=O)C(N(C)C(=O)CCCc4ccc3ccc2cccc1ccc4c3c12)c5ccc(C)cc5</t>
  </si>
  <si>
    <t>Ugi product 173G (UC)</t>
  </si>
  <si>
    <t>COc1cc(cc(OC)c1)C(C(=O)NCCCC)N(Cc2ccccc2)C(=O)C#Cc3ccccc3</t>
  </si>
  <si>
    <t>7A</t>
  </si>
  <si>
    <t>http://onschallenge.wikispaces.com/Exp127</t>
  </si>
  <si>
    <t>Ugi product 176C (UC)</t>
  </si>
  <si>
    <t>O=C(Cc1ccccc1)N(Cc2ccco2)C(c4cc5ccccc5c3ccccc34)C(=O)NCCCC</t>
  </si>
  <si>
    <t>8A</t>
  </si>
  <si>
    <t>10A</t>
  </si>
  <si>
    <t>6A</t>
  </si>
  <si>
    <t>5A</t>
  </si>
  <si>
    <t>2A</t>
  </si>
  <si>
    <t> 	 O=C(Cc1ccccc1)N(Cc2ccco2)C(c4cc5ccccc5c3ccccc34)C(=O)NCCCC</t>
  </si>
  <si>
    <t>9A</t>
  </si>
  <si>
    <t>http://onschallenge.wikispaces.com/Exp144</t>
  </si>
  <si>
    <t>155-A-1</t>
  </si>
  <si>
    <t> 	O=C(Cc1ccccc1)N(Cc2ccco2)C(c4cc5ccccc5c3ccccc34)C(=O)NCCCC</t>
  </si>
  <si>
    <t>ONSCExp155-A-1</t>
  </si>
  <si>
    <t>155-A-2</t>
  </si>
  <si>
    <t>ONSCExp155-A-2</t>
  </si>
  <si>
    <t>Ugi product 176C (UC) DONOTUSE</t>
  </si>
  <si>
    <t>http://onschallenge.wikispaces.com/Exp056</t>
  </si>
  <si>
    <t>Ugi product 206B(UC)</t>
  </si>
  <si>
    <t>O=C(CNC(=O)OC(C)(C)C)N(Cc1ccco1)C(c2ccccc2)C(=O)NC(C)(C)C</t>
  </si>
  <si>
    <t>27E</t>
  </si>
  <si>
    <t>Ugi product 214C(UC)</t>
  </si>
  <si>
    <t>27F</t>
  </si>
  <si>
    <t>Ugi product 215F(UC)</t>
  </si>
  <si>
    <t>Clc5ccc(CC(=O)N(Cc1ccccc1)C(c3cc4ccccc4c2ccccc23)C(=O)NCCCC)cc5</t>
  </si>
  <si>
    <t>http://onschallenge.wikispaces.com/Exp093</t>
  </si>
  <si>
    <t>Ugi Product 216-4A</t>
  </si>
  <si>
    <t>Cc1ccc(o1)CC(C(c2ccc(c(c2)OC)OC)C(=O)NC(C)(C)C)C(=O)CNC(=O)OC(C)(C)C</t>
  </si>
  <si>
    <t>ONS93-3-</t>
  </si>
  <si>
    <t>ONS93-2-</t>
  </si>
  <si>
    <t>Cc1ccc(o1)CC(C(c2ccc(c(c2)OC)OC)C(=O)NC(C)(C)C)C(=O)CNC(=O)OC(C)(C)C </t>
  </si>
  <si>
    <t>ONS93-1-</t>
  </si>
  <si>
    <t>http://onschallenge.wikispaces.com/Exp097</t>
  </si>
  <si>
    <t>ONSExp097-3</t>
  </si>
  <si>
    <t>ONSExp097-4</t>
  </si>
  <si>
    <t>ONSCExp097-5</t>
  </si>
  <si>
    <t>http://onschallenge.wikispaces.com/Exp161</t>
  </si>
  <si>
    <t>Ugi product 234</t>
  </si>
  <si>
    <t>c1ccc(cc1)CN(C(c2cc(cc(c2)C(F)(F)F)C(F)(F)F)C(=O)NC3CCCCC3)C(=O)C#Cc4ccccc4</t>
  </si>
  <si>
    <t>ONSCExp161</t>
  </si>
  <si>
    <t>Ugi product 62E (UC)</t>
  </si>
  <si>
    <t>Ugi product 64C (UC)</t>
  </si>
  <si>
    <t>CC(C)(C)OC(=O)NCC(=O)N(Cc1ccc(C)o1)C(C(=O)NCc2ccccc2)c3ccc(OC)c(OC)c3</t>
  </si>
  <si>
    <t>Ugi product 86B (UC)</t>
  </si>
  <si>
    <t>O=C(CNC(=O)OC(C)(C)C)N(Cc1ccc(C)o1)C(c2ccccc2)C(=O)NC(C)(C)C</t>
  </si>
  <si>
    <t>undecanoic acid</t>
  </si>
  <si>
    <t>O=C(O)CCCCCCCCCC</t>
  </si>
  <si>
    <t>undecylic acid</t>
  </si>
  <si>
    <t>OC(=O)CCCCCCCCC=C</t>
  </si>
  <si>
    <t>uracil</t>
  </si>
  <si>
    <t>c1c[nH]c(=O)[nH]c1=O</t>
  </si>
  <si>
    <t>N1C=CC(=O)NC1=O</t>
  </si>
  <si>
    <t>http://onschallenge.wikispaces.com/Exp053</t>
  </si>
  <si>
    <t>urea</t>
  </si>
  <si>
    <t>NC(=O)N</t>
  </si>
  <si>
    <t>E. Loeser M. DelaCruz and V. Madappalli J. Chem. Eng. Data 56 2909-2913 (2011)</t>
  </si>
  <si>
    <t>C(=O)(N)N</t>
  </si>
  <si>
    <t>REF1060-Loeser</t>
  </si>
  <si>
    <t>uric acid</t>
  </si>
  <si>
    <t>O=C1\C2=C(/NC(=O)N1)NC(=O)N2</t>
  </si>
  <si>
    <t>urocanic acid</t>
  </si>
  <si>
    <t>[nH]1cnc(c1)C=CC(=O)O</t>
  </si>
  <si>
    <t>ursocholic acid</t>
  </si>
  <si>
    <t>OC(=O)CC[C@@H](C)[C@H]1CC[C@H]2[C@H]3[C@H](C[C@H](O)[C@]12C)[C@@]4(C)CC[C@@H](O)C[C@H]4CC3O</t>
  </si>
  <si>
    <t>valproic acid</t>
  </si>
  <si>
    <t>OC(=O)C(CCC)CCC</t>
  </si>
  <si>
    <t>Y. Liu. J. Wang. X. Wang. P. Liu and F. Pang. J. Chem. Eng. Data 54. 986-988 (2009)</t>
  </si>
  <si>
    <t>valsartan</t>
  </si>
  <si>
    <t>O=C(O)[C@@H](N(C(=O)CCCC)Cc3ccc(c1ccccc1c2nnnn2)cc3)C(C)C</t>
  </si>
  <si>
    <t>REF1260</t>
  </si>
  <si>
    <t>vamidothion</t>
  </si>
  <si>
    <t>S(P(=O)(OC)OC)CCSC(C)C(=O)NC</t>
  </si>
  <si>
    <t>vanillic acid</t>
  </si>
  <si>
    <t>O(C)c1c(ccc(c1)C(=O)O)O</t>
  </si>
  <si>
    <t>vanillin</t>
  </si>
  <si>
    <t>Oc1ccc(cc1OC)C=O </t>
  </si>
  <si>
    <t>3c</t>
  </si>
  <si>
    <t>http://onschallenge.wikispaces.com/JennyHale-5</t>
  </si>
  <si>
    <t>Oc1ccc(cc1OC)C=O</t>
  </si>
  <si>
    <t>http://onschallenge.wikispaces.com/JennyHale-6</t>
  </si>
  <si>
    <t>http://onschallenge.wikispaces.com/Exp019</t>
  </si>
  <si>
    <t>http://onschallenge.wikispaces.com/Exp055</t>
  </si>
  <si>
    <t>O=CC1=CC(=C(O)C=C1)OC</t>
  </si>
  <si>
    <t>ONS218-4</t>
  </si>
  <si>
    <t>Bogolisyn, K G; Kosyakov, D S; Gorbova, N S; RJPCAR; Russian Journal of Physical Chemistry; English; 77; 11; 2003; 1745 - 1747; ISSN; 0036-0244; ZFKHA9; Zhurnal Fizicheskoi Khimii; Russian; 77; 11; 2003; 1943 - 1945;</t>
  </si>
  <si>
    <t>http://onschallenge.wikispaces.com/file/view/vanillin_-_water_solubility.jpg/128975817/vanillin_-_water_solubility.jpg</t>
  </si>
  <si>
    <t>vanillin DONOTUSE</t>
  </si>
  <si>
    <t>low value due to insufficient mixing?</t>
  </si>
  <si>
    <t>http://onschallenge.wikispaces.com/Exp050</t>
  </si>
  <si>
    <t>vasicinone</t>
  </si>
  <si>
    <t>N31CCC(C1=Nc2c(cccc2)C3O)O</t>
  </si>
  <si>
    <t>http://onschallenge.wikispaces.com/Exp041</t>
  </si>
  <si>
    <t>veratraldehyde</t>
  </si>
  <si>
    <t>COc1cc(ccc1OC)C=O</t>
  </si>
  <si>
    <t>11b</t>
  </si>
  <si>
    <t>21b</t>
  </si>
  <si>
    <t>41b</t>
  </si>
  <si>
    <t>31b</t>
  </si>
  <si>
    <t>Freudenberg; CHBEAM; Chemische Berichte; 53; 1920; 1427; ISSN: 0002-7864; CHBEAM; Chemische Berichte; 55; 1922; 1941;</t>
  </si>
  <si>
    <t>http://onschallenge.wikispaces.com/file/detail/veratraldehyde_-_water_solubility.jpg</t>
  </si>
  <si>
    <t>veratrole</t>
  </si>
  <si>
    <t>COc1c(cccc1)OC</t>
  </si>
  <si>
    <t>vernolate</t>
  </si>
  <si>
    <t>CCCN(CCC)C(=O)SCCC</t>
  </si>
  <si>
    <t>vitamin A palmitate</t>
  </si>
  <si>
    <t>O=C(OC/C=C(/C=C/C=C(/C=C/C1=C(/CCCC1(C)C)C)C)C)CCCCCCCCCCCCCCC</t>
  </si>
  <si>
    <t>vitamin H</t>
  </si>
  <si>
    <t>C1[C@H]2[C@@H]([C@@H](S1)CCCCC(=O)O)NC(=O)N2</t>
  </si>
  <si>
    <t>vulvic acid</t>
  </si>
  <si>
    <t>OC(=O)CCCCCCCCCCC</t>
  </si>
  <si>
    <t>warfarin</t>
  </si>
  <si>
    <t>C2(=C(c1c(cccc1)OC2=O)O)C(c3ccccc3)CC(=O)C</t>
  </si>
  <si>
    <t>O2c1c(cccc1)C(=C(C2=O)C(CC(=O)C)c3ccccc3)O</t>
  </si>
  <si>
    <t>CC(=O)CC(C\1=C(/O)c2ccccc2OC/1=O)c3ccccc3</t>
  </si>
  <si>
    <t>O=C2C(=C(O)c1c(cccc1)O2)C(CC(=O)C)c3ccccc3</t>
  </si>
  <si>
    <t>xanthene</t>
  </si>
  <si>
    <t>O2c1ccccc1Cc3c2cccc3</t>
  </si>
  <si>
    <t>Monarrez C.I.; Stovall D.M.; Woo J.H.; Taylor P.; and Acree W.E. Jr.; Solubility of xanthene in organic nonelectrolyte solvents: Comparison of observed versus predicted values based upon mobile order theory. Physics and Chemistry of Liquids. 2002. 40: 703-714.</t>
  </si>
  <si>
    <t>c1ccc2c(c1)Cc3ccccc3O2</t>
  </si>
  <si>
    <t>C1C2=CC=CC=C2OC3=CC=CC=C31</t>
  </si>
  <si>
    <t>xanthine</t>
  </si>
  <si>
    <t>c1[nH]c2c(n1)nc(nc2O)O</t>
  </si>
  <si>
    <t>xanthopterin</t>
  </si>
  <si>
    <t>C21=C(N=C(NC1=O)N)N=CC(=O)N2</t>
  </si>
  <si>
    <t>XMC</t>
  </si>
  <si>
    <t>N(C)C(=O)Oc1cc(cc(c1)C)C</t>
  </si>
  <si>
    <t>ZINC02631261</t>
  </si>
  <si>
    <t>N1(C(=O)C(=C(N1C)C)NC(=O)NCCCC)c2ccccc2</t>
  </si>
  <si>
    <t>GoogleDoc only allows 50 of these per document so after using copy and paste as values only</t>
  </si>
  <si>
    <t>CSID (ORU)</t>
  </si>
  <si>
    <t>MW (ORU)</t>
  </si>
  <si>
    <t>Density (ORU)</t>
  </si>
  <si>
    <t>density - old scrape method (intermittent)(toposome)</t>
  </si>
  <si>
    <t>Boiling point - old scrape method (toposome)</t>
  </si>
  <si>
    <t>SMILES (toposome)</t>
  </si>
  <si>
    <t>Date</t>
  </si>
  <si>
    <t>Comment</t>
  </si>
  <si>
    <t>Molarity subset sheet and chart addded</t>
  </si>
  <si>
    <t>Changed Sheet1 column widths and line wrapping</t>
  </si>
  <si>
    <t>Table Gadget added</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</si>
</sst>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0.00000"/>
    <numFmt numFmtId="165" formatCode="#,##0.0000"/>
    <numFmt numFmtId="166" formatCode="#,##0.000000"/>
    <numFmt numFmtId="167" formatCode="#,##0.000"/>
    <numFmt numFmtId="168" formatCode="m/d/yyyy h:mm:ss;@"/>
    <numFmt numFmtId="169" formatCode="#,##0.###############"/>
  </numFmts>
  <fonts count="12">
    <font>
      <b val="0"/>
      <i val="0"/>
      <strike val="0"/>
      <u val="none"/>
      <sz val="10.0"/>
      <color rgb="FF000000"/>
      <name val="Arial"/>
    </font>
    <font>
      <b val="0"/>
      <i val="0"/>
      <strike val="0"/>
      <u val="none"/>
      <sz val="10.0"/>
      <color rgb="FF000000"/>
      <name val="Arial"/>
    </font>
    <font>
      <b/>
      <i val="0"/>
      <strike val="0"/>
      <u val="none"/>
      <sz val="10.0"/>
      <color rgb="FF000000"/>
      <name val="Arial"/>
    </font>
    <font>
      <b val="0"/>
      <i val="0"/>
      <strike val="0"/>
      <u val="none"/>
      <sz val="10.0"/>
      <color rgb="FF000000"/>
      <name val="Arial"/>
    </font>
    <font>
      <b/>
      <i val="0"/>
      <strike val="0"/>
      <u val="none"/>
      <sz val="10.0"/>
      <color rgb="FF000000"/>
      <name val="Arial"/>
    </font>
    <font>
      <b/>
      <i val="0"/>
      <strike val="0"/>
      <u val="none"/>
      <sz val="10.0"/>
      <color rgb="FF000000"/>
      <name val="Arial"/>
    </font>
    <font>
      <b/>
      <i val="0"/>
      <strike val="0"/>
      <u val="none"/>
      <sz val="10.0"/>
      <color rgb="FF000000"/>
      <name val="Arial"/>
    </font>
    <font>
      <b/>
      <i val="0"/>
      <strike val="0"/>
      <u val="none"/>
      <sz val="10.0"/>
      <color rgb="FF000000"/>
      <name val="Arial"/>
    </font>
    <font>
      <b val="0"/>
      <i val="0"/>
      <strike val="0"/>
      <u val="none"/>
      <sz val="10.0"/>
      <color rgb="FF000000"/>
      <name val="Arial"/>
    </font>
    <font>
      <b/>
      <i val="0"/>
      <strike val="0"/>
      <u val="none"/>
      <sz val="10.0"/>
      <color rgb="FF000000"/>
      <name val="Arial"/>
    </font>
    <font>
      <b/>
      <i val="0"/>
      <strike val="0"/>
      <u val="none"/>
      <sz val="10.0"/>
      <color rgb="FF000000"/>
      <name val="Arial"/>
    </font>
    <font>
      <b/>
      <i val="0"/>
      <strike val="0"/>
      <u val="none"/>
      <sz val="10.0"/>
      <color rgb="FF000000"/>
      <name val="Arial"/>
    </font>
  </fonts>
  <fills count="11">
    <fill>
      <patternFill patternType="none"/>
    </fill>
    <fill>
      <patternFill patternType="gray125">
        <bgColor rgb="FFFFFFFF"/>
      </patternFill>
    </fill>
    <fill>
      <patternFill patternType="solid">
        <fgColor rgb="FFFF6600"/>
        <bgColor indexed="64"/>
      </patternFill>
    </fill>
    <fill>
      <patternFill patternType="solid">
        <fgColor rgb="FFDDDDDD"/>
        <bgColor indexed="64"/>
      </patternFill>
    </fill>
    <fill>
      <patternFill patternType="solid">
        <fgColor rgb="FFFFFFFF"/>
        <bgColor indexed="64"/>
      </patternFill>
    </fill>
    <fill>
      <patternFill patternType="solid">
        <fgColor rgb="FFFF9900"/>
        <bgColor indexed="64"/>
      </patternFill>
    </fill>
    <fill>
      <patternFill patternType="solid">
        <fgColor rgb="FFCCFFFF"/>
        <bgColor indexed="64"/>
      </patternFill>
    </fill>
    <fill>
      <patternFill patternType="solid">
        <fgColor rgb="FFFF99CC"/>
        <bgColor indexed="64"/>
      </patternFill>
    </fill>
    <fill>
      <patternFill patternType="solid">
        <fgColor rgb="FFFFFF00"/>
        <bgColor indexed="64"/>
      </patternFill>
    </fill>
    <fill>
      <patternFill patternType="solid">
        <fgColor rgb="FFCCFFCC"/>
        <bgColor indexed="64"/>
      </patternFill>
    </fill>
    <fill>
      <patternFill patternType="solid">
        <fgColor rgb="FFFF00FF"/>
        <bgColor indexed="64"/>
      </patternFill>
    </fill>
  </fills>
  <borders count="6">
    <border>
      <left/>
      <right/>
      <top/>
      <bottom/>
      <diagonal/>
    </border>
    <border>
      <left/>
      <right/>
      <top style="thin">
        <color rgb="FF000000"/>
      </top>
      <bottom/>
      <diagonal/>
    </border>
    <border>
      <left/>
      <right/>
      <top/>
      <bottom style="thin">
        <color rgb="FF000000"/>
      </bottom>
      <diagonal/>
    </border>
    <border>
      <left style="thin">
        <color rgb="FF000000"/>
      </left>
      <right/>
      <top/>
      <bottom/>
      <diagonal/>
    </border>
    <border>
      <left style="thin">
        <color rgb="FF000000"/>
      </left>
      <right/>
      <top style="thin">
        <color rgb="FF000000"/>
      </top>
      <bottom/>
      <diagonal/>
    </border>
    <border>
      <left/>
      <right/>
      <top style="thin">
        <color rgb="FF000000"/>
      </top>
      <bottom style="thin">
        <color rgb="FF000000"/>
      </bottom>
      <diagonal/>
    </border>
  </borders>
  <cellStyleXfs count="1">
    <xf borderId="0" fillId="0" fontId="0" numFmtId="0"/>
  </cellStyleXfs>
  <cellXfs count="77">
    <xf borderId="0" fillId="0" fontId="0" numFmtId="0" xfId="0" applyAlignment="1">
      <alignment horizontal="general" vertical="bottom" wrapText="1"/>
    </xf>
    <xf borderId="1" fillId="2" fontId="0" numFmtId="0" xfId="0" applyAlignment="1" applyBorder="1" applyFill="1">
      <alignment horizontal="general" vertical="bottom" wrapText="1"/>
    </xf>
    <xf borderId="1" fillId="0" fontId="0" numFmtId="0" xfId="0" applyBorder="1"/>
    <xf borderId="0" fillId="0" fontId="0" numFmtId="0" xfId="0" applyAlignment="1" applyNumberFormat="1">
      <alignment horizontal="general" vertical="bottom" wrapText="1"/>
    </xf>
    <xf borderId="1" fillId="0" fontId="0" numFmtId="0" xfId="0" applyAlignment="1" applyBorder="1">
      <alignment horizontal="general" vertical="bottom" wrapText="1"/>
    </xf>
    <xf borderId="0" fillId="3" fontId="0" numFmtId="0" xfId="0" applyFill="1" applyNumberFormat="1"/>
    <xf borderId="0" fillId="0" fontId="0" numFmtId="0" xfId="0" applyAlignment="1">
      <alignment horizontal="center" vertical="bottom" wrapText="1"/>
    </xf>
    <xf borderId="0" fillId="4" fontId="0" numFmtId="0" xfId="0" applyFill="1"/>
    <xf borderId="0" fillId="5" fontId="0" numFmtId="0" xfId="0" applyAlignment="1" applyFill="1">
      <alignment horizontal="general" vertical="bottom" wrapText="1"/>
    </xf>
    <xf borderId="1" fillId="6" fontId="0" numFmtId="0" xfId="0" applyAlignment="1" applyBorder="1" applyFill="1">
      <alignment horizontal="general" vertical="bottom" wrapText="1"/>
    </xf>
    <xf borderId="2" fillId="2" fontId="0" numFmtId="0" xfId="0" applyAlignment="1" applyBorder="1" applyFill="1">
      <alignment horizontal="general" vertical="bottom" wrapText="1"/>
    </xf>
    <xf borderId="0" fillId="0" fontId="1" numFmtId="0" xfId="0" applyFont="1"/>
    <xf borderId="0" fillId="4" fontId="0" numFmtId="0" xfId="0" applyAlignment="1" applyFill="1">
      <alignment horizontal="general" vertical="bottom" wrapText="1"/>
    </xf>
    <xf borderId="0" fillId="4" fontId="0" numFmtId="0" xfId="0" applyAlignment="1" applyFill="1">
      <alignment horizontal="left" vertical="bottom" wrapText="1"/>
    </xf>
    <xf borderId="0" fillId="7" fontId="0" numFmtId="0" xfId="0" applyAlignment="1" applyFill="1">
      <alignment horizontal="general" vertical="bottom" wrapText="1"/>
    </xf>
    <xf borderId="0" fillId="4" fontId="0" numFmtId="164" xfId="0" applyAlignment="1" applyFill="1" applyNumberFormat="1">
      <alignment horizontal="center" vertical="bottom" wrapText="1"/>
    </xf>
    <xf borderId="0" fillId="4" fontId="2" numFmtId="0" xfId="0" applyFill="1" applyFont="1" applyNumberFormat="1"/>
    <xf borderId="0" fillId="4" fontId="0" numFmtId="0" xfId="0" applyAlignment="1" applyFill="1" applyNumberFormat="1">
      <alignment horizontal="general" vertical="bottom" wrapText="1"/>
    </xf>
    <xf borderId="0" fillId="0" fontId="0" numFmtId="0" xfId="0" applyAlignment="1">
      <alignment horizontal="center" vertical="bottom"/>
    </xf>
    <xf borderId="0" fillId="4" fontId="0" numFmtId="165" xfId="0" applyAlignment="1" applyFill="1" applyNumberFormat="1">
      <alignment horizontal="center" vertical="bottom" wrapText="1"/>
    </xf>
    <xf borderId="1" fillId="8" fontId="0" numFmtId="0" xfId="0" applyAlignment="1" applyBorder="1" applyFill="1">
      <alignment horizontal="general" vertical="bottom" wrapText="1"/>
    </xf>
    <xf borderId="0" fillId="0" fontId="3" numFmtId="0" xfId="0" applyAlignment="1" applyFont="1">
      <alignment horizontal="general" vertical="bottom" wrapText="1"/>
    </xf>
    <xf borderId="0" fillId="0" fontId="4" numFmtId="0" xfId="0" applyAlignment="1" applyFont="1">
      <alignment horizontal="left" vertical="bottom"/>
    </xf>
    <xf borderId="0" fillId="4" fontId="0" numFmtId="0" xfId="0" applyAlignment="1" applyFill="1" applyNumberFormat="1">
      <alignment horizontal="center" vertical="bottom" wrapText="1"/>
    </xf>
    <xf borderId="0" fillId="4" fontId="0" numFmtId="166" xfId="0" applyAlignment="1" applyFill="1" applyNumberFormat="1">
      <alignment horizontal="center" vertical="bottom" wrapText="1"/>
    </xf>
    <xf borderId="0" fillId="6" fontId="0" numFmtId="0" xfId="0" applyFill="1"/>
    <xf borderId="0" fillId="0" fontId="0" numFmtId="0" xfId="0" applyAlignment="1">
      <alignment horizontal="left" vertical="bottom"/>
    </xf>
    <xf borderId="0" fillId="4" fontId="0" numFmtId="0" xfId="0" applyAlignment="1" applyFill="1">
      <alignment horizontal="general" vertical="bottom"/>
    </xf>
    <xf borderId="0" fillId="5" fontId="0" numFmtId="0" xfId="0" applyFill="1"/>
    <xf borderId="0" fillId="8" fontId="0" numFmtId="0" xfId="0" applyAlignment="1" applyFill="1" applyNumberFormat="1">
      <alignment horizontal="general" vertical="bottom" wrapText="1"/>
    </xf>
    <xf borderId="0" fillId="0" fontId="0" numFmtId="0" xfId="0"/>
    <xf borderId="3" fillId="0" fontId="0" numFmtId="0" xfId="0" applyAlignment="1" applyBorder="1">
      <alignment horizontal="left" vertical="bottom" wrapText="1"/>
    </xf>
    <xf borderId="0" fillId="4" fontId="0" numFmtId="0" xfId="0" applyAlignment="1" applyFill="1">
      <alignment horizontal="center" vertical="bottom" wrapText="1"/>
    </xf>
    <xf borderId="0" fillId="6" fontId="5" numFmtId="0" xfId="0" applyAlignment="1" applyFill="1" applyFont="1">
      <alignment horizontal="general" vertical="bottom" wrapText="1"/>
    </xf>
    <xf borderId="2" fillId="8" fontId="0" numFmtId="0" xfId="0" applyAlignment="1" applyBorder="1" applyFill="1">
      <alignment horizontal="general" vertical="bottom" wrapText="1"/>
    </xf>
    <xf borderId="4" fillId="0" fontId="0" numFmtId="0" xfId="0" applyAlignment="1" applyBorder="1">
      <alignment horizontal="left" vertical="bottom" wrapText="1"/>
    </xf>
    <xf borderId="5" fillId="0" fontId="0" numFmtId="0" xfId="0" applyBorder="1"/>
    <xf borderId="0" fillId="5" fontId="0" numFmtId="0" xfId="0" applyAlignment="1" applyFill="1" applyNumberFormat="1">
      <alignment horizontal="general" vertical="bottom" wrapText="1"/>
    </xf>
    <xf borderId="0" fillId="0" fontId="0" numFmtId="0" xfId="0" applyAlignment="1">
      <alignment horizontal="left" vertical="bottom" wrapText="1"/>
    </xf>
    <xf borderId="0" fillId="8" fontId="0" numFmtId="0" xfId="0" applyAlignment="1" applyFill="1">
      <alignment horizontal="general" vertical="bottom" wrapText="1"/>
    </xf>
    <xf borderId="0" fillId="6" fontId="0" numFmtId="0" xfId="0" applyAlignment="1" applyFill="1">
      <alignment horizontal="general" vertical="bottom" wrapText="1"/>
    </xf>
    <xf borderId="0" fillId="4" fontId="0" numFmtId="0" xfId="0" applyFill="1" applyNumberFormat="1"/>
    <xf borderId="0" fillId="6" fontId="0" numFmtId="0" xfId="0" applyAlignment="1" applyFill="1">
      <alignment horizontal="center" vertical="bottom" wrapText="1"/>
    </xf>
    <xf borderId="0" fillId="0" fontId="6" numFmtId="0" xfId="0" applyAlignment="1" applyFont="1">
      <alignment horizontal="general" vertical="bottom" wrapText="1"/>
    </xf>
    <xf borderId="0" fillId="0" fontId="0" numFmtId="4" xfId="0" applyNumberFormat="1"/>
    <xf borderId="0" fillId="4" fontId="7" numFmtId="167" xfId="0" applyAlignment="1" applyFill="1" applyFont="1" applyNumberFormat="1">
      <alignment horizontal="center" vertical="bottom" wrapText="1"/>
    </xf>
    <xf borderId="0" fillId="0" fontId="0" numFmtId="0" xfId="0"/>
    <xf borderId="0" fillId="0" fontId="0" numFmtId="0" xfId="0" applyNumberFormat="1"/>
    <xf borderId="0" fillId="9" fontId="0" numFmtId="0" xfId="0" applyFill="1"/>
    <xf borderId="0" fillId="10" fontId="0" numFmtId="0" xfId="0" applyAlignment="1" applyFill="1">
      <alignment horizontal="general" vertical="bottom" wrapText="1"/>
    </xf>
    <xf borderId="2" fillId="0" fontId="0" numFmtId="0" xfId="0" applyAlignment="1" applyBorder="1">
      <alignment horizontal="general" vertical="bottom" wrapText="1"/>
    </xf>
    <xf borderId="0" fillId="0" fontId="0" numFmtId="168" xfId="0" applyAlignment="1" applyNumberFormat="1">
      <alignment horizontal="general" vertical="bottom" wrapText="1"/>
    </xf>
    <xf borderId="0" fillId="4" fontId="8" numFmtId="0" xfId="0" applyFill="1" applyFont="1"/>
    <xf borderId="2" fillId="0" fontId="0" numFmtId="0" xfId="0" applyBorder="1"/>
    <xf borderId="0" fillId="0" fontId="0" numFmtId="0" xfId="0" applyAlignment="1">
      <alignment horizontal="right" vertical="bottom" wrapText="1"/>
    </xf>
    <xf borderId="0" fillId="8" fontId="9" numFmtId="0" xfId="0" applyAlignment="1" applyFill="1" applyFont="1">
      <alignment horizontal="general" vertical="bottom" wrapText="1"/>
    </xf>
    <xf borderId="0" fillId="3" fontId="0" numFmtId="0" xfId="0" applyAlignment="1" applyFill="1">
      <alignment horizontal="center" vertical="bottom" wrapText="1"/>
    </xf>
    <xf borderId="0" fillId="4" fontId="0" numFmtId="0" xfId="0" applyAlignment="1" applyFill="1">
      <alignment horizontal="left" vertical="bottom"/>
    </xf>
    <xf borderId="0" fillId="8" fontId="0" numFmtId="0" xfId="0" applyFill="1"/>
    <xf borderId="0" fillId="0" fontId="0" numFmtId="167" xfId="0" applyAlignment="1" applyNumberFormat="1">
      <alignment horizontal="center" vertical="bottom" wrapText="1"/>
    </xf>
    <xf borderId="0" fillId="2" fontId="0" numFmtId="0" xfId="0" applyAlignment="1" applyFill="1" applyNumberFormat="1">
      <alignment horizontal="general" vertical="bottom" wrapText="1"/>
    </xf>
    <xf borderId="0" fillId="2" fontId="10" numFmtId="0" xfId="0" applyFill="1" applyFont="1"/>
    <xf borderId="0" fillId="4" fontId="0" numFmtId="0" xfId="0" applyAlignment="1" applyFill="1">
      <alignment horizontal="center" vertical="bottom"/>
    </xf>
    <xf borderId="2" fillId="6" fontId="0" numFmtId="0" xfId="0" applyAlignment="1" applyBorder="1" applyFill="1">
      <alignment horizontal="general" vertical="bottom" wrapText="1"/>
    </xf>
    <xf borderId="0" fillId="7" fontId="0" numFmtId="167" xfId="0" applyAlignment="1" applyFill="1" applyNumberFormat="1">
      <alignment horizontal="center" vertical="bottom" wrapText="1"/>
    </xf>
    <xf borderId="0" fillId="4" fontId="0" numFmtId="167" xfId="0" applyAlignment="1" applyFill="1" applyNumberFormat="1">
      <alignment horizontal="center" vertical="bottom" wrapText="1"/>
    </xf>
    <xf borderId="2" fillId="0" fontId="0" numFmtId="0" xfId="0" applyAlignment="1" applyBorder="1">
      <alignment horizontal="left" vertical="bottom" wrapText="1"/>
    </xf>
    <xf borderId="0" fillId="4" fontId="0" numFmtId="4" xfId="0" applyFill="1" applyNumberFormat="1"/>
    <xf borderId="0" fillId="0" fontId="0" numFmtId="169" xfId="0" applyAlignment="1" applyNumberFormat="1">
      <alignment horizontal="left" vertical="bottom"/>
    </xf>
    <xf borderId="0" fillId="2" fontId="0" numFmtId="0" xfId="0" applyAlignment="1" applyFill="1">
      <alignment horizontal="general" vertical="bottom" wrapText="1"/>
    </xf>
    <xf borderId="0" fillId="3" fontId="0" numFmtId="0" xfId="0" applyFill="1"/>
    <xf borderId="0" fillId="6" fontId="0" numFmtId="0" xfId="0" applyAlignment="1" applyFill="1" applyNumberFormat="1">
      <alignment horizontal="general" vertical="bottom" wrapText="1"/>
    </xf>
    <xf borderId="0" fillId="0" fontId="0" numFmtId="0" xfId="0" applyAlignment="1">
      <alignment horizontal="right" vertical="bottom"/>
    </xf>
    <xf borderId="0" fillId="0" fontId="11" numFmtId="0" xfId="0" applyFont="1"/>
    <xf borderId="0" fillId="0" fontId="0" numFmtId="0" xfId="0" applyAlignment="1">
      <alignment horizontal="general" vertical="bottom" wrapText="1"/>
    </xf>
    <xf borderId="0" fillId="2" fontId="0" numFmtId="0" xfId="0" applyFill="1"/>
    <xf borderId="0" fillId="0" fontId="0" numFmtId="0" xfId="0" applyAlignment="1" applyNumberFormat="1">
      <alignment horizontal="left" vertical="bottom" wrapText="1"/>
    </xf>
  </cellXfs>
  <cellStyles count="1">
    <cellStyle xfId="0" name="Normal" builtinId="0"/>
  </cellStyles>
</styleSheet>
</file>

<file path=xl/_rels/workbook.xml.rels><?xml version="1.0" encoding="UTF-8" standalone="yes"?><Relationships xmlns="http://schemas.openxmlformats.org/package/2006/relationships"><Relationship Id="rId2" Type="http://schemas.openxmlformats.org/officeDocument/2006/relationships/sharedStrings" Target="sharedStrings.xml"/><Relationship Id="rId1" Type="http://schemas.openxmlformats.org/officeDocument/2006/relationships/styles" Target="styles.xml"/><Relationship Id="rId4" Type="http://schemas.openxmlformats.org/officeDocument/2006/relationships/worksheet" Target="worksheets/sheet2.xml"/><Relationship Id="rId3" Type="http://schemas.openxmlformats.org/officeDocument/2006/relationships/worksheet" Target="worksheets/sheet1.xml"/><Relationship Id="rId6" Type="http://schemas.openxmlformats.org/officeDocument/2006/relationships/chartsheet" Target="chartsheets/sheet1.xml"/><Relationship Id="rId5" Type="http://schemas.openxmlformats.org/officeDocument/2006/relationships/worksheet" Target="worksheets/sheet3.xml"/><Relationship Id="rId7" Type="http://schemas.openxmlformats.org/officeDocument/2006/relationships/worksheet" Target="worksheets/sheet4.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barChart>
        <c:barDir val="col"/>
        <c:ser>
          <c:idx val="0"/>
          <c:order val="0"/>
          <c:tx>
            <c:strRef>
              <c:f>molarity!$AD$1</c:f>
            </c:strRef>
          </c:tx>
          <c:spPr>
            <a:solidFill>
              <a:srgbClr val="4684EE"/>
            </a:solidFill>
          </c:spPr>
          <c:cat>
            <c:strRef>
              <c:f>molarity!$AC$2:$AC$23</c:f>
            </c:strRef>
          </c:cat>
          <c:val>
            <c:numRef>
              <c:f>molarity!$AD$2:$AD$23</c:f>
            </c:numRef>
          </c:val>
        </c:ser>
        <c:axId val="595177741"/>
        <c:axId val="868665180"/>
      </c:barChart>
      <c:catAx>
        <c:axId val="595177741"/>
        <c:scaling>
          <c:orientation val="minMax"/>
        </c:scaling>
        <c:axPos val="b"/>
        <c:title>
          <c:tx>
            <c:rich>
              <a:bodyPr/>
              <a:lstStyle/>
              <a:p>
                <a:pPr>
                  <a:defRPr/>
                </a:pPr>
                <a:r>
                  <a:t/>
                </a:r>
              </a:p>
            </c:rich>
          </c:tx>
          <c:overlay val="0"/>
        </c:title>
        <c:txPr>
          <a:bodyPr/>
          <a:lstStyle/>
          <a:p>
            <a:pPr>
              <a:defRPr/>
            </a:pPr>
          </a:p>
        </c:txPr>
        <c:crossAx val="868665180"/>
      </c:catAx>
      <c:valAx>
        <c:axId val="868665180"/>
        <c:scaling>
          <c:orientation val="minMax"/>
        </c:scaling>
        <c:delete val="0"/>
        <c:axPos val="l"/>
        <c:majorGridlines/>
        <c:title>
          <c:tx>
            <c:rich>
              <a:bodyPr/>
              <a:lstStyle/>
              <a:p>
                <a:pPr>
                  <a:defRPr/>
                </a:pPr>
                <a:r>
                  <a:t>calculated concentration (M)</a:t>
                </a:r>
              </a:p>
            </c:rich>
          </c:tx>
          <c:overlay val="0"/>
        </c:title>
        <c:numFmt formatCode="General" sourceLinked="1"/>
        <c:tickLblPos val="nextTo"/>
        <c:spPr>
          <a:ln w="47625">
            <a:noFill/>
          </a:ln>
        </c:spPr>
        <c:txPr>
          <a:bodyPr/>
          <a:lstStyle/>
          <a:p>
            <a:pPr>
              <a:defRPr/>
            </a:pPr>
          </a:p>
        </c:txPr>
        <c:crossAx val="595177741"/>
      </c:valAx>
    </c:plotArea>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mc="http://schemas.openxmlformats.org/markup-compatibility/2006" xmlns:dgm="http://schemas.openxmlformats.org/drawingml/2006/diagram">
  <xdr:absoluteAnchor>
    <xdr:pos x="0" y="0"/>
    <xdr:ext cx="8610600" cy="6276975"/>
    <xdr:graphicFrame>
      <xdr:nvGraphicFramePr>
        <xdr:cNvPr id="1" name="Chart 1"/>
        <xdr:cNvGraphicFramePr/>
      </xdr:nvGraphicFramePr>
      <xdr:xfrm>
        <a:off x="0" y="0"/>
        <a:ext cx="0" cy="0"/>
      </xdr:xfrm>
      <a:graphic>
        <a:graphicData uri="http://schemas.openxmlformats.org/drawingml/2006/chart">
          <c:chart r:id="rId1"/>
        </a:graphicData>
      </a:graphic>
    </xdr:graphicFrame>
    <xdr:clientData fLocksWithSheet="0"/>
  </xdr:absoluteAnchor>
</xdr:wsDr>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A2" sqref="A2" pane="bottomLeft"/>
    </sheetView>
  </sheetViews>
  <sheetFormatPr customHeight="1" defaultColWidth="17.14" defaultRowHeight="12.75"/>
  <cols>
    <col customWidth="1" min="1" max="1" width="9.71"/>
    <col customWidth="1" min="2" max="2" width="12.43"/>
    <col customWidth="1" min="3" max="3" width="20.29"/>
    <col customWidth="1" min="4" max="4" width="47.43"/>
    <col customWidth="1" min="5" max="5" width="23.86"/>
    <col customWidth="1" min="6" max="6" width="21.14"/>
    <col customWidth="1" min="7" max="7" width="12.86"/>
    <col customWidth="1" min="8" max="8" width="17.14"/>
    <col customWidth="1" min="9" max="9" width="9.0"/>
    <col customWidth="1" min="10" max="10" width="7.29"/>
    <col customWidth="1" min="11" max="11" width="8.0"/>
    <col customWidth="1" min="12" max="12" width="13.71"/>
    <col customWidth="1" min="13" max="13" width="17.43"/>
    <col customWidth="1" min="14" max="14" width="10.86"/>
    <col customWidth="1" min="15" max="15" width="17.86"/>
    <col customWidth="1" min="16" max="16" width="14.43"/>
    <col customWidth="1" min="17" max="21" width="16.71"/>
    <col customWidth="1" min="22" max="22" width="11.43"/>
    <col customWidth="1" min="23" max="23" width="17.14"/>
    <col customWidth="1" min="24" max="28" width="10.86"/>
  </cols>
  <sheetData>
    <row r="1" ht="14.25" customHeight="1">
      <c r="A1" s="22" t="s">
        <v>0</v>
      </c>
      <c r="B1" s="72" t="s">
        <v>1</v>
      </c>
      <c r="C1" s="73" t="s">
        <v>2</v>
      </c>
      <c r="D1" s="73" t="s">
        <v>3</v>
      </c>
      <c r="E1" s="73" t="s">
        <v>4</v>
      </c>
      <c r="F1" s="16" t="s">
        <v>5</v>
      </c>
      <c r="G1" s="16" t="s">
        <v>6</v>
      </c>
      <c r="H1" s="45" t="s">
        <v>7</v>
      </c>
      <c r="I1" s="43" t="s">
        <v>8</v>
      </c>
      <c r="J1" s="73" t="s">
        <v>9</v>
      </c>
      <c r="K1" s="73" t="s">
        <v>10</v>
      </c>
      <c r="L1" s="73" t="s">
        <v>11</v>
      </c>
      <c r="M1" s="43" t="s">
        <v>12</v>
      </c>
      <c r="N1" s="33" t="s">
        <v>13</v>
      </c>
      <c r="O1" s="33" t="s">
        <v>14</v>
      </c>
      <c r="P1" s="33" t="s">
        <v>15</v>
      </c>
      <c r="Q1" s="33" t="s">
        <v>16</v>
      </c>
      <c r="R1" s="55" t="s">
        <v>17</v>
      </c>
      <c r="S1" s="55" t="s">
        <v>18</v>
      </c>
      <c r="T1" s="55" t="s">
        <v>19</v>
      </c>
      <c r="U1" s="33" t="s">
        <v>20</v>
      </c>
      <c r="V1" s="55" t="s">
        <v>21</v>
      </c>
      <c r="W1" s="61" t="s">
        <v>22</v>
      </c>
      <c r="X1" s="43" t="s">
        <v>23</v>
      </c>
      <c r="Y1" s="43" t="s">
        <v>24</v>
      </c>
      <c r="Z1" s="43" t="s">
        <v>25</v>
      </c>
      <c r="AA1" t="s">
        <v>26</v>
      </c>
      <c r="AB1" t="b">
        <f>if((W1=""),false,true)</f>
        <v>1</v>
      </c>
      <c r="AC1" t="s">
        <v>27</v>
      </c>
      <c r="AD1" s="8" t="s">
        <v>28</v>
      </c>
      <c r="AE1" t="s">
        <v>29</v>
      </c>
      <c r="AF1" t="s">
        <v>30</v>
      </c>
    </row>
    <row r="2" ht="14.25" customHeight="1">
      <c r="A2" s="38">
        <v>1283</v>
      </c>
      <c r="B2" s="46" t="s">
        <v>31</v>
      </c>
      <c r="C2" s="46" t="s">
        <v>32</v>
      </c>
      <c r="D2" s="46" t="s">
        <v>33</v>
      </c>
      <c r="E2" s="46" t="s">
        <v>34</v>
      </c>
      <c r="F2" t="s">
        <v>35</v>
      </c>
      <c r="G2" s="46" t="s">
        <v>36</v>
      </c>
      <c r="H2">
        <v>0.0147910839</v>
      </c>
      <c r="I2" t="s">
        <v>37</v>
      </c>
      <c r="L2" t="s">
        <v>38</v>
      </c>
      <c r="M2" t="s">
        <v>39</v>
      </c>
      <c r="N2" s="40"/>
      <c r="O2" s="40"/>
      <c r="P2" s="40"/>
      <c r="Q2" s="40"/>
      <c r="R2" s="39"/>
      <c r="S2" s="39"/>
      <c r="T2" s="39"/>
      <c r="U2" s="40"/>
      <c r="V2" s="39"/>
      <c r="W2" s="69"/>
      <c r="Y2" t="s">
        <v>40</v>
      </c>
      <c r="AA2">
        <v>12560</v>
      </c>
      <c r="AB2" s="46" t="b">
        <f>if((W2=""),false,true)</f>
        <v>0</v>
      </c>
      <c r="AD2" s="8"/>
    </row>
    <row r="3" ht="14.25" customHeight="1">
      <c r="A3" s="38">
        <v>1308</v>
      </c>
      <c r="B3" s="46" t="s">
        <v>41</v>
      </c>
      <c r="C3" s="46" t="s">
        <v>42</v>
      </c>
      <c r="D3" s="46" t="s">
        <v>33</v>
      </c>
      <c r="E3" s="46" t="s">
        <v>34</v>
      </c>
      <c r="F3" t="s">
        <v>35</v>
      </c>
      <c r="G3" s="12" t="s">
        <v>36</v>
      </c>
      <c r="H3">
        <v>0.014791083881682</v>
      </c>
      <c r="I3" t="s">
        <v>37</v>
      </c>
      <c r="K3" s="47" t="s">
        <v>43</v>
      </c>
      <c r="L3" s="47" t="str">
        <f>((I3&amp;A3)&amp;"-")&amp;B3</f>
        <v>REF1308-Abraham M.H. and Acree Jr. W.E. The solubility of liquid and solid compounds in dry octan-1-ol. Chemosphere (2013)</v>
      </c>
      <c r="M3" t="s">
        <v>39</v>
      </c>
      <c r="N3" s="71"/>
      <c r="O3" s="71"/>
      <c r="P3" s="71"/>
      <c r="Q3" s="71"/>
      <c r="R3" s="29"/>
      <c r="S3" s="29"/>
      <c r="T3" s="29"/>
      <c r="U3" s="71"/>
      <c r="V3" s="29"/>
      <c r="W3" s="60"/>
      <c r="Y3" t="s">
        <v>40</v>
      </c>
      <c r="AA3">
        <v>12560</v>
      </c>
      <c r="AB3" t="b">
        <f>if((W3=""),false,true)</f>
        <v>0</v>
      </c>
      <c r="AD3" s="37"/>
    </row>
    <row r="4" ht="14.25" customHeight="1">
      <c r="A4" s="38">
        <v>1287</v>
      </c>
      <c r="B4" s="46" t="s">
        <v>44</v>
      </c>
      <c r="C4" s="46" t="s">
        <v>45</v>
      </c>
      <c r="D4" s="46" t="s">
        <v>46</v>
      </c>
      <c r="E4" s="46" t="s">
        <v>47</v>
      </c>
      <c r="F4" t="s">
        <v>48</v>
      </c>
      <c r="G4" s="46" t="s">
        <v>49</v>
      </c>
      <c r="H4">
        <v>0.008016780634</v>
      </c>
      <c r="I4" t="s">
        <v>37</v>
      </c>
      <c r="L4" t="s">
        <v>50</v>
      </c>
      <c r="M4" t="s">
        <v>39</v>
      </c>
      <c r="N4" s="40"/>
      <c r="O4" s="40"/>
      <c r="P4" s="40"/>
      <c r="Q4" s="40"/>
      <c r="R4" s="39"/>
      <c r="S4" s="39"/>
      <c r="T4" s="39"/>
      <c r="U4" s="40"/>
      <c r="V4" s="39"/>
      <c r="W4" s="69"/>
      <c r="Y4" t="s">
        <v>40</v>
      </c>
      <c r="AA4">
        <v>10440027</v>
      </c>
      <c r="AB4" s="46" t="b">
        <v>0</v>
      </c>
      <c r="AD4" s="8"/>
    </row>
    <row r="5" ht="14.25" customHeight="1">
      <c r="A5" s="38">
        <v>1287</v>
      </c>
      <c r="B5" s="46" t="s">
        <v>44</v>
      </c>
      <c r="C5" s="46" t="s">
        <v>45</v>
      </c>
      <c r="D5" s="46" t="s">
        <v>51</v>
      </c>
      <c r="E5" s="46" t="s">
        <v>52</v>
      </c>
      <c r="F5" t="s">
        <v>48</v>
      </c>
      <c r="G5" s="46" t="s">
        <v>49</v>
      </c>
      <c r="H5">
        <v>0.260015956317</v>
      </c>
      <c r="I5" t="s">
        <v>37</v>
      </c>
      <c r="L5" s="46" t="str">
        <f>((I5&amp;A5)&amp;"-")&amp;B5</f>
        <v>REF1287-Wang 99 - S3</v>
      </c>
      <c r="M5" t="s">
        <v>39</v>
      </c>
      <c r="N5" s="40"/>
      <c r="O5" s="40"/>
      <c r="P5" s="40"/>
      <c r="Q5" s="40"/>
      <c r="R5" s="39"/>
      <c r="S5" s="39"/>
      <c r="T5" s="39"/>
      <c r="U5" s="40"/>
      <c r="V5" s="39"/>
      <c r="W5" s="69"/>
      <c r="Y5" t="s">
        <v>40</v>
      </c>
      <c r="AA5">
        <v>21436929</v>
      </c>
      <c r="AB5" s="46" t="b">
        <v>0</v>
      </c>
      <c r="AD5" s="8"/>
    </row>
    <row r="6" ht="14.25" customHeight="1">
      <c r="A6" s="38">
        <v>1287</v>
      </c>
      <c r="B6" s="46" t="s">
        <v>53</v>
      </c>
      <c r="C6" s="46" t="s">
        <v>45</v>
      </c>
      <c r="D6" s="46" t="s">
        <v>54</v>
      </c>
      <c r="E6" s="46" t="s">
        <v>55</v>
      </c>
      <c r="F6" t="s">
        <v>48</v>
      </c>
      <c r="G6" s="46" t="s">
        <v>49</v>
      </c>
      <c r="H6">
        <v>0.005248074602</v>
      </c>
      <c r="I6" t="s">
        <v>37</v>
      </c>
      <c r="L6" t="s">
        <v>50</v>
      </c>
      <c r="M6" t="s">
        <v>39</v>
      </c>
      <c r="N6" s="40"/>
      <c r="O6" s="40"/>
      <c r="P6" s="40"/>
      <c r="Q6" s="40"/>
      <c r="R6" s="39"/>
      <c r="S6" s="39"/>
      <c r="T6" s="39"/>
      <c r="U6" s="40"/>
      <c r="V6" s="39"/>
      <c r="W6" s="69"/>
      <c r="Y6" t="s">
        <v>40</v>
      </c>
      <c r="AA6">
        <v>4267</v>
      </c>
      <c r="AB6" s="46" t="b">
        <v>0</v>
      </c>
      <c r="AD6" s="8"/>
    </row>
    <row r="7" ht="14.25" customHeight="1">
      <c r="A7" s="38">
        <v>1287</v>
      </c>
      <c r="B7" s="46" t="s">
        <v>44</v>
      </c>
      <c r="C7" s="46" t="s">
        <v>45</v>
      </c>
      <c r="D7" s="46" t="s">
        <v>56</v>
      </c>
      <c r="E7" s="46" t="s">
        <v>57</v>
      </c>
      <c r="F7" t="s">
        <v>48</v>
      </c>
      <c r="G7" s="46" t="s">
        <v>49</v>
      </c>
      <c r="H7">
        <v>0.015275660582</v>
      </c>
      <c r="I7" t="s">
        <v>37</v>
      </c>
      <c r="L7" t="s">
        <v>50</v>
      </c>
      <c r="M7" t="s">
        <v>39</v>
      </c>
      <c r="N7" s="40"/>
      <c r="O7" s="40"/>
      <c r="P7" s="40"/>
      <c r="Q7" s="40"/>
      <c r="R7" s="39"/>
      <c r="S7" s="39"/>
      <c r="T7" s="39"/>
      <c r="U7" s="40"/>
      <c r="V7" s="39"/>
      <c r="W7" s="69"/>
      <c r="Y7" t="s">
        <v>40</v>
      </c>
      <c r="AA7">
        <v>10469001</v>
      </c>
      <c r="AB7" s="46" t="b">
        <v>0</v>
      </c>
      <c r="AD7" s="8"/>
    </row>
    <row r="8" ht="14.25" customHeight="1">
      <c r="A8" s="38">
        <v>1287</v>
      </c>
      <c r="B8" s="46" t="s">
        <v>44</v>
      </c>
      <c r="C8" s="46" t="s">
        <v>45</v>
      </c>
      <c r="D8" s="46" t="s">
        <v>58</v>
      </c>
      <c r="E8" s="46" t="s">
        <v>59</v>
      </c>
      <c r="F8" t="s">
        <v>48</v>
      </c>
      <c r="G8" s="46" t="s">
        <v>49</v>
      </c>
      <c r="H8">
        <v>0.000461317575</v>
      </c>
      <c r="I8" t="s">
        <v>37</v>
      </c>
      <c r="L8" t="s">
        <v>50</v>
      </c>
      <c r="M8" t="s">
        <v>39</v>
      </c>
      <c r="N8" s="40"/>
      <c r="O8" s="40"/>
      <c r="P8" s="40"/>
      <c r="Q8" s="40"/>
      <c r="R8" s="39"/>
      <c r="S8" s="39"/>
      <c r="T8" s="39"/>
      <c r="U8" s="40"/>
      <c r="V8" s="39"/>
      <c r="W8" s="69"/>
      <c r="Y8" t="s">
        <v>40</v>
      </c>
      <c r="AA8">
        <v>14674</v>
      </c>
      <c r="AB8" s="46" t="b">
        <v>0</v>
      </c>
      <c r="AD8" s="8"/>
    </row>
    <row r="9" ht="14.25" customHeight="1">
      <c r="A9" s="38">
        <v>1287</v>
      </c>
      <c r="B9" s="46" t="s">
        <v>44</v>
      </c>
      <c r="C9" s="46" t="s">
        <v>45</v>
      </c>
      <c r="D9" s="46" t="s">
        <v>60</v>
      </c>
      <c r="E9" s="46" t="s">
        <v>61</v>
      </c>
      <c r="F9" t="s">
        <v>48</v>
      </c>
      <c r="G9" s="46" t="s">
        <v>49</v>
      </c>
      <c r="H9">
        <v>0.030060763026</v>
      </c>
      <c r="I9" t="s">
        <v>37</v>
      </c>
      <c r="L9" t="s">
        <v>50</v>
      </c>
      <c r="M9" t="s">
        <v>39</v>
      </c>
      <c r="N9" s="40"/>
      <c r="O9" s="40"/>
      <c r="P9" s="40"/>
      <c r="Q9" s="40"/>
      <c r="R9" s="39"/>
      <c r="S9" s="39"/>
      <c r="T9" s="39"/>
      <c r="U9" s="40"/>
      <c r="V9" s="39"/>
      <c r="W9" s="69"/>
      <c r="Y9" t="s">
        <v>40</v>
      </c>
      <c r="AA9">
        <v>697077</v>
      </c>
      <c r="AB9" s="46" t="b">
        <v>0</v>
      </c>
      <c r="AD9" s="8"/>
    </row>
    <row r="10" ht="14.25" customHeight="1">
      <c r="A10" s="38">
        <v>1287</v>
      </c>
      <c r="B10" s="46" t="s">
        <v>44</v>
      </c>
      <c r="C10" s="46" t="s">
        <v>45</v>
      </c>
      <c r="D10" s="46" t="s">
        <v>62</v>
      </c>
      <c r="E10" s="46" t="s">
        <v>63</v>
      </c>
      <c r="F10" t="s">
        <v>48</v>
      </c>
      <c r="G10" s="46" t="s">
        <v>49</v>
      </c>
      <c r="H10">
        <v>0.006531305526</v>
      </c>
      <c r="I10" t="s">
        <v>37</v>
      </c>
      <c r="L10" t="s">
        <v>50</v>
      </c>
      <c r="M10" t="s">
        <v>39</v>
      </c>
      <c r="N10" s="40"/>
      <c r="O10" s="40"/>
      <c r="P10" s="40"/>
      <c r="Q10" s="40"/>
      <c r="R10" s="39"/>
      <c r="S10" s="39"/>
      <c r="T10" s="39"/>
      <c r="U10" s="40"/>
      <c r="V10" s="39"/>
      <c r="W10" s="69"/>
      <c r="Y10" t="s">
        <v>40</v>
      </c>
      <c r="AA10">
        <v>470973</v>
      </c>
      <c r="AB10" s="46" t="b">
        <v>0</v>
      </c>
      <c r="AD10" s="8"/>
    </row>
    <row r="11" ht="14.25" customHeight="1">
      <c r="A11" s="38">
        <v>1287</v>
      </c>
      <c r="B11" s="46" t="s">
        <v>53</v>
      </c>
      <c r="C11" s="46" t="s">
        <v>45</v>
      </c>
      <c r="D11" s="46" t="s">
        <v>64</v>
      </c>
      <c r="E11" s="46" t="s">
        <v>65</v>
      </c>
      <c r="F11" t="s">
        <v>48</v>
      </c>
      <c r="G11" s="46" t="s">
        <v>49</v>
      </c>
      <c r="H11">
        <v>0.000011220185</v>
      </c>
      <c r="I11" t="s">
        <v>37</v>
      </c>
      <c r="L11" t="s">
        <v>50</v>
      </c>
      <c r="M11" t="s">
        <v>39</v>
      </c>
      <c r="N11" s="40"/>
      <c r="O11" s="40"/>
      <c r="P11" s="40"/>
      <c r="Q11" s="40"/>
      <c r="R11" s="39"/>
      <c r="S11" s="39"/>
      <c r="T11" s="39"/>
      <c r="U11" s="40"/>
      <c r="V11" s="39"/>
      <c r="W11" s="69"/>
      <c r="Y11" t="s">
        <v>40</v>
      </c>
      <c r="AA11">
        <v>24407</v>
      </c>
      <c r="AB11" s="46" t="b">
        <v>0</v>
      </c>
      <c r="AD11" s="8"/>
    </row>
    <row r="12" ht="14.25" customHeight="1">
      <c r="A12" s="38">
        <v>1287</v>
      </c>
      <c r="B12" s="46" t="s">
        <v>44</v>
      </c>
      <c r="C12" s="46" t="s">
        <v>45</v>
      </c>
      <c r="D12" s="46" t="s">
        <v>66</v>
      </c>
      <c r="E12" s="46" t="s">
        <v>67</v>
      </c>
      <c r="F12" t="s">
        <v>48</v>
      </c>
      <c r="G12" s="46" t="s">
        <v>49</v>
      </c>
      <c r="H12">
        <v>0.011271974562</v>
      </c>
      <c r="I12" t="s">
        <v>37</v>
      </c>
      <c r="L12" t="s">
        <v>50</v>
      </c>
      <c r="M12" t="s">
        <v>39</v>
      </c>
      <c r="N12" s="40"/>
      <c r="O12" s="40"/>
      <c r="P12" s="40"/>
      <c r="Q12" s="40"/>
      <c r="R12" s="39"/>
      <c r="S12" s="39"/>
      <c r="T12" s="39"/>
      <c r="U12" s="40"/>
      <c r="V12" s="39"/>
      <c r="W12" s="69"/>
      <c r="Y12" t="s">
        <v>40</v>
      </c>
      <c r="AA12">
        <v>7855486</v>
      </c>
      <c r="AB12" s="46" t="b">
        <v>0</v>
      </c>
      <c r="AD12" s="8"/>
    </row>
    <row r="13" ht="14.25" customHeight="1">
      <c r="A13" s="38">
        <v>1287</v>
      </c>
      <c r="B13" s="46" t="s">
        <v>44</v>
      </c>
      <c r="C13" s="46" t="s">
        <v>45</v>
      </c>
      <c r="D13" s="46" t="s">
        <v>68</v>
      </c>
      <c r="E13" s="46" t="s">
        <v>69</v>
      </c>
      <c r="F13" t="s">
        <v>48</v>
      </c>
      <c r="G13" s="46" t="s">
        <v>49</v>
      </c>
      <c r="H13">
        <v>0.000001261828</v>
      </c>
      <c r="I13" t="s">
        <v>37</v>
      </c>
      <c r="L13" s="46" t="str">
        <f>((I13&amp;A13)&amp;"-")&amp;B13</f>
        <v>REF1287-Wang 99 - S3</v>
      </c>
      <c r="M13" t="s">
        <v>39</v>
      </c>
      <c r="N13" s="40"/>
      <c r="O13" s="40"/>
      <c r="P13" s="40"/>
      <c r="Q13" s="40"/>
      <c r="R13" s="39"/>
      <c r="S13" s="39"/>
      <c r="T13" s="39"/>
      <c r="U13" s="40"/>
      <c r="V13" s="39"/>
      <c r="W13" s="69"/>
      <c r="Y13" t="s">
        <v>40</v>
      </c>
      <c r="AA13">
        <v>27473169</v>
      </c>
      <c r="AB13" s="46" t="b">
        <v>0</v>
      </c>
      <c r="AD13" s="8"/>
    </row>
    <row r="14" ht="14.25" customHeight="1">
      <c r="A14" s="38">
        <v>1287</v>
      </c>
      <c r="B14" s="46" t="s">
        <v>44</v>
      </c>
      <c r="C14" s="46" t="s">
        <v>45</v>
      </c>
      <c r="D14" s="46" t="s">
        <v>70</v>
      </c>
      <c r="E14" s="46" t="s">
        <v>71</v>
      </c>
      <c r="F14" t="s">
        <v>48</v>
      </c>
      <c r="G14" s="46" t="s">
        <v>49</v>
      </c>
      <c r="H14">
        <v>0.000108392691</v>
      </c>
      <c r="I14" t="s">
        <v>37</v>
      </c>
      <c r="L14" t="s">
        <v>50</v>
      </c>
      <c r="M14" t="s">
        <v>39</v>
      </c>
      <c r="N14" s="40"/>
      <c r="O14" s="40"/>
      <c r="P14" s="40"/>
      <c r="Q14" s="40"/>
      <c r="R14" s="39"/>
      <c r="S14" s="39"/>
      <c r="T14" s="39"/>
      <c r="U14" s="40"/>
      <c r="V14" s="39"/>
      <c r="W14" s="69"/>
      <c r="Y14" t="s">
        <v>40</v>
      </c>
      <c r="AA14">
        <v>10469282</v>
      </c>
      <c r="AB14" s="46" t="b">
        <v>0</v>
      </c>
      <c r="AD14" s="8"/>
    </row>
    <row r="15" ht="14.25" customHeight="1">
      <c r="A15" s="38">
        <v>1287</v>
      </c>
      <c r="B15" s="46" t="s">
        <v>44</v>
      </c>
      <c r="C15" s="46" t="s">
        <v>45</v>
      </c>
      <c r="D15" s="46" t="s">
        <v>72</v>
      </c>
      <c r="E15" s="46" t="s">
        <v>73</v>
      </c>
      <c r="F15" t="s">
        <v>48</v>
      </c>
      <c r="G15" s="46" t="s">
        <v>49</v>
      </c>
      <c r="H15">
        <v>0.004073802778</v>
      </c>
      <c r="I15" t="s">
        <v>37</v>
      </c>
      <c r="L15" t="s">
        <v>50</v>
      </c>
      <c r="M15" t="s">
        <v>39</v>
      </c>
      <c r="N15" s="40"/>
      <c r="O15" s="40"/>
      <c r="P15" s="40"/>
      <c r="Q15" s="40"/>
      <c r="R15" s="39"/>
      <c r="S15" s="39"/>
      <c r="T15" s="39"/>
      <c r="U15" s="40"/>
      <c r="V15" s="39"/>
      <c r="W15" s="69"/>
      <c r="Y15" t="s">
        <v>40</v>
      </c>
      <c r="AA15">
        <v>10466824</v>
      </c>
      <c r="AB15" s="46" t="b">
        <v>0</v>
      </c>
      <c r="AD15" s="8"/>
    </row>
    <row r="16" ht="14.25" customHeight="1">
      <c r="A16" s="38">
        <v>1287</v>
      </c>
      <c r="B16" s="46" t="s">
        <v>44</v>
      </c>
      <c r="C16" s="46" t="s">
        <v>45</v>
      </c>
      <c r="D16" s="46" t="s">
        <v>74</v>
      </c>
      <c r="E16" s="46" t="s">
        <v>75</v>
      </c>
      <c r="F16" t="s">
        <v>48</v>
      </c>
      <c r="G16" s="46" t="s">
        <v>49</v>
      </c>
      <c r="H16">
        <v>0.014689262776</v>
      </c>
      <c r="I16" t="s">
        <v>37</v>
      </c>
      <c r="L16" s="46" t="str">
        <f>((I16&amp;A16)&amp;"-")&amp;B16</f>
        <v>REF1287-Wang 99 - S3</v>
      </c>
      <c r="M16" t="s">
        <v>39</v>
      </c>
      <c r="N16" s="40"/>
      <c r="O16" s="40"/>
      <c r="P16" s="40"/>
      <c r="Q16" s="40"/>
      <c r="R16" s="39"/>
      <c r="S16" s="39"/>
      <c r="T16" s="39"/>
      <c r="U16" s="40"/>
      <c r="V16" s="39"/>
      <c r="W16" s="69"/>
      <c r="Y16" t="s">
        <v>40</v>
      </c>
      <c r="AA16">
        <v>28295088</v>
      </c>
      <c r="AB16" s="46" t="b">
        <v>0</v>
      </c>
      <c r="AD16" s="8"/>
    </row>
    <row r="17" ht="14.25" customHeight="1">
      <c r="A17" s="38">
        <v>1287</v>
      </c>
      <c r="B17" s="46" t="s">
        <v>44</v>
      </c>
      <c r="C17" s="46" t="s">
        <v>45</v>
      </c>
      <c r="D17" s="46" t="s">
        <v>76</v>
      </c>
      <c r="E17" s="46" t="s">
        <v>77</v>
      </c>
      <c r="F17" t="s">
        <v>48</v>
      </c>
      <c r="G17" s="46" t="s">
        <v>49</v>
      </c>
      <c r="H17">
        <v>0.001156112242</v>
      </c>
      <c r="I17" t="s">
        <v>37</v>
      </c>
      <c r="L17" s="46" t="str">
        <f>((I17&amp;A17)&amp;"-")&amp;B17</f>
        <v>REF1287-Wang 99 - S3</v>
      </c>
      <c r="M17" t="s">
        <v>39</v>
      </c>
      <c r="N17" s="40"/>
      <c r="O17" s="40"/>
      <c r="P17" s="40"/>
      <c r="Q17" s="40"/>
      <c r="R17" s="39"/>
      <c r="S17" s="39"/>
      <c r="T17" s="39"/>
      <c r="U17" s="40"/>
      <c r="V17" s="39"/>
      <c r="W17" s="69"/>
      <c r="Y17" t="s">
        <v>40</v>
      </c>
      <c r="AA17">
        <v>21686502</v>
      </c>
      <c r="AB17" s="46" t="b">
        <v>0</v>
      </c>
      <c r="AD17" s="8"/>
    </row>
    <row r="18" ht="14.25" customHeight="1">
      <c r="A18" s="38">
        <v>1287</v>
      </c>
      <c r="B18" s="46" t="s">
        <v>44</v>
      </c>
      <c r="C18" s="46" t="s">
        <v>45</v>
      </c>
      <c r="D18" s="46" t="s">
        <v>78</v>
      </c>
      <c r="E18" s="46" t="s">
        <v>79</v>
      </c>
      <c r="F18" t="s">
        <v>48</v>
      </c>
      <c r="G18" s="46" t="s">
        <v>49</v>
      </c>
      <c r="H18">
        <v>0.007177942913</v>
      </c>
      <c r="I18" t="s">
        <v>37</v>
      </c>
      <c r="L18" s="46" t="str">
        <f>((I18&amp;A18)&amp;"-")&amp;B18</f>
        <v>REF1287-Wang 99 - S3</v>
      </c>
      <c r="M18" t="s">
        <v>39</v>
      </c>
      <c r="N18" s="40"/>
      <c r="O18" s="40"/>
      <c r="P18" s="40"/>
      <c r="Q18" s="40"/>
      <c r="R18" s="39"/>
      <c r="S18" s="39"/>
      <c r="T18" s="39"/>
      <c r="U18" s="40"/>
      <c r="V18" s="39"/>
      <c r="W18" s="69"/>
      <c r="Y18" t="s">
        <v>40</v>
      </c>
      <c r="AA18">
        <v>28295104</v>
      </c>
      <c r="AB18" s="46" t="b">
        <v>0</v>
      </c>
      <c r="AD18" s="8"/>
    </row>
    <row r="19" ht="14.25" customHeight="1">
      <c r="A19" s="38">
        <v>1287</v>
      </c>
      <c r="B19" s="46" t="s">
        <v>44</v>
      </c>
      <c r="C19" s="46" t="s">
        <v>45</v>
      </c>
      <c r="D19" s="46" t="s">
        <v>80</v>
      </c>
      <c r="E19" s="46" t="s">
        <v>81</v>
      </c>
      <c r="F19" t="s">
        <v>48</v>
      </c>
      <c r="G19" s="46" t="s">
        <v>49</v>
      </c>
      <c r="H19">
        <v>0.000238781128</v>
      </c>
      <c r="I19" t="s">
        <v>37</v>
      </c>
      <c r="L19" s="46" t="str">
        <f>((I19&amp;A19)&amp;"-")&amp;B19</f>
        <v>REF1287-Wang 99 - S3</v>
      </c>
      <c r="M19" t="s">
        <v>39</v>
      </c>
      <c r="N19" s="40"/>
      <c r="O19" s="40"/>
      <c r="P19" s="40"/>
      <c r="Q19" s="40"/>
      <c r="R19" s="39"/>
      <c r="S19" s="39"/>
      <c r="T19" s="39"/>
      <c r="U19" s="40"/>
      <c r="V19" s="39"/>
      <c r="W19" s="69"/>
      <c r="Y19" t="s">
        <v>40</v>
      </c>
      <c r="AA19">
        <v>28295173</v>
      </c>
      <c r="AB19" s="46" t="b">
        <v>0</v>
      </c>
      <c r="AD19" s="8"/>
    </row>
    <row r="20" ht="14.25" customHeight="1">
      <c r="A20" s="38">
        <v>1287</v>
      </c>
      <c r="B20" s="46" t="s">
        <v>44</v>
      </c>
      <c r="C20" s="46" t="s">
        <v>45</v>
      </c>
      <c r="D20" s="46" t="s">
        <v>82</v>
      </c>
      <c r="E20" s="46" t="s">
        <v>83</v>
      </c>
      <c r="F20" t="s">
        <v>48</v>
      </c>
      <c r="G20" s="46" t="s">
        <v>49</v>
      </c>
      <c r="H20">
        <v>0.00002432204</v>
      </c>
      <c r="I20" t="s">
        <v>37</v>
      </c>
      <c r="L20" s="46" t="str">
        <f>((I20&amp;A20)&amp;"-")&amp;B20</f>
        <v>REF1287-Wang 99 - S3</v>
      </c>
      <c r="M20" t="s">
        <v>39</v>
      </c>
      <c r="N20" s="40"/>
      <c r="O20" s="40"/>
      <c r="P20" s="40"/>
      <c r="Q20" s="40"/>
      <c r="R20" s="39"/>
      <c r="S20" s="39"/>
      <c r="T20" s="39"/>
      <c r="U20" s="40"/>
      <c r="V20" s="39"/>
      <c r="W20" s="69"/>
      <c r="Y20" t="s">
        <v>40</v>
      </c>
      <c r="AA20">
        <v>28295205</v>
      </c>
      <c r="AB20" s="46" t="b">
        <v>0</v>
      </c>
      <c r="AD20" s="8"/>
    </row>
    <row r="21" ht="14.25" customHeight="1">
      <c r="A21" s="38">
        <v>1287</v>
      </c>
      <c r="B21" s="46" t="s">
        <v>44</v>
      </c>
      <c r="C21" s="46" t="s">
        <v>45</v>
      </c>
      <c r="D21" s="46" t="s">
        <v>84</v>
      </c>
      <c r="E21" s="46" t="s">
        <v>85</v>
      </c>
      <c r="F21" t="s">
        <v>48</v>
      </c>
      <c r="G21" s="46" t="s">
        <v>49</v>
      </c>
      <c r="H21">
        <v>0.004027170343</v>
      </c>
      <c r="I21" t="s">
        <v>37</v>
      </c>
      <c r="L21" s="46" t="str">
        <f>((I21&amp;A21)&amp;"-")&amp;B21</f>
        <v>REF1287-Wang 99 - S3</v>
      </c>
      <c r="M21" t="s">
        <v>39</v>
      </c>
      <c r="N21" s="40"/>
      <c r="O21" s="40"/>
      <c r="P21" s="40"/>
      <c r="Q21" s="40"/>
      <c r="R21" s="39"/>
      <c r="S21" s="39"/>
      <c r="T21" s="39"/>
      <c r="U21" s="40"/>
      <c r="V21" s="39"/>
      <c r="W21" s="69"/>
      <c r="Y21" t="s">
        <v>40</v>
      </c>
      <c r="AA21">
        <v>28295116</v>
      </c>
      <c r="AB21" s="46" t="b">
        <v>0</v>
      </c>
      <c r="AD21" s="8"/>
    </row>
    <row r="22" ht="14.25" customHeight="1">
      <c r="A22" s="38">
        <v>1287</v>
      </c>
      <c r="B22" s="46" t="s">
        <v>44</v>
      </c>
      <c r="C22" s="46" t="s">
        <v>45</v>
      </c>
      <c r="D22" s="46" t="s">
        <v>86</v>
      </c>
      <c r="E22" s="46" t="s">
        <v>87</v>
      </c>
      <c r="F22" t="s">
        <v>48</v>
      </c>
      <c r="G22" s="46" t="s">
        <v>49</v>
      </c>
      <c r="H22">
        <v>0.000788860118</v>
      </c>
      <c r="I22" t="s">
        <v>37</v>
      </c>
      <c r="L22" s="46" t="str">
        <f>((I22&amp;A22)&amp;"-")&amp;B22</f>
        <v>REF1287-Wang 99 - S3</v>
      </c>
      <c r="M22" t="s">
        <v>39</v>
      </c>
      <c r="N22" s="40"/>
      <c r="O22" s="40"/>
      <c r="P22" s="40"/>
      <c r="Q22" s="40"/>
      <c r="R22" s="39"/>
      <c r="S22" s="39"/>
      <c r="T22" s="39"/>
      <c r="U22" s="40"/>
      <c r="V22" s="39"/>
      <c r="W22" s="69"/>
      <c r="Y22" t="s">
        <v>40</v>
      </c>
      <c r="AA22">
        <v>28295148</v>
      </c>
      <c r="AB22" s="46" t="b">
        <v>0</v>
      </c>
      <c r="AD22" s="8"/>
    </row>
    <row r="23" ht="14.25" customHeight="1">
      <c r="A23" s="38">
        <v>1287</v>
      </c>
      <c r="B23" s="46" t="s">
        <v>44</v>
      </c>
      <c r="C23" s="46" t="s">
        <v>45</v>
      </c>
      <c r="D23" s="46" t="s">
        <v>88</v>
      </c>
      <c r="E23" s="46" t="s">
        <v>89</v>
      </c>
      <c r="F23" t="s">
        <v>48</v>
      </c>
      <c r="G23" s="46" t="s">
        <v>49</v>
      </c>
      <c r="H23">
        <v>0.047424198526</v>
      </c>
      <c r="I23" t="s">
        <v>37</v>
      </c>
      <c r="L23" s="46" t="str">
        <f>((I23&amp;A23)&amp;"-")&amp;B23</f>
        <v>REF1287-Wang 99 - S3</v>
      </c>
      <c r="M23" t="s">
        <v>39</v>
      </c>
      <c r="N23" s="40"/>
      <c r="O23" s="40"/>
      <c r="P23" s="40"/>
      <c r="Q23" s="40"/>
      <c r="R23" s="39"/>
      <c r="S23" s="39"/>
      <c r="T23" s="39"/>
      <c r="U23" s="40"/>
      <c r="V23" s="39"/>
      <c r="W23" s="69"/>
      <c r="Y23" t="s">
        <v>40</v>
      </c>
      <c r="AA23">
        <v>28295059</v>
      </c>
      <c r="AB23" s="46" t="b">
        <v>0</v>
      </c>
      <c r="AD23" s="8"/>
    </row>
    <row r="24" ht="14.25" customHeight="1">
      <c r="A24" s="38">
        <v>1287</v>
      </c>
      <c r="B24" s="46" t="s">
        <v>44</v>
      </c>
      <c r="C24" s="46" t="s">
        <v>45</v>
      </c>
      <c r="D24" s="46" t="s">
        <v>90</v>
      </c>
      <c r="E24" s="46" t="s">
        <v>91</v>
      </c>
      <c r="F24" t="s">
        <v>48</v>
      </c>
      <c r="G24" s="46" t="s">
        <v>49</v>
      </c>
      <c r="H24">
        <v>0.000000392645</v>
      </c>
      <c r="I24" t="s">
        <v>37</v>
      </c>
      <c r="L24" t="s">
        <v>50</v>
      </c>
      <c r="M24" t="s">
        <v>39</v>
      </c>
      <c r="N24" s="40"/>
      <c r="O24" s="40"/>
      <c r="P24" s="40"/>
      <c r="Q24" s="40"/>
      <c r="R24" s="39"/>
      <c r="S24" s="39"/>
      <c r="T24" s="39"/>
      <c r="U24" s="40"/>
      <c r="V24" s="39"/>
      <c r="W24" s="69"/>
      <c r="Y24" t="s">
        <v>40</v>
      </c>
      <c r="AA24">
        <v>10469287</v>
      </c>
      <c r="AB24" s="46" t="b">
        <v>0</v>
      </c>
      <c r="AD24" s="8"/>
    </row>
    <row r="25" ht="14.25" customHeight="1">
      <c r="A25" s="38">
        <v>1287</v>
      </c>
      <c r="B25" s="46" t="s">
        <v>44</v>
      </c>
      <c r="C25" s="46" t="s">
        <v>45</v>
      </c>
      <c r="D25" s="46" t="s">
        <v>92</v>
      </c>
      <c r="E25" s="46" t="s">
        <v>93</v>
      </c>
      <c r="F25" t="s">
        <v>48</v>
      </c>
      <c r="G25" s="46" t="s">
        <v>49</v>
      </c>
      <c r="H25">
        <v>0.003971915495</v>
      </c>
      <c r="I25" t="s">
        <v>37</v>
      </c>
      <c r="L25" t="s">
        <v>50</v>
      </c>
      <c r="M25" t="s">
        <v>39</v>
      </c>
      <c r="N25" s="40"/>
      <c r="O25" s="40"/>
      <c r="P25" s="40"/>
      <c r="Q25" s="40"/>
      <c r="R25" s="39"/>
      <c r="S25" s="39"/>
      <c r="T25" s="39"/>
      <c r="U25" s="40"/>
      <c r="V25" s="39"/>
      <c r="W25" s="69"/>
      <c r="Y25" t="s">
        <v>40</v>
      </c>
      <c r="AA25">
        <v>10436392</v>
      </c>
      <c r="AB25" s="46" t="b">
        <v>0</v>
      </c>
      <c r="AD25" s="8"/>
    </row>
    <row r="26" ht="14.25" customHeight="1">
      <c r="A26" s="38">
        <v>1287</v>
      </c>
      <c r="B26" s="46" t="s">
        <v>44</v>
      </c>
      <c r="C26" s="46" t="s">
        <v>45</v>
      </c>
      <c r="D26" s="46" t="s">
        <v>94</v>
      </c>
      <c r="E26" s="46" t="s">
        <v>95</v>
      </c>
      <c r="F26" t="s">
        <v>48</v>
      </c>
      <c r="G26" s="46" t="s">
        <v>49</v>
      </c>
      <c r="H26">
        <v>0.022855988034</v>
      </c>
      <c r="I26" t="s">
        <v>37</v>
      </c>
      <c r="L26" t="s">
        <v>50</v>
      </c>
      <c r="M26" t="s">
        <v>39</v>
      </c>
      <c r="N26" s="40"/>
      <c r="O26" s="40"/>
      <c r="P26" s="40"/>
      <c r="Q26" s="40"/>
      <c r="R26" s="39"/>
      <c r="S26" s="39"/>
      <c r="T26" s="39"/>
      <c r="U26" s="40"/>
      <c r="V26" s="39"/>
      <c r="W26" s="69"/>
      <c r="Y26" t="s">
        <v>40</v>
      </c>
      <c r="AA26">
        <v>4345375</v>
      </c>
      <c r="AB26" s="46" t="b">
        <v>0</v>
      </c>
      <c r="AD26" s="8"/>
    </row>
    <row r="27" ht="14.25" customHeight="1">
      <c r="A27" s="38">
        <v>1287</v>
      </c>
      <c r="B27" s="46" t="s">
        <v>44</v>
      </c>
      <c r="C27" s="46" t="s">
        <v>45</v>
      </c>
      <c r="D27" s="46" t="s">
        <v>96</v>
      </c>
      <c r="E27" s="46" t="s">
        <v>97</v>
      </c>
      <c r="F27" t="s">
        <v>48</v>
      </c>
      <c r="G27" s="46" t="s">
        <v>49</v>
      </c>
      <c r="H27">
        <v>0.002944421634</v>
      </c>
      <c r="I27" t="s">
        <v>37</v>
      </c>
      <c r="L27" t="s">
        <v>50</v>
      </c>
      <c r="M27" t="s">
        <v>39</v>
      </c>
      <c r="N27" s="40"/>
      <c r="O27" s="40"/>
      <c r="P27" s="40"/>
      <c r="Q27" s="40"/>
      <c r="R27" s="39"/>
      <c r="S27" s="39"/>
      <c r="T27" s="39"/>
      <c r="U27" s="40"/>
      <c r="V27" s="39"/>
      <c r="W27" s="69"/>
      <c r="Y27" t="s">
        <v>40</v>
      </c>
      <c r="AA27">
        <v>18452</v>
      </c>
      <c r="AB27" s="46" t="b">
        <v>0</v>
      </c>
      <c r="AD27" s="8"/>
    </row>
    <row r="28" ht="14.25" customHeight="1">
      <c r="A28" s="38">
        <v>1287</v>
      </c>
      <c r="B28" s="46" t="s">
        <v>53</v>
      </c>
      <c r="C28" s="46" t="s">
        <v>45</v>
      </c>
      <c r="D28" s="46" t="s">
        <v>98</v>
      </c>
      <c r="E28" s="46" t="s">
        <v>99</v>
      </c>
      <c r="F28" t="s">
        <v>48</v>
      </c>
      <c r="G28" s="46" t="s">
        <v>49</v>
      </c>
      <c r="H28">
        <v>0.000041686938</v>
      </c>
      <c r="I28" t="s">
        <v>37</v>
      </c>
      <c r="L28" t="s">
        <v>50</v>
      </c>
      <c r="M28" t="s">
        <v>39</v>
      </c>
      <c r="N28" s="40"/>
      <c r="O28" s="40"/>
      <c r="P28" s="40"/>
      <c r="Q28" s="40"/>
      <c r="R28" s="39"/>
      <c r="S28" s="39"/>
      <c r="T28" s="39"/>
      <c r="U28" s="40"/>
      <c r="V28" s="39"/>
      <c r="W28" s="69"/>
      <c r="Y28" t="s">
        <v>40</v>
      </c>
      <c r="AA28">
        <v>39394</v>
      </c>
      <c r="AB28" s="46" t="b">
        <v>0</v>
      </c>
      <c r="AD28" s="8"/>
    </row>
    <row r="29" ht="14.25" customHeight="1">
      <c r="A29" s="38">
        <v>1287</v>
      </c>
      <c r="B29" s="46" t="s">
        <v>44</v>
      </c>
      <c r="C29" s="46" t="s">
        <v>45</v>
      </c>
      <c r="D29" s="46" t="s">
        <v>100</v>
      </c>
      <c r="E29" s="46" t="s">
        <v>101</v>
      </c>
      <c r="F29" t="s">
        <v>48</v>
      </c>
      <c r="G29" s="46" t="s">
        <v>49</v>
      </c>
      <c r="H29">
        <v>0.001432187899</v>
      </c>
      <c r="I29" t="s">
        <v>37</v>
      </c>
      <c r="L29" t="s">
        <v>50</v>
      </c>
      <c r="M29" t="s">
        <v>39</v>
      </c>
      <c r="N29" s="40"/>
      <c r="O29" s="40"/>
      <c r="P29" s="40"/>
      <c r="Q29" s="40"/>
      <c r="R29" s="39"/>
      <c r="S29" s="39"/>
      <c r="T29" s="39"/>
      <c r="U29" s="40"/>
      <c r="V29" s="39"/>
      <c r="W29" s="69"/>
      <c r="Y29" t="s">
        <v>40</v>
      </c>
      <c r="AA29">
        <v>3211637</v>
      </c>
      <c r="AB29" s="46" t="b">
        <v>0</v>
      </c>
      <c r="AD29" s="8"/>
    </row>
    <row r="30" ht="14.25" customHeight="1">
      <c r="A30" s="38">
        <v>1287</v>
      </c>
      <c r="B30" s="46" t="s">
        <v>44</v>
      </c>
      <c r="C30" s="46" t="s">
        <v>45</v>
      </c>
      <c r="D30" s="46" t="s">
        <v>102</v>
      </c>
      <c r="E30" s="46" t="s">
        <v>103</v>
      </c>
      <c r="F30" t="s">
        <v>48</v>
      </c>
      <c r="G30" s="46" t="s">
        <v>49</v>
      </c>
      <c r="H30">
        <v>0.00849180475</v>
      </c>
      <c r="I30" t="s">
        <v>37</v>
      </c>
      <c r="L30" t="s">
        <v>50</v>
      </c>
      <c r="M30" t="s">
        <v>39</v>
      </c>
      <c r="N30" s="40"/>
      <c r="O30" s="40"/>
      <c r="P30" s="40"/>
      <c r="Q30" s="40"/>
      <c r="R30" s="39"/>
      <c r="S30" s="39"/>
      <c r="T30" s="39"/>
      <c r="U30" s="40"/>
      <c r="V30" s="39"/>
      <c r="W30" s="69"/>
      <c r="Y30" t="s">
        <v>40</v>
      </c>
      <c r="AA30">
        <v>10439507</v>
      </c>
      <c r="AB30" s="46" t="b">
        <v>0</v>
      </c>
      <c r="AD30" s="8"/>
    </row>
    <row r="31" ht="14.25" customHeight="1">
      <c r="A31" s="38">
        <v>1287</v>
      </c>
      <c r="B31" s="46" t="s">
        <v>44</v>
      </c>
      <c r="C31" s="46" t="s">
        <v>45</v>
      </c>
      <c r="D31" s="46" t="s">
        <v>104</v>
      </c>
      <c r="E31" s="46" t="s">
        <v>105</v>
      </c>
      <c r="F31" t="s">
        <v>48</v>
      </c>
      <c r="G31" s="46" t="s">
        <v>49</v>
      </c>
      <c r="H31">
        <v>0.042461956395</v>
      </c>
      <c r="I31" t="s">
        <v>37</v>
      </c>
      <c r="L31" t="s">
        <v>50</v>
      </c>
      <c r="M31" t="s">
        <v>39</v>
      </c>
      <c r="N31" s="40"/>
      <c r="O31" s="40"/>
      <c r="P31" s="40"/>
      <c r="Q31" s="40"/>
      <c r="R31" s="39"/>
      <c r="S31" s="39"/>
      <c r="T31" s="39"/>
      <c r="U31" s="40"/>
      <c r="V31" s="39"/>
      <c r="W31" s="69"/>
      <c r="Y31" t="s">
        <v>40</v>
      </c>
      <c r="AA31">
        <v>10438513</v>
      </c>
      <c r="AB31" s="46" t="b">
        <v>0</v>
      </c>
      <c r="AD31" s="8"/>
    </row>
    <row r="32" ht="14.25" customHeight="1">
      <c r="A32" s="38">
        <v>1287</v>
      </c>
      <c r="B32" s="46" t="s">
        <v>44</v>
      </c>
      <c r="C32" s="46" t="s">
        <v>45</v>
      </c>
      <c r="D32" s="46" t="s">
        <v>106</v>
      </c>
      <c r="E32" s="46" t="s">
        <v>107</v>
      </c>
      <c r="F32" t="s">
        <v>48</v>
      </c>
      <c r="G32" s="46" t="s">
        <v>49</v>
      </c>
      <c r="H32">
        <v>0.005794286964</v>
      </c>
      <c r="I32" t="s">
        <v>37</v>
      </c>
      <c r="L32" t="s">
        <v>50</v>
      </c>
      <c r="M32" t="s">
        <v>39</v>
      </c>
      <c r="N32" s="40"/>
      <c r="O32" s="40"/>
      <c r="P32" s="40"/>
      <c r="Q32" s="40"/>
      <c r="R32" s="39"/>
      <c r="S32" s="39"/>
      <c r="T32" s="39"/>
      <c r="U32" s="40"/>
      <c r="V32" s="39"/>
      <c r="W32" s="69"/>
      <c r="Y32" t="s">
        <v>40</v>
      </c>
      <c r="AA32">
        <v>10438514</v>
      </c>
      <c r="AB32" s="46" t="b">
        <v>0</v>
      </c>
      <c r="AD32" s="8"/>
    </row>
    <row r="33" ht="14.25" customHeight="1">
      <c r="A33" s="38">
        <v>1287</v>
      </c>
      <c r="B33" s="46" t="s">
        <v>44</v>
      </c>
      <c r="C33" s="46" t="s">
        <v>45</v>
      </c>
      <c r="D33" s="46" t="s">
        <v>108</v>
      </c>
      <c r="E33" s="46" t="s">
        <v>109</v>
      </c>
      <c r="F33" t="s">
        <v>48</v>
      </c>
      <c r="G33" s="46" t="s">
        <v>49</v>
      </c>
      <c r="H33">
        <v>0.000008433348</v>
      </c>
      <c r="I33" t="s">
        <v>37</v>
      </c>
      <c r="L33" t="s">
        <v>50</v>
      </c>
      <c r="M33" t="s">
        <v>39</v>
      </c>
      <c r="N33" s="40"/>
      <c r="O33" s="40"/>
      <c r="P33" s="40"/>
      <c r="Q33" s="40"/>
      <c r="R33" s="39"/>
      <c r="S33" s="39"/>
      <c r="T33" s="39"/>
      <c r="U33" s="40"/>
      <c r="V33" s="39"/>
      <c r="W33" s="69"/>
      <c r="Y33" t="s">
        <v>40</v>
      </c>
      <c r="AA33">
        <v>8421434</v>
      </c>
      <c r="AB33" s="46" t="b">
        <v>0</v>
      </c>
      <c r="AD33" s="8"/>
    </row>
    <row r="34" ht="14.25" customHeight="1">
      <c r="A34" s="38">
        <v>1287</v>
      </c>
      <c r="B34" s="46" t="s">
        <v>44</v>
      </c>
      <c r="C34" s="46" t="s">
        <v>45</v>
      </c>
      <c r="D34" s="46" t="s">
        <v>110</v>
      </c>
      <c r="E34" s="46" t="s">
        <v>111</v>
      </c>
      <c r="F34" t="s">
        <v>48</v>
      </c>
      <c r="G34" s="46" t="s">
        <v>49</v>
      </c>
      <c r="H34">
        <v>0.01914255925</v>
      </c>
      <c r="I34" t="s">
        <v>37</v>
      </c>
      <c r="L34" t="s">
        <v>50</v>
      </c>
      <c r="M34" t="s">
        <v>39</v>
      </c>
      <c r="N34" s="40"/>
      <c r="O34" s="40"/>
      <c r="P34" s="40"/>
      <c r="Q34" s="40"/>
      <c r="R34" s="39"/>
      <c r="S34" s="39"/>
      <c r="T34" s="39"/>
      <c r="U34" s="40"/>
      <c r="V34" s="39"/>
      <c r="W34" s="69"/>
      <c r="Y34" t="s">
        <v>40</v>
      </c>
      <c r="AA34">
        <v>10438089</v>
      </c>
      <c r="AB34" s="46" t="b">
        <v>0</v>
      </c>
      <c r="AD34" s="8"/>
    </row>
    <row r="35" ht="14.25" customHeight="1">
      <c r="A35" s="38">
        <v>1287</v>
      </c>
      <c r="B35" s="46" t="s">
        <v>44</v>
      </c>
      <c r="C35" s="46" t="s">
        <v>45</v>
      </c>
      <c r="D35" s="46" t="s">
        <v>112</v>
      </c>
      <c r="E35" s="46" t="s">
        <v>113</v>
      </c>
      <c r="F35" t="s">
        <v>48</v>
      </c>
      <c r="G35" s="46" t="s">
        <v>49</v>
      </c>
      <c r="H35">
        <v>0.000114287833</v>
      </c>
      <c r="I35" t="s">
        <v>37</v>
      </c>
      <c r="L35" t="s">
        <v>50</v>
      </c>
      <c r="M35" t="s">
        <v>39</v>
      </c>
      <c r="N35" s="40"/>
      <c r="O35" s="40"/>
      <c r="P35" s="40"/>
      <c r="Q35" s="40"/>
      <c r="R35" s="39"/>
      <c r="S35" s="39"/>
      <c r="T35" s="39"/>
      <c r="U35" s="40"/>
      <c r="V35" s="39"/>
      <c r="W35" s="69"/>
      <c r="Y35" t="s">
        <v>40</v>
      </c>
      <c r="AA35">
        <v>193192</v>
      </c>
      <c r="AB35" s="46" t="b">
        <v>0</v>
      </c>
      <c r="AD35" s="8"/>
    </row>
    <row r="36" ht="14.25" customHeight="1">
      <c r="A36" s="38">
        <v>1287</v>
      </c>
      <c r="B36" s="46" t="s">
        <v>44</v>
      </c>
      <c r="C36" s="46" t="s">
        <v>45</v>
      </c>
      <c r="D36" s="46" t="s">
        <v>114</v>
      </c>
      <c r="E36" s="46" t="s">
        <v>115</v>
      </c>
      <c r="F36" t="s">
        <v>48</v>
      </c>
      <c r="G36" s="46" t="s">
        <v>49</v>
      </c>
      <c r="H36">
        <v>0.016865530254</v>
      </c>
      <c r="I36" t="s">
        <v>37</v>
      </c>
      <c r="L36" t="s">
        <v>50</v>
      </c>
      <c r="M36" t="s">
        <v>39</v>
      </c>
      <c r="N36" s="40"/>
      <c r="O36" s="40"/>
      <c r="P36" s="40"/>
      <c r="Q36" s="40"/>
      <c r="R36" s="39"/>
      <c r="S36" s="39"/>
      <c r="T36" s="39"/>
      <c r="U36" s="40"/>
      <c r="V36" s="39"/>
      <c r="W36" s="69"/>
      <c r="Y36" t="s">
        <v>40</v>
      </c>
      <c r="AA36">
        <v>9440180</v>
      </c>
      <c r="AB36" s="46" t="b">
        <v>0</v>
      </c>
      <c r="AD36" s="8"/>
    </row>
    <row r="37" ht="14.25" customHeight="1">
      <c r="A37" s="38">
        <v>1287</v>
      </c>
      <c r="B37" s="46" t="s">
        <v>44</v>
      </c>
      <c r="C37" s="46" t="s">
        <v>45</v>
      </c>
      <c r="D37" s="46" t="s">
        <v>116</v>
      </c>
      <c r="E37" s="46" t="s">
        <v>117</v>
      </c>
      <c r="F37" t="s">
        <v>48</v>
      </c>
      <c r="G37" s="46" t="s">
        <v>49</v>
      </c>
      <c r="H37">
        <v>0.000952796164</v>
      </c>
      <c r="I37" t="s">
        <v>37</v>
      </c>
      <c r="L37" t="s">
        <v>50</v>
      </c>
      <c r="M37" t="s">
        <v>39</v>
      </c>
      <c r="N37" s="40"/>
      <c r="O37" s="40"/>
      <c r="P37" s="40"/>
      <c r="Q37" s="40"/>
      <c r="R37" s="39"/>
      <c r="S37" s="39"/>
      <c r="T37" s="39"/>
      <c r="U37" s="40"/>
      <c r="V37" s="39"/>
      <c r="W37" s="69"/>
      <c r="Y37" t="s">
        <v>40</v>
      </c>
      <c r="AA37">
        <v>10438631</v>
      </c>
      <c r="AB37" s="46" t="b">
        <v>0</v>
      </c>
      <c r="AD37" s="8"/>
    </row>
    <row r="38" ht="14.25" customHeight="1">
      <c r="A38" s="38">
        <v>1287</v>
      </c>
      <c r="B38" s="46" t="s">
        <v>44</v>
      </c>
      <c r="C38" s="46" t="s">
        <v>45</v>
      </c>
      <c r="D38" s="46" t="s">
        <v>118</v>
      </c>
      <c r="E38" s="46" t="s">
        <v>119</v>
      </c>
      <c r="F38" t="s">
        <v>48</v>
      </c>
      <c r="G38" s="46" t="s">
        <v>49</v>
      </c>
      <c r="H38">
        <v>0.004497798549</v>
      </c>
      <c r="I38" t="s">
        <v>37</v>
      </c>
      <c r="L38" t="s">
        <v>50</v>
      </c>
      <c r="M38" t="s">
        <v>39</v>
      </c>
      <c r="N38" s="40"/>
      <c r="O38" s="40"/>
      <c r="P38" s="40"/>
      <c r="Q38" s="40"/>
      <c r="R38" s="39"/>
      <c r="S38" s="39"/>
      <c r="T38" s="39"/>
      <c r="U38" s="40"/>
      <c r="V38" s="39"/>
      <c r="W38" s="69"/>
      <c r="Y38" t="s">
        <v>40</v>
      </c>
      <c r="AA38">
        <v>10438209</v>
      </c>
      <c r="AB38" s="46" t="b">
        <v>0</v>
      </c>
      <c r="AD38" s="8"/>
    </row>
    <row r="39" ht="14.25" customHeight="1">
      <c r="A39" s="38">
        <v>1287</v>
      </c>
      <c r="B39" s="46" t="s">
        <v>44</v>
      </c>
      <c r="C39" s="46" t="s">
        <v>45</v>
      </c>
      <c r="D39" s="46" t="s">
        <v>120</v>
      </c>
      <c r="E39" s="46" t="s">
        <v>121</v>
      </c>
      <c r="F39" t="s">
        <v>48</v>
      </c>
      <c r="G39" s="46" t="s">
        <v>49</v>
      </c>
      <c r="H39">
        <v>0.003155004623</v>
      </c>
      <c r="I39" t="s">
        <v>37</v>
      </c>
      <c r="L39" t="s">
        <v>50</v>
      </c>
      <c r="M39" t="s">
        <v>39</v>
      </c>
      <c r="N39" s="40"/>
      <c r="O39" s="40"/>
      <c r="P39" s="40"/>
      <c r="Q39" s="40"/>
      <c r="R39" s="39"/>
      <c r="S39" s="39"/>
      <c r="T39" s="39"/>
      <c r="U39" s="40"/>
      <c r="V39" s="39"/>
      <c r="W39" s="69"/>
      <c r="Y39" t="s">
        <v>40</v>
      </c>
      <c r="AA39">
        <v>10439990</v>
      </c>
      <c r="AB39" s="46" t="b">
        <v>0</v>
      </c>
      <c r="AD39" s="8"/>
    </row>
    <row r="40" ht="14.25" customHeight="1">
      <c r="A40" s="38">
        <v>1287</v>
      </c>
      <c r="B40" s="46" t="s">
        <v>44</v>
      </c>
      <c r="C40" s="46" t="s">
        <v>45</v>
      </c>
      <c r="D40" s="46" t="s">
        <v>122</v>
      </c>
      <c r="E40" s="46" t="s">
        <v>123</v>
      </c>
      <c r="F40" t="s">
        <v>48</v>
      </c>
      <c r="G40" s="46" t="s">
        <v>49</v>
      </c>
      <c r="H40">
        <v>0.002890679882</v>
      </c>
      <c r="I40" t="s">
        <v>37</v>
      </c>
      <c r="L40" t="s">
        <v>50</v>
      </c>
      <c r="M40" t="s">
        <v>39</v>
      </c>
      <c r="N40" s="40"/>
      <c r="O40" s="40"/>
      <c r="P40" s="40"/>
      <c r="Q40" s="40"/>
      <c r="R40" s="39"/>
      <c r="S40" s="39"/>
      <c r="T40" s="39"/>
      <c r="U40" s="40"/>
      <c r="V40" s="39"/>
      <c r="W40" s="69"/>
      <c r="Y40" t="s">
        <v>40</v>
      </c>
      <c r="AA40">
        <v>10438986</v>
      </c>
      <c r="AB40" s="46" t="b">
        <v>0</v>
      </c>
      <c r="AD40" s="8"/>
    </row>
    <row r="41" ht="14.25" customHeight="1">
      <c r="A41" s="38">
        <v>1287</v>
      </c>
      <c r="B41" s="46" t="s">
        <v>44</v>
      </c>
      <c r="C41" s="46" t="s">
        <v>45</v>
      </c>
      <c r="D41" s="46" t="s">
        <v>124</v>
      </c>
      <c r="E41" s="46" t="s">
        <v>125</v>
      </c>
      <c r="F41" t="s">
        <v>48</v>
      </c>
      <c r="G41" s="46" t="s">
        <v>49</v>
      </c>
      <c r="H41">
        <v>0.027039583641</v>
      </c>
      <c r="I41" t="s">
        <v>37</v>
      </c>
      <c r="L41" t="s">
        <v>50</v>
      </c>
      <c r="M41" t="s">
        <v>39</v>
      </c>
      <c r="N41" s="40"/>
      <c r="O41" s="40"/>
      <c r="P41" s="40"/>
      <c r="Q41" s="40"/>
      <c r="R41" s="39"/>
      <c r="S41" s="39"/>
      <c r="T41" s="39"/>
      <c r="U41" s="40"/>
      <c r="V41" s="39"/>
      <c r="W41" s="69"/>
      <c r="Y41" t="s">
        <v>40</v>
      </c>
      <c r="AA41">
        <v>10439461</v>
      </c>
      <c r="AB41" s="46" t="b">
        <v>0</v>
      </c>
      <c r="AD41" s="8"/>
    </row>
    <row r="42" ht="14.25" customHeight="1">
      <c r="A42" s="38">
        <v>1287</v>
      </c>
      <c r="B42" s="46" t="s">
        <v>44</v>
      </c>
      <c r="C42" s="46" t="s">
        <v>45</v>
      </c>
      <c r="D42" s="46" t="s">
        <v>126</v>
      </c>
      <c r="E42" s="46" t="s">
        <v>127</v>
      </c>
      <c r="F42" t="s">
        <v>48</v>
      </c>
      <c r="G42" s="46" t="s">
        <v>49</v>
      </c>
      <c r="H42">
        <v>0.000002552701</v>
      </c>
      <c r="I42" t="s">
        <v>37</v>
      </c>
      <c r="L42" t="s">
        <v>50</v>
      </c>
      <c r="M42" t="s">
        <v>39</v>
      </c>
      <c r="N42" s="40"/>
      <c r="O42" s="40"/>
      <c r="P42" s="40"/>
      <c r="Q42" s="40"/>
      <c r="R42" s="39"/>
      <c r="S42" s="39"/>
      <c r="T42" s="39"/>
      <c r="U42" s="40"/>
      <c r="V42" s="39"/>
      <c r="W42" s="69"/>
      <c r="Y42" t="s">
        <v>40</v>
      </c>
      <c r="AA42">
        <v>8263295</v>
      </c>
      <c r="AB42" s="46" t="b">
        <v>0</v>
      </c>
      <c r="AD42" s="8"/>
    </row>
    <row r="43" ht="14.25" customHeight="1">
      <c r="A43" s="38">
        <v>1287</v>
      </c>
      <c r="B43" s="46" t="s">
        <v>44</v>
      </c>
      <c r="C43" s="46" t="s">
        <v>45</v>
      </c>
      <c r="D43" s="46" t="s">
        <v>128</v>
      </c>
      <c r="E43" s="46" t="s">
        <v>129</v>
      </c>
      <c r="F43" t="s">
        <v>48</v>
      </c>
      <c r="G43" s="46" t="s">
        <v>49</v>
      </c>
      <c r="H43">
        <v>0.005997910763</v>
      </c>
      <c r="I43" t="s">
        <v>37</v>
      </c>
      <c r="L43" t="s">
        <v>50</v>
      </c>
      <c r="M43" t="s">
        <v>39</v>
      </c>
      <c r="N43" s="40"/>
      <c r="O43" s="40"/>
      <c r="P43" s="40"/>
      <c r="Q43" s="40"/>
      <c r="R43" s="39"/>
      <c r="S43" s="39"/>
      <c r="T43" s="39"/>
      <c r="U43" s="40"/>
      <c r="V43" s="39"/>
      <c r="W43" s="69"/>
      <c r="Y43" t="s">
        <v>40</v>
      </c>
      <c r="AA43">
        <v>186840</v>
      </c>
      <c r="AB43" s="46" t="b">
        <v>0</v>
      </c>
      <c r="AD43" s="8"/>
    </row>
    <row r="44" ht="14.25" customHeight="1">
      <c r="A44" s="38">
        <v>1287</v>
      </c>
      <c r="B44" s="46" t="s">
        <v>44</v>
      </c>
      <c r="C44" s="46" t="s">
        <v>45</v>
      </c>
      <c r="D44" s="46" t="s">
        <v>130</v>
      </c>
      <c r="E44" s="46" t="s">
        <v>131</v>
      </c>
      <c r="F44" t="s">
        <v>48</v>
      </c>
      <c r="G44" s="46" t="s">
        <v>49</v>
      </c>
      <c r="H44">
        <v>0.002065380156</v>
      </c>
      <c r="I44" t="s">
        <v>37</v>
      </c>
      <c r="L44" s="46" t="str">
        <f>((I44&amp;A44)&amp;"-")&amp;B44</f>
        <v>REF1287-Wang 99 - S3</v>
      </c>
      <c r="M44" t="s">
        <v>39</v>
      </c>
      <c r="N44" s="40"/>
      <c r="O44" s="40"/>
      <c r="P44" s="40"/>
      <c r="Q44" s="40"/>
      <c r="R44" s="39"/>
      <c r="S44" s="39"/>
      <c r="T44" s="39"/>
      <c r="U44" s="40"/>
      <c r="V44" s="39"/>
      <c r="W44" s="69"/>
      <c r="Y44" t="s">
        <v>40</v>
      </c>
      <c r="AA44">
        <v>17590231</v>
      </c>
      <c r="AB44" s="46" t="b">
        <v>0</v>
      </c>
      <c r="AD44" s="8"/>
    </row>
    <row r="45" ht="14.25" customHeight="1">
      <c r="A45" s="38">
        <v>1287</v>
      </c>
      <c r="B45" s="46" t="s">
        <v>44</v>
      </c>
      <c r="C45" s="46" t="s">
        <v>45</v>
      </c>
      <c r="D45" s="46" t="s">
        <v>132</v>
      </c>
      <c r="E45" s="46" t="s">
        <v>133</v>
      </c>
      <c r="F45" t="s">
        <v>48</v>
      </c>
      <c r="G45" s="46" t="s">
        <v>49</v>
      </c>
      <c r="H45">
        <v>0.017139573075</v>
      </c>
      <c r="I45" t="s">
        <v>37</v>
      </c>
      <c r="L45" t="s">
        <v>50</v>
      </c>
      <c r="M45" t="s">
        <v>39</v>
      </c>
      <c r="N45" s="40"/>
      <c r="O45" s="40"/>
      <c r="P45" s="40"/>
      <c r="Q45" s="40"/>
      <c r="R45" s="39"/>
      <c r="S45" s="39"/>
      <c r="T45" s="39"/>
      <c r="U45" s="40"/>
      <c r="V45" s="39"/>
      <c r="W45" s="69"/>
      <c r="Y45" t="s">
        <v>40</v>
      </c>
      <c r="AA45">
        <v>198331</v>
      </c>
      <c r="AB45" s="46" t="b">
        <v>0</v>
      </c>
      <c r="AD45" s="8"/>
    </row>
    <row r="46" ht="14.25" customHeight="1">
      <c r="A46" s="38">
        <v>1287</v>
      </c>
      <c r="B46" s="46" t="s">
        <v>44</v>
      </c>
      <c r="C46" s="46" t="s">
        <v>45</v>
      </c>
      <c r="D46" s="46" t="s">
        <v>134</v>
      </c>
      <c r="E46" s="46" t="s">
        <v>135</v>
      </c>
      <c r="F46" t="s">
        <v>48</v>
      </c>
      <c r="G46" s="46" t="s">
        <v>49</v>
      </c>
      <c r="H46">
        <v>0.00110407862</v>
      </c>
      <c r="I46" t="s">
        <v>37</v>
      </c>
      <c r="L46" s="46" t="str">
        <f>((I46&amp;A46)&amp;"-")&amp;B46</f>
        <v>REF1287-Wang 99 - S3</v>
      </c>
      <c r="M46" t="s">
        <v>39</v>
      </c>
      <c r="N46" s="40"/>
      <c r="O46" s="40"/>
      <c r="P46" s="40"/>
      <c r="Q46" s="40"/>
      <c r="R46" s="39"/>
      <c r="S46" s="39"/>
      <c r="T46" s="39"/>
      <c r="U46" s="40"/>
      <c r="V46" s="39"/>
      <c r="W46" s="69"/>
      <c r="Y46" t="s">
        <v>40</v>
      </c>
      <c r="AA46">
        <v>28295140</v>
      </c>
      <c r="AB46" s="46" t="b">
        <v>0</v>
      </c>
      <c r="AD46" s="8"/>
    </row>
    <row r="47" ht="14.25" customHeight="1">
      <c r="A47" s="38">
        <v>1287</v>
      </c>
      <c r="B47" s="46" t="s">
        <v>53</v>
      </c>
      <c r="C47" s="46" t="s">
        <v>45</v>
      </c>
      <c r="D47" s="46" t="s">
        <v>136</v>
      </c>
      <c r="E47" s="46" t="s">
        <v>137</v>
      </c>
      <c r="F47" t="s">
        <v>48</v>
      </c>
      <c r="G47" s="46" t="s">
        <v>49</v>
      </c>
      <c r="H47">
        <v>0.000000239883</v>
      </c>
      <c r="I47" t="s">
        <v>37</v>
      </c>
      <c r="L47" t="s">
        <v>50</v>
      </c>
      <c r="M47" t="s">
        <v>39</v>
      </c>
      <c r="N47" s="40"/>
      <c r="O47" s="40"/>
      <c r="P47" s="40"/>
      <c r="Q47" s="40"/>
      <c r="R47" s="39"/>
      <c r="S47" s="39"/>
      <c r="T47" s="39"/>
      <c r="U47" s="40"/>
      <c r="V47" s="39"/>
      <c r="W47" s="69"/>
      <c r="Y47" t="s">
        <v>40</v>
      </c>
      <c r="AA47">
        <v>26915</v>
      </c>
      <c r="AB47" s="46" t="b">
        <v>0</v>
      </c>
      <c r="AD47" s="8"/>
    </row>
    <row r="48" ht="14.25" customHeight="1">
      <c r="A48" s="38">
        <v>1287</v>
      </c>
      <c r="B48" s="46" t="s">
        <v>44</v>
      </c>
      <c r="C48" s="46" t="s">
        <v>45</v>
      </c>
      <c r="D48" s="46" t="s">
        <v>138</v>
      </c>
      <c r="E48" s="46" t="s">
        <v>139</v>
      </c>
      <c r="F48" t="s">
        <v>48</v>
      </c>
      <c r="G48" s="46" t="s">
        <v>49</v>
      </c>
      <c r="H48">
        <v>0.000012387966</v>
      </c>
      <c r="I48" t="s">
        <v>37</v>
      </c>
      <c r="L48" t="s">
        <v>50</v>
      </c>
      <c r="M48" t="s">
        <v>39</v>
      </c>
      <c r="N48" s="40"/>
      <c r="O48" s="40"/>
      <c r="P48" s="40"/>
      <c r="Q48" s="40"/>
      <c r="R48" s="39"/>
      <c r="S48" s="39"/>
      <c r="T48" s="39"/>
      <c r="U48" s="40"/>
      <c r="V48" s="39"/>
      <c r="W48" s="69"/>
      <c r="Y48" t="s">
        <v>40</v>
      </c>
      <c r="AA48">
        <v>147574</v>
      </c>
      <c r="AB48" s="46" t="b">
        <v>0</v>
      </c>
      <c r="AD48" s="8"/>
    </row>
    <row r="49" ht="14.25" customHeight="1">
      <c r="A49" s="38">
        <v>1287</v>
      </c>
      <c r="B49" s="46" t="s">
        <v>53</v>
      </c>
      <c r="C49" s="46" t="s">
        <v>45</v>
      </c>
      <c r="D49" s="46" t="s">
        <v>138</v>
      </c>
      <c r="E49" s="46" t="s">
        <v>139</v>
      </c>
      <c r="F49" t="s">
        <v>48</v>
      </c>
      <c r="G49" s="46" t="s">
        <v>49</v>
      </c>
      <c r="H49">
        <v>0.000033884416</v>
      </c>
      <c r="I49" t="s">
        <v>37</v>
      </c>
      <c r="L49" t="s">
        <v>50</v>
      </c>
      <c r="M49" t="s">
        <v>39</v>
      </c>
      <c r="N49" s="40"/>
      <c r="O49" s="40"/>
      <c r="P49" s="40"/>
      <c r="Q49" s="40"/>
      <c r="R49" s="39"/>
      <c r="S49" s="39"/>
      <c r="T49" s="39"/>
      <c r="U49" s="40"/>
      <c r="V49" s="39"/>
      <c r="W49" s="69"/>
      <c r="Y49" t="s">
        <v>40</v>
      </c>
      <c r="AA49">
        <v>147574</v>
      </c>
      <c r="AB49" s="46" t="b">
        <v>0</v>
      </c>
      <c r="AD49" s="8"/>
    </row>
    <row r="50" ht="14.25" customHeight="1">
      <c r="A50" s="38">
        <v>1287</v>
      </c>
      <c r="B50" s="46" t="s">
        <v>44</v>
      </c>
      <c r="C50" s="46" t="s">
        <v>45</v>
      </c>
      <c r="D50" s="46" t="s">
        <v>140</v>
      </c>
      <c r="E50" s="46" t="s">
        <v>141</v>
      </c>
      <c r="F50" t="s">
        <v>48</v>
      </c>
      <c r="G50" s="46" t="s">
        <v>49</v>
      </c>
      <c r="H50">
        <v>0.000020989399</v>
      </c>
      <c r="I50" t="s">
        <v>37</v>
      </c>
      <c r="L50" t="s">
        <v>50</v>
      </c>
      <c r="M50" t="s">
        <v>39</v>
      </c>
      <c r="N50" s="40"/>
      <c r="O50" s="40"/>
      <c r="P50" s="40"/>
      <c r="Q50" s="40"/>
      <c r="R50" s="39"/>
      <c r="S50" s="39"/>
      <c r="T50" s="39"/>
      <c r="U50" s="40"/>
      <c r="V50" s="39"/>
      <c r="W50" s="69"/>
      <c r="Y50" t="s">
        <v>40</v>
      </c>
      <c r="AA50">
        <v>8536105</v>
      </c>
      <c r="AB50" s="46" t="b">
        <v>0</v>
      </c>
      <c r="AD50" s="8"/>
    </row>
    <row r="51" ht="14.25" customHeight="1">
      <c r="A51" s="38">
        <v>1287</v>
      </c>
      <c r="B51" s="46" t="s">
        <v>53</v>
      </c>
      <c r="C51" s="46" t="s">
        <v>45</v>
      </c>
      <c r="D51" s="46" t="s">
        <v>140</v>
      </c>
      <c r="E51" s="46" t="s">
        <v>141</v>
      </c>
      <c r="F51" t="s">
        <v>48</v>
      </c>
      <c r="G51" s="46" t="s">
        <v>49</v>
      </c>
      <c r="H51">
        <v>0.00000851138</v>
      </c>
      <c r="I51" t="s">
        <v>37</v>
      </c>
      <c r="L51" t="s">
        <v>50</v>
      </c>
      <c r="M51" t="s">
        <v>39</v>
      </c>
      <c r="N51" s="40"/>
      <c r="O51" s="40"/>
      <c r="P51" s="40"/>
      <c r="Q51" s="40"/>
      <c r="R51" s="39"/>
      <c r="S51" s="39"/>
      <c r="T51" s="39"/>
      <c r="U51" s="40"/>
      <c r="V51" s="39"/>
      <c r="W51" s="69"/>
      <c r="Y51" t="s">
        <v>40</v>
      </c>
      <c r="AA51">
        <v>8536105</v>
      </c>
      <c r="AB51" s="46" t="b">
        <v>0</v>
      </c>
      <c r="AD51" s="8"/>
    </row>
    <row r="52" ht="14.25" customHeight="1">
      <c r="A52" s="38">
        <v>1287</v>
      </c>
      <c r="B52" s="46" t="s">
        <v>53</v>
      </c>
      <c r="C52" s="46" t="s">
        <v>45</v>
      </c>
      <c r="D52" s="46" t="s">
        <v>142</v>
      </c>
      <c r="E52" s="46" t="s">
        <v>143</v>
      </c>
      <c r="F52" t="s">
        <v>48</v>
      </c>
      <c r="G52" s="46" t="s">
        <v>49</v>
      </c>
      <c r="H52">
        <v>0.000000501187</v>
      </c>
      <c r="I52" t="s">
        <v>37</v>
      </c>
      <c r="L52" s="46" t="str">
        <f>((I52&amp;A52)&amp;"-")&amp;B52</f>
        <v>REF1287-Wang 99 - S1</v>
      </c>
      <c r="M52" t="s">
        <v>39</v>
      </c>
      <c r="N52" s="40"/>
      <c r="O52" s="40"/>
      <c r="P52" s="40"/>
      <c r="Q52" s="40"/>
      <c r="R52" s="39"/>
      <c r="S52" s="39"/>
      <c r="T52" s="39"/>
      <c r="U52" s="40"/>
      <c r="V52" s="39"/>
      <c r="W52" s="69"/>
      <c r="Y52" t="s">
        <v>40</v>
      </c>
      <c r="AA52">
        <v>28295218</v>
      </c>
      <c r="AB52" s="46" t="b">
        <v>0</v>
      </c>
      <c r="AD52" s="8"/>
    </row>
    <row r="53" ht="14.25" customHeight="1">
      <c r="A53" s="38">
        <v>1287</v>
      </c>
      <c r="B53" s="46" t="s">
        <v>53</v>
      </c>
      <c r="C53" s="46" t="s">
        <v>45</v>
      </c>
      <c r="D53" s="46" t="s">
        <v>144</v>
      </c>
      <c r="E53" s="46" t="s">
        <v>145</v>
      </c>
      <c r="F53" t="s">
        <v>48</v>
      </c>
      <c r="G53" s="46" t="s">
        <v>49</v>
      </c>
      <c r="H53">
        <v>0.00000128825</v>
      </c>
      <c r="I53" t="s">
        <v>37</v>
      </c>
      <c r="L53" s="46" t="str">
        <f>((I53&amp;A53)&amp;"-")&amp;B53</f>
        <v>REF1287-Wang 99 - S1</v>
      </c>
      <c r="M53" t="s">
        <v>39</v>
      </c>
      <c r="N53" s="40"/>
      <c r="O53" s="40"/>
      <c r="P53" s="40"/>
      <c r="Q53" s="40"/>
      <c r="R53" s="39"/>
      <c r="S53" s="39"/>
      <c r="T53" s="39"/>
      <c r="U53" s="40"/>
      <c r="V53" s="39"/>
      <c r="W53" s="69"/>
      <c r="Y53" t="s">
        <v>40</v>
      </c>
      <c r="AA53">
        <v>28295217</v>
      </c>
      <c r="AB53" s="46" t="b">
        <v>0</v>
      </c>
      <c r="AD53" s="8"/>
    </row>
    <row r="54" ht="14.25" customHeight="1">
      <c r="A54" s="38">
        <v>1287</v>
      </c>
      <c r="B54" s="46" t="s">
        <v>44</v>
      </c>
      <c r="C54" s="46" t="s">
        <v>45</v>
      </c>
      <c r="D54" s="46" t="s">
        <v>144</v>
      </c>
      <c r="E54" s="46" t="s">
        <v>145</v>
      </c>
      <c r="F54" t="s">
        <v>48</v>
      </c>
      <c r="G54" s="46" t="s">
        <v>49</v>
      </c>
      <c r="H54">
        <v>0.000000500035</v>
      </c>
      <c r="I54" t="s">
        <v>37</v>
      </c>
      <c r="L54" s="46" t="str">
        <f>((I54&amp;A54)&amp;"-")&amp;B54</f>
        <v>REF1287-Wang 99 - S3</v>
      </c>
      <c r="M54" t="s">
        <v>39</v>
      </c>
      <c r="N54" s="40"/>
      <c r="O54" s="40"/>
      <c r="P54" s="40"/>
      <c r="Q54" s="40"/>
      <c r="R54" s="39"/>
      <c r="S54" s="39"/>
      <c r="T54" s="39"/>
      <c r="U54" s="40"/>
      <c r="V54" s="39"/>
      <c r="W54" s="69"/>
      <c r="Y54" t="s">
        <v>40</v>
      </c>
      <c r="AA54">
        <v>28295217</v>
      </c>
      <c r="AB54" s="46" t="b">
        <v>0</v>
      </c>
      <c r="AD54" s="8"/>
    </row>
    <row r="55" ht="14.25" customHeight="1">
      <c r="A55" s="38">
        <v>1287</v>
      </c>
      <c r="B55" s="46" t="s">
        <v>44</v>
      </c>
      <c r="C55" s="46" t="s">
        <v>45</v>
      </c>
      <c r="D55" s="46" t="s">
        <v>146</v>
      </c>
      <c r="E55" s="46" t="s">
        <v>147</v>
      </c>
      <c r="F55" t="s">
        <v>48</v>
      </c>
      <c r="G55" s="46" t="s">
        <v>49</v>
      </c>
      <c r="H55">
        <v>0.000008491805</v>
      </c>
      <c r="I55" t="s">
        <v>37</v>
      </c>
      <c r="L55" t="s">
        <v>50</v>
      </c>
      <c r="M55" t="s">
        <v>39</v>
      </c>
      <c r="N55" s="40"/>
      <c r="O55" s="40"/>
      <c r="P55" s="40"/>
      <c r="Q55" s="40"/>
      <c r="R55" s="39"/>
      <c r="S55" s="39"/>
      <c r="T55" s="39"/>
      <c r="U55" s="40"/>
      <c r="V55" s="39"/>
      <c r="W55" s="69"/>
      <c r="Y55" t="s">
        <v>40</v>
      </c>
      <c r="AA55">
        <v>139761</v>
      </c>
      <c r="AB55" s="46" t="b">
        <v>0</v>
      </c>
      <c r="AD55" s="8"/>
    </row>
    <row r="56" ht="14.25" customHeight="1">
      <c r="A56" s="38">
        <v>1287</v>
      </c>
      <c r="B56" s="46" t="s">
        <v>53</v>
      </c>
      <c r="C56" s="46" t="s">
        <v>45</v>
      </c>
      <c r="D56" s="46" t="s">
        <v>146</v>
      </c>
      <c r="E56" s="46" t="s">
        <v>147</v>
      </c>
      <c r="F56" t="s">
        <v>48</v>
      </c>
      <c r="G56" s="46" t="s">
        <v>49</v>
      </c>
      <c r="H56">
        <v>0.000012302688</v>
      </c>
      <c r="I56" t="s">
        <v>37</v>
      </c>
      <c r="L56" t="s">
        <v>50</v>
      </c>
      <c r="M56" t="s">
        <v>39</v>
      </c>
      <c r="N56" s="40"/>
      <c r="O56" s="40"/>
      <c r="P56" s="40"/>
      <c r="Q56" s="40"/>
      <c r="R56" s="39"/>
      <c r="S56" s="39"/>
      <c r="T56" s="39"/>
      <c r="U56" s="40"/>
      <c r="V56" s="39"/>
      <c r="W56" s="69"/>
      <c r="Y56" t="s">
        <v>40</v>
      </c>
      <c r="AA56">
        <v>139761</v>
      </c>
      <c r="AB56" s="46" t="b">
        <v>0</v>
      </c>
      <c r="AD56" s="8"/>
    </row>
    <row r="57" ht="14.25" customHeight="1">
      <c r="A57" s="38">
        <v>1287</v>
      </c>
      <c r="B57" s="46" t="s">
        <v>53</v>
      </c>
      <c r="C57" s="46" t="s">
        <v>45</v>
      </c>
      <c r="D57" s="46" t="s">
        <v>148</v>
      </c>
      <c r="E57" s="46" t="s">
        <v>149</v>
      </c>
      <c r="F57" t="s">
        <v>48</v>
      </c>
      <c r="G57" s="46" t="s">
        <v>49</v>
      </c>
      <c r="H57">
        <v>0.007943282347</v>
      </c>
      <c r="I57" t="s">
        <v>37</v>
      </c>
      <c r="L57" t="s">
        <v>50</v>
      </c>
      <c r="M57" t="s">
        <v>39</v>
      </c>
      <c r="N57" s="40"/>
      <c r="O57" s="40"/>
      <c r="P57" s="40"/>
      <c r="Q57" s="40"/>
      <c r="R57" s="39"/>
      <c r="S57" s="39"/>
      <c r="T57" s="39"/>
      <c r="U57" s="40"/>
      <c r="V57" s="39"/>
      <c r="W57" s="69"/>
      <c r="Y57" t="s">
        <v>40</v>
      </c>
      <c r="AA57">
        <v>25276</v>
      </c>
      <c r="AB57" s="46" t="b">
        <v>0</v>
      </c>
      <c r="AD57" s="8"/>
    </row>
    <row r="58" ht="14.25" customHeight="1">
      <c r="A58" s="38">
        <v>1287</v>
      </c>
      <c r="B58" s="46" t="s">
        <v>44</v>
      </c>
      <c r="C58" s="46" t="s">
        <v>45</v>
      </c>
      <c r="D58" s="46" t="s">
        <v>150</v>
      </c>
      <c r="E58" s="46" t="s">
        <v>151</v>
      </c>
      <c r="F58" t="s">
        <v>48</v>
      </c>
      <c r="G58" s="46" t="s">
        <v>49</v>
      </c>
      <c r="H58">
        <v>0.0000009977</v>
      </c>
      <c r="I58" t="s">
        <v>37</v>
      </c>
      <c r="L58" t="s">
        <v>50</v>
      </c>
      <c r="M58" t="s">
        <v>39</v>
      </c>
      <c r="N58" s="40"/>
      <c r="O58" s="40"/>
      <c r="P58" s="40"/>
      <c r="Q58" s="40"/>
      <c r="R58" s="39"/>
      <c r="S58" s="39"/>
      <c r="T58" s="39"/>
      <c r="U58" s="40"/>
      <c r="V58" s="39"/>
      <c r="W58" s="69"/>
      <c r="Y58" t="s">
        <v>40</v>
      </c>
      <c r="AA58">
        <v>10306221</v>
      </c>
      <c r="AB58" s="46" t="b">
        <v>0</v>
      </c>
      <c r="AD58" s="8"/>
    </row>
    <row r="59" ht="14.25" customHeight="1">
      <c r="A59" s="38">
        <v>1287</v>
      </c>
      <c r="B59" s="46" t="s">
        <v>44</v>
      </c>
      <c r="C59" s="46" t="s">
        <v>45</v>
      </c>
      <c r="D59" s="46" t="s">
        <v>152</v>
      </c>
      <c r="E59" s="46" t="s">
        <v>153</v>
      </c>
      <c r="F59" t="s">
        <v>48</v>
      </c>
      <c r="G59" s="46" t="s">
        <v>49</v>
      </c>
      <c r="H59">
        <v>0.201836636368</v>
      </c>
      <c r="I59" t="s">
        <v>37</v>
      </c>
      <c r="L59" s="46" t="str">
        <f>((I59&amp;A59)&amp;"-")&amp;B59</f>
        <v>REF1287-Wang 99 - S3</v>
      </c>
      <c r="M59" t="s">
        <v>39</v>
      </c>
      <c r="N59" s="40"/>
      <c r="O59" s="40"/>
      <c r="P59" s="40"/>
      <c r="Q59" s="40"/>
      <c r="R59" s="39"/>
      <c r="S59" s="39"/>
      <c r="T59" s="39"/>
      <c r="U59" s="40"/>
      <c r="V59" s="39"/>
      <c r="W59" s="69"/>
      <c r="Y59" t="s">
        <v>40</v>
      </c>
      <c r="AA59">
        <v>28295046</v>
      </c>
      <c r="AB59" s="46" t="b">
        <v>0</v>
      </c>
      <c r="AD59" s="8"/>
    </row>
    <row r="60" ht="14.25" customHeight="1">
      <c r="A60" s="38">
        <v>1287</v>
      </c>
      <c r="B60" s="46" t="s">
        <v>44</v>
      </c>
      <c r="C60" s="46" t="s">
        <v>45</v>
      </c>
      <c r="D60" s="46" t="s">
        <v>154</v>
      </c>
      <c r="E60" s="46" t="s">
        <v>155</v>
      </c>
      <c r="F60" t="s">
        <v>48</v>
      </c>
      <c r="G60" s="46" t="s">
        <v>49</v>
      </c>
      <c r="H60">
        <v>1.037528415818</v>
      </c>
      <c r="I60" t="s">
        <v>37</v>
      </c>
      <c r="L60" t="s">
        <v>50</v>
      </c>
      <c r="M60" t="s">
        <v>39</v>
      </c>
      <c r="N60" s="40"/>
      <c r="O60" s="40"/>
      <c r="P60" s="40"/>
      <c r="Q60" s="40"/>
      <c r="R60" s="39"/>
      <c r="S60" s="39"/>
      <c r="T60" s="39"/>
      <c r="U60" s="40"/>
      <c r="V60" s="39"/>
      <c r="W60" s="69"/>
      <c r="Y60" t="s">
        <v>40</v>
      </c>
      <c r="AA60">
        <v>10468738</v>
      </c>
      <c r="AB60" s="46" t="b">
        <v>0</v>
      </c>
      <c r="AD60" s="8"/>
    </row>
    <row r="61" ht="14.25" customHeight="1">
      <c r="A61" s="38">
        <v>1287</v>
      </c>
      <c r="B61" s="46" t="s">
        <v>44</v>
      </c>
      <c r="C61" s="46" t="s">
        <v>45</v>
      </c>
      <c r="D61" s="46" t="s">
        <v>156</v>
      </c>
      <c r="E61" s="46" t="s">
        <v>157</v>
      </c>
      <c r="F61" t="s">
        <v>48</v>
      </c>
      <c r="G61" s="46" t="s">
        <v>49</v>
      </c>
      <c r="H61">
        <v>0.0004852885</v>
      </c>
      <c r="I61" t="s">
        <v>37</v>
      </c>
      <c r="L61" t="s">
        <v>50</v>
      </c>
      <c r="M61" t="s">
        <v>39</v>
      </c>
      <c r="N61" s="40"/>
      <c r="O61" s="40"/>
      <c r="P61" s="40"/>
      <c r="Q61" s="40"/>
      <c r="R61" s="39"/>
      <c r="S61" s="39"/>
      <c r="T61" s="39"/>
      <c r="U61" s="40"/>
      <c r="V61" s="39"/>
      <c r="W61" s="69"/>
      <c r="Y61" t="s">
        <v>40</v>
      </c>
      <c r="AA61">
        <v>4514321</v>
      </c>
      <c r="AB61" s="46" t="b">
        <v>0</v>
      </c>
      <c r="AD61" s="8"/>
    </row>
    <row r="62" ht="14.25" customHeight="1">
      <c r="A62" s="38">
        <v>1287</v>
      </c>
      <c r="B62" s="46" t="s">
        <v>44</v>
      </c>
      <c r="C62" s="46" t="s">
        <v>45</v>
      </c>
      <c r="D62" s="46" t="s">
        <v>158</v>
      </c>
      <c r="E62" s="46" t="s">
        <v>159</v>
      </c>
      <c r="F62" t="s">
        <v>48</v>
      </c>
      <c r="G62" s="46" t="s">
        <v>49</v>
      </c>
      <c r="H62">
        <v>0.00349945167</v>
      </c>
      <c r="I62" t="s">
        <v>37</v>
      </c>
      <c r="L62" t="s">
        <v>50</v>
      </c>
      <c r="M62" t="s">
        <v>39</v>
      </c>
      <c r="N62" s="40"/>
      <c r="O62" s="40"/>
      <c r="P62" s="40"/>
      <c r="Q62" s="40"/>
      <c r="R62" s="39"/>
      <c r="S62" s="39"/>
      <c r="T62" s="39"/>
      <c r="U62" s="40"/>
      <c r="V62" s="39"/>
      <c r="W62" s="69"/>
      <c r="Y62" t="s">
        <v>40</v>
      </c>
      <c r="AA62">
        <v>11634185</v>
      </c>
      <c r="AB62" s="46" t="b">
        <v>0</v>
      </c>
      <c r="AD62" s="8"/>
    </row>
    <row r="63" ht="14.25" customHeight="1">
      <c r="A63" s="38">
        <v>1287</v>
      </c>
      <c r="B63" s="46" t="s">
        <v>44</v>
      </c>
      <c r="C63" s="46" t="s">
        <v>45</v>
      </c>
      <c r="D63" s="46" t="s">
        <v>160</v>
      </c>
      <c r="E63" s="46" t="s">
        <v>161</v>
      </c>
      <c r="F63" t="s">
        <v>48</v>
      </c>
      <c r="G63" s="46" t="s">
        <v>49</v>
      </c>
      <c r="H63">
        <v>0.01807174126</v>
      </c>
      <c r="I63" t="s">
        <v>37</v>
      </c>
      <c r="L63" s="46" t="str">
        <f>((I63&amp;A63)&amp;"-")&amp;B63</f>
        <v>REF1287-Wang 99 - S3</v>
      </c>
      <c r="M63" t="s">
        <v>39</v>
      </c>
      <c r="N63" s="40"/>
      <c r="O63" s="40"/>
      <c r="P63" s="40"/>
      <c r="Q63" s="40"/>
      <c r="R63" s="39"/>
      <c r="S63" s="39"/>
      <c r="T63" s="39"/>
      <c r="U63" s="40"/>
      <c r="V63" s="39"/>
      <c r="W63" s="69"/>
      <c r="Y63" t="s">
        <v>40</v>
      </c>
      <c r="AA63">
        <v>28295085</v>
      </c>
      <c r="AB63" s="46" t="b">
        <v>0</v>
      </c>
      <c r="AD63" s="8"/>
    </row>
    <row r="64" ht="14.25" customHeight="1">
      <c r="A64" s="38">
        <v>1287</v>
      </c>
      <c r="B64" s="46" t="s">
        <v>44</v>
      </c>
      <c r="C64" s="46" t="s">
        <v>45</v>
      </c>
      <c r="D64" s="46" t="s">
        <v>162</v>
      </c>
      <c r="E64" s="46" t="s">
        <v>163</v>
      </c>
      <c r="F64" t="s">
        <v>48</v>
      </c>
      <c r="G64" s="46" t="s">
        <v>49</v>
      </c>
      <c r="H64">
        <v>0.001006931669</v>
      </c>
      <c r="I64" t="s">
        <v>37</v>
      </c>
      <c r="L64" t="s">
        <v>50</v>
      </c>
      <c r="M64" t="s">
        <v>39</v>
      </c>
      <c r="N64" s="40"/>
      <c r="O64" s="40"/>
      <c r="P64" s="40"/>
      <c r="Q64" s="40"/>
      <c r="R64" s="39"/>
      <c r="S64" s="39"/>
      <c r="T64" s="39"/>
      <c r="U64" s="40"/>
      <c r="V64" s="39"/>
      <c r="W64" s="69"/>
      <c r="Y64" t="s">
        <v>40</v>
      </c>
      <c r="AA64">
        <v>8784747</v>
      </c>
      <c r="AB64" s="46" t="b">
        <v>0</v>
      </c>
      <c r="AD64" s="8"/>
    </row>
    <row r="65" ht="14.25" customHeight="1">
      <c r="A65" s="38">
        <v>1287</v>
      </c>
      <c r="B65" s="46" t="s">
        <v>44</v>
      </c>
      <c r="C65" s="46" t="s">
        <v>45</v>
      </c>
      <c r="D65" s="46" t="s">
        <v>164</v>
      </c>
      <c r="E65" s="46" t="s">
        <v>165</v>
      </c>
      <c r="F65" t="s">
        <v>48</v>
      </c>
      <c r="G65" s="46" t="s">
        <v>49</v>
      </c>
      <c r="H65">
        <v>0.153108746168</v>
      </c>
      <c r="I65" t="s">
        <v>37</v>
      </c>
      <c r="L65" t="s">
        <v>50</v>
      </c>
      <c r="M65" t="s">
        <v>39</v>
      </c>
      <c r="N65" s="40"/>
      <c r="O65" s="40"/>
      <c r="P65" s="40"/>
      <c r="Q65" s="40"/>
      <c r="R65" s="39"/>
      <c r="S65" s="39"/>
      <c r="T65" s="39"/>
      <c r="U65" s="40"/>
      <c r="V65" s="39"/>
      <c r="W65" s="69"/>
      <c r="Y65" t="s">
        <v>40</v>
      </c>
      <c r="AA65">
        <v>2804</v>
      </c>
      <c r="AB65" s="46" t="b">
        <v>0</v>
      </c>
      <c r="AD65" s="8"/>
    </row>
    <row r="66" ht="14.25" customHeight="1">
      <c r="A66" s="38">
        <v>1287</v>
      </c>
      <c r="B66" s="46" t="s">
        <v>44</v>
      </c>
      <c r="C66" s="46" t="s">
        <v>45</v>
      </c>
      <c r="D66" s="46" t="s">
        <v>166</v>
      </c>
      <c r="E66" s="46" t="s">
        <v>167</v>
      </c>
      <c r="F66" t="s">
        <v>48</v>
      </c>
      <c r="G66" s="46" t="s">
        <v>49</v>
      </c>
      <c r="H66">
        <v>0.011776059735</v>
      </c>
      <c r="I66" t="s">
        <v>37</v>
      </c>
      <c r="L66" t="s">
        <v>50</v>
      </c>
      <c r="M66" t="s">
        <v>39</v>
      </c>
      <c r="N66" s="40"/>
      <c r="O66" s="40"/>
      <c r="P66" s="40"/>
      <c r="Q66" s="40"/>
      <c r="R66" s="39"/>
      <c r="S66" s="39"/>
      <c r="T66" s="39"/>
      <c r="U66" s="40"/>
      <c r="V66" s="39"/>
      <c r="W66" s="69"/>
      <c r="Y66" t="s">
        <v>40</v>
      </c>
      <c r="AA66">
        <v>10469266</v>
      </c>
      <c r="AB66" s="46" t="b">
        <v>0</v>
      </c>
      <c r="AD66" s="8"/>
    </row>
    <row r="67" ht="14.25" customHeight="1">
      <c r="A67" s="38">
        <v>1287</v>
      </c>
      <c r="B67" s="46" t="s">
        <v>44</v>
      </c>
      <c r="C67" s="46" t="s">
        <v>45</v>
      </c>
      <c r="D67" s="46" t="s">
        <v>168</v>
      </c>
      <c r="E67" s="46" t="s">
        <v>169</v>
      </c>
      <c r="F67" t="s">
        <v>48</v>
      </c>
      <c r="G67" s="46" t="s">
        <v>49</v>
      </c>
      <c r="H67">
        <v>0.004677351413</v>
      </c>
      <c r="I67" t="s">
        <v>37</v>
      </c>
      <c r="L67" t="s">
        <v>50</v>
      </c>
      <c r="M67" t="s">
        <v>39</v>
      </c>
      <c r="N67" s="40"/>
      <c r="O67" s="40"/>
      <c r="P67" s="40"/>
      <c r="Q67" s="40"/>
      <c r="R67" s="39"/>
      <c r="S67" s="39"/>
      <c r="T67" s="39"/>
      <c r="U67" s="40"/>
      <c r="V67" s="39"/>
      <c r="W67" s="69"/>
      <c r="Y67" t="s">
        <v>40</v>
      </c>
      <c r="AA67">
        <v>10438210</v>
      </c>
      <c r="AB67" s="46" t="b">
        <v>0</v>
      </c>
      <c r="AD67" s="8"/>
    </row>
    <row r="68" ht="14.25" customHeight="1">
      <c r="A68" s="38">
        <v>1287</v>
      </c>
      <c r="B68" s="46" t="s">
        <v>44</v>
      </c>
      <c r="C68" s="46" t="s">
        <v>45</v>
      </c>
      <c r="D68" s="46" t="s">
        <v>170</v>
      </c>
      <c r="E68" s="46" t="s">
        <v>171</v>
      </c>
      <c r="F68" t="s">
        <v>48</v>
      </c>
      <c r="G68" s="46" t="s">
        <v>49</v>
      </c>
      <c r="H68">
        <v>0.00011994993</v>
      </c>
      <c r="I68" t="s">
        <v>37</v>
      </c>
      <c r="L68" t="s">
        <v>50</v>
      </c>
      <c r="M68" t="s">
        <v>39</v>
      </c>
      <c r="N68" s="40"/>
      <c r="O68" s="40"/>
      <c r="P68" s="40"/>
      <c r="Q68" s="40"/>
      <c r="R68" s="39"/>
      <c r="S68" s="39"/>
      <c r="T68" s="39"/>
      <c r="U68" s="40"/>
      <c r="V68" s="39"/>
      <c r="W68" s="69"/>
      <c r="Y68" t="s">
        <v>40</v>
      </c>
      <c r="AA68">
        <v>15417</v>
      </c>
      <c r="AB68" s="46" t="b">
        <v>0</v>
      </c>
      <c r="AD68" s="8"/>
    </row>
    <row r="69" ht="14.25" customHeight="1">
      <c r="A69" s="38">
        <v>1287</v>
      </c>
      <c r="B69" s="46" t="s">
        <v>44</v>
      </c>
      <c r="C69" s="46" t="s">
        <v>45</v>
      </c>
      <c r="D69" s="46" t="s">
        <v>172</v>
      </c>
      <c r="E69" s="46" t="s">
        <v>173</v>
      </c>
      <c r="F69" t="s">
        <v>48</v>
      </c>
      <c r="G69" s="46" t="s">
        <v>49</v>
      </c>
      <c r="H69">
        <v>0.007744617978</v>
      </c>
      <c r="I69" t="s">
        <v>37</v>
      </c>
      <c r="L69" t="s">
        <v>50</v>
      </c>
      <c r="M69" t="s">
        <v>39</v>
      </c>
      <c r="N69" s="40"/>
      <c r="O69" s="40"/>
      <c r="P69" s="40"/>
      <c r="Q69" s="40"/>
      <c r="R69" s="39"/>
      <c r="S69" s="39"/>
      <c r="T69" s="39"/>
      <c r="U69" s="40"/>
      <c r="V69" s="39"/>
      <c r="W69" s="69"/>
      <c r="Y69" t="s">
        <v>40</v>
      </c>
      <c r="AA69">
        <v>10468735</v>
      </c>
      <c r="AB69" s="46" t="b">
        <v>0</v>
      </c>
      <c r="AD69" s="8"/>
    </row>
    <row r="70" ht="14.25" customHeight="1">
      <c r="A70" s="38">
        <v>1287</v>
      </c>
      <c r="B70" s="46" t="s">
        <v>174</v>
      </c>
      <c r="C70" s="46" t="s">
        <v>45</v>
      </c>
      <c r="D70" s="46" t="s">
        <v>175</v>
      </c>
      <c r="E70" s="46" t="s">
        <v>176</v>
      </c>
      <c r="F70" t="s">
        <v>48</v>
      </c>
      <c r="G70" s="46" t="s">
        <v>49</v>
      </c>
      <c r="H70">
        <v>0.008128305162</v>
      </c>
      <c r="I70" t="s">
        <v>37</v>
      </c>
      <c r="L70" s="46" t="str">
        <f>((I70&amp;A70)&amp;"-")&amp;B70</f>
        <v>REF1287-Wang 99 - S2</v>
      </c>
      <c r="M70" t="s">
        <v>39</v>
      </c>
      <c r="N70" s="40"/>
      <c r="O70" s="40"/>
      <c r="P70" s="40"/>
      <c r="Q70" s="40"/>
      <c r="R70" s="39"/>
      <c r="S70" s="39"/>
      <c r="T70" s="39"/>
      <c r="U70" s="40"/>
      <c r="V70" s="39"/>
      <c r="W70" s="69"/>
      <c r="Y70" t="s">
        <v>40</v>
      </c>
      <c r="AA70">
        <v>28295098</v>
      </c>
      <c r="AB70" s="46" t="b">
        <v>0</v>
      </c>
      <c r="AD70" s="8"/>
    </row>
    <row r="71" ht="14.25" customHeight="1">
      <c r="A71" s="38">
        <v>1287</v>
      </c>
      <c r="B71" s="46" t="s">
        <v>44</v>
      </c>
      <c r="C71" s="46" t="s">
        <v>45</v>
      </c>
      <c r="D71" s="46" t="s">
        <v>177</v>
      </c>
      <c r="E71" s="46" t="s">
        <v>178</v>
      </c>
      <c r="F71" t="s">
        <v>48</v>
      </c>
      <c r="G71" s="46" t="s">
        <v>49</v>
      </c>
      <c r="H71">
        <v>0.000000044157</v>
      </c>
      <c r="I71" t="s">
        <v>37</v>
      </c>
      <c r="L71" t="s">
        <v>50</v>
      </c>
      <c r="M71" t="s">
        <v>39</v>
      </c>
      <c r="N71" s="40"/>
      <c r="O71" s="40"/>
      <c r="P71" s="40"/>
      <c r="Q71" s="40"/>
      <c r="R71" s="39"/>
      <c r="S71" s="39"/>
      <c r="T71" s="39"/>
      <c r="U71" s="40"/>
      <c r="V71" s="39"/>
      <c r="W71" s="69"/>
      <c r="Y71" t="s">
        <v>40</v>
      </c>
      <c r="AA71">
        <v>8171240</v>
      </c>
      <c r="AB71" s="46" t="b">
        <v>0</v>
      </c>
      <c r="AD71" s="8"/>
    </row>
    <row r="72" ht="14.25" customHeight="1">
      <c r="A72" s="38">
        <v>1287</v>
      </c>
      <c r="B72" s="46" t="s">
        <v>44</v>
      </c>
      <c r="C72" s="46" t="s">
        <v>45</v>
      </c>
      <c r="D72" s="46" t="s">
        <v>179</v>
      </c>
      <c r="E72" s="46" t="s">
        <v>180</v>
      </c>
      <c r="F72" t="s">
        <v>48</v>
      </c>
      <c r="G72" s="46" t="s">
        <v>49</v>
      </c>
      <c r="H72">
        <v>0.000260015956</v>
      </c>
      <c r="I72" t="s">
        <v>37</v>
      </c>
      <c r="L72" t="s">
        <v>50</v>
      </c>
      <c r="M72" t="s">
        <v>39</v>
      </c>
      <c r="N72" s="40"/>
      <c r="O72" s="40"/>
      <c r="P72" s="40"/>
      <c r="Q72" s="40"/>
      <c r="R72" s="39"/>
      <c r="S72" s="39"/>
      <c r="T72" s="39"/>
      <c r="U72" s="40"/>
      <c r="V72" s="39"/>
      <c r="W72" s="69"/>
      <c r="Y72" t="s">
        <v>40</v>
      </c>
      <c r="AA72">
        <v>4784746</v>
      </c>
      <c r="AB72" s="46" t="b">
        <v>0</v>
      </c>
      <c r="AD72" s="8"/>
    </row>
    <row r="73" ht="14.25" customHeight="1">
      <c r="A73" s="38">
        <v>1287</v>
      </c>
      <c r="B73" s="46" t="s">
        <v>44</v>
      </c>
      <c r="C73" s="46" t="s">
        <v>45</v>
      </c>
      <c r="D73" s="46" t="s">
        <v>181</v>
      </c>
      <c r="E73" s="46" t="s">
        <v>182</v>
      </c>
      <c r="F73" t="s">
        <v>48</v>
      </c>
      <c r="G73" s="46" t="s">
        <v>49</v>
      </c>
      <c r="H73">
        <v>0.01300169578</v>
      </c>
      <c r="I73" t="s">
        <v>37</v>
      </c>
      <c r="L73" t="s">
        <v>50</v>
      </c>
      <c r="M73" t="s">
        <v>39</v>
      </c>
      <c r="N73" s="40"/>
      <c r="O73" s="40"/>
      <c r="P73" s="40"/>
      <c r="Q73" s="40"/>
      <c r="R73" s="39"/>
      <c r="S73" s="39"/>
      <c r="T73" s="39"/>
      <c r="U73" s="40"/>
      <c r="V73" s="39"/>
      <c r="W73" s="69"/>
      <c r="Y73" t="s">
        <v>40</v>
      </c>
      <c r="AA73">
        <v>6019821</v>
      </c>
      <c r="AB73" s="46" t="b">
        <v>0</v>
      </c>
      <c r="AD73" s="8"/>
    </row>
    <row r="74" ht="14.25" customHeight="1">
      <c r="A74" s="38">
        <v>1287</v>
      </c>
      <c r="B74" s="46" t="s">
        <v>44</v>
      </c>
      <c r="C74" s="46" t="s">
        <v>45</v>
      </c>
      <c r="D74" s="46" t="s">
        <v>183</v>
      </c>
      <c r="E74" s="46" t="s">
        <v>184</v>
      </c>
      <c r="F74" t="s">
        <v>48</v>
      </c>
      <c r="G74" s="46" t="s">
        <v>49</v>
      </c>
      <c r="H74">
        <v>0.003715352291</v>
      </c>
      <c r="I74" t="s">
        <v>37</v>
      </c>
      <c r="L74" s="46" t="str">
        <f>((I74&amp;A74)&amp;"-")&amp;B74</f>
        <v>REF1287-Wang 99 - S3</v>
      </c>
      <c r="M74" t="s">
        <v>39</v>
      </c>
      <c r="N74" s="40"/>
      <c r="O74" s="40"/>
      <c r="P74" s="40"/>
      <c r="Q74" s="40"/>
      <c r="R74" s="39"/>
      <c r="S74" s="39"/>
      <c r="T74" s="39"/>
      <c r="U74" s="40"/>
      <c r="V74" s="39"/>
      <c r="W74" s="69"/>
      <c r="Y74" t="s">
        <v>40</v>
      </c>
      <c r="AA74">
        <v>28295119</v>
      </c>
      <c r="AB74" s="46" t="b">
        <v>0</v>
      </c>
      <c r="AD74" s="8"/>
    </row>
    <row r="75" ht="14.25" customHeight="1">
      <c r="A75" s="38">
        <v>1287</v>
      </c>
      <c r="B75" s="46" t="s">
        <v>44</v>
      </c>
      <c r="C75" s="46" t="s">
        <v>45</v>
      </c>
      <c r="D75" s="46" t="s">
        <v>185</v>
      </c>
      <c r="E75" s="46" t="s">
        <v>186</v>
      </c>
      <c r="F75" t="s">
        <v>48</v>
      </c>
      <c r="G75" s="46" t="s">
        <v>49</v>
      </c>
      <c r="H75">
        <v>0.002147830474</v>
      </c>
      <c r="I75" t="s">
        <v>37</v>
      </c>
      <c r="L75" t="s">
        <v>50</v>
      </c>
      <c r="M75" t="s">
        <v>39</v>
      </c>
      <c r="N75" s="40"/>
      <c r="O75" s="40"/>
      <c r="P75" s="40"/>
      <c r="Q75" s="40"/>
      <c r="R75" s="39"/>
      <c r="S75" s="39"/>
      <c r="T75" s="39"/>
      <c r="U75" s="40"/>
      <c r="V75" s="39"/>
      <c r="W75" s="69"/>
      <c r="Y75" t="s">
        <v>40</v>
      </c>
      <c r="AA75">
        <v>26442</v>
      </c>
      <c r="AB75" s="46" t="b">
        <v>0</v>
      </c>
      <c r="AD75" s="8"/>
    </row>
    <row r="76" ht="14.25" customHeight="1">
      <c r="A76" s="38">
        <v>1287</v>
      </c>
      <c r="B76" s="46" t="s">
        <v>44</v>
      </c>
      <c r="C76" s="46" t="s">
        <v>45</v>
      </c>
      <c r="D76" s="46" t="s">
        <v>187</v>
      </c>
      <c r="E76" s="46" t="s">
        <v>188</v>
      </c>
      <c r="F76" t="s">
        <v>48</v>
      </c>
      <c r="G76" s="46" t="s">
        <v>49</v>
      </c>
      <c r="H76">
        <v>0.00572796031</v>
      </c>
      <c r="I76" t="s">
        <v>37</v>
      </c>
      <c r="L76" t="s">
        <v>50</v>
      </c>
      <c r="M76" t="s">
        <v>39</v>
      </c>
      <c r="N76" s="40"/>
      <c r="O76" s="40"/>
      <c r="P76" s="40"/>
      <c r="Q76" s="40"/>
      <c r="R76" s="39"/>
      <c r="S76" s="39"/>
      <c r="T76" s="39"/>
      <c r="U76" s="40"/>
      <c r="V76" s="39"/>
      <c r="W76" s="69"/>
      <c r="Y76" t="s">
        <v>40</v>
      </c>
      <c r="AA76">
        <v>2272143</v>
      </c>
      <c r="AB76" s="46" t="b">
        <v>0</v>
      </c>
      <c r="AD76" s="8"/>
    </row>
    <row r="77" ht="14.25" customHeight="1">
      <c r="A77" s="38">
        <v>1287</v>
      </c>
      <c r="B77" s="46" t="s">
        <v>44</v>
      </c>
      <c r="C77" s="46" t="s">
        <v>45</v>
      </c>
      <c r="D77" s="46" t="s">
        <v>189</v>
      </c>
      <c r="E77" s="46" t="s">
        <v>190</v>
      </c>
      <c r="F77" t="s">
        <v>48</v>
      </c>
      <c r="G77" s="46" t="s">
        <v>49</v>
      </c>
      <c r="H77">
        <v>0.010814339513</v>
      </c>
      <c r="I77" t="s">
        <v>37</v>
      </c>
      <c r="L77" t="s">
        <v>50</v>
      </c>
      <c r="M77" t="s">
        <v>39</v>
      </c>
      <c r="N77" s="40"/>
      <c r="O77" s="40"/>
      <c r="P77" s="40"/>
      <c r="Q77" s="40"/>
      <c r="R77" s="39"/>
      <c r="S77" s="39"/>
      <c r="T77" s="39"/>
      <c r="U77" s="40"/>
      <c r="V77" s="39"/>
      <c r="W77" s="69"/>
      <c r="Y77" t="s">
        <v>40</v>
      </c>
      <c r="AA77">
        <v>10567</v>
      </c>
      <c r="AB77" s="46" t="b">
        <v>0</v>
      </c>
      <c r="AD77" s="8"/>
    </row>
    <row r="78" ht="14.25" customHeight="1">
      <c r="A78" s="38">
        <v>1287</v>
      </c>
      <c r="B78" s="46" t="s">
        <v>53</v>
      </c>
      <c r="C78" s="46" t="s">
        <v>45</v>
      </c>
      <c r="D78" s="46" t="s">
        <v>191</v>
      </c>
      <c r="E78" s="46" t="s">
        <v>192</v>
      </c>
      <c r="F78" t="s">
        <v>48</v>
      </c>
      <c r="G78" s="46" t="s">
        <v>49</v>
      </c>
      <c r="H78">
        <v>0.000000812831</v>
      </c>
      <c r="I78" t="s">
        <v>37</v>
      </c>
      <c r="L78" t="s">
        <v>50</v>
      </c>
      <c r="M78" t="s">
        <v>39</v>
      </c>
      <c r="N78" s="40"/>
      <c r="O78" s="40"/>
      <c r="P78" s="40"/>
      <c r="Q78" s="40"/>
      <c r="R78" s="39"/>
      <c r="S78" s="39"/>
      <c r="T78" s="39"/>
      <c r="U78" s="40"/>
      <c r="V78" s="39"/>
      <c r="W78" s="69"/>
      <c r="Y78" t="s">
        <v>40</v>
      </c>
      <c r="AA78">
        <v>15572</v>
      </c>
      <c r="AB78" s="46" t="b">
        <v>0</v>
      </c>
      <c r="AD78" s="8"/>
    </row>
    <row r="79" ht="14.25" customHeight="1">
      <c r="A79" s="38">
        <v>1287</v>
      </c>
      <c r="B79" s="46" t="s">
        <v>44</v>
      </c>
      <c r="C79" s="46" t="s">
        <v>45</v>
      </c>
      <c r="D79" s="46" t="s">
        <v>193</v>
      </c>
      <c r="E79" s="46" t="s">
        <v>194</v>
      </c>
      <c r="F79" t="s">
        <v>48</v>
      </c>
      <c r="G79" s="46" t="s">
        <v>49</v>
      </c>
      <c r="H79">
        <v>0.000691830971</v>
      </c>
      <c r="I79" t="s">
        <v>37</v>
      </c>
      <c r="L79" s="46" t="str">
        <f>((I79&amp;A79)&amp;"-")&amp;B79</f>
        <v>REF1287-Wang 99 - S3</v>
      </c>
      <c r="M79" t="s">
        <v>39</v>
      </c>
      <c r="N79" s="40"/>
      <c r="O79" s="40"/>
      <c r="P79" s="40"/>
      <c r="Q79" s="40"/>
      <c r="R79" s="39"/>
      <c r="S79" s="39"/>
      <c r="T79" s="39"/>
      <c r="U79" s="40"/>
      <c r="V79" s="39"/>
      <c r="W79" s="69"/>
      <c r="Y79" t="s">
        <v>40</v>
      </c>
      <c r="AA79">
        <v>18692928</v>
      </c>
      <c r="AB79" s="46" t="b">
        <v>0</v>
      </c>
      <c r="AD79" s="8"/>
    </row>
    <row r="80" ht="14.25" customHeight="1">
      <c r="A80" s="38">
        <v>1287</v>
      </c>
      <c r="B80" s="46" t="s">
        <v>44</v>
      </c>
      <c r="C80" s="46" t="s">
        <v>45</v>
      </c>
      <c r="D80" s="46" t="s">
        <v>195</v>
      </c>
      <c r="E80" s="46" t="s">
        <v>196</v>
      </c>
      <c r="F80" t="s">
        <v>48</v>
      </c>
      <c r="G80" s="46" t="s">
        <v>49</v>
      </c>
      <c r="H80">
        <v>0.059020108017</v>
      </c>
      <c r="I80" t="s">
        <v>37</v>
      </c>
      <c r="L80" t="s">
        <v>50</v>
      </c>
      <c r="M80" t="s">
        <v>39</v>
      </c>
      <c r="N80" s="40"/>
      <c r="O80" s="40"/>
      <c r="P80" s="40"/>
      <c r="Q80" s="40"/>
      <c r="R80" s="39"/>
      <c r="S80" s="39"/>
      <c r="T80" s="39"/>
      <c r="U80" s="40"/>
      <c r="V80" s="39"/>
      <c r="W80" s="69"/>
      <c r="Y80" t="s">
        <v>40</v>
      </c>
      <c r="AA80">
        <v>10439505</v>
      </c>
      <c r="AB80" s="46" t="b">
        <v>0</v>
      </c>
      <c r="AD80" s="8"/>
    </row>
    <row r="81" ht="14.25" customHeight="1">
      <c r="A81" s="38">
        <v>1287</v>
      </c>
      <c r="B81" s="46" t="s">
        <v>44</v>
      </c>
      <c r="C81" s="46" t="s">
        <v>45</v>
      </c>
      <c r="D81" s="46" t="s">
        <v>197</v>
      </c>
      <c r="E81" s="46" t="s">
        <v>198</v>
      </c>
      <c r="F81" t="s">
        <v>48</v>
      </c>
      <c r="G81" s="46" t="s">
        <v>49</v>
      </c>
      <c r="H81">
        <v>0.000010990058</v>
      </c>
      <c r="I81" t="s">
        <v>37</v>
      </c>
      <c r="L81" t="s">
        <v>50</v>
      </c>
      <c r="M81" t="s">
        <v>39</v>
      </c>
      <c r="N81" s="40"/>
      <c r="O81" s="40"/>
      <c r="P81" s="40"/>
      <c r="Q81" s="40"/>
      <c r="R81" s="39"/>
      <c r="S81" s="39"/>
      <c r="T81" s="39"/>
      <c r="U81" s="40"/>
      <c r="V81" s="39"/>
      <c r="W81" s="69"/>
      <c r="Y81" t="s">
        <v>40</v>
      </c>
      <c r="AA81">
        <v>23536</v>
      </c>
      <c r="AB81" s="46" t="b">
        <v>0</v>
      </c>
      <c r="AD81" s="8"/>
    </row>
    <row r="82" ht="14.25" customHeight="1">
      <c r="A82" s="38">
        <v>1287</v>
      </c>
      <c r="B82" s="46" t="s">
        <v>44</v>
      </c>
      <c r="C82" s="46" t="s">
        <v>45</v>
      </c>
      <c r="D82" s="46" t="s">
        <v>199</v>
      </c>
      <c r="E82" s="46" t="s">
        <v>200</v>
      </c>
      <c r="F82" t="s">
        <v>48</v>
      </c>
      <c r="G82" s="46" t="s">
        <v>49</v>
      </c>
      <c r="H82">
        <v>0.002477422058</v>
      </c>
      <c r="I82" t="s">
        <v>37</v>
      </c>
      <c r="L82" t="s">
        <v>50</v>
      </c>
      <c r="M82" t="s">
        <v>39</v>
      </c>
      <c r="N82" s="40"/>
      <c r="O82" s="40"/>
      <c r="P82" s="40"/>
      <c r="Q82" s="40"/>
      <c r="R82" s="39"/>
      <c r="S82" s="39"/>
      <c r="T82" s="39"/>
      <c r="U82" s="40"/>
      <c r="V82" s="39"/>
      <c r="W82" s="69"/>
      <c r="Y82" t="s">
        <v>40</v>
      </c>
      <c r="AA82">
        <v>8214117</v>
      </c>
      <c r="AB82" s="46" t="b">
        <v>0</v>
      </c>
      <c r="AD82" s="8"/>
    </row>
    <row r="83" ht="14.25" customHeight="1">
      <c r="A83" s="38">
        <v>1287</v>
      </c>
      <c r="B83" s="46" t="s">
        <v>44</v>
      </c>
      <c r="C83" s="46" t="s">
        <v>45</v>
      </c>
      <c r="D83" s="46" t="s">
        <v>201</v>
      </c>
      <c r="E83" s="46" t="s">
        <v>202</v>
      </c>
      <c r="F83" t="s">
        <v>48</v>
      </c>
      <c r="G83" s="46" t="s">
        <v>49</v>
      </c>
      <c r="H83">
        <v>0.025585858869</v>
      </c>
      <c r="I83" t="s">
        <v>37</v>
      </c>
      <c r="L83" t="s">
        <v>50</v>
      </c>
      <c r="M83" t="s">
        <v>39</v>
      </c>
      <c r="N83" s="40"/>
      <c r="O83" s="40"/>
      <c r="P83" s="40"/>
      <c r="Q83" s="40"/>
      <c r="R83" s="39"/>
      <c r="S83" s="39"/>
      <c r="T83" s="39"/>
      <c r="U83" s="40"/>
      <c r="V83" s="39"/>
      <c r="W83" s="69"/>
      <c r="Y83" t="s">
        <v>40</v>
      </c>
      <c r="AA83">
        <v>7848688</v>
      </c>
      <c r="AB83" s="46" t="b">
        <v>0</v>
      </c>
      <c r="AD83" s="8"/>
    </row>
    <row r="84" ht="14.25" customHeight="1">
      <c r="A84" s="38">
        <v>1287</v>
      </c>
      <c r="B84" s="46" t="s">
        <v>44</v>
      </c>
      <c r="C84" s="46" t="s">
        <v>45</v>
      </c>
      <c r="D84" s="46" t="s">
        <v>203</v>
      </c>
      <c r="E84" s="46" t="s">
        <v>204</v>
      </c>
      <c r="F84" t="s">
        <v>48</v>
      </c>
      <c r="G84" s="46" t="s">
        <v>49</v>
      </c>
      <c r="H84">
        <v>0.018706821404</v>
      </c>
      <c r="I84" t="s">
        <v>37</v>
      </c>
      <c r="L84" s="46" t="str">
        <f>((I84&amp;A84)&amp;"-")&amp;B84</f>
        <v>REF1287-Wang 99 - S3</v>
      </c>
      <c r="M84" t="s">
        <v>39</v>
      </c>
      <c r="N84" s="40"/>
      <c r="O84" s="40"/>
      <c r="P84" s="40"/>
      <c r="Q84" s="40"/>
      <c r="R84" s="39"/>
      <c r="S84" s="39"/>
      <c r="T84" s="39"/>
      <c r="U84" s="40"/>
      <c r="V84" s="39"/>
      <c r="W84" s="69"/>
      <c r="Y84" t="s">
        <v>40</v>
      </c>
      <c r="AA84">
        <v>28295084</v>
      </c>
      <c r="AB84" s="46" t="b">
        <v>0</v>
      </c>
      <c r="AD84" s="8"/>
    </row>
    <row r="85" ht="14.25" customHeight="1">
      <c r="A85" s="38">
        <v>1287</v>
      </c>
      <c r="B85" s="46" t="s">
        <v>44</v>
      </c>
      <c r="C85" s="46" t="s">
        <v>45</v>
      </c>
      <c r="D85" s="46" t="s">
        <v>205</v>
      </c>
      <c r="E85" s="46" t="s">
        <v>206</v>
      </c>
      <c r="F85" t="s">
        <v>48</v>
      </c>
      <c r="G85" s="46" t="s">
        <v>49</v>
      </c>
      <c r="H85">
        <v>0.016180800376</v>
      </c>
      <c r="I85" t="s">
        <v>37</v>
      </c>
      <c r="L85" s="46" t="str">
        <f>((I85&amp;A85)&amp;"-")&amp;B85</f>
        <v>REF1287-Wang 99 - S3</v>
      </c>
      <c r="M85" t="s">
        <v>39</v>
      </c>
      <c r="N85" s="40"/>
      <c r="O85" s="40"/>
      <c r="P85" s="40"/>
      <c r="Q85" s="40"/>
      <c r="R85" s="39"/>
      <c r="S85" s="39"/>
      <c r="T85" s="39"/>
      <c r="U85" s="40"/>
      <c r="V85" s="39"/>
      <c r="W85" s="69"/>
      <c r="Y85" t="s">
        <v>40</v>
      </c>
      <c r="AA85">
        <v>28295086</v>
      </c>
      <c r="AB85" s="46" t="b">
        <v>0</v>
      </c>
      <c r="AD85" s="8"/>
    </row>
    <row r="86" ht="14.25" customHeight="1">
      <c r="A86" s="38">
        <v>1287</v>
      </c>
      <c r="B86" s="46" t="s">
        <v>44</v>
      </c>
      <c r="C86" s="46" t="s">
        <v>45</v>
      </c>
      <c r="D86" s="46" t="s">
        <v>207</v>
      </c>
      <c r="E86" s="46" t="s">
        <v>208</v>
      </c>
      <c r="F86" t="s">
        <v>48</v>
      </c>
      <c r="G86" s="46" t="s">
        <v>49</v>
      </c>
      <c r="H86">
        <v>0.001235947433</v>
      </c>
      <c r="I86" t="s">
        <v>37</v>
      </c>
      <c r="L86" s="46" t="str">
        <f>((I86&amp;A86)&amp;"-")&amp;B86</f>
        <v>REF1287-Wang 99 - S3</v>
      </c>
      <c r="M86" t="s">
        <v>39</v>
      </c>
      <c r="N86" s="40"/>
      <c r="O86" s="40"/>
      <c r="P86" s="40"/>
      <c r="Q86" s="40"/>
      <c r="R86" s="39"/>
      <c r="S86" s="39"/>
      <c r="T86" s="39"/>
      <c r="U86" s="40"/>
      <c r="V86" s="39"/>
      <c r="W86" s="69"/>
      <c r="Y86" t="s">
        <v>40</v>
      </c>
      <c r="AA86">
        <v>28295138</v>
      </c>
      <c r="AB86" s="46" t="b">
        <v>0</v>
      </c>
      <c r="AD86" s="8"/>
    </row>
    <row r="87" ht="14.25" customHeight="1">
      <c r="A87" s="38">
        <v>1287</v>
      </c>
      <c r="B87" s="46" t="s">
        <v>53</v>
      </c>
      <c r="C87" s="46" t="s">
        <v>45</v>
      </c>
      <c r="D87" s="46" t="s">
        <v>209</v>
      </c>
      <c r="E87" s="46" t="s">
        <v>210</v>
      </c>
      <c r="F87" t="s">
        <v>48</v>
      </c>
      <c r="G87" s="46" t="s">
        <v>49</v>
      </c>
      <c r="H87">
        <v>0.000218776162</v>
      </c>
      <c r="I87" t="s">
        <v>37</v>
      </c>
      <c r="L87" t="s">
        <v>50</v>
      </c>
      <c r="M87" t="s">
        <v>39</v>
      </c>
      <c r="N87" s="40"/>
      <c r="O87" s="40"/>
      <c r="P87" s="40"/>
      <c r="Q87" s="40"/>
      <c r="R87" s="39"/>
      <c r="S87" s="39"/>
      <c r="T87" s="39"/>
      <c r="U87" s="40"/>
      <c r="V87" s="39"/>
      <c r="W87" s="69"/>
      <c r="Y87" t="s">
        <v>40</v>
      </c>
      <c r="AA87">
        <v>35885</v>
      </c>
      <c r="AB87" s="46" t="b">
        <v>0</v>
      </c>
      <c r="AD87" s="8"/>
    </row>
    <row r="88" ht="14.25" customHeight="1">
      <c r="A88" s="38">
        <v>1287</v>
      </c>
      <c r="B88" s="46" t="s">
        <v>44</v>
      </c>
      <c r="C88" s="46" t="s">
        <v>45</v>
      </c>
      <c r="D88" s="46" t="s">
        <v>211</v>
      </c>
      <c r="E88" s="46" t="s">
        <v>212</v>
      </c>
      <c r="F88" t="s">
        <v>48</v>
      </c>
      <c r="G88" s="46" t="s">
        <v>49</v>
      </c>
      <c r="H88">
        <v>0.0076207901</v>
      </c>
      <c r="I88" t="s">
        <v>37</v>
      </c>
      <c r="L88" t="s">
        <v>50</v>
      </c>
      <c r="M88" t="s">
        <v>39</v>
      </c>
      <c r="N88" s="40"/>
      <c r="O88" s="40"/>
      <c r="P88" s="40"/>
      <c r="Q88" s="40"/>
      <c r="R88" s="39"/>
      <c r="S88" s="39"/>
      <c r="T88" s="39"/>
      <c r="U88" s="40"/>
      <c r="V88" s="39"/>
      <c r="W88" s="69"/>
      <c r="Y88" t="s">
        <v>40</v>
      </c>
      <c r="AA88">
        <v>8240272</v>
      </c>
      <c r="AB88" s="46" t="b">
        <v>0</v>
      </c>
      <c r="AD88" s="8"/>
    </row>
    <row r="89" ht="14.25" customHeight="1">
      <c r="A89" s="38">
        <v>1287</v>
      </c>
      <c r="B89" s="46" t="s">
        <v>44</v>
      </c>
      <c r="C89" s="46" t="s">
        <v>45</v>
      </c>
      <c r="D89" s="46" t="s">
        <v>213</v>
      </c>
      <c r="E89" s="46" t="s">
        <v>214</v>
      </c>
      <c r="F89" t="s">
        <v>48</v>
      </c>
      <c r="G89" s="46" t="s">
        <v>49</v>
      </c>
      <c r="H89">
        <v>0.010990058394</v>
      </c>
      <c r="I89" t="s">
        <v>37</v>
      </c>
      <c r="L89" t="s">
        <v>50</v>
      </c>
      <c r="M89" t="s">
        <v>39</v>
      </c>
      <c r="N89" s="40"/>
      <c r="O89" s="40"/>
      <c r="P89" s="40"/>
      <c r="Q89" s="40"/>
      <c r="R89" s="39"/>
      <c r="S89" s="39"/>
      <c r="T89" s="39"/>
      <c r="U89" s="40"/>
      <c r="V89" s="39"/>
      <c r="W89" s="69"/>
      <c r="Y89" t="s">
        <v>40</v>
      </c>
      <c r="AA89">
        <v>4676835</v>
      </c>
      <c r="AB89" s="46" t="b">
        <v>0</v>
      </c>
      <c r="AD89" s="8"/>
    </row>
    <row r="90" ht="14.25" customHeight="1">
      <c r="A90" s="38">
        <v>1287</v>
      </c>
      <c r="B90" s="46" t="s">
        <v>44</v>
      </c>
      <c r="C90" s="46" t="s">
        <v>45</v>
      </c>
      <c r="D90" s="46" t="s">
        <v>215</v>
      </c>
      <c r="E90" s="46" t="s">
        <v>216</v>
      </c>
      <c r="F90" t="s">
        <v>48</v>
      </c>
      <c r="G90" s="46" t="s">
        <v>49</v>
      </c>
      <c r="H90">
        <v>0.000060255959</v>
      </c>
      <c r="I90" t="s">
        <v>37</v>
      </c>
      <c r="L90" t="s">
        <v>50</v>
      </c>
      <c r="M90" t="s">
        <v>39</v>
      </c>
      <c r="N90" s="40"/>
      <c r="O90" s="40"/>
      <c r="P90" s="40"/>
      <c r="Q90" s="40"/>
      <c r="R90" s="39"/>
      <c r="S90" s="39"/>
      <c r="T90" s="39"/>
      <c r="U90" s="40"/>
      <c r="V90" s="39"/>
      <c r="W90" s="69"/>
      <c r="Y90" t="s">
        <v>40</v>
      </c>
      <c r="AA90">
        <v>4676747</v>
      </c>
      <c r="AB90" s="46" t="b">
        <v>0</v>
      </c>
      <c r="AD90" s="8"/>
    </row>
    <row r="91" ht="14.25" customHeight="1">
      <c r="A91" s="38">
        <v>1287</v>
      </c>
      <c r="B91" s="46" t="s">
        <v>44</v>
      </c>
      <c r="C91" s="46" t="s">
        <v>45</v>
      </c>
      <c r="D91" s="46" t="s">
        <v>217</v>
      </c>
      <c r="E91" s="46" t="s">
        <v>218</v>
      </c>
      <c r="F91" t="s">
        <v>48</v>
      </c>
      <c r="G91" s="46" t="s">
        <v>49</v>
      </c>
      <c r="H91">
        <v>0.000453941617</v>
      </c>
      <c r="I91" t="s">
        <v>37</v>
      </c>
      <c r="L91" t="s">
        <v>50</v>
      </c>
      <c r="M91" t="s">
        <v>39</v>
      </c>
      <c r="N91" s="40"/>
      <c r="O91" s="40"/>
      <c r="P91" s="40"/>
      <c r="Q91" s="40"/>
      <c r="R91" s="39"/>
      <c r="S91" s="39"/>
      <c r="T91" s="39"/>
      <c r="U91" s="40"/>
      <c r="V91" s="39"/>
      <c r="W91" s="69"/>
      <c r="Y91" t="s">
        <v>40</v>
      </c>
      <c r="AA91">
        <v>5400708</v>
      </c>
      <c r="AB91" s="46" t="b">
        <v>0</v>
      </c>
      <c r="AD91" s="8"/>
    </row>
    <row r="92" ht="14.25" customHeight="1">
      <c r="A92" s="38">
        <v>1287</v>
      </c>
      <c r="B92" s="46" t="s">
        <v>44</v>
      </c>
      <c r="C92" s="46" t="s">
        <v>45</v>
      </c>
      <c r="D92" s="46" t="s">
        <v>219</v>
      </c>
      <c r="E92" s="46" t="s">
        <v>220</v>
      </c>
      <c r="F92" t="s">
        <v>48</v>
      </c>
      <c r="G92" s="46" t="s">
        <v>49</v>
      </c>
      <c r="H92">
        <v>0.000790678628</v>
      </c>
      <c r="I92" t="s">
        <v>37</v>
      </c>
      <c r="L92" s="46" t="str">
        <f>((I92&amp;A92)&amp;"-")&amp;B92</f>
        <v>REF1287-Wang 99 - S3</v>
      </c>
      <c r="M92" t="s">
        <v>39</v>
      </c>
      <c r="N92" s="40"/>
      <c r="O92" s="40"/>
      <c r="P92" s="40"/>
      <c r="Q92" s="40"/>
      <c r="R92" s="39"/>
      <c r="S92" s="39"/>
      <c r="T92" s="39"/>
      <c r="U92" s="40"/>
      <c r="V92" s="39"/>
      <c r="W92" s="69"/>
      <c r="Y92" t="s">
        <v>40</v>
      </c>
      <c r="AA92">
        <v>28295147</v>
      </c>
      <c r="AB92" s="46" t="b">
        <v>0</v>
      </c>
      <c r="AD92" s="8"/>
    </row>
    <row r="93" ht="14.25" customHeight="1">
      <c r="A93" s="38">
        <v>1287</v>
      </c>
      <c r="B93" s="46" t="s">
        <v>44</v>
      </c>
      <c r="C93" s="46" t="s">
        <v>45</v>
      </c>
      <c r="D93" s="46" t="s">
        <v>221</v>
      </c>
      <c r="E93" s="46" t="s">
        <v>222</v>
      </c>
      <c r="F93" t="s">
        <v>48</v>
      </c>
      <c r="G93" s="46" t="s">
        <v>49</v>
      </c>
      <c r="H93">
        <v>0.000158489319</v>
      </c>
      <c r="I93" t="s">
        <v>37</v>
      </c>
      <c r="L93" t="s">
        <v>50</v>
      </c>
      <c r="M93" t="s">
        <v>39</v>
      </c>
      <c r="N93" s="40"/>
      <c r="O93" s="40"/>
      <c r="P93" s="40"/>
      <c r="Q93" s="40"/>
      <c r="R93" s="39"/>
      <c r="S93" s="39"/>
      <c r="T93" s="39"/>
      <c r="U93" s="40"/>
      <c r="V93" s="39"/>
      <c r="W93" s="69"/>
      <c r="Y93" t="s">
        <v>40</v>
      </c>
      <c r="AA93">
        <v>10469186</v>
      </c>
      <c r="AB93" s="46" t="b">
        <v>0</v>
      </c>
      <c r="AD93" s="8"/>
    </row>
    <row r="94" ht="14.25" customHeight="1">
      <c r="A94" s="38">
        <v>1287</v>
      </c>
      <c r="B94" s="46" t="s">
        <v>44</v>
      </c>
      <c r="C94" s="46" t="s">
        <v>45</v>
      </c>
      <c r="D94" s="46" t="s">
        <v>223</v>
      </c>
      <c r="E94" s="46" t="s">
        <v>224</v>
      </c>
      <c r="F94" t="s">
        <v>48</v>
      </c>
      <c r="G94" s="46" t="s">
        <v>49</v>
      </c>
      <c r="H94">
        <v>0.000105681751</v>
      </c>
      <c r="I94" t="s">
        <v>37</v>
      </c>
      <c r="L94" t="s">
        <v>50</v>
      </c>
      <c r="M94" t="s">
        <v>39</v>
      </c>
      <c r="N94" s="40"/>
      <c r="O94" s="40"/>
      <c r="P94" s="40"/>
      <c r="Q94" s="40"/>
      <c r="R94" s="39"/>
      <c r="S94" s="39"/>
      <c r="T94" s="39"/>
      <c r="U94" s="40"/>
      <c r="V94" s="39"/>
      <c r="W94" s="69"/>
      <c r="Y94" t="s">
        <v>40</v>
      </c>
      <c r="AA94">
        <v>8536479</v>
      </c>
      <c r="AB94" s="46" t="b">
        <v>0</v>
      </c>
      <c r="AD94" s="8"/>
    </row>
    <row r="95" ht="14.25" customHeight="1">
      <c r="A95" s="38">
        <v>1287</v>
      </c>
      <c r="B95" s="46" t="s">
        <v>44</v>
      </c>
      <c r="C95" s="46" t="s">
        <v>45</v>
      </c>
      <c r="D95" s="46" t="s">
        <v>225</v>
      </c>
      <c r="E95" s="46" t="s">
        <v>226</v>
      </c>
      <c r="F95" t="s">
        <v>48</v>
      </c>
      <c r="G95" s="46" t="s">
        <v>49</v>
      </c>
      <c r="H95">
        <v>0.000862978548</v>
      </c>
      <c r="I95" t="s">
        <v>37</v>
      </c>
      <c r="L95" t="s">
        <v>50</v>
      </c>
      <c r="M95" t="s">
        <v>39</v>
      </c>
      <c r="N95" s="40"/>
      <c r="O95" s="40"/>
      <c r="P95" s="40"/>
      <c r="Q95" s="40"/>
      <c r="R95" s="39"/>
      <c r="S95" s="39"/>
      <c r="T95" s="39"/>
      <c r="U95" s="40"/>
      <c r="V95" s="39"/>
      <c r="W95" s="69"/>
      <c r="Y95" t="s">
        <v>40</v>
      </c>
      <c r="AA95">
        <v>452806</v>
      </c>
      <c r="AB95" s="46" t="b">
        <v>0</v>
      </c>
      <c r="AD95" s="8"/>
    </row>
    <row r="96" ht="14.25" customHeight="1">
      <c r="A96" s="38">
        <v>1287</v>
      </c>
      <c r="B96" s="46" t="s">
        <v>53</v>
      </c>
      <c r="C96" s="46" t="s">
        <v>45</v>
      </c>
      <c r="D96" s="46" t="s">
        <v>227</v>
      </c>
      <c r="E96" s="46" t="s">
        <v>228</v>
      </c>
      <c r="F96" t="s">
        <v>48</v>
      </c>
      <c r="G96" s="46" t="s">
        <v>49</v>
      </c>
      <c r="H96">
        <v>0.008317637711</v>
      </c>
      <c r="I96" t="s">
        <v>37</v>
      </c>
      <c r="L96" t="s">
        <v>50</v>
      </c>
      <c r="M96" t="s">
        <v>39</v>
      </c>
      <c r="N96" s="40"/>
      <c r="O96" s="40"/>
      <c r="P96" s="40"/>
      <c r="Q96" s="40"/>
      <c r="R96" s="39"/>
      <c r="S96" s="39"/>
      <c r="T96" s="39"/>
      <c r="U96" s="40"/>
      <c r="V96" s="39"/>
      <c r="W96" s="69"/>
      <c r="Y96" t="s">
        <v>40</v>
      </c>
      <c r="AA96">
        <v>4524558</v>
      </c>
      <c r="AB96" s="46" t="b">
        <v>0</v>
      </c>
      <c r="AD96" s="8"/>
    </row>
    <row r="97" ht="14.25" customHeight="1">
      <c r="A97" s="38">
        <v>1287</v>
      </c>
      <c r="B97" s="46" t="s">
        <v>44</v>
      </c>
      <c r="C97" s="46" t="s">
        <v>45</v>
      </c>
      <c r="D97" s="46" t="s">
        <v>229</v>
      </c>
      <c r="E97" s="46" t="s">
        <v>230</v>
      </c>
      <c r="F97" t="s">
        <v>48</v>
      </c>
      <c r="G97" s="46" t="s">
        <v>49</v>
      </c>
      <c r="H97">
        <v>0.501187233627</v>
      </c>
      <c r="I97" t="s">
        <v>37</v>
      </c>
      <c r="L97" t="s">
        <v>50</v>
      </c>
      <c r="M97" t="s">
        <v>39</v>
      </c>
      <c r="N97" s="40"/>
      <c r="O97" s="40"/>
      <c r="P97" s="40"/>
      <c r="Q97" s="40"/>
      <c r="R97" s="39"/>
      <c r="S97" s="39"/>
      <c r="T97" s="39"/>
      <c r="U97" s="40"/>
      <c r="V97" s="39"/>
      <c r="W97" s="69"/>
      <c r="Y97" t="s">
        <v>40</v>
      </c>
      <c r="AA97">
        <v>17438</v>
      </c>
      <c r="AB97" s="46" t="b">
        <v>0</v>
      </c>
      <c r="AD97" s="8"/>
    </row>
    <row r="98" ht="14.25" customHeight="1">
      <c r="A98" s="38">
        <v>1287</v>
      </c>
      <c r="B98" s="46" t="s">
        <v>44</v>
      </c>
      <c r="C98" s="46" t="s">
        <v>45</v>
      </c>
      <c r="D98" s="46" t="s">
        <v>231</v>
      </c>
      <c r="E98" s="46" t="s">
        <v>232</v>
      </c>
      <c r="F98" t="s">
        <v>48</v>
      </c>
      <c r="G98" s="46" t="s">
        <v>49</v>
      </c>
      <c r="H98">
        <v>0.002023019179</v>
      </c>
      <c r="I98" t="s">
        <v>37</v>
      </c>
      <c r="L98" t="s">
        <v>50</v>
      </c>
      <c r="M98" t="s">
        <v>39</v>
      </c>
      <c r="N98" s="40"/>
      <c r="O98" s="40"/>
      <c r="P98" s="40"/>
      <c r="Q98" s="40"/>
      <c r="R98" s="39"/>
      <c r="S98" s="39"/>
      <c r="T98" s="39"/>
      <c r="U98" s="40"/>
      <c r="V98" s="39"/>
      <c r="W98" s="69"/>
      <c r="Y98" t="s">
        <v>40</v>
      </c>
      <c r="AA98">
        <v>8507899</v>
      </c>
      <c r="AB98" s="46" t="b">
        <v>0</v>
      </c>
      <c r="AD98" s="8"/>
    </row>
    <row r="99" ht="14.25" customHeight="1">
      <c r="A99" s="38">
        <v>1287</v>
      </c>
      <c r="B99" s="46" t="s">
        <v>44</v>
      </c>
      <c r="C99" s="46" t="s">
        <v>45</v>
      </c>
      <c r="D99" s="46" t="s">
        <v>233</v>
      </c>
      <c r="E99" s="46" t="s">
        <v>234</v>
      </c>
      <c r="F99" t="s">
        <v>48</v>
      </c>
      <c r="G99" s="46" t="s">
        <v>49</v>
      </c>
      <c r="H99">
        <v>0.027039583641</v>
      </c>
      <c r="I99" t="s">
        <v>37</v>
      </c>
      <c r="L99" t="s">
        <v>50</v>
      </c>
      <c r="M99" t="s">
        <v>39</v>
      </c>
      <c r="N99" s="40"/>
      <c r="O99" s="40"/>
      <c r="P99" s="40"/>
      <c r="Q99" s="40"/>
      <c r="R99" s="39"/>
      <c r="S99" s="39"/>
      <c r="T99" s="39"/>
      <c r="U99" s="40"/>
      <c r="V99" s="39"/>
      <c r="W99" s="69"/>
      <c r="Y99" t="s">
        <v>40</v>
      </c>
      <c r="AA99">
        <v>58209</v>
      </c>
      <c r="AB99" s="46" t="b">
        <v>0</v>
      </c>
      <c r="AD99" s="8"/>
    </row>
    <row r="100" ht="14.25" customHeight="1">
      <c r="A100" s="38">
        <v>272</v>
      </c>
      <c r="B100" s="44" t="s">
        <v>235</v>
      </c>
      <c r="C100" s="46" t="s">
        <v>236</v>
      </c>
      <c r="D100" s="46" t="s">
        <v>237</v>
      </c>
      <c r="E100" s="48" t="str">
        <f>getSMILES(D100)</f>
        <v>ClC1=CC=C(C=C1)C=NC2=CC=CC=C2</v>
      </c>
      <c r="F100" s="41" t="s">
        <v>238</v>
      </c>
      <c r="G100" s="41" t="s">
        <v>239</v>
      </c>
      <c r="H100" s="65">
        <v>3.149</v>
      </c>
      <c r="I100" t="s">
        <v>236</v>
      </c>
      <c r="K100" s="46" t="s">
        <v>240</v>
      </c>
      <c r="L100" s="46" t="s">
        <v>241</v>
      </c>
      <c r="N100" s="40"/>
      <c r="O100" s="40"/>
      <c r="P100" s="40"/>
      <c r="Q100" s="40"/>
      <c r="R100" s="39"/>
      <c r="S100" s="39"/>
      <c r="T100" s="39"/>
      <c r="U100" s="40"/>
      <c r="V100" s="39"/>
      <c r="W100" s="69"/>
      <c r="AA100">
        <v>208587</v>
      </c>
      <c r="AB100" s="46" t="b">
        <v>0</v>
      </c>
      <c r="AD100" s="8"/>
    </row>
    <row r="101" ht="14.25" customHeight="1">
      <c r="A101" s="38">
        <v>1287</v>
      </c>
      <c r="B101" s="46" t="s">
        <v>44</v>
      </c>
      <c r="C101" s="46" t="s">
        <v>45</v>
      </c>
      <c r="D101" s="46" t="s">
        <v>242</v>
      </c>
      <c r="E101" s="46" t="s">
        <v>243</v>
      </c>
      <c r="F101" t="s">
        <v>48</v>
      </c>
      <c r="G101" s="46" t="s">
        <v>49</v>
      </c>
      <c r="H101">
        <v>0.000515228645</v>
      </c>
      <c r="I101" t="s">
        <v>37</v>
      </c>
      <c r="L101" t="s">
        <v>50</v>
      </c>
      <c r="M101" t="s">
        <v>39</v>
      </c>
      <c r="N101" s="40"/>
      <c r="O101" s="40"/>
      <c r="P101" s="40"/>
      <c r="Q101" s="40"/>
      <c r="R101" s="39"/>
      <c r="S101" s="39"/>
      <c r="T101" s="39"/>
      <c r="U101" s="40"/>
      <c r="V101" s="39"/>
      <c r="W101" s="69"/>
      <c r="Y101" t="s">
        <v>40</v>
      </c>
      <c r="AA101">
        <v>367557</v>
      </c>
      <c r="AB101" s="46" t="b">
        <v>0</v>
      </c>
      <c r="AD101" s="8"/>
    </row>
    <row r="102" ht="14.25" customHeight="1">
      <c r="A102" s="38">
        <v>1287</v>
      </c>
      <c r="B102" s="46" t="s">
        <v>53</v>
      </c>
      <c r="C102" s="46" t="s">
        <v>45</v>
      </c>
      <c r="D102" s="46" t="s">
        <v>244</v>
      </c>
      <c r="E102" s="46" t="s">
        <v>245</v>
      </c>
      <c r="F102" t="s">
        <v>48</v>
      </c>
      <c r="G102" s="46" t="s">
        <v>49</v>
      </c>
      <c r="H102">
        <v>0.000030199517</v>
      </c>
      <c r="I102" t="s">
        <v>37</v>
      </c>
      <c r="L102" t="s">
        <v>50</v>
      </c>
      <c r="M102" t="s">
        <v>39</v>
      </c>
      <c r="N102" s="40"/>
      <c r="O102" s="40"/>
      <c r="P102" s="40"/>
      <c r="Q102" s="40"/>
      <c r="R102" s="39"/>
      <c r="S102" s="39"/>
      <c r="T102" s="39"/>
      <c r="U102" s="40"/>
      <c r="V102" s="39"/>
      <c r="W102" s="69"/>
      <c r="Y102" t="s">
        <v>40</v>
      </c>
      <c r="AA102">
        <v>4719431</v>
      </c>
      <c r="AB102" s="46" t="b">
        <v>0</v>
      </c>
      <c r="AD102" s="8"/>
    </row>
    <row r="103" ht="14.25" customHeight="1">
      <c r="A103" s="38">
        <v>1287</v>
      </c>
      <c r="B103" s="46" t="s">
        <v>44</v>
      </c>
      <c r="C103" s="46" t="s">
        <v>45</v>
      </c>
      <c r="D103" s="46" t="s">
        <v>244</v>
      </c>
      <c r="E103" s="46" t="s">
        <v>246</v>
      </c>
      <c r="F103" t="s">
        <v>48</v>
      </c>
      <c r="G103" s="46" t="s">
        <v>49</v>
      </c>
      <c r="H103">
        <v>0.000030060763</v>
      </c>
      <c r="I103" t="s">
        <v>37</v>
      </c>
      <c r="L103" t="s">
        <v>50</v>
      </c>
      <c r="M103" t="s">
        <v>39</v>
      </c>
      <c r="N103" s="40"/>
      <c r="O103" s="40"/>
      <c r="P103" s="40"/>
      <c r="Q103" s="40"/>
      <c r="R103" s="39"/>
      <c r="S103" s="39"/>
      <c r="T103" s="39"/>
      <c r="U103" s="40"/>
      <c r="V103" s="39"/>
      <c r="W103" s="69"/>
      <c r="Y103" t="s">
        <v>40</v>
      </c>
      <c r="AA103">
        <v>4719431</v>
      </c>
      <c r="AB103" s="46" t="b">
        <v>0</v>
      </c>
      <c r="AD103" s="8"/>
    </row>
    <row r="104" ht="14.25" customHeight="1">
      <c r="A104" s="38">
        <v>1287</v>
      </c>
      <c r="B104" s="46" t="s">
        <v>247</v>
      </c>
      <c r="C104" s="46" t="s">
        <v>45</v>
      </c>
      <c r="D104" s="46" t="s">
        <v>248</v>
      </c>
      <c r="E104" s="46" t="s">
        <v>249</v>
      </c>
      <c r="F104" t="s">
        <v>48</v>
      </c>
      <c r="G104" s="46" t="s">
        <v>49</v>
      </c>
      <c r="H104">
        <v>0.047995442493</v>
      </c>
      <c r="I104" t="s">
        <v>37</v>
      </c>
      <c r="L104" s="46" t="str">
        <f>((I104&amp;A104)&amp;"-")&amp;B104</f>
        <v>REF1287-Wang 99 - S5</v>
      </c>
      <c r="M104" t="s">
        <v>39</v>
      </c>
      <c r="N104" s="40"/>
      <c r="O104" s="40"/>
      <c r="P104" s="40"/>
      <c r="Q104" s="40"/>
      <c r="R104" s="39"/>
      <c r="S104" s="39"/>
      <c r="T104" s="39"/>
      <c r="U104" s="40"/>
      <c r="V104" s="39"/>
      <c r="W104" s="69"/>
      <c r="Y104" t="s">
        <v>40</v>
      </c>
      <c r="AA104">
        <v>28295056</v>
      </c>
      <c r="AB104" s="46" t="b">
        <v>0</v>
      </c>
      <c r="AD104" s="8"/>
    </row>
    <row r="105" ht="14.25" customHeight="1">
      <c r="A105" s="38">
        <v>1287</v>
      </c>
      <c r="B105" s="46" t="s">
        <v>247</v>
      </c>
      <c r="C105" s="46" t="s">
        <v>45</v>
      </c>
      <c r="D105" s="46" t="s">
        <v>248</v>
      </c>
      <c r="E105" s="46" t="s">
        <v>249</v>
      </c>
      <c r="F105" t="s">
        <v>48</v>
      </c>
      <c r="G105" s="46" t="s">
        <v>49</v>
      </c>
      <c r="H105">
        <v>0.054000775907</v>
      </c>
      <c r="I105" t="s">
        <v>37</v>
      </c>
      <c r="L105" s="46" t="str">
        <f>((I105&amp;A105)&amp;"-")&amp;B105</f>
        <v>REF1287-Wang 99 - S5</v>
      </c>
      <c r="M105" t="s">
        <v>39</v>
      </c>
      <c r="N105" s="40"/>
      <c r="O105" s="40"/>
      <c r="P105" s="40"/>
      <c r="Q105" s="40"/>
      <c r="R105" s="39"/>
      <c r="S105" s="39"/>
      <c r="T105" s="39"/>
      <c r="U105" s="40"/>
      <c r="V105" s="39"/>
      <c r="W105" s="69"/>
      <c r="Y105" t="s">
        <v>40</v>
      </c>
      <c r="AA105">
        <v>28295056</v>
      </c>
      <c r="AB105" s="46" t="b">
        <v>0</v>
      </c>
      <c r="AD105" s="8"/>
    </row>
    <row r="106" ht="14.25" customHeight="1">
      <c r="A106" s="38">
        <v>1287</v>
      </c>
      <c r="B106" s="46" t="s">
        <v>247</v>
      </c>
      <c r="C106" s="46" t="s">
        <v>45</v>
      </c>
      <c r="D106" s="46" t="s">
        <v>248</v>
      </c>
      <c r="E106" s="46" t="s">
        <v>249</v>
      </c>
      <c r="F106" t="s">
        <v>48</v>
      </c>
      <c r="G106" s="46" t="s">
        <v>49</v>
      </c>
      <c r="H106">
        <v>0.057942869643</v>
      </c>
      <c r="I106" t="s">
        <v>37</v>
      </c>
      <c r="L106" s="46" t="str">
        <f>((I106&amp;A106)&amp;"-")&amp;B106</f>
        <v>REF1287-Wang 99 - S5</v>
      </c>
      <c r="M106" t="s">
        <v>39</v>
      </c>
      <c r="N106" s="40"/>
      <c r="O106" s="40"/>
      <c r="P106" s="40"/>
      <c r="Q106" s="40"/>
      <c r="R106" s="39"/>
      <c r="S106" s="39"/>
      <c r="T106" s="39"/>
      <c r="U106" s="40"/>
      <c r="V106" s="39"/>
      <c r="W106" s="69"/>
      <c r="Y106" t="s">
        <v>40</v>
      </c>
      <c r="AA106">
        <v>28295056</v>
      </c>
      <c r="AB106" s="46" t="b">
        <v>0</v>
      </c>
      <c r="AD106" s="8"/>
    </row>
    <row r="107" ht="14.25" customHeight="1">
      <c r="A107" s="38">
        <v>1287</v>
      </c>
      <c r="B107" s="46" t="s">
        <v>44</v>
      </c>
      <c r="C107" s="46" t="s">
        <v>45</v>
      </c>
      <c r="D107" s="46" t="s">
        <v>250</v>
      </c>
      <c r="E107" s="46" t="s">
        <v>251</v>
      </c>
      <c r="F107" t="s">
        <v>48</v>
      </c>
      <c r="G107" s="46" t="s">
        <v>49</v>
      </c>
      <c r="H107">
        <v>0.004159106105</v>
      </c>
      <c r="I107" t="s">
        <v>37</v>
      </c>
      <c r="L107" s="46" t="str">
        <f>((I107&amp;A107)&amp;"-")&amp;B107</f>
        <v>REF1287-Wang 99 - S3</v>
      </c>
      <c r="M107" t="s">
        <v>39</v>
      </c>
      <c r="N107" s="40"/>
      <c r="O107" s="40"/>
      <c r="P107" s="40"/>
      <c r="Q107" s="40"/>
      <c r="R107" s="39"/>
      <c r="S107" s="39"/>
      <c r="T107" s="39"/>
      <c r="U107" s="40"/>
      <c r="V107" s="39"/>
      <c r="W107" s="69"/>
      <c r="Y107" t="s">
        <v>40</v>
      </c>
      <c r="AA107">
        <v>23272265</v>
      </c>
      <c r="AB107" s="46" t="b">
        <v>0</v>
      </c>
      <c r="AD107" s="8"/>
    </row>
    <row r="108" ht="14.25" customHeight="1">
      <c r="A108" s="38">
        <v>1287</v>
      </c>
      <c r="B108" s="46" t="s">
        <v>53</v>
      </c>
      <c r="C108" s="46" t="s">
        <v>45</v>
      </c>
      <c r="D108" s="46" t="s">
        <v>252</v>
      </c>
      <c r="E108" s="46" t="s">
        <v>253</v>
      </c>
      <c r="F108" t="s">
        <v>48</v>
      </c>
      <c r="G108" s="46" t="s">
        <v>49</v>
      </c>
      <c r="H108">
        <v>0.000074131024</v>
      </c>
      <c r="I108" t="s">
        <v>37</v>
      </c>
      <c r="L108" t="s">
        <v>50</v>
      </c>
      <c r="M108" t="s">
        <v>39</v>
      </c>
      <c r="N108" s="40"/>
      <c r="O108" s="40"/>
      <c r="P108" s="40"/>
      <c r="Q108" s="40"/>
      <c r="R108" s="39"/>
      <c r="S108" s="39"/>
      <c r="T108" s="39"/>
      <c r="U108" s="40"/>
      <c r="V108" s="39"/>
      <c r="W108" s="69"/>
      <c r="Y108" t="s">
        <v>40</v>
      </c>
      <c r="AA108">
        <v>469587</v>
      </c>
      <c r="AB108" s="46" t="b">
        <v>0</v>
      </c>
      <c r="AD108" s="8"/>
    </row>
    <row r="109" ht="14.25" customHeight="1">
      <c r="A109" s="38">
        <v>1287</v>
      </c>
      <c r="B109" s="46" t="s">
        <v>44</v>
      </c>
      <c r="C109" s="46" t="s">
        <v>45</v>
      </c>
      <c r="D109" s="46" t="s">
        <v>254</v>
      </c>
      <c r="E109" s="46" t="s">
        <v>255</v>
      </c>
      <c r="F109" t="s">
        <v>48</v>
      </c>
      <c r="G109" s="46" t="s">
        <v>49</v>
      </c>
      <c r="H109">
        <v>0.090157113761</v>
      </c>
      <c r="I109" t="s">
        <v>37</v>
      </c>
      <c r="L109" t="s">
        <v>50</v>
      </c>
      <c r="M109" t="s">
        <v>39</v>
      </c>
      <c r="N109" s="40"/>
      <c r="O109" s="40"/>
      <c r="P109" s="40"/>
      <c r="Q109" s="40"/>
      <c r="R109" s="39"/>
      <c r="S109" s="39"/>
      <c r="T109" s="39"/>
      <c r="U109" s="40"/>
      <c r="V109" s="39"/>
      <c r="W109" s="69"/>
      <c r="Y109" t="s">
        <v>40</v>
      </c>
      <c r="AA109">
        <v>10441173</v>
      </c>
      <c r="AB109" s="46" t="b">
        <v>0</v>
      </c>
      <c r="AD109" s="8"/>
    </row>
    <row r="110" ht="14.25" customHeight="1">
      <c r="A110" s="38">
        <v>1287</v>
      </c>
      <c r="B110" s="46" t="s">
        <v>44</v>
      </c>
      <c r="C110" s="46" t="s">
        <v>45</v>
      </c>
      <c r="D110" s="46" t="s">
        <v>256</v>
      </c>
      <c r="E110" s="46" t="s">
        <v>257</v>
      </c>
      <c r="F110" t="s">
        <v>48</v>
      </c>
      <c r="G110" s="46" t="s">
        <v>49</v>
      </c>
      <c r="H110">
        <v>0.001887991349</v>
      </c>
      <c r="I110" t="s">
        <v>37</v>
      </c>
      <c r="L110" t="s">
        <v>50</v>
      </c>
      <c r="M110" t="s">
        <v>39</v>
      </c>
      <c r="N110" s="40"/>
      <c r="O110" s="40"/>
      <c r="P110" s="40"/>
      <c r="Q110" s="40"/>
      <c r="R110" s="39"/>
      <c r="S110" s="39"/>
      <c r="T110" s="39"/>
      <c r="U110" s="40"/>
      <c r="V110" s="39"/>
      <c r="W110" s="69"/>
      <c r="Y110" t="s">
        <v>40</v>
      </c>
      <c r="AA110">
        <v>10441161</v>
      </c>
      <c r="AB110" s="46" t="b">
        <v>0</v>
      </c>
      <c r="AD110" s="8"/>
    </row>
    <row r="111" ht="14.25" customHeight="1">
      <c r="A111" s="38">
        <v>1287</v>
      </c>
      <c r="B111" s="46" t="s">
        <v>44</v>
      </c>
      <c r="C111" s="46" t="s">
        <v>45</v>
      </c>
      <c r="D111" s="46" t="s">
        <v>258</v>
      </c>
      <c r="E111" s="46" t="s">
        <v>259</v>
      </c>
      <c r="F111" t="s">
        <v>48</v>
      </c>
      <c r="G111" s="46" t="s">
        <v>49</v>
      </c>
      <c r="H111">
        <v>0.081283051616</v>
      </c>
      <c r="I111" t="s">
        <v>37</v>
      </c>
      <c r="L111" t="s">
        <v>50</v>
      </c>
      <c r="M111" t="s">
        <v>39</v>
      </c>
      <c r="N111" s="40"/>
      <c r="O111" s="40"/>
      <c r="P111" s="40"/>
      <c r="Q111" s="40"/>
      <c r="R111" s="39"/>
      <c r="S111" s="39"/>
      <c r="T111" s="39"/>
      <c r="U111" s="40"/>
      <c r="V111" s="39"/>
      <c r="W111" s="69"/>
      <c r="Y111" t="s">
        <v>40</v>
      </c>
      <c r="AA111">
        <v>10439551</v>
      </c>
      <c r="AB111" s="46" t="b">
        <v>0</v>
      </c>
      <c r="AD111" s="8"/>
    </row>
    <row r="112" ht="14.25" customHeight="1">
      <c r="A112" s="38">
        <v>1287</v>
      </c>
      <c r="B112" s="46" t="s">
        <v>44</v>
      </c>
      <c r="C112" s="46" t="s">
        <v>45</v>
      </c>
      <c r="D112" s="46" t="s">
        <v>260</v>
      </c>
      <c r="E112" s="46" t="s">
        <v>261</v>
      </c>
      <c r="F112" t="s">
        <v>48</v>
      </c>
      <c r="G112" s="46" t="s">
        <v>49</v>
      </c>
      <c r="H112">
        <v>0.14996848355</v>
      </c>
      <c r="I112" t="s">
        <v>37</v>
      </c>
      <c r="L112" t="s">
        <v>50</v>
      </c>
      <c r="M112" t="s">
        <v>39</v>
      </c>
      <c r="N112" s="40"/>
      <c r="O112" s="40"/>
      <c r="P112" s="40"/>
      <c r="Q112" s="40"/>
      <c r="R112" s="39"/>
      <c r="S112" s="39"/>
      <c r="T112" s="39"/>
      <c r="U112" s="40"/>
      <c r="V112" s="39"/>
      <c r="W112" s="69"/>
      <c r="Y112" t="s">
        <v>40</v>
      </c>
      <c r="AA112">
        <v>10441160</v>
      </c>
      <c r="AB112" s="46" t="b">
        <v>0</v>
      </c>
      <c r="AD112" s="8"/>
    </row>
    <row r="113" ht="14.25" customHeight="1">
      <c r="A113" s="38">
        <v>1287</v>
      </c>
      <c r="B113" s="46" t="s">
        <v>44</v>
      </c>
      <c r="C113" s="46" t="s">
        <v>45</v>
      </c>
      <c r="D113" s="46" t="s">
        <v>262</v>
      </c>
      <c r="E113" s="46" t="s">
        <v>263</v>
      </c>
      <c r="F113" t="s">
        <v>48</v>
      </c>
      <c r="G113" s="46" t="s">
        <v>49</v>
      </c>
      <c r="H113">
        <v>0.044771330418</v>
      </c>
      <c r="I113" t="s">
        <v>37</v>
      </c>
      <c r="L113" t="s">
        <v>50</v>
      </c>
      <c r="M113" t="s">
        <v>39</v>
      </c>
      <c r="N113" s="40"/>
      <c r="O113" s="40"/>
      <c r="P113" s="40"/>
      <c r="Q113" s="40"/>
      <c r="R113" s="39"/>
      <c r="S113" s="39"/>
      <c r="T113" s="39"/>
      <c r="U113" s="40"/>
      <c r="V113" s="39"/>
      <c r="W113" s="69"/>
      <c r="Y113" t="s">
        <v>40</v>
      </c>
      <c r="AA113">
        <v>10440578</v>
      </c>
      <c r="AB113" s="46" t="b">
        <v>0</v>
      </c>
      <c r="AD113" s="8"/>
    </row>
    <row r="114" ht="14.25" customHeight="1">
      <c r="A114" s="38">
        <v>1287</v>
      </c>
      <c r="B114" s="46" t="s">
        <v>53</v>
      </c>
      <c r="C114" s="46" t="s">
        <v>45</v>
      </c>
      <c r="D114" s="46" t="s">
        <v>264</v>
      </c>
      <c r="E114" s="46" t="s">
        <v>265</v>
      </c>
      <c r="F114" t="s">
        <v>48</v>
      </c>
      <c r="G114" s="46" t="s">
        <v>49</v>
      </c>
      <c r="H114">
        <v>0.000012589254</v>
      </c>
      <c r="I114" t="s">
        <v>37</v>
      </c>
      <c r="L114" t="s">
        <v>50</v>
      </c>
      <c r="M114" t="s">
        <v>39</v>
      </c>
      <c r="N114" s="40"/>
      <c r="O114" s="40"/>
      <c r="P114" s="40"/>
      <c r="Q114" s="40"/>
      <c r="R114" s="39"/>
      <c r="S114" s="39"/>
      <c r="T114" s="39"/>
      <c r="U114" s="40"/>
      <c r="V114" s="39"/>
      <c r="W114" s="69"/>
      <c r="Y114" t="s">
        <v>40</v>
      </c>
      <c r="AA114">
        <v>3552</v>
      </c>
      <c r="AB114" s="46" t="b">
        <v>0</v>
      </c>
      <c r="AD114" s="8"/>
    </row>
    <row r="115" ht="14.25" customHeight="1">
      <c r="A115" s="38">
        <v>1287</v>
      </c>
      <c r="B115" s="46" t="s">
        <v>44</v>
      </c>
      <c r="C115" s="46" t="s">
        <v>45</v>
      </c>
      <c r="D115" s="46" t="s">
        <v>266</v>
      </c>
      <c r="E115" s="46" t="s">
        <v>267</v>
      </c>
      <c r="F115" t="s">
        <v>48</v>
      </c>
      <c r="G115" s="46" t="s">
        <v>49</v>
      </c>
      <c r="H115">
        <v>0.319889510969</v>
      </c>
      <c r="I115" t="s">
        <v>37</v>
      </c>
      <c r="L115" t="s">
        <v>50</v>
      </c>
      <c r="M115" t="s">
        <v>39</v>
      </c>
      <c r="N115" s="40"/>
      <c r="O115" s="40"/>
      <c r="P115" s="40"/>
      <c r="Q115" s="40"/>
      <c r="R115" s="39"/>
      <c r="S115" s="39"/>
      <c r="T115" s="39"/>
      <c r="U115" s="40"/>
      <c r="V115" s="39"/>
      <c r="W115" s="69"/>
      <c r="Y115" t="s">
        <v>40</v>
      </c>
      <c r="AA115">
        <v>10439498</v>
      </c>
      <c r="AB115" s="46" t="b">
        <v>0</v>
      </c>
      <c r="AD115" s="8"/>
    </row>
    <row r="116" ht="14.25" customHeight="1">
      <c r="A116" s="38">
        <v>1287</v>
      </c>
      <c r="B116" s="46" t="s">
        <v>44</v>
      </c>
      <c r="C116" s="46" t="s">
        <v>45</v>
      </c>
      <c r="D116" s="46" t="s">
        <v>268</v>
      </c>
      <c r="E116" s="46" t="s">
        <v>269</v>
      </c>
      <c r="F116" t="s">
        <v>48</v>
      </c>
      <c r="G116" s="46" t="s">
        <v>49</v>
      </c>
      <c r="H116">
        <v>0.002870780582</v>
      </c>
      <c r="I116" t="s">
        <v>37</v>
      </c>
      <c r="L116" t="s">
        <v>50</v>
      </c>
      <c r="M116" t="s">
        <v>39</v>
      </c>
      <c r="N116" s="40"/>
      <c r="O116" s="40"/>
      <c r="P116" s="40"/>
      <c r="Q116" s="40"/>
      <c r="R116" s="39"/>
      <c r="S116" s="39"/>
      <c r="T116" s="39"/>
      <c r="U116" s="40"/>
      <c r="V116" s="39"/>
      <c r="W116" s="69"/>
      <c r="Y116" t="s">
        <v>40</v>
      </c>
      <c r="AA116">
        <v>1760721</v>
      </c>
      <c r="AB116" s="46" t="b">
        <v>0</v>
      </c>
      <c r="AD116" s="8"/>
    </row>
    <row r="117" ht="14.25" customHeight="1">
      <c r="A117" s="38">
        <v>1287</v>
      </c>
      <c r="B117" s="46" t="s">
        <v>44</v>
      </c>
      <c r="C117" s="46" t="s">
        <v>45</v>
      </c>
      <c r="D117" s="46" t="s">
        <v>270</v>
      </c>
      <c r="E117" s="46" t="s">
        <v>271</v>
      </c>
      <c r="F117" t="s">
        <v>48</v>
      </c>
      <c r="G117" s="46" t="s">
        <v>49</v>
      </c>
      <c r="H117">
        <v>0.024603676041</v>
      </c>
      <c r="I117" t="s">
        <v>37</v>
      </c>
      <c r="L117" t="s">
        <v>50</v>
      </c>
      <c r="M117" t="s">
        <v>39</v>
      </c>
      <c r="N117" s="40"/>
      <c r="O117" s="40"/>
      <c r="P117" s="40"/>
      <c r="Q117" s="40"/>
      <c r="R117" s="39"/>
      <c r="S117" s="39"/>
      <c r="T117" s="39"/>
      <c r="U117" s="40"/>
      <c r="V117" s="39"/>
      <c r="W117" s="69"/>
      <c r="Y117" t="s">
        <v>40</v>
      </c>
      <c r="AA117">
        <v>10438924</v>
      </c>
      <c r="AB117" s="46" t="b">
        <v>0</v>
      </c>
      <c r="AD117" s="8"/>
    </row>
    <row r="118" ht="14.25" customHeight="1">
      <c r="A118" s="38">
        <v>1287</v>
      </c>
      <c r="B118" s="46" t="s">
        <v>44</v>
      </c>
      <c r="C118" s="46" t="s">
        <v>45</v>
      </c>
      <c r="D118" s="46" t="s">
        <v>272</v>
      </c>
      <c r="E118" s="46" t="s">
        <v>273</v>
      </c>
      <c r="F118" t="s">
        <v>48</v>
      </c>
      <c r="G118" s="46" t="s">
        <v>49</v>
      </c>
      <c r="H118">
        <v>2.691534803927</v>
      </c>
      <c r="I118" t="s">
        <v>37</v>
      </c>
      <c r="L118" t="s">
        <v>50</v>
      </c>
      <c r="M118" t="s">
        <v>39</v>
      </c>
      <c r="N118" s="40"/>
      <c r="O118" s="40"/>
      <c r="P118" s="40"/>
      <c r="Q118" s="40"/>
      <c r="R118" s="39"/>
      <c r="S118" s="39"/>
      <c r="T118" s="39"/>
      <c r="U118" s="40"/>
      <c r="V118" s="39"/>
      <c r="W118" s="69"/>
      <c r="Y118" t="s">
        <v>40</v>
      </c>
      <c r="AA118">
        <v>10440643</v>
      </c>
      <c r="AB118" s="46" t="b">
        <v>0</v>
      </c>
      <c r="AD118" s="8"/>
    </row>
    <row r="119" ht="14.25" customHeight="1">
      <c r="A119" s="38">
        <v>1287</v>
      </c>
      <c r="B119" s="46" t="s">
        <v>44</v>
      </c>
      <c r="C119" s="46" t="s">
        <v>45</v>
      </c>
      <c r="D119" s="46" t="s">
        <v>274</v>
      </c>
      <c r="E119" s="46" t="s">
        <v>275</v>
      </c>
      <c r="F119" t="s">
        <v>48</v>
      </c>
      <c r="G119" s="46" t="s">
        <v>49</v>
      </c>
      <c r="H119">
        <v>0.06637430704</v>
      </c>
      <c r="I119" t="s">
        <v>37</v>
      </c>
      <c r="L119" t="s">
        <v>50</v>
      </c>
      <c r="M119" t="s">
        <v>39</v>
      </c>
      <c r="N119" s="40"/>
      <c r="O119" s="40"/>
      <c r="P119" s="40"/>
      <c r="Q119" s="40"/>
      <c r="R119" s="39"/>
      <c r="S119" s="39"/>
      <c r="T119" s="39"/>
      <c r="U119" s="40"/>
      <c r="V119" s="39"/>
      <c r="W119" s="69"/>
      <c r="Y119" t="s">
        <v>40</v>
      </c>
      <c r="AA119">
        <v>10441792</v>
      </c>
      <c r="AB119" s="46" t="b">
        <v>0</v>
      </c>
      <c r="AD119" s="8"/>
    </row>
    <row r="120" ht="14.25" customHeight="1">
      <c r="A120" s="38">
        <v>1287</v>
      </c>
      <c r="B120" s="46" t="s">
        <v>44</v>
      </c>
      <c r="C120" s="46" t="s">
        <v>45</v>
      </c>
      <c r="D120" s="46" t="s">
        <v>276</v>
      </c>
      <c r="E120" s="46" t="s">
        <v>277</v>
      </c>
      <c r="F120" t="s">
        <v>48</v>
      </c>
      <c r="G120" s="46" t="s">
        <v>49</v>
      </c>
      <c r="H120">
        <v>0.026730064087</v>
      </c>
      <c r="I120" t="s">
        <v>37</v>
      </c>
      <c r="L120" t="s">
        <v>50</v>
      </c>
      <c r="M120" t="s">
        <v>39</v>
      </c>
      <c r="N120" s="40"/>
      <c r="O120" s="40"/>
      <c r="P120" s="40"/>
      <c r="Q120" s="40"/>
      <c r="R120" s="39"/>
      <c r="S120" s="39"/>
      <c r="T120" s="39"/>
      <c r="U120" s="40"/>
      <c r="V120" s="39"/>
      <c r="W120" s="69"/>
      <c r="Y120" t="s">
        <v>40</v>
      </c>
      <c r="AA120">
        <v>10441793</v>
      </c>
      <c r="AB120" s="46" t="b">
        <v>0</v>
      </c>
      <c r="AD120" s="8"/>
    </row>
    <row r="121" ht="14.25" customHeight="1">
      <c r="A121" s="38">
        <v>1287</v>
      </c>
      <c r="B121" s="46" t="s">
        <v>44</v>
      </c>
      <c r="C121" s="46" t="s">
        <v>45</v>
      </c>
      <c r="D121" s="46" t="s">
        <v>278</v>
      </c>
      <c r="E121" s="46" t="s">
        <v>279</v>
      </c>
      <c r="F121" t="s">
        <v>48</v>
      </c>
      <c r="G121" s="46" t="s">
        <v>49</v>
      </c>
      <c r="H121">
        <v>0.000274789415</v>
      </c>
      <c r="I121" t="s">
        <v>37</v>
      </c>
      <c r="L121" t="s">
        <v>50</v>
      </c>
      <c r="M121" t="s">
        <v>39</v>
      </c>
      <c r="N121" s="40"/>
      <c r="O121" s="40"/>
      <c r="P121" s="40"/>
      <c r="Q121" s="40"/>
      <c r="R121" s="39"/>
      <c r="S121" s="39"/>
      <c r="T121" s="39"/>
      <c r="U121" s="40"/>
      <c r="V121" s="39"/>
      <c r="W121" s="69"/>
      <c r="Y121" t="s">
        <v>40</v>
      </c>
      <c r="AA121">
        <v>10441749</v>
      </c>
      <c r="AB121" s="46" t="b">
        <v>0</v>
      </c>
      <c r="AD121" s="8"/>
    </row>
    <row r="122" ht="14.25" customHeight="1">
      <c r="A122" s="38">
        <v>1287</v>
      </c>
      <c r="B122" s="46" t="s">
        <v>44</v>
      </c>
      <c r="C122" s="46" t="s">
        <v>45</v>
      </c>
      <c r="D122" s="46" t="s">
        <v>280</v>
      </c>
      <c r="E122" s="46" t="s">
        <v>281</v>
      </c>
      <c r="F122" t="s">
        <v>48</v>
      </c>
      <c r="G122" s="46" t="s">
        <v>49</v>
      </c>
      <c r="H122">
        <v>0.000508159443</v>
      </c>
      <c r="I122" t="s">
        <v>37</v>
      </c>
      <c r="L122" s="46" t="str">
        <f>((I122&amp;A122)&amp;"-")&amp;B122</f>
        <v>REF1287-Wang 99 - S3</v>
      </c>
      <c r="M122" t="s">
        <v>39</v>
      </c>
      <c r="N122" s="40"/>
      <c r="O122" s="40"/>
      <c r="P122" s="40"/>
      <c r="Q122" s="40"/>
      <c r="R122" s="39"/>
      <c r="S122" s="39"/>
      <c r="T122" s="39"/>
      <c r="U122" s="40"/>
      <c r="V122" s="39"/>
      <c r="W122" s="69"/>
      <c r="Y122" t="s">
        <v>40</v>
      </c>
      <c r="AA122">
        <v>23215722</v>
      </c>
      <c r="AB122" s="46" t="b">
        <v>0</v>
      </c>
      <c r="AD122" s="8"/>
    </row>
    <row r="123" ht="14.25" customHeight="1">
      <c r="A123" s="38">
        <v>1287</v>
      </c>
      <c r="B123" s="46" t="s">
        <v>44</v>
      </c>
      <c r="C123" s="46" t="s">
        <v>45</v>
      </c>
      <c r="D123" s="46" t="s">
        <v>282</v>
      </c>
      <c r="E123" s="46" t="s">
        <v>283</v>
      </c>
      <c r="F123" t="s">
        <v>48</v>
      </c>
      <c r="G123" s="46" t="s">
        <v>49</v>
      </c>
      <c r="H123">
        <v>0.000126182753</v>
      </c>
      <c r="I123" t="s">
        <v>37</v>
      </c>
      <c r="L123" t="s">
        <v>50</v>
      </c>
      <c r="M123" t="s">
        <v>39</v>
      </c>
      <c r="N123" s="40"/>
      <c r="O123" s="40"/>
      <c r="P123" s="40"/>
      <c r="Q123" s="40"/>
      <c r="R123" s="39"/>
      <c r="S123" s="39"/>
      <c r="T123" s="39"/>
      <c r="U123" s="40"/>
      <c r="V123" s="39"/>
      <c r="W123" s="69"/>
      <c r="Y123" t="s">
        <v>40</v>
      </c>
      <c r="AA123">
        <v>1876269</v>
      </c>
      <c r="AB123" s="46" t="b">
        <v>0</v>
      </c>
      <c r="AD123" s="8"/>
    </row>
    <row r="124" ht="14.25" customHeight="1">
      <c r="A124" s="38">
        <v>1287</v>
      </c>
      <c r="B124" s="46" t="s">
        <v>44</v>
      </c>
      <c r="C124" s="46" t="s">
        <v>45</v>
      </c>
      <c r="D124" s="46" t="s">
        <v>284</v>
      </c>
      <c r="E124" s="46" t="s">
        <v>285</v>
      </c>
      <c r="F124" t="s">
        <v>48</v>
      </c>
      <c r="G124" s="46" t="s">
        <v>49</v>
      </c>
      <c r="H124">
        <v>0.002735268726</v>
      </c>
      <c r="I124" t="s">
        <v>37</v>
      </c>
      <c r="L124" t="s">
        <v>50</v>
      </c>
      <c r="M124" t="s">
        <v>39</v>
      </c>
      <c r="N124" s="40"/>
      <c r="O124" s="40"/>
      <c r="P124" s="40"/>
      <c r="Q124" s="40"/>
      <c r="R124" s="39"/>
      <c r="S124" s="39"/>
      <c r="T124" s="39"/>
      <c r="U124" s="40"/>
      <c r="V124" s="39"/>
      <c r="W124" s="69"/>
      <c r="Y124" t="s">
        <v>40</v>
      </c>
      <c r="AA124">
        <v>10440513</v>
      </c>
      <c r="AB124" s="46" t="b">
        <v>0</v>
      </c>
      <c r="AD124" s="8"/>
    </row>
    <row r="125" ht="14.25" customHeight="1">
      <c r="A125" s="38">
        <v>1287</v>
      </c>
      <c r="B125" s="46" t="s">
        <v>44</v>
      </c>
      <c r="C125" s="46" t="s">
        <v>45</v>
      </c>
      <c r="D125" s="46" t="s">
        <v>286</v>
      </c>
      <c r="E125" s="46" t="s">
        <v>287</v>
      </c>
      <c r="F125" t="s">
        <v>48</v>
      </c>
      <c r="G125" s="46" t="s">
        <v>49</v>
      </c>
      <c r="H125">
        <v>0.000456036916</v>
      </c>
      <c r="I125" t="s">
        <v>37</v>
      </c>
      <c r="L125" t="s">
        <v>50</v>
      </c>
      <c r="M125" t="s">
        <v>39</v>
      </c>
      <c r="N125" s="40"/>
      <c r="O125" s="40"/>
      <c r="P125" s="40"/>
      <c r="Q125" s="40"/>
      <c r="R125" s="39"/>
      <c r="S125" s="39"/>
      <c r="T125" s="39"/>
      <c r="U125" s="40"/>
      <c r="V125" s="39"/>
      <c r="W125" s="69"/>
      <c r="Y125" t="s">
        <v>40</v>
      </c>
      <c r="AA125">
        <v>10440588</v>
      </c>
      <c r="AB125" s="46" t="b">
        <v>0</v>
      </c>
      <c r="AD125" s="8"/>
    </row>
    <row r="126" ht="14.25" customHeight="1">
      <c r="A126" s="38">
        <v>1287</v>
      </c>
      <c r="B126" s="46" t="s">
        <v>44</v>
      </c>
      <c r="C126" s="46" t="s">
        <v>45</v>
      </c>
      <c r="D126" s="46" t="s">
        <v>288</v>
      </c>
      <c r="E126" s="46" t="s">
        <v>289</v>
      </c>
      <c r="F126" t="s">
        <v>48</v>
      </c>
      <c r="G126" s="46" t="s">
        <v>49</v>
      </c>
      <c r="H126">
        <v>0.000274789415</v>
      </c>
      <c r="I126" t="s">
        <v>37</v>
      </c>
      <c r="L126" t="s">
        <v>50</v>
      </c>
      <c r="M126" t="s">
        <v>39</v>
      </c>
      <c r="N126" s="40"/>
      <c r="O126" s="40"/>
      <c r="P126" s="40"/>
      <c r="Q126" s="40"/>
      <c r="R126" s="39"/>
      <c r="S126" s="39"/>
      <c r="T126" s="39"/>
      <c r="U126" s="40"/>
      <c r="V126" s="39"/>
      <c r="W126" s="69"/>
      <c r="Y126" t="s">
        <v>40</v>
      </c>
      <c r="AA126">
        <v>10441750</v>
      </c>
      <c r="AB126" s="46" t="b">
        <v>0</v>
      </c>
      <c r="AD126" s="8"/>
    </row>
    <row r="127" ht="14.25" customHeight="1">
      <c r="A127" s="38">
        <v>1287</v>
      </c>
      <c r="B127" s="46" t="s">
        <v>44</v>
      </c>
      <c r="C127" s="46" t="s">
        <v>45</v>
      </c>
      <c r="D127" s="46" t="s">
        <v>290</v>
      </c>
      <c r="E127" s="46" t="s">
        <v>291</v>
      </c>
      <c r="F127" t="s">
        <v>48</v>
      </c>
      <c r="G127" s="46" t="s">
        <v>49</v>
      </c>
      <c r="H127">
        <v>0.000008729714</v>
      </c>
      <c r="I127" t="s">
        <v>37</v>
      </c>
      <c r="L127" t="s">
        <v>50</v>
      </c>
      <c r="M127" t="s">
        <v>39</v>
      </c>
      <c r="N127" s="40"/>
      <c r="O127" s="40"/>
      <c r="P127" s="40"/>
      <c r="Q127" s="40"/>
      <c r="R127" s="39"/>
      <c r="S127" s="39"/>
      <c r="T127" s="39"/>
      <c r="U127" s="40"/>
      <c r="V127" s="39"/>
      <c r="W127" s="69"/>
      <c r="Y127" t="s">
        <v>40</v>
      </c>
      <c r="AA127">
        <v>1783886</v>
      </c>
      <c r="AB127" s="46" t="b">
        <v>0</v>
      </c>
      <c r="AD127" s="8"/>
    </row>
    <row r="128" ht="14.25" customHeight="1">
      <c r="A128" s="38">
        <v>1287</v>
      </c>
      <c r="B128" s="46" t="s">
        <v>44</v>
      </c>
      <c r="C128" s="46" t="s">
        <v>45</v>
      </c>
      <c r="D128" s="46" t="s">
        <v>292</v>
      </c>
      <c r="E128" s="46" t="s">
        <v>293</v>
      </c>
      <c r="F128" t="s">
        <v>48</v>
      </c>
      <c r="G128" s="46" t="s">
        <v>49</v>
      </c>
      <c r="H128">
        <v>0.004178303666</v>
      </c>
      <c r="I128" t="s">
        <v>37</v>
      </c>
      <c r="L128" t="s">
        <v>50</v>
      </c>
      <c r="M128" t="s">
        <v>39</v>
      </c>
      <c r="N128" s="40"/>
      <c r="O128" s="40"/>
      <c r="P128" s="40"/>
      <c r="Q128" s="40"/>
      <c r="R128" s="39"/>
      <c r="S128" s="39"/>
      <c r="T128" s="39"/>
      <c r="U128" s="40"/>
      <c r="V128" s="39"/>
      <c r="W128" s="69"/>
      <c r="Y128" t="s">
        <v>294</v>
      </c>
      <c r="AA128">
        <v>10440587</v>
      </c>
      <c r="AB128" s="46" t="b">
        <v>0</v>
      </c>
      <c r="AD128" s="8"/>
    </row>
    <row r="129" ht="14.25" customHeight="1">
      <c r="A129" s="38">
        <v>1287</v>
      </c>
      <c r="B129" s="46" t="s">
        <v>44</v>
      </c>
      <c r="C129" s="46" t="s">
        <v>45</v>
      </c>
      <c r="D129" s="46" t="s">
        <v>295</v>
      </c>
      <c r="E129" s="46" t="s">
        <v>296</v>
      </c>
      <c r="F129" t="s">
        <v>48</v>
      </c>
      <c r="G129" s="46" t="s">
        <v>49</v>
      </c>
      <c r="H129">
        <v>0.042953642676</v>
      </c>
      <c r="I129" t="s">
        <v>37</v>
      </c>
      <c r="L129" t="s">
        <v>50</v>
      </c>
      <c r="M129" t="s">
        <v>39</v>
      </c>
      <c r="N129" s="40"/>
      <c r="O129" s="40"/>
      <c r="P129" s="40"/>
      <c r="Q129" s="40"/>
      <c r="R129" s="39"/>
      <c r="S129" s="39"/>
      <c r="T129" s="39"/>
      <c r="U129" s="40"/>
      <c r="V129" s="39"/>
      <c r="W129" s="69"/>
      <c r="Y129" t="s">
        <v>40</v>
      </c>
      <c r="AA129">
        <v>10440065</v>
      </c>
      <c r="AB129" s="46" t="b">
        <v>0</v>
      </c>
      <c r="AD129" s="8"/>
    </row>
    <row r="130" ht="14.25" customHeight="1">
      <c r="A130" s="38">
        <v>1287</v>
      </c>
      <c r="B130" s="46" t="s">
        <v>44</v>
      </c>
      <c r="C130" s="46" t="s">
        <v>45</v>
      </c>
      <c r="D130" s="46" t="s">
        <v>297</v>
      </c>
      <c r="E130" s="46" t="s">
        <v>298</v>
      </c>
      <c r="F130" t="s">
        <v>48</v>
      </c>
      <c r="G130" s="46" t="s">
        <v>49</v>
      </c>
      <c r="H130">
        <v>0.001361444682</v>
      </c>
      <c r="I130" t="s">
        <v>37</v>
      </c>
      <c r="L130" t="s">
        <v>50</v>
      </c>
      <c r="M130" t="s">
        <v>39</v>
      </c>
      <c r="N130" s="40"/>
      <c r="O130" s="40"/>
      <c r="P130" s="40"/>
      <c r="Q130" s="40"/>
      <c r="R130" s="39"/>
      <c r="S130" s="39"/>
      <c r="T130" s="39"/>
      <c r="U130" s="40"/>
      <c r="V130" s="39"/>
      <c r="W130" s="69"/>
      <c r="Y130" t="s">
        <v>40</v>
      </c>
      <c r="AA130">
        <v>1875930</v>
      </c>
      <c r="AB130" s="46" t="b">
        <v>0</v>
      </c>
      <c r="AD130" s="8"/>
    </row>
    <row r="131" ht="14.25" customHeight="1">
      <c r="A131" s="38">
        <v>1287</v>
      </c>
      <c r="B131" s="46" t="s">
        <v>44</v>
      </c>
      <c r="C131" s="46" t="s">
        <v>45</v>
      </c>
      <c r="D131" s="46" t="s">
        <v>299</v>
      </c>
      <c r="E131" s="46" t="s">
        <v>300</v>
      </c>
      <c r="F131" t="s">
        <v>48</v>
      </c>
      <c r="G131" s="46" t="s">
        <v>49</v>
      </c>
      <c r="H131">
        <v>0.001918668741</v>
      </c>
      <c r="I131" t="s">
        <v>37</v>
      </c>
      <c r="L131" t="s">
        <v>50</v>
      </c>
      <c r="M131" t="s">
        <v>39</v>
      </c>
      <c r="N131" s="40"/>
      <c r="O131" s="40"/>
      <c r="P131" s="40"/>
      <c r="Q131" s="40"/>
      <c r="R131" s="39"/>
      <c r="S131" s="39"/>
      <c r="T131" s="39"/>
      <c r="U131" s="40"/>
      <c r="V131" s="39"/>
      <c r="W131" s="69"/>
      <c r="Y131" t="s">
        <v>40</v>
      </c>
      <c r="AA131">
        <v>10440040</v>
      </c>
      <c r="AB131" s="46" t="b">
        <v>0</v>
      </c>
      <c r="AD131" s="8"/>
    </row>
    <row r="132" ht="14.25" customHeight="1">
      <c r="A132" s="38">
        <v>1287</v>
      </c>
      <c r="B132" s="46" t="s">
        <v>44</v>
      </c>
      <c r="C132" s="46" t="s">
        <v>45</v>
      </c>
      <c r="D132" s="46" t="s">
        <v>301</v>
      </c>
      <c r="E132" s="46" t="s">
        <v>302</v>
      </c>
      <c r="F132" t="s">
        <v>48</v>
      </c>
      <c r="G132" s="46" t="s">
        <v>49</v>
      </c>
      <c r="H132">
        <v>0.120781383511</v>
      </c>
      <c r="I132" t="s">
        <v>37</v>
      </c>
      <c r="L132" t="s">
        <v>50</v>
      </c>
      <c r="M132" t="s">
        <v>39</v>
      </c>
      <c r="N132" s="40"/>
      <c r="O132" s="40"/>
      <c r="P132" s="40"/>
      <c r="Q132" s="40"/>
      <c r="R132" s="39"/>
      <c r="S132" s="39"/>
      <c r="T132" s="39"/>
      <c r="U132" s="40"/>
      <c r="V132" s="39"/>
      <c r="W132" s="69"/>
      <c r="Y132" t="s">
        <v>40</v>
      </c>
      <c r="AA132">
        <v>10440039</v>
      </c>
      <c r="AB132" s="46" t="b">
        <v>0</v>
      </c>
      <c r="AD132" s="8"/>
    </row>
    <row r="133" ht="14.25" customHeight="1">
      <c r="A133" s="38">
        <v>1287</v>
      </c>
      <c r="B133" s="46" t="s">
        <v>44</v>
      </c>
      <c r="C133" s="46" t="s">
        <v>45</v>
      </c>
      <c r="D133" s="46" t="s">
        <v>303</v>
      </c>
      <c r="E133" s="46" t="s">
        <v>304</v>
      </c>
      <c r="F133" t="s">
        <v>48</v>
      </c>
      <c r="G133" s="46" t="s">
        <v>49</v>
      </c>
      <c r="H133">
        <v>0.031768740706</v>
      </c>
      <c r="I133" t="s">
        <v>37</v>
      </c>
      <c r="L133" t="s">
        <v>50</v>
      </c>
      <c r="M133" t="s">
        <v>39</v>
      </c>
      <c r="N133" s="40"/>
      <c r="O133" s="40"/>
      <c r="P133" s="40"/>
      <c r="Q133" s="40"/>
      <c r="R133" s="39"/>
      <c r="S133" s="39"/>
      <c r="T133" s="39"/>
      <c r="U133" s="40"/>
      <c r="V133" s="39"/>
      <c r="W133" s="69"/>
      <c r="Y133" t="s">
        <v>40</v>
      </c>
      <c r="AA133">
        <v>10439521</v>
      </c>
      <c r="AB133" s="46" t="b">
        <v>0</v>
      </c>
      <c r="AD133" s="8"/>
    </row>
    <row r="134" ht="14.25" customHeight="1">
      <c r="A134" s="38">
        <v>1287</v>
      </c>
      <c r="B134" s="46" t="s">
        <v>44</v>
      </c>
      <c r="C134" s="46" t="s">
        <v>45</v>
      </c>
      <c r="D134" s="46" t="s">
        <v>305</v>
      </c>
      <c r="E134" s="46" t="s">
        <v>306</v>
      </c>
      <c r="F134" t="s">
        <v>48</v>
      </c>
      <c r="G134" s="46" t="s">
        <v>49</v>
      </c>
      <c r="H134">
        <v>0.021478304741</v>
      </c>
      <c r="I134" t="s">
        <v>37</v>
      </c>
      <c r="L134" t="s">
        <v>50</v>
      </c>
      <c r="M134" t="s">
        <v>39</v>
      </c>
      <c r="N134" s="40"/>
      <c r="O134" s="40"/>
      <c r="P134" s="40"/>
      <c r="Q134" s="40"/>
      <c r="R134" s="39"/>
      <c r="S134" s="39"/>
      <c r="T134" s="39"/>
      <c r="U134" s="40"/>
      <c r="V134" s="39"/>
      <c r="W134" s="69"/>
      <c r="Y134" t="s">
        <v>40</v>
      </c>
      <c r="AA134">
        <v>10441221</v>
      </c>
      <c r="AB134" s="46" t="b">
        <v>0</v>
      </c>
      <c r="AD134" s="8"/>
    </row>
    <row r="135" ht="14.25" customHeight="1">
      <c r="A135" s="38">
        <v>1287</v>
      </c>
      <c r="B135" s="46" t="s">
        <v>44</v>
      </c>
      <c r="C135" s="46" t="s">
        <v>45</v>
      </c>
      <c r="D135" s="46" t="s">
        <v>307</v>
      </c>
      <c r="E135" s="46" t="s">
        <v>308</v>
      </c>
      <c r="F135" t="s">
        <v>48</v>
      </c>
      <c r="G135" s="46" t="s">
        <v>49</v>
      </c>
      <c r="H135">
        <v>0.053951062252</v>
      </c>
      <c r="I135" t="s">
        <v>37</v>
      </c>
      <c r="L135" t="s">
        <v>50</v>
      </c>
      <c r="M135" t="s">
        <v>39</v>
      </c>
      <c r="N135" s="40"/>
      <c r="O135" s="40"/>
      <c r="P135" s="40"/>
      <c r="Q135" s="40"/>
      <c r="R135" s="39"/>
      <c r="S135" s="39"/>
      <c r="T135" s="39"/>
      <c r="U135" s="40"/>
      <c r="V135" s="39"/>
      <c r="W135" s="69"/>
      <c r="Y135" t="s">
        <v>40</v>
      </c>
      <c r="AA135">
        <v>10441275</v>
      </c>
      <c r="AB135" s="46" t="b">
        <v>0</v>
      </c>
      <c r="AD135" s="8"/>
    </row>
    <row r="136" ht="14.25" customHeight="1">
      <c r="A136" s="38">
        <v>1287</v>
      </c>
      <c r="B136" s="46" t="s">
        <v>44</v>
      </c>
      <c r="C136" s="46" t="s">
        <v>45</v>
      </c>
      <c r="D136" s="46" t="s">
        <v>309</v>
      </c>
      <c r="E136" s="46" t="s">
        <v>310</v>
      </c>
      <c r="F136" t="s">
        <v>48</v>
      </c>
      <c r="G136" s="46" t="s">
        <v>49</v>
      </c>
      <c r="H136">
        <v>0.001853531623</v>
      </c>
      <c r="I136" t="s">
        <v>37</v>
      </c>
      <c r="L136" t="s">
        <v>50</v>
      </c>
      <c r="M136" t="s">
        <v>39</v>
      </c>
      <c r="N136" s="40"/>
      <c r="O136" s="40"/>
      <c r="P136" s="40"/>
      <c r="Q136" s="40"/>
      <c r="R136" s="39"/>
      <c r="S136" s="39"/>
      <c r="T136" s="39"/>
      <c r="U136" s="40"/>
      <c r="V136" s="39"/>
      <c r="W136" s="69"/>
      <c r="Y136" t="s">
        <v>40</v>
      </c>
      <c r="AA136">
        <v>10438987</v>
      </c>
      <c r="AB136" s="46" t="b">
        <v>0</v>
      </c>
      <c r="AD136" s="8"/>
    </row>
    <row r="137" ht="14.25" customHeight="1">
      <c r="A137" s="38">
        <v>1287</v>
      </c>
      <c r="B137" s="46" t="s">
        <v>44</v>
      </c>
      <c r="C137" s="46" t="s">
        <v>45</v>
      </c>
      <c r="D137" s="46" t="s">
        <v>311</v>
      </c>
      <c r="E137" s="46" t="s">
        <v>312</v>
      </c>
      <c r="F137" t="s">
        <v>48</v>
      </c>
      <c r="G137" s="46" t="s">
        <v>49</v>
      </c>
      <c r="H137">
        <v>0.002254239212</v>
      </c>
      <c r="I137" t="s">
        <v>37</v>
      </c>
      <c r="L137" t="s">
        <v>50</v>
      </c>
      <c r="M137" t="s">
        <v>39</v>
      </c>
      <c r="N137" s="40"/>
      <c r="O137" s="40"/>
      <c r="P137" s="40"/>
      <c r="Q137" s="40"/>
      <c r="R137" s="39"/>
      <c r="S137" s="39"/>
      <c r="T137" s="39"/>
      <c r="U137" s="40"/>
      <c r="V137" s="39"/>
      <c r="W137" s="69"/>
      <c r="Y137" t="s">
        <v>40</v>
      </c>
      <c r="AA137">
        <v>71396</v>
      </c>
      <c r="AB137" s="46" t="b">
        <v>0</v>
      </c>
      <c r="AD137" s="8"/>
    </row>
    <row r="138" ht="14.25" customHeight="1">
      <c r="A138" s="38">
        <v>1287</v>
      </c>
      <c r="B138" s="46" t="s">
        <v>44</v>
      </c>
      <c r="C138" s="46" t="s">
        <v>45</v>
      </c>
      <c r="D138" s="46" t="s">
        <v>313</v>
      </c>
      <c r="E138" s="46" t="s">
        <v>314</v>
      </c>
      <c r="F138" t="s">
        <v>48</v>
      </c>
      <c r="G138" s="46" t="s">
        <v>49</v>
      </c>
      <c r="H138">
        <v>0.00000130017</v>
      </c>
      <c r="I138" t="s">
        <v>37</v>
      </c>
      <c r="L138" t="s">
        <v>50</v>
      </c>
      <c r="M138" t="s">
        <v>39</v>
      </c>
      <c r="N138" s="40"/>
      <c r="O138" s="40"/>
      <c r="P138" s="40"/>
      <c r="Q138" s="40"/>
      <c r="R138" s="39"/>
      <c r="S138" s="39"/>
      <c r="T138" s="39"/>
      <c r="U138" s="40"/>
      <c r="V138" s="39"/>
      <c r="W138" s="69"/>
      <c r="Y138" t="s">
        <v>40</v>
      </c>
      <c r="AA138">
        <v>139762</v>
      </c>
      <c r="AB138" s="46" t="b">
        <v>0</v>
      </c>
      <c r="AD138" s="8"/>
    </row>
    <row r="139" ht="14.25" customHeight="1">
      <c r="A139" s="38">
        <v>1287</v>
      </c>
      <c r="B139" s="46" t="s">
        <v>53</v>
      </c>
      <c r="C139" s="46" t="s">
        <v>45</v>
      </c>
      <c r="D139" s="46" t="s">
        <v>313</v>
      </c>
      <c r="E139" s="46" t="s">
        <v>314</v>
      </c>
      <c r="F139" t="s">
        <v>48</v>
      </c>
      <c r="G139" s="46" t="s">
        <v>49</v>
      </c>
      <c r="H139">
        <v>0.000020892961</v>
      </c>
      <c r="I139" t="s">
        <v>37</v>
      </c>
      <c r="L139" t="s">
        <v>50</v>
      </c>
      <c r="M139" t="s">
        <v>39</v>
      </c>
      <c r="N139" s="40"/>
      <c r="O139" s="40"/>
      <c r="P139" s="40"/>
      <c r="Q139" s="40"/>
      <c r="R139" s="39"/>
      <c r="S139" s="39"/>
      <c r="T139" s="39"/>
      <c r="U139" s="40"/>
      <c r="V139" s="39"/>
      <c r="W139" s="69"/>
      <c r="Y139" t="s">
        <v>40</v>
      </c>
      <c r="AA139">
        <v>139762</v>
      </c>
      <c r="AB139" s="46" t="b">
        <v>0</v>
      </c>
      <c r="AD139" s="8"/>
    </row>
    <row r="140" ht="14.25" customHeight="1">
      <c r="A140" s="38">
        <v>1287</v>
      </c>
      <c r="B140" s="46" t="s">
        <v>44</v>
      </c>
      <c r="C140" s="46" t="s">
        <v>45</v>
      </c>
      <c r="D140" s="46" t="s">
        <v>315</v>
      </c>
      <c r="E140" s="46" t="s">
        <v>316</v>
      </c>
      <c r="F140" t="s">
        <v>48</v>
      </c>
      <c r="G140" s="46" t="s">
        <v>49</v>
      </c>
      <c r="H140">
        <v>0.026977394324</v>
      </c>
      <c r="I140" t="s">
        <v>37</v>
      </c>
      <c r="L140" t="s">
        <v>50</v>
      </c>
      <c r="M140" t="s">
        <v>39</v>
      </c>
      <c r="N140" s="40"/>
      <c r="O140" s="40"/>
      <c r="P140" s="40"/>
      <c r="Q140" s="40"/>
      <c r="R140" s="39"/>
      <c r="S140" s="39"/>
      <c r="T140" s="39"/>
      <c r="U140" s="40"/>
      <c r="V140" s="39"/>
      <c r="W140" s="69"/>
      <c r="Y140" t="s">
        <v>40</v>
      </c>
      <c r="AA140">
        <v>62229</v>
      </c>
      <c r="AB140" s="46" t="b">
        <v>0</v>
      </c>
      <c r="AD140" s="8"/>
    </row>
    <row r="141" ht="14.25" customHeight="1">
      <c r="A141" s="38">
        <v>1287</v>
      </c>
      <c r="B141" s="46" t="s">
        <v>44</v>
      </c>
      <c r="C141" s="46" t="s">
        <v>45</v>
      </c>
      <c r="D141" s="46" t="s">
        <v>317</v>
      </c>
      <c r="E141" s="46" t="s">
        <v>318</v>
      </c>
      <c r="F141" t="s">
        <v>48</v>
      </c>
      <c r="G141" s="46" t="s">
        <v>49</v>
      </c>
      <c r="H141">
        <v>0.000142232879</v>
      </c>
      <c r="I141" t="s">
        <v>37</v>
      </c>
      <c r="L141" t="s">
        <v>50</v>
      </c>
      <c r="M141" t="s">
        <v>39</v>
      </c>
      <c r="N141" s="40"/>
      <c r="O141" s="40"/>
      <c r="P141" s="40"/>
      <c r="Q141" s="40"/>
      <c r="R141" s="39"/>
      <c r="S141" s="39"/>
      <c r="T141" s="39"/>
      <c r="U141" s="40"/>
      <c r="V141" s="39"/>
      <c r="W141" s="69"/>
      <c r="Y141" t="s">
        <v>40</v>
      </c>
      <c r="AA141">
        <v>4460782</v>
      </c>
      <c r="AB141" s="46" t="b">
        <v>0</v>
      </c>
      <c r="AD141" s="8"/>
    </row>
    <row r="142" ht="14.25" customHeight="1">
      <c r="A142" s="38">
        <v>1287</v>
      </c>
      <c r="B142" s="46" t="s">
        <v>44</v>
      </c>
      <c r="C142" s="46" t="s">
        <v>45</v>
      </c>
      <c r="D142" s="46" t="s">
        <v>319</v>
      </c>
      <c r="E142" s="46" t="s">
        <v>320</v>
      </c>
      <c r="F142" t="s">
        <v>48</v>
      </c>
      <c r="G142" s="46" t="s">
        <v>49</v>
      </c>
      <c r="H142">
        <v>0.02999162519</v>
      </c>
      <c r="I142" t="s">
        <v>37</v>
      </c>
      <c r="L142" t="s">
        <v>50</v>
      </c>
      <c r="M142" t="s">
        <v>39</v>
      </c>
      <c r="N142" s="40"/>
      <c r="O142" s="40"/>
      <c r="P142" s="40"/>
      <c r="Q142" s="40"/>
      <c r="R142" s="39"/>
      <c r="S142" s="39"/>
      <c r="T142" s="39"/>
      <c r="U142" s="40"/>
      <c r="V142" s="39"/>
      <c r="W142" s="69"/>
      <c r="Y142" t="s">
        <v>40</v>
      </c>
      <c r="AA142">
        <v>2964446</v>
      </c>
      <c r="AB142" s="46" t="b">
        <v>0</v>
      </c>
      <c r="AD142" s="8"/>
    </row>
    <row r="143" ht="14.25" customHeight="1">
      <c r="A143" s="38">
        <v>1287</v>
      </c>
      <c r="B143" s="46" t="s">
        <v>44</v>
      </c>
      <c r="C143" s="46" t="s">
        <v>45</v>
      </c>
      <c r="D143" s="46" t="s">
        <v>321</v>
      </c>
      <c r="E143" s="46" t="s">
        <v>322</v>
      </c>
      <c r="F143" t="s">
        <v>48</v>
      </c>
      <c r="G143" s="46" t="s">
        <v>49</v>
      </c>
      <c r="H143">
        <v>0.901571137606</v>
      </c>
      <c r="I143" t="s">
        <v>37</v>
      </c>
      <c r="L143" s="46" t="str">
        <f>((I143&amp;A143)&amp;"-")&amp;B143</f>
        <v>REF1287-Wang 99 - S3</v>
      </c>
      <c r="M143" t="s">
        <v>39</v>
      </c>
      <c r="N143" s="40"/>
      <c r="O143" s="40"/>
      <c r="P143" s="40"/>
      <c r="Q143" s="40"/>
      <c r="R143" s="39"/>
      <c r="S143" s="39"/>
      <c r="T143" s="39"/>
      <c r="U143" s="40"/>
      <c r="V143" s="39"/>
      <c r="W143" s="69"/>
      <c r="Y143" t="s">
        <v>40</v>
      </c>
      <c r="AA143">
        <v>28295034</v>
      </c>
      <c r="AB143" s="46" t="b">
        <v>0</v>
      </c>
      <c r="AD143" s="8"/>
    </row>
    <row r="144" ht="14.25" customHeight="1">
      <c r="A144" s="38">
        <v>1287</v>
      </c>
      <c r="B144" s="46" t="s">
        <v>53</v>
      </c>
      <c r="C144" s="46" t="s">
        <v>45</v>
      </c>
      <c r="D144" s="46" t="s">
        <v>323</v>
      </c>
      <c r="E144" s="46" t="s">
        <v>324</v>
      </c>
      <c r="F144" t="s">
        <v>48</v>
      </c>
      <c r="G144" s="46" t="s">
        <v>49</v>
      </c>
      <c r="H144">
        <v>0.000012589254</v>
      </c>
      <c r="I144" t="s">
        <v>37</v>
      </c>
      <c r="L144" s="46" t="str">
        <f>((I144&amp;A144)&amp;"-")&amp;B144</f>
        <v>REF1287-Wang 99 - S1</v>
      </c>
      <c r="M144" t="s">
        <v>39</v>
      </c>
      <c r="N144" s="40"/>
      <c r="O144" s="40"/>
      <c r="P144" s="40"/>
      <c r="Q144" s="40"/>
      <c r="R144" s="39"/>
      <c r="S144" s="39"/>
      <c r="T144" s="39"/>
      <c r="U144" s="40"/>
      <c r="V144" s="39"/>
      <c r="W144" s="69"/>
      <c r="Y144" t="s">
        <v>40</v>
      </c>
      <c r="AA144">
        <v>23158802</v>
      </c>
      <c r="AB144" s="46" t="b">
        <v>0</v>
      </c>
      <c r="AD144" s="8"/>
    </row>
    <row r="145" ht="14.25" customHeight="1">
      <c r="A145" s="38">
        <v>1287</v>
      </c>
      <c r="B145" s="46" t="s">
        <v>53</v>
      </c>
      <c r="C145" s="46" t="s">
        <v>45</v>
      </c>
      <c r="D145" s="46" t="s">
        <v>325</v>
      </c>
      <c r="E145" s="46" t="s">
        <v>326</v>
      </c>
      <c r="F145" t="s">
        <v>48</v>
      </c>
      <c r="G145" s="46" t="s">
        <v>49</v>
      </c>
      <c r="H145">
        <v>0.000019498446</v>
      </c>
      <c r="I145" t="s">
        <v>37</v>
      </c>
      <c r="L145" t="s">
        <v>50</v>
      </c>
      <c r="M145" t="s">
        <v>39</v>
      </c>
      <c r="N145" s="40"/>
      <c r="O145" s="40"/>
      <c r="P145" s="40"/>
      <c r="Q145" s="40"/>
      <c r="R145" s="39"/>
      <c r="S145" s="39"/>
      <c r="T145" s="39"/>
      <c r="U145" s="40"/>
      <c r="V145" s="39"/>
      <c r="W145" s="69"/>
      <c r="Y145" t="s">
        <v>40</v>
      </c>
      <c r="AA145">
        <v>503068</v>
      </c>
      <c r="AB145" s="46" t="b">
        <v>0</v>
      </c>
      <c r="AD145" s="8"/>
    </row>
    <row r="146" ht="14.25" customHeight="1">
      <c r="A146" s="38">
        <v>1287</v>
      </c>
      <c r="B146" s="46" t="s">
        <v>53</v>
      </c>
      <c r="C146" s="46" t="s">
        <v>45</v>
      </c>
      <c r="D146" s="46" t="s">
        <v>327</v>
      </c>
      <c r="E146" s="46" t="s">
        <v>328</v>
      </c>
      <c r="F146" t="s">
        <v>48</v>
      </c>
      <c r="G146" s="46" t="s">
        <v>49</v>
      </c>
      <c r="H146">
        <v>0.00000001</v>
      </c>
      <c r="I146" t="s">
        <v>37</v>
      </c>
      <c r="L146" t="s">
        <v>50</v>
      </c>
      <c r="M146" t="s">
        <v>39</v>
      </c>
      <c r="N146" s="40"/>
      <c r="O146" s="40"/>
      <c r="P146" s="40"/>
      <c r="Q146" s="40"/>
      <c r="R146" s="39"/>
      <c r="S146" s="39"/>
      <c r="T146" s="39"/>
      <c r="U146" s="40"/>
      <c r="V146" s="39"/>
      <c r="W146" s="69"/>
      <c r="Y146" t="s">
        <v>40</v>
      </c>
      <c r="AA146">
        <v>45805</v>
      </c>
      <c r="AB146" s="46" t="b">
        <v>0</v>
      </c>
      <c r="AD146" s="8"/>
    </row>
    <row r="147" ht="14.25" customHeight="1">
      <c r="A147" s="38">
        <v>1287</v>
      </c>
      <c r="B147" s="46" t="s">
        <v>53</v>
      </c>
      <c r="C147" s="46" t="s">
        <v>45</v>
      </c>
      <c r="D147" s="46" t="s">
        <v>329</v>
      </c>
      <c r="E147" s="46" t="s">
        <v>330</v>
      </c>
      <c r="F147" t="s">
        <v>48</v>
      </c>
      <c r="G147" s="46" t="s">
        <v>49</v>
      </c>
      <c r="H147">
        <v>0.000000131826</v>
      </c>
      <c r="I147" t="s">
        <v>37</v>
      </c>
      <c r="L147" t="s">
        <v>50</v>
      </c>
      <c r="M147" t="s">
        <v>39</v>
      </c>
      <c r="N147" s="40"/>
      <c r="O147" s="40"/>
      <c r="P147" s="40"/>
      <c r="Q147" s="40"/>
      <c r="R147" s="39"/>
      <c r="S147" s="39"/>
      <c r="T147" s="39"/>
      <c r="U147" s="40"/>
      <c r="V147" s="39"/>
      <c r="W147" s="69"/>
      <c r="Y147" t="s">
        <v>40</v>
      </c>
      <c r="AA147">
        <v>46213</v>
      </c>
      <c r="AB147" s="46" t="b">
        <v>0</v>
      </c>
      <c r="AD147" s="8"/>
    </row>
    <row r="148" ht="14.25" customHeight="1">
      <c r="A148" s="38">
        <v>1287</v>
      </c>
      <c r="B148" s="46" t="s">
        <v>53</v>
      </c>
      <c r="C148" s="46" t="s">
        <v>45</v>
      </c>
      <c r="D148" s="46" t="s">
        <v>331</v>
      </c>
      <c r="E148" s="46" t="s">
        <v>332</v>
      </c>
      <c r="F148" t="s">
        <v>48</v>
      </c>
      <c r="G148" s="46" t="s">
        <v>49</v>
      </c>
      <c r="H148">
        <v>0.000000003981</v>
      </c>
      <c r="I148" t="s">
        <v>37</v>
      </c>
      <c r="L148" t="s">
        <v>50</v>
      </c>
      <c r="M148" t="s">
        <v>39</v>
      </c>
      <c r="N148" s="40"/>
      <c r="O148" s="40"/>
      <c r="P148" s="40"/>
      <c r="Q148" s="40"/>
      <c r="R148" s="39"/>
      <c r="S148" s="39"/>
      <c r="T148" s="39"/>
      <c r="U148" s="40"/>
      <c r="V148" s="39"/>
      <c r="W148" s="69"/>
      <c r="Y148" t="s">
        <v>40</v>
      </c>
      <c r="AA148">
        <v>2876</v>
      </c>
      <c r="AB148" s="46" t="b">
        <v>0</v>
      </c>
      <c r="AD148" s="8"/>
    </row>
    <row r="149" ht="14.25" customHeight="1">
      <c r="A149" s="38">
        <v>1287</v>
      </c>
      <c r="B149" s="46" t="s">
        <v>53</v>
      </c>
      <c r="C149" s="46" t="s">
        <v>45</v>
      </c>
      <c r="D149" s="46" t="s">
        <v>333</v>
      </c>
      <c r="E149" s="46" t="s">
        <v>334</v>
      </c>
      <c r="F149" t="s">
        <v>48</v>
      </c>
      <c r="G149" s="46" t="s">
        <v>49</v>
      </c>
      <c r="H149">
        <v>0.00000000955</v>
      </c>
      <c r="I149" t="s">
        <v>37</v>
      </c>
      <c r="L149" t="s">
        <v>50</v>
      </c>
      <c r="M149" t="s">
        <v>39</v>
      </c>
      <c r="N149" s="40"/>
      <c r="O149" s="40"/>
      <c r="P149" s="40"/>
      <c r="Q149" s="40"/>
      <c r="R149" s="39"/>
      <c r="S149" s="39"/>
      <c r="T149" s="39"/>
      <c r="U149" s="40"/>
      <c r="V149" s="39"/>
      <c r="W149" s="69"/>
      <c r="Y149" t="s">
        <v>40</v>
      </c>
      <c r="AA149">
        <v>2809</v>
      </c>
      <c r="AB149" s="46" t="b">
        <v>0</v>
      </c>
      <c r="AD149" s="8"/>
    </row>
    <row r="150" ht="14.25" customHeight="1">
      <c r="A150" s="38">
        <v>1287</v>
      </c>
      <c r="B150" s="46" t="s">
        <v>53</v>
      </c>
      <c r="C150" s="46" t="s">
        <v>45</v>
      </c>
      <c r="D150" s="46" t="s">
        <v>335</v>
      </c>
      <c r="E150" s="46" t="s">
        <v>336</v>
      </c>
      <c r="F150" t="s">
        <v>48</v>
      </c>
      <c r="G150" s="46" t="s">
        <v>49</v>
      </c>
      <c r="H150">
        <v>0.000000045709</v>
      </c>
      <c r="I150" t="s">
        <v>37</v>
      </c>
      <c r="L150" t="s">
        <v>50</v>
      </c>
      <c r="M150" t="s">
        <v>39</v>
      </c>
      <c r="N150" s="40"/>
      <c r="O150" s="40"/>
      <c r="P150" s="40"/>
      <c r="Q150" s="40"/>
      <c r="R150" s="39"/>
      <c r="S150" s="39"/>
      <c r="T150" s="39"/>
      <c r="U150" s="40"/>
      <c r="V150" s="39"/>
      <c r="W150" s="69"/>
      <c r="Y150" t="s">
        <v>40</v>
      </c>
      <c r="AA150">
        <v>94690</v>
      </c>
      <c r="AB150" s="46" t="b">
        <v>0</v>
      </c>
      <c r="AD150" s="8"/>
    </row>
    <row r="151" ht="14.25" customHeight="1">
      <c r="A151" s="38">
        <v>1287</v>
      </c>
      <c r="B151" s="46" t="s">
        <v>44</v>
      </c>
      <c r="C151" s="46" t="s">
        <v>45</v>
      </c>
      <c r="D151" s="46" t="s">
        <v>337</v>
      </c>
      <c r="E151" s="46" t="s">
        <v>338</v>
      </c>
      <c r="F151" t="s">
        <v>48</v>
      </c>
      <c r="G151" s="46" t="s">
        <v>49</v>
      </c>
      <c r="H151">
        <v>0.007362070975</v>
      </c>
      <c r="I151" t="s">
        <v>37</v>
      </c>
      <c r="L151" s="46" t="str">
        <f>((I151&amp;A151)&amp;"-")&amp;B151</f>
        <v>REF1287-Wang 99 - S3</v>
      </c>
      <c r="M151" t="s">
        <v>39</v>
      </c>
      <c r="N151" s="40"/>
      <c r="O151" s="40"/>
      <c r="P151" s="40"/>
      <c r="Q151" s="40"/>
      <c r="R151" s="39"/>
      <c r="S151" s="39"/>
      <c r="T151" s="39"/>
      <c r="U151" s="40"/>
      <c r="V151" s="39"/>
      <c r="W151" s="69"/>
      <c r="Y151" t="s">
        <v>40</v>
      </c>
      <c r="AA151">
        <v>28295103</v>
      </c>
      <c r="AB151" s="46" t="b">
        <v>0</v>
      </c>
      <c r="AD151" s="8"/>
    </row>
    <row r="152" ht="14.25" customHeight="1">
      <c r="A152" s="38">
        <v>1287</v>
      </c>
      <c r="B152" s="46" t="s">
        <v>44</v>
      </c>
      <c r="C152" s="46" t="s">
        <v>45</v>
      </c>
      <c r="D152" s="46" t="s">
        <v>339</v>
      </c>
      <c r="E152" s="46" t="s">
        <v>340</v>
      </c>
      <c r="F152" t="s">
        <v>48</v>
      </c>
      <c r="G152" s="46" t="s">
        <v>49</v>
      </c>
      <c r="H152">
        <v>0.002333458062</v>
      </c>
      <c r="I152" t="s">
        <v>37</v>
      </c>
      <c r="L152" t="s">
        <v>50</v>
      </c>
      <c r="M152" t="s">
        <v>39</v>
      </c>
      <c r="N152" s="40"/>
      <c r="O152" s="40"/>
      <c r="P152" s="40"/>
      <c r="Q152" s="40"/>
      <c r="R152" s="39"/>
      <c r="S152" s="39"/>
      <c r="T152" s="39"/>
      <c r="U152" s="40"/>
      <c r="V152" s="39"/>
      <c r="W152" s="69"/>
      <c r="Y152" t="s">
        <v>40</v>
      </c>
      <c r="AA152">
        <v>8013300</v>
      </c>
      <c r="AB152" s="46" t="b">
        <v>0</v>
      </c>
      <c r="AD152" s="8"/>
    </row>
    <row r="153" ht="14.25" customHeight="1">
      <c r="A153" s="38">
        <v>1287</v>
      </c>
      <c r="B153" s="46" t="s">
        <v>44</v>
      </c>
      <c r="C153" s="46" t="s">
        <v>45</v>
      </c>
      <c r="D153" s="46" t="s">
        <v>341</v>
      </c>
      <c r="E153" s="46" t="s">
        <v>342</v>
      </c>
      <c r="F153" t="s">
        <v>48</v>
      </c>
      <c r="G153" s="46" t="s">
        <v>49</v>
      </c>
      <c r="H153">
        <v>0.000743019138</v>
      </c>
      <c r="I153" t="s">
        <v>37</v>
      </c>
      <c r="L153" t="s">
        <v>50</v>
      </c>
      <c r="M153" t="s">
        <v>39</v>
      </c>
      <c r="N153" s="40"/>
      <c r="O153" s="40"/>
      <c r="P153" s="40"/>
      <c r="Q153" s="40"/>
      <c r="R153" s="39"/>
      <c r="S153" s="39"/>
      <c r="T153" s="39"/>
      <c r="U153" s="40"/>
      <c r="V153" s="39"/>
      <c r="W153" s="69"/>
      <c r="Y153" t="s">
        <v>40</v>
      </c>
      <c r="AA153">
        <v>355209</v>
      </c>
      <c r="AB153" s="46" t="b">
        <v>0</v>
      </c>
      <c r="AD153" s="8"/>
    </row>
    <row r="154" ht="14.25" customHeight="1">
      <c r="A154" s="38">
        <v>1287</v>
      </c>
      <c r="B154" s="46" t="s">
        <v>44</v>
      </c>
      <c r="C154" s="46" t="s">
        <v>45</v>
      </c>
      <c r="D154" s="46" t="s">
        <v>343</v>
      </c>
      <c r="E154" s="46" t="s">
        <v>344</v>
      </c>
      <c r="F154" t="s">
        <v>48</v>
      </c>
      <c r="G154" s="46" t="s">
        <v>49</v>
      </c>
      <c r="H154">
        <v>0.014927944096</v>
      </c>
      <c r="I154" t="s">
        <v>37</v>
      </c>
      <c r="L154" t="s">
        <v>50</v>
      </c>
      <c r="M154" t="s">
        <v>39</v>
      </c>
      <c r="N154" s="40"/>
      <c r="O154" s="40"/>
      <c r="P154" s="40"/>
      <c r="Q154" s="40"/>
      <c r="R154" s="39"/>
      <c r="S154" s="39"/>
      <c r="T154" s="39"/>
      <c r="U154" s="40"/>
      <c r="V154" s="39"/>
      <c r="W154" s="69"/>
      <c r="Y154" t="s">
        <v>40</v>
      </c>
      <c r="AA154">
        <v>10469055</v>
      </c>
      <c r="AB154" s="46" t="b">
        <v>0</v>
      </c>
      <c r="AD154" s="8"/>
    </row>
    <row r="155" ht="14.25" customHeight="1">
      <c r="A155" s="38">
        <v>1287</v>
      </c>
      <c r="B155" s="46" t="s">
        <v>44</v>
      </c>
      <c r="C155" s="46" t="s">
        <v>45</v>
      </c>
      <c r="D155" s="46" t="s">
        <v>345</v>
      </c>
      <c r="E155" s="46" t="s">
        <v>346</v>
      </c>
      <c r="F155" t="s">
        <v>48</v>
      </c>
      <c r="G155" s="46" t="s">
        <v>49</v>
      </c>
      <c r="H155">
        <v>0.004965923215</v>
      </c>
      <c r="I155" t="s">
        <v>37</v>
      </c>
      <c r="L155" t="s">
        <v>50</v>
      </c>
      <c r="M155" t="s">
        <v>39</v>
      </c>
      <c r="N155" s="40"/>
      <c r="O155" s="40"/>
      <c r="P155" s="40"/>
      <c r="Q155" s="40"/>
      <c r="R155" s="39"/>
      <c r="S155" s="39"/>
      <c r="T155" s="39"/>
      <c r="U155" s="40"/>
      <c r="V155" s="39"/>
      <c r="W155" s="69"/>
      <c r="Y155" t="s">
        <v>40</v>
      </c>
      <c r="AA155">
        <v>642906</v>
      </c>
      <c r="AB155" s="46" t="b">
        <v>0</v>
      </c>
      <c r="AD155" s="8"/>
    </row>
    <row r="156" ht="14.25" customHeight="1">
      <c r="A156" s="38">
        <v>1287</v>
      </c>
      <c r="B156" s="46" t="s">
        <v>44</v>
      </c>
      <c r="C156" s="46" t="s">
        <v>45</v>
      </c>
      <c r="D156" s="46" t="s">
        <v>347</v>
      </c>
      <c r="E156" s="46" t="s">
        <v>348</v>
      </c>
      <c r="F156" t="s">
        <v>48</v>
      </c>
      <c r="G156" s="46" t="s">
        <v>49</v>
      </c>
      <c r="H156">
        <v>0.007744617978</v>
      </c>
      <c r="I156" t="s">
        <v>37</v>
      </c>
      <c r="L156" t="s">
        <v>50</v>
      </c>
      <c r="M156" t="s">
        <v>39</v>
      </c>
      <c r="N156" s="40"/>
      <c r="O156" s="40"/>
      <c r="P156" s="40"/>
      <c r="Q156" s="40"/>
      <c r="R156" s="39"/>
      <c r="S156" s="39"/>
      <c r="T156" s="39"/>
      <c r="U156" s="40"/>
      <c r="V156" s="39"/>
      <c r="W156" s="69"/>
      <c r="Y156" t="s">
        <v>40</v>
      </c>
      <c r="AA156">
        <v>23115</v>
      </c>
      <c r="AB156" s="46" t="b">
        <v>0</v>
      </c>
      <c r="AD156" s="8"/>
    </row>
    <row r="157" ht="14.25" customHeight="1">
      <c r="A157" s="38">
        <v>1287</v>
      </c>
      <c r="B157" s="46" t="s">
        <v>53</v>
      </c>
      <c r="C157" s="46" t="s">
        <v>45</v>
      </c>
      <c r="D157" s="46" t="s">
        <v>349</v>
      </c>
      <c r="E157" s="46" t="s">
        <v>350</v>
      </c>
      <c r="F157" t="s">
        <v>48</v>
      </c>
      <c r="G157" s="46" t="s">
        <v>49</v>
      </c>
      <c r="H157">
        <v>0.000426579519</v>
      </c>
      <c r="I157" t="s">
        <v>37</v>
      </c>
      <c r="L157" t="s">
        <v>50</v>
      </c>
      <c r="M157" t="s">
        <v>39</v>
      </c>
      <c r="N157" s="40"/>
      <c r="O157" s="40"/>
      <c r="P157" s="40"/>
      <c r="Q157" s="40"/>
      <c r="R157" s="39"/>
      <c r="S157" s="39"/>
      <c r="T157" s="39"/>
      <c r="U157" s="40"/>
      <c r="V157" s="39"/>
      <c r="W157" s="69"/>
      <c r="Y157" t="s">
        <v>40</v>
      </c>
      <c r="AA157">
        <v>82827</v>
      </c>
      <c r="AB157" s="46" t="b">
        <v>0</v>
      </c>
      <c r="AD157" s="8"/>
    </row>
    <row r="158" ht="14.25" customHeight="1">
      <c r="A158" s="38">
        <v>1287</v>
      </c>
      <c r="B158" s="46" t="s">
        <v>44</v>
      </c>
      <c r="C158" s="46" t="s">
        <v>45</v>
      </c>
      <c r="D158" s="46" t="s">
        <v>351</v>
      </c>
      <c r="E158" s="46" t="s">
        <v>352</v>
      </c>
      <c r="F158" t="s">
        <v>48</v>
      </c>
      <c r="G158" s="46" t="s">
        <v>49</v>
      </c>
      <c r="H158">
        <v>0.009954054174</v>
      </c>
      <c r="I158" t="s">
        <v>37</v>
      </c>
      <c r="L158" t="s">
        <v>50</v>
      </c>
      <c r="M158" t="s">
        <v>39</v>
      </c>
      <c r="N158" s="40"/>
      <c r="O158" s="40"/>
      <c r="P158" s="40"/>
      <c r="Q158" s="40"/>
      <c r="R158" s="39"/>
      <c r="S158" s="39"/>
      <c r="T158" s="39"/>
      <c r="U158" s="40"/>
      <c r="V158" s="39"/>
      <c r="W158" s="69"/>
      <c r="Y158" t="s">
        <v>40</v>
      </c>
      <c r="AA158">
        <v>29994</v>
      </c>
      <c r="AB158" s="46" t="b">
        <v>0</v>
      </c>
      <c r="AD158" s="8"/>
    </row>
    <row r="159" ht="14.25" customHeight="1">
      <c r="A159" s="38">
        <v>1287</v>
      </c>
      <c r="B159" s="46" t="s">
        <v>44</v>
      </c>
      <c r="C159" s="46" t="s">
        <v>45</v>
      </c>
      <c r="D159" s="46" t="s">
        <v>353</v>
      </c>
      <c r="E159" s="46" t="s">
        <v>354</v>
      </c>
      <c r="F159" t="s">
        <v>48</v>
      </c>
      <c r="G159" s="46" t="s">
        <v>49</v>
      </c>
      <c r="H159">
        <v>0.001</v>
      </c>
      <c r="I159" t="s">
        <v>37</v>
      </c>
      <c r="L159" s="46" t="str">
        <f>((I159&amp;A159)&amp;"-")&amp;B159</f>
        <v>REF1287-Wang 99 - S3</v>
      </c>
      <c r="M159" t="s">
        <v>39</v>
      </c>
      <c r="N159" s="40"/>
      <c r="O159" s="40"/>
      <c r="P159" s="40"/>
      <c r="Q159" s="40"/>
      <c r="R159" s="39"/>
      <c r="S159" s="39"/>
      <c r="T159" s="39"/>
      <c r="U159" s="40"/>
      <c r="V159" s="39"/>
      <c r="W159" s="69"/>
      <c r="Y159" t="s">
        <v>40</v>
      </c>
      <c r="AA159">
        <v>28295143</v>
      </c>
      <c r="AB159" s="46" t="b">
        <v>0</v>
      </c>
      <c r="AD159" s="8"/>
    </row>
    <row r="160" ht="14.25" customHeight="1">
      <c r="A160" s="38">
        <v>1287</v>
      </c>
      <c r="B160" s="46" t="s">
        <v>44</v>
      </c>
      <c r="C160" s="46" t="s">
        <v>45</v>
      </c>
      <c r="D160" s="46" t="s">
        <v>355</v>
      </c>
      <c r="E160" s="46" t="s">
        <v>356</v>
      </c>
      <c r="F160" t="s">
        <v>48</v>
      </c>
      <c r="G160" s="46" t="s">
        <v>49</v>
      </c>
      <c r="H160">
        <v>0.183231442237</v>
      </c>
      <c r="I160" t="s">
        <v>37</v>
      </c>
      <c r="L160" t="s">
        <v>50</v>
      </c>
      <c r="M160" t="s">
        <v>39</v>
      </c>
      <c r="N160" s="40"/>
      <c r="O160" s="40"/>
      <c r="P160" s="40"/>
      <c r="Q160" s="40"/>
      <c r="R160" s="39"/>
      <c r="S160" s="39"/>
      <c r="T160" s="39"/>
      <c r="U160" s="40"/>
      <c r="V160" s="39"/>
      <c r="W160" s="69"/>
      <c r="Y160" t="s">
        <v>40</v>
      </c>
      <c r="AA160">
        <v>64839</v>
      </c>
      <c r="AB160" s="46" t="b">
        <v>0</v>
      </c>
      <c r="AD160" s="8"/>
    </row>
    <row r="161" ht="14.25" customHeight="1">
      <c r="A161" s="38">
        <v>1287</v>
      </c>
      <c r="B161" s="46" t="s">
        <v>44</v>
      </c>
      <c r="C161" s="46" t="s">
        <v>45</v>
      </c>
      <c r="D161" s="46" t="s">
        <v>357</v>
      </c>
      <c r="E161" s="46" t="s">
        <v>358</v>
      </c>
      <c r="F161" t="s">
        <v>48</v>
      </c>
      <c r="G161" s="46" t="s">
        <v>49</v>
      </c>
      <c r="H161">
        <v>0.016330519479</v>
      </c>
      <c r="I161" t="s">
        <v>37</v>
      </c>
      <c r="L161" t="s">
        <v>50</v>
      </c>
      <c r="M161" t="s">
        <v>39</v>
      </c>
      <c r="N161" s="40"/>
      <c r="O161" s="40"/>
      <c r="P161" s="40"/>
      <c r="Q161" s="40"/>
      <c r="R161" s="39"/>
      <c r="S161" s="39"/>
      <c r="T161" s="39"/>
      <c r="U161" s="40"/>
      <c r="V161" s="39"/>
      <c r="W161" s="69"/>
      <c r="Y161" t="s">
        <v>40</v>
      </c>
      <c r="AA161">
        <v>138116</v>
      </c>
      <c r="AB161" s="46" t="b">
        <v>0</v>
      </c>
      <c r="AD161" s="8"/>
    </row>
    <row r="162" ht="14.25" customHeight="1">
      <c r="A162" s="38">
        <v>1287</v>
      </c>
      <c r="B162" s="46" t="s">
        <v>44</v>
      </c>
      <c r="C162" s="46" t="s">
        <v>45</v>
      </c>
      <c r="D162" s="46" t="s">
        <v>359</v>
      </c>
      <c r="E162" s="46" t="s">
        <v>360</v>
      </c>
      <c r="F162" t="s">
        <v>48</v>
      </c>
      <c r="G162" s="46" t="s">
        <v>49</v>
      </c>
      <c r="H162">
        <v>0.028510182675</v>
      </c>
      <c r="I162" t="s">
        <v>37</v>
      </c>
      <c r="L162" s="46" t="str">
        <f>((I162&amp;A162)&amp;"-")&amp;B162</f>
        <v>REF1287-Wang 99 - S3</v>
      </c>
      <c r="M162" t="s">
        <v>39</v>
      </c>
      <c r="N162" s="40"/>
      <c r="O162" s="40"/>
      <c r="P162" s="40"/>
      <c r="Q162" s="40"/>
      <c r="R162" s="39"/>
      <c r="S162" s="39"/>
      <c r="T162" s="39"/>
      <c r="U162" s="40"/>
      <c r="V162" s="39"/>
      <c r="W162" s="69"/>
      <c r="Y162" t="s">
        <v>40</v>
      </c>
      <c r="AA162">
        <v>24821447</v>
      </c>
      <c r="AB162" s="46" t="b">
        <v>0</v>
      </c>
      <c r="AD162" s="8"/>
    </row>
    <row r="163" ht="14.25" customHeight="1">
      <c r="A163" s="38">
        <v>1287</v>
      </c>
      <c r="B163" s="46" t="s">
        <v>44</v>
      </c>
      <c r="C163" s="46" t="s">
        <v>45</v>
      </c>
      <c r="D163" s="46" t="s">
        <v>361</v>
      </c>
      <c r="E163" s="46" t="s">
        <v>362</v>
      </c>
      <c r="F163" t="s">
        <v>48</v>
      </c>
      <c r="G163" s="46" t="s">
        <v>49</v>
      </c>
      <c r="H163">
        <v>0.059703528658</v>
      </c>
      <c r="I163" t="s">
        <v>37</v>
      </c>
      <c r="L163" t="s">
        <v>50</v>
      </c>
      <c r="M163" t="s">
        <v>39</v>
      </c>
      <c r="N163" s="40"/>
      <c r="O163" s="40"/>
      <c r="P163" s="40"/>
      <c r="Q163" s="40"/>
      <c r="R163" s="39"/>
      <c r="S163" s="39"/>
      <c r="T163" s="39"/>
      <c r="U163" s="40"/>
      <c r="V163" s="39"/>
      <c r="W163" s="69"/>
      <c r="Y163" t="s">
        <v>40</v>
      </c>
      <c r="AA163">
        <v>201041</v>
      </c>
      <c r="AB163" s="46" t="b">
        <v>0</v>
      </c>
      <c r="AD163" s="8"/>
    </row>
    <row r="164" ht="14.25" customHeight="1">
      <c r="A164" s="38">
        <v>1287</v>
      </c>
      <c r="B164" s="46" t="s">
        <v>53</v>
      </c>
      <c r="C164" s="46" t="s">
        <v>45</v>
      </c>
      <c r="D164" s="46" t="s">
        <v>363</v>
      </c>
      <c r="E164" s="46" t="s">
        <v>364</v>
      </c>
      <c r="F164" t="s">
        <v>48</v>
      </c>
      <c r="G164" s="46" t="s">
        <v>49</v>
      </c>
      <c r="H164">
        <v>0.000245470892</v>
      </c>
      <c r="I164" t="s">
        <v>37</v>
      </c>
      <c r="L164" t="s">
        <v>50</v>
      </c>
      <c r="M164" t="s">
        <v>39</v>
      </c>
      <c r="N164" s="40"/>
      <c r="O164" s="40"/>
      <c r="P164" s="40"/>
      <c r="Q164" s="40"/>
      <c r="R164" s="39"/>
      <c r="S164" s="39"/>
      <c r="T164" s="39"/>
      <c r="U164" s="40"/>
      <c r="V164" s="39"/>
      <c r="W164" s="69"/>
      <c r="Y164" t="s">
        <v>40</v>
      </c>
      <c r="AA164">
        <v>36029</v>
      </c>
      <c r="AB164" s="46" t="b">
        <v>0</v>
      </c>
      <c r="AD164" s="8"/>
    </row>
    <row r="165" ht="14.25" customHeight="1">
      <c r="A165" s="38">
        <v>1287</v>
      </c>
      <c r="B165" s="46" t="s">
        <v>44</v>
      </c>
      <c r="C165" s="46" t="s">
        <v>45</v>
      </c>
      <c r="D165" s="46" t="s">
        <v>365</v>
      </c>
      <c r="E165" s="46" t="s">
        <v>366</v>
      </c>
      <c r="F165" t="s">
        <v>48</v>
      </c>
      <c r="G165" s="46" t="s">
        <v>49</v>
      </c>
      <c r="H165">
        <v>0.013995873226</v>
      </c>
      <c r="I165" t="s">
        <v>37</v>
      </c>
      <c r="L165" t="s">
        <v>50</v>
      </c>
      <c r="M165" t="s">
        <v>39</v>
      </c>
      <c r="N165" s="40"/>
      <c r="O165" s="40"/>
      <c r="P165" s="40"/>
      <c r="Q165" s="40"/>
      <c r="R165" s="39"/>
      <c r="S165" s="39"/>
      <c r="T165" s="39"/>
      <c r="U165" s="40"/>
      <c r="V165" s="39"/>
      <c r="W165" s="69"/>
      <c r="Y165" t="s">
        <v>40</v>
      </c>
      <c r="AA165">
        <v>2297112</v>
      </c>
      <c r="AB165" s="46" t="b">
        <v>0</v>
      </c>
      <c r="AD165" s="8"/>
    </row>
    <row r="166" ht="14.25" customHeight="1">
      <c r="A166" s="38">
        <v>1287</v>
      </c>
      <c r="B166" s="46" t="s">
        <v>44</v>
      </c>
      <c r="C166" s="46" t="s">
        <v>45</v>
      </c>
      <c r="D166" s="46" t="s">
        <v>367</v>
      </c>
      <c r="E166" s="46" t="s">
        <v>368</v>
      </c>
      <c r="F166" t="s">
        <v>48</v>
      </c>
      <c r="G166" s="46" t="s">
        <v>49</v>
      </c>
      <c r="H166">
        <v>0.021978598728</v>
      </c>
      <c r="I166" t="s">
        <v>37</v>
      </c>
      <c r="L166" t="s">
        <v>50</v>
      </c>
      <c r="M166" t="s">
        <v>39</v>
      </c>
      <c r="N166" s="40"/>
      <c r="O166" s="40"/>
      <c r="P166" s="40"/>
      <c r="Q166" s="40"/>
      <c r="R166" s="39"/>
      <c r="S166" s="39"/>
      <c r="T166" s="39"/>
      <c r="U166" s="40"/>
      <c r="V166" s="39"/>
      <c r="W166" s="69"/>
      <c r="Y166" t="s">
        <v>40</v>
      </c>
      <c r="AA166">
        <v>2297117</v>
      </c>
      <c r="AB166" s="46" t="b">
        <v>0</v>
      </c>
      <c r="AD166" s="8"/>
    </row>
    <row r="167" ht="14.25" customHeight="1">
      <c r="A167" s="38">
        <v>1287</v>
      </c>
      <c r="B167" s="46" t="s">
        <v>44</v>
      </c>
      <c r="C167" s="46" t="s">
        <v>45</v>
      </c>
      <c r="D167" s="46" t="s">
        <v>369</v>
      </c>
      <c r="E167" s="46" t="s">
        <v>370</v>
      </c>
      <c r="F167" t="s">
        <v>48</v>
      </c>
      <c r="G167" s="46" t="s">
        <v>49</v>
      </c>
      <c r="H167">
        <v>0.033189445755</v>
      </c>
      <c r="I167" t="s">
        <v>37</v>
      </c>
      <c r="L167" s="46" t="str">
        <f>((I167&amp;A167)&amp;"-")&amp;B167</f>
        <v>REF1287-Wang 99 - S3</v>
      </c>
      <c r="M167" t="s">
        <v>39</v>
      </c>
      <c r="N167" s="40"/>
      <c r="O167" s="40"/>
      <c r="P167" s="40"/>
      <c r="Q167" s="40"/>
      <c r="R167" s="39"/>
      <c r="S167" s="39"/>
      <c r="T167" s="39"/>
      <c r="U167" s="40"/>
      <c r="V167" s="39"/>
      <c r="W167" s="69"/>
      <c r="Y167" t="s">
        <v>40</v>
      </c>
      <c r="AA167">
        <v>28295067</v>
      </c>
      <c r="AB167" s="46" t="b">
        <v>0</v>
      </c>
      <c r="AD167" s="8"/>
    </row>
    <row r="168" ht="14.25" customHeight="1">
      <c r="A168" s="38">
        <v>1287</v>
      </c>
      <c r="B168" s="46" t="s">
        <v>44</v>
      </c>
      <c r="C168" s="46" t="s">
        <v>45</v>
      </c>
      <c r="D168" s="46" t="s">
        <v>371</v>
      </c>
      <c r="E168" s="46" t="s">
        <v>372</v>
      </c>
      <c r="F168" t="s">
        <v>48</v>
      </c>
      <c r="G168" s="46" t="s">
        <v>49</v>
      </c>
      <c r="H168">
        <v>0.001345860354</v>
      </c>
      <c r="I168" t="s">
        <v>37</v>
      </c>
      <c r="L168" t="s">
        <v>50</v>
      </c>
      <c r="M168" t="s">
        <v>39</v>
      </c>
      <c r="N168" s="40"/>
      <c r="O168" s="40"/>
      <c r="P168" s="40"/>
      <c r="Q168" s="40"/>
      <c r="R168" s="39"/>
      <c r="S168" s="39"/>
      <c r="T168" s="39"/>
      <c r="U168" s="40"/>
      <c r="V168" s="39"/>
      <c r="W168" s="69"/>
      <c r="Y168" t="s">
        <v>40</v>
      </c>
      <c r="AA168">
        <v>17346</v>
      </c>
      <c r="AB168" s="46" t="b">
        <v>0</v>
      </c>
      <c r="AD168" s="8"/>
    </row>
    <row r="169" ht="14.25" customHeight="1">
      <c r="A169" s="38">
        <v>1287</v>
      </c>
      <c r="B169" s="46" t="s">
        <v>44</v>
      </c>
      <c r="C169" s="46" t="s">
        <v>45</v>
      </c>
      <c r="D169" s="46" t="s">
        <v>373</v>
      </c>
      <c r="E169" s="46" t="s">
        <v>374</v>
      </c>
      <c r="F169" t="s">
        <v>48</v>
      </c>
      <c r="G169" s="46" t="s">
        <v>49</v>
      </c>
      <c r="H169">
        <v>0.001479108388</v>
      </c>
      <c r="I169" t="s">
        <v>37</v>
      </c>
      <c r="L169" t="s">
        <v>50</v>
      </c>
      <c r="M169" t="s">
        <v>39</v>
      </c>
      <c r="N169" s="40"/>
      <c r="O169" s="40"/>
      <c r="P169" s="40"/>
      <c r="Q169" s="40"/>
      <c r="R169" s="39"/>
      <c r="S169" s="39"/>
      <c r="T169" s="39"/>
      <c r="U169" s="40"/>
      <c r="V169" s="39"/>
      <c r="W169" s="69"/>
      <c r="Y169" t="s">
        <v>40</v>
      </c>
      <c r="AA169">
        <v>10468590</v>
      </c>
      <c r="AB169" s="46" t="b">
        <v>0</v>
      </c>
      <c r="AD169" s="8"/>
    </row>
    <row r="170" ht="14.25" customHeight="1">
      <c r="A170" s="38">
        <v>1287</v>
      </c>
      <c r="B170" s="46" t="s">
        <v>44</v>
      </c>
      <c r="C170" s="46" t="s">
        <v>45</v>
      </c>
      <c r="D170" s="46" t="s">
        <v>375</v>
      </c>
      <c r="E170" s="46" t="s">
        <v>376</v>
      </c>
      <c r="F170" t="s">
        <v>48</v>
      </c>
      <c r="G170" s="46" t="s">
        <v>49</v>
      </c>
      <c r="H170">
        <v>0.000044977985</v>
      </c>
      <c r="I170" t="s">
        <v>37</v>
      </c>
      <c r="L170" t="s">
        <v>50</v>
      </c>
      <c r="M170" t="s">
        <v>39</v>
      </c>
      <c r="N170" s="40"/>
      <c r="O170" s="40"/>
      <c r="P170" s="40"/>
      <c r="Q170" s="40"/>
      <c r="R170" s="39"/>
      <c r="S170" s="39"/>
      <c r="T170" s="39"/>
      <c r="U170" s="40"/>
      <c r="V170" s="39"/>
      <c r="W170" s="69"/>
      <c r="Y170" t="s">
        <v>40</v>
      </c>
      <c r="AA170">
        <v>4100</v>
      </c>
      <c r="AB170" s="46" t="b">
        <v>0</v>
      </c>
      <c r="AD170" s="8"/>
    </row>
    <row r="171" ht="14.25" customHeight="1">
      <c r="A171" s="38">
        <v>1287</v>
      </c>
      <c r="B171" s="46" t="s">
        <v>44</v>
      </c>
      <c r="C171" s="46" t="s">
        <v>45</v>
      </c>
      <c r="D171" s="46" t="s">
        <v>377</v>
      </c>
      <c r="E171" s="46" t="s">
        <v>378</v>
      </c>
      <c r="F171" t="s">
        <v>48</v>
      </c>
      <c r="G171" s="46" t="s">
        <v>49</v>
      </c>
      <c r="H171">
        <v>0.010399201658</v>
      </c>
      <c r="I171" t="s">
        <v>37</v>
      </c>
      <c r="L171" s="46" t="str">
        <f>((I171&amp;A171)&amp;"-")&amp;B171</f>
        <v>REF1287-Wang 99 - S3</v>
      </c>
      <c r="M171" t="s">
        <v>39</v>
      </c>
      <c r="N171" s="40"/>
      <c r="O171" s="40"/>
      <c r="P171" s="40"/>
      <c r="Q171" s="40"/>
      <c r="R171" s="39"/>
      <c r="S171" s="39"/>
      <c r="T171" s="39"/>
      <c r="U171" s="40"/>
      <c r="V171" s="39"/>
      <c r="W171" s="69"/>
      <c r="Y171" t="s">
        <v>40</v>
      </c>
      <c r="AA171">
        <v>25621645</v>
      </c>
      <c r="AB171" s="46" t="b">
        <v>0</v>
      </c>
      <c r="AD171" s="8"/>
    </row>
    <row r="172" ht="14.25" customHeight="1">
      <c r="A172" s="38">
        <v>1287</v>
      </c>
      <c r="B172" s="46" t="s">
        <v>44</v>
      </c>
      <c r="C172" s="46" t="s">
        <v>45</v>
      </c>
      <c r="D172" s="46" t="s">
        <v>379</v>
      </c>
      <c r="E172" s="46" t="s">
        <v>380</v>
      </c>
      <c r="F172" t="s">
        <v>48</v>
      </c>
      <c r="G172" s="46" t="s">
        <v>49</v>
      </c>
      <c r="H172">
        <v>0.069023980384</v>
      </c>
      <c r="I172" t="s">
        <v>37</v>
      </c>
      <c r="L172" t="s">
        <v>50</v>
      </c>
      <c r="M172" t="s">
        <v>39</v>
      </c>
      <c r="N172" s="40"/>
      <c r="O172" s="40"/>
      <c r="P172" s="40"/>
      <c r="Q172" s="40"/>
      <c r="R172" s="39"/>
      <c r="S172" s="39"/>
      <c r="T172" s="39"/>
      <c r="U172" s="40"/>
      <c r="V172" s="39"/>
      <c r="W172" s="69"/>
      <c r="Y172" t="s">
        <v>40</v>
      </c>
      <c r="AA172">
        <v>2297162</v>
      </c>
      <c r="AB172" s="46" t="b">
        <v>0</v>
      </c>
      <c r="AD172" s="8"/>
    </row>
    <row r="173" ht="14.25" customHeight="1">
      <c r="A173" s="38">
        <v>1287</v>
      </c>
      <c r="B173" s="46" t="s">
        <v>44</v>
      </c>
      <c r="C173" s="46" t="s">
        <v>45</v>
      </c>
      <c r="D173" s="46" t="s">
        <v>381</v>
      </c>
      <c r="E173" s="46" t="s">
        <v>382</v>
      </c>
      <c r="F173" t="s">
        <v>48</v>
      </c>
      <c r="G173" s="46" t="s">
        <v>49</v>
      </c>
      <c r="H173">
        <v>0.040926065973</v>
      </c>
      <c r="I173" t="s">
        <v>37</v>
      </c>
      <c r="L173" t="s">
        <v>50</v>
      </c>
      <c r="M173" t="s">
        <v>39</v>
      </c>
      <c r="N173" s="40"/>
      <c r="O173" s="40"/>
      <c r="P173" s="40"/>
      <c r="Q173" s="40"/>
      <c r="R173" s="39"/>
      <c r="S173" s="39"/>
      <c r="T173" s="39"/>
      <c r="U173" s="40"/>
      <c r="V173" s="39"/>
      <c r="W173" s="69"/>
      <c r="Y173" t="s">
        <v>40</v>
      </c>
      <c r="AA173">
        <v>2036477</v>
      </c>
      <c r="AB173" s="46" t="b">
        <v>0</v>
      </c>
      <c r="AD173" s="8"/>
    </row>
    <row r="174" ht="14.25" customHeight="1">
      <c r="A174" s="38">
        <v>1287</v>
      </c>
      <c r="B174" s="46" t="s">
        <v>44</v>
      </c>
      <c r="C174" s="46" t="s">
        <v>45</v>
      </c>
      <c r="D174" s="46" t="s">
        <v>383</v>
      </c>
      <c r="E174" s="46" t="s">
        <v>384</v>
      </c>
      <c r="F174" t="s">
        <v>48</v>
      </c>
      <c r="G174" s="46" t="s">
        <v>49</v>
      </c>
      <c r="H174">
        <v>0.006807693587</v>
      </c>
      <c r="I174" t="s">
        <v>37</v>
      </c>
      <c r="L174" t="s">
        <v>50</v>
      </c>
      <c r="M174" t="s">
        <v>39</v>
      </c>
      <c r="N174" s="40"/>
      <c r="O174" s="40"/>
      <c r="P174" s="40"/>
      <c r="Q174" s="40"/>
      <c r="R174" s="39"/>
      <c r="S174" s="39"/>
      <c r="T174" s="39"/>
      <c r="U174" s="40"/>
      <c r="V174" s="39"/>
      <c r="W174" s="69"/>
      <c r="Y174" t="s">
        <v>40</v>
      </c>
      <c r="AA174">
        <v>195049</v>
      </c>
      <c r="AB174" s="46" t="b">
        <v>0</v>
      </c>
      <c r="AD174" s="8"/>
    </row>
    <row r="175" ht="14.25" customHeight="1">
      <c r="A175" s="38">
        <v>1287</v>
      </c>
      <c r="B175" s="46" t="s">
        <v>53</v>
      </c>
      <c r="C175" s="46" t="s">
        <v>45</v>
      </c>
      <c r="D175" s="46" t="s">
        <v>385</v>
      </c>
      <c r="E175" s="46" t="s">
        <v>386</v>
      </c>
      <c r="F175" t="s">
        <v>48</v>
      </c>
      <c r="G175" s="46" t="s">
        <v>49</v>
      </c>
      <c r="H175">
        <v>0.002884031503</v>
      </c>
      <c r="I175" t="s">
        <v>37</v>
      </c>
      <c r="L175" t="s">
        <v>50</v>
      </c>
      <c r="M175" t="s">
        <v>39</v>
      </c>
      <c r="N175" s="40"/>
      <c r="O175" s="40"/>
      <c r="P175" s="40"/>
      <c r="Q175" s="40"/>
      <c r="R175" s="39"/>
      <c r="S175" s="39"/>
      <c r="T175" s="39"/>
      <c r="U175" s="40"/>
      <c r="V175" s="39"/>
      <c r="W175" s="69"/>
      <c r="Y175" t="s">
        <v>294</v>
      </c>
      <c r="AA175">
        <v>9226</v>
      </c>
      <c r="AB175" s="46" t="b">
        <v>0</v>
      </c>
      <c r="AD175" s="8"/>
    </row>
    <row r="176" ht="14.25" customHeight="1">
      <c r="A176" s="38">
        <v>1287</v>
      </c>
      <c r="B176" s="46" t="s">
        <v>44</v>
      </c>
      <c r="C176" s="46" t="s">
        <v>45</v>
      </c>
      <c r="D176" s="46" t="s">
        <v>387</v>
      </c>
      <c r="E176" s="46" t="s">
        <v>388</v>
      </c>
      <c r="F176" t="s">
        <v>48</v>
      </c>
      <c r="G176" s="46" t="s">
        <v>49</v>
      </c>
      <c r="H176">
        <v>0.321366053864</v>
      </c>
      <c r="I176" t="s">
        <v>37</v>
      </c>
      <c r="L176" s="46" t="str">
        <f>((I176&amp;A176)&amp;"-")&amp;B176</f>
        <v>REF1287-Wang 99 - S3</v>
      </c>
      <c r="M176" t="s">
        <v>39</v>
      </c>
      <c r="N176" s="40"/>
      <c r="O176" s="40"/>
      <c r="P176" s="40"/>
      <c r="Q176" s="40"/>
      <c r="R176" s="39"/>
      <c r="S176" s="39"/>
      <c r="T176" s="39"/>
      <c r="U176" s="40"/>
      <c r="V176" s="39"/>
      <c r="W176" s="69"/>
      <c r="Y176" t="s">
        <v>40</v>
      </c>
      <c r="AA176">
        <v>28295041</v>
      </c>
      <c r="AB176" s="46" t="b">
        <v>0</v>
      </c>
      <c r="AD176" s="8"/>
    </row>
    <row r="177" ht="14.25" customHeight="1">
      <c r="A177" s="38">
        <v>1287</v>
      </c>
      <c r="B177" s="46" t="s">
        <v>44</v>
      </c>
      <c r="C177" s="46" t="s">
        <v>45</v>
      </c>
      <c r="D177" s="46" t="s">
        <v>389</v>
      </c>
      <c r="E177" s="46" t="s">
        <v>390</v>
      </c>
      <c r="F177" t="s">
        <v>48</v>
      </c>
      <c r="G177" s="46" t="s">
        <v>49</v>
      </c>
      <c r="H177">
        <v>0.001318256739</v>
      </c>
      <c r="I177" t="s">
        <v>37</v>
      </c>
      <c r="L177" t="s">
        <v>50</v>
      </c>
      <c r="M177" t="s">
        <v>39</v>
      </c>
      <c r="N177" s="40"/>
      <c r="O177" s="40"/>
      <c r="P177" s="40"/>
      <c r="Q177" s="40"/>
      <c r="R177" s="39"/>
      <c r="S177" s="39"/>
      <c r="T177" s="39"/>
      <c r="U177" s="40"/>
      <c r="V177" s="39"/>
      <c r="W177" s="69"/>
      <c r="Y177" t="s">
        <v>40</v>
      </c>
      <c r="AA177">
        <v>2035</v>
      </c>
      <c r="AB177" s="46" t="b">
        <v>0</v>
      </c>
      <c r="AD177" s="8"/>
    </row>
    <row r="178" ht="14.25" customHeight="1">
      <c r="A178" s="38">
        <v>1287</v>
      </c>
      <c r="B178" s="46" t="s">
        <v>44</v>
      </c>
      <c r="C178" s="46" t="s">
        <v>45</v>
      </c>
      <c r="D178" s="46" t="s">
        <v>391</v>
      </c>
      <c r="E178" s="46" t="s">
        <v>392</v>
      </c>
      <c r="F178" t="s">
        <v>48</v>
      </c>
      <c r="G178" s="46" t="s">
        <v>49</v>
      </c>
      <c r="H178">
        <v>0.003349654392</v>
      </c>
      <c r="I178" t="s">
        <v>37</v>
      </c>
      <c r="L178" s="46" t="str">
        <f>((I178&amp;A178)&amp;"-")&amp;B178</f>
        <v>REF1287-Wang 99 - S3</v>
      </c>
      <c r="M178" t="s">
        <v>39</v>
      </c>
      <c r="N178" s="40"/>
      <c r="O178" s="40"/>
      <c r="P178" s="40"/>
      <c r="Q178" s="40"/>
      <c r="R178" s="39"/>
      <c r="S178" s="39"/>
      <c r="T178" s="39"/>
      <c r="U178" s="40"/>
      <c r="V178" s="39"/>
      <c r="W178" s="69"/>
      <c r="Y178" t="s">
        <v>40</v>
      </c>
      <c r="AA178">
        <v>28295120</v>
      </c>
      <c r="AB178" s="46" t="b">
        <v>0</v>
      </c>
      <c r="AD178" s="8"/>
    </row>
    <row r="179" ht="14.25" customHeight="1">
      <c r="A179" s="38">
        <v>1287</v>
      </c>
      <c r="B179" s="46" t="s">
        <v>44</v>
      </c>
      <c r="C179" s="46" t="s">
        <v>45</v>
      </c>
      <c r="D179" s="46" t="s">
        <v>393</v>
      </c>
      <c r="E179" s="46" t="s">
        <v>394</v>
      </c>
      <c r="F179" t="s">
        <v>48</v>
      </c>
      <c r="G179" s="46" t="s">
        <v>49</v>
      </c>
      <c r="H179">
        <v>0.04954501908</v>
      </c>
      <c r="I179" t="s">
        <v>37</v>
      </c>
      <c r="L179" t="s">
        <v>50</v>
      </c>
      <c r="M179" t="s">
        <v>39</v>
      </c>
      <c r="N179" s="40"/>
      <c r="O179" s="40"/>
      <c r="P179" s="40"/>
      <c r="Q179" s="40"/>
      <c r="R179" s="39"/>
      <c r="S179" s="39"/>
      <c r="T179" s="39"/>
      <c r="U179" s="40"/>
      <c r="V179" s="39"/>
      <c r="W179" s="69"/>
      <c r="Y179" t="s">
        <v>40</v>
      </c>
      <c r="AA179">
        <v>77588</v>
      </c>
      <c r="AB179" s="46" t="b">
        <v>0</v>
      </c>
      <c r="AD179" s="8"/>
    </row>
    <row r="180" ht="14.25" customHeight="1">
      <c r="A180" s="38">
        <v>1287</v>
      </c>
      <c r="B180" s="46" t="s">
        <v>44</v>
      </c>
      <c r="C180" s="46" t="s">
        <v>45</v>
      </c>
      <c r="D180" s="46" t="s">
        <v>395</v>
      </c>
      <c r="E180" s="46" t="s">
        <v>396</v>
      </c>
      <c r="F180" t="s">
        <v>48</v>
      </c>
      <c r="G180" s="46" t="s">
        <v>49</v>
      </c>
      <c r="H180">
        <v>0.000113762729</v>
      </c>
      <c r="I180" t="s">
        <v>37</v>
      </c>
      <c r="L180" t="s">
        <v>50</v>
      </c>
      <c r="M180" t="s">
        <v>39</v>
      </c>
      <c r="N180" s="40"/>
      <c r="O180" s="40"/>
      <c r="P180" s="40"/>
      <c r="Q180" s="40"/>
      <c r="R180" s="39"/>
      <c r="S180" s="39"/>
      <c r="T180" s="39"/>
      <c r="U180" s="40"/>
      <c r="V180" s="39"/>
      <c r="W180" s="69"/>
      <c r="Y180" t="s">
        <v>40</v>
      </c>
      <c r="AA180">
        <v>10440301</v>
      </c>
      <c r="AB180" s="46" t="b">
        <v>0</v>
      </c>
      <c r="AD180" s="8"/>
    </row>
    <row r="181" ht="14.25" customHeight="1">
      <c r="A181" s="38">
        <v>1287</v>
      </c>
      <c r="B181" s="46" t="s">
        <v>44</v>
      </c>
      <c r="C181" s="46" t="s">
        <v>45</v>
      </c>
      <c r="D181" s="46" t="s">
        <v>397</v>
      </c>
      <c r="E181" s="46" t="s">
        <v>398</v>
      </c>
      <c r="F181" t="s">
        <v>48</v>
      </c>
      <c r="G181" s="46" t="s">
        <v>49</v>
      </c>
      <c r="H181">
        <v>0.057942869643</v>
      </c>
      <c r="I181" t="s">
        <v>37</v>
      </c>
      <c r="L181" t="s">
        <v>50</v>
      </c>
      <c r="M181" t="s">
        <v>39</v>
      </c>
      <c r="N181" s="40"/>
      <c r="O181" s="40"/>
      <c r="P181" s="40"/>
      <c r="Q181" s="40"/>
      <c r="R181" s="39"/>
      <c r="S181" s="39"/>
      <c r="T181" s="39"/>
      <c r="U181" s="40"/>
      <c r="V181" s="39"/>
      <c r="W181" s="69"/>
      <c r="Y181" t="s">
        <v>40</v>
      </c>
      <c r="AA181">
        <v>8219767</v>
      </c>
      <c r="AB181" s="46" t="b">
        <v>0</v>
      </c>
      <c r="AD181" s="8"/>
    </row>
    <row r="182" ht="14.25" customHeight="1">
      <c r="A182" s="38">
        <v>1287</v>
      </c>
      <c r="B182" s="46" t="s">
        <v>44</v>
      </c>
      <c r="C182" s="46" t="s">
        <v>45</v>
      </c>
      <c r="D182" s="46" t="s">
        <v>399</v>
      </c>
      <c r="E182" s="46" t="s">
        <v>400</v>
      </c>
      <c r="F182" t="s">
        <v>48</v>
      </c>
      <c r="G182" s="46" t="s">
        <v>49</v>
      </c>
      <c r="H182">
        <v>0.000023388372</v>
      </c>
      <c r="I182" t="s">
        <v>37</v>
      </c>
      <c r="L182" t="s">
        <v>50</v>
      </c>
      <c r="M182" t="s">
        <v>39</v>
      </c>
      <c r="N182" s="40"/>
      <c r="O182" s="40"/>
      <c r="P182" s="40"/>
      <c r="Q182" s="40"/>
      <c r="R182" s="39"/>
      <c r="S182" s="39"/>
      <c r="T182" s="39"/>
      <c r="U182" s="40"/>
      <c r="V182" s="39"/>
      <c r="W182" s="69"/>
      <c r="Y182" t="s">
        <v>40</v>
      </c>
      <c r="AA182">
        <v>3894</v>
      </c>
      <c r="AB182" s="46" t="b">
        <v>0</v>
      </c>
      <c r="AD182" s="8"/>
    </row>
    <row r="183" ht="14.25" customHeight="1">
      <c r="A183" s="38">
        <v>1287</v>
      </c>
      <c r="B183" s="46" t="s">
        <v>53</v>
      </c>
      <c r="C183" s="46" t="s">
        <v>45</v>
      </c>
      <c r="D183" s="46" t="s">
        <v>401</v>
      </c>
      <c r="E183" s="46" t="s">
        <v>402</v>
      </c>
      <c r="F183" t="s">
        <v>48</v>
      </c>
      <c r="G183" s="46" t="s">
        <v>49</v>
      </c>
      <c r="H183">
        <v>0.000001230269</v>
      </c>
      <c r="I183" t="s">
        <v>37</v>
      </c>
      <c r="L183" t="s">
        <v>50</v>
      </c>
      <c r="M183" t="s">
        <v>39</v>
      </c>
      <c r="N183" s="40"/>
      <c r="O183" s="40"/>
      <c r="P183" s="40"/>
      <c r="Q183" s="40"/>
      <c r="R183" s="39"/>
      <c r="S183" s="39"/>
      <c r="T183" s="39"/>
      <c r="U183" s="40"/>
      <c r="V183" s="39"/>
      <c r="W183" s="69"/>
      <c r="Y183" t="s">
        <v>40</v>
      </c>
      <c r="AA183">
        <v>82795</v>
      </c>
      <c r="AB183" s="46" t="b">
        <v>0</v>
      </c>
      <c r="AD183" s="8"/>
    </row>
    <row r="184" ht="14.25" customHeight="1">
      <c r="A184" s="38">
        <v>1287</v>
      </c>
      <c r="B184" s="46" t="s">
        <v>44</v>
      </c>
      <c r="C184" s="46" t="s">
        <v>45</v>
      </c>
      <c r="D184" s="46" t="s">
        <v>403</v>
      </c>
      <c r="E184" s="46" t="s">
        <v>404</v>
      </c>
      <c r="F184" t="s">
        <v>48</v>
      </c>
      <c r="G184" s="46" t="s">
        <v>49</v>
      </c>
      <c r="H184">
        <v>0.000320626932</v>
      </c>
      <c r="I184" t="s">
        <v>37</v>
      </c>
      <c r="L184" t="s">
        <v>50</v>
      </c>
      <c r="M184" t="s">
        <v>39</v>
      </c>
      <c r="N184" s="40"/>
      <c r="O184" s="40"/>
      <c r="P184" s="40"/>
      <c r="Q184" s="40"/>
      <c r="R184" s="39"/>
      <c r="S184" s="39"/>
      <c r="T184" s="39"/>
      <c r="U184" s="40"/>
      <c r="V184" s="39"/>
      <c r="W184" s="69"/>
      <c r="Y184" t="s">
        <v>40</v>
      </c>
      <c r="AA184">
        <v>2329525</v>
      </c>
      <c r="AB184" s="46" t="b">
        <v>0</v>
      </c>
      <c r="AD184" s="8"/>
    </row>
    <row r="185" ht="14.25" customHeight="1">
      <c r="A185" s="38">
        <v>1287</v>
      </c>
      <c r="B185" s="46" t="s">
        <v>53</v>
      </c>
      <c r="C185" s="46" t="s">
        <v>45</v>
      </c>
      <c r="D185" s="46" t="s">
        <v>405</v>
      </c>
      <c r="E185" s="46" t="s">
        <v>406</v>
      </c>
      <c r="F185" t="s">
        <v>48</v>
      </c>
      <c r="G185" s="46" t="s">
        <v>49</v>
      </c>
      <c r="H185">
        <v>0.000323593657</v>
      </c>
      <c r="I185" t="s">
        <v>37</v>
      </c>
      <c r="L185" t="s">
        <v>50</v>
      </c>
      <c r="M185" t="s">
        <v>39</v>
      </c>
      <c r="N185" s="40"/>
      <c r="O185" s="40"/>
      <c r="P185" s="40"/>
      <c r="Q185" s="40"/>
      <c r="R185" s="39"/>
      <c r="S185" s="39"/>
      <c r="T185" s="39"/>
      <c r="U185" s="40"/>
      <c r="V185" s="39"/>
      <c r="W185" s="69"/>
      <c r="Y185" t="s">
        <v>40</v>
      </c>
      <c r="AA185">
        <v>39402</v>
      </c>
      <c r="AB185" s="46" t="b">
        <v>0</v>
      </c>
      <c r="AD185" s="8"/>
    </row>
    <row r="186" ht="14.25" customHeight="1">
      <c r="A186" s="38">
        <v>1287</v>
      </c>
      <c r="B186" s="46" t="s">
        <v>44</v>
      </c>
      <c r="C186" s="46" t="s">
        <v>45</v>
      </c>
      <c r="D186" s="46" t="s">
        <v>407</v>
      </c>
      <c r="E186" s="46" t="s">
        <v>408</v>
      </c>
      <c r="F186" t="s">
        <v>48</v>
      </c>
      <c r="G186" s="46" t="s">
        <v>49</v>
      </c>
      <c r="H186">
        <v>0.000187068214</v>
      </c>
      <c r="I186" t="s">
        <v>37</v>
      </c>
      <c r="L186" t="s">
        <v>50</v>
      </c>
      <c r="M186" t="s">
        <v>39</v>
      </c>
      <c r="N186" s="40"/>
      <c r="O186" s="40"/>
      <c r="P186" s="40"/>
      <c r="Q186" s="40"/>
      <c r="R186" s="39"/>
      <c r="S186" s="39"/>
      <c r="T186" s="39"/>
      <c r="U186" s="40"/>
      <c r="V186" s="39"/>
      <c r="W186" s="69"/>
      <c r="Y186" t="s">
        <v>40</v>
      </c>
      <c r="AA186">
        <v>101823</v>
      </c>
      <c r="AB186" s="46" t="b">
        <v>0</v>
      </c>
      <c r="AD186" s="8"/>
    </row>
    <row r="187" ht="14.25" customHeight="1">
      <c r="A187" s="38">
        <v>1287</v>
      </c>
      <c r="B187" s="46" t="s">
        <v>44</v>
      </c>
      <c r="C187" s="46" t="s">
        <v>45</v>
      </c>
      <c r="D187" s="46" t="s">
        <v>409</v>
      </c>
      <c r="E187" s="46" t="s">
        <v>410</v>
      </c>
      <c r="F187" t="s">
        <v>48</v>
      </c>
      <c r="G187" s="46" t="s">
        <v>49</v>
      </c>
      <c r="H187">
        <v>0.06652731562</v>
      </c>
      <c r="I187" t="s">
        <v>37</v>
      </c>
      <c r="L187" t="s">
        <v>50</v>
      </c>
      <c r="M187" t="s">
        <v>39</v>
      </c>
      <c r="N187" s="40"/>
      <c r="O187" s="40"/>
      <c r="P187" s="40"/>
      <c r="Q187" s="40"/>
      <c r="R187" s="39"/>
      <c r="S187" s="39"/>
      <c r="T187" s="39"/>
      <c r="U187" s="40"/>
      <c r="V187" s="39"/>
      <c r="W187" s="69"/>
      <c r="Y187" t="s">
        <v>40</v>
      </c>
      <c r="AA187">
        <v>3109</v>
      </c>
      <c r="AB187" s="46" t="b">
        <v>0</v>
      </c>
      <c r="AD187" s="8"/>
    </row>
    <row r="188" ht="14.25" customHeight="1">
      <c r="A188" s="38">
        <v>1287</v>
      </c>
      <c r="B188" s="46" t="s">
        <v>53</v>
      </c>
      <c r="C188" s="46" t="s">
        <v>45</v>
      </c>
      <c r="D188" s="46" t="s">
        <v>411</v>
      </c>
      <c r="E188" s="46" t="s">
        <v>412</v>
      </c>
      <c r="F188" t="s">
        <v>48</v>
      </c>
      <c r="G188" s="46" t="s">
        <v>49</v>
      </c>
      <c r="H188">
        <v>0.014454397707</v>
      </c>
      <c r="I188" t="s">
        <v>37</v>
      </c>
      <c r="L188" t="s">
        <v>50</v>
      </c>
      <c r="M188" t="s">
        <v>39</v>
      </c>
      <c r="N188" s="40"/>
      <c r="O188" s="40"/>
      <c r="P188" s="40"/>
      <c r="Q188" s="40"/>
      <c r="R188" s="39"/>
      <c r="S188" s="39"/>
      <c r="T188" s="39"/>
      <c r="U188" s="40"/>
      <c r="V188" s="39"/>
      <c r="W188" s="69"/>
      <c r="Y188" t="s">
        <v>40</v>
      </c>
      <c r="AA188">
        <v>77572</v>
      </c>
      <c r="AB188" s="46" t="b">
        <v>0</v>
      </c>
      <c r="AD188" s="8"/>
    </row>
    <row r="189" ht="14.25" customHeight="1">
      <c r="A189" s="38">
        <v>1287</v>
      </c>
      <c r="B189" s="46" t="s">
        <v>44</v>
      </c>
      <c r="C189" s="46" t="s">
        <v>45</v>
      </c>
      <c r="D189" s="46" t="s">
        <v>413</v>
      </c>
      <c r="E189" s="46" t="s">
        <v>414</v>
      </c>
      <c r="F189" t="s">
        <v>48</v>
      </c>
      <c r="G189" s="46" t="s">
        <v>49</v>
      </c>
      <c r="H189">
        <v>0.001061695557</v>
      </c>
      <c r="I189" t="s">
        <v>37</v>
      </c>
      <c r="L189" t="s">
        <v>50</v>
      </c>
      <c r="M189" t="s">
        <v>39</v>
      </c>
      <c r="N189" s="40"/>
      <c r="O189" s="40"/>
      <c r="P189" s="40"/>
      <c r="Q189" s="40"/>
      <c r="R189" s="39"/>
      <c r="S189" s="39"/>
      <c r="T189" s="39"/>
      <c r="U189" s="40"/>
      <c r="V189" s="39"/>
      <c r="W189" s="69"/>
      <c r="Y189" t="s">
        <v>40</v>
      </c>
      <c r="AA189">
        <v>10469062</v>
      </c>
      <c r="AB189" s="46" t="b">
        <v>0</v>
      </c>
      <c r="AD189" s="8"/>
    </row>
    <row r="190" ht="14.25" customHeight="1">
      <c r="A190" s="38">
        <v>1287</v>
      </c>
      <c r="B190" s="46" t="s">
        <v>53</v>
      </c>
      <c r="C190" s="46" t="s">
        <v>45</v>
      </c>
      <c r="D190" s="46" t="s">
        <v>415</v>
      </c>
      <c r="E190" s="46" t="s">
        <v>416</v>
      </c>
      <c r="F190" t="s">
        <v>48</v>
      </c>
      <c r="G190" s="46" t="s">
        <v>49</v>
      </c>
      <c r="H190">
        <v>0.000000003981</v>
      </c>
      <c r="I190" t="s">
        <v>37</v>
      </c>
      <c r="L190" t="s">
        <v>50</v>
      </c>
      <c r="M190" t="s">
        <v>39</v>
      </c>
      <c r="N190" s="40"/>
      <c r="O190" s="40"/>
      <c r="P190" s="40"/>
      <c r="Q190" s="40"/>
      <c r="R190" s="39"/>
      <c r="S190" s="39"/>
      <c r="T190" s="39"/>
      <c r="U190" s="40"/>
      <c r="V190" s="39"/>
      <c r="W190" s="69"/>
      <c r="Y190" t="s">
        <v>40</v>
      </c>
      <c r="AA190">
        <v>82710</v>
      </c>
      <c r="AB190" s="46" t="b">
        <v>0</v>
      </c>
      <c r="AD190" s="8"/>
    </row>
    <row r="191" ht="14.25" customHeight="1">
      <c r="A191" s="38">
        <v>1287</v>
      </c>
      <c r="B191" s="46" t="s">
        <v>44</v>
      </c>
      <c r="C191" s="46" t="s">
        <v>45</v>
      </c>
      <c r="D191" s="46" t="s">
        <v>417</v>
      </c>
      <c r="E191" s="46" t="s">
        <v>418</v>
      </c>
      <c r="F191" t="s">
        <v>48</v>
      </c>
      <c r="G191" s="46" t="s">
        <v>49</v>
      </c>
      <c r="H191">
        <v>0.029716660317</v>
      </c>
      <c r="I191" t="s">
        <v>37</v>
      </c>
      <c r="L191" t="s">
        <v>50</v>
      </c>
      <c r="M191" t="s">
        <v>39</v>
      </c>
      <c r="N191" s="40"/>
      <c r="O191" s="40"/>
      <c r="P191" s="40"/>
      <c r="Q191" s="40"/>
      <c r="R191" s="39"/>
      <c r="S191" s="39"/>
      <c r="T191" s="39"/>
      <c r="U191" s="40"/>
      <c r="V191" s="39"/>
      <c r="W191" s="69"/>
      <c r="Y191" t="s">
        <v>40</v>
      </c>
      <c r="AA191">
        <v>6470</v>
      </c>
      <c r="AB191" s="46" t="b">
        <v>0</v>
      </c>
      <c r="AD191" s="8"/>
    </row>
    <row r="192" ht="14.25" customHeight="1">
      <c r="A192" s="38">
        <v>1287</v>
      </c>
      <c r="B192" s="46" t="s">
        <v>44</v>
      </c>
      <c r="C192" s="46" t="s">
        <v>45</v>
      </c>
      <c r="D192" s="46" t="s">
        <v>419</v>
      </c>
      <c r="E192" s="46" t="s">
        <v>420</v>
      </c>
      <c r="F192" t="s">
        <v>48</v>
      </c>
      <c r="G192" s="46" t="s">
        <v>49</v>
      </c>
      <c r="H192">
        <v>0.011350108157</v>
      </c>
      <c r="I192" t="s">
        <v>37</v>
      </c>
      <c r="L192" s="46" t="str">
        <f>((I192&amp;A192)&amp;"-")&amp;B192</f>
        <v>REF1287-Wang 99 - S3</v>
      </c>
      <c r="M192" t="s">
        <v>39</v>
      </c>
      <c r="N192" s="40"/>
      <c r="O192" s="40"/>
      <c r="P192" s="40"/>
      <c r="Q192" s="40"/>
      <c r="R192" s="39"/>
      <c r="S192" s="39"/>
      <c r="T192" s="39"/>
      <c r="U192" s="40"/>
      <c r="V192" s="39"/>
      <c r="W192" s="69"/>
      <c r="Y192" t="s">
        <v>40</v>
      </c>
      <c r="AA192">
        <v>28295092</v>
      </c>
      <c r="AB192" s="46" t="b">
        <v>0</v>
      </c>
      <c r="AD192" s="8"/>
    </row>
    <row r="193" ht="14.25" customHeight="1">
      <c r="A193" s="38">
        <v>1287</v>
      </c>
      <c r="B193" s="46" t="s">
        <v>44</v>
      </c>
      <c r="C193" s="46" t="s">
        <v>45</v>
      </c>
      <c r="D193" s="46" t="s">
        <v>421</v>
      </c>
      <c r="E193" s="46" t="s">
        <v>422</v>
      </c>
      <c r="F193" t="s">
        <v>48</v>
      </c>
      <c r="G193" s="46" t="s">
        <v>49</v>
      </c>
      <c r="H193">
        <v>0.000290402265</v>
      </c>
      <c r="I193" t="s">
        <v>37</v>
      </c>
      <c r="L193" s="46" t="str">
        <f>((I193&amp;A193)&amp;"-")&amp;B193</f>
        <v>REF1287-Wang 99 - S3</v>
      </c>
      <c r="M193" t="s">
        <v>39</v>
      </c>
      <c r="N193" s="40"/>
      <c r="O193" s="40"/>
      <c r="P193" s="40"/>
      <c r="Q193" s="40"/>
      <c r="R193" s="39"/>
      <c r="S193" s="39"/>
      <c r="T193" s="39"/>
      <c r="U193" s="40"/>
      <c r="V193" s="39"/>
      <c r="W193" s="69"/>
      <c r="Y193" t="s">
        <v>40</v>
      </c>
      <c r="AA193">
        <v>28295167</v>
      </c>
      <c r="AB193" s="46" t="b">
        <v>0</v>
      </c>
      <c r="AD193" s="8"/>
    </row>
    <row r="194" ht="14.25" customHeight="1">
      <c r="A194" s="38">
        <v>1287</v>
      </c>
      <c r="B194" s="46" t="s">
        <v>53</v>
      </c>
      <c r="C194" s="46" t="s">
        <v>45</v>
      </c>
      <c r="D194" s="46" t="s">
        <v>423</v>
      </c>
      <c r="E194" s="46" t="s">
        <v>424</v>
      </c>
      <c r="F194" t="s">
        <v>48</v>
      </c>
      <c r="G194" s="46" t="s">
        <v>49</v>
      </c>
      <c r="H194">
        <v>0.125892541179</v>
      </c>
      <c r="I194" t="s">
        <v>37</v>
      </c>
      <c r="L194" t="s">
        <v>50</v>
      </c>
      <c r="M194" t="s">
        <v>39</v>
      </c>
      <c r="N194" s="40"/>
      <c r="O194" s="40"/>
      <c r="P194" s="40"/>
      <c r="Q194" s="40"/>
      <c r="R194" s="39"/>
      <c r="S194" s="39"/>
      <c r="T194" s="39"/>
      <c r="U194" s="40"/>
      <c r="V194" s="39"/>
      <c r="W194" s="69"/>
      <c r="Y194" t="s">
        <v>40</v>
      </c>
      <c r="AA194">
        <v>62179</v>
      </c>
      <c r="AB194" s="46" t="b">
        <v>0</v>
      </c>
      <c r="AD194" s="8"/>
    </row>
    <row r="195" ht="14.25" customHeight="1">
      <c r="A195" s="38">
        <v>14</v>
      </c>
      <c r="B195" s="44" t="s">
        <v>425</v>
      </c>
      <c r="C195" s="46" t="s">
        <v>426</v>
      </c>
      <c r="D195" s="46" t="s">
        <v>427</v>
      </c>
      <c r="E195" s="46" t="s">
        <v>428</v>
      </c>
      <c r="F195" s="41" t="s">
        <v>429</v>
      </c>
      <c r="G195" s="41" t="s">
        <v>430</v>
      </c>
      <c r="H195" s="65">
        <v>0.82</v>
      </c>
      <c r="I195" t="s">
        <v>431</v>
      </c>
      <c r="K195" s="46"/>
      <c r="L195" s="46" t="str">
        <f>((I195&amp;A195)&amp;"-")&amp;B195</f>
        <v>ONSC14-2-</v>
      </c>
      <c r="M195" t="s">
        <v>432</v>
      </c>
      <c r="N195" s="40"/>
      <c r="O195" s="40"/>
      <c r="P195" s="40"/>
      <c r="Q195" s="40"/>
      <c r="R195" s="39"/>
      <c r="S195" s="39"/>
      <c r="T195" s="39"/>
      <c r="U195" s="40"/>
      <c r="V195" s="39"/>
      <c r="W195" s="69"/>
      <c r="Y195" t="s">
        <v>40</v>
      </c>
      <c r="AA195">
        <v>2045</v>
      </c>
      <c r="AB195" t="b">
        <f>if((W195=""),false,true)</f>
        <v>0</v>
      </c>
      <c r="AD195" s="8"/>
    </row>
    <row r="196" ht="14.25" customHeight="1">
      <c r="A196" s="38">
        <v>14</v>
      </c>
      <c r="B196" s="44" t="s">
        <v>433</v>
      </c>
      <c r="C196" s="46" t="s">
        <v>426</v>
      </c>
      <c r="D196" s="46" t="s">
        <v>427</v>
      </c>
      <c r="E196" s="46" t="s">
        <v>428</v>
      </c>
      <c r="F196" s="41" t="s">
        <v>434</v>
      </c>
      <c r="G196" s="41" t="s">
        <v>435</v>
      </c>
      <c r="H196" s="65">
        <v>0.36</v>
      </c>
      <c r="I196" t="s">
        <v>431</v>
      </c>
      <c r="K196" s="46"/>
      <c r="L196" s="46" t="str">
        <f>((I196&amp;A196)&amp;"-")&amp;B196</f>
        <v>ONSC14-4-</v>
      </c>
      <c r="M196" t="s">
        <v>432</v>
      </c>
      <c r="N196" s="40"/>
      <c r="O196" s="40"/>
      <c r="P196" s="40"/>
      <c r="Q196" s="40"/>
      <c r="R196" s="39"/>
      <c r="S196" s="39"/>
      <c r="T196" s="39"/>
      <c r="U196" s="40"/>
      <c r="V196" s="39"/>
      <c r="W196" s="69"/>
      <c r="Y196" t="s">
        <v>40</v>
      </c>
      <c r="AA196">
        <v>2045</v>
      </c>
      <c r="AB196" t="b">
        <f>if((W196=""),false,true)</f>
        <v>0</v>
      </c>
      <c r="AD196" s="8"/>
    </row>
    <row r="197" ht="14.25" customHeight="1">
      <c r="A197" s="38">
        <v>1287</v>
      </c>
      <c r="B197" s="46" t="s">
        <v>53</v>
      </c>
      <c r="C197" s="46" t="s">
        <v>45</v>
      </c>
      <c r="D197" s="46" t="s">
        <v>436</v>
      </c>
      <c r="E197" s="46" t="s">
        <v>437</v>
      </c>
      <c r="F197" t="s">
        <v>48</v>
      </c>
      <c r="G197" s="46" t="s">
        <v>49</v>
      </c>
      <c r="H197">
        <v>0.000060255959</v>
      </c>
      <c r="I197" t="s">
        <v>37</v>
      </c>
      <c r="L197" t="s">
        <v>50</v>
      </c>
      <c r="M197" t="s">
        <v>39</v>
      </c>
      <c r="N197" s="40"/>
      <c r="O197" s="40"/>
      <c r="P197" s="40"/>
      <c r="Q197" s="40"/>
      <c r="R197" s="39"/>
      <c r="S197" s="39"/>
      <c r="T197" s="39"/>
      <c r="U197" s="40"/>
      <c r="V197" s="39"/>
      <c r="W197" s="69"/>
      <c r="Y197" t="s">
        <v>40</v>
      </c>
      <c r="AA197">
        <v>10874</v>
      </c>
      <c r="AB197" s="46" t="b">
        <v>0</v>
      </c>
      <c r="AD197" s="8"/>
    </row>
    <row r="198" ht="14.25" customHeight="1">
      <c r="A198" s="38">
        <v>1287</v>
      </c>
      <c r="B198" s="46" t="s">
        <v>44</v>
      </c>
      <c r="C198" s="46" t="s">
        <v>45</v>
      </c>
      <c r="D198" s="46" t="s">
        <v>438</v>
      </c>
      <c r="E198" s="46" t="s">
        <v>439</v>
      </c>
      <c r="F198" t="s">
        <v>48</v>
      </c>
      <c r="G198" s="46" t="s">
        <v>49</v>
      </c>
      <c r="H198">
        <v>0.02208004733</v>
      </c>
      <c r="I198" t="s">
        <v>37</v>
      </c>
      <c r="L198" t="s">
        <v>50</v>
      </c>
      <c r="M198" t="s">
        <v>39</v>
      </c>
      <c r="N198" s="40"/>
      <c r="O198" s="40"/>
      <c r="P198" s="40"/>
      <c r="Q198" s="40"/>
      <c r="R198" s="39"/>
      <c r="S198" s="39"/>
      <c r="T198" s="39"/>
      <c r="U198" s="40"/>
      <c r="V198" s="39"/>
      <c r="W198" s="69"/>
      <c r="Y198" t="s">
        <v>40</v>
      </c>
      <c r="AA198">
        <v>6415</v>
      </c>
      <c r="AB198" s="46" t="b">
        <v>0</v>
      </c>
      <c r="AD198" s="8"/>
    </row>
    <row r="199" ht="14.25" customHeight="1">
      <c r="A199" s="38">
        <v>1287</v>
      </c>
      <c r="B199" s="46" t="s">
        <v>53</v>
      </c>
      <c r="C199" s="46" t="s">
        <v>45</v>
      </c>
      <c r="D199" s="46" t="s">
        <v>440</v>
      </c>
      <c r="E199" s="46" t="s">
        <v>441</v>
      </c>
      <c r="F199" t="s">
        <v>48</v>
      </c>
      <c r="G199" s="46" t="s">
        <v>49</v>
      </c>
      <c r="H199">
        <v>0.000018620871</v>
      </c>
      <c r="I199" t="s">
        <v>37</v>
      </c>
      <c r="L199" t="s">
        <v>50</v>
      </c>
      <c r="M199" t="s">
        <v>39</v>
      </c>
      <c r="N199" s="40"/>
      <c r="O199" s="40"/>
      <c r="P199" s="40"/>
      <c r="Q199" s="40"/>
      <c r="R199" s="39"/>
      <c r="S199" s="39"/>
      <c r="T199" s="39"/>
      <c r="U199" s="40"/>
      <c r="V199" s="39"/>
      <c r="W199" s="69"/>
      <c r="Y199" t="s">
        <v>40</v>
      </c>
      <c r="AA199">
        <v>10278</v>
      </c>
      <c r="AB199" s="46" t="b">
        <v>0</v>
      </c>
      <c r="AD199" s="8"/>
    </row>
    <row r="200" ht="14.25" customHeight="1">
      <c r="A200" s="38">
        <v>1287</v>
      </c>
      <c r="B200" s="46" t="s">
        <v>53</v>
      </c>
      <c r="C200" s="46" t="s">
        <v>45</v>
      </c>
      <c r="D200" s="46" t="s">
        <v>442</v>
      </c>
      <c r="E200" s="46" t="s">
        <v>443</v>
      </c>
      <c r="F200" t="s">
        <v>48</v>
      </c>
      <c r="G200" s="46" t="s">
        <v>49</v>
      </c>
      <c r="H200">
        <v>0.000645654229</v>
      </c>
      <c r="I200" t="s">
        <v>37</v>
      </c>
      <c r="L200" t="s">
        <v>50</v>
      </c>
      <c r="M200" t="s">
        <v>39</v>
      </c>
      <c r="N200" s="40"/>
      <c r="O200" s="40"/>
      <c r="P200" s="40"/>
      <c r="Q200" s="40"/>
      <c r="R200" s="39"/>
      <c r="S200" s="39"/>
      <c r="T200" s="39"/>
      <c r="U200" s="40"/>
      <c r="V200" s="39"/>
      <c r="W200" s="69"/>
      <c r="Y200" t="s">
        <v>294</v>
      </c>
      <c r="AA200">
        <v>12230</v>
      </c>
      <c r="AB200" s="46" t="b">
        <v>0</v>
      </c>
      <c r="AD200" s="8"/>
    </row>
    <row r="201" ht="14.25" customHeight="1">
      <c r="A201" s="38">
        <v>1287</v>
      </c>
      <c r="B201" s="46" t="s">
        <v>174</v>
      </c>
      <c r="C201" s="46" t="s">
        <v>45</v>
      </c>
      <c r="D201" s="46" t="s">
        <v>442</v>
      </c>
      <c r="E201" s="46" t="s">
        <v>443</v>
      </c>
      <c r="F201" t="s">
        <v>48</v>
      </c>
      <c r="G201" s="46" t="s">
        <v>49</v>
      </c>
      <c r="H201">
        <v>0.000645654229</v>
      </c>
      <c r="I201" t="s">
        <v>37</v>
      </c>
      <c r="L201" t="s">
        <v>50</v>
      </c>
      <c r="M201" t="s">
        <v>39</v>
      </c>
      <c r="N201" s="40"/>
      <c r="O201" s="40"/>
      <c r="P201" s="40"/>
      <c r="Q201" s="40"/>
      <c r="R201" s="39"/>
      <c r="S201" s="39"/>
      <c r="T201" s="39"/>
      <c r="U201" s="40"/>
      <c r="V201" s="39"/>
      <c r="W201" s="69"/>
      <c r="Y201" t="s">
        <v>294</v>
      </c>
      <c r="AA201">
        <v>12230</v>
      </c>
      <c r="AB201" s="46" t="b">
        <v>0</v>
      </c>
      <c r="AD201" s="8"/>
    </row>
    <row r="202" ht="14.25" customHeight="1">
      <c r="A202" s="38">
        <v>1287</v>
      </c>
      <c r="B202" s="46" t="s">
        <v>53</v>
      </c>
      <c r="C202" s="46" t="s">
        <v>45</v>
      </c>
      <c r="D202" s="46" t="s">
        <v>444</v>
      </c>
      <c r="E202" s="46" t="s">
        <v>445</v>
      </c>
      <c r="F202" t="s">
        <v>48</v>
      </c>
      <c r="G202" s="46" t="s">
        <v>49</v>
      </c>
      <c r="H202">
        <v>0.047863009232</v>
      </c>
      <c r="I202" t="s">
        <v>37</v>
      </c>
      <c r="L202" s="46" t="str">
        <f>((I202&amp;A202)&amp;"-")&amp;B202</f>
        <v>REF1287-Wang 99 - S1</v>
      </c>
      <c r="M202" t="s">
        <v>39</v>
      </c>
      <c r="N202" s="40"/>
      <c r="O202" s="40"/>
      <c r="P202" s="40"/>
      <c r="Q202" s="40"/>
      <c r="R202" s="39"/>
      <c r="S202" s="39"/>
      <c r="T202" s="39"/>
      <c r="U202" s="40"/>
      <c r="V202" s="39"/>
      <c r="W202" s="69"/>
      <c r="Y202" t="s">
        <v>294</v>
      </c>
      <c r="AA202">
        <v>13854130</v>
      </c>
      <c r="AB202" s="46" t="b">
        <v>0</v>
      </c>
      <c r="AD202" s="8"/>
    </row>
    <row r="203" ht="14.25" customHeight="1">
      <c r="A203" s="38">
        <v>1287</v>
      </c>
      <c r="B203" s="46" t="s">
        <v>174</v>
      </c>
      <c r="C203" s="46" t="s">
        <v>45</v>
      </c>
      <c r="D203" s="46" t="s">
        <v>444</v>
      </c>
      <c r="E203" s="46" t="s">
        <v>445</v>
      </c>
      <c r="F203" t="s">
        <v>48</v>
      </c>
      <c r="G203" s="46" t="s">
        <v>49</v>
      </c>
      <c r="H203">
        <v>0.047863009232</v>
      </c>
      <c r="I203" t="s">
        <v>37</v>
      </c>
      <c r="L203" s="46" t="str">
        <f>((I203&amp;A203)&amp;"-")&amp;B203</f>
        <v>REF1287-Wang 99 - S2</v>
      </c>
      <c r="M203" t="s">
        <v>39</v>
      </c>
      <c r="N203" s="40"/>
      <c r="O203" s="40"/>
      <c r="P203" s="40"/>
      <c r="Q203" s="40"/>
      <c r="R203" s="39"/>
      <c r="S203" s="39"/>
      <c r="T203" s="39"/>
      <c r="U203" s="40"/>
      <c r="V203" s="39"/>
      <c r="W203" s="69"/>
      <c r="Y203" t="s">
        <v>294</v>
      </c>
      <c r="AA203">
        <v>13854130</v>
      </c>
      <c r="AB203" s="46" t="b">
        <v>0</v>
      </c>
      <c r="AD203" s="8"/>
    </row>
    <row r="204" ht="14.25" customHeight="1">
      <c r="A204" s="38">
        <v>1287</v>
      </c>
      <c r="B204" s="46" t="s">
        <v>53</v>
      </c>
      <c r="C204" s="46" t="s">
        <v>45</v>
      </c>
      <c r="D204" s="46" t="s">
        <v>446</v>
      </c>
      <c r="E204" s="46" t="s">
        <v>447</v>
      </c>
      <c r="F204" t="s">
        <v>48</v>
      </c>
      <c r="G204" s="46" t="s">
        <v>49</v>
      </c>
      <c r="H204">
        <v>0.001995262315</v>
      </c>
      <c r="I204" t="s">
        <v>37</v>
      </c>
      <c r="L204" s="46" t="str">
        <f>((I204&amp;A204)&amp;"-")&amp;B204</f>
        <v>REF1287-Wang 99 - S1</v>
      </c>
      <c r="M204" t="s">
        <v>39</v>
      </c>
      <c r="N204" s="40"/>
      <c r="O204" s="40"/>
      <c r="P204" s="40"/>
      <c r="Q204" s="40"/>
      <c r="R204" s="39"/>
      <c r="S204" s="39"/>
      <c r="T204" s="39"/>
      <c r="U204" s="40"/>
      <c r="V204" s="39"/>
      <c r="W204" s="69"/>
      <c r="Y204" t="s">
        <v>294</v>
      </c>
      <c r="AA204">
        <v>13875433</v>
      </c>
      <c r="AB204" s="46" t="b">
        <v>0</v>
      </c>
      <c r="AD204" s="8"/>
    </row>
    <row r="205" ht="14.25" customHeight="1">
      <c r="A205" s="38">
        <v>1287</v>
      </c>
      <c r="B205" s="46" t="s">
        <v>53</v>
      </c>
      <c r="C205" s="46" t="s">
        <v>45</v>
      </c>
      <c r="D205" s="46" t="s">
        <v>448</v>
      </c>
      <c r="E205" s="46" t="s">
        <v>449</v>
      </c>
      <c r="F205" t="s">
        <v>48</v>
      </c>
      <c r="G205" s="46" t="s">
        <v>49</v>
      </c>
      <c r="H205">
        <v>0.005888436554</v>
      </c>
      <c r="I205" t="s">
        <v>37</v>
      </c>
      <c r="L205" s="46" t="str">
        <f>((I205&amp;A205)&amp;"-")&amp;B205</f>
        <v>REF1287-Wang 99 - S1</v>
      </c>
      <c r="M205" t="s">
        <v>39</v>
      </c>
      <c r="N205" s="40"/>
      <c r="O205" s="40"/>
      <c r="P205" s="40"/>
      <c r="Q205" s="40"/>
      <c r="R205" s="39"/>
      <c r="S205" s="39"/>
      <c r="T205" s="39"/>
      <c r="U205" s="40"/>
      <c r="V205" s="39"/>
      <c r="W205" s="69"/>
      <c r="Y205" t="s">
        <v>294</v>
      </c>
      <c r="AA205">
        <v>13875320</v>
      </c>
      <c r="AB205" s="46" t="b">
        <v>0</v>
      </c>
      <c r="AD205" s="8"/>
    </row>
    <row r="206" ht="14.25" customHeight="1">
      <c r="A206" s="38">
        <v>1287</v>
      </c>
      <c r="B206" s="46" t="s">
        <v>53</v>
      </c>
      <c r="C206" s="46" t="s">
        <v>45</v>
      </c>
      <c r="D206" s="46" t="s">
        <v>450</v>
      </c>
      <c r="E206" s="46" t="s">
        <v>451</v>
      </c>
      <c r="F206" t="s">
        <v>48</v>
      </c>
      <c r="G206" s="46" t="s">
        <v>49</v>
      </c>
      <c r="H206">
        <v>0.003715352291</v>
      </c>
      <c r="I206" t="s">
        <v>37</v>
      </c>
      <c r="L206" t="s">
        <v>50</v>
      </c>
      <c r="M206" t="s">
        <v>39</v>
      </c>
      <c r="N206" s="40"/>
      <c r="O206" s="40"/>
      <c r="P206" s="40"/>
      <c r="Q206" s="40"/>
      <c r="R206" s="39"/>
      <c r="S206" s="39"/>
      <c r="T206" s="39"/>
      <c r="U206" s="40"/>
      <c r="V206" s="39"/>
      <c r="W206" s="69"/>
      <c r="Y206" t="s">
        <v>294</v>
      </c>
      <c r="AA206">
        <v>6307</v>
      </c>
      <c r="AB206" s="46" t="b">
        <v>0</v>
      </c>
      <c r="AD206" s="8"/>
    </row>
    <row r="207" ht="14.25" customHeight="1">
      <c r="A207" s="38">
        <v>1287</v>
      </c>
      <c r="B207" s="46" t="s">
        <v>174</v>
      </c>
      <c r="C207" s="46" t="s">
        <v>45</v>
      </c>
      <c r="D207" s="46" t="s">
        <v>450</v>
      </c>
      <c r="E207" s="46" t="s">
        <v>452</v>
      </c>
      <c r="F207" t="s">
        <v>48</v>
      </c>
      <c r="G207" s="46" t="s">
        <v>49</v>
      </c>
      <c r="H207">
        <v>0.003715352291</v>
      </c>
      <c r="I207" t="s">
        <v>37</v>
      </c>
      <c r="L207" t="s">
        <v>50</v>
      </c>
      <c r="M207" t="s">
        <v>39</v>
      </c>
      <c r="N207" s="40"/>
      <c r="O207" s="40"/>
      <c r="P207" s="40"/>
      <c r="Q207" s="40"/>
      <c r="R207" s="39"/>
      <c r="S207" s="39"/>
      <c r="T207" s="39"/>
      <c r="U207" s="40"/>
      <c r="V207" s="39"/>
      <c r="W207" s="69"/>
      <c r="Y207" t="s">
        <v>294</v>
      </c>
      <c r="AA207">
        <v>6307</v>
      </c>
      <c r="AB207" s="46" t="b">
        <v>0</v>
      </c>
      <c r="AD207" s="8"/>
    </row>
    <row r="208" ht="14.25" customHeight="1">
      <c r="A208" s="38">
        <v>1287</v>
      </c>
      <c r="B208" s="46" t="s">
        <v>53</v>
      </c>
      <c r="C208" s="46" t="s">
        <v>45</v>
      </c>
      <c r="D208" s="46" t="s">
        <v>453</v>
      </c>
      <c r="E208" s="46" t="s">
        <v>454</v>
      </c>
      <c r="F208" t="s">
        <v>48</v>
      </c>
      <c r="G208" s="46" t="s">
        <v>49</v>
      </c>
      <c r="H208">
        <v>0.000616595002</v>
      </c>
      <c r="I208" t="s">
        <v>37</v>
      </c>
      <c r="L208" s="46" t="str">
        <f>((I208&amp;A208)&amp;"-")&amp;B208</f>
        <v>REF1287-Wang 99 - S1</v>
      </c>
      <c r="M208" t="s">
        <v>39</v>
      </c>
      <c r="N208" s="40"/>
      <c r="O208" s="40"/>
      <c r="P208" s="40"/>
      <c r="Q208" s="40"/>
      <c r="R208" s="39"/>
      <c r="S208" s="39"/>
      <c r="T208" s="39"/>
      <c r="U208" s="40"/>
      <c r="V208" s="39"/>
      <c r="W208" s="69"/>
      <c r="Y208" t="s">
        <v>294</v>
      </c>
      <c r="AA208">
        <v>13875377</v>
      </c>
      <c r="AB208" s="46" t="b">
        <v>0</v>
      </c>
      <c r="AD208" s="8"/>
    </row>
    <row r="209" ht="14.25" customHeight="1">
      <c r="A209" s="38">
        <v>1287</v>
      </c>
      <c r="B209" s="46" t="s">
        <v>174</v>
      </c>
      <c r="C209" s="46" t="s">
        <v>45</v>
      </c>
      <c r="D209" s="46" t="s">
        <v>453</v>
      </c>
      <c r="E209" s="46" t="s">
        <v>454</v>
      </c>
      <c r="F209" t="s">
        <v>48</v>
      </c>
      <c r="G209" s="46" t="s">
        <v>49</v>
      </c>
      <c r="H209">
        <v>0.000616595002</v>
      </c>
      <c r="I209" t="s">
        <v>37</v>
      </c>
      <c r="L209" s="46" t="str">
        <f>((I209&amp;A209)&amp;"-")&amp;B209</f>
        <v>REF1287-Wang 99 - S2</v>
      </c>
      <c r="M209" t="s">
        <v>39</v>
      </c>
      <c r="N209" s="40"/>
      <c r="O209" s="40"/>
      <c r="P209" s="40"/>
      <c r="Q209" s="40"/>
      <c r="R209" s="39"/>
      <c r="S209" s="39"/>
      <c r="T209" s="39"/>
      <c r="U209" s="40"/>
      <c r="V209" s="39"/>
      <c r="W209" s="69"/>
      <c r="Y209" t="s">
        <v>294</v>
      </c>
      <c r="AA209">
        <v>13875377</v>
      </c>
      <c r="AB209" s="46" t="b">
        <v>0</v>
      </c>
      <c r="AD209" s="8"/>
    </row>
    <row r="210" ht="14.25" customHeight="1">
      <c r="A210" s="38">
        <v>1287</v>
      </c>
      <c r="B210" s="46" t="s">
        <v>53</v>
      </c>
      <c r="C210" s="46" t="s">
        <v>45</v>
      </c>
      <c r="D210" s="46" t="s">
        <v>455</v>
      </c>
      <c r="E210" s="46" t="s">
        <v>456</v>
      </c>
      <c r="F210" t="s">
        <v>48</v>
      </c>
      <c r="G210" s="46" t="s">
        <v>49</v>
      </c>
      <c r="H210">
        <v>0.014125375446</v>
      </c>
      <c r="I210" t="s">
        <v>37</v>
      </c>
      <c r="L210" t="s">
        <v>50</v>
      </c>
      <c r="M210" t="s">
        <v>39</v>
      </c>
      <c r="N210" s="40"/>
      <c r="O210" s="40"/>
      <c r="P210" s="40"/>
      <c r="Q210" s="40"/>
      <c r="R210" s="39"/>
      <c r="S210" s="39"/>
      <c r="T210" s="39"/>
      <c r="U210" s="40"/>
      <c r="V210" s="39"/>
      <c r="W210" s="69"/>
      <c r="Y210" t="s">
        <v>294</v>
      </c>
      <c r="AA210">
        <v>7715</v>
      </c>
      <c r="AB210" s="46" t="b">
        <v>0</v>
      </c>
      <c r="AD210" s="8"/>
    </row>
    <row r="211" ht="14.25" customHeight="1">
      <c r="A211" s="38">
        <v>1287</v>
      </c>
      <c r="B211" s="46" t="s">
        <v>174</v>
      </c>
      <c r="C211" s="46" t="s">
        <v>45</v>
      </c>
      <c r="D211" s="46" t="s">
        <v>455</v>
      </c>
      <c r="E211" s="46" t="s">
        <v>456</v>
      </c>
      <c r="F211" t="s">
        <v>48</v>
      </c>
      <c r="G211" s="46" t="s">
        <v>49</v>
      </c>
      <c r="H211">
        <v>0.014125375446</v>
      </c>
      <c r="I211" t="s">
        <v>37</v>
      </c>
      <c r="L211" t="s">
        <v>50</v>
      </c>
      <c r="M211" t="s">
        <v>39</v>
      </c>
      <c r="N211" s="40"/>
      <c r="O211" s="40"/>
      <c r="P211" s="40"/>
      <c r="Q211" s="40"/>
      <c r="R211" s="39"/>
      <c r="S211" s="39"/>
      <c r="T211" s="39"/>
      <c r="U211" s="40"/>
      <c r="V211" s="39"/>
      <c r="W211" s="69"/>
      <c r="Y211" t="s">
        <v>294</v>
      </c>
      <c r="AA211">
        <v>7715</v>
      </c>
      <c r="AB211" s="46" t="b">
        <v>0</v>
      </c>
      <c r="AD211" s="8"/>
    </row>
    <row r="212" ht="14.25" customHeight="1">
      <c r="A212" s="38">
        <v>1287</v>
      </c>
      <c r="B212" s="46" t="s">
        <v>53</v>
      </c>
      <c r="C212" s="46" t="s">
        <v>45</v>
      </c>
      <c r="D212" s="46" t="s">
        <v>457</v>
      </c>
      <c r="E212" s="46" t="s">
        <v>458</v>
      </c>
      <c r="F212" t="s">
        <v>48</v>
      </c>
      <c r="G212" s="46" t="s">
        <v>49</v>
      </c>
      <c r="H212">
        <v>0.00213796209</v>
      </c>
      <c r="I212" t="s">
        <v>37</v>
      </c>
      <c r="L212" s="46" t="str">
        <f>((I212&amp;A212)&amp;"-")&amp;B212</f>
        <v>REF1287-Wang 99 - S1</v>
      </c>
      <c r="M212" t="s">
        <v>39</v>
      </c>
      <c r="N212" s="40"/>
      <c r="O212" s="40"/>
      <c r="P212" s="40"/>
      <c r="Q212" s="40"/>
      <c r="R212" s="39"/>
      <c r="S212" s="39"/>
      <c r="T212" s="39"/>
      <c r="U212" s="40"/>
      <c r="V212" s="39"/>
      <c r="W212" s="69"/>
      <c r="Y212" t="s">
        <v>294</v>
      </c>
      <c r="AA212">
        <v>13875307</v>
      </c>
      <c r="AB212" s="46" t="b">
        <v>0</v>
      </c>
      <c r="AD212" s="8"/>
    </row>
    <row r="213" ht="14.25" customHeight="1">
      <c r="A213" s="38">
        <v>1287</v>
      </c>
      <c r="B213" s="46" t="s">
        <v>53</v>
      </c>
      <c r="C213" s="46" t="s">
        <v>45</v>
      </c>
      <c r="D213" s="46" t="s">
        <v>459</v>
      </c>
      <c r="E213" s="46" t="s">
        <v>460</v>
      </c>
      <c r="F213" t="s">
        <v>48</v>
      </c>
      <c r="G213" s="46" t="s">
        <v>49</v>
      </c>
      <c r="H213">
        <v>0.001288249552</v>
      </c>
      <c r="I213" t="s">
        <v>37</v>
      </c>
      <c r="L213" t="s">
        <v>50</v>
      </c>
      <c r="M213" t="s">
        <v>39</v>
      </c>
      <c r="N213" s="40"/>
      <c r="O213" s="40"/>
      <c r="P213" s="40"/>
      <c r="Q213" s="40"/>
      <c r="R213" s="39"/>
      <c r="S213" s="39"/>
      <c r="T213" s="39"/>
      <c r="U213" s="40"/>
      <c r="V213" s="39"/>
      <c r="W213" s="69"/>
      <c r="Y213" t="s">
        <v>294</v>
      </c>
      <c r="AA213">
        <v>7603</v>
      </c>
      <c r="AB213" s="46" t="b">
        <v>0</v>
      </c>
      <c r="AD213" s="8"/>
    </row>
    <row r="214" ht="14.25" customHeight="1">
      <c r="A214" s="38">
        <v>1287</v>
      </c>
      <c r="B214" s="46" t="s">
        <v>174</v>
      </c>
      <c r="C214" s="46" t="s">
        <v>45</v>
      </c>
      <c r="D214" s="46" t="s">
        <v>459</v>
      </c>
      <c r="E214" s="46" t="s">
        <v>461</v>
      </c>
      <c r="F214" t="s">
        <v>48</v>
      </c>
      <c r="G214" s="46" t="s">
        <v>49</v>
      </c>
      <c r="H214">
        <v>0.001288249552</v>
      </c>
      <c r="I214" t="s">
        <v>37</v>
      </c>
      <c r="L214" t="s">
        <v>50</v>
      </c>
      <c r="M214" t="s">
        <v>39</v>
      </c>
      <c r="N214" s="40"/>
      <c r="O214" s="40"/>
      <c r="P214" s="40"/>
      <c r="Q214" s="40"/>
      <c r="R214" s="39"/>
      <c r="S214" s="39"/>
      <c r="T214" s="39"/>
      <c r="U214" s="40"/>
      <c r="V214" s="39"/>
      <c r="W214" s="69"/>
      <c r="Y214" t="s">
        <v>294</v>
      </c>
      <c r="AA214">
        <v>7603</v>
      </c>
      <c r="AB214" s="46" t="b">
        <v>0</v>
      </c>
      <c r="AD214" s="8"/>
    </row>
    <row r="215" ht="14.25" customHeight="1">
      <c r="A215" s="38">
        <v>1287</v>
      </c>
      <c r="B215" s="46" t="s">
        <v>53</v>
      </c>
      <c r="C215" s="46" t="s">
        <v>45</v>
      </c>
      <c r="D215" s="46" t="s">
        <v>462</v>
      </c>
      <c r="E215" s="46" t="s">
        <v>463</v>
      </c>
      <c r="F215" t="s">
        <v>48</v>
      </c>
      <c r="G215" s="46" t="s">
        <v>49</v>
      </c>
      <c r="H215">
        <v>0.000234422882</v>
      </c>
      <c r="I215" t="s">
        <v>37</v>
      </c>
      <c r="L215" t="s">
        <v>50</v>
      </c>
      <c r="M215" t="s">
        <v>39</v>
      </c>
      <c r="N215" s="40"/>
      <c r="O215" s="40"/>
      <c r="P215" s="40"/>
      <c r="Q215" s="40"/>
      <c r="R215" s="39"/>
      <c r="S215" s="39"/>
      <c r="T215" s="39"/>
      <c r="U215" s="40"/>
      <c r="V215" s="39"/>
      <c r="W215" s="69"/>
      <c r="Y215" t="s">
        <v>40</v>
      </c>
      <c r="AA215">
        <v>7518</v>
      </c>
      <c r="AB215" s="46" t="b">
        <v>0</v>
      </c>
      <c r="AD215" s="8"/>
    </row>
    <row r="216" ht="14.25" customHeight="1">
      <c r="A216" s="38">
        <v>1287</v>
      </c>
      <c r="B216" s="46" t="s">
        <v>53</v>
      </c>
      <c r="C216" s="46" t="s">
        <v>45</v>
      </c>
      <c r="D216" s="46" t="s">
        <v>464</v>
      </c>
      <c r="E216" s="46" t="s">
        <v>465</v>
      </c>
      <c r="F216" t="s">
        <v>48</v>
      </c>
      <c r="G216" s="46" t="s">
        <v>49</v>
      </c>
      <c r="H216">
        <v>0.000027542287</v>
      </c>
      <c r="I216" t="s">
        <v>37</v>
      </c>
      <c r="L216" t="s">
        <v>50</v>
      </c>
      <c r="M216" t="s">
        <v>39</v>
      </c>
      <c r="N216" s="40"/>
      <c r="O216" s="40"/>
      <c r="P216" s="40"/>
      <c r="Q216" s="40"/>
      <c r="R216" s="39"/>
      <c r="S216" s="39"/>
      <c r="T216" s="39"/>
      <c r="U216" s="40"/>
      <c r="V216" s="39"/>
      <c r="W216" s="69"/>
      <c r="Y216" t="s">
        <v>40</v>
      </c>
      <c r="AA216">
        <v>11038</v>
      </c>
      <c r="AB216" s="46" t="b">
        <v>0</v>
      </c>
      <c r="AD216" s="8"/>
    </row>
    <row r="217" ht="14.25" customHeight="1">
      <c r="A217" s="38">
        <v>1287</v>
      </c>
      <c r="B217" s="46" t="s">
        <v>53</v>
      </c>
      <c r="C217" s="46" t="s">
        <v>45</v>
      </c>
      <c r="D217" s="46" t="s">
        <v>466</v>
      </c>
      <c r="E217" s="46" t="s">
        <v>467</v>
      </c>
      <c r="F217" t="s">
        <v>48</v>
      </c>
      <c r="G217" s="46" t="s">
        <v>49</v>
      </c>
      <c r="H217">
        <v>0.000645654229</v>
      </c>
      <c r="I217" t="s">
        <v>37</v>
      </c>
      <c r="L217" s="46" t="str">
        <f>((I217&amp;A217)&amp;"-")&amp;B217</f>
        <v>REF1287-Wang 99 - S1</v>
      </c>
      <c r="M217" t="s">
        <v>39</v>
      </c>
      <c r="N217" s="40"/>
      <c r="O217" s="40"/>
      <c r="P217" s="40"/>
      <c r="Q217" s="40"/>
      <c r="R217" s="39"/>
      <c r="S217" s="39"/>
      <c r="T217" s="39"/>
      <c r="U217" s="40"/>
      <c r="V217" s="39"/>
      <c r="W217" s="69"/>
      <c r="Y217" t="s">
        <v>40</v>
      </c>
      <c r="AA217">
        <v>13875258</v>
      </c>
      <c r="AB217" s="46" t="b">
        <v>0</v>
      </c>
      <c r="AD217" s="8"/>
    </row>
    <row r="218" ht="14.25" customHeight="1">
      <c r="A218" s="38">
        <v>1287</v>
      </c>
      <c r="B218" s="46" t="s">
        <v>53</v>
      </c>
      <c r="C218" s="46" t="s">
        <v>45</v>
      </c>
      <c r="D218" s="46" t="s">
        <v>468</v>
      </c>
      <c r="E218" s="46" t="s">
        <v>469</v>
      </c>
      <c r="F218" t="s">
        <v>48</v>
      </c>
      <c r="G218" s="46" t="s">
        <v>49</v>
      </c>
      <c r="H218">
        <v>0.004265795188</v>
      </c>
      <c r="I218" t="s">
        <v>37</v>
      </c>
      <c r="L218" t="s">
        <v>50</v>
      </c>
      <c r="M218" t="s">
        <v>39</v>
      </c>
      <c r="N218" s="40"/>
      <c r="O218" s="40"/>
      <c r="P218" s="40"/>
      <c r="Q218" s="40"/>
      <c r="R218" s="39"/>
      <c r="S218" s="39"/>
      <c r="T218" s="39"/>
      <c r="U218" s="40"/>
      <c r="V218" s="39"/>
      <c r="W218" s="69"/>
      <c r="Y218" t="s">
        <v>294</v>
      </c>
      <c r="AA218">
        <v>7711</v>
      </c>
      <c r="AB218" s="46" t="b">
        <v>0</v>
      </c>
      <c r="AD218" s="8"/>
    </row>
    <row r="219" ht="14.25" customHeight="1">
      <c r="A219" s="38">
        <v>1287</v>
      </c>
      <c r="B219" s="46" t="s">
        <v>174</v>
      </c>
      <c r="C219" s="46" t="s">
        <v>45</v>
      </c>
      <c r="D219" s="46" t="s">
        <v>468</v>
      </c>
      <c r="E219" s="46" t="s">
        <v>470</v>
      </c>
      <c r="F219" t="s">
        <v>48</v>
      </c>
      <c r="G219" s="46" t="s">
        <v>49</v>
      </c>
      <c r="H219">
        <v>0.004265795188</v>
      </c>
      <c r="I219" t="s">
        <v>37</v>
      </c>
      <c r="L219" t="s">
        <v>50</v>
      </c>
      <c r="M219" t="s">
        <v>39</v>
      </c>
      <c r="N219" s="40"/>
      <c r="O219" s="40"/>
      <c r="P219" s="40"/>
      <c r="Q219" s="40"/>
      <c r="R219" s="39"/>
      <c r="S219" s="39"/>
      <c r="T219" s="39"/>
      <c r="U219" s="40"/>
      <c r="V219" s="39"/>
      <c r="W219" s="69"/>
      <c r="Y219" t="s">
        <v>294</v>
      </c>
      <c r="AA219">
        <v>7711</v>
      </c>
      <c r="AB219" s="46" t="b">
        <v>0</v>
      </c>
      <c r="AD219" s="8"/>
    </row>
    <row r="220" ht="14.25" customHeight="1">
      <c r="A220" s="38">
        <v>1287</v>
      </c>
      <c r="B220" s="46" t="s">
        <v>53</v>
      </c>
      <c r="C220" s="46" t="s">
        <v>45</v>
      </c>
      <c r="D220" s="46" t="s">
        <v>471</v>
      </c>
      <c r="E220" s="46" t="s">
        <v>472</v>
      </c>
      <c r="F220" t="s">
        <v>48</v>
      </c>
      <c r="G220" s="46" t="s">
        <v>49</v>
      </c>
      <c r="H220">
        <v>0.000037153523</v>
      </c>
      <c r="I220" t="s">
        <v>37</v>
      </c>
      <c r="L220" t="s">
        <v>50</v>
      </c>
      <c r="M220" t="s">
        <v>39</v>
      </c>
      <c r="N220" s="40"/>
      <c r="O220" s="40"/>
      <c r="P220" s="40"/>
      <c r="Q220" s="40"/>
      <c r="R220" s="39"/>
      <c r="S220" s="39"/>
      <c r="T220" s="39"/>
      <c r="U220" s="40"/>
      <c r="V220" s="39"/>
      <c r="W220" s="69"/>
      <c r="Y220" t="s">
        <v>294</v>
      </c>
      <c r="AA220">
        <v>11863</v>
      </c>
      <c r="AB220" s="46" t="b">
        <v>0</v>
      </c>
      <c r="AD220" s="8"/>
    </row>
    <row r="221" ht="14.25" customHeight="1">
      <c r="A221" s="38">
        <v>1287</v>
      </c>
      <c r="B221" s="46" t="s">
        <v>53</v>
      </c>
      <c r="C221" s="46" t="s">
        <v>45</v>
      </c>
      <c r="D221" s="46" t="s">
        <v>473</v>
      </c>
      <c r="E221" s="46" t="s">
        <v>474</v>
      </c>
      <c r="F221" t="s">
        <v>48</v>
      </c>
      <c r="G221" s="46" t="s">
        <v>49</v>
      </c>
      <c r="H221">
        <v>0.000154881662</v>
      </c>
      <c r="I221" t="s">
        <v>37</v>
      </c>
      <c r="L221" t="s">
        <v>50</v>
      </c>
      <c r="M221" t="s">
        <v>39</v>
      </c>
      <c r="N221" s="40"/>
      <c r="O221" s="40"/>
      <c r="P221" s="40"/>
      <c r="Q221" s="40"/>
      <c r="R221" s="39"/>
      <c r="S221" s="39"/>
      <c r="T221" s="39"/>
      <c r="U221" s="40"/>
      <c r="V221" s="39"/>
      <c r="W221" s="69"/>
      <c r="Y221" t="s">
        <v>294</v>
      </c>
      <c r="AA221">
        <v>7810</v>
      </c>
      <c r="AB221" s="46" t="b">
        <v>0</v>
      </c>
      <c r="AD221" s="8"/>
    </row>
    <row r="222" ht="14.25" customHeight="1">
      <c r="A222" s="38">
        <v>1287</v>
      </c>
      <c r="B222" s="46" t="s">
        <v>53</v>
      </c>
      <c r="C222" s="46" t="s">
        <v>45</v>
      </c>
      <c r="D222" s="46" t="s">
        <v>475</v>
      </c>
      <c r="E222" s="46" t="s">
        <v>476</v>
      </c>
      <c r="F222" t="s">
        <v>48</v>
      </c>
      <c r="G222" s="46" t="s">
        <v>49</v>
      </c>
      <c r="H222">
        <v>0.000044668359</v>
      </c>
      <c r="I222" t="s">
        <v>37</v>
      </c>
      <c r="L222" t="s">
        <v>50</v>
      </c>
      <c r="M222" t="s">
        <v>39</v>
      </c>
      <c r="N222" s="40"/>
      <c r="O222" s="40"/>
      <c r="P222" s="40"/>
      <c r="Q222" s="40"/>
      <c r="R222" s="39"/>
      <c r="S222" s="39"/>
      <c r="T222" s="39"/>
      <c r="U222" s="40"/>
      <c r="V222" s="39"/>
      <c r="W222" s="69"/>
      <c r="Y222" t="s">
        <v>294</v>
      </c>
      <c r="AA222">
        <v>6735</v>
      </c>
      <c r="AB222" s="46" t="b">
        <v>0</v>
      </c>
      <c r="AD222" s="8"/>
    </row>
    <row r="223" ht="14.25" customHeight="1">
      <c r="A223" s="38">
        <v>1287</v>
      </c>
      <c r="B223" s="46" t="s">
        <v>53</v>
      </c>
      <c r="C223" s="46" t="s">
        <v>45</v>
      </c>
      <c r="D223" s="46" t="s">
        <v>477</v>
      </c>
      <c r="E223" s="46" t="s">
        <v>478</v>
      </c>
      <c r="F223" t="s">
        <v>48</v>
      </c>
      <c r="G223" s="46" t="s">
        <v>49</v>
      </c>
      <c r="H223">
        <v>0.000008709636</v>
      </c>
      <c r="I223" t="s">
        <v>37</v>
      </c>
      <c r="L223" t="s">
        <v>50</v>
      </c>
      <c r="M223" t="s">
        <v>39</v>
      </c>
      <c r="N223" s="40"/>
      <c r="O223" s="40"/>
      <c r="P223" s="40"/>
      <c r="Q223" s="40"/>
      <c r="R223" s="39"/>
      <c r="S223" s="39"/>
      <c r="T223" s="39"/>
      <c r="U223" s="40"/>
      <c r="V223" s="39"/>
      <c r="W223" s="69"/>
      <c r="Y223" t="s">
        <v>294</v>
      </c>
      <c r="AA223">
        <v>7848</v>
      </c>
      <c r="AB223" s="46" t="b">
        <v>0</v>
      </c>
      <c r="AD223" s="8"/>
    </row>
    <row r="224" ht="14.25" customHeight="1">
      <c r="A224" s="38">
        <v>1287</v>
      </c>
      <c r="B224" s="46" t="s">
        <v>53</v>
      </c>
      <c r="C224" s="46" t="s">
        <v>45</v>
      </c>
      <c r="D224" s="46" t="s">
        <v>479</v>
      </c>
      <c r="E224" s="46" t="s">
        <v>480</v>
      </c>
      <c r="F224" t="s">
        <v>48</v>
      </c>
      <c r="G224" s="46" t="s">
        <v>49</v>
      </c>
      <c r="H224">
        <v>0.000851138038</v>
      </c>
      <c r="I224" t="s">
        <v>37</v>
      </c>
      <c r="L224" t="s">
        <v>50</v>
      </c>
      <c r="M224" t="s">
        <v>39</v>
      </c>
      <c r="N224" s="40"/>
      <c r="O224" s="40"/>
      <c r="P224" s="40"/>
      <c r="Q224" s="40"/>
      <c r="R224" s="39"/>
      <c r="S224" s="39"/>
      <c r="T224" s="39"/>
      <c r="U224" s="40"/>
      <c r="V224" s="39"/>
      <c r="W224" s="69"/>
      <c r="Y224" t="s">
        <v>294</v>
      </c>
      <c r="AA224">
        <v>7766</v>
      </c>
      <c r="AB224" s="46" t="b">
        <v>0</v>
      </c>
      <c r="AD224" s="8"/>
    </row>
    <row r="225" ht="14.25" customHeight="1">
      <c r="A225" s="38">
        <v>1287</v>
      </c>
      <c r="B225" s="46" t="s">
        <v>53</v>
      </c>
      <c r="C225" s="46" t="s">
        <v>45</v>
      </c>
      <c r="D225" s="46" t="s">
        <v>481</v>
      </c>
      <c r="E225" s="46" t="s">
        <v>482</v>
      </c>
      <c r="F225" t="s">
        <v>48</v>
      </c>
      <c r="G225" s="46" t="s">
        <v>49</v>
      </c>
      <c r="H225">
        <v>0.018620871367</v>
      </c>
      <c r="I225" t="s">
        <v>37</v>
      </c>
      <c r="L225" t="s">
        <v>50</v>
      </c>
      <c r="M225" t="s">
        <v>39</v>
      </c>
      <c r="N225" s="40"/>
      <c r="O225" s="40"/>
      <c r="P225" s="40"/>
      <c r="Q225" s="40"/>
      <c r="R225" s="39"/>
      <c r="S225" s="39"/>
      <c r="T225" s="39"/>
      <c r="U225" s="40"/>
      <c r="V225" s="39"/>
      <c r="W225" s="69"/>
      <c r="Y225" t="s">
        <v>294</v>
      </c>
      <c r="AA225">
        <v>7552</v>
      </c>
      <c r="AB225" s="46" t="b">
        <v>0</v>
      </c>
      <c r="AD225" s="8"/>
    </row>
    <row r="226" ht="14.25" customHeight="1">
      <c r="A226" s="38">
        <v>1287</v>
      </c>
      <c r="B226" s="46" t="s">
        <v>174</v>
      </c>
      <c r="C226" s="46" t="s">
        <v>45</v>
      </c>
      <c r="D226" s="46" t="s">
        <v>481</v>
      </c>
      <c r="E226" s="46" t="s">
        <v>482</v>
      </c>
      <c r="F226" t="s">
        <v>48</v>
      </c>
      <c r="G226" s="46" t="s">
        <v>49</v>
      </c>
      <c r="H226">
        <v>0.018620871367</v>
      </c>
      <c r="I226" t="s">
        <v>37</v>
      </c>
      <c r="L226" t="s">
        <v>50</v>
      </c>
      <c r="M226" t="s">
        <v>39</v>
      </c>
      <c r="N226" s="40"/>
      <c r="O226" s="40"/>
      <c r="P226" s="40"/>
      <c r="Q226" s="40"/>
      <c r="R226" s="39"/>
      <c r="S226" s="39"/>
      <c r="T226" s="39"/>
      <c r="U226" s="40"/>
      <c r="V226" s="39"/>
      <c r="W226" s="69"/>
      <c r="Y226" t="s">
        <v>294</v>
      </c>
      <c r="AA226">
        <v>7552</v>
      </c>
      <c r="AB226" s="46" t="b">
        <v>0</v>
      </c>
      <c r="AD226" s="8"/>
    </row>
    <row r="227" ht="14.25" customHeight="1">
      <c r="A227" s="38">
        <v>1287</v>
      </c>
      <c r="B227" s="46" t="s">
        <v>53</v>
      </c>
      <c r="C227" s="46" t="s">
        <v>45</v>
      </c>
      <c r="D227" s="46" t="s">
        <v>483</v>
      </c>
      <c r="E227" s="46" t="s">
        <v>484</v>
      </c>
      <c r="F227" t="s">
        <v>48</v>
      </c>
      <c r="G227" s="46" t="s">
        <v>49</v>
      </c>
      <c r="H227">
        <v>0.000125892541</v>
      </c>
      <c r="I227" t="s">
        <v>37</v>
      </c>
      <c r="L227" t="s">
        <v>50</v>
      </c>
      <c r="M227" t="s">
        <v>39</v>
      </c>
      <c r="N227" s="40"/>
      <c r="O227" s="40"/>
      <c r="P227" s="40"/>
      <c r="Q227" s="40"/>
      <c r="R227" s="39"/>
      <c r="S227" s="39"/>
      <c r="T227" s="39"/>
      <c r="U227" s="40"/>
      <c r="V227" s="39"/>
      <c r="W227" s="69"/>
      <c r="Y227" t="s">
        <v>40</v>
      </c>
      <c r="AA227">
        <v>18451</v>
      </c>
      <c r="AB227" s="46" t="b">
        <v>0</v>
      </c>
      <c r="AD227" s="8"/>
    </row>
    <row r="228" ht="14.25" customHeight="1">
      <c r="A228" s="38">
        <v>1287</v>
      </c>
      <c r="B228" s="46" t="s">
        <v>53</v>
      </c>
      <c r="C228" s="46" t="s">
        <v>45</v>
      </c>
      <c r="D228" s="46" t="s">
        <v>485</v>
      </c>
      <c r="E228" s="46" t="s">
        <v>486</v>
      </c>
      <c r="F228" t="s">
        <v>48</v>
      </c>
      <c r="G228" s="46" t="s">
        <v>49</v>
      </c>
      <c r="H228">
        <v>1</v>
      </c>
      <c r="I228" t="s">
        <v>37</v>
      </c>
      <c r="L228" t="s">
        <v>50</v>
      </c>
      <c r="M228" t="s">
        <v>39</v>
      </c>
      <c r="N228" s="40"/>
      <c r="O228" s="40"/>
      <c r="P228" s="40"/>
      <c r="Q228" s="40"/>
      <c r="R228" s="39"/>
      <c r="S228" s="39"/>
      <c r="T228" s="39"/>
      <c r="U228" s="40"/>
      <c r="V228" s="39"/>
      <c r="W228" s="69"/>
      <c r="Y228" t="s">
        <v>294</v>
      </c>
      <c r="AA228">
        <v>258</v>
      </c>
      <c r="AB228" s="46" t="b">
        <v>0</v>
      </c>
      <c r="AD228" s="8"/>
    </row>
    <row r="229" ht="14.25" customHeight="1">
      <c r="A229" s="38">
        <v>1287</v>
      </c>
      <c r="B229" s="46" t="s">
        <v>174</v>
      </c>
      <c r="C229" s="46" t="s">
        <v>45</v>
      </c>
      <c r="D229" s="46" t="s">
        <v>485</v>
      </c>
      <c r="E229" s="46" t="s">
        <v>487</v>
      </c>
      <c r="F229" t="s">
        <v>48</v>
      </c>
      <c r="G229" s="46" t="s">
        <v>49</v>
      </c>
      <c r="H229">
        <v>1</v>
      </c>
      <c r="I229" t="s">
        <v>37</v>
      </c>
      <c r="L229" t="s">
        <v>50</v>
      </c>
      <c r="M229" t="s">
        <v>39</v>
      </c>
      <c r="N229" s="40"/>
      <c r="O229" s="40"/>
      <c r="P229" s="40"/>
      <c r="Q229" s="40"/>
      <c r="R229" s="39"/>
      <c r="S229" s="39"/>
      <c r="T229" s="39"/>
      <c r="U229" s="40"/>
      <c r="V229" s="39"/>
      <c r="W229" s="69"/>
      <c r="Y229" t="s">
        <v>294</v>
      </c>
      <c r="AA229">
        <v>258</v>
      </c>
      <c r="AB229" s="46" t="b">
        <v>0</v>
      </c>
      <c r="AD229" s="8"/>
    </row>
    <row r="230" ht="14.25" customHeight="1">
      <c r="A230" s="38">
        <v>1287</v>
      </c>
      <c r="B230" s="46" t="s">
        <v>53</v>
      </c>
      <c r="C230" s="46" t="s">
        <v>45</v>
      </c>
      <c r="D230" s="46" t="s">
        <v>488</v>
      </c>
      <c r="E230" s="46" t="s">
        <v>489</v>
      </c>
      <c r="F230" t="s">
        <v>48</v>
      </c>
      <c r="G230" s="46" t="s">
        <v>49</v>
      </c>
      <c r="H230">
        <v>0.000016982437</v>
      </c>
      <c r="I230" t="s">
        <v>37</v>
      </c>
      <c r="L230" t="s">
        <v>50</v>
      </c>
      <c r="M230" t="s">
        <v>39</v>
      </c>
      <c r="N230" s="40"/>
      <c r="O230" s="40"/>
      <c r="P230" s="40"/>
      <c r="Q230" s="40"/>
      <c r="R230" s="39"/>
      <c r="S230" s="39"/>
      <c r="T230" s="39"/>
      <c r="U230" s="40"/>
      <c r="V230" s="39"/>
      <c r="W230" s="69"/>
      <c r="Y230" t="s">
        <v>40</v>
      </c>
      <c r="AA230">
        <v>10672</v>
      </c>
      <c r="AB230" s="46" t="b">
        <v>0</v>
      </c>
      <c r="AD230" s="8"/>
    </row>
    <row r="231" ht="14.25" customHeight="1">
      <c r="A231" s="38">
        <v>1287</v>
      </c>
      <c r="B231" s="46" t="s">
        <v>44</v>
      </c>
      <c r="C231" s="46" t="s">
        <v>45</v>
      </c>
      <c r="D231" s="46" t="s">
        <v>490</v>
      </c>
      <c r="E231" s="46" t="s">
        <v>491</v>
      </c>
      <c r="F231" t="s">
        <v>48</v>
      </c>
      <c r="G231" s="46" t="s">
        <v>49</v>
      </c>
      <c r="H231">
        <v>0.009120108394</v>
      </c>
      <c r="I231" t="s">
        <v>37</v>
      </c>
      <c r="L231" s="46" t="str">
        <f>((I231&amp;A231)&amp;"-")&amp;B231</f>
        <v>REF1287-Wang 99 - S3</v>
      </c>
      <c r="M231" t="s">
        <v>39</v>
      </c>
      <c r="N231" s="40"/>
      <c r="O231" s="40"/>
      <c r="P231" s="40"/>
      <c r="Q231" s="40"/>
      <c r="R231" s="39"/>
      <c r="S231" s="39"/>
      <c r="T231" s="39"/>
      <c r="U231" s="40"/>
      <c r="V231" s="39"/>
      <c r="W231" s="69"/>
      <c r="Y231" t="s">
        <v>40</v>
      </c>
      <c r="AA231">
        <v>28295096</v>
      </c>
      <c r="AB231" s="46" t="b">
        <v>0</v>
      </c>
      <c r="AD231" s="8"/>
    </row>
    <row r="232" ht="14.25" customHeight="1">
      <c r="A232" s="38">
        <v>1287</v>
      </c>
      <c r="B232" s="46" t="s">
        <v>53</v>
      </c>
      <c r="C232" s="46" t="s">
        <v>45</v>
      </c>
      <c r="D232" s="46" t="s">
        <v>492</v>
      </c>
      <c r="E232" s="46" t="s">
        <v>493</v>
      </c>
      <c r="F232" t="s">
        <v>48</v>
      </c>
      <c r="G232" s="46" t="s">
        <v>49</v>
      </c>
      <c r="H232">
        <v>0.075857757503</v>
      </c>
      <c r="I232" t="s">
        <v>37</v>
      </c>
      <c r="L232" s="46" t="str">
        <f>((I232&amp;A232)&amp;"-")&amp;B232</f>
        <v>REF1287-Wang 99 - S1</v>
      </c>
      <c r="M232" t="s">
        <v>39</v>
      </c>
      <c r="N232" s="40"/>
      <c r="O232" s="40"/>
      <c r="P232" s="40"/>
      <c r="Q232" s="40"/>
      <c r="R232" s="39"/>
      <c r="S232" s="39"/>
      <c r="T232" s="39"/>
      <c r="U232" s="40"/>
      <c r="V232" s="39"/>
      <c r="W232" s="69"/>
      <c r="Y232" t="s">
        <v>294</v>
      </c>
      <c r="AA232">
        <v>21106016</v>
      </c>
      <c r="AB232" s="46" t="b">
        <v>0</v>
      </c>
      <c r="AD232" s="8"/>
    </row>
    <row r="233" ht="14.25" customHeight="1">
      <c r="A233" s="38">
        <v>1287</v>
      </c>
      <c r="B233" s="46" t="s">
        <v>53</v>
      </c>
      <c r="C233" s="46" t="s">
        <v>45</v>
      </c>
      <c r="D233" s="46" t="s">
        <v>494</v>
      </c>
      <c r="E233" s="46" t="s">
        <v>495</v>
      </c>
      <c r="F233" t="s">
        <v>48</v>
      </c>
      <c r="G233" s="46" t="s">
        <v>49</v>
      </c>
      <c r="H233">
        <v>0.069183097092</v>
      </c>
      <c r="I233" t="s">
        <v>37</v>
      </c>
      <c r="L233" t="s">
        <v>50</v>
      </c>
      <c r="M233" t="s">
        <v>39</v>
      </c>
      <c r="N233" s="40"/>
      <c r="O233" s="40"/>
      <c r="P233" s="40"/>
      <c r="Q233" s="40"/>
      <c r="R233" s="39"/>
      <c r="S233" s="39"/>
      <c r="T233" s="39"/>
      <c r="U233" s="40"/>
      <c r="V233" s="39"/>
      <c r="W233" s="69"/>
      <c r="Y233" t="s">
        <v>40</v>
      </c>
      <c r="AA233">
        <v>20739</v>
      </c>
      <c r="AB233" s="46" t="b">
        <v>0</v>
      </c>
      <c r="AD233" s="8"/>
    </row>
    <row r="234" ht="14.25" customHeight="1">
      <c r="A234" s="38">
        <v>1287</v>
      </c>
      <c r="B234" s="46" t="s">
        <v>53</v>
      </c>
      <c r="C234" s="46" t="s">
        <v>45</v>
      </c>
      <c r="D234" s="46" t="s">
        <v>496</v>
      </c>
      <c r="E234" s="46" t="s">
        <v>497</v>
      </c>
      <c r="F234" t="s">
        <v>48</v>
      </c>
      <c r="G234" s="46" t="s">
        <v>49</v>
      </c>
      <c r="H234">
        <v>0.031622776602</v>
      </c>
      <c r="I234" t="s">
        <v>37</v>
      </c>
      <c r="L234" t="s">
        <v>50</v>
      </c>
      <c r="M234" t="s">
        <v>39</v>
      </c>
      <c r="N234" s="40"/>
      <c r="O234" s="40"/>
      <c r="P234" s="40"/>
      <c r="Q234" s="40"/>
      <c r="R234" s="39"/>
      <c r="S234" s="39"/>
      <c r="T234" s="39"/>
      <c r="U234" s="40"/>
      <c r="V234" s="39"/>
      <c r="W234" s="69"/>
      <c r="Y234" t="s">
        <v>40</v>
      </c>
      <c r="AA234">
        <v>9705</v>
      </c>
      <c r="AB234" s="46" t="b">
        <v>0</v>
      </c>
      <c r="AD234" s="8"/>
    </row>
    <row r="235" ht="14.25" customHeight="1">
      <c r="A235" s="38">
        <v>1287</v>
      </c>
      <c r="B235" s="46" t="s">
        <v>53</v>
      </c>
      <c r="C235" s="46" t="s">
        <v>45</v>
      </c>
      <c r="D235" s="46" t="s">
        <v>498</v>
      </c>
      <c r="E235" s="46" t="s">
        <v>499</v>
      </c>
      <c r="F235" t="s">
        <v>48</v>
      </c>
      <c r="G235" s="46" t="s">
        <v>49</v>
      </c>
      <c r="H235">
        <v>0.031622776602</v>
      </c>
      <c r="I235" t="s">
        <v>37</v>
      </c>
      <c r="L235" s="46" t="str">
        <f>((I235&amp;A235)&amp;"-")&amp;B235</f>
        <v>REF1287-Wang 99 - S1</v>
      </c>
      <c r="M235" t="s">
        <v>39</v>
      </c>
      <c r="N235" s="40"/>
      <c r="O235" s="40"/>
      <c r="P235" s="40"/>
      <c r="Q235" s="40"/>
      <c r="R235" s="39"/>
      <c r="S235" s="39"/>
      <c r="T235" s="39"/>
      <c r="U235" s="40"/>
      <c r="V235" s="39"/>
      <c r="W235" s="69"/>
      <c r="Y235" t="s">
        <v>40</v>
      </c>
      <c r="AA235">
        <v>28295069</v>
      </c>
      <c r="AB235" s="46" t="b">
        <v>0</v>
      </c>
      <c r="AD235" s="8"/>
    </row>
    <row r="236" ht="14.25" customHeight="1">
      <c r="A236" s="38">
        <v>1287</v>
      </c>
      <c r="B236" s="46" t="s">
        <v>44</v>
      </c>
      <c r="C236" s="46" t="s">
        <v>45</v>
      </c>
      <c r="D236" s="46" t="s">
        <v>500</v>
      </c>
      <c r="E236" s="46" t="s">
        <v>501</v>
      </c>
      <c r="F236" t="s">
        <v>48</v>
      </c>
      <c r="G236" s="46" t="s">
        <v>49</v>
      </c>
      <c r="H236">
        <v>0.035563131857</v>
      </c>
      <c r="I236" t="s">
        <v>37</v>
      </c>
      <c r="L236" t="s">
        <v>50</v>
      </c>
      <c r="M236" t="s">
        <v>39</v>
      </c>
      <c r="N236" s="40"/>
      <c r="O236" s="40"/>
      <c r="P236" s="40"/>
      <c r="Q236" s="40"/>
      <c r="R236" s="39"/>
      <c r="S236" s="39"/>
      <c r="T236" s="39"/>
      <c r="U236" s="40"/>
      <c r="V236" s="39"/>
      <c r="W236" s="69"/>
      <c r="Y236" t="s">
        <v>40</v>
      </c>
      <c r="AA236">
        <v>18696</v>
      </c>
      <c r="AB236" s="46" t="b">
        <v>0</v>
      </c>
      <c r="AD236" s="8"/>
    </row>
    <row r="237" ht="14.25" customHeight="1">
      <c r="A237" s="38">
        <v>1287</v>
      </c>
      <c r="B237" s="46" t="s">
        <v>53</v>
      </c>
      <c r="C237" s="46" t="s">
        <v>45</v>
      </c>
      <c r="D237" s="46" t="s">
        <v>502</v>
      </c>
      <c r="E237" s="46" t="s">
        <v>503</v>
      </c>
      <c r="F237" t="s">
        <v>48</v>
      </c>
      <c r="G237" s="46" t="s">
        <v>49</v>
      </c>
      <c r="H237">
        <v>0.00028840315</v>
      </c>
      <c r="I237" t="s">
        <v>37</v>
      </c>
      <c r="L237" s="46" t="str">
        <f>((I237&amp;A237)&amp;"-")&amp;B237</f>
        <v>REF1287-Wang 99 - S1</v>
      </c>
      <c r="M237" t="s">
        <v>39</v>
      </c>
      <c r="N237" s="40"/>
      <c r="O237" s="40"/>
      <c r="P237" s="40"/>
      <c r="Q237" s="40"/>
      <c r="R237" s="39"/>
      <c r="S237" s="39"/>
      <c r="T237" s="39"/>
      <c r="U237" s="40"/>
      <c r="V237" s="39"/>
      <c r="W237" s="69"/>
      <c r="Y237" t="s">
        <v>294</v>
      </c>
      <c r="AA237">
        <v>21171406</v>
      </c>
      <c r="AB237" s="46" t="b">
        <v>0</v>
      </c>
      <c r="AD237" s="8"/>
    </row>
    <row r="238" ht="14.25" customHeight="1">
      <c r="A238" s="38">
        <v>1287</v>
      </c>
      <c r="B238" s="46" t="s">
        <v>53</v>
      </c>
      <c r="C238" s="46" t="s">
        <v>45</v>
      </c>
      <c r="D238" s="46" t="s">
        <v>504</v>
      </c>
      <c r="E238" s="46" t="s">
        <v>505</v>
      </c>
      <c r="F238" t="s">
        <v>48</v>
      </c>
      <c r="G238" s="46" t="s">
        <v>49</v>
      </c>
      <c r="H238">
        <v>0.01</v>
      </c>
      <c r="I238" t="s">
        <v>37</v>
      </c>
      <c r="L238" t="s">
        <v>50</v>
      </c>
      <c r="M238" t="s">
        <v>39</v>
      </c>
      <c r="N238" s="40"/>
      <c r="O238" s="40"/>
      <c r="P238" s="40"/>
      <c r="Q238" s="40"/>
      <c r="R238" s="39"/>
      <c r="S238" s="39"/>
      <c r="T238" s="39"/>
      <c r="U238" s="40"/>
      <c r="V238" s="39"/>
      <c r="W238" s="69"/>
      <c r="Y238" t="s">
        <v>294</v>
      </c>
      <c r="AA238">
        <v>10114</v>
      </c>
      <c r="AB238" s="46" t="b">
        <v>0</v>
      </c>
      <c r="AD238" s="8"/>
    </row>
    <row r="239" ht="14.25" customHeight="1">
      <c r="A239" s="38">
        <v>1287</v>
      </c>
      <c r="B239" s="46" t="s">
        <v>174</v>
      </c>
      <c r="C239" s="46" t="s">
        <v>45</v>
      </c>
      <c r="D239" s="46" t="s">
        <v>504</v>
      </c>
      <c r="E239" s="46" t="s">
        <v>506</v>
      </c>
      <c r="F239" t="s">
        <v>48</v>
      </c>
      <c r="G239" s="46" t="s">
        <v>49</v>
      </c>
      <c r="H239">
        <v>0.01</v>
      </c>
      <c r="I239" t="s">
        <v>37</v>
      </c>
      <c r="L239" t="s">
        <v>50</v>
      </c>
      <c r="M239" t="s">
        <v>39</v>
      </c>
      <c r="N239" s="40"/>
      <c r="O239" s="40"/>
      <c r="P239" s="40"/>
      <c r="Q239" s="40"/>
      <c r="R239" s="39"/>
      <c r="S239" s="39"/>
      <c r="T239" s="39"/>
      <c r="U239" s="40"/>
      <c r="V239" s="39"/>
      <c r="W239" s="69"/>
      <c r="Y239" t="s">
        <v>294</v>
      </c>
      <c r="AA239">
        <v>10114</v>
      </c>
      <c r="AB239" s="46" t="b">
        <v>0</v>
      </c>
      <c r="AD239" s="8"/>
    </row>
    <row r="240" ht="14.25" customHeight="1">
      <c r="A240" s="38">
        <v>1287</v>
      </c>
      <c r="B240" s="46" t="s">
        <v>53</v>
      </c>
      <c r="C240" s="46" t="s">
        <v>45</v>
      </c>
      <c r="D240" s="46" t="s">
        <v>507</v>
      </c>
      <c r="E240" s="46" t="s">
        <v>508</v>
      </c>
      <c r="F240" t="s">
        <v>48</v>
      </c>
      <c r="G240" s="46" t="s">
        <v>49</v>
      </c>
      <c r="H240">
        <v>0.000281838293</v>
      </c>
      <c r="I240" t="s">
        <v>37</v>
      </c>
      <c r="L240" s="46" t="str">
        <f>((I240&amp;A240)&amp;"-")&amp;B240</f>
        <v>REF1287-Wang 99 - S1</v>
      </c>
      <c r="M240" t="s">
        <v>39</v>
      </c>
      <c r="N240" s="40"/>
      <c r="O240" s="40"/>
      <c r="P240" s="40"/>
      <c r="Q240" s="40"/>
      <c r="R240" s="39"/>
      <c r="S240" s="39"/>
      <c r="T240" s="39"/>
      <c r="U240" s="40"/>
      <c r="V240" s="39"/>
      <c r="W240" s="69"/>
      <c r="Y240" t="s">
        <v>40</v>
      </c>
      <c r="AA240">
        <v>21168836</v>
      </c>
      <c r="AB240" s="46" t="b">
        <v>0</v>
      </c>
      <c r="AD240" s="8"/>
    </row>
    <row r="241" ht="14.25" customHeight="1">
      <c r="A241" s="38">
        <v>1287</v>
      </c>
      <c r="B241" s="46" t="s">
        <v>53</v>
      </c>
      <c r="C241" s="46" t="s">
        <v>45</v>
      </c>
      <c r="D241" s="46" t="s">
        <v>509</v>
      </c>
      <c r="E241" s="46" t="s">
        <v>510</v>
      </c>
      <c r="F241" t="s">
        <v>48</v>
      </c>
      <c r="G241" s="46" t="s">
        <v>49</v>
      </c>
      <c r="H241">
        <v>0.000013182567</v>
      </c>
      <c r="I241" t="s">
        <v>37</v>
      </c>
      <c r="L241" t="s">
        <v>50</v>
      </c>
      <c r="M241" t="s">
        <v>39</v>
      </c>
      <c r="N241" s="40"/>
      <c r="O241" s="40"/>
      <c r="P241" s="40"/>
      <c r="Q241" s="40"/>
      <c r="R241" s="39"/>
      <c r="S241" s="39"/>
      <c r="T241" s="39"/>
      <c r="U241" s="40"/>
      <c r="V241" s="39"/>
      <c r="W241" s="69"/>
      <c r="Y241" t="s">
        <v>294</v>
      </c>
      <c r="AA241">
        <v>15488</v>
      </c>
      <c r="AB241" s="46" t="b">
        <v>0</v>
      </c>
      <c r="AD241" s="8"/>
    </row>
    <row r="242" ht="14.25" customHeight="1">
      <c r="A242" s="38">
        <v>1287</v>
      </c>
      <c r="B242" s="46" t="s">
        <v>174</v>
      </c>
      <c r="C242" s="46" t="s">
        <v>45</v>
      </c>
      <c r="D242" s="46" t="s">
        <v>509</v>
      </c>
      <c r="E242" s="46" t="s">
        <v>510</v>
      </c>
      <c r="F242" t="s">
        <v>48</v>
      </c>
      <c r="G242" s="46" t="s">
        <v>49</v>
      </c>
      <c r="H242">
        <v>0.000013182567</v>
      </c>
      <c r="I242" t="s">
        <v>37</v>
      </c>
      <c r="L242" t="s">
        <v>50</v>
      </c>
      <c r="M242" t="s">
        <v>39</v>
      </c>
      <c r="N242" s="40"/>
      <c r="O242" s="40"/>
      <c r="P242" s="40"/>
      <c r="Q242" s="40"/>
      <c r="R242" s="39"/>
      <c r="S242" s="39"/>
      <c r="T242" s="39"/>
      <c r="U242" s="40"/>
      <c r="V242" s="39"/>
      <c r="W242" s="69"/>
      <c r="Y242" t="s">
        <v>294</v>
      </c>
      <c r="AA242">
        <v>15488</v>
      </c>
      <c r="AB242" s="46" t="b">
        <v>0</v>
      </c>
      <c r="AD242" s="8"/>
    </row>
    <row r="243" ht="14.25" customHeight="1">
      <c r="A243" s="38">
        <v>1287</v>
      </c>
      <c r="B243" s="46" t="s">
        <v>53</v>
      </c>
      <c r="C243" s="46" t="s">
        <v>45</v>
      </c>
      <c r="D243" s="46" t="s">
        <v>511</v>
      </c>
      <c r="E243" s="46" t="s">
        <v>512</v>
      </c>
      <c r="F243" t="s">
        <v>48</v>
      </c>
      <c r="G243" s="46" t="s">
        <v>49</v>
      </c>
      <c r="H243">
        <v>0.000000436516</v>
      </c>
      <c r="I243" t="s">
        <v>37</v>
      </c>
      <c r="L243" t="s">
        <v>50</v>
      </c>
      <c r="M243" t="s">
        <v>39</v>
      </c>
      <c r="N243" s="40"/>
      <c r="O243" s="40"/>
      <c r="P243" s="40"/>
      <c r="Q243" s="40"/>
      <c r="R243" s="39"/>
      <c r="S243" s="39"/>
      <c r="T243" s="39"/>
      <c r="U243" s="40"/>
      <c r="V243" s="39"/>
      <c r="W243" s="69"/>
      <c r="Y243" t="s">
        <v>40</v>
      </c>
      <c r="AA243">
        <v>215802</v>
      </c>
      <c r="AB243" s="46" t="b">
        <v>0</v>
      </c>
      <c r="AD243" s="8"/>
    </row>
    <row r="244" ht="14.25" customHeight="1">
      <c r="A244" s="38">
        <v>1287</v>
      </c>
      <c r="B244" s="46" t="s">
        <v>53</v>
      </c>
      <c r="C244" s="46" t="s">
        <v>45</v>
      </c>
      <c r="D244" s="46" t="s">
        <v>513</v>
      </c>
      <c r="E244" s="46" t="s">
        <v>514</v>
      </c>
      <c r="F244" t="s">
        <v>48</v>
      </c>
      <c r="G244" s="46" t="s">
        <v>49</v>
      </c>
      <c r="H244">
        <v>0.00000030903</v>
      </c>
      <c r="I244" t="s">
        <v>37</v>
      </c>
      <c r="L244" t="s">
        <v>50</v>
      </c>
      <c r="M244" t="s">
        <v>39</v>
      </c>
      <c r="N244" s="40"/>
      <c r="O244" s="40"/>
      <c r="P244" s="40"/>
      <c r="Q244" s="40"/>
      <c r="R244" s="39"/>
      <c r="S244" s="39"/>
      <c r="T244" s="39"/>
      <c r="U244" s="40"/>
      <c r="V244" s="39"/>
      <c r="W244" s="69"/>
      <c r="Y244" t="s">
        <v>40</v>
      </c>
      <c r="AA244">
        <v>4066</v>
      </c>
      <c r="AB244" s="46" t="b">
        <v>0</v>
      </c>
      <c r="AD244" s="8"/>
    </row>
    <row r="245" ht="14.25" customHeight="1">
      <c r="A245" s="38">
        <v>1287</v>
      </c>
      <c r="B245" s="46" t="s">
        <v>53</v>
      </c>
      <c r="C245" s="46" t="s">
        <v>45</v>
      </c>
      <c r="D245" s="46" t="s">
        <v>515</v>
      </c>
      <c r="E245" s="46" t="s">
        <v>516</v>
      </c>
      <c r="F245" t="s">
        <v>48</v>
      </c>
      <c r="G245" s="46" t="s">
        <v>49</v>
      </c>
      <c r="H245">
        <v>0.000000063096</v>
      </c>
      <c r="I245" t="s">
        <v>37</v>
      </c>
      <c r="L245" t="s">
        <v>50</v>
      </c>
      <c r="M245" t="s">
        <v>39</v>
      </c>
      <c r="N245" s="40"/>
      <c r="O245" s="40"/>
      <c r="P245" s="40"/>
      <c r="Q245" s="40"/>
      <c r="R245" s="39"/>
      <c r="S245" s="39"/>
      <c r="T245" s="39"/>
      <c r="U245" s="40"/>
      <c r="V245" s="39"/>
      <c r="W245" s="69"/>
      <c r="Y245" t="s">
        <v>40</v>
      </c>
      <c r="AA245">
        <v>6057</v>
      </c>
      <c r="AB245" s="46" t="b">
        <v>0</v>
      </c>
      <c r="AD245" s="8"/>
    </row>
    <row r="246" ht="14.25" customHeight="1">
      <c r="A246" s="38">
        <v>1287</v>
      </c>
      <c r="B246" s="46" t="s">
        <v>174</v>
      </c>
      <c r="C246" s="46" t="s">
        <v>45</v>
      </c>
      <c r="D246" s="46" t="s">
        <v>515</v>
      </c>
      <c r="E246" s="46" t="s">
        <v>516</v>
      </c>
      <c r="F246" t="s">
        <v>48</v>
      </c>
      <c r="G246" s="46" t="s">
        <v>49</v>
      </c>
      <c r="H246">
        <v>0.000000063096</v>
      </c>
      <c r="I246" t="s">
        <v>37</v>
      </c>
      <c r="L246" t="s">
        <v>50</v>
      </c>
      <c r="M246" t="s">
        <v>39</v>
      </c>
      <c r="N246" s="40"/>
      <c r="O246" s="40"/>
      <c r="P246" s="40"/>
      <c r="Q246" s="40"/>
      <c r="R246" s="39"/>
      <c r="S246" s="39"/>
      <c r="T246" s="39"/>
      <c r="U246" s="40"/>
      <c r="V246" s="39"/>
      <c r="W246" s="69"/>
      <c r="Y246" t="s">
        <v>40</v>
      </c>
      <c r="AA246">
        <v>6057</v>
      </c>
      <c r="AB246" s="46" t="b">
        <v>0</v>
      </c>
      <c r="AD246" s="8"/>
    </row>
    <row r="247" ht="14.25" customHeight="1">
      <c r="A247" s="38">
        <v>1287</v>
      </c>
      <c r="B247" s="46" t="s">
        <v>53</v>
      </c>
      <c r="C247" s="46" t="s">
        <v>45</v>
      </c>
      <c r="D247" s="46" t="s">
        <v>517</v>
      </c>
      <c r="E247" s="46" t="s">
        <v>518</v>
      </c>
      <c r="F247" t="s">
        <v>48</v>
      </c>
      <c r="G247" s="46" t="s">
        <v>49</v>
      </c>
      <c r="H247">
        <v>0.00009332543</v>
      </c>
      <c r="I247" t="s">
        <v>37</v>
      </c>
      <c r="L247" s="46" t="str">
        <f>((I247&amp;A247)&amp;"-")&amp;B247</f>
        <v>REF1287-Wang 99 - S1</v>
      </c>
      <c r="M247" t="s">
        <v>39</v>
      </c>
      <c r="N247" s="40"/>
      <c r="O247" s="40"/>
      <c r="P247" s="40"/>
      <c r="Q247" s="40"/>
      <c r="R247" s="39"/>
      <c r="S247" s="39"/>
      <c r="T247" s="39"/>
      <c r="U247" s="40"/>
      <c r="V247" s="39"/>
      <c r="W247" s="69"/>
      <c r="Y247" t="s">
        <v>40</v>
      </c>
      <c r="AA247">
        <v>13868660</v>
      </c>
      <c r="AB247" s="46" t="b">
        <v>0</v>
      </c>
      <c r="AD247" s="8"/>
    </row>
    <row r="248" ht="14.25" customHeight="1">
      <c r="A248" s="38">
        <v>1287</v>
      </c>
      <c r="B248" s="46" t="s">
        <v>44</v>
      </c>
      <c r="C248" s="46" t="s">
        <v>45</v>
      </c>
      <c r="D248" s="46" t="s">
        <v>519</v>
      </c>
      <c r="E248" s="46" t="s">
        <v>520</v>
      </c>
      <c r="F248" t="s">
        <v>48</v>
      </c>
      <c r="G248" s="46" t="s">
        <v>49</v>
      </c>
      <c r="H248">
        <v>0.026424087573</v>
      </c>
      <c r="I248" t="s">
        <v>37</v>
      </c>
      <c r="L248" s="46" t="str">
        <f>((I248&amp;A248)&amp;"-")&amp;B248</f>
        <v>REF1287-Wang 99 - S3</v>
      </c>
      <c r="M248" t="s">
        <v>39</v>
      </c>
      <c r="N248" s="40"/>
      <c r="O248" s="40"/>
      <c r="P248" s="40"/>
      <c r="Q248" s="40"/>
      <c r="R248" s="39"/>
      <c r="S248" s="39"/>
      <c r="T248" s="39"/>
      <c r="U248" s="40"/>
      <c r="V248" s="39"/>
      <c r="W248" s="69"/>
      <c r="Y248" t="s">
        <v>40</v>
      </c>
      <c r="AA248">
        <v>15033543</v>
      </c>
      <c r="AB248" s="46" t="b">
        <v>0</v>
      </c>
      <c r="AD248" s="8"/>
    </row>
    <row r="249" ht="14.25" customHeight="1">
      <c r="A249" s="38">
        <v>1287</v>
      </c>
      <c r="B249" s="46" t="s">
        <v>53</v>
      </c>
      <c r="C249" s="46" t="s">
        <v>45</v>
      </c>
      <c r="D249" s="46" t="s">
        <v>521</v>
      </c>
      <c r="E249" s="46" t="s">
        <v>522</v>
      </c>
      <c r="F249" t="s">
        <v>48</v>
      </c>
      <c r="G249" s="46" t="s">
        <v>49</v>
      </c>
      <c r="H249">
        <v>0.009332543008</v>
      </c>
      <c r="I249" t="s">
        <v>37</v>
      </c>
      <c r="L249" t="s">
        <v>50</v>
      </c>
      <c r="M249" t="s">
        <v>39</v>
      </c>
      <c r="N249" s="40"/>
      <c r="O249" s="40"/>
      <c r="P249" s="40"/>
      <c r="Q249" s="40"/>
      <c r="R249" s="39"/>
      <c r="S249" s="39"/>
      <c r="T249" s="39"/>
      <c r="U249" s="40"/>
      <c r="V249" s="39"/>
      <c r="W249" s="69"/>
      <c r="Y249" t="s">
        <v>294</v>
      </c>
      <c r="AA249">
        <v>7714</v>
      </c>
      <c r="AB249" s="46" t="b">
        <v>0</v>
      </c>
      <c r="AD249" s="8"/>
    </row>
    <row r="250" ht="14.25" customHeight="1">
      <c r="A250" s="38">
        <v>1287</v>
      </c>
      <c r="B250" s="46" t="s">
        <v>174</v>
      </c>
      <c r="C250" s="46" t="s">
        <v>45</v>
      </c>
      <c r="D250" s="46" t="s">
        <v>521</v>
      </c>
      <c r="E250" s="46" t="s">
        <v>522</v>
      </c>
      <c r="F250" t="s">
        <v>48</v>
      </c>
      <c r="G250" s="46" t="s">
        <v>49</v>
      </c>
      <c r="H250">
        <v>0.009332543008</v>
      </c>
      <c r="I250" t="s">
        <v>37</v>
      </c>
      <c r="L250" t="s">
        <v>50</v>
      </c>
      <c r="M250" t="s">
        <v>39</v>
      </c>
      <c r="N250" s="40"/>
      <c r="O250" s="40"/>
      <c r="P250" s="40"/>
      <c r="Q250" s="40"/>
      <c r="R250" s="39"/>
      <c r="S250" s="39"/>
      <c r="T250" s="39"/>
      <c r="U250" s="40"/>
      <c r="V250" s="39"/>
      <c r="W250" s="69"/>
      <c r="Y250" t="s">
        <v>294</v>
      </c>
      <c r="AA250">
        <v>7714</v>
      </c>
      <c r="AB250" s="46" t="b">
        <v>0</v>
      </c>
      <c r="AD250" s="8"/>
    </row>
    <row r="251" ht="14.25" customHeight="1">
      <c r="A251" s="38">
        <v>1287</v>
      </c>
      <c r="B251" s="46" t="s">
        <v>53</v>
      </c>
      <c r="C251" s="46" t="s">
        <v>45</v>
      </c>
      <c r="D251" s="46" t="s">
        <v>523</v>
      </c>
      <c r="E251" s="46" t="s">
        <v>524</v>
      </c>
      <c r="F251" t="s">
        <v>48</v>
      </c>
      <c r="G251" s="46" t="s">
        <v>49</v>
      </c>
      <c r="H251">
        <v>0.000102329299</v>
      </c>
      <c r="I251" t="s">
        <v>37</v>
      </c>
      <c r="L251" t="s">
        <v>50</v>
      </c>
      <c r="M251" t="s">
        <v>39</v>
      </c>
      <c r="N251" s="40"/>
      <c r="O251" s="40"/>
      <c r="P251" s="40"/>
      <c r="Q251" s="40"/>
      <c r="R251" s="39"/>
      <c r="S251" s="39"/>
      <c r="T251" s="39"/>
      <c r="U251" s="40"/>
      <c r="V251" s="39"/>
      <c r="W251" s="69"/>
      <c r="Y251" t="s">
        <v>294</v>
      </c>
      <c r="AA251">
        <v>11865</v>
      </c>
      <c r="AB251" s="46" t="b">
        <v>0</v>
      </c>
      <c r="AD251" s="8"/>
    </row>
    <row r="252" ht="14.25" customHeight="1">
      <c r="A252" s="38">
        <v>1287</v>
      </c>
      <c r="B252" s="46" t="s">
        <v>53</v>
      </c>
      <c r="C252" s="46" t="s">
        <v>45</v>
      </c>
      <c r="D252" s="46" t="s">
        <v>525</v>
      </c>
      <c r="E252" s="46" t="s">
        <v>526</v>
      </c>
      <c r="F252" t="s">
        <v>48</v>
      </c>
      <c r="G252" s="46" t="s">
        <v>49</v>
      </c>
      <c r="H252">
        <v>0.000758577575</v>
      </c>
      <c r="I252" t="s">
        <v>37</v>
      </c>
      <c r="L252" t="s">
        <v>50</v>
      </c>
      <c r="M252" t="s">
        <v>39</v>
      </c>
      <c r="N252" s="40"/>
      <c r="O252" s="40"/>
      <c r="P252" s="40"/>
      <c r="Q252" s="40"/>
      <c r="R252" s="39"/>
      <c r="S252" s="39"/>
      <c r="T252" s="39"/>
      <c r="U252" s="40"/>
      <c r="V252" s="39"/>
      <c r="W252" s="69"/>
      <c r="Y252" t="s">
        <v>294</v>
      </c>
      <c r="AA252">
        <v>10526</v>
      </c>
      <c r="AB252" s="46" t="b">
        <v>0</v>
      </c>
      <c r="AD252" s="8"/>
    </row>
    <row r="253" ht="14.25" customHeight="1">
      <c r="A253" s="38">
        <v>1287</v>
      </c>
      <c r="B253" s="46" t="s">
        <v>174</v>
      </c>
      <c r="C253" s="46" t="s">
        <v>45</v>
      </c>
      <c r="D253" s="46" t="s">
        <v>525</v>
      </c>
      <c r="E253" s="46" t="s">
        <v>526</v>
      </c>
      <c r="F253" t="s">
        <v>48</v>
      </c>
      <c r="G253" s="46" t="s">
        <v>49</v>
      </c>
      <c r="H253">
        <v>0.000758577575</v>
      </c>
      <c r="I253" t="s">
        <v>37</v>
      </c>
      <c r="L253" t="s">
        <v>50</v>
      </c>
      <c r="M253" t="s">
        <v>39</v>
      </c>
      <c r="N253" s="40"/>
      <c r="O253" s="40"/>
      <c r="P253" s="40"/>
      <c r="Q253" s="40"/>
      <c r="R253" s="39"/>
      <c r="S253" s="39"/>
      <c r="T253" s="39"/>
      <c r="U253" s="40"/>
      <c r="V253" s="39"/>
      <c r="W253" s="69"/>
      <c r="Y253" t="s">
        <v>294</v>
      </c>
      <c r="AA253">
        <v>10526</v>
      </c>
      <c r="AB253" s="46" t="b">
        <v>0</v>
      </c>
      <c r="AD253" s="8"/>
    </row>
    <row r="254" ht="14.25" customHeight="1">
      <c r="A254" s="38">
        <v>1287</v>
      </c>
      <c r="B254" s="46" t="s">
        <v>53</v>
      </c>
      <c r="C254" s="46" t="s">
        <v>45</v>
      </c>
      <c r="D254" s="46" t="s">
        <v>527</v>
      </c>
      <c r="E254" s="46" t="s">
        <v>528</v>
      </c>
      <c r="F254" t="s">
        <v>48</v>
      </c>
      <c r="G254" s="46" t="s">
        <v>49</v>
      </c>
      <c r="H254">
        <v>0.000117489755</v>
      </c>
      <c r="I254" t="s">
        <v>37</v>
      </c>
      <c r="L254" t="s">
        <v>50</v>
      </c>
      <c r="M254" t="s">
        <v>39</v>
      </c>
      <c r="N254" s="40"/>
      <c r="O254" s="40"/>
      <c r="P254" s="40"/>
      <c r="Q254" s="40"/>
      <c r="R254" s="39"/>
      <c r="S254" s="39"/>
      <c r="T254" s="39"/>
      <c r="U254" s="40"/>
      <c r="V254" s="39"/>
      <c r="W254" s="69"/>
      <c r="Y254" t="s">
        <v>294</v>
      </c>
      <c r="AA254">
        <v>6737</v>
      </c>
      <c r="AB254" s="46" t="b">
        <v>0</v>
      </c>
      <c r="AD254" s="8"/>
    </row>
    <row r="255" ht="14.25" customHeight="1">
      <c r="A255" s="38">
        <v>1287</v>
      </c>
      <c r="B255" s="46" t="s">
        <v>53</v>
      </c>
      <c r="C255" s="46" t="s">
        <v>45</v>
      </c>
      <c r="D255" s="46" t="s">
        <v>529</v>
      </c>
      <c r="E255" s="46" t="s">
        <v>530</v>
      </c>
      <c r="F255" t="s">
        <v>48</v>
      </c>
      <c r="G255" s="46" t="s">
        <v>49</v>
      </c>
      <c r="H255">
        <v>0.001862087137</v>
      </c>
      <c r="I255" t="s">
        <v>37</v>
      </c>
      <c r="L255" t="s">
        <v>50</v>
      </c>
      <c r="M255" t="s">
        <v>39</v>
      </c>
      <c r="N255" s="40"/>
      <c r="O255" s="40"/>
      <c r="P255" s="40"/>
      <c r="Q255" s="40"/>
      <c r="R255" s="39"/>
      <c r="S255" s="39"/>
      <c r="T255" s="39"/>
      <c r="U255" s="40"/>
      <c r="V255" s="39"/>
      <c r="W255" s="69"/>
      <c r="Y255" t="s">
        <v>294</v>
      </c>
      <c r="AA255">
        <v>10512</v>
      </c>
      <c r="AB255" s="46" t="b">
        <v>0</v>
      </c>
      <c r="AD255" s="8"/>
    </row>
    <row r="256" ht="14.25" customHeight="1">
      <c r="A256" s="38">
        <v>1287</v>
      </c>
      <c r="B256" s="46" t="s">
        <v>174</v>
      </c>
      <c r="C256" s="46" t="s">
        <v>45</v>
      </c>
      <c r="D256" s="46" t="s">
        <v>529</v>
      </c>
      <c r="E256" s="46" t="s">
        <v>530</v>
      </c>
      <c r="F256" t="s">
        <v>48</v>
      </c>
      <c r="G256" s="46" t="s">
        <v>49</v>
      </c>
      <c r="H256">
        <v>0.001862087137</v>
      </c>
      <c r="I256" t="s">
        <v>37</v>
      </c>
      <c r="L256" t="s">
        <v>50</v>
      </c>
      <c r="M256" t="s">
        <v>39</v>
      </c>
      <c r="N256" s="40"/>
      <c r="O256" s="40"/>
      <c r="P256" s="40"/>
      <c r="Q256" s="40"/>
      <c r="R256" s="39"/>
      <c r="S256" s="39"/>
      <c r="T256" s="39"/>
      <c r="U256" s="40"/>
      <c r="V256" s="39"/>
      <c r="W256" s="69"/>
      <c r="Y256" t="s">
        <v>294</v>
      </c>
      <c r="AA256">
        <v>10512</v>
      </c>
      <c r="AB256" s="46" t="b">
        <v>0</v>
      </c>
      <c r="AD256" s="8"/>
    </row>
    <row r="257" ht="14.25" customHeight="1">
      <c r="A257" s="38">
        <v>1287</v>
      </c>
      <c r="B257" s="46" t="s">
        <v>53</v>
      </c>
      <c r="C257" s="46" t="s">
        <v>45</v>
      </c>
      <c r="D257" s="46" t="s">
        <v>531</v>
      </c>
      <c r="E257" s="46" t="s">
        <v>532</v>
      </c>
      <c r="F257" t="s">
        <v>48</v>
      </c>
      <c r="G257" s="46" t="s">
        <v>49</v>
      </c>
      <c r="H257">
        <v>0.033884415614</v>
      </c>
      <c r="I257" t="s">
        <v>37</v>
      </c>
      <c r="L257" t="s">
        <v>50</v>
      </c>
      <c r="M257" t="s">
        <v>39</v>
      </c>
      <c r="N257" s="40"/>
      <c r="O257" s="40"/>
      <c r="P257" s="40"/>
      <c r="Q257" s="40"/>
      <c r="R257" s="39"/>
      <c r="S257" s="39"/>
      <c r="T257" s="39"/>
      <c r="U257" s="40"/>
      <c r="V257" s="39"/>
      <c r="W257" s="69"/>
      <c r="Y257" t="s">
        <v>294</v>
      </c>
      <c r="AA257">
        <v>10437</v>
      </c>
      <c r="AB257" s="46" t="b">
        <v>0</v>
      </c>
      <c r="AD257" s="8"/>
    </row>
    <row r="258" ht="14.25" customHeight="1">
      <c r="A258" s="38">
        <v>1287</v>
      </c>
      <c r="B258" s="46" t="s">
        <v>174</v>
      </c>
      <c r="C258" s="46" t="s">
        <v>45</v>
      </c>
      <c r="D258" s="46" t="s">
        <v>531</v>
      </c>
      <c r="E258" s="46" t="s">
        <v>532</v>
      </c>
      <c r="F258" t="s">
        <v>48</v>
      </c>
      <c r="G258" s="46" t="s">
        <v>49</v>
      </c>
      <c r="H258">
        <v>0.033884415614</v>
      </c>
      <c r="I258" t="s">
        <v>37</v>
      </c>
      <c r="L258" t="s">
        <v>50</v>
      </c>
      <c r="M258" t="s">
        <v>39</v>
      </c>
      <c r="N258" s="40"/>
      <c r="O258" s="40"/>
      <c r="P258" s="40"/>
      <c r="Q258" s="40"/>
      <c r="R258" s="39"/>
      <c r="S258" s="39"/>
      <c r="T258" s="39"/>
      <c r="U258" s="40"/>
      <c r="V258" s="39"/>
      <c r="W258" s="69"/>
      <c r="Y258" t="s">
        <v>294</v>
      </c>
      <c r="AA258">
        <v>10437</v>
      </c>
      <c r="AB258" s="46" t="b">
        <v>0</v>
      </c>
      <c r="AD258" s="8"/>
    </row>
    <row r="259" ht="14.25" customHeight="1">
      <c r="A259" s="38">
        <v>1287</v>
      </c>
      <c r="B259" s="46" t="s">
        <v>44</v>
      </c>
      <c r="C259" s="46" t="s">
        <v>45</v>
      </c>
      <c r="D259" s="46" t="s">
        <v>533</v>
      </c>
      <c r="E259" s="46" t="s">
        <v>534</v>
      </c>
      <c r="F259" t="s">
        <v>48</v>
      </c>
      <c r="G259" s="46" t="s">
        <v>49</v>
      </c>
      <c r="H259">
        <v>0.015310874617</v>
      </c>
      <c r="I259" t="s">
        <v>37</v>
      </c>
      <c r="L259" t="s">
        <v>50</v>
      </c>
      <c r="M259" t="s">
        <v>39</v>
      </c>
      <c r="N259" s="40"/>
      <c r="O259" s="40"/>
      <c r="P259" s="40"/>
      <c r="Q259" s="40"/>
      <c r="R259" s="39"/>
      <c r="S259" s="39"/>
      <c r="T259" s="39"/>
      <c r="U259" s="40"/>
      <c r="V259" s="39"/>
      <c r="W259" s="69"/>
      <c r="Y259" t="s">
        <v>40</v>
      </c>
      <c r="AA259">
        <v>5371</v>
      </c>
      <c r="AB259" s="46" t="b">
        <v>0</v>
      </c>
      <c r="AD259" s="8"/>
    </row>
    <row r="260" ht="14.25" customHeight="1">
      <c r="A260" s="38">
        <v>1287</v>
      </c>
      <c r="B260" s="46" t="s">
        <v>44</v>
      </c>
      <c r="C260" s="46" t="s">
        <v>45</v>
      </c>
      <c r="D260" s="46" t="s">
        <v>535</v>
      </c>
      <c r="E260" s="46" t="s">
        <v>536</v>
      </c>
      <c r="F260" t="s">
        <v>48</v>
      </c>
      <c r="G260" s="46" t="s">
        <v>49</v>
      </c>
      <c r="H260">
        <v>0.218776162395</v>
      </c>
      <c r="I260" t="s">
        <v>37</v>
      </c>
      <c r="L260" t="s">
        <v>50</v>
      </c>
      <c r="M260" t="s">
        <v>39</v>
      </c>
      <c r="N260" s="40"/>
      <c r="O260" s="40"/>
      <c r="P260" s="40"/>
      <c r="Q260" s="40"/>
      <c r="R260" s="39"/>
      <c r="S260" s="39"/>
      <c r="T260" s="39"/>
      <c r="U260" s="40"/>
      <c r="V260" s="39"/>
      <c r="W260" s="69"/>
      <c r="Y260" t="s">
        <v>40</v>
      </c>
      <c r="AA260">
        <v>765040</v>
      </c>
      <c r="AB260" s="46" t="b">
        <v>0</v>
      </c>
      <c r="AD260" s="8"/>
    </row>
    <row r="261" ht="14.25" customHeight="1">
      <c r="A261" s="38">
        <v>1287</v>
      </c>
      <c r="B261" s="46" t="s">
        <v>44</v>
      </c>
      <c r="C261" s="46" t="s">
        <v>45</v>
      </c>
      <c r="D261" s="46" t="s">
        <v>537</v>
      </c>
      <c r="E261" s="46" t="s">
        <v>538</v>
      </c>
      <c r="F261" t="s">
        <v>48</v>
      </c>
      <c r="G261" s="46" t="s">
        <v>49</v>
      </c>
      <c r="H261">
        <v>0.000026730064</v>
      </c>
      <c r="I261" t="s">
        <v>37</v>
      </c>
      <c r="L261" s="46" t="str">
        <f>((I261&amp;A261)&amp;"-")&amp;B261</f>
        <v>REF1287-Wang 99 - S3</v>
      </c>
      <c r="M261" t="s">
        <v>39</v>
      </c>
      <c r="N261" s="40"/>
      <c r="O261" s="40"/>
      <c r="P261" s="40"/>
      <c r="Q261" s="40"/>
      <c r="R261" s="39"/>
      <c r="S261" s="39"/>
      <c r="T261" s="39"/>
      <c r="U261" s="40"/>
      <c r="V261" s="39"/>
      <c r="W261" s="69"/>
      <c r="Y261" t="s">
        <v>40</v>
      </c>
      <c r="AA261">
        <v>18774078</v>
      </c>
      <c r="AB261" s="46" t="b">
        <v>0</v>
      </c>
      <c r="AD261" s="8"/>
    </row>
    <row r="262" ht="14.25" customHeight="1">
      <c r="A262" s="38">
        <v>1287</v>
      </c>
      <c r="B262" s="46" t="s">
        <v>44</v>
      </c>
      <c r="C262" s="46" t="s">
        <v>45</v>
      </c>
      <c r="D262" s="46" t="s">
        <v>539</v>
      </c>
      <c r="E262" s="46" t="s">
        <v>540</v>
      </c>
      <c r="F262" t="s">
        <v>48</v>
      </c>
      <c r="G262" s="46" t="s">
        <v>49</v>
      </c>
      <c r="H262">
        <v>0.000003935501</v>
      </c>
      <c r="I262" t="s">
        <v>37</v>
      </c>
      <c r="L262" t="s">
        <v>50</v>
      </c>
      <c r="M262" t="s">
        <v>39</v>
      </c>
      <c r="N262" s="40"/>
      <c r="O262" s="40"/>
      <c r="P262" s="40"/>
      <c r="Q262" s="40"/>
      <c r="R262" s="39"/>
      <c r="S262" s="39"/>
      <c r="T262" s="39"/>
      <c r="U262" s="40"/>
      <c r="V262" s="39"/>
      <c r="W262" s="69"/>
      <c r="Y262" t="s">
        <v>40</v>
      </c>
      <c r="AA262">
        <v>8647295</v>
      </c>
      <c r="AB262" s="46" t="b">
        <v>0</v>
      </c>
      <c r="AD262" s="8"/>
    </row>
    <row r="263" ht="14.25" customHeight="1">
      <c r="A263" s="38">
        <v>1287</v>
      </c>
      <c r="B263" s="46" t="s">
        <v>44</v>
      </c>
      <c r="C263" s="46" t="s">
        <v>45</v>
      </c>
      <c r="D263" s="46" t="s">
        <v>541</v>
      </c>
      <c r="E263" s="46" t="s">
        <v>542</v>
      </c>
      <c r="F263" t="s">
        <v>48</v>
      </c>
      <c r="G263" s="46" t="s">
        <v>49</v>
      </c>
      <c r="H263">
        <v>0.000036140986</v>
      </c>
      <c r="I263" t="s">
        <v>37</v>
      </c>
      <c r="L263" s="46" t="str">
        <f>((I263&amp;A263)&amp;"-")&amp;B263</f>
        <v>REF1287-Wang 99 - S3</v>
      </c>
      <c r="M263" t="s">
        <v>39</v>
      </c>
      <c r="N263" s="40"/>
      <c r="O263" s="40"/>
      <c r="P263" s="40"/>
      <c r="Q263" s="40"/>
      <c r="R263" s="39"/>
      <c r="S263" s="39"/>
      <c r="T263" s="39"/>
      <c r="U263" s="40"/>
      <c r="V263" s="39"/>
      <c r="W263" s="69"/>
      <c r="Y263" t="s">
        <v>40</v>
      </c>
      <c r="AA263">
        <v>16218975</v>
      </c>
      <c r="AB263" s="46" t="b">
        <v>0</v>
      </c>
      <c r="AD263" s="8"/>
    </row>
    <row r="264" ht="14.25" customHeight="1">
      <c r="A264" s="38">
        <v>1287</v>
      </c>
      <c r="B264" s="46" t="s">
        <v>44</v>
      </c>
      <c r="C264" s="46" t="s">
        <v>45</v>
      </c>
      <c r="D264" s="46" t="s">
        <v>543</v>
      </c>
      <c r="E264" s="46" t="s">
        <v>544</v>
      </c>
      <c r="F264" t="s">
        <v>48</v>
      </c>
      <c r="G264" s="46" t="s">
        <v>49</v>
      </c>
      <c r="H264">
        <v>0.000004875285</v>
      </c>
      <c r="I264" t="s">
        <v>37</v>
      </c>
      <c r="L264" t="s">
        <v>50</v>
      </c>
      <c r="M264" t="s">
        <v>39</v>
      </c>
      <c r="N264" s="40"/>
      <c r="O264" s="40"/>
      <c r="P264" s="40"/>
      <c r="Q264" s="40"/>
      <c r="R264" s="39"/>
      <c r="S264" s="39"/>
      <c r="T264" s="39"/>
      <c r="U264" s="40"/>
      <c r="V264" s="39"/>
      <c r="W264" s="69"/>
      <c r="Y264" t="s">
        <v>40</v>
      </c>
      <c r="AA264">
        <v>8150687</v>
      </c>
      <c r="AB264" s="46" t="b">
        <v>0</v>
      </c>
      <c r="AD264" s="8"/>
    </row>
    <row r="265" ht="14.25" customHeight="1">
      <c r="A265" s="38">
        <v>1287</v>
      </c>
      <c r="B265" s="46" t="s">
        <v>44</v>
      </c>
      <c r="C265" s="46" t="s">
        <v>45</v>
      </c>
      <c r="D265" s="46" t="s">
        <v>545</v>
      </c>
      <c r="E265" s="46" t="s">
        <v>546</v>
      </c>
      <c r="F265" t="s">
        <v>48</v>
      </c>
      <c r="G265" s="46" t="s">
        <v>49</v>
      </c>
      <c r="H265">
        <v>0.000224905461</v>
      </c>
      <c r="I265" t="s">
        <v>37</v>
      </c>
      <c r="L265" s="46" t="str">
        <f>((I265&amp;A265)&amp;"-")&amp;B265</f>
        <v>REF1287-Wang 99 - S3</v>
      </c>
      <c r="M265" t="s">
        <v>39</v>
      </c>
      <c r="N265" s="40"/>
      <c r="O265" s="40"/>
      <c r="P265" s="40"/>
      <c r="Q265" s="40"/>
      <c r="R265" s="39"/>
      <c r="S265" s="39"/>
      <c r="T265" s="39"/>
      <c r="U265" s="40"/>
      <c r="V265" s="39"/>
      <c r="W265" s="69"/>
      <c r="Y265" t="s">
        <v>40</v>
      </c>
      <c r="AA265">
        <v>14490015</v>
      </c>
      <c r="AB265" s="46" t="b">
        <v>0</v>
      </c>
      <c r="AD265" s="8"/>
    </row>
    <row r="266" ht="14.25" customHeight="1">
      <c r="A266" s="38">
        <v>1287</v>
      </c>
      <c r="B266" s="46" t="s">
        <v>53</v>
      </c>
      <c r="C266" s="46" t="s">
        <v>45</v>
      </c>
      <c r="D266" s="46" t="s">
        <v>547</v>
      </c>
      <c r="E266" s="46" t="s">
        <v>548</v>
      </c>
      <c r="F266" t="s">
        <v>48</v>
      </c>
      <c r="G266" s="46" t="s">
        <v>49</v>
      </c>
      <c r="H266">
        <v>0.000234422882</v>
      </c>
      <c r="I266" t="s">
        <v>37</v>
      </c>
      <c r="L266" t="s">
        <v>50</v>
      </c>
      <c r="M266" t="s">
        <v>39</v>
      </c>
      <c r="N266" s="40"/>
      <c r="O266" s="40"/>
      <c r="P266" s="40"/>
      <c r="Q266" s="40"/>
      <c r="R266" s="39"/>
      <c r="S266" s="39"/>
      <c r="T266" s="39"/>
      <c r="U266" s="40"/>
      <c r="V266" s="39"/>
      <c r="W266" s="69"/>
      <c r="Y266" t="s">
        <v>294</v>
      </c>
      <c r="AA266">
        <v>7882</v>
      </c>
      <c r="AB266" s="46" t="b">
        <v>0</v>
      </c>
      <c r="AD266" s="8"/>
    </row>
    <row r="267" ht="14.25" customHeight="1">
      <c r="A267" s="38">
        <v>1287</v>
      </c>
      <c r="B267" s="46" t="s">
        <v>44</v>
      </c>
      <c r="C267" s="46" t="s">
        <v>45</v>
      </c>
      <c r="D267" s="46" t="s">
        <v>549</v>
      </c>
      <c r="E267" s="46" t="s">
        <v>550</v>
      </c>
      <c r="F267" t="s">
        <v>48</v>
      </c>
      <c r="G267" s="46" t="s">
        <v>49</v>
      </c>
      <c r="H267">
        <v>0.02937649652</v>
      </c>
      <c r="I267" t="s">
        <v>37</v>
      </c>
      <c r="L267" t="s">
        <v>50</v>
      </c>
      <c r="M267" t="s">
        <v>39</v>
      </c>
      <c r="N267" s="40"/>
      <c r="O267" s="40"/>
      <c r="P267" s="40"/>
      <c r="Q267" s="40"/>
      <c r="R267" s="39"/>
      <c r="S267" s="39"/>
      <c r="T267" s="39"/>
      <c r="U267" s="40"/>
      <c r="V267" s="39"/>
      <c r="W267" s="69"/>
      <c r="Y267" t="s">
        <v>40</v>
      </c>
      <c r="AA267">
        <v>3839501</v>
      </c>
      <c r="AB267" s="46" t="b">
        <v>0</v>
      </c>
      <c r="AD267" s="8"/>
    </row>
    <row r="268" ht="14.25" customHeight="1">
      <c r="A268" s="38">
        <v>1287</v>
      </c>
      <c r="B268" s="46" t="s">
        <v>44</v>
      </c>
      <c r="C268" s="46" t="s">
        <v>45</v>
      </c>
      <c r="D268" s="46" t="s">
        <v>551</v>
      </c>
      <c r="E268" s="46" t="s">
        <v>552</v>
      </c>
      <c r="F268" t="s">
        <v>48</v>
      </c>
      <c r="G268" s="46" t="s">
        <v>49</v>
      </c>
      <c r="H268">
        <v>0.034994516703</v>
      </c>
      <c r="I268" t="s">
        <v>37</v>
      </c>
      <c r="L268" s="46" t="str">
        <f>((I268&amp;A268)&amp;"-")&amp;B268</f>
        <v>REF1287-Wang 99 - S3</v>
      </c>
      <c r="M268" t="s">
        <v>39</v>
      </c>
      <c r="N268" s="40"/>
      <c r="O268" s="40"/>
      <c r="P268" s="40"/>
      <c r="Q268" s="40"/>
      <c r="R268" s="39"/>
      <c r="S268" s="39"/>
      <c r="T268" s="39"/>
      <c r="U268" s="40"/>
      <c r="V268" s="39"/>
      <c r="W268" s="69"/>
      <c r="Y268" t="s">
        <v>40</v>
      </c>
      <c r="AA268">
        <v>28295066</v>
      </c>
      <c r="AB268" s="46" t="b">
        <v>0</v>
      </c>
      <c r="AD268" s="8"/>
    </row>
    <row r="269" ht="14.25" customHeight="1">
      <c r="A269" s="38">
        <v>1287</v>
      </c>
      <c r="B269" s="46" t="s">
        <v>44</v>
      </c>
      <c r="C269" s="46" t="s">
        <v>45</v>
      </c>
      <c r="D269" s="46" t="s">
        <v>553</v>
      </c>
      <c r="E269" s="46" t="s">
        <v>554</v>
      </c>
      <c r="F269" t="s">
        <v>48</v>
      </c>
      <c r="G269" s="46" t="s">
        <v>49</v>
      </c>
      <c r="H269">
        <v>0.030974192992</v>
      </c>
      <c r="I269" t="s">
        <v>37</v>
      </c>
      <c r="L269" s="46" t="str">
        <f>((I269&amp;A269)&amp;"-")&amp;B269</f>
        <v>REF1287-Wang 99 - S3</v>
      </c>
      <c r="M269" t="s">
        <v>39</v>
      </c>
      <c r="N269" s="40"/>
      <c r="O269" s="40"/>
      <c r="P269" s="40"/>
      <c r="Q269" s="40"/>
      <c r="R269" s="39"/>
      <c r="S269" s="39"/>
      <c r="T269" s="39"/>
      <c r="U269" s="40"/>
      <c r="V269" s="39"/>
      <c r="W269" s="69"/>
      <c r="Y269" t="s">
        <v>40</v>
      </c>
      <c r="AA269">
        <v>28295071</v>
      </c>
      <c r="AB269" s="46" t="b">
        <v>0</v>
      </c>
      <c r="AD269" s="8"/>
    </row>
    <row r="270" ht="14.25" customHeight="1">
      <c r="A270" s="38">
        <v>1287</v>
      </c>
      <c r="B270" s="46" t="s">
        <v>44</v>
      </c>
      <c r="C270" s="46" t="s">
        <v>45</v>
      </c>
      <c r="D270" s="46" t="s">
        <v>555</v>
      </c>
      <c r="E270" s="46" t="s">
        <v>556</v>
      </c>
      <c r="F270" t="s">
        <v>48</v>
      </c>
      <c r="G270" s="46" t="s">
        <v>49</v>
      </c>
      <c r="H270">
        <v>0.019186687407</v>
      </c>
      <c r="I270" t="s">
        <v>37</v>
      </c>
      <c r="L270" t="s">
        <v>50</v>
      </c>
      <c r="M270" t="s">
        <v>39</v>
      </c>
      <c r="N270" s="40"/>
      <c r="O270" s="40"/>
      <c r="P270" s="40"/>
      <c r="Q270" s="40"/>
      <c r="R270" s="39"/>
      <c r="S270" s="39"/>
      <c r="T270" s="39"/>
      <c r="U270" s="40"/>
      <c r="V270" s="39"/>
      <c r="W270" s="69"/>
      <c r="Y270" t="s">
        <v>40</v>
      </c>
      <c r="AA270">
        <v>8418614</v>
      </c>
      <c r="AB270" s="46" t="b">
        <v>0</v>
      </c>
      <c r="AD270" s="8"/>
    </row>
    <row r="271" ht="14.25" customHeight="1">
      <c r="A271" s="38">
        <v>1287</v>
      </c>
      <c r="B271" s="46" t="s">
        <v>44</v>
      </c>
      <c r="C271" s="46" t="s">
        <v>45</v>
      </c>
      <c r="D271" s="46" t="s">
        <v>557</v>
      </c>
      <c r="E271" s="46" t="s">
        <v>558</v>
      </c>
      <c r="F271" t="s">
        <v>48</v>
      </c>
      <c r="G271" s="46" t="s">
        <v>49</v>
      </c>
      <c r="H271">
        <v>0.004456562484</v>
      </c>
      <c r="I271" t="s">
        <v>37</v>
      </c>
      <c r="L271" t="s">
        <v>50</v>
      </c>
      <c r="M271" t="s">
        <v>39</v>
      </c>
      <c r="N271" s="40"/>
      <c r="O271" s="40"/>
      <c r="P271" s="40"/>
      <c r="Q271" s="40"/>
      <c r="R271" s="39"/>
      <c r="S271" s="39"/>
      <c r="T271" s="39"/>
      <c r="U271" s="40"/>
      <c r="V271" s="39"/>
      <c r="W271" s="69"/>
      <c r="Y271" t="s">
        <v>40</v>
      </c>
      <c r="AA271">
        <v>375035</v>
      </c>
      <c r="AB271" s="46" t="b">
        <v>0</v>
      </c>
      <c r="AD271" s="8"/>
    </row>
    <row r="272" ht="14.25" customHeight="1">
      <c r="A272" s="38">
        <v>1287</v>
      </c>
      <c r="B272" s="46" t="s">
        <v>44</v>
      </c>
      <c r="C272" s="46" t="s">
        <v>45</v>
      </c>
      <c r="D272" s="46" t="s">
        <v>559</v>
      </c>
      <c r="E272" s="46" t="s">
        <v>560</v>
      </c>
      <c r="F272" t="s">
        <v>48</v>
      </c>
      <c r="G272" s="46" t="s">
        <v>49</v>
      </c>
      <c r="H272">
        <v>0.053951062252</v>
      </c>
      <c r="I272" t="s">
        <v>37</v>
      </c>
      <c r="L272" t="s">
        <v>50</v>
      </c>
      <c r="M272" t="s">
        <v>39</v>
      </c>
      <c r="N272" s="40"/>
      <c r="O272" s="40"/>
      <c r="P272" s="40"/>
      <c r="Q272" s="40"/>
      <c r="R272" s="39"/>
      <c r="S272" s="39"/>
      <c r="T272" s="39"/>
      <c r="U272" s="40"/>
      <c r="V272" s="39"/>
      <c r="W272" s="69"/>
      <c r="Y272" t="s">
        <v>40</v>
      </c>
      <c r="AA272">
        <v>2297127</v>
      </c>
      <c r="AB272" s="46" t="b">
        <v>0</v>
      </c>
      <c r="AD272" s="8"/>
    </row>
    <row r="273" ht="14.25" customHeight="1">
      <c r="A273" s="38">
        <v>1287</v>
      </c>
      <c r="B273" s="46" t="s">
        <v>53</v>
      </c>
      <c r="C273" s="46" t="s">
        <v>45</v>
      </c>
      <c r="D273" s="46" t="s">
        <v>561</v>
      </c>
      <c r="E273" s="46" t="s">
        <v>562</v>
      </c>
      <c r="F273" t="s">
        <v>48</v>
      </c>
      <c r="G273" s="46" t="s">
        <v>49</v>
      </c>
      <c r="H273">
        <v>0.000616595002</v>
      </c>
      <c r="I273" t="s">
        <v>37</v>
      </c>
      <c r="L273" t="s">
        <v>50</v>
      </c>
      <c r="M273" t="s">
        <v>39</v>
      </c>
      <c r="N273" s="40"/>
      <c r="O273" s="40"/>
      <c r="P273" s="40"/>
      <c r="Q273" s="40"/>
      <c r="R273" s="39"/>
      <c r="S273" s="39"/>
      <c r="T273" s="39"/>
      <c r="U273" s="40"/>
      <c r="V273" s="39"/>
      <c r="W273" s="69"/>
      <c r="Y273" t="s">
        <v>294</v>
      </c>
      <c r="AA273">
        <v>11409</v>
      </c>
      <c r="AB273" s="46" t="b">
        <v>0</v>
      </c>
      <c r="AD273" s="8"/>
    </row>
    <row r="274" ht="14.25" customHeight="1">
      <c r="A274" s="38">
        <v>1287</v>
      </c>
      <c r="B274" s="46" t="s">
        <v>174</v>
      </c>
      <c r="C274" s="46" t="s">
        <v>45</v>
      </c>
      <c r="D274" s="46" t="s">
        <v>561</v>
      </c>
      <c r="E274" s="46" t="s">
        <v>563</v>
      </c>
      <c r="F274" t="s">
        <v>48</v>
      </c>
      <c r="G274" s="46" t="s">
        <v>49</v>
      </c>
      <c r="H274">
        <v>0.000616595002</v>
      </c>
      <c r="I274" t="s">
        <v>37</v>
      </c>
      <c r="L274" t="s">
        <v>50</v>
      </c>
      <c r="M274" t="s">
        <v>39</v>
      </c>
      <c r="N274" s="40"/>
      <c r="O274" s="40"/>
      <c r="P274" s="40"/>
      <c r="Q274" s="40"/>
      <c r="R274" s="39"/>
      <c r="S274" s="39"/>
      <c r="T274" s="39"/>
      <c r="U274" s="40"/>
      <c r="V274" s="39"/>
      <c r="W274" s="69"/>
      <c r="Y274" t="s">
        <v>294</v>
      </c>
      <c r="AA274">
        <v>11409</v>
      </c>
      <c r="AB274" s="46" t="b">
        <v>0</v>
      </c>
      <c r="AD274" s="8"/>
    </row>
    <row r="275" ht="14.25" customHeight="1">
      <c r="A275" s="38">
        <v>1287</v>
      </c>
      <c r="B275" s="46" t="s">
        <v>44</v>
      </c>
      <c r="C275" s="46" t="s">
        <v>45</v>
      </c>
      <c r="D275" s="46" t="s">
        <v>564</v>
      </c>
      <c r="E275" s="46" t="s">
        <v>565</v>
      </c>
      <c r="F275" t="s">
        <v>48</v>
      </c>
      <c r="G275" s="46" t="s">
        <v>49</v>
      </c>
      <c r="H275">
        <v>0.004875284901</v>
      </c>
      <c r="I275" t="s">
        <v>37</v>
      </c>
      <c r="L275" s="46" t="str">
        <f>((I275&amp;A275)&amp;"-")&amp;B275</f>
        <v>REF1287-Wang 99 - S3</v>
      </c>
      <c r="M275" t="s">
        <v>39</v>
      </c>
      <c r="N275" s="40"/>
      <c r="O275" s="40"/>
      <c r="P275" s="40"/>
      <c r="Q275" s="40"/>
      <c r="R275" s="39"/>
      <c r="S275" s="39"/>
      <c r="T275" s="39"/>
      <c r="U275" s="40"/>
      <c r="V275" s="39"/>
      <c r="W275" s="69"/>
      <c r="Y275" t="s">
        <v>40</v>
      </c>
      <c r="AA275">
        <v>28295110</v>
      </c>
      <c r="AB275" s="46" t="b">
        <v>0</v>
      </c>
      <c r="AD275" s="8"/>
    </row>
    <row r="276" ht="14.25" customHeight="1">
      <c r="A276" s="38">
        <v>1287</v>
      </c>
      <c r="B276" s="46" t="s">
        <v>53</v>
      </c>
      <c r="C276" s="46" t="s">
        <v>45</v>
      </c>
      <c r="D276" s="46" t="s">
        <v>566</v>
      </c>
      <c r="E276" s="46" t="s">
        <v>567</v>
      </c>
      <c r="F276" t="s">
        <v>48</v>
      </c>
      <c r="G276" s="46" t="s">
        <v>49</v>
      </c>
      <c r="H276">
        <v>0.000776247117</v>
      </c>
      <c r="I276" t="s">
        <v>37</v>
      </c>
      <c r="L276" t="s">
        <v>50</v>
      </c>
      <c r="M276" t="s">
        <v>39</v>
      </c>
      <c r="N276" s="40"/>
      <c r="O276" s="40"/>
      <c r="P276" s="40"/>
      <c r="Q276" s="40"/>
      <c r="R276" s="39"/>
      <c r="S276" s="39"/>
      <c r="T276" s="39"/>
      <c r="U276" s="40"/>
      <c r="V276" s="39"/>
      <c r="W276" s="69"/>
      <c r="Y276" t="s">
        <v>294</v>
      </c>
      <c r="AA276">
        <v>11660</v>
      </c>
      <c r="AB276" s="46" t="b">
        <v>0</v>
      </c>
      <c r="AD276" s="8"/>
    </row>
    <row r="277" ht="14.25" customHeight="1">
      <c r="A277" s="38">
        <v>1287</v>
      </c>
      <c r="B277" s="46" t="s">
        <v>174</v>
      </c>
      <c r="C277" s="46" t="s">
        <v>45</v>
      </c>
      <c r="D277" s="46" t="s">
        <v>566</v>
      </c>
      <c r="E277" s="46" t="s">
        <v>568</v>
      </c>
      <c r="F277" t="s">
        <v>48</v>
      </c>
      <c r="G277" s="46" t="s">
        <v>49</v>
      </c>
      <c r="H277">
        <v>0.000776247117</v>
      </c>
      <c r="I277" t="s">
        <v>37</v>
      </c>
      <c r="L277" t="s">
        <v>50</v>
      </c>
      <c r="M277" t="s">
        <v>39</v>
      </c>
      <c r="N277" s="40"/>
      <c r="O277" s="40"/>
      <c r="P277" s="40"/>
      <c r="Q277" s="40"/>
      <c r="R277" s="39"/>
      <c r="S277" s="39"/>
      <c r="T277" s="39"/>
      <c r="U277" s="40"/>
      <c r="V277" s="39"/>
      <c r="W277" s="69"/>
      <c r="Y277" t="s">
        <v>294</v>
      </c>
      <c r="AA277">
        <v>11660</v>
      </c>
      <c r="AB277" s="46" t="b">
        <v>0</v>
      </c>
      <c r="AD277" s="8"/>
    </row>
    <row r="278" ht="14.25" customHeight="1">
      <c r="A278" s="38">
        <v>1287</v>
      </c>
      <c r="B278" s="46" t="s">
        <v>53</v>
      </c>
      <c r="C278" s="46" t="s">
        <v>45</v>
      </c>
      <c r="D278" s="46" t="s">
        <v>569</v>
      </c>
      <c r="E278" s="46" t="s">
        <v>570</v>
      </c>
      <c r="F278" t="s">
        <v>48</v>
      </c>
      <c r="G278" s="46" t="s">
        <v>49</v>
      </c>
      <c r="H278">
        <v>0.000067608298</v>
      </c>
      <c r="I278" t="s">
        <v>37</v>
      </c>
      <c r="L278" t="s">
        <v>50</v>
      </c>
      <c r="M278" t="s">
        <v>39</v>
      </c>
      <c r="N278" s="40"/>
      <c r="O278" s="40"/>
      <c r="P278" s="40"/>
      <c r="Q278" s="40"/>
      <c r="R278" s="39"/>
      <c r="S278" s="39"/>
      <c r="T278" s="39"/>
      <c r="U278" s="40"/>
      <c r="V278" s="39"/>
      <c r="W278" s="69"/>
      <c r="Y278" t="s">
        <v>294</v>
      </c>
      <c r="AA278">
        <v>13677</v>
      </c>
      <c r="AB278" s="46" t="b">
        <v>0</v>
      </c>
      <c r="AD278" s="8"/>
    </row>
    <row r="279" ht="14.25" customHeight="1">
      <c r="A279" s="38">
        <v>1287</v>
      </c>
      <c r="B279" s="46" t="s">
        <v>53</v>
      </c>
      <c r="C279" s="46" t="s">
        <v>45</v>
      </c>
      <c r="D279" s="46" t="s">
        <v>571</v>
      </c>
      <c r="E279" s="46" t="s">
        <v>572</v>
      </c>
      <c r="F279" t="s">
        <v>48</v>
      </c>
      <c r="G279" s="46" t="s">
        <v>49</v>
      </c>
      <c r="H279">
        <v>0.000741310241</v>
      </c>
      <c r="I279" t="s">
        <v>37</v>
      </c>
      <c r="L279" s="46" t="str">
        <f>((I279&amp;A279)&amp;"-")&amp;B279</f>
        <v>REF1287-Wang 99 - S1</v>
      </c>
      <c r="M279" t="s">
        <v>39</v>
      </c>
      <c r="N279" s="40"/>
      <c r="O279" s="40"/>
      <c r="P279" s="40"/>
      <c r="Q279" s="40"/>
      <c r="R279" s="39"/>
      <c r="S279" s="39"/>
      <c r="T279" s="39"/>
      <c r="U279" s="40"/>
      <c r="V279" s="39"/>
      <c r="W279" s="69"/>
      <c r="Y279" t="s">
        <v>294</v>
      </c>
      <c r="AA279">
        <v>21108548</v>
      </c>
      <c r="AB279" s="46" t="b">
        <v>0</v>
      </c>
      <c r="AD279" s="8"/>
    </row>
    <row r="280" ht="14.25" customHeight="1">
      <c r="A280" s="38">
        <v>1287</v>
      </c>
      <c r="B280" s="46" t="s">
        <v>174</v>
      </c>
      <c r="C280" s="46" t="s">
        <v>45</v>
      </c>
      <c r="D280" s="46" t="s">
        <v>571</v>
      </c>
      <c r="E280" s="46" t="s">
        <v>573</v>
      </c>
      <c r="F280" t="s">
        <v>48</v>
      </c>
      <c r="G280" s="46" t="s">
        <v>49</v>
      </c>
      <c r="H280">
        <v>0.000741310241</v>
      </c>
      <c r="I280" t="s">
        <v>37</v>
      </c>
      <c r="L280" s="46" t="str">
        <f>((I280&amp;A280)&amp;"-")&amp;B280</f>
        <v>REF1287-Wang 99 - S2</v>
      </c>
      <c r="M280" t="s">
        <v>39</v>
      </c>
      <c r="N280" s="40"/>
      <c r="O280" s="40"/>
      <c r="P280" s="40"/>
      <c r="Q280" s="40"/>
      <c r="R280" s="39"/>
      <c r="S280" s="39"/>
      <c r="T280" s="39"/>
      <c r="U280" s="40"/>
      <c r="V280" s="39"/>
      <c r="W280" s="69"/>
      <c r="Y280" t="s">
        <v>294</v>
      </c>
      <c r="AA280">
        <v>21108548</v>
      </c>
      <c r="AB280" s="46" t="b">
        <v>0</v>
      </c>
      <c r="AD280" s="8"/>
    </row>
    <row r="281" ht="14.25" customHeight="1">
      <c r="A281" s="38">
        <v>1287</v>
      </c>
      <c r="B281" s="46" t="s">
        <v>44</v>
      </c>
      <c r="C281" s="46" t="s">
        <v>45</v>
      </c>
      <c r="D281" s="46" t="s">
        <v>574</v>
      </c>
      <c r="E281" s="46" t="s">
        <v>575</v>
      </c>
      <c r="F281" t="s">
        <v>48</v>
      </c>
      <c r="G281" s="46" t="s">
        <v>49</v>
      </c>
      <c r="H281">
        <v>0.112460497397</v>
      </c>
      <c r="I281" t="s">
        <v>37</v>
      </c>
      <c r="L281" s="46" t="str">
        <f>((I281&amp;A281)&amp;"-")&amp;B281</f>
        <v>REF1287-Wang 99 - S3</v>
      </c>
      <c r="M281" t="s">
        <v>39</v>
      </c>
      <c r="N281" s="40"/>
      <c r="O281" s="40"/>
      <c r="P281" s="40"/>
      <c r="Q281" s="40"/>
      <c r="R281" s="39"/>
      <c r="S281" s="39"/>
      <c r="T281" s="39"/>
      <c r="U281" s="40"/>
      <c r="V281" s="39"/>
      <c r="W281" s="69"/>
      <c r="Y281" t="s">
        <v>40</v>
      </c>
      <c r="AA281">
        <v>28295050</v>
      </c>
      <c r="AB281" s="46" t="b">
        <v>0</v>
      </c>
      <c r="AD281" s="8"/>
    </row>
    <row r="282" ht="14.25" customHeight="1">
      <c r="A282" s="38">
        <v>1222</v>
      </c>
      <c r="B282" s="46" t="s">
        <v>576</v>
      </c>
      <c r="C282" s="46" t="s">
        <v>577</v>
      </c>
      <c r="D282" s="11" t="s">
        <v>578</v>
      </c>
      <c r="E282" s="11" t="s">
        <v>579</v>
      </c>
      <c r="F282" s="7" t="s">
        <v>580</v>
      </c>
      <c r="G282" s="7" t="s">
        <v>581</v>
      </c>
      <c r="H282">
        <v>0.61519830174927</v>
      </c>
      <c r="I282" s="46" t="s">
        <v>37</v>
      </c>
      <c r="K282" s="46"/>
      <c r="L282" t="s">
        <v>582</v>
      </c>
      <c r="M282" t="s">
        <v>583</v>
      </c>
      <c r="N282" s="40"/>
      <c r="O282" s="40"/>
      <c r="P282" s="40"/>
      <c r="Q282" s="40"/>
      <c r="R282" s="39"/>
      <c r="S282" s="39"/>
      <c r="T282" s="39"/>
      <c r="U282" s="40"/>
      <c r="V282" s="39"/>
      <c r="W282" s="69"/>
      <c r="Y282" t="s">
        <v>40</v>
      </c>
      <c r="AA282">
        <v>472932</v>
      </c>
      <c r="AB282" s="46" t="b">
        <f>if((W282=""),false,true)</f>
        <v>0</v>
      </c>
      <c r="AD282" s="8"/>
    </row>
    <row r="283" ht="14.25" customHeight="1">
      <c r="A283" s="38">
        <v>1222</v>
      </c>
      <c r="B283" s="46" t="s">
        <v>576</v>
      </c>
      <c r="C283" s="46" t="s">
        <v>577</v>
      </c>
      <c r="D283" s="11" t="s">
        <v>578</v>
      </c>
      <c r="E283" s="11" t="s">
        <v>579</v>
      </c>
      <c r="F283" s="7" t="s">
        <v>584</v>
      </c>
      <c r="G283" s="7" t="s">
        <v>585</v>
      </c>
      <c r="H283">
        <v>0.64892405854963</v>
      </c>
      <c r="I283" s="46" t="s">
        <v>37</v>
      </c>
      <c r="K283" s="46"/>
      <c r="L283" t="s">
        <v>582</v>
      </c>
      <c r="M283" t="s">
        <v>583</v>
      </c>
      <c r="N283" s="40"/>
      <c r="O283" s="40"/>
      <c r="P283" s="40"/>
      <c r="Q283" s="40"/>
      <c r="R283" s="39"/>
      <c r="S283" s="39"/>
      <c r="T283" s="39"/>
      <c r="U283" s="40"/>
      <c r="V283" s="39"/>
      <c r="W283" s="69"/>
      <c r="Y283" t="s">
        <v>40</v>
      </c>
      <c r="AA283">
        <v>472932</v>
      </c>
      <c r="AB283" s="46" t="b">
        <f>if((W283=""),false,true)</f>
        <v>0</v>
      </c>
      <c r="AD283" s="8"/>
    </row>
    <row r="284" ht="14.25" customHeight="1">
      <c r="A284" s="38">
        <v>1222</v>
      </c>
      <c r="B284" s="46" t="s">
        <v>576</v>
      </c>
      <c r="C284" s="46" t="s">
        <v>577</v>
      </c>
      <c r="D284" s="11" t="s">
        <v>578</v>
      </c>
      <c r="E284" s="11" t="s">
        <v>579</v>
      </c>
      <c r="F284" s="7" t="s">
        <v>586</v>
      </c>
      <c r="G284" s="7" t="s">
        <v>587</v>
      </c>
      <c r="H284">
        <v>1.5372660288039</v>
      </c>
      <c r="I284" s="46" t="s">
        <v>37</v>
      </c>
      <c r="K284" s="46"/>
      <c r="L284" t="s">
        <v>582</v>
      </c>
      <c r="M284" t="s">
        <v>583</v>
      </c>
      <c r="N284" s="40"/>
      <c r="O284" s="40"/>
      <c r="P284" s="40"/>
      <c r="Q284" s="40"/>
      <c r="R284" s="39"/>
      <c r="S284" s="39"/>
      <c r="T284" s="39"/>
      <c r="U284" s="40"/>
      <c r="V284" s="39"/>
      <c r="W284" s="69"/>
      <c r="Y284" t="s">
        <v>40</v>
      </c>
      <c r="AA284">
        <v>472932</v>
      </c>
      <c r="AB284" s="46" t="b">
        <f>if((W284=""),false,true)</f>
        <v>0</v>
      </c>
      <c r="AD284" s="8"/>
    </row>
    <row r="285" ht="14.25" customHeight="1">
      <c r="A285" s="38">
        <v>1222</v>
      </c>
      <c r="B285" s="46" t="s">
        <v>576</v>
      </c>
      <c r="C285" s="46" t="s">
        <v>577</v>
      </c>
      <c r="D285" s="11" t="s">
        <v>578</v>
      </c>
      <c r="E285" s="11" t="s">
        <v>579</v>
      </c>
      <c r="F285" s="7" t="s">
        <v>588</v>
      </c>
      <c r="G285" s="7" t="s">
        <v>589</v>
      </c>
      <c r="H285">
        <v>0.042236834102954</v>
      </c>
      <c r="I285" s="46" t="s">
        <v>37</v>
      </c>
      <c r="K285" s="46"/>
      <c r="L285" t="s">
        <v>582</v>
      </c>
      <c r="M285" t="s">
        <v>583</v>
      </c>
      <c r="N285" s="40"/>
      <c r="O285" s="40"/>
      <c r="P285" s="40"/>
      <c r="Q285" s="40"/>
      <c r="R285" s="39"/>
      <c r="S285" s="39"/>
      <c r="T285" s="39"/>
      <c r="U285" s="40"/>
      <c r="V285" s="39"/>
      <c r="W285" s="69"/>
      <c r="Y285" t="s">
        <v>40</v>
      </c>
      <c r="AA285">
        <v>472932</v>
      </c>
      <c r="AB285" s="46" t="b">
        <f>if((W285=""),false,true)</f>
        <v>0</v>
      </c>
      <c r="AD285" s="8"/>
    </row>
    <row r="286" ht="14.25" customHeight="1">
      <c r="A286" s="38">
        <v>1222</v>
      </c>
      <c r="B286" s="46" t="s">
        <v>576</v>
      </c>
      <c r="C286" s="46" t="s">
        <v>577</v>
      </c>
      <c r="D286" s="11" t="s">
        <v>578</v>
      </c>
      <c r="E286" s="11" t="s">
        <v>579</v>
      </c>
      <c r="F286" s="7" t="s">
        <v>429</v>
      </c>
      <c r="G286" s="7" t="s">
        <v>590</v>
      </c>
      <c r="H286">
        <v>1.4814974286025</v>
      </c>
      <c r="I286" s="46" t="s">
        <v>37</v>
      </c>
      <c r="K286" s="46"/>
      <c r="L286" t="s">
        <v>582</v>
      </c>
      <c r="M286" t="s">
        <v>583</v>
      </c>
      <c r="N286" s="40"/>
      <c r="O286" s="40"/>
      <c r="P286" s="40"/>
      <c r="Q286" s="40"/>
      <c r="R286" s="39"/>
      <c r="S286" s="39"/>
      <c r="T286" s="39"/>
      <c r="U286" s="40"/>
      <c r="V286" s="39"/>
      <c r="W286" s="69"/>
      <c r="Y286" t="s">
        <v>40</v>
      </c>
      <c r="AA286">
        <v>472932</v>
      </c>
      <c r="AB286" s="46" t="b">
        <f>if((W286=""),false,true)</f>
        <v>0</v>
      </c>
      <c r="AD286" s="8"/>
    </row>
    <row r="287" ht="14.25" customHeight="1">
      <c r="A287" s="38">
        <v>1222</v>
      </c>
      <c r="B287" s="46" t="s">
        <v>576</v>
      </c>
      <c r="C287" s="46" t="s">
        <v>577</v>
      </c>
      <c r="D287" s="11" t="s">
        <v>578</v>
      </c>
      <c r="E287" s="11" t="s">
        <v>579</v>
      </c>
      <c r="F287" s="7" t="s">
        <v>591</v>
      </c>
      <c r="G287" s="7" t="s">
        <v>592</v>
      </c>
      <c r="H287">
        <v>0.15829895231879</v>
      </c>
      <c r="I287" s="46" t="s">
        <v>37</v>
      </c>
      <c r="K287" s="46"/>
      <c r="L287" t="s">
        <v>582</v>
      </c>
      <c r="M287" t="s">
        <v>583</v>
      </c>
      <c r="N287" s="40"/>
      <c r="O287" s="40"/>
      <c r="P287" s="40"/>
      <c r="Q287" s="40"/>
      <c r="R287" s="39"/>
      <c r="S287" s="39"/>
      <c r="T287" s="39"/>
      <c r="U287" s="40"/>
      <c r="V287" s="39"/>
      <c r="W287" s="69"/>
      <c r="Y287" t="s">
        <v>40</v>
      </c>
      <c r="AA287">
        <v>472932</v>
      </c>
      <c r="AB287" s="46" t="b">
        <f>if((W287=""),false,true)</f>
        <v>0</v>
      </c>
      <c r="AD287" s="8"/>
    </row>
    <row r="288" ht="14.25" customHeight="1">
      <c r="A288" s="38">
        <v>1222</v>
      </c>
      <c r="B288" s="46" t="s">
        <v>576</v>
      </c>
      <c r="C288" s="46" t="s">
        <v>577</v>
      </c>
      <c r="D288" s="11" t="s">
        <v>578</v>
      </c>
      <c r="E288" s="11" t="s">
        <v>579</v>
      </c>
      <c r="F288" s="7" t="s">
        <v>434</v>
      </c>
      <c r="G288" s="7" t="s">
        <v>593</v>
      </c>
      <c r="H288">
        <v>3.6422295507457</v>
      </c>
      <c r="I288" s="46" t="s">
        <v>37</v>
      </c>
      <c r="K288" s="46"/>
      <c r="L288" t="s">
        <v>582</v>
      </c>
      <c r="M288" t="s">
        <v>583</v>
      </c>
      <c r="N288" s="40"/>
      <c r="O288" s="40"/>
      <c r="P288" s="40"/>
      <c r="Q288" s="40"/>
      <c r="R288" s="39"/>
      <c r="S288" s="39"/>
      <c r="T288" s="39"/>
      <c r="U288" s="40"/>
      <c r="V288" s="39"/>
      <c r="W288" s="69"/>
      <c r="Y288" t="s">
        <v>40</v>
      </c>
      <c r="AA288">
        <v>472932</v>
      </c>
      <c r="AB288" s="46" t="b">
        <f>if((W288=""),false,true)</f>
        <v>0</v>
      </c>
      <c r="AD288" s="8"/>
    </row>
    <row r="289" ht="14.25" customHeight="1">
      <c r="A289" s="38">
        <v>1222</v>
      </c>
      <c r="B289" s="46" t="s">
        <v>576</v>
      </c>
      <c r="C289" s="46" t="s">
        <v>577</v>
      </c>
      <c r="D289" s="11" t="s">
        <v>578</v>
      </c>
      <c r="E289" s="11" t="s">
        <v>579</v>
      </c>
      <c r="F289" s="7" t="s">
        <v>48</v>
      </c>
      <c r="G289" s="7" t="s">
        <v>49</v>
      </c>
      <c r="H289">
        <v>1.212182346748</v>
      </c>
      <c r="I289" s="46" t="s">
        <v>37</v>
      </c>
      <c r="K289" s="46"/>
      <c r="L289" t="s">
        <v>582</v>
      </c>
      <c r="M289" t="s">
        <v>583</v>
      </c>
      <c r="N289" s="40"/>
      <c r="O289" s="40"/>
      <c r="P289" s="40"/>
      <c r="Q289" s="40"/>
      <c r="R289" s="39"/>
      <c r="S289" s="39"/>
      <c r="T289" s="39"/>
      <c r="U289" s="40"/>
      <c r="V289" s="39"/>
      <c r="W289" s="69"/>
      <c r="Y289" t="s">
        <v>40</v>
      </c>
      <c r="AA289">
        <v>472932</v>
      </c>
      <c r="AB289" s="46" t="b">
        <f>if((W289=""),false,true)</f>
        <v>0</v>
      </c>
      <c r="AD289" s="8"/>
    </row>
    <row r="290" ht="14.25" customHeight="1">
      <c r="A290" s="38">
        <v>1287</v>
      </c>
      <c r="B290" s="46" t="s">
        <v>53</v>
      </c>
      <c r="C290" s="46" t="s">
        <v>45</v>
      </c>
      <c r="D290" s="46" t="s">
        <v>594</v>
      </c>
      <c r="E290" s="46" t="s">
        <v>595</v>
      </c>
      <c r="F290" t="s">
        <v>48</v>
      </c>
      <c r="G290" s="46" t="s">
        <v>49</v>
      </c>
      <c r="H290">
        <v>0.015488166189</v>
      </c>
      <c r="I290" t="s">
        <v>37</v>
      </c>
      <c r="L290" t="s">
        <v>50</v>
      </c>
      <c r="M290" t="s">
        <v>39</v>
      </c>
      <c r="N290" s="40"/>
      <c r="O290" s="40"/>
      <c r="P290" s="40"/>
      <c r="Q290" s="40"/>
      <c r="R290" s="39"/>
      <c r="S290" s="39"/>
      <c r="T290" s="39"/>
      <c r="U290" s="40"/>
      <c r="V290" s="39"/>
      <c r="W290" s="69"/>
      <c r="Y290" t="s">
        <v>294</v>
      </c>
      <c r="AA290">
        <v>7837</v>
      </c>
      <c r="AB290" s="46" t="b">
        <v>0</v>
      </c>
      <c r="AD290" s="8"/>
    </row>
    <row r="291" ht="14.25" customHeight="1">
      <c r="A291" s="38">
        <v>1287</v>
      </c>
      <c r="B291" s="46" t="s">
        <v>174</v>
      </c>
      <c r="C291" s="46" t="s">
        <v>45</v>
      </c>
      <c r="D291" s="46" t="s">
        <v>594</v>
      </c>
      <c r="E291" s="46" t="s">
        <v>595</v>
      </c>
      <c r="F291" t="s">
        <v>48</v>
      </c>
      <c r="G291" s="46" t="s">
        <v>49</v>
      </c>
      <c r="H291">
        <v>0.015488166189</v>
      </c>
      <c r="I291" t="s">
        <v>37</v>
      </c>
      <c r="L291" t="s">
        <v>50</v>
      </c>
      <c r="M291" t="s">
        <v>39</v>
      </c>
      <c r="N291" s="40"/>
      <c r="O291" s="40"/>
      <c r="P291" s="40"/>
      <c r="Q291" s="40"/>
      <c r="R291" s="39"/>
      <c r="S291" s="39"/>
      <c r="T291" s="39"/>
      <c r="U291" s="40"/>
      <c r="V291" s="39"/>
      <c r="W291" s="69"/>
      <c r="Y291" t="s">
        <v>294</v>
      </c>
      <c r="AA291">
        <v>7837</v>
      </c>
      <c r="AB291" s="46" t="b">
        <v>0</v>
      </c>
      <c r="AD291" s="8"/>
    </row>
    <row r="292" ht="14.25" customHeight="1">
      <c r="A292" s="38">
        <v>1287</v>
      </c>
      <c r="B292" s="46" t="s">
        <v>174</v>
      </c>
      <c r="C292" s="46" t="s">
        <v>45</v>
      </c>
      <c r="D292" s="46" t="s">
        <v>596</v>
      </c>
      <c r="E292" s="46" t="s">
        <v>597</v>
      </c>
      <c r="F292" t="s">
        <v>48</v>
      </c>
      <c r="G292" s="46" t="s">
        <v>49</v>
      </c>
      <c r="H292">
        <v>0.000977237221</v>
      </c>
      <c r="I292" t="s">
        <v>37</v>
      </c>
      <c r="L292" t="s">
        <v>50</v>
      </c>
      <c r="M292" t="s">
        <v>39</v>
      </c>
      <c r="N292" s="40"/>
      <c r="O292" s="40"/>
      <c r="P292" s="40"/>
      <c r="Q292" s="40"/>
      <c r="R292" s="39"/>
      <c r="S292" s="39"/>
      <c r="T292" s="39"/>
      <c r="U292" s="40"/>
      <c r="V292" s="39"/>
      <c r="W292" s="69"/>
      <c r="Y292" t="s">
        <v>294</v>
      </c>
      <c r="AA292">
        <v>11845</v>
      </c>
      <c r="AB292" s="46" t="b">
        <v>0</v>
      </c>
      <c r="AD292" s="8"/>
    </row>
    <row r="293" ht="14.25" customHeight="1">
      <c r="A293" s="38">
        <v>1287</v>
      </c>
      <c r="B293" s="46" t="s">
        <v>53</v>
      </c>
      <c r="C293" s="46" t="s">
        <v>45</v>
      </c>
      <c r="D293" s="46" t="s">
        <v>596</v>
      </c>
      <c r="E293" s="46" t="s">
        <v>597</v>
      </c>
      <c r="F293" t="s">
        <v>48</v>
      </c>
      <c r="G293" s="46" t="s">
        <v>49</v>
      </c>
      <c r="H293">
        <v>0.000977237221</v>
      </c>
      <c r="I293" t="s">
        <v>37</v>
      </c>
      <c r="L293" t="s">
        <v>50</v>
      </c>
      <c r="M293" t="s">
        <v>39</v>
      </c>
      <c r="N293" s="40"/>
      <c r="O293" s="40"/>
      <c r="P293" s="40"/>
      <c r="Q293" s="40"/>
      <c r="R293" s="39"/>
      <c r="S293" s="39"/>
      <c r="T293" s="39"/>
      <c r="U293" s="40"/>
      <c r="V293" s="39"/>
      <c r="W293" s="69"/>
      <c r="Y293" t="s">
        <v>294</v>
      </c>
      <c r="AA293">
        <v>11845</v>
      </c>
      <c r="AB293" s="46" t="b">
        <v>0</v>
      </c>
      <c r="AD293" s="8"/>
    </row>
    <row r="294" ht="14.25" customHeight="1">
      <c r="A294" s="66">
        <v>1287</v>
      </c>
      <c r="B294" s="53" t="s">
        <v>53</v>
      </c>
      <c r="C294" s="53" t="s">
        <v>45</v>
      </c>
      <c r="D294" s="53" t="s">
        <v>598</v>
      </c>
      <c r="E294" s="46" t="s">
        <v>599</v>
      </c>
      <c r="F294" s="50" t="s">
        <v>48</v>
      </c>
      <c r="G294" s="53" t="s">
        <v>49</v>
      </c>
      <c r="H294" s="50">
        <v>0.057543993734</v>
      </c>
      <c r="I294" t="s">
        <v>37</v>
      </c>
      <c r="J294" s="50"/>
      <c r="L294" t="s">
        <v>50</v>
      </c>
      <c r="M294" t="s">
        <v>39</v>
      </c>
      <c r="N294" s="63"/>
      <c r="O294" s="63"/>
      <c r="P294" s="63"/>
      <c r="Q294" s="63"/>
      <c r="R294" s="34"/>
      <c r="S294" s="34"/>
      <c r="T294" s="34"/>
      <c r="U294" s="63"/>
      <c r="V294" s="34"/>
      <c r="W294" s="10"/>
      <c r="X294" s="50"/>
      <c r="Y294" t="s">
        <v>294</v>
      </c>
      <c r="Z294" s="50"/>
      <c r="AA294" s="50">
        <v>7812</v>
      </c>
      <c r="AB294" s="46" t="b">
        <v>0</v>
      </c>
      <c r="AD294" s="8"/>
    </row>
    <row r="295" ht="14.25" customHeight="1">
      <c r="A295" s="35">
        <v>1287</v>
      </c>
      <c r="B295" s="2" t="s">
        <v>174</v>
      </c>
      <c r="C295" s="2" t="s">
        <v>45</v>
      </c>
      <c r="D295" s="2" t="s">
        <v>598</v>
      </c>
      <c r="E295" s="46" t="s">
        <v>599</v>
      </c>
      <c r="F295" s="4" t="s">
        <v>48</v>
      </c>
      <c r="G295" s="2" t="s">
        <v>49</v>
      </c>
      <c r="H295" s="4">
        <v>0.057543993734</v>
      </c>
      <c r="I295" t="s">
        <v>37</v>
      </c>
      <c r="J295" s="4"/>
      <c r="K295" s="50"/>
      <c r="L295" t="s">
        <v>50</v>
      </c>
      <c r="M295" t="s">
        <v>39</v>
      </c>
      <c r="N295" s="9"/>
      <c r="O295" s="9"/>
      <c r="P295" s="9"/>
      <c r="Q295" s="9"/>
      <c r="R295" s="20"/>
      <c r="S295" s="20"/>
      <c r="T295" s="20"/>
      <c r="U295" s="9"/>
      <c r="V295" s="20"/>
      <c r="W295" s="1"/>
      <c r="X295" s="4"/>
      <c r="Y295" t="s">
        <v>294</v>
      </c>
      <c r="Z295" s="4"/>
      <c r="AA295" s="4">
        <v>7812</v>
      </c>
      <c r="AB295" s="46" t="b">
        <v>0</v>
      </c>
      <c r="AD295" s="8"/>
    </row>
    <row r="296" ht="14.25" customHeight="1">
      <c r="A296" s="31">
        <v>1287</v>
      </c>
      <c r="B296" s="46" t="s">
        <v>53</v>
      </c>
      <c r="C296" s="46" t="s">
        <v>45</v>
      </c>
      <c r="D296" s="46" t="s">
        <v>600</v>
      </c>
      <c r="E296" s="46" t="s">
        <v>601</v>
      </c>
      <c r="F296" t="s">
        <v>48</v>
      </c>
      <c r="G296" s="46" t="s">
        <v>49</v>
      </c>
      <c r="H296">
        <v>0.147910838817</v>
      </c>
      <c r="I296" t="s">
        <v>37</v>
      </c>
      <c r="K296" s="4"/>
      <c r="L296" t="s">
        <v>50</v>
      </c>
      <c r="M296" t="s">
        <v>39</v>
      </c>
      <c r="N296" s="40"/>
      <c r="O296" s="40"/>
      <c r="P296" s="40"/>
      <c r="Q296" s="40"/>
      <c r="R296" s="39"/>
      <c r="S296" s="39"/>
      <c r="T296" s="39"/>
      <c r="U296" s="40"/>
      <c r="V296" s="39"/>
      <c r="W296" s="69"/>
      <c r="Y296" t="s">
        <v>40</v>
      </c>
      <c r="AA296">
        <v>14654</v>
      </c>
      <c r="AB296" s="46" t="b">
        <v>0</v>
      </c>
      <c r="AD296" s="8"/>
    </row>
    <row r="297" ht="14.25" customHeight="1">
      <c r="A297" s="31">
        <v>1287</v>
      </c>
      <c r="B297" s="46" t="s">
        <v>174</v>
      </c>
      <c r="C297" s="46" t="s">
        <v>45</v>
      </c>
      <c r="D297" s="46" t="s">
        <v>602</v>
      </c>
      <c r="E297" s="46" t="s">
        <v>603</v>
      </c>
      <c r="F297" t="s">
        <v>48</v>
      </c>
      <c r="G297" s="46" t="s">
        <v>49</v>
      </c>
      <c r="H297">
        <v>0.000588843655</v>
      </c>
      <c r="I297" t="s">
        <v>37</v>
      </c>
      <c r="L297" t="s">
        <v>50</v>
      </c>
      <c r="M297" t="s">
        <v>39</v>
      </c>
      <c r="N297" s="40"/>
      <c r="O297" s="40"/>
      <c r="P297" s="40"/>
      <c r="Q297" s="40"/>
      <c r="R297" s="39"/>
      <c r="S297" s="39"/>
      <c r="T297" s="39"/>
      <c r="U297" s="40"/>
      <c r="V297" s="39"/>
      <c r="W297" s="69"/>
      <c r="Y297" t="s">
        <v>294</v>
      </c>
      <c r="AA297">
        <v>11109</v>
      </c>
      <c r="AB297" s="46" t="b">
        <v>0</v>
      </c>
      <c r="AD297" s="8"/>
    </row>
    <row r="298" ht="14.25" customHeight="1">
      <c r="A298" s="38">
        <v>1287</v>
      </c>
      <c r="B298" s="46" t="s">
        <v>53</v>
      </c>
      <c r="C298" s="46" t="s">
        <v>45</v>
      </c>
      <c r="D298" s="46" t="s">
        <v>602</v>
      </c>
      <c r="E298" s="46" t="s">
        <v>603</v>
      </c>
      <c r="F298" t="s">
        <v>48</v>
      </c>
      <c r="G298" s="46" t="s">
        <v>49</v>
      </c>
      <c r="H298">
        <v>0.000588843655</v>
      </c>
      <c r="I298" t="s">
        <v>37</v>
      </c>
      <c r="L298" t="s">
        <v>50</v>
      </c>
      <c r="M298" t="s">
        <v>39</v>
      </c>
      <c r="N298" s="40"/>
      <c r="O298" s="40"/>
      <c r="P298" s="40"/>
      <c r="Q298" s="40"/>
      <c r="R298" s="39"/>
      <c r="S298" s="39"/>
      <c r="T298" s="39"/>
      <c r="U298" s="40"/>
      <c r="V298" s="39"/>
      <c r="W298" s="69"/>
      <c r="Y298" t="s">
        <v>294</v>
      </c>
      <c r="AA298">
        <v>11109</v>
      </c>
      <c r="AB298" s="46" t="b">
        <v>0</v>
      </c>
      <c r="AD298" s="8"/>
    </row>
    <row r="299" ht="14.25" customHeight="1">
      <c r="A299" s="38">
        <v>1287</v>
      </c>
      <c r="B299" s="46" t="s">
        <v>53</v>
      </c>
      <c r="C299" s="46" t="s">
        <v>45</v>
      </c>
      <c r="D299" s="46" t="s">
        <v>604</v>
      </c>
      <c r="E299" s="46" t="s">
        <v>605</v>
      </c>
      <c r="F299" t="s">
        <v>48</v>
      </c>
      <c r="G299" s="46" t="s">
        <v>49</v>
      </c>
      <c r="H299">
        <v>0.257039578277</v>
      </c>
      <c r="I299" t="s">
        <v>37</v>
      </c>
      <c r="L299" t="s">
        <v>50</v>
      </c>
      <c r="M299" t="s">
        <v>39</v>
      </c>
      <c r="N299" s="40"/>
      <c r="O299" s="40"/>
      <c r="P299" s="40"/>
      <c r="Q299" s="40"/>
      <c r="R299" s="39"/>
      <c r="S299" s="39"/>
      <c r="T299" s="39"/>
      <c r="U299" s="40"/>
      <c r="V299" s="39"/>
      <c r="W299" s="69"/>
      <c r="Y299" t="s">
        <v>40</v>
      </c>
      <c r="AA299">
        <v>19689</v>
      </c>
      <c r="AB299" s="46" t="b">
        <v>0</v>
      </c>
      <c r="AD299" s="8"/>
    </row>
    <row r="300" ht="14.25" customHeight="1">
      <c r="A300" s="38">
        <v>1287</v>
      </c>
      <c r="B300" s="46" t="s">
        <v>174</v>
      </c>
      <c r="C300" s="46" t="s">
        <v>45</v>
      </c>
      <c r="D300" s="46" t="s">
        <v>606</v>
      </c>
      <c r="E300" s="46" t="s">
        <v>607</v>
      </c>
      <c r="F300" t="s">
        <v>48</v>
      </c>
      <c r="G300" s="46" t="s">
        <v>49</v>
      </c>
      <c r="H300">
        <v>0.004365158322</v>
      </c>
      <c r="I300" t="s">
        <v>37</v>
      </c>
      <c r="L300" t="s">
        <v>50</v>
      </c>
      <c r="M300" t="s">
        <v>39</v>
      </c>
      <c r="N300" s="40"/>
      <c r="O300" s="40"/>
      <c r="P300" s="40"/>
      <c r="Q300" s="40"/>
      <c r="R300" s="39"/>
      <c r="S300" s="39"/>
      <c r="T300" s="39"/>
      <c r="U300" s="40"/>
      <c r="V300" s="39"/>
      <c r="W300" s="69"/>
      <c r="Y300" t="s">
        <v>294</v>
      </c>
      <c r="AA300">
        <v>12209</v>
      </c>
      <c r="AB300" s="46" t="b">
        <v>0</v>
      </c>
      <c r="AD300" s="8"/>
    </row>
    <row r="301" ht="14.25" customHeight="1">
      <c r="A301" s="38">
        <v>1287</v>
      </c>
      <c r="B301" s="46" t="s">
        <v>53</v>
      </c>
      <c r="C301" s="46" t="s">
        <v>45</v>
      </c>
      <c r="D301" s="46" t="s">
        <v>606</v>
      </c>
      <c r="E301" s="46" t="s">
        <v>607</v>
      </c>
      <c r="F301" t="s">
        <v>48</v>
      </c>
      <c r="G301" s="46" t="s">
        <v>49</v>
      </c>
      <c r="H301">
        <v>0.004365158322</v>
      </c>
      <c r="I301" t="s">
        <v>37</v>
      </c>
      <c r="L301" t="s">
        <v>50</v>
      </c>
      <c r="M301" t="s">
        <v>39</v>
      </c>
      <c r="N301" s="40"/>
      <c r="O301" s="40"/>
      <c r="P301" s="40"/>
      <c r="Q301" s="40"/>
      <c r="R301" s="39"/>
      <c r="S301" s="39"/>
      <c r="T301" s="39"/>
      <c r="U301" s="40"/>
      <c r="V301" s="39"/>
      <c r="W301" s="69"/>
      <c r="Y301" t="s">
        <v>294</v>
      </c>
      <c r="AA301">
        <v>12209</v>
      </c>
      <c r="AB301" s="46" t="b">
        <v>0</v>
      </c>
      <c r="AD301" s="8"/>
    </row>
    <row r="302" ht="14.25" customHeight="1">
      <c r="A302" s="38">
        <v>1287</v>
      </c>
      <c r="B302" s="46" t="s">
        <v>53</v>
      </c>
      <c r="C302" s="46" t="s">
        <v>45</v>
      </c>
      <c r="D302" s="46" t="s">
        <v>608</v>
      </c>
      <c r="E302" s="46" t="s">
        <v>609</v>
      </c>
      <c r="F302" t="s">
        <v>48</v>
      </c>
      <c r="G302" s="46" t="s">
        <v>49</v>
      </c>
      <c r="H302">
        <v>0.001096478196</v>
      </c>
      <c r="I302" t="s">
        <v>37</v>
      </c>
      <c r="L302" t="s">
        <v>50</v>
      </c>
      <c r="M302" t="s">
        <v>39</v>
      </c>
      <c r="N302" s="40"/>
      <c r="O302" s="40"/>
      <c r="P302" s="40"/>
      <c r="Q302" s="40"/>
      <c r="R302" s="39"/>
      <c r="S302" s="39"/>
      <c r="T302" s="39"/>
      <c r="U302" s="40"/>
      <c r="V302" s="39"/>
      <c r="W302" s="69"/>
      <c r="Y302" t="s">
        <v>294</v>
      </c>
      <c r="AA302">
        <v>10497</v>
      </c>
      <c r="AB302" s="46" t="b">
        <v>0</v>
      </c>
      <c r="AD302" s="8"/>
    </row>
    <row r="303" ht="14.25" customHeight="1">
      <c r="A303" s="38">
        <v>1287</v>
      </c>
      <c r="B303" s="46" t="s">
        <v>174</v>
      </c>
      <c r="C303" s="46" t="s">
        <v>45</v>
      </c>
      <c r="D303" s="46" t="s">
        <v>608</v>
      </c>
      <c r="E303" s="46" t="s">
        <v>610</v>
      </c>
      <c r="F303" t="s">
        <v>48</v>
      </c>
      <c r="G303" s="46" t="s">
        <v>49</v>
      </c>
      <c r="H303">
        <v>0.001096478196</v>
      </c>
      <c r="I303" t="s">
        <v>37</v>
      </c>
      <c r="L303" t="s">
        <v>50</v>
      </c>
      <c r="M303" t="s">
        <v>39</v>
      </c>
      <c r="N303" s="40"/>
      <c r="O303" s="40"/>
      <c r="P303" s="40"/>
      <c r="Q303" s="40"/>
      <c r="R303" s="39"/>
      <c r="S303" s="39"/>
      <c r="T303" s="39"/>
      <c r="U303" s="40"/>
      <c r="V303" s="39"/>
      <c r="W303" s="69"/>
      <c r="Y303" t="s">
        <v>294</v>
      </c>
      <c r="AA303">
        <v>10497</v>
      </c>
      <c r="AB303" s="46" t="b">
        <v>0</v>
      </c>
      <c r="AD303" s="8"/>
    </row>
    <row r="304" ht="14.25" customHeight="1">
      <c r="A304" s="38">
        <v>1287</v>
      </c>
      <c r="B304" s="46" t="s">
        <v>53</v>
      </c>
      <c r="C304" s="46" t="s">
        <v>45</v>
      </c>
      <c r="D304" s="46" t="s">
        <v>611</v>
      </c>
      <c r="E304" s="46" t="s">
        <v>612</v>
      </c>
      <c r="F304" t="s">
        <v>48</v>
      </c>
      <c r="G304" s="46" t="s">
        <v>49</v>
      </c>
      <c r="H304">
        <v>0.000015488166</v>
      </c>
      <c r="I304" t="s">
        <v>37</v>
      </c>
      <c r="L304" t="s">
        <v>50</v>
      </c>
      <c r="M304" t="s">
        <v>39</v>
      </c>
      <c r="N304" s="40"/>
      <c r="O304" s="40"/>
      <c r="P304" s="40"/>
      <c r="Q304" s="40"/>
      <c r="R304" s="39"/>
      <c r="S304" s="39"/>
      <c r="T304" s="39"/>
      <c r="U304" s="40"/>
      <c r="V304" s="39"/>
      <c r="W304" s="69"/>
      <c r="Y304" t="s">
        <v>294</v>
      </c>
      <c r="AA304">
        <v>19100</v>
      </c>
      <c r="AB304" s="46" t="b">
        <v>0</v>
      </c>
      <c r="AD304" s="8"/>
    </row>
    <row r="305" ht="14.25" customHeight="1">
      <c r="A305" s="38">
        <v>1287</v>
      </c>
      <c r="B305" s="46" t="s">
        <v>53</v>
      </c>
      <c r="C305" s="46" t="s">
        <v>45</v>
      </c>
      <c r="D305" s="46" t="s">
        <v>613</v>
      </c>
      <c r="E305" s="46" t="s">
        <v>614</v>
      </c>
      <c r="F305" t="s">
        <v>48</v>
      </c>
      <c r="G305" s="46" t="s">
        <v>49</v>
      </c>
      <c r="H305">
        <v>0.000028183829</v>
      </c>
      <c r="I305" t="s">
        <v>37</v>
      </c>
      <c r="L305" t="s">
        <v>50</v>
      </c>
      <c r="M305" t="s">
        <v>39</v>
      </c>
      <c r="N305" s="40"/>
      <c r="O305" s="40"/>
      <c r="P305" s="40"/>
      <c r="Q305" s="40"/>
      <c r="R305" s="39"/>
      <c r="S305" s="39"/>
      <c r="T305" s="39"/>
      <c r="U305" s="40"/>
      <c r="V305" s="39"/>
      <c r="W305" s="69"/>
      <c r="Y305" t="s">
        <v>294</v>
      </c>
      <c r="AA305">
        <v>6738</v>
      </c>
      <c r="AB305" s="46" t="b">
        <v>0</v>
      </c>
      <c r="AD305" s="8"/>
    </row>
    <row r="306" ht="14.25" customHeight="1">
      <c r="A306" s="38">
        <v>1287</v>
      </c>
      <c r="B306" s="46" t="s">
        <v>53</v>
      </c>
      <c r="C306" s="46" t="s">
        <v>45</v>
      </c>
      <c r="D306" s="46" t="s">
        <v>615</v>
      </c>
      <c r="E306" s="46" t="s">
        <v>616</v>
      </c>
      <c r="F306" t="s">
        <v>48</v>
      </c>
      <c r="G306" s="46" t="s">
        <v>49</v>
      </c>
      <c r="H306">
        <v>0.00512861384</v>
      </c>
      <c r="I306" t="s">
        <v>37</v>
      </c>
      <c r="L306" t="s">
        <v>50</v>
      </c>
      <c r="M306" t="s">
        <v>39</v>
      </c>
      <c r="N306" s="40"/>
      <c r="O306" s="40"/>
      <c r="P306" s="40"/>
      <c r="Q306" s="40"/>
      <c r="R306" s="39"/>
      <c r="S306" s="39"/>
      <c r="T306" s="39"/>
      <c r="U306" s="40"/>
      <c r="V306" s="39"/>
      <c r="W306" s="69"/>
      <c r="Y306" t="s">
        <v>294</v>
      </c>
      <c r="AA306">
        <v>31029</v>
      </c>
      <c r="AB306" s="46" t="b">
        <v>0</v>
      </c>
      <c r="AD306" s="8"/>
    </row>
    <row r="307" ht="14.25" customHeight="1">
      <c r="A307" s="38">
        <v>1287</v>
      </c>
      <c r="B307" s="46" t="s">
        <v>174</v>
      </c>
      <c r="C307" s="46" t="s">
        <v>45</v>
      </c>
      <c r="D307" s="46" t="s">
        <v>615</v>
      </c>
      <c r="E307" s="46" t="s">
        <v>617</v>
      </c>
      <c r="F307" t="s">
        <v>48</v>
      </c>
      <c r="G307" s="46" t="s">
        <v>49</v>
      </c>
      <c r="H307">
        <v>0.00512861384</v>
      </c>
      <c r="I307" t="s">
        <v>37</v>
      </c>
      <c r="L307" t="s">
        <v>50</v>
      </c>
      <c r="M307" t="s">
        <v>39</v>
      </c>
      <c r="N307" s="40"/>
      <c r="O307" s="40"/>
      <c r="P307" s="40"/>
      <c r="Q307" s="40"/>
      <c r="R307" s="39"/>
      <c r="S307" s="39"/>
      <c r="T307" s="39"/>
      <c r="U307" s="40"/>
      <c r="V307" s="39"/>
      <c r="W307" s="69"/>
      <c r="Y307" t="s">
        <v>294</v>
      </c>
      <c r="AA307">
        <v>31029</v>
      </c>
      <c r="AB307" s="46" t="b">
        <v>0</v>
      </c>
      <c r="AD307" s="8"/>
    </row>
    <row r="308" ht="14.25" customHeight="1">
      <c r="A308" s="38">
        <v>1283</v>
      </c>
      <c r="B308" s="46" t="s">
        <v>31</v>
      </c>
      <c r="C308" s="46" t="s">
        <v>32</v>
      </c>
      <c r="D308" s="46" t="s">
        <v>618</v>
      </c>
      <c r="E308" s="46" t="s">
        <v>619</v>
      </c>
      <c r="F308" t="s">
        <v>35</v>
      </c>
      <c r="G308" s="46" t="s">
        <v>36</v>
      </c>
      <c r="H308">
        <v>0.2754228703</v>
      </c>
      <c r="I308" t="s">
        <v>37</v>
      </c>
      <c r="L308" t="s">
        <v>38</v>
      </c>
      <c r="M308" t="s">
        <v>39</v>
      </c>
      <c r="N308" s="40"/>
      <c r="O308" s="40"/>
      <c r="P308" s="40"/>
      <c r="Q308" s="40"/>
      <c r="R308" s="39"/>
      <c r="S308" s="39"/>
      <c r="T308" s="39"/>
      <c r="U308" s="40"/>
      <c r="V308" s="39"/>
      <c r="W308" s="69"/>
      <c r="Y308" t="s">
        <v>40</v>
      </c>
      <c r="AA308">
        <v>13060</v>
      </c>
      <c r="AB308" s="46" t="b">
        <f>if((W308=""),false,true)</f>
        <v>0</v>
      </c>
      <c r="AD308" s="8"/>
    </row>
    <row r="309" ht="14.25" customHeight="1">
      <c r="A309" s="38">
        <v>1287</v>
      </c>
      <c r="B309" s="46" t="s">
        <v>174</v>
      </c>
      <c r="C309" s="46" t="s">
        <v>45</v>
      </c>
      <c r="D309" s="46" t="s">
        <v>618</v>
      </c>
      <c r="E309" s="46" t="s">
        <v>619</v>
      </c>
      <c r="F309" t="s">
        <v>48</v>
      </c>
      <c r="G309" s="46" t="s">
        <v>49</v>
      </c>
      <c r="H309">
        <v>0.000005495409</v>
      </c>
      <c r="I309" t="s">
        <v>37</v>
      </c>
      <c r="L309" t="s">
        <v>50</v>
      </c>
      <c r="M309" t="s">
        <v>39</v>
      </c>
      <c r="N309" s="40"/>
      <c r="O309" s="40"/>
      <c r="P309" s="40"/>
      <c r="Q309" s="40"/>
      <c r="R309" s="39"/>
      <c r="S309" s="39"/>
      <c r="T309" s="39"/>
      <c r="U309" s="40"/>
      <c r="V309" s="39"/>
      <c r="W309" s="69"/>
      <c r="Y309" t="s">
        <v>40</v>
      </c>
      <c r="AA309">
        <v>13060</v>
      </c>
      <c r="AB309" s="46" t="b">
        <v>0</v>
      </c>
      <c r="AD309" s="8"/>
    </row>
    <row r="310" ht="14.25" customHeight="1">
      <c r="A310" s="38">
        <v>1308</v>
      </c>
      <c r="B310" s="46" t="s">
        <v>41</v>
      </c>
      <c r="C310" s="46" t="s">
        <v>42</v>
      </c>
      <c r="D310" s="46" t="s">
        <v>618</v>
      </c>
      <c r="E310" s="46" t="s">
        <v>619</v>
      </c>
      <c r="F310" t="s">
        <v>35</v>
      </c>
      <c r="G310" s="12" t="s">
        <v>36</v>
      </c>
      <c r="H310">
        <v>0.301995172040202</v>
      </c>
      <c r="I310" t="s">
        <v>37</v>
      </c>
      <c r="K310" s="47" t="s">
        <v>43</v>
      </c>
      <c r="L310" s="47" t="str">
        <f>((I310&amp;A310)&amp;"-")&amp;B310</f>
        <v>REF1308-Abraham M.H. and Acree Jr. W.E. The solubility of liquid and solid compounds in dry octan-1-ol. Chemosphere (2013)</v>
      </c>
      <c r="M310" t="s">
        <v>39</v>
      </c>
      <c r="N310" s="71"/>
      <c r="O310" s="71"/>
      <c r="P310" s="71"/>
      <c r="Q310" s="71"/>
      <c r="R310" s="29"/>
      <c r="S310" s="29"/>
      <c r="T310" s="29"/>
      <c r="U310" s="71"/>
      <c r="V310" s="29"/>
      <c r="W310" s="60"/>
      <c r="Y310" t="s">
        <v>40</v>
      </c>
      <c r="AA310">
        <v>13060</v>
      </c>
      <c r="AB310" t="b">
        <f>if((W310=""),false,true)</f>
        <v>0</v>
      </c>
      <c r="AD310" s="37"/>
    </row>
    <row r="311" ht="14.25" customHeight="1">
      <c r="A311" s="38">
        <v>1308</v>
      </c>
      <c r="B311" s="46" t="s">
        <v>41</v>
      </c>
      <c r="C311" s="46" t="s">
        <v>42</v>
      </c>
      <c r="D311" s="46" t="s">
        <v>618</v>
      </c>
      <c r="E311" s="46" t="s">
        <v>619</v>
      </c>
      <c r="F311" t="s">
        <v>35</v>
      </c>
      <c r="G311" s="12" t="s">
        <v>36</v>
      </c>
      <c r="H311">
        <v>0.275422870333817</v>
      </c>
      <c r="I311" t="s">
        <v>37</v>
      </c>
      <c r="K311" s="47" t="s">
        <v>43</v>
      </c>
      <c r="L311" s="47" t="str">
        <f>((I311&amp;A311)&amp;"-")&amp;B311</f>
        <v>REF1308-Abraham M.H. and Acree Jr. W.E. The solubility of liquid and solid compounds in dry octan-1-ol. Chemosphere (2013)</v>
      </c>
      <c r="M311" t="s">
        <v>39</v>
      </c>
      <c r="N311" s="71"/>
      <c r="O311" s="71"/>
      <c r="P311" s="71"/>
      <c r="Q311" s="71"/>
      <c r="R311" s="29"/>
      <c r="S311" s="29"/>
      <c r="T311" s="29"/>
      <c r="U311" s="71"/>
      <c r="V311" s="29"/>
      <c r="W311" s="60"/>
      <c r="Y311" t="s">
        <v>40</v>
      </c>
      <c r="AA311">
        <v>13060</v>
      </c>
      <c r="AB311" t="b">
        <f>if((W311=""),false,true)</f>
        <v>0</v>
      </c>
      <c r="AD311" s="37"/>
    </row>
    <row r="312" ht="14.25" customHeight="1">
      <c r="A312" s="38">
        <v>1287</v>
      </c>
      <c r="B312" s="46" t="s">
        <v>44</v>
      </c>
      <c r="C312" s="46" t="s">
        <v>45</v>
      </c>
      <c r="D312" s="46" t="s">
        <v>620</v>
      </c>
      <c r="E312" s="46" t="s">
        <v>621</v>
      </c>
      <c r="F312" t="s">
        <v>48</v>
      </c>
      <c r="G312" s="46" t="s">
        <v>49</v>
      </c>
      <c r="H312">
        <v>0.000043954162</v>
      </c>
      <c r="I312" t="s">
        <v>37</v>
      </c>
      <c r="L312" t="s">
        <v>50</v>
      </c>
      <c r="M312" t="s">
        <v>39</v>
      </c>
      <c r="N312" s="40"/>
      <c r="O312" s="40"/>
      <c r="P312" s="40"/>
      <c r="Q312" s="40"/>
      <c r="R312" s="39"/>
      <c r="S312" s="39"/>
      <c r="T312" s="39"/>
      <c r="U312" s="40"/>
      <c r="V312" s="39"/>
      <c r="W312" s="69"/>
      <c r="Y312" t="s">
        <v>40</v>
      </c>
      <c r="AA312">
        <v>70970</v>
      </c>
      <c r="AB312" s="46" t="b">
        <v>0</v>
      </c>
      <c r="AD312" s="8"/>
    </row>
    <row r="313" ht="14.25" customHeight="1">
      <c r="A313" s="38">
        <v>1287</v>
      </c>
      <c r="B313" s="46" t="s">
        <v>174</v>
      </c>
      <c r="C313" s="46" t="s">
        <v>45</v>
      </c>
      <c r="D313" s="46" t="s">
        <v>622</v>
      </c>
      <c r="E313" s="46" t="s">
        <v>623</v>
      </c>
      <c r="F313" t="s">
        <v>48</v>
      </c>
      <c r="G313" s="46" t="s">
        <v>49</v>
      </c>
      <c r="H313">
        <v>0.000199526231</v>
      </c>
      <c r="I313" t="s">
        <v>37</v>
      </c>
      <c r="L313" t="s">
        <v>50</v>
      </c>
      <c r="M313" t="s">
        <v>39</v>
      </c>
      <c r="N313" s="40"/>
      <c r="O313" s="40"/>
      <c r="P313" s="40"/>
      <c r="Q313" s="40"/>
      <c r="R313" s="39"/>
      <c r="S313" s="39"/>
      <c r="T313" s="39"/>
      <c r="U313" s="40"/>
      <c r="V313" s="39"/>
      <c r="W313" s="69"/>
      <c r="Y313" t="s">
        <v>294</v>
      </c>
      <c r="AA313">
        <v>6736</v>
      </c>
      <c r="AB313" s="46" t="b">
        <v>0</v>
      </c>
      <c r="AD313" s="8"/>
    </row>
    <row r="314" ht="14.25" customHeight="1">
      <c r="A314" s="38">
        <v>1287</v>
      </c>
      <c r="B314" s="46" t="s">
        <v>53</v>
      </c>
      <c r="C314" s="46" t="s">
        <v>45</v>
      </c>
      <c r="D314" s="46" t="s">
        <v>622</v>
      </c>
      <c r="E314" s="46" t="s">
        <v>623</v>
      </c>
      <c r="F314" t="s">
        <v>48</v>
      </c>
      <c r="G314" s="46" t="s">
        <v>49</v>
      </c>
      <c r="H314">
        <v>0.000199526231</v>
      </c>
      <c r="I314" t="s">
        <v>37</v>
      </c>
      <c r="L314" t="s">
        <v>50</v>
      </c>
      <c r="M314" t="s">
        <v>39</v>
      </c>
      <c r="N314" s="40"/>
      <c r="O314" s="40"/>
      <c r="P314" s="40"/>
      <c r="Q314" s="40"/>
      <c r="R314" s="39"/>
      <c r="S314" s="39"/>
      <c r="T314" s="39"/>
      <c r="U314" s="40"/>
      <c r="V314" s="39"/>
      <c r="W314" s="69"/>
      <c r="Y314" t="s">
        <v>294</v>
      </c>
      <c r="AA314">
        <v>6736</v>
      </c>
      <c r="AB314" s="46" t="b">
        <v>0</v>
      </c>
      <c r="AD314" s="8"/>
    </row>
    <row r="315" ht="14.25" customHeight="1">
      <c r="A315" s="38">
        <v>1287</v>
      </c>
      <c r="B315" s="46" t="s">
        <v>53</v>
      </c>
      <c r="C315" s="46" t="s">
        <v>45</v>
      </c>
      <c r="D315" s="46" t="s">
        <v>624</v>
      </c>
      <c r="E315" s="46" t="s">
        <v>625</v>
      </c>
      <c r="F315" t="s">
        <v>48</v>
      </c>
      <c r="G315" s="46" t="s">
        <v>49</v>
      </c>
      <c r="H315">
        <v>0.000173780083</v>
      </c>
      <c r="I315" t="s">
        <v>37</v>
      </c>
      <c r="L315" t="s">
        <v>50</v>
      </c>
      <c r="M315" t="s">
        <v>39</v>
      </c>
      <c r="N315" s="40"/>
      <c r="O315" s="40"/>
      <c r="P315" s="40"/>
      <c r="Q315" s="40"/>
      <c r="R315" s="39"/>
      <c r="S315" s="39"/>
      <c r="T315" s="39"/>
      <c r="U315" s="40"/>
      <c r="V315" s="39"/>
      <c r="W315" s="69"/>
      <c r="Y315" t="s">
        <v>294</v>
      </c>
      <c r="AA315">
        <v>10253</v>
      </c>
      <c r="AB315" s="46" t="b">
        <v>0</v>
      </c>
      <c r="AD315" s="8"/>
    </row>
    <row r="316" ht="14.25" customHeight="1">
      <c r="A316" s="38">
        <v>1287</v>
      </c>
      <c r="B316" s="46" t="s">
        <v>44</v>
      </c>
      <c r="C316" s="46" t="s">
        <v>45</v>
      </c>
      <c r="D316" s="46" t="s">
        <v>626</v>
      </c>
      <c r="E316" s="46" t="s">
        <v>627</v>
      </c>
      <c r="F316" t="s">
        <v>48</v>
      </c>
      <c r="G316" s="46" t="s">
        <v>49</v>
      </c>
      <c r="H316">
        <v>0.346736850453</v>
      </c>
      <c r="I316" t="s">
        <v>37</v>
      </c>
      <c r="L316" s="46" t="str">
        <f>((I316&amp;A316)&amp;"-")&amp;B316</f>
        <v>REF1287-Wang 99 - S3</v>
      </c>
      <c r="M316" t="s">
        <v>39</v>
      </c>
      <c r="N316" s="40"/>
      <c r="O316" s="40"/>
      <c r="P316" s="40"/>
      <c r="Q316" s="40"/>
      <c r="R316" s="39"/>
      <c r="S316" s="39"/>
      <c r="T316" s="39"/>
      <c r="U316" s="40"/>
      <c r="V316" s="39"/>
      <c r="W316" s="69"/>
      <c r="Y316" t="s">
        <v>40</v>
      </c>
      <c r="AA316">
        <v>28295040</v>
      </c>
      <c r="AB316" s="46" t="b">
        <v>0</v>
      </c>
      <c r="AD316" s="8"/>
    </row>
    <row r="317" ht="14.25" customHeight="1">
      <c r="A317" s="38">
        <v>1287</v>
      </c>
      <c r="B317" s="46" t="s">
        <v>53</v>
      </c>
      <c r="C317" s="46" t="s">
        <v>45</v>
      </c>
      <c r="D317" s="46" t="s">
        <v>628</v>
      </c>
      <c r="E317" s="46" t="s">
        <v>629</v>
      </c>
      <c r="F317" t="s">
        <v>48</v>
      </c>
      <c r="G317" s="46" t="s">
        <v>49</v>
      </c>
      <c r="H317">
        <v>0.000036307805</v>
      </c>
      <c r="I317" t="s">
        <v>37</v>
      </c>
      <c r="L317" t="s">
        <v>50</v>
      </c>
      <c r="M317" t="s">
        <v>39</v>
      </c>
      <c r="N317" s="40"/>
      <c r="O317" s="40"/>
      <c r="P317" s="40"/>
      <c r="Q317" s="40"/>
      <c r="R317" s="39"/>
      <c r="S317" s="39"/>
      <c r="T317" s="39"/>
      <c r="U317" s="40"/>
      <c r="V317" s="39"/>
      <c r="W317" s="69"/>
      <c r="Y317" t="s">
        <v>40</v>
      </c>
      <c r="AA317">
        <v>39255</v>
      </c>
      <c r="AB317" s="46" t="b">
        <v>0</v>
      </c>
      <c r="AD317" s="8"/>
    </row>
    <row r="318" ht="14.25" customHeight="1">
      <c r="A318" s="38">
        <v>1287</v>
      </c>
      <c r="B318" s="46" t="s">
        <v>53</v>
      </c>
      <c r="C318" s="46" t="s">
        <v>45</v>
      </c>
      <c r="D318" s="46" t="s">
        <v>630</v>
      </c>
      <c r="E318" s="46" t="s">
        <v>631</v>
      </c>
      <c r="F318" t="s">
        <v>48</v>
      </c>
      <c r="G318" s="46" t="s">
        <v>49</v>
      </c>
      <c r="H318">
        <v>0.000023988329</v>
      </c>
      <c r="I318" t="s">
        <v>37</v>
      </c>
      <c r="L318" t="s">
        <v>50</v>
      </c>
      <c r="M318" t="s">
        <v>39</v>
      </c>
      <c r="N318" s="40"/>
      <c r="O318" s="40"/>
      <c r="P318" s="40"/>
      <c r="Q318" s="40"/>
      <c r="R318" s="39"/>
      <c r="S318" s="39"/>
      <c r="T318" s="39"/>
      <c r="U318" s="40"/>
      <c r="V318" s="39"/>
      <c r="W318" s="69"/>
      <c r="Y318" t="s">
        <v>40</v>
      </c>
      <c r="AA318">
        <v>12047</v>
      </c>
      <c r="AB318" s="46" t="b">
        <v>0</v>
      </c>
      <c r="AD318" s="8"/>
    </row>
    <row r="319" ht="14.25" customHeight="1">
      <c r="A319" s="38">
        <v>1287</v>
      </c>
      <c r="B319" s="46" t="s">
        <v>53</v>
      </c>
      <c r="C319" s="46" t="s">
        <v>45</v>
      </c>
      <c r="D319" s="46" t="s">
        <v>632</v>
      </c>
      <c r="E319" s="46" t="s">
        <v>633</v>
      </c>
      <c r="F319" t="s">
        <v>48</v>
      </c>
      <c r="G319" s="46" t="s">
        <v>49</v>
      </c>
      <c r="H319">
        <v>0.0001</v>
      </c>
      <c r="I319" t="s">
        <v>37</v>
      </c>
      <c r="L319" t="s">
        <v>50</v>
      </c>
      <c r="M319" t="s">
        <v>39</v>
      </c>
      <c r="N319" s="40"/>
      <c r="O319" s="40"/>
      <c r="P319" s="40"/>
      <c r="Q319" s="40"/>
      <c r="R319" s="39"/>
      <c r="S319" s="39"/>
      <c r="T319" s="39"/>
      <c r="U319" s="40"/>
      <c r="V319" s="39"/>
      <c r="W319" s="69"/>
      <c r="Y319" t="s">
        <v>294</v>
      </c>
      <c r="AA319">
        <v>20939</v>
      </c>
      <c r="AB319" s="46" t="b">
        <v>0</v>
      </c>
      <c r="AD319" s="8"/>
    </row>
    <row r="320" ht="14.25" customHeight="1">
      <c r="A320" s="38">
        <v>1287</v>
      </c>
      <c r="B320" s="46" t="s">
        <v>44</v>
      </c>
      <c r="C320" s="46" t="s">
        <v>45</v>
      </c>
      <c r="D320" s="46" t="s">
        <v>634</v>
      </c>
      <c r="E320" s="46" t="s">
        <v>635</v>
      </c>
      <c r="F320" t="s">
        <v>48</v>
      </c>
      <c r="G320" s="46" t="s">
        <v>49</v>
      </c>
      <c r="H320">
        <v>0.000160694125</v>
      </c>
      <c r="I320" t="s">
        <v>37</v>
      </c>
      <c r="L320" t="s">
        <v>50</v>
      </c>
      <c r="M320" t="s">
        <v>39</v>
      </c>
      <c r="N320" s="40"/>
      <c r="O320" s="40"/>
      <c r="P320" s="40"/>
      <c r="Q320" s="40"/>
      <c r="R320" s="39"/>
      <c r="S320" s="39"/>
      <c r="T320" s="39"/>
      <c r="U320" s="40"/>
      <c r="V320" s="39"/>
      <c r="W320" s="69"/>
      <c r="Y320" t="s">
        <v>40</v>
      </c>
      <c r="AA320">
        <v>4444755</v>
      </c>
      <c r="AB320" s="46" t="b">
        <v>0</v>
      </c>
      <c r="AD320" s="8"/>
    </row>
    <row r="321" ht="14.25" customHeight="1">
      <c r="A321" s="38">
        <v>1287</v>
      </c>
      <c r="B321" s="46" t="s">
        <v>44</v>
      </c>
      <c r="C321" s="46" t="s">
        <v>45</v>
      </c>
      <c r="D321" s="46" t="s">
        <v>636</v>
      </c>
      <c r="E321" s="46" t="s">
        <v>637</v>
      </c>
      <c r="F321" t="s">
        <v>48</v>
      </c>
      <c r="G321" s="46" t="s">
        <v>49</v>
      </c>
      <c r="H321">
        <v>0.790678628</v>
      </c>
      <c r="I321" t="s">
        <v>37</v>
      </c>
      <c r="L321" t="s">
        <v>50</v>
      </c>
      <c r="M321" t="s">
        <v>39</v>
      </c>
      <c r="N321" s="40"/>
      <c r="O321" s="40"/>
      <c r="P321" s="40"/>
      <c r="Q321" s="40"/>
      <c r="R321" s="39"/>
      <c r="S321" s="39"/>
      <c r="T321" s="39"/>
      <c r="U321" s="40"/>
      <c r="V321" s="39"/>
      <c r="W321" s="69"/>
      <c r="Y321" t="s">
        <v>40</v>
      </c>
      <c r="AA321">
        <v>10469130</v>
      </c>
      <c r="AB321" s="46" t="b">
        <v>0</v>
      </c>
      <c r="AD321" s="8"/>
    </row>
    <row r="322" ht="14.25" customHeight="1">
      <c r="A322" s="38">
        <v>997</v>
      </c>
      <c r="B322" s="44" t="s">
        <v>638</v>
      </c>
      <c r="C322" s="46" t="s">
        <v>639</v>
      </c>
      <c r="D322" s="46" t="s">
        <v>640</v>
      </c>
      <c r="E322" s="46" t="s">
        <v>641</v>
      </c>
      <c r="F322" s="5" t="s">
        <v>35</v>
      </c>
      <c r="G322" s="5" t="s">
        <v>36</v>
      </c>
      <c r="H322" s="65">
        <v>0.27542287</v>
      </c>
      <c r="I322" t="s">
        <v>37</v>
      </c>
      <c r="K322" s="47"/>
      <c r="L322" s="47" t="str">
        <f>((I322&amp;A322)&amp;"-")&amp;B322</f>
        <v>REF997-Kia Sepassi and Samuel H. Yalkowsky. Solubility Prediction in Octanol: A Technical Note. AAPS PharmSciTech 2006; 7 (1) Article 26</v>
      </c>
      <c r="M322" t="s">
        <v>39</v>
      </c>
      <c r="N322" s="71"/>
      <c r="O322" s="71"/>
      <c r="P322" s="71"/>
      <c r="Q322" s="71"/>
      <c r="R322" s="29"/>
      <c r="S322" s="29"/>
      <c r="T322" s="29"/>
      <c r="U322" s="71"/>
      <c r="V322" s="29"/>
      <c r="W322" s="60"/>
      <c r="Y322" t="s">
        <v>40</v>
      </c>
      <c r="AA322">
        <v>14844</v>
      </c>
      <c r="AB322" t="b">
        <f>if((W322=""),false,true)</f>
        <v>0</v>
      </c>
      <c r="AD322" s="37"/>
    </row>
    <row r="323" ht="14.25" customHeight="1">
      <c r="A323" s="38">
        <v>1283</v>
      </c>
      <c r="B323" s="46" t="s">
        <v>31</v>
      </c>
      <c r="C323" s="46" t="s">
        <v>32</v>
      </c>
      <c r="D323" s="46" t="s">
        <v>640</v>
      </c>
      <c r="E323" s="46" t="s">
        <v>641</v>
      </c>
      <c r="F323" t="s">
        <v>35</v>
      </c>
      <c r="G323" s="46" t="s">
        <v>36</v>
      </c>
      <c r="H323">
        <v>0.2754228703</v>
      </c>
      <c r="I323" t="s">
        <v>37</v>
      </c>
      <c r="L323" t="s">
        <v>38</v>
      </c>
      <c r="M323" t="s">
        <v>39</v>
      </c>
      <c r="N323" s="40"/>
      <c r="O323" s="40"/>
      <c r="P323" s="40"/>
      <c r="Q323" s="40"/>
      <c r="R323" s="39"/>
      <c r="S323" s="39"/>
      <c r="T323" s="39"/>
      <c r="U323" s="40"/>
      <c r="V323" s="39"/>
      <c r="W323" s="69"/>
      <c r="Y323" t="s">
        <v>40</v>
      </c>
      <c r="AA323">
        <v>14844</v>
      </c>
      <c r="AB323" s="46" t="b">
        <f>if((W323=""),false,true)</f>
        <v>0</v>
      </c>
      <c r="AD323" s="8"/>
    </row>
    <row r="324" ht="14.25" customHeight="1">
      <c r="A324" s="38">
        <v>1287</v>
      </c>
      <c r="B324" s="46" t="s">
        <v>174</v>
      </c>
      <c r="C324" s="46" t="s">
        <v>45</v>
      </c>
      <c r="D324" s="46" t="s">
        <v>640</v>
      </c>
      <c r="E324" s="46" t="s">
        <v>641</v>
      </c>
      <c r="F324" t="s">
        <v>48</v>
      </c>
      <c r="G324" s="46" t="s">
        <v>49</v>
      </c>
      <c r="H324">
        <v>0.000006025596</v>
      </c>
      <c r="I324" t="s">
        <v>37</v>
      </c>
      <c r="L324" t="s">
        <v>50</v>
      </c>
      <c r="M324" t="s">
        <v>39</v>
      </c>
      <c r="N324" s="40"/>
      <c r="O324" s="40"/>
      <c r="P324" s="40"/>
      <c r="Q324" s="40"/>
      <c r="R324" s="39"/>
      <c r="S324" s="39"/>
      <c r="T324" s="39"/>
      <c r="U324" s="40"/>
      <c r="V324" s="39"/>
      <c r="W324" s="69"/>
      <c r="Y324" t="s">
        <v>40</v>
      </c>
      <c r="AA324">
        <v>14844</v>
      </c>
      <c r="AB324" s="46" t="b">
        <v>0</v>
      </c>
      <c r="AD324" s="8"/>
    </row>
    <row r="325" ht="14.25" customHeight="1">
      <c r="A325" s="38">
        <v>1287</v>
      </c>
      <c r="B325" s="46" t="s">
        <v>53</v>
      </c>
      <c r="C325" s="46" t="s">
        <v>45</v>
      </c>
      <c r="D325" s="46" t="s">
        <v>640</v>
      </c>
      <c r="E325" s="46" t="s">
        <v>641</v>
      </c>
      <c r="F325" t="s">
        <v>48</v>
      </c>
      <c r="G325" s="46" t="s">
        <v>49</v>
      </c>
      <c r="H325">
        <v>0.000006025596</v>
      </c>
      <c r="I325" t="s">
        <v>37</v>
      </c>
      <c r="L325" t="s">
        <v>50</v>
      </c>
      <c r="M325" t="s">
        <v>39</v>
      </c>
      <c r="N325" s="40"/>
      <c r="O325" s="40"/>
      <c r="P325" s="40"/>
      <c r="Q325" s="40"/>
      <c r="R325" s="39"/>
      <c r="S325" s="39"/>
      <c r="T325" s="39"/>
      <c r="U325" s="40"/>
      <c r="V325" s="39"/>
      <c r="W325" s="69"/>
      <c r="Y325" t="s">
        <v>40</v>
      </c>
      <c r="AA325">
        <v>14844</v>
      </c>
      <c r="AB325" s="46" t="b">
        <v>0</v>
      </c>
      <c r="AD325" s="8"/>
    </row>
    <row r="326" ht="14.25" customHeight="1">
      <c r="A326" s="38">
        <v>1308</v>
      </c>
      <c r="B326" s="46" t="s">
        <v>41</v>
      </c>
      <c r="C326" s="46" t="s">
        <v>42</v>
      </c>
      <c r="D326" s="46" t="s">
        <v>640</v>
      </c>
      <c r="E326" s="46" t="s">
        <v>642</v>
      </c>
      <c r="F326" t="s">
        <v>35</v>
      </c>
      <c r="G326" s="12" t="s">
        <v>36</v>
      </c>
      <c r="H326">
        <v>0.275422870333817</v>
      </c>
      <c r="I326" t="s">
        <v>37</v>
      </c>
      <c r="K326" s="47" t="s">
        <v>43</v>
      </c>
      <c r="L326" s="47" t="str">
        <f>((I326&amp;A326)&amp;"-")&amp;B326</f>
        <v>REF1308-Abraham M.H. and Acree Jr. W.E. The solubility of liquid and solid compounds in dry octan-1-ol. Chemosphere (2013)</v>
      </c>
      <c r="M326" t="s">
        <v>39</v>
      </c>
      <c r="N326" s="71"/>
      <c r="O326" s="71"/>
      <c r="P326" s="71"/>
      <c r="Q326" s="71"/>
      <c r="R326" s="29"/>
      <c r="S326" s="29"/>
      <c r="T326" s="29"/>
      <c r="U326" s="71"/>
      <c r="V326" s="29"/>
      <c r="W326" s="60"/>
      <c r="Y326" t="s">
        <v>40</v>
      </c>
      <c r="AA326">
        <v>14844</v>
      </c>
      <c r="AB326" t="b">
        <f>if((W326=""),false,true)</f>
        <v>0</v>
      </c>
      <c r="AD326" s="37"/>
    </row>
    <row r="327" ht="14.25" customHeight="1">
      <c r="A327" s="38">
        <v>1287</v>
      </c>
      <c r="B327" s="46" t="s">
        <v>53</v>
      </c>
      <c r="C327" s="46" t="s">
        <v>45</v>
      </c>
      <c r="D327" s="46" t="s">
        <v>643</v>
      </c>
      <c r="E327" s="46" t="s">
        <v>644</v>
      </c>
      <c r="F327" t="s">
        <v>48</v>
      </c>
      <c r="G327" s="46" t="s">
        <v>49</v>
      </c>
      <c r="H327">
        <v>0.000001412538</v>
      </c>
      <c r="I327" t="s">
        <v>37</v>
      </c>
      <c r="L327" t="s">
        <v>50</v>
      </c>
      <c r="M327" t="s">
        <v>39</v>
      </c>
      <c r="N327" s="40"/>
      <c r="O327" s="40"/>
      <c r="P327" s="40"/>
      <c r="Q327" s="40"/>
      <c r="R327" s="39"/>
      <c r="S327" s="39"/>
      <c r="T327" s="39"/>
      <c r="U327" s="40"/>
      <c r="V327" s="39"/>
      <c r="W327" s="69"/>
      <c r="Y327" t="s">
        <v>40</v>
      </c>
      <c r="AA327">
        <v>12699</v>
      </c>
      <c r="AB327" s="46" t="b">
        <v>0</v>
      </c>
      <c r="AD327" s="8"/>
    </row>
    <row r="328" ht="14.25" customHeight="1">
      <c r="A328" s="38">
        <v>1287</v>
      </c>
      <c r="B328" s="46" t="s">
        <v>53</v>
      </c>
      <c r="C328" s="46" t="s">
        <v>45</v>
      </c>
      <c r="D328" s="46" t="s">
        <v>645</v>
      </c>
      <c r="E328" s="46" t="s">
        <v>646</v>
      </c>
      <c r="F328" t="s">
        <v>48</v>
      </c>
      <c r="G328" s="46" t="s">
        <v>49</v>
      </c>
      <c r="H328">
        <v>0.158489319246</v>
      </c>
      <c r="I328" t="s">
        <v>37</v>
      </c>
      <c r="L328" t="s">
        <v>50</v>
      </c>
      <c r="M328" t="s">
        <v>39</v>
      </c>
      <c r="N328" s="40"/>
      <c r="O328" s="40"/>
      <c r="P328" s="40"/>
      <c r="Q328" s="40"/>
      <c r="R328" s="39"/>
      <c r="S328" s="39"/>
      <c r="T328" s="39"/>
      <c r="U328" s="40"/>
      <c r="V328" s="39"/>
      <c r="W328" s="69"/>
      <c r="Y328" t="s">
        <v>40</v>
      </c>
      <c r="AA328">
        <v>11514</v>
      </c>
      <c r="AB328" s="46" t="b">
        <v>0</v>
      </c>
      <c r="AD328" s="8"/>
    </row>
    <row r="329" ht="14.25" customHeight="1">
      <c r="A329" s="38">
        <v>1287</v>
      </c>
      <c r="B329" s="46" t="s">
        <v>53</v>
      </c>
      <c r="C329" s="46" t="s">
        <v>45</v>
      </c>
      <c r="D329" s="46" t="s">
        <v>647</v>
      </c>
      <c r="E329" s="46" t="s">
        <v>648</v>
      </c>
      <c r="F329" t="s">
        <v>48</v>
      </c>
      <c r="G329" s="46" t="s">
        <v>49</v>
      </c>
      <c r="H329">
        <v>0.027542287033</v>
      </c>
      <c r="I329" t="s">
        <v>37</v>
      </c>
      <c r="L329" t="s">
        <v>50</v>
      </c>
      <c r="M329" t="s">
        <v>39</v>
      </c>
      <c r="N329" s="40"/>
      <c r="O329" s="40"/>
      <c r="P329" s="40"/>
      <c r="Q329" s="40"/>
      <c r="R329" s="39"/>
      <c r="S329" s="39"/>
      <c r="T329" s="39"/>
      <c r="U329" s="40"/>
      <c r="V329" s="39"/>
      <c r="W329" s="69"/>
      <c r="Y329" t="s">
        <v>40</v>
      </c>
      <c r="AA329">
        <v>62926</v>
      </c>
      <c r="AB329" s="46" t="b">
        <v>0</v>
      </c>
      <c r="AD329" s="8"/>
    </row>
    <row r="330" ht="14.25" customHeight="1">
      <c r="A330" s="38">
        <v>1287</v>
      </c>
      <c r="B330" s="46" t="s">
        <v>53</v>
      </c>
      <c r="C330" s="46" t="s">
        <v>45</v>
      </c>
      <c r="D330" s="46" t="s">
        <v>649</v>
      </c>
      <c r="E330" s="46" t="s">
        <v>650</v>
      </c>
      <c r="F330" t="s">
        <v>48</v>
      </c>
      <c r="G330" s="46" t="s">
        <v>49</v>
      </c>
      <c r="H330">
        <v>0.002238721139</v>
      </c>
      <c r="I330" t="s">
        <v>37</v>
      </c>
      <c r="L330" t="s">
        <v>50</v>
      </c>
      <c r="M330" t="s">
        <v>39</v>
      </c>
      <c r="N330" s="40"/>
      <c r="O330" s="40"/>
      <c r="P330" s="40"/>
      <c r="Q330" s="40"/>
      <c r="R330" s="39"/>
      <c r="S330" s="39"/>
      <c r="T330" s="39"/>
      <c r="U330" s="40"/>
      <c r="V330" s="39"/>
      <c r="W330" s="69"/>
      <c r="Y330" t="s">
        <v>40</v>
      </c>
      <c r="AA330">
        <v>6601</v>
      </c>
      <c r="AB330" s="46" t="b">
        <v>0</v>
      </c>
      <c r="AD330" s="8"/>
    </row>
    <row r="331" ht="14.25" customHeight="1">
      <c r="A331" s="38">
        <v>1287</v>
      </c>
      <c r="B331" s="46" t="s">
        <v>53</v>
      </c>
      <c r="C331" s="46" t="s">
        <v>45</v>
      </c>
      <c r="D331" s="46" t="s">
        <v>651</v>
      </c>
      <c r="E331" s="46" t="s">
        <v>652</v>
      </c>
      <c r="F331" t="s">
        <v>48</v>
      </c>
      <c r="G331" s="46" t="s">
        <v>49</v>
      </c>
      <c r="H331">
        <v>0.006025595861</v>
      </c>
      <c r="I331" t="s">
        <v>37</v>
      </c>
      <c r="L331" t="s">
        <v>50</v>
      </c>
      <c r="M331" t="s">
        <v>39</v>
      </c>
      <c r="N331" s="40"/>
      <c r="O331" s="40"/>
      <c r="P331" s="40"/>
      <c r="Q331" s="40"/>
      <c r="R331" s="39"/>
      <c r="S331" s="39"/>
      <c r="T331" s="39"/>
      <c r="U331" s="40"/>
      <c r="V331" s="39"/>
      <c r="W331" s="69"/>
      <c r="Y331" t="s">
        <v>40</v>
      </c>
      <c r="AA331">
        <v>6739</v>
      </c>
      <c r="AB331" s="46" t="b">
        <v>0</v>
      </c>
      <c r="AD331" s="8"/>
    </row>
    <row r="332" ht="14.25" customHeight="1">
      <c r="A332" s="38">
        <v>1287</v>
      </c>
      <c r="B332" s="46" t="s">
        <v>653</v>
      </c>
      <c r="C332" s="46" t="s">
        <v>45</v>
      </c>
      <c r="D332" s="46" t="s">
        <v>651</v>
      </c>
      <c r="E332" s="46" t="s">
        <v>654</v>
      </c>
      <c r="F332" t="s">
        <v>48</v>
      </c>
      <c r="G332" s="46" t="s">
        <v>49</v>
      </c>
      <c r="H332">
        <v>0.010432778815</v>
      </c>
      <c r="I332" t="s">
        <v>37</v>
      </c>
      <c r="L332" t="s">
        <v>50</v>
      </c>
      <c r="M332" t="s">
        <v>39</v>
      </c>
      <c r="N332" s="40"/>
      <c r="O332" s="40"/>
      <c r="P332" s="40"/>
      <c r="Q332" s="40"/>
      <c r="R332" s="39"/>
      <c r="S332" s="39"/>
      <c r="T332" s="39"/>
      <c r="U332" s="40"/>
      <c r="V332" s="39"/>
      <c r="W332" s="69"/>
      <c r="Y332" t="s">
        <v>40</v>
      </c>
      <c r="AA332">
        <v>6739</v>
      </c>
      <c r="AB332" s="46" t="b">
        <v>0</v>
      </c>
      <c r="AD332" s="8"/>
    </row>
    <row r="333" ht="14.25" customHeight="1">
      <c r="A333" s="38">
        <v>1287</v>
      </c>
      <c r="B333" s="46" t="s">
        <v>53</v>
      </c>
      <c r="C333" s="46" t="s">
        <v>45</v>
      </c>
      <c r="D333" s="46" t="s">
        <v>655</v>
      </c>
      <c r="E333" s="46" t="s">
        <v>656</v>
      </c>
      <c r="F333" t="s">
        <v>48</v>
      </c>
      <c r="G333" s="46" t="s">
        <v>49</v>
      </c>
      <c r="H333">
        <v>0.000025118864</v>
      </c>
      <c r="I333" t="s">
        <v>37</v>
      </c>
      <c r="L333" t="s">
        <v>50</v>
      </c>
      <c r="M333" t="s">
        <v>39</v>
      </c>
      <c r="N333" s="40"/>
      <c r="O333" s="40"/>
      <c r="P333" s="40"/>
      <c r="Q333" s="40"/>
      <c r="R333" s="39"/>
      <c r="S333" s="39"/>
      <c r="T333" s="39"/>
      <c r="U333" s="40"/>
      <c r="V333" s="39"/>
      <c r="W333" s="69"/>
      <c r="Y333" t="s">
        <v>40</v>
      </c>
      <c r="AA333">
        <v>10609</v>
      </c>
      <c r="AB333" s="46" t="b">
        <v>0</v>
      </c>
      <c r="AD333" s="8"/>
    </row>
    <row r="334" ht="14.25" customHeight="1">
      <c r="A334" s="38">
        <v>1287</v>
      </c>
      <c r="B334" s="46" t="s">
        <v>53</v>
      </c>
      <c r="C334" s="46" t="s">
        <v>45</v>
      </c>
      <c r="D334" s="46" t="s">
        <v>657</v>
      </c>
      <c r="E334" s="46" t="s">
        <v>658</v>
      </c>
      <c r="F334" t="s">
        <v>48</v>
      </c>
      <c r="G334" s="46" t="s">
        <v>49</v>
      </c>
      <c r="H334">
        <v>0.012022644346</v>
      </c>
      <c r="I334" t="s">
        <v>37</v>
      </c>
      <c r="L334" t="s">
        <v>50</v>
      </c>
      <c r="M334" t="s">
        <v>39</v>
      </c>
      <c r="N334" s="40"/>
      <c r="O334" s="40"/>
      <c r="P334" s="40"/>
      <c r="Q334" s="40"/>
      <c r="R334" s="39"/>
      <c r="S334" s="39"/>
      <c r="T334" s="39"/>
      <c r="U334" s="40"/>
      <c r="V334" s="39"/>
      <c r="W334" s="69"/>
      <c r="Y334" t="s">
        <v>40</v>
      </c>
      <c r="AA334">
        <v>8319</v>
      </c>
      <c r="AB334" s="46" t="b">
        <v>0</v>
      </c>
      <c r="AD334" s="8"/>
    </row>
    <row r="335" ht="14.25" customHeight="1">
      <c r="A335" s="38">
        <v>1287</v>
      </c>
      <c r="B335" s="46" t="s">
        <v>44</v>
      </c>
      <c r="C335" s="46" t="s">
        <v>45</v>
      </c>
      <c r="D335" s="46" t="s">
        <v>659</v>
      </c>
      <c r="E335" s="46" t="s">
        <v>660</v>
      </c>
      <c r="F335" t="s">
        <v>48</v>
      </c>
      <c r="G335" s="46" t="s">
        <v>49</v>
      </c>
      <c r="H335">
        <v>0.014521116176</v>
      </c>
      <c r="I335" t="s">
        <v>37</v>
      </c>
      <c r="L335" t="s">
        <v>50</v>
      </c>
      <c r="M335" t="s">
        <v>39</v>
      </c>
      <c r="N335" s="40"/>
      <c r="O335" s="40"/>
      <c r="P335" s="40"/>
      <c r="Q335" s="40"/>
      <c r="R335" s="39"/>
      <c r="S335" s="39"/>
      <c r="T335" s="39"/>
      <c r="U335" s="40"/>
      <c r="V335" s="39"/>
      <c r="W335" s="69"/>
      <c r="Y335" t="s">
        <v>40</v>
      </c>
      <c r="AA335">
        <v>129405</v>
      </c>
      <c r="AB335" s="46" t="b">
        <v>0</v>
      </c>
      <c r="AD335" s="8"/>
    </row>
    <row r="336" ht="14.25" customHeight="1">
      <c r="A336" s="38">
        <v>1144</v>
      </c>
      <c r="B336" s="46" t="s">
        <v>661</v>
      </c>
      <c r="C336" s="46" t="s">
        <v>662</v>
      </c>
      <c r="D336" s="46" t="s">
        <v>663</v>
      </c>
      <c r="E336" s="46" t="s">
        <v>664</v>
      </c>
      <c r="F336" s="46" t="s">
        <v>485</v>
      </c>
      <c r="G336" s="46" t="s">
        <v>665</v>
      </c>
      <c r="H336">
        <v>0.37252418803181</v>
      </c>
      <c r="I336" t="s">
        <v>37</v>
      </c>
      <c r="K336" s="47" t="s">
        <v>43</v>
      </c>
      <c r="L336" s="47" t="s">
        <v>666</v>
      </c>
      <c r="M336" t="s">
        <v>39</v>
      </c>
      <c r="N336" s="71"/>
      <c r="O336" s="71"/>
      <c r="P336" s="71"/>
      <c r="Q336" s="71"/>
      <c r="R336" s="29"/>
      <c r="S336" s="29"/>
      <c r="T336" s="29"/>
      <c r="U336" s="71"/>
      <c r="V336" s="29"/>
      <c r="W336" s="60"/>
      <c r="Y336" t="s">
        <v>40</v>
      </c>
      <c r="AA336">
        <v>6588</v>
      </c>
      <c r="AB336" t="b">
        <f>if((W336=""),false,true)</f>
        <v>0</v>
      </c>
      <c r="AD336" s="37"/>
    </row>
    <row r="337" ht="14.25" customHeight="1">
      <c r="A337" s="38">
        <v>1144</v>
      </c>
      <c r="B337" s="46" t="s">
        <v>661</v>
      </c>
      <c r="C337" s="46" t="s">
        <v>662</v>
      </c>
      <c r="D337" s="46" t="s">
        <v>663</v>
      </c>
      <c r="E337" s="46" t="s">
        <v>664</v>
      </c>
      <c r="F337" s="46" t="s">
        <v>547</v>
      </c>
      <c r="G337" s="46" t="s">
        <v>548</v>
      </c>
      <c r="H337">
        <v>0.35539350932725</v>
      </c>
      <c r="I337" t="s">
        <v>37</v>
      </c>
      <c r="K337" s="47" t="s">
        <v>43</v>
      </c>
      <c r="L337" s="47" t="s">
        <v>666</v>
      </c>
      <c r="M337" t="s">
        <v>39</v>
      </c>
      <c r="N337" s="71"/>
      <c r="O337" s="71"/>
      <c r="P337" s="71"/>
      <c r="Q337" s="71"/>
      <c r="R337" s="29"/>
      <c r="S337" s="29"/>
      <c r="T337" s="29"/>
      <c r="U337" s="71"/>
      <c r="V337" s="29"/>
      <c r="W337" s="60"/>
      <c r="Y337" t="s">
        <v>40</v>
      </c>
      <c r="AA337">
        <v>6588</v>
      </c>
      <c r="AB337" t="b">
        <f>if((W337=""),false,true)</f>
        <v>0</v>
      </c>
      <c r="AD337" s="37"/>
    </row>
    <row r="338" ht="14.25" customHeight="1">
      <c r="A338" s="38">
        <v>1144</v>
      </c>
      <c r="B338" s="46" t="s">
        <v>661</v>
      </c>
      <c r="C338" s="46" t="s">
        <v>662</v>
      </c>
      <c r="D338" s="46" t="s">
        <v>663</v>
      </c>
      <c r="E338" s="46" t="s">
        <v>664</v>
      </c>
      <c r="F338" s="46" t="s">
        <v>594</v>
      </c>
      <c r="G338" s="46" t="s">
        <v>595</v>
      </c>
      <c r="H338">
        <v>0.38169667301165</v>
      </c>
      <c r="I338" t="s">
        <v>37</v>
      </c>
      <c r="K338" s="47" t="s">
        <v>43</v>
      </c>
      <c r="L338" s="47" t="s">
        <v>666</v>
      </c>
      <c r="M338" t="s">
        <v>39</v>
      </c>
      <c r="N338" s="71"/>
      <c r="O338" s="71"/>
      <c r="P338" s="71"/>
      <c r="Q338" s="71"/>
      <c r="R338" s="29"/>
      <c r="S338" s="29"/>
      <c r="T338" s="29"/>
      <c r="U338" s="71"/>
      <c r="V338" s="29"/>
      <c r="W338" s="60"/>
      <c r="Y338" t="s">
        <v>40</v>
      </c>
      <c r="AA338">
        <v>6588</v>
      </c>
      <c r="AB338" t="b">
        <f>if((W338=""),false,true)</f>
        <v>0</v>
      </c>
      <c r="AD338" s="37"/>
    </row>
    <row r="339" ht="14.25" customHeight="1">
      <c r="A339" s="38">
        <v>1144</v>
      </c>
      <c r="B339" s="46" t="s">
        <v>661</v>
      </c>
      <c r="C339" s="46" t="s">
        <v>662</v>
      </c>
      <c r="D339" s="46" t="s">
        <v>663</v>
      </c>
      <c r="E339" s="46" t="s">
        <v>664</v>
      </c>
      <c r="F339" s="46" t="s">
        <v>598</v>
      </c>
      <c r="G339" s="46" t="s">
        <v>667</v>
      </c>
      <c r="H339">
        <v>0.39303797355212</v>
      </c>
      <c r="I339" t="s">
        <v>37</v>
      </c>
      <c r="K339" s="47" t="s">
        <v>43</v>
      </c>
      <c r="L339" s="47" t="s">
        <v>666</v>
      </c>
      <c r="M339" t="s">
        <v>39</v>
      </c>
      <c r="N339" s="71"/>
      <c r="O339" s="71"/>
      <c r="P339" s="71"/>
      <c r="Q339" s="71"/>
      <c r="R339" s="29"/>
      <c r="S339" s="29"/>
      <c r="T339" s="29"/>
      <c r="U339" s="71"/>
      <c r="V339" s="29"/>
      <c r="W339" s="60"/>
      <c r="Y339" t="s">
        <v>40</v>
      </c>
      <c r="AA339">
        <v>6588</v>
      </c>
      <c r="AB339" t="b">
        <f>if((W339=""),false,true)</f>
        <v>0</v>
      </c>
      <c r="AD339" s="37"/>
    </row>
    <row r="340" ht="14.25" customHeight="1">
      <c r="A340" s="38">
        <v>1144</v>
      </c>
      <c r="B340" s="46" t="s">
        <v>661</v>
      </c>
      <c r="C340" s="46" t="s">
        <v>662</v>
      </c>
      <c r="D340" s="46" t="s">
        <v>663</v>
      </c>
      <c r="E340" s="46" t="s">
        <v>664</v>
      </c>
      <c r="F340" s="46" t="s">
        <v>35</v>
      </c>
      <c r="G340" s="46" t="s">
        <v>668</v>
      </c>
      <c r="H340">
        <v>0.37901821090609</v>
      </c>
      <c r="I340" t="s">
        <v>37</v>
      </c>
      <c r="K340" s="47" t="s">
        <v>43</v>
      </c>
      <c r="L340" s="47" t="s">
        <v>666</v>
      </c>
      <c r="M340" t="s">
        <v>39</v>
      </c>
      <c r="N340" s="71"/>
      <c r="O340" s="71"/>
      <c r="P340" s="71"/>
      <c r="Q340" s="71"/>
      <c r="R340" s="29"/>
      <c r="S340" s="29"/>
      <c r="T340" s="29"/>
      <c r="U340" s="71"/>
      <c r="V340" s="29"/>
      <c r="W340" s="60"/>
      <c r="Y340" t="s">
        <v>40</v>
      </c>
      <c r="AA340">
        <v>6588</v>
      </c>
      <c r="AB340" t="b">
        <f>if((W340=""),false,true)</f>
        <v>0</v>
      </c>
      <c r="AD340" s="37"/>
    </row>
    <row r="341" ht="14.25" customHeight="1">
      <c r="A341" s="38">
        <v>1144</v>
      </c>
      <c r="B341" s="46" t="s">
        <v>661</v>
      </c>
      <c r="C341" s="46" t="s">
        <v>662</v>
      </c>
      <c r="D341" s="46" t="s">
        <v>663</v>
      </c>
      <c r="E341" s="46" t="s">
        <v>664</v>
      </c>
      <c r="F341" s="46" t="s">
        <v>669</v>
      </c>
      <c r="G341" s="46" t="s">
        <v>670</v>
      </c>
      <c r="H341">
        <v>0.38687841215512</v>
      </c>
      <c r="I341" t="s">
        <v>37</v>
      </c>
      <c r="K341" s="47" t="s">
        <v>43</v>
      </c>
      <c r="L341" s="47" t="s">
        <v>666</v>
      </c>
      <c r="M341" t="s">
        <v>39</v>
      </c>
      <c r="N341" s="71"/>
      <c r="O341" s="71"/>
      <c r="P341" s="71"/>
      <c r="Q341" s="71"/>
      <c r="R341" s="29"/>
      <c r="S341" s="29"/>
      <c r="T341" s="29"/>
      <c r="U341" s="71"/>
      <c r="V341" s="29"/>
      <c r="W341" s="60"/>
      <c r="Y341" t="s">
        <v>40</v>
      </c>
      <c r="AA341">
        <v>6588</v>
      </c>
      <c r="AB341" t="b">
        <f>if((W341=""),false,true)</f>
        <v>0</v>
      </c>
      <c r="AD341" s="37"/>
    </row>
    <row r="342" ht="14.25" customHeight="1">
      <c r="A342" s="38">
        <v>1144</v>
      </c>
      <c r="B342" s="46" t="s">
        <v>661</v>
      </c>
      <c r="C342" s="46" t="s">
        <v>662</v>
      </c>
      <c r="D342" s="46" t="s">
        <v>663</v>
      </c>
      <c r="E342" s="46" t="s">
        <v>664</v>
      </c>
      <c r="F342" s="46" t="s">
        <v>580</v>
      </c>
      <c r="G342" s="46" t="s">
        <v>581</v>
      </c>
      <c r="H342">
        <v>0.38210194999643</v>
      </c>
      <c r="I342" t="s">
        <v>37</v>
      </c>
      <c r="K342" s="47" t="s">
        <v>43</v>
      </c>
      <c r="L342" s="47" t="s">
        <v>666</v>
      </c>
      <c r="M342" t="s">
        <v>39</v>
      </c>
      <c r="N342" s="71"/>
      <c r="O342" s="71"/>
      <c r="P342" s="71"/>
      <c r="Q342" s="71"/>
      <c r="R342" s="29"/>
      <c r="S342" s="29"/>
      <c r="T342" s="29"/>
      <c r="U342" s="71"/>
      <c r="V342" s="29"/>
      <c r="W342" s="60"/>
      <c r="Y342" t="s">
        <v>40</v>
      </c>
      <c r="AA342">
        <v>6588</v>
      </c>
      <c r="AB342" t="b">
        <f>if((W342=""),false,true)</f>
        <v>0</v>
      </c>
      <c r="AD342" s="37"/>
    </row>
    <row r="343" ht="14.25" customHeight="1">
      <c r="A343" s="38">
        <v>1144</v>
      </c>
      <c r="B343" s="46" t="s">
        <v>661</v>
      </c>
      <c r="C343" s="46" t="s">
        <v>662</v>
      </c>
      <c r="D343" s="46" t="s">
        <v>663</v>
      </c>
      <c r="E343" s="46" t="s">
        <v>664</v>
      </c>
      <c r="F343" s="46" t="s">
        <v>671</v>
      </c>
      <c r="G343" s="46" t="s">
        <v>672</v>
      </c>
      <c r="H343">
        <v>0.35315687846799</v>
      </c>
      <c r="I343" t="s">
        <v>37</v>
      </c>
      <c r="K343" s="47" t="s">
        <v>43</v>
      </c>
      <c r="L343" s="47" t="s">
        <v>666</v>
      </c>
      <c r="M343" t="s">
        <v>39</v>
      </c>
      <c r="N343" s="71"/>
      <c r="O343" s="71"/>
      <c r="P343" s="71"/>
      <c r="Q343" s="71"/>
      <c r="R343" s="29"/>
      <c r="S343" s="29"/>
      <c r="T343" s="29"/>
      <c r="U343" s="71"/>
      <c r="V343" s="29"/>
      <c r="W343" s="60"/>
      <c r="Y343" t="s">
        <v>40</v>
      </c>
      <c r="AA343">
        <v>6588</v>
      </c>
      <c r="AB343" t="b">
        <f>if((W343=""),false,true)</f>
        <v>0</v>
      </c>
      <c r="AD343" s="37"/>
    </row>
    <row r="344" ht="14.25" customHeight="1">
      <c r="A344" s="38">
        <v>1144</v>
      </c>
      <c r="B344" s="46" t="s">
        <v>661</v>
      </c>
      <c r="C344" s="46" t="s">
        <v>662</v>
      </c>
      <c r="D344" s="46" t="s">
        <v>663</v>
      </c>
      <c r="E344" s="46" t="s">
        <v>664</v>
      </c>
      <c r="F344" s="46" t="s">
        <v>673</v>
      </c>
      <c r="G344" s="46" t="s">
        <v>674</v>
      </c>
      <c r="H344">
        <v>0.26091221782641</v>
      </c>
      <c r="I344" t="s">
        <v>37</v>
      </c>
      <c r="K344" s="47" t="s">
        <v>43</v>
      </c>
      <c r="L344" s="47" t="s">
        <v>666</v>
      </c>
      <c r="M344" t="s">
        <v>39</v>
      </c>
      <c r="N344" s="71"/>
      <c r="O344" s="71"/>
      <c r="P344" s="71"/>
      <c r="Q344" s="71"/>
      <c r="R344" s="29"/>
      <c r="S344" s="29"/>
      <c r="T344" s="29"/>
      <c r="U344" s="71"/>
      <c r="V344" s="29"/>
      <c r="W344" s="60"/>
      <c r="Y344" t="s">
        <v>40</v>
      </c>
      <c r="AA344">
        <v>6588</v>
      </c>
      <c r="AB344" t="b">
        <f>if((W344=""),false,true)</f>
        <v>0</v>
      </c>
      <c r="AD344" s="37"/>
    </row>
    <row r="345" ht="14.25" customHeight="1">
      <c r="A345" s="38">
        <v>1144</v>
      </c>
      <c r="B345" s="46" t="s">
        <v>661</v>
      </c>
      <c r="C345" s="46" t="s">
        <v>662</v>
      </c>
      <c r="D345" s="46" t="s">
        <v>663</v>
      </c>
      <c r="E345" s="46" t="s">
        <v>664</v>
      </c>
      <c r="F345" s="46" t="s">
        <v>675</v>
      </c>
      <c r="G345" s="46" t="s">
        <v>676</v>
      </c>
      <c r="H345">
        <v>0.27117326925086</v>
      </c>
      <c r="I345" t="s">
        <v>37</v>
      </c>
      <c r="K345" s="47" t="s">
        <v>43</v>
      </c>
      <c r="L345" s="47" t="s">
        <v>666</v>
      </c>
      <c r="M345" t="s">
        <v>39</v>
      </c>
      <c r="N345" s="71"/>
      <c r="O345" s="71"/>
      <c r="P345" s="71"/>
      <c r="Q345" s="71"/>
      <c r="R345" s="29"/>
      <c r="S345" s="29"/>
      <c r="T345" s="29"/>
      <c r="U345" s="71"/>
      <c r="V345" s="29"/>
      <c r="W345" s="60"/>
      <c r="Y345" t="s">
        <v>40</v>
      </c>
      <c r="AA345">
        <v>6588</v>
      </c>
      <c r="AB345" t="b">
        <f>if((W345=""),false,true)</f>
        <v>0</v>
      </c>
      <c r="AD345" s="37"/>
    </row>
    <row r="346" ht="14.25" customHeight="1">
      <c r="A346" s="38">
        <v>1144</v>
      </c>
      <c r="B346" s="46" t="s">
        <v>661</v>
      </c>
      <c r="C346" s="46" t="s">
        <v>662</v>
      </c>
      <c r="D346" s="46" t="s">
        <v>663</v>
      </c>
      <c r="E346" s="46" t="s">
        <v>664</v>
      </c>
      <c r="F346" s="46" t="s">
        <v>677</v>
      </c>
      <c r="G346" s="46" t="s">
        <v>678</v>
      </c>
      <c r="H346">
        <v>0.2915010148581</v>
      </c>
      <c r="I346" t="s">
        <v>37</v>
      </c>
      <c r="K346" s="47" t="s">
        <v>43</v>
      </c>
      <c r="L346" s="47" t="s">
        <v>666</v>
      </c>
      <c r="M346" t="s">
        <v>39</v>
      </c>
      <c r="N346" s="71"/>
      <c r="O346" s="71"/>
      <c r="P346" s="71"/>
      <c r="Q346" s="71"/>
      <c r="R346" s="29"/>
      <c r="S346" s="29"/>
      <c r="T346" s="29"/>
      <c r="U346" s="71"/>
      <c r="V346" s="29"/>
      <c r="W346" s="60"/>
      <c r="Y346" t="s">
        <v>40</v>
      </c>
      <c r="AA346">
        <v>6588</v>
      </c>
      <c r="AB346" t="b">
        <f>if((W346=""),false,true)</f>
        <v>0</v>
      </c>
      <c r="AD346" s="37"/>
    </row>
    <row r="347" ht="14.25" customHeight="1">
      <c r="A347" s="38">
        <v>1144</v>
      </c>
      <c r="B347" s="46" t="s">
        <v>661</v>
      </c>
      <c r="C347" s="46" t="s">
        <v>662</v>
      </c>
      <c r="D347" s="46" t="s">
        <v>663</v>
      </c>
      <c r="E347" s="46" t="s">
        <v>664</v>
      </c>
      <c r="F347" s="46" t="s">
        <v>679</v>
      </c>
      <c r="G347" s="46" t="s">
        <v>680</v>
      </c>
      <c r="H347">
        <v>0.18602802068962</v>
      </c>
      <c r="I347" t="s">
        <v>37</v>
      </c>
      <c r="K347" s="47" t="s">
        <v>43</v>
      </c>
      <c r="L347" s="47" t="s">
        <v>666</v>
      </c>
      <c r="M347" t="s">
        <v>39</v>
      </c>
      <c r="N347" s="71"/>
      <c r="O347" s="71"/>
      <c r="P347" s="71"/>
      <c r="Q347" s="71"/>
      <c r="R347" s="29"/>
      <c r="S347" s="29"/>
      <c r="T347" s="29"/>
      <c r="U347" s="71"/>
      <c r="V347" s="29"/>
      <c r="W347" s="60"/>
      <c r="Y347" t="s">
        <v>40</v>
      </c>
      <c r="AA347">
        <v>6588</v>
      </c>
      <c r="AB347" t="b">
        <f>if((W347=""),false,true)</f>
        <v>0</v>
      </c>
      <c r="AD347" s="37"/>
    </row>
    <row r="348" ht="14.25" customHeight="1">
      <c r="A348" s="38">
        <v>1144</v>
      </c>
      <c r="B348" s="46" t="s">
        <v>661</v>
      </c>
      <c r="C348" s="46" t="s">
        <v>662</v>
      </c>
      <c r="D348" s="46" t="s">
        <v>663</v>
      </c>
      <c r="E348" s="46" t="s">
        <v>664</v>
      </c>
      <c r="F348" s="46" t="s">
        <v>681</v>
      </c>
      <c r="G348" s="46" t="s">
        <v>682</v>
      </c>
      <c r="H348">
        <v>0.24536560624205</v>
      </c>
      <c r="I348" t="s">
        <v>37</v>
      </c>
      <c r="K348" s="47" t="s">
        <v>43</v>
      </c>
      <c r="L348" s="47" t="s">
        <v>666</v>
      </c>
      <c r="M348" t="s">
        <v>39</v>
      </c>
      <c r="N348" s="71"/>
      <c r="O348" s="71"/>
      <c r="P348" s="71"/>
      <c r="Q348" s="71"/>
      <c r="R348" s="29"/>
      <c r="S348" s="29"/>
      <c r="T348" s="29"/>
      <c r="U348" s="71"/>
      <c r="V348" s="29"/>
      <c r="W348" s="60"/>
      <c r="Y348" t="s">
        <v>40</v>
      </c>
      <c r="AA348">
        <v>6588</v>
      </c>
      <c r="AB348" t="b">
        <f>if((W348=""),false,true)</f>
        <v>0</v>
      </c>
      <c r="AD348" s="37"/>
    </row>
    <row r="349" ht="14.25" customHeight="1">
      <c r="A349" s="38">
        <v>1144</v>
      </c>
      <c r="B349" s="46" t="s">
        <v>661</v>
      </c>
      <c r="C349" s="46" t="s">
        <v>662</v>
      </c>
      <c r="D349" s="46" t="s">
        <v>663</v>
      </c>
      <c r="E349" s="46" t="s">
        <v>664</v>
      </c>
      <c r="F349" s="46" t="s">
        <v>683</v>
      </c>
      <c r="G349" s="46" t="s">
        <v>684</v>
      </c>
      <c r="H349">
        <v>0.29560000962876</v>
      </c>
      <c r="I349" t="s">
        <v>37</v>
      </c>
      <c r="K349" s="47" t="s">
        <v>43</v>
      </c>
      <c r="L349" s="47" t="s">
        <v>666</v>
      </c>
      <c r="M349" t="s">
        <v>39</v>
      </c>
      <c r="N349" s="71"/>
      <c r="O349" s="71"/>
      <c r="P349" s="71"/>
      <c r="Q349" s="71"/>
      <c r="R349" s="29"/>
      <c r="S349" s="29"/>
      <c r="T349" s="29"/>
      <c r="U349" s="71"/>
      <c r="V349" s="29"/>
      <c r="W349" s="60"/>
      <c r="Y349" t="s">
        <v>40</v>
      </c>
      <c r="AA349">
        <v>6588</v>
      </c>
      <c r="AB349" t="b">
        <f>if((W349=""),false,true)</f>
        <v>0</v>
      </c>
      <c r="AD349" s="37"/>
    </row>
    <row r="350" ht="14.25" customHeight="1">
      <c r="A350" s="38">
        <v>1144</v>
      </c>
      <c r="B350" s="46" t="s">
        <v>661</v>
      </c>
      <c r="C350" s="46" t="s">
        <v>662</v>
      </c>
      <c r="D350" s="46" t="s">
        <v>663</v>
      </c>
      <c r="E350" s="46" t="s">
        <v>664</v>
      </c>
      <c r="F350" s="46" t="s">
        <v>584</v>
      </c>
      <c r="G350" s="46" t="s">
        <v>585</v>
      </c>
      <c r="H350">
        <v>0.27581251844146</v>
      </c>
      <c r="I350" t="s">
        <v>37</v>
      </c>
      <c r="K350" s="47" t="s">
        <v>43</v>
      </c>
      <c r="L350" s="47" t="s">
        <v>666</v>
      </c>
      <c r="M350" t="s">
        <v>39</v>
      </c>
      <c r="N350" s="71"/>
      <c r="O350" s="71"/>
      <c r="P350" s="71"/>
      <c r="Q350" s="71"/>
      <c r="R350" s="29"/>
      <c r="S350" s="29"/>
      <c r="T350" s="29"/>
      <c r="U350" s="71"/>
      <c r="V350" s="29"/>
      <c r="W350" s="60"/>
      <c r="Y350" t="s">
        <v>40</v>
      </c>
      <c r="AA350">
        <v>6588</v>
      </c>
      <c r="AB350" t="b">
        <f>if((W350=""),false,true)</f>
        <v>0</v>
      </c>
      <c r="AD350" s="37"/>
    </row>
    <row r="351" ht="14.25" customHeight="1">
      <c r="A351" s="38">
        <v>1144</v>
      </c>
      <c r="B351" s="46" t="s">
        <v>661</v>
      </c>
      <c r="C351" s="46" t="s">
        <v>662</v>
      </c>
      <c r="D351" s="46" t="s">
        <v>663</v>
      </c>
      <c r="E351" s="46" t="s">
        <v>664</v>
      </c>
      <c r="F351" s="46" t="s">
        <v>685</v>
      </c>
      <c r="G351" s="46" t="s">
        <v>686</v>
      </c>
      <c r="H351">
        <v>0.29171195066655</v>
      </c>
      <c r="I351" t="s">
        <v>37</v>
      </c>
      <c r="K351" s="47" t="s">
        <v>43</v>
      </c>
      <c r="L351" s="47" t="s">
        <v>666</v>
      </c>
      <c r="M351" t="s">
        <v>39</v>
      </c>
      <c r="N351" s="71"/>
      <c r="O351" s="71"/>
      <c r="P351" s="71"/>
      <c r="Q351" s="71"/>
      <c r="R351" s="29"/>
      <c r="S351" s="29"/>
      <c r="T351" s="29"/>
      <c r="U351" s="71"/>
      <c r="V351" s="29"/>
      <c r="W351" s="60"/>
      <c r="Y351" t="s">
        <v>40</v>
      </c>
      <c r="AA351">
        <v>6588</v>
      </c>
      <c r="AB351" t="b">
        <f>if((W351=""),false,true)</f>
        <v>0</v>
      </c>
      <c r="AD351" s="37"/>
    </row>
    <row r="352" ht="14.25" customHeight="1">
      <c r="A352" s="38">
        <v>1144</v>
      </c>
      <c r="B352" s="46" t="s">
        <v>661</v>
      </c>
      <c r="C352" s="46" t="s">
        <v>662</v>
      </c>
      <c r="D352" s="46" t="s">
        <v>663</v>
      </c>
      <c r="E352" s="46" t="s">
        <v>664</v>
      </c>
      <c r="F352" s="46" t="s">
        <v>687</v>
      </c>
      <c r="G352" s="46" t="s">
        <v>688</v>
      </c>
      <c r="H352">
        <v>0.2465856958758</v>
      </c>
      <c r="I352" t="s">
        <v>37</v>
      </c>
      <c r="K352" s="47" t="s">
        <v>43</v>
      </c>
      <c r="L352" s="47" t="s">
        <v>666</v>
      </c>
      <c r="M352" t="s">
        <v>39</v>
      </c>
      <c r="N352" s="71"/>
      <c r="O352" s="71"/>
      <c r="P352" s="71"/>
      <c r="Q352" s="71"/>
      <c r="R352" s="29"/>
      <c r="S352" s="29"/>
      <c r="T352" s="29"/>
      <c r="U352" s="71"/>
      <c r="V352" s="29"/>
      <c r="W352" s="60"/>
      <c r="Y352" t="s">
        <v>40</v>
      </c>
      <c r="AA352">
        <v>6588</v>
      </c>
      <c r="AB352" t="b">
        <f>if((W352=""),false,true)</f>
        <v>0</v>
      </c>
      <c r="AD352" s="37"/>
    </row>
    <row r="353" ht="14.25" customHeight="1">
      <c r="A353" s="38">
        <v>1144</v>
      </c>
      <c r="B353" s="46" t="s">
        <v>661</v>
      </c>
      <c r="C353" s="46" t="s">
        <v>662</v>
      </c>
      <c r="D353" s="46" t="s">
        <v>663</v>
      </c>
      <c r="E353" s="46" t="s">
        <v>664</v>
      </c>
      <c r="F353" s="46" t="s">
        <v>689</v>
      </c>
      <c r="G353" s="46" t="s">
        <v>690</v>
      </c>
      <c r="H353">
        <v>4.0309989756649</v>
      </c>
      <c r="I353" t="s">
        <v>37</v>
      </c>
      <c r="K353" s="47" t="s">
        <v>43</v>
      </c>
      <c r="L353" s="47" t="s">
        <v>666</v>
      </c>
      <c r="M353" t="s">
        <v>39</v>
      </c>
      <c r="N353" s="71"/>
      <c r="O353" s="71"/>
      <c r="P353" s="71"/>
      <c r="Q353" s="71"/>
      <c r="R353" s="29"/>
      <c r="S353" s="29"/>
      <c r="T353" s="29"/>
      <c r="U353" s="71"/>
      <c r="V353" s="29"/>
      <c r="W353" s="60"/>
      <c r="Y353" t="s">
        <v>40</v>
      </c>
      <c r="AA353">
        <v>6588</v>
      </c>
      <c r="AB353" t="b">
        <f>if((W353=""),false,true)</f>
        <v>0</v>
      </c>
      <c r="AD353" s="37"/>
    </row>
    <row r="354" ht="14.25" customHeight="1">
      <c r="A354" s="38">
        <v>1144</v>
      </c>
      <c r="B354" s="46" t="s">
        <v>661</v>
      </c>
      <c r="C354" s="46" t="s">
        <v>662</v>
      </c>
      <c r="D354" s="46" t="s">
        <v>663</v>
      </c>
      <c r="E354" s="46" t="s">
        <v>664</v>
      </c>
      <c r="F354" s="46" t="s">
        <v>691</v>
      </c>
      <c r="G354" s="46" t="s">
        <v>692</v>
      </c>
      <c r="H354">
        <v>3.8842793053672</v>
      </c>
      <c r="I354" t="s">
        <v>37</v>
      </c>
      <c r="K354" s="47" t="s">
        <v>43</v>
      </c>
      <c r="L354" s="47" t="s">
        <v>666</v>
      </c>
      <c r="M354" t="s">
        <v>39</v>
      </c>
      <c r="N354" s="71"/>
      <c r="O354" s="71"/>
      <c r="P354" s="71"/>
      <c r="Q354" s="71"/>
      <c r="R354" s="29"/>
      <c r="S354" s="29"/>
      <c r="T354" s="29"/>
      <c r="U354" s="71"/>
      <c r="V354" s="29"/>
      <c r="W354" s="60"/>
      <c r="Y354" t="s">
        <v>40</v>
      </c>
      <c r="AA354">
        <v>6588</v>
      </c>
      <c r="AB354" t="b">
        <f>if((W354=""),false,true)</f>
        <v>0</v>
      </c>
      <c r="AD354" s="37"/>
    </row>
    <row r="355" ht="14.25" customHeight="1">
      <c r="A355" s="38">
        <v>1144</v>
      </c>
      <c r="B355" s="46" t="s">
        <v>661</v>
      </c>
      <c r="C355" s="46" t="s">
        <v>662</v>
      </c>
      <c r="D355" s="46" t="s">
        <v>663</v>
      </c>
      <c r="E355" s="46" t="s">
        <v>664</v>
      </c>
      <c r="F355" s="46" t="s">
        <v>693</v>
      </c>
      <c r="G355" s="46" t="s">
        <v>694</v>
      </c>
      <c r="H355">
        <v>3.6106518168381</v>
      </c>
      <c r="I355" t="s">
        <v>37</v>
      </c>
      <c r="K355" s="47" t="s">
        <v>43</v>
      </c>
      <c r="L355" s="47" t="s">
        <v>666</v>
      </c>
      <c r="M355" t="s">
        <v>39</v>
      </c>
      <c r="N355" s="71"/>
      <c r="O355" s="71"/>
      <c r="P355" s="71"/>
      <c r="Q355" s="71"/>
      <c r="R355" s="29"/>
      <c r="S355" s="29"/>
      <c r="T355" s="29"/>
      <c r="U355" s="71"/>
      <c r="V355" s="29"/>
      <c r="W355" s="60"/>
      <c r="Y355" t="s">
        <v>40</v>
      </c>
      <c r="AA355">
        <v>6588</v>
      </c>
      <c r="AB355" t="b">
        <f>if((W355=""),false,true)</f>
        <v>0</v>
      </c>
      <c r="AD355" s="37"/>
    </row>
    <row r="356" ht="14.25" customHeight="1">
      <c r="A356" s="38">
        <v>1144</v>
      </c>
      <c r="B356" s="46" t="s">
        <v>661</v>
      </c>
      <c r="C356" s="46" t="s">
        <v>662</v>
      </c>
      <c r="D356" s="46" t="s">
        <v>663</v>
      </c>
      <c r="E356" s="46" t="s">
        <v>664</v>
      </c>
      <c r="F356" s="46" t="s">
        <v>695</v>
      </c>
      <c r="G356" s="46" t="s">
        <v>696</v>
      </c>
      <c r="H356">
        <v>0.23394224836443</v>
      </c>
      <c r="I356" t="s">
        <v>37</v>
      </c>
      <c r="K356" s="47" t="s">
        <v>43</v>
      </c>
      <c r="L356" s="47" t="s">
        <v>666</v>
      </c>
      <c r="M356" t="s">
        <v>39</v>
      </c>
      <c r="N356" s="71"/>
      <c r="O356" s="71"/>
      <c r="P356" s="71"/>
      <c r="Q356" s="71"/>
      <c r="R356" s="29"/>
      <c r="S356" s="29"/>
      <c r="T356" s="29"/>
      <c r="U356" s="71"/>
      <c r="V356" s="29"/>
      <c r="W356" s="60"/>
      <c r="Y356" t="s">
        <v>40</v>
      </c>
      <c r="AA356">
        <v>6588</v>
      </c>
      <c r="AB356" t="b">
        <f>if((W356=""),false,true)</f>
        <v>0</v>
      </c>
      <c r="AD356" s="37"/>
    </row>
    <row r="357" ht="14.25" customHeight="1">
      <c r="A357" s="38">
        <v>1144</v>
      </c>
      <c r="B357" s="46" t="s">
        <v>661</v>
      </c>
      <c r="C357" s="46" t="s">
        <v>662</v>
      </c>
      <c r="D357" s="46" t="s">
        <v>663</v>
      </c>
      <c r="E357" s="46" t="s">
        <v>664</v>
      </c>
      <c r="F357" s="46" t="s">
        <v>697</v>
      </c>
      <c r="G357" s="46" t="s">
        <v>698</v>
      </c>
      <c r="H357">
        <v>0.25453156914537</v>
      </c>
      <c r="I357" t="s">
        <v>37</v>
      </c>
      <c r="K357" s="47" t="s">
        <v>43</v>
      </c>
      <c r="L357" s="47" t="s">
        <v>666</v>
      </c>
      <c r="M357" t="s">
        <v>39</v>
      </c>
      <c r="N357" s="71"/>
      <c r="O357" s="71"/>
      <c r="P357" s="71"/>
      <c r="Q357" s="71"/>
      <c r="R357" s="29"/>
      <c r="S357" s="29"/>
      <c r="T357" s="29"/>
      <c r="U357" s="71"/>
      <c r="V357" s="29"/>
      <c r="W357" s="60"/>
      <c r="Y357" t="s">
        <v>40</v>
      </c>
      <c r="AA357">
        <v>6588</v>
      </c>
      <c r="AB357" t="b">
        <f>if((W357=""),false,true)</f>
        <v>0</v>
      </c>
      <c r="AD357" s="37"/>
    </row>
    <row r="358" ht="14.25" customHeight="1">
      <c r="A358" s="38">
        <v>1144</v>
      </c>
      <c r="B358" s="46" t="s">
        <v>661</v>
      </c>
      <c r="C358" s="46" t="s">
        <v>662</v>
      </c>
      <c r="D358" s="46" t="s">
        <v>663</v>
      </c>
      <c r="E358" s="46" t="s">
        <v>664</v>
      </c>
      <c r="F358" s="46" t="s">
        <v>699</v>
      </c>
      <c r="G358" s="46" t="s">
        <v>700</v>
      </c>
      <c r="H358">
        <v>0.67570740422779</v>
      </c>
      <c r="I358" t="s">
        <v>37</v>
      </c>
      <c r="K358" s="47" t="s">
        <v>43</v>
      </c>
      <c r="L358" s="47" t="s">
        <v>666</v>
      </c>
      <c r="M358" t="s">
        <v>39</v>
      </c>
      <c r="N358" s="71"/>
      <c r="O358" s="71"/>
      <c r="P358" s="71"/>
      <c r="Q358" s="71"/>
      <c r="R358" s="29"/>
      <c r="S358" s="29"/>
      <c r="T358" s="29"/>
      <c r="U358" s="71"/>
      <c r="V358" s="29"/>
      <c r="W358" s="60"/>
      <c r="Y358" t="s">
        <v>40</v>
      </c>
      <c r="AA358">
        <v>6588</v>
      </c>
      <c r="AB358" t="b">
        <f>if((W358=""),false,true)</f>
        <v>0</v>
      </c>
      <c r="AD358" s="37"/>
    </row>
    <row r="359" ht="14.25" customHeight="1">
      <c r="A359" s="38">
        <v>1144</v>
      </c>
      <c r="B359" s="46" t="s">
        <v>661</v>
      </c>
      <c r="C359" s="46" t="s">
        <v>662</v>
      </c>
      <c r="D359" s="46" t="s">
        <v>663</v>
      </c>
      <c r="E359" s="46" t="s">
        <v>664</v>
      </c>
      <c r="F359" s="46" t="s">
        <v>701</v>
      </c>
      <c r="G359" s="46" t="s">
        <v>702</v>
      </c>
      <c r="H359">
        <v>0.14278104116114</v>
      </c>
      <c r="I359" t="s">
        <v>37</v>
      </c>
      <c r="K359" s="47" t="s">
        <v>43</v>
      </c>
      <c r="L359" s="47" t="s">
        <v>666</v>
      </c>
      <c r="M359" t="s">
        <v>39</v>
      </c>
      <c r="N359" s="71"/>
      <c r="O359" s="71"/>
      <c r="P359" s="71"/>
      <c r="Q359" s="71"/>
      <c r="R359" s="29"/>
      <c r="S359" s="29"/>
      <c r="T359" s="29"/>
      <c r="U359" s="71"/>
      <c r="V359" s="29"/>
      <c r="W359" s="60"/>
      <c r="Y359" t="s">
        <v>40</v>
      </c>
      <c r="AA359">
        <v>6588</v>
      </c>
      <c r="AB359" t="b">
        <f>if((W359=""),false,true)</f>
        <v>0</v>
      </c>
      <c r="AD359" s="37"/>
    </row>
    <row r="360" ht="14.25" customHeight="1">
      <c r="A360" s="38">
        <v>1144</v>
      </c>
      <c r="B360" s="46" t="s">
        <v>661</v>
      </c>
      <c r="C360" s="46" t="s">
        <v>662</v>
      </c>
      <c r="D360" s="46" t="s">
        <v>663</v>
      </c>
      <c r="E360" s="46" t="s">
        <v>664</v>
      </c>
      <c r="F360" s="46" t="s">
        <v>703</v>
      </c>
      <c r="G360" s="46" t="s">
        <v>704</v>
      </c>
      <c r="H360">
        <v>0.60837084337661</v>
      </c>
      <c r="I360" t="s">
        <v>37</v>
      </c>
      <c r="K360" s="47" t="s">
        <v>43</v>
      </c>
      <c r="L360" s="47" t="s">
        <v>666</v>
      </c>
      <c r="M360" t="s">
        <v>39</v>
      </c>
      <c r="N360" s="71"/>
      <c r="O360" s="71"/>
      <c r="P360" s="71"/>
      <c r="Q360" s="71"/>
      <c r="R360" s="29"/>
      <c r="S360" s="29"/>
      <c r="T360" s="29"/>
      <c r="U360" s="71"/>
      <c r="V360" s="29"/>
      <c r="W360" s="60"/>
      <c r="Y360" t="s">
        <v>40</v>
      </c>
      <c r="AA360">
        <v>6588</v>
      </c>
      <c r="AB360" t="b">
        <f>if((W360=""),false,true)</f>
        <v>0</v>
      </c>
      <c r="AD360" s="37"/>
    </row>
    <row r="361" ht="14.25" customHeight="1">
      <c r="A361" s="38">
        <v>1144</v>
      </c>
      <c r="B361" s="46" t="s">
        <v>661</v>
      </c>
      <c r="C361" s="46" t="s">
        <v>662</v>
      </c>
      <c r="D361" s="46" t="s">
        <v>663</v>
      </c>
      <c r="E361" s="46" t="s">
        <v>664</v>
      </c>
      <c r="F361" s="46" t="s">
        <v>705</v>
      </c>
      <c r="G361" s="46" t="s">
        <v>706</v>
      </c>
      <c r="H361">
        <v>2.1772438727865</v>
      </c>
      <c r="I361" t="s">
        <v>37</v>
      </c>
      <c r="K361" s="47" t="s">
        <v>43</v>
      </c>
      <c r="L361" s="47" t="s">
        <v>666</v>
      </c>
      <c r="M361" t="s">
        <v>39</v>
      </c>
      <c r="N361" s="71"/>
      <c r="O361" s="71"/>
      <c r="P361" s="71"/>
      <c r="Q361" s="71"/>
      <c r="R361" s="29"/>
      <c r="S361" s="29"/>
      <c r="T361" s="29"/>
      <c r="U361" s="71"/>
      <c r="V361" s="29"/>
      <c r="W361" s="60"/>
      <c r="Y361" t="s">
        <v>40</v>
      </c>
      <c r="AA361">
        <v>6588</v>
      </c>
      <c r="AB361" t="b">
        <f>if((W361=""),false,true)</f>
        <v>0</v>
      </c>
      <c r="AD361" s="37"/>
    </row>
    <row r="362" ht="14.25" customHeight="1">
      <c r="A362" s="38">
        <v>1144</v>
      </c>
      <c r="B362" s="46" t="s">
        <v>661</v>
      </c>
      <c r="C362" s="46" t="s">
        <v>662</v>
      </c>
      <c r="D362" s="46" t="s">
        <v>663</v>
      </c>
      <c r="E362" s="46" t="s">
        <v>664</v>
      </c>
      <c r="F362" s="46" t="s">
        <v>707</v>
      </c>
      <c r="G362" s="46" t="s">
        <v>708</v>
      </c>
      <c r="H362">
        <v>0.77485554785555</v>
      </c>
      <c r="I362" t="s">
        <v>37</v>
      </c>
      <c r="K362" s="47" t="s">
        <v>43</v>
      </c>
      <c r="L362" s="47" t="s">
        <v>666</v>
      </c>
      <c r="M362" t="s">
        <v>39</v>
      </c>
      <c r="N362" s="71"/>
      <c r="O362" s="71"/>
      <c r="P362" s="71"/>
      <c r="Q362" s="71"/>
      <c r="R362" s="29"/>
      <c r="S362" s="29"/>
      <c r="T362" s="29"/>
      <c r="U362" s="71"/>
      <c r="V362" s="29"/>
      <c r="W362" s="60"/>
      <c r="Y362" t="s">
        <v>40</v>
      </c>
      <c r="AA362">
        <v>6588</v>
      </c>
      <c r="AB362" t="b">
        <f>if((W362=""),false,true)</f>
        <v>0</v>
      </c>
      <c r="AD362" s="37"/>
    </row>
    <row r="363" ht="14.25" customHeight="1">
      <c r="A363" s="38">
        <v>1144</v>
      </c>
      <c r="B363" s="46" t="s">
        <v>661</v>
      </c>
      <c r="C363" s="46" t="s">
        <v>662</v>
      </c>
      <c r="D363" s="46" t="s">
        <v>663</v>
      </c>
      <c r="E363" s="46" t="s">
        <v>664</v>
      </c>
      <c r="F363" s="46" t="s">
        <v>429</v>
      </c>
      <c r="G363" s="46" t="s">
        <v>590</v>
      </c>
      <c r="H363">
        <v>0.45352549614945</v>
      </c>
      <c r="I363" t="s">
        <v>37</v>
      </c>
      <c r="K363" s="47" t="s">
        <v>43</v>
      </c>
      <c r="L363" s="47" t="s">
        <v>666</v>
      </c>
      <c r="M363" t="s">
        <v>39</v>
      </c>
      <c r="N363" s="71"/>
      <c r="O363" s="71"/>
      <c r="P363" s="71"/>
      <c r="Q363" s="71"/>
      <c r="R363" s="29"/>
      <c r="S363" s="29"/>
      <c r="T363" s="29"/>
      <c r="U363" s="71"/>
      <c r="V363" s="29"/>
      <c r="W363" s="60"/>
      <c r="Y363" t="s">
        <v>40</v>
      </c>
      <c r="AA363">
        <v>6588</v>
      </c>
      <c r="AB363" t="b">
        <f>if((W363=""),false,true)</f>
        <v>0</v>
      </c>
      <c r="AD363" s="37"/>
    </row>
    <row r="364" ht="14.25" customHeight="1">
      <c r="A364" s="38">
        <v>1144</v>
      </c>
      <c r="B364" s="46" t="s">
        <v>661</v>
      </c>
      <c r="C364" s="46" t="s">
        <v>662</v>
      </c>
      <c r="D364" s="46" t="s">
        <v>663</v>
      </c>
      <c r="E364" s="46" t="s">
        <v>664</v>
      </c>
      <c r="F364" s="46" t="s">
        <v>709</v>
      </c>
      <c r="G364" s="46" t="s">
        <v>710</v>
      </c>
      <c r="H364">
        <v>0.08134808912001</v>
      </c>
      <c r="I364" t="s">
        <v>37</v>
      </c>
      <c r="K364" s="47" t="s">
        <v>43</v>
      </c>
      <c r="L364" s="47" t="s">
        <v>666</v>
      </c>
      <c r="M364" t="s">
        <v>39</v>
      </c>
      <c r="N364" s="71"/>
      <c r="O364" s="71"/>
      <c r="P364" s="71"/>
      <c r="Q364" s="71"/>
      <c r="R364" s="29"/>
      <c r="S364" s="29"/>
      <c r="T364" s="29"/>
      <c r="U364" s="71"/>
      <c r="V364" s="29"/>
      <c r="W364" s="60"/>
      <c r="Y364" t="s">
        <v>40</v>
      </c>
      <c r="AA364">
        <v>6588</v>
      </c>
      <c r="AB364" t="b">
        <f>if((W364=""),false,true)</f>
        <v>0</v>
      </c>
      <c r="AD364" s="37"/>
    </row>
    <row r="365" ht="14.25" customHeight="1">
      <c r="A365" s="38">
        <v>1144</v>
      </c>
      <c r="B365" s="46" t="s">
        <v>661</v>
      </c>
      <c r="C365" s="46" t="s">
        <v>662</v>
      </c>
      <c r="D365" s="46" t="s">
        <v>663</v>
      </c>
      <c r="E365" s="46" t="s">
        <v>664</v>
      </c>
      <c r="F365" s="46" t="s">
        <v>711</v>
      </c>
      <c r="G365" s="46" t="s">
        <v>712</v>
      </c>
      <c r="H365">
        <v>0.13781940994237</v>
      </c>
      <c r="I365" t="s">
        <v>37</v>
      </c>
      <c r="K365" s="47" t="s">
        <v>43</v>
      </c>
      <c r="L365" s="47" t="s">
        <v>666</v>
      </c>
      <c r="M365" t="s">
        <v>39</v>
      </c>
      <c r="N365" s="71"/>
      <c r="O365" s="71"/>
      <c r="P365" s="71"/>
      <c r="Q365" s="71"/>
      <c r="R365" s="29"/>
      <c r="S365" s="29"/>
      <c r="T365" s="29"/>
      <c r="U365" s="71"/>
      <c r="V365" s="29"/>
      <c r="W365" s="60"/>
      <c r="Y365" t="s">
        <v>40</v>
      </c>
      <c r="AA365">
        <v>6588</v>
      </c>
      <c r="AB365" t="b">
        <f>if((W365=""),false,true)</f>
        <v>0</v>
      </c>
      <c r="AD365" s="37"/>
    </row>
    <row r="366" ht="14.25" customHeight="1">
      <c r="A366" s="38">
        <v>1144</v>
      </c>
      <c r="B366" s="46" t="s">
        <v>661</v>
      </c>
      <c r="C366" s="46" t="s">
        <v>662</v>
      </c>
      <c r="D366" s="46" t="s">
        <v>663</v>
      </c>
      <c r="E366" s="46" t="s">
        <v>664</v>
      </c>
      <c r="F366" s="46" t="s">
        <v>713</v>
      </c>
      <c r="G366" s="46" t="s">
        <v>714</v>
      </c>
      <c r="H366">
        <v>0.1378739150012</v>
      </c>
      <c r="I366" t="s">
        <v>37</v>
      </c>
      <c r="K366" s="47" t="s">
        <v>43</v>
      </c>
      <c r="L366" s="47" t="s">
        <v>666</v>
      </c>
      <c r="M366" t="s">
        <v>39</v>
      </c>
      <c r="N366" s="71"/>
      <c r="O366" s="71"/>
      <c r="P366" s="71"/>
      <c r="Q366" s="71"/>
      <c r="R366" s="29"/>
      <c r="S366" s="29"/>
      <c r="T366" s="29"/>
      <c r="U366" s="71"/>
      <c r="V366" s="29"/>
      <c r="W366" s="60"/>
      <c r="Y366" t="s">
        <v>40</v>
      </c>
      <c r="AA366">
        <v>6588</v>
      </c>
      <c r="AB366" t="b">
        <f>if((W366=""),false,true)</f>
        <v>0</v>
      </c>
      <c r="AD366" s="37"/>
    </row>
    <row r="367" ht="14.25" customHeight="1">
      <c r="A367" s="38">
        <v>1144</v>
      </c>
      <c r="B367" s="46" t="s">
        <v>661</v>
      </c>
      <c r="C367" s="46" t="s">
        <v>662</v>
      </c>
      <c r="D367" s="46" t="s">
        <v>663</v>
      </c>
      <c r="E367" s="46" t="s">
        <v>664</v>
      </c>
      <c r="F367" s="46" t="s">
        <v>715</v>
      </c>
      <c r="G367" s="46" t="s">
        <v>716</v>
      </c>
      <c r="H367">
        <v>0.13661500615796</v>
      </c>
      <c r="I367" t="s">
        <v>37</v>
      </c>
      <c r="K367" s="47" t="s">
        <v>43</v>
      </c>
      <c r="L367" s="47" t="s">
        <v>666</v>
      </c>
      <c r="M367" t="s">
        <v>39</v>
      </c>
      <c r="N367" s="71"/>
      <c r="O367" s="71"/>
      <c r="P367" s="71"/>
      <c r="Q367" s="71"/>
      <c r="R367" s="29"/>
      <c r="S367" s="29"/>
      <c r="T367" s="29"/>
      <c r="U367" s="71"/>
      <c r="V367" s="29"/>
      <c r="W367" s="60"/>
      <c r="Y367" t="s">
        <v>40</v>
      </c>
      <c r="AA367">
        <v>6588</v>
      </c>
      <c r="AB367" t="b">
        <f>if((W367=""),false,true)</f>
        <v>0</v>
      </c>
      <c r="AD367" s="37"/>
    </row>
    <row r="368" ht="14.25" customHeight="1">
      <c r="A368" s="38">
        <v>1144</v>
      </c>
      <c r="B368" s="46" t="s">
        <v>661</v>
      </c>
      <c r="C368" s="46" t="s">
        <v>662</v>
      </c>
      <c r="D368" s="46" t="s">
        <v>663</v>
      </c>
      <c r="E368" s="46" t="s">
        <v>664</v>
      </c>
      <c r="F368" s="46" t="s">
        <v>717</v>
      </c>
      <c r="G368" s="46" t="s">
        <v>718</v>
      </c>
      <c r="H368">
        <v>0.1017234891641</v>
      </c>
      <c r="I368" t="s">
        <v>37</v>
      </c>
      <c r="K368" s="47" t="s">
        <v>43</v>
      </c>
      <c r="L368" s="47" t="s">
        <v>666</v>
      </c>
      <c r="M368" t="s">
        <v>39</v>
      </c>
      <c r="N368" s="71"/>
      <c r="O368" s="71"/>
      <c r="P368" s="71"/>
      <c r="Q368" s="71"/>
      <c r="R368" s="29"/>
      <c r="S368" s="29"/>
      <c r="T368" s="29"/>
      <c r="U368" s="71"/>
      <c r="V368" s="29"/>
      <c r="W368" s="60"/>
      <c r="Y368" t="s">
        <v>40</v>
      </c>
      <c r="AA368">
        <v>6588</v>
      </c>
      <c r="AB368" t="b">
        <f>if((W368=""),false,true)</f>
        <v>0</v>
      </c>
      <c r="AD368" s="37"/>
    </row>
    <row r="369" ht="14.25" customHeight="1">
      <c r="A369" s="38">
        <v>1144</v>
      </c>
      <c r="B369" s="46" t="s">
        <v>661</v>
      </c>
      <c r="C369" s="46" t="s">
        <v>662</v>
      </c>
      <c r="D369" s="46" t="s">
        <v>663</v>
      </c>
      <c r="E369" s="46" t="s">
        <v>664</v>
      </c>
      <c r="F369" s="46" t="s">
        <v>719</v>
      </c>
      <c r="G369" s="46" t="s">
        <v>720</v>
      </c>
      <c r="H369">
        <v>1.7630439625975</v>
      </c>
      <c r="I369" t="s">
        <v>37</v>
      </c>
      <c r="K369" s="47" t="s">
        <v>43</v>
      </c>
      <c r="L369" s="47" t="s">
        <v>666</v>
      </c>
      <c r="M369" t="s">
        <v>39</v>
      </c>
      <c r="N369" s="71"/>
      <c r="O369" s="71"/>
      <c r="P369" s="71"/>
      <c r="Q369" s="71"/>
      <c r="R369" s="29"/>
      <c r="S369" s="29"/>
      <c r="T369" s="29"/>
      <c r="U369" s="71"/>
      <c r="V369" s="29"/>
      <c r="W369" s="60"/>
      <c r="Y369" t="s">
        <v>40</v>
      </c>
      <c r="AA369">
        <v>6588</v>
      </c>
      <c r="AB369" t="b">
        <f>if((W369=""),false,true)</f>
        <v>0</v>
      </c>
      <c r="AD369" s="37"/>
    </row>
    <row r="370" ht="14.25" customHeight="1">
      <c r="A370" s="38">
        <v>1144</v>
      </c>
      <c r="B370" s="46" t="s">
        <v>661</v>
      </c>
      <c r="C370" s="46" t="s">
        <v>662</v>
      </c>
      <c r="D370" s="46" t="s">
        <v>663</v>
      </c>
      <c r="E370" s="46" t="s">
        <v>664</v>
      </c>
      <c r="F370" s="46" t="s">
        <v>721</v>
      </c>
      <c r="G370" s="46" t="s">
        <v>722</v>
      </c>
      <c r="H370">
        <v>0.21887138348169</v>
      </c>
      <c r="I370" t="s">
        <v>37</v>
      </c>
      <c r="K370" s="47" t="s">
        <v>43</v>
      </c>
      <c r="L370" s="47" t="s">
        <v>666</v>
      </c>
      <c r="M370" t="s">
        <v>39</v>
      </c>
      <c r="N370" s="71"/>
      <c r="O370" s="71"/>
      <c r="P370" s="71"/>
      <c r="Q370" s="71"/>
      <c r="R370" s="29"/>
      <c r="S370" s="29"/>
      <c r="T370" s="29"/>
      <c r="U370" s="71"/>
      <c r="V370" s="29"/>
      <c r="W370" s="60"/>
      <c r="Y370" t="s">
        <v>40</v>
      </c>
      <c r="AA370">
        <v>6588</v>
      </c>
      <c r="AB370" t="b">
        <f>if((W370=""),false,true)</f>
        <v>0</v>
      </c>
      <c r="AD370" s="37"/>
    </row>
    <row r="371" ht="14.25" customHeight="1">
      <c r="A371" s="38">
        <v>1144</v>
      </c>
      <c r="B371" s="46" t="s">
        <v>661</v>
      </c>
      <c r="C371" s="46" t="s">
        <v>662</v>
      </c>
      <c r="D371" s="46" t="s">
        <v>663</v>
      </c>
      <c r="E371" s="46" t="s">
        <v>664</v>
      </c>
      <c r="F371" s="46" t="s">
        <v>723</v>
      </c>
      <c r="G371" s="46" t="s">
        <v>724</v>
      </c>
      <c r="H371">
        <v>0.14299093525278</v>
      </c>
      <c r="I371" t="s">
        <v>37</v>
      </c>
      <c r="K371" s="47" t="s">
        <v>43</v>
      </c>
      <c r="L371" s="47" t="s">
        <v>666</v>
      </c>
      <c r="M371" t="s">
        <v>39</v>
      </c>
      <c r="N371" s="71"/>
      <c r="O371" s="71"/>
      <c r="P371" s="71"/>
      <c r="Q371" s="71"/>
      <c r="R371" s="29"/>
      <c r="S371" s="29"/>
      <c r="T371" s="29"/>
      <c r="U371" s="71"/>
      <c r="V371" s="29"/>
      <c r="W371" s="60"/>
      <c r="Y371" t="s">
        <v>40</v>
      </c>
      <c r="AA371">
        <v>6588</v>
      </c>
      <c r="AB371" t="b">
        <f>if((W371=""),false,true)</f>
        <v>0</v>
      </c>
      <c r="AD371" s="37"/>
    </row>
    <row r="372" ht="14.25" customHeight="1">
      <c r="A372" s="38">
        <v>1144</v>
      </c>
      <c r="B372" s="46" t="s">
        <v>661</v>
      </c>
      <c r="C372" s="46" t="s">
        <v>662</v>
      </c>
      <c r="D372" s="46" t="s">
        <v>663</v>
      </c>
      <c r="E372" s="46" t="s">
        <v>664</v>
      </c>
      <c r="F372" s="46" t="s">
        <v>725</v>
      </c>
      <c r="G372" s="46" t="s">
        <v>726</v>
      </c>
      <c r="H372">
        <v>0.13965564506748</v>
      </c>
      <c r="I372" t="s">
        <v>37</v>
      </c>
      <c r="K372" s="47" t="s">
        <v>43</v>
      </c>
      <c r="L372" s="47" t="s">
        <v>666</v>
      </c>
      <c r="M372" t="s">
        <v>39</v>
      </c>
      <c r="N372" s="71"/>
      <c r="O372" s="71"/>
      <c r="P372" s="71"/>
      <c r="Q372" s="71"/>
      <c r="R372" s="29"/>
      <c r="S372" s="29"/>
      <c r="T372" s="29"/>
      <c r="U372" s="71"/>
      <c r="V372" s="29"/>
      <c r="W372" s="60"/>
      <c r="Y372" t="s">
        <v>40</v>
      </c>
      <c r="AA372">
        <v>6588</v>
      </c>
      <c r="AB372" t="b">
        <f>if((W372=""),false,true)</f>
        <v>0</v>
      </c>
      <c r="AD372" s="37"/>
    </row>
    <row r="373" ht="14.25" customHeight="1">
      <c r="A373" s="38">
        <v>1144</v>
      </c>
      <c r="B373" s="46" t="s">
        <v>661</v>
      </c>
      <c r="C373" s="46" t="s">
        <v>662</v>
      </c>
      <c r="D373" s="46" t="s">
        <v>663</v>
      </c>
      <c r="E373" s="46" t="s">
        <v>664</v>
      </c>
      <c r="F373" s="46" t="s">
        <v>727</v>
      </c>
      <c r="G373" s="46" t="s">
        <v>728</v>
      </c>
      <c r="H373">
        <v>3.8963886879446</v>
      </c>
      <c r="I373" t="s">
        <v>37</v>
      </c>
      <c r="K373" s="47" t="s">
        <v>43</v>
      </c>
      <c r="L373" s="47" t="s">
        <v>666</v>
      </c>
      <c r="M373" t="s">
        <v>39</v>
      </c>
      <c r="N373" s="71"/>
      <c r="O373" s="71"/>
      <c r="P373" s="71"/>
      <c r="Q373" s="71"/>
      <c r="R373" s="29"/>
      <c r="S373" s="29"/>
      <c r="T373" s="29"/>
      <c r="U373" s="71"/>
      <c r="V373" s="29"/>
      <c r="W373" s="60"/>
      <c r="Y373" t="s">
        <v>40</v>
      </c>
      <c r="AA373">
        <v>6588</v>
      </c>
      <c r="AB373" t="b">
        <f>if((W373=""),false,true)</f>
        <v>0</v>
      </c>
      <c r="AD373" s="37"/>
    </row>
    <row r="374" ht="14.25" customHeight="1">
      <c r="A374" s="38">
        <v>1144</v>
      </c>
      <c r="B374" s="46" t="s">
        <v>661</v>
      </c>
      <c r="C374" s="46" t="s">
        <v>662</v>
      </c>
      <c r="D374" s="46" t="s">
        <v>663</v>
      </c>
      <c r="E374" s="46" t="s">
        <v>664</v>
      </c>
      <c r="F374" s="46" t="s">
        <v>729</v>
      </c>
      <c r="G374" s="46" t="s">
        <v>730</v>
      </c>
      <c r="H374">
        <v>0.17676557322836</v>
      </c>
      <c r="I374" t="s">
        <v>37</v>
      </c>
      <c r="K374" s="47" t="s">
        <v>43</v>
      </c>
      <c r="L374" s="47" t="s">
        <v>666</v>
      </c>
      <c r="M374" t="s">
        <v>39</v>
      </c>
      <c r="N374" s="71"/>
      <c r="O374" s="71"/>
      <c r="P374" s="71"/>
      <c r="Q374" s="71"/>
      <c r="R374" s="29"/>
      <c r="S374" s="29"/>
      <c r="T374" s="29"/>
      <c r="U374" s="71"/>
      <c r="V374" s="29"/>
      <c r="W374" s="60"/>
      <c r="Y374" t="s">
        <v>40</v>
      </c>
      <c r="AA374">
        <v>6588</v>
      </c>
      <c r="AB374" t="b">
        <f>if((W374=""),false,true)</f>
        <v>0</v>
      </c>
      <c r="AD374" s="37"/>
    </row>
    <row r="375" ht="14.25" customHeight="1">
      <c r="A375" s="38">
        <v>1144</v>
      </c>
      <c r="B375" s="46" t="s">
        <v>661</v>
      </c>
      <c r="C375" s="46" t="s">
        <v>662</v>
      </c>
      <c r="D375" s="46" t="s">
        <v>663</v>
      </c>
      <c r="E375" s="46" t="s">
        <v>664</v>
      </c>
      <c r="F375" s="46" t="s">
        <v>731</v>
      </c>
      <c r="G375" s="46" t="s">
        <v>732</v>
      </c>
      <c r="H375">
        <v>3.5620583097053</v>
      </c>
      <c r="I375" t="s">
        <v>37</v>
      </c>
      <c r="K375" s="47" t="s">
        <v>43</v>
      </c>
      <c r="L375" s="47" t="s">
        <v>666</v>
      </c>
      <c r="M375" t="s">
        <v>39</v>
      </c>
      <c r="N375" s="71"/>
      <c r="O375" s="71"/>
      <c r="P375" s="71"/>
      <c r="Q375" s="71"/>
      <c r="R375" s="29"/>
      <c r="S375" s="29"/>
      <c r="T375" s="29"/>
      <c r="U375" s="71"/>
      <c r="V375" s="29"/>
      <c r="W375" s="60"/>
      <c r="Y375" t="s">
        <v>40</v>
      </c>
      <c r="AA375">
        <v>6588</v>
      </c>
      <c r="AB375" t="b">
        <f>if((W375=""),false,true)</f>
        <v>0</v>
      </c>
      <c r="AD375" s="37"/>
    </row>
    <row r="376" ht="14.25" customHeight="1">
      <c r="A376" s="38">
        <v>1144</v>
      </c>
      <c r="B376" s="46" t="s">
        <v>661</v>
      </c>
      <c r="C376" s="46" t="s">
        <v>662</v>
      </c>
      <c r="D376" s="46" t="s">
        <v>663</v>
      </c>
      <c r="E376" s="46" t="s">
        <v>664</v>
      </c>
      <c r="F376" s="46" t="s">
        <v>733</v>
      </c>
      <c r="G376" s="46" t="s">
        <v>734</v>
      </c>
      <c r="H376">
        <v>0.14123897550074</v>
      </c>
      <c r="I376" t="s">
        <v>37</v>
      </c>
      <c r="K376" s="47" t="s">
        <v>43</v>
      </c>
      <c r="L376" s="47" t="s">
        <v>666</v>
      </c>
      <c r="M376" t="s">
        <v>39</v>
      </c>
      <c r="N376" s="71"/>
      <c r="O376" s="71"/>
      <c r="P376" s="71"/>
      <c r="Q376" s="71"/>
      <c r="R376" s="29"/>
      <c r="S376" s="29"/>
      <c r="T376" s="29"/>
      <c r="U376" s="71"/>
      <c r="V376" s="29"/>
      <c r="W376" s="60"/>
      <c r="Y376" t="s">
        <v>40</v>
      </c>
      <c r="AA376">
        <v>6588</v>
      </c>
      <c r="AB376" t="b">
        <f>if((W376=""),false,true)</f>
        <v>0</v>
      </c>
      <c r="AD376" s="37"/>
    </row>
    <row r="377" ht="14.25" customHeight="1">
      <c r="A377" s="38">
        <v>1144</v>
      </c>
      <c r="B377" s="46" t="s">
        <v>661</v>
      </c>
      <c r="C377" s="46" t="s">
        <v>662</v>
      </c>
      <c r="D377" s="46" t="s">
        <v>663</v>
      </c>
      <c r="E377" s="46" t="s">
        <v>664</v>
      </c>
      <c r="F377" s="46" t="s">
        <v>48</v>
      </c>
      <c r="G377" s="46" t="s">
        <v>49</v>
      </c>
      <c r="H377">
        <v>0.00028840315</v>
      </c>
      <c r="I377" t="s">
        <v>37</v>
      </c>
      <c r="K377" s="47" t="s">
        <v>43</v>
      </c>
      <c r="L377" s="47" t="s">
        <v>666</v>
      </c>
      <c r="M377" t="s">
        <v>39</v>
      </c>
      <c r="N377" s="71"/>
      <c r="O377" s="71"/>
      <c r="P377" s="71"/>
      <c r="Q377" s="71"/>
      <c r="R377" s="29"/>
      <c r="S377" s="29"/>
      <c r="T377" s="29"/>
      <c r="U377" s="71"/>
      <c r="V377" s="29"/>
      <c r="W377" s="60"/>
      <c r="Y377" t="s">
        <v>40</v>
      </c>
      <c r="AA377">
        <v>6588</v>
      </c>
      <c r="AB377" t="b">
        <f>if((W377=""),false,true)</f>
        <v>0</v>
      </c>
      <c r="AD377" s="37"/>
    </row>
    <row r="378" ht="14.25" customHeight="1">
      <c r="A378" s="38">
        <v>1287</v>
      </c>
      <c r="B378" s="46" t="s">
        <v>53</v>
      </c>
      <c r="C378" s="46" t="s">
        <v>45</v>
      </c>
      <c r="D378" s="46" t="s">
        <v>663</v>
      </c>
      <c r="E378" s="46" t="s">
        <v>664</v>
      </c>
      <c r="F378" t="s">
        <v>48</v>
      </c>
      <c r="G378" s="46" t="s">
        <v>49</v>
      </c>
      <c r="H378">
        <v>0.00028840315</v>
      </c>
      <c r="I378" t="s">
        <v>37</v>
      </c>
      <c r="L378" t="s">
        <v>50</v>
      </c>
      <c r="M378" t="s">
        <v>39</v>
      </c>
      <c r="N378" s="40"/>
      <c r="O378" s="40"/>
      <c r="P378" s="40"/>
      <c r="Q378" s="40"/>
      <c r="R378" s="39"/>
      <c r="S378" s="39"/>
      <c r="T378" s="39"/>
      <c r="U378" s="40"/>
      <c r="V378" s="39"/>
      <c r="W378" s="69"/>
      <c r="Y378" t="s">
        <v>40</v>
      </c>
      <c r="AA378">
        <v>6588</v>
      </c>
      <c r="AB378" s="46" t="b">
        <v>0</v>
      </c>
      <c r="AD378" s="8"/>
    </row>
    <row r="379" ht="14.25" customHeight="1">
      <c r="A379" s="38">
        <v>1287</v>
      </c>
      <c r="B379" s="46" t="s">
        <v>44</v>
      </c>
      <c r="C379" s="46" t="s">
        <v>45</v>
      </c>
      <c r="D379" s="46" t="s">
        <v>663</v>
      </c>
      <c r="E379" s="46" t="s">
        <v>664</v>
      </c>
      <c r="F379" t="s">
        <v>48</v>
      </c>
      <c r="G379" s="46" t="s">
        <v>49</v>
      </c>
      <c r="H379">
        <v>0.000196336028</v>
      </c>
      <c r="I379" t="s">
        <v>37</v>
      </c>
      <c r="L379" t="s">
        <v>50</v>
      </c>
      <c r="M379" t="s">
        <v>39</v>
      </c>
      <c r="N379" s="40"/>
      <c r="O379" s="40"/>
      <c r="P379" s="40"/>
      <c r="Q379" s="40"/>
      <c r="R379" s="39"/>
      <c r="S379" s="39"/>
      <c r="T379" s="39"/>
      <c r="U379" s="40"/>
      <c r="V379" s="39"/>
      <c r="W379" s="69"/>
      <c r="Y379" t="s">
        <v>40</v>
      </c>
      <c r="AA379">
        <v>6588</v>
      </c>
      <c r="AB379" s="46" t="b">
        <v>0</v>
      </c>
      <c r="AD379" s="8"/>
    </row>
    <row r="380" ht="14.25" customHeight="1">
      <c r="A380" s="38">
        <v>1308</v>
      </c>
      <c r="B380" s="46" t="s">
        <v>41</v>
      </c>
      <c r="C380" s="46" t="s">
        <v>42</v>
      </c>
      <c r="D380" s="46" t="s">
        <v>663</v>
      </c>
      <c r="E380" s="46" t="s">
        <v>735</v>
      </c>
      <c r="F380" t="s">
        <v>35</v>
      </c>
      <c r="G380" s="12" t="s">
        <v>36</v>
      </c>
      <c r="H380">
        <v>0.377572190925416</v>
      </c>
      <c r="I380" t="s">
        <v>37</v>
      </c>
      <c r="K380" s="47" t="s">
        <v>43</v>
      </c>
      <c r="L380" s="47" t="str">
        <f>((I380&amp;A380)&amp;"-")&amp;B380</f>
        <v>REF1308-Abraham M.H. and Acree Jr. W.E. The solubility of liquid and solid compounds in dry octan-1-ol. Chemosphere (2013)</v>
      </c>
      <c r="M380" t="s">
        <v>39</v>
      </c>
      <c r="N380" s="71"/>
      <c r="O380" s="71"/>
      <c r="P380" s="71"/>
      <c r="Q380" s="71"/>
      <c r="R380" s="29"/>
      <c r="S380" s="29"/>
      <c r="T380" s="29"/>
      <c r="U380" s="71"/>
      <c r="V380" s="29"/>
      <c r="W380" s="60"/>
      <c r="Y380" t="s">
        <v>40</v>
      </c>
      <c r="AA380">
        <v>6588</v>
      </c>
      <c r="AB380" t="b">
        <f>if((W380=""),false,true)</f>
        <v>0</v>
      </c>
      <c r="AD380" s="37"/>
    </row>
    <row r="381" ht="14.25" customHeight="1">
      <c r="A381" s="38">
        <v>1287</v>
      </c>
      <c r="B381" s="46" t="s">
        <v>44</v>
      </c>
      <c r="C381" s="46" t="s">
        <v>45</v>
      </c>
      <c r="D381" s="46" t="s">
        <v>736</v>
      </c>
      <c r="E381" s="46" t="s">
        <v>737</v>
      </c>
      <c r="F381" t="s">
        <v>48</v>
      </c>
      <c r="G381" s="46" t="s">
        <v>49</v>
      </c>
      <c r="H381">
        <v>0.012941958415</v>
      </c>
      <c r="I381" t="s">
        <v>37</v>
      </c>
      <c r="L381" t="s">
        <v>50</v>
      </c>
      <c r="M381" t="s">
        <v>39</v>
      </c>
      <c r="N381" s="40"/>
      <c r="O381" s="40"/>
      <c r="P381" s="40"/>
      <c r="Q381" s="40"/>
      <c r="R381" s="39"/>
      <c r="S381" s="39"/>
      <c r="T381" s="39"/>
      <c r="U381" s="40"/>
      <c r="V381" s="39"/>
      <c r="W381" s="69"/>
      <c r="Y381" t="s">
        <v>40</v>
      </c>
      <c r="AA381">
        <v>80672</v>
      </c>
      <c r="AB381" s="46" t="b">
        <v>0</v>
      </c>
      <c r="AD381" s="8"/>
    </row>
    <row r="382" ht="14.25" customHeight="1">
      <c r="A382" s="38">
        <v>1287</v>
      </c>
      <c r="B382" s="46" t="s">
        <v>44</v>
      </c>
      <c r="C382" s="46" t="s">
        <v>45</v>
      </c>
      <c r="D382" s="46" t="s">
        <v>738</v>
      </c>
      <c r="E382" s="46" t="s">
        <v>739</v>
      </c>
      <c r="F382" t="s">
        <v>48</v>
      </c>
      <c r="G382" s="46" t="s">
        <v>49</v>
      </c>
      <c r="H382">
        <v>0.00078704579</v>
      </c>
      <c r="I382" t="s">
        <v>37</v>
      </c>
      <c r="L382" t="s">
        <v>50</v>
      </c>
      <c r="M382" t="s">
        <v>39</v>
      </c>
      <c r="N382" s="40"/>
      <c r="O382" s="40"/>
      <c r="P382" s="40"/>
      <c r="Q382" s="40"/>
      <c r="R382" s="39"/>
      <c r="S382" s="39"/>
      <c r="T382" s="39"/>
      <c r="U382" s="40"/>
      <c r="V382" s="39"/>
      <c r="W382" s="69"/>
      <c r="Y382" t="s">
        <v>40</v>
      </c>
      <c r="AA382">
        <v>10438218</v>
      </c>
      <c r="AB382" s="46" t="b">
        <v>0</v>
      </c>
      <c r="AD382" s="8"/>
    </row>
    <row r="383" ht="14.25" customHeight="1">
      <c r="A383" s="38">
        <v>1287</v>
      </c>
      <c r="B383" s="46" t="s">
        <v>44</v>
      </c>
      <c r="C383" s="46" t="s">
        <v>45</v>
      </c>
      <c r="D383" s="46" t="s">
        <v>740</v>
      </c>
      <c r="E383" s="46" t="s">
        <v>741</v>
      </c>
      <c r="F383" t="s">
        <v>48</v>
      </c>
      <c r="G383" s="46" t="s">
        <v>49</v>
      </c>
      <c r="H383">
        <v>0.000046558609</v>
      </c>
      <c r="I383" t="s">
        <v>37</v>
      </c>
      <c r="L383" t="s">
        <v>50</v>
      </c>
      <c r="M383" t="s">
        <v>39</v>
      </c>
      <c r="N383" s="40"/>
      <c r="O383" s="40"/>
      <c r="P383" s="40"/>
      <c r="Q383" s="40"/>
      <c r="R383" s="39"/>
      <c r="S383" s="39"/>
      <c r="T383" s="39"/>
      <c r="U383" s="40"/>
      <c r="V383" s="39"/>
      <c r="W383" s="69"/>
      <c r="Y383" t="s">
        <v>40</v>
      </c>
      <c r="AA383">
        <v>10439149</v>
      </c>
      <c r="AB383" s="46" t="b">
        <v>0</v>
      </c>
      <c r="AD383" s="8"/>
    </row>
    <row r="384" ht="14.25" customHeight="1">
      <c r="A384" s="38">
        <v>1287</v>
      </c>
      <c r="B384" s="46" t="s">
        <v>53</v>
      </c>
      <c r="C384" s="46" t="s">
        <v>45</v>
      </c>
      <c r="D384" s="46" t="s">
        <v>742</v>
      </c>
      <c r="E384" s="46" t="s">
        <v>743</v>
      </c>
      <c r="F384" t="s">
        <v>48</v>
      </c>
      <c r="G384" s="46" t="s">
        <v>49</v>
      </c>
      <c r="H384">
        <v>0.158489319246</v>
      </c>
      <c r="I384" t="s">
        <v>37</v>
      </c>
      <c r="L384" t="s">
        <v>50</v>
      </c>
      <c r="M384" t="s">
        <v>39</v>
      </c>
      <c r="N384" s="40"/>
      <c r="O384" s="40"/>
      <c r="P384" s="40"/>
      <c r="Q384" s="40"/>
      <c r="R384" s="39"/>
      <c r="S384" s="39"/>
      <c r="T384" s="39"/>
      <c r="U384" s="40"/>
      <c r="V384" s="39"/>
      <c r="W384" s="69"/>
      <c r="Y384" t="s">
        <v>294</v>
      </c>
      <c r="AA384">
        <v>7615</v>
      </c>
      <c r="AB384" s="46" t="b">
        <v>0</v>
      </c>
      <c r="AD384" s="8"/>
    </row>
    <row r="385" ht="14.25" customHeight="1">
      <c r="A385" s="38">
        <v>1287</v>
      </c>
      <c r="B385" s="46" t="s">
        <v>174</v>
      </c>
      <c r="C385" s="46" t="s">
        <v>45</v>
      </c>
      <c r="D385" s="46" t="s">
        <v>742</v>
      </c>
      <c r="E385" s="46" t="s">
        <v>744</v>
      </c>
      <c r="F385" t="s">
        <v>48</v>
      </c>
      <c r="G385" s="46" t="s">
        <v>49</v>
      </c>
      <c r="H385">
        <v>0.158489319246</v>
      </c>
      <c r="I385" t="s">
        <v>37</v>
      </c>
      <c r="L385" t="s">
        <v>50</v>
      </c>
      <c r="M385" t="s">
        <v>39</v>
      </c>
      <c r="N385" s="40"/>
      <c r="O385" s="40"/>
      <c r="P385" s="40"/>
      <c r="Q385" s="40"/>
      <c r="R385" s="39"/>
      <c r="S385" s="39"/>
      <c r="T385" s="39"/>
      <c r="U385" s="40"/>
      <c r="V385" s="39"/>
      <c r="W385" s="69"/>
      <c r="Y385" t="s">
        <v>294</v>
      </c>
      <c r="AA385">
        <v>7615</v>
      </c>
      <c r="AB385" s="46" t="b">
        <v>0</v>
      </c>
      <c r="AD385" s="8"/>
    </row>
    <row r="386" ht="14.25" customHeight="1">
      <c r="A386" s="38">
        <v>1287</v>
      </c>
      <c r="B386" s="46" t="s">
        <v>53</v>
      </c>
      <c r="C386" s="46" t="s">
        <v>45</v>
      </c>
      <c r="D386" s="46" t="s">
        <v>745</v>
      </c>
      <c r="E386" s="46" t="s">
        <v>746</v>
      </c>
      <c r="F386" t="s">
        <v>48</v>
      </c>
      <c r="G386" s="46" t="s">
        <v>49</v>
      </c>
      <c r="H386">
        <v>0.109647819614</v>
      </c>
      <c r="I386" t="s">
        <v>37</v>
      </c>
      <c r="L386" t="s">
        <v>50</v>
      </c>
      <c r="M386" t="s">
        <v>39</v>
      </c>
      <c r="N386" s="40"/>
      <c r="O386" s="40"/>
      <c r="P386" s="40"/>
      <c r="Q386" s="40"/>
      <c r="R386" s="39"/>
      <c r="S386" s="39"/>
      <c r="T386" s="39"/>
      <c r="U386" s="40"/>
      <c r="V386" s="39"/>
      <c r="W386" s="69"/>
      <c r="Y386" t="s">
        <v>40</v>
      </c>
      <c r="AA386">
        <v>12427</v>
      </c>
      <c r="AB386" s="46" t="b">
        <v>0</v>
      </c>
      <c r="AD386" s="8"/>
    </row>
    <row r="387" ht="14.25" customHeight="1">
      <c r="A387" s="38">
        <v>1287</v>
      </c>
      <c r="B387" s="46" t="s">
        <v>53</v>
      </c>
      <c r="C387" s="46" t="s">
        <v>45</v>
      </c>
      <c r="D387" s="46" t="s">
        <v>747</v>
      </c>
      <c r="E387" s="46" t="s">
        <v>748</v>
      </c>
      <c r="F387" t="s">
        <v>48</v>
      </c>
      <c r="G387" s="46" t="s">
        <v>49</v>
      </c>
      <c r="H387">
        <v>0.141253754462</v>
      </c>
      <c r="I387" t="s">
        <v>37</v>
      </c>
      <c r="L387" t="s">
        <v>50</v>
      </c>
      <c r="M387" t="s">
        <v>39</v>
      </c>
      <c r="N387" s="40"/>
      <c r="O387" s="40"/>
      <c r="P387" s="40"/>
      <c r="Q387" s="40"/>
      <c r="R387" s="39"/>
      <c r="S387" s="39"/>
      <c r="T387" s="39"/>
      <c r="U387" s="40"/>
      <c r="V387" s="39"/>
      <c r="W387" s="69"/>
      <c r="Y387" t="s">
        <v>40</v>
      </c>
      <c r="AA387">
        <v>12177</v>
      </c>
      <c r="AB387" s="46" t="b">
        <v>0</v>
      </c>
      <c r="AD387" s="8"/>
    </row>
    <row r="388" ht="14.25" customHeight="1">
      <c r="A388" s="38">
        <v>1287</v>
      </c>
      <c r="B388" s="46" t="s">
        <v>53</v>
      </c>
      <c r="C388" s="46" t="s">
        <v>45</v>
      </c>
      <c r="D388" s="46" t="s">
        <v>749</v>
      </c>
      <c r="E388" s="46" t="s">
        <v>750</v>
      </c>
      <c r="F388" t="s">
        <v>48</v>
      </c>
      <c r="G388" s="46" t="s">
        <v>49</v>
      </c>
      <c r="H388">
        <v>0.000977237221</v>
      </c>
      <c r="I388" t="s">
        <v>37</v>
      </c>
      <c r="L388" t="s">
        <v>50</v>
      </c>
      <c r="M388" t="s">
        <v>39</v>
      </c>
      <c r="N388" s="40"/>
      <c r="O388" s="40"/>
      <c r="P388" s="40"/>
      <c r="Q388" s="40"/>
      <c r="R388" s="39"/>
      <c r="S388" s="39"/>
      <c r="T388" s="39"/>
      <c r="U388" s="40"/>
      <c r="V388" s="39"/>
      <c r="W388" s="69"/>
      <c r="Y388" t="s">
        <v>294</v>
      </c>
      <c r="AA388">
        <v>8574</v>
      </c>
      <c r="AB388" s="46" t="b">
        <v>0</v>
      </c>
      <c r="AD388" s="8"/>
    </row>
    <row r="389" ht="14.25" customHeight="1">
      <c r="A389" s="38">
        <v>1287</v>
      </c>
      <c r="B389" s="46" t="s">
        <v>174</v>
      </c>
      <c r="C389" s="46" t="s">
        <v>45</v>
      </c>
      <c r="D389" s="46" t="s">
        <v>751</v>
      </c>
      <c r="E389" s="46" t="s">
        <v>752</v>
      </c>
      <c r="F389" t="s">
        <v>48</v>
      </c>
      <c r="G389" s="46" t="s">
        <v>49</v>
      </c>
      <c r="H389">
        <v>0.000008912509</v>
      </c>
      <c r="I389" t="s">
        <v>37</v>
      </c>
      <c r="L389" t="s">
        <v>50</v>
      </c>
      <c r="M389" t="s">
        <v>39</v>
      </c>
      <c r="N389" s="40"/>
      <c r="O389" s="40"/>
      <c r="P389" s="40"/>
      <c r="Q389" s="40"/>
      <c r="R389" s="39"/>
      <c r="S389" s="39"/>
      <c r="T389" s="39"/>
      <c r="U389" s="40"/>
      <c r="V389" s="39"/>
      <c r="W389" s="69"/>
      <c r="Y389" t="s">
        <v>294</v>
      </c>
      <c r="AA389">
        <v>29025</v>
      </c>
      <c r="AB389" s="46" t="b">
        <v>0</v>
      </c>
      <c r="AD389" s="8"/>
    </row>
    <row r="390" ht="14.25" customHeight="1">
      <c r="A390" s="38">
        <v>1287</v>
      </c>
      <c r="B390" s="46" t="s">
        <v>53</v>
      </c>
      <c r="C390" s="46" t="s">
        <v>45</v>
      </c>
      <c r="D390" s="46" t="s">
        <v>751</v>
      </c>
      <c r="E390" s="46" t="s">
        <v>753</v>
      </c>
      <c r="F390" t="s">
        <v>48</v>
      </c>
      <c r="G390" s="46" t="s">
        <v>49</v>
      </c>
      <c r="H390">
        <v>0.000008912509</v>
      </c>
      <c r="I390" t="s">
        <v>37</v>
      </c>
      <c r="L390" t="s">
        <v>50</v>
      </c>
      <c r="M390" t="s">
        <v>39</v>
      </c>
      <c r="N390" s="40"/>
      <c r="O390" s="40"/>
      <c r="P390" s="40"/>
      <c r="Q390" s="40"/>
      <c r="R390" s="39"/>
      <c r="S390" s="39"/>
      <c r="T390" s="39"/>
      <c r="U390" s="40"/>
      <c r="V390" s="39"/>
      <c r="W390" s="69"/>
      <c r="Y390" t="s">
        <v>294</v>
      </c>
      <c r="AA390">
        <v>29025</v>
      </c>
      <c r="AB390" s="46" t="b">
        <v>0</v>
      </c>
      <c r="AD390" s="8"/>
    </row>
    <row r="391" ht="14.25" customHeight="1">
      <c r="A391" s="38">
        <v>1287</v>
      </c>
      <c r="B391" s="46" t="s">
        <v>174</v>
      </c>
      <c r="C391" s="46" t="s">
        <v>45</v>
      </c>
      <c r="D391" s="46" t="s">
        <v>754</v>
      </c>
      <c r="E391" s="46" t="s">
        <v>755</v>
      </c>
      <c r="F391" t="s">
        <v>48</v>
      </c>
      <c r="G391" s="46" t="s">
        <v>49</v>
      </c>
      <c r="H391">
        <v>0.000057543994</v>
      </c>
      <c r="I391" t="s">
        <v>37</v>
      </c>
      <c r="L391" t="s">
        <v>50</v>
      </c>
      <c r="M391" t="s">
        <v>39</v>
      </c>
      <c r="N391" s="40"/>
      <c r="O391" s="40"/>
      <c r="P391" s="40"/>
      <c r="Q391" s="40"/>
      <c r="R391" s="39"/>
      <c r="S391" s="39"/>
      <c r="T391" s="39"/>
      <c r="U391" s="40"/>
      <c r="V391" s="39"/>
      <c r="W391" s="69"/>
      <c r="Y391" t="s">
        <v>294</v>
      </c>
      <c r="AA391">
        <v>17880</v>
      </c>
      <c r="AB391" s="46" t="b">
        <v>0</v>
      </c>
      <c r="AD391" s="8"/>
    </row>
    <row r="392" ht="14.25" customHeight="1">
      <c r="A392" s="38">
        <v>1287</v>
      </c>
      <c r="B392" s="46" t="s">
        <v>53</v>
      </c>
      <c r="C392" s="46" t="s">
        <v>45</v>
      </c>
      <c r="D392" s="46" t="s">
        <v>754</v>
      </c>
      <c r="E392" s="46" t="s">
        <v>755</v>
      </c>
      <c r="F392" t="s">
        <v>48</v>
      </c>
      <c r="G392" s="46" t="s">
        <v>49</v>
      </c>
      <c r="H392">
        <v>0.000057543994</v>
      </c>
      <c r="I392" t="s">
        <v>37</v>
      </c>
      <c r="L392" t="s">
        <v>50</v>
      </c>
      <c r="M392" t="s">
        <v>39</v>
      </c>
      <c r="N392" s="40"/>
      <c r="O392" s="40"/>
      <c r="P392" s="40"/>
      <c r="Q392" s="40"/>
      <c r="R392" s="39"/>
      <c r="S392" s="39"/>
      <c r="T392" s="39"/>
      <c r="U392" s="40"/>
      <c r="V392" s="39"/>
      <c r="W392" s="69"/>
      <c r="Y392" t="s">
        <v>294</v>
      </c>
      <c r="AA392">
        <v>17880</v>
      </c>
      <c r="AB392" s="46" t="b">
        <v>0</v>
      </c>
      <c r="AD392" s="8"/>
    </row>
    <row r="393" ht="14.25" customHeight="1">
      <c r="A393" s="38">
        <v>1287</v>
      </c>
      <c r="B393" s="46" t="s">
        <v>53</v>
      </c>
      <c r="C393" s="46" t="s">
        <v>45</v>
      </c>
      <c r="D393" s="46" t="s">
        <v>756</v>
      </c>
      <c r="E393" s="46" t="s">
        <v>757</v>
      </c>
      <c r="F393" t="s">
        <v>48</v>
      </c>
      <c r="G393" s="46" t="s">
        <v>49</v>
      </c>
      <c r="H393">
        <v>0.000000003981</v>
      </c>
      <c r="I393" t="s">
        <v>37</v>
      </c>
      <c r="L393" t="s">
        <v>50</v>
      </c>
      <c r="M393" t="s">
        <v>39</v>
      </c>
      <c r="N393" s="40"/>
      <c r="O393" s="40"/>
      <c r="P393" s="40"/>
      <c r="Q393" s="40"/>
      <c r="R393" s="39"/>
      <c r="S393" s="39"/>
      <c r="T393" s="39"/>
      <c r="U393" s="40"/>
      <c r="V393" s="39"/>
      <c r="W393" s="69"/>
      <c r="Y393" t="s">
        <v>40</v>
      </c>
      <c r="AA393">
        <v>7928</v>
      </c>
      <c r="AB393" s="46" t="b">
        <v>0</v>
      </c>
      <c r="AD393" s="8"/>
    </row>
    <row r="394" ht="14.25" customHeight="1">
      <c r="A394" s="38">
        <v>69</v>
      </c>
      <c r="B394" s="44" t="s">
        <v>758</v>
      </c>
      <c r="C394" s="46" t="s">
        <v>759</v>
      </c>
      <c r="D394" s="46" t="s">
        <v>760</v>
      </c>
      <c r="E394" s="46" t="s">
        <v>761</v>
      </c>
      <c r="F394" s="41" t="s">
        <v>689</v>
      </c>
      <c r="G394" s="41" t="s">
        <v>762</v>
      </c>
      <c r="H394" s="65">
        <v>0.08</v>
      </c>
      <c r="I394" t="s">
        <v>431</v>
      </c>
      <c r="K394" s="46"/>
      <c r="L394" s="46" t="str">
        <f>((I394&amp;A394)&amp;"-")&amp;B394</f>
        <v>ONSC69-9-</v>
      </c>
      <c r="M394" t="s">
        <v>432</v>
      </c>
      <c r="N394" s="40"/>
      <c r="O394" s="40"/>
      <c r="P394" s="40"/>
      <c r="Q394" s="40"/>
      <c r="R394" s="39"/>
      <c r="S394" s="39"/>
      <c r="T394" s="39"/>
      <c r="U394" s="40"/>
      <c r="V394" s="39"/>
      <c r="W394" s="69"/>
      <c r="Y394" t="s">
        <v>40</v>
      </c>
      <c r="AA394">
        <v>15016</v>
      </c>
      <c r="AB394" t="b">
        <f>if((W394=""),false,true)</f>
        <v>0</v>
      </c>
      <c r="AD394" s="8"/>
    </row>
    <row r="395" ht="14.25" customHeight="1">
      <c r="A395" s="38">
        <v>69</v>
      </c>
      <c r="B395" s="44" t="s">
        <v>763</v>
      </c>
      <c r="C395" s="46" t="s">
        <v>759</v>
      </c>
      <c r="D395" s="46" t="s">
        <v>760</v>
      </c>
      <c r="E395" s="46" t="s">
        <v>761</v>
      </c>
      <c r="F395" s="41" t="s">
        <v>429</v>
      </c>
      <c r="G395" s="41" t="s">
        <v>430</v>
      </c>
      <c r="H395" s="65">
        <v>1.77</v>
      </c>
      <c r="I395" t="s">
        <v>431</v>
      </c>
      <c r="K395" s="46"/>
      <c r="L395" s="46" t="str">
        <f>((I395&amp;A395)&amp;"-")&amp;B395</f>
        <v>ONSC69-7-</v>
      </c>
      <c r="M395" t="s">
        <v>432</v>
      </c>
      <c r="N395" s="40"/>
      <c r="O395" s="40"/>
      <c r="P395" s="40"/>
      <c r="Q395" s="40"/>
      <c r="R395" s="39"/>
      <c r="S395" s="39"/>
      <c r="T395" s="39"/>
      <c r="U395" s="40"/>
      <c r="V395" s="39"/>
      <c r="W395" s="69"/>
      <c r="Y395" t="s">
        <v>40</v>
      </c>
      <c r="AA395">
        <v>15016</v>
      </c>
      <c r="AB395" t="b">
        <f>if((W395=""),false,true)</f>
        <v>0</v>
      </c>
      <c r="AD395" s="8"/>
    </row>
    <row r="396" ht="14.25" customHeight="1">
      <c r="A396" s="38">
        <v>69</v>
      </c>
      <c r="B396" s="44" t="s">
        <v>764</v>
      </c>
      <c r="C396" s="46" t="s">
        <v>759</v>
      </c>
      <c r="D396" s="46" t="s">
        <v>760</v>
      </c>
      <c r="E396" s="46" t="s">
        <v>761</v>
      </c>
      <c r="F396" s="41" t="s">
        <v>434</v>
      </c>
      <c r="G396" s="41" t="s">
        <v>435</v>
      </c>
      <c r="H396" s="65">
        <v>1.68</v>
      </c>
      <c r="I396" t="s">
        <v>431</v>
      </c>
      <c r="K396" s="46"/>
      <c r="L396" s="46" t="str">
        <f>((I396&amp;A396)&amp;"-")&amp;B396</f>
        <v>ONSC69-6-</v>
      </c>
      <c r="M396" t="s">
        <v>432</v>
      </c>
      <c r="N396" s="40"/>
      <c r="O396" s="40"/>
      <c r="P396" s="40"/>
      <c r="Q396" s="40"/>
      <c r="R396" s="39"/>
      <c r="S396" s="39"/>
      <c r="T396" s="39"/>
      <c r="U396" s="40"/>
      <c r="V396" s="39"/>
      <c r="W396" s="69"/>
      <c r="Y396" t="s">
        <v>40</v>
      </c>
      <c r="AA396">
        <v>15016</v>
      </c>
      <c r="AB396" t="b">
        <f>if((W396=""),false,true)</f>
        <v>0</v>
      </c>
      <c r="AD396" s="8"/>
    </row>
    <row r="397" ht="14.25" customHeight="1">
      <c r="A397" s="38">
        <v>69</v>
      </c>
      <c r="B397" s="44" t="s">
        <v>765</v>
      </c>
      <c r="C397" s="46" t="s">
        <v>759</v>
      </c>
      <c r="D397" s="46" t="s">
        <v>760</v>
      </c>
      <c r="E397" s="46" t="s">
        <v>761</v>
      </c>
      <c r="F397" s="41" t="s">
        <v>238</v>
      </c>
      <c r="G397" s="41" t="s">
        <v>239</v>
      </c>
      <c r="H397" s="65">
        <v>1.68</v>
      </c>
      <c r="I397" t="s">
        <v>431</v>
      </c>
      <c r="K397" s="46"/>
      <c r="L397" s="46" t="str">
        <f>((I397&amp;A397)&amp;"-")&amp;B397</f>
        <v>ONSC69-8-</v>
      </c>
      <c r="M397" t="s">
        <v>432</v>
      </c>
      <c r="N397" s="40"/>
      <c r="O397" s="40"/>
      <c r="P397" s="40"/>
      <c r="Q397" s="40"/>
      <c r="R397" s="39"/>
      <c r="S397" s="39"/>
      <c r="T397" s="39"/>
      <c r="U397" s="40"/>
      <c r="V397" s="39"/>
      <c r="W397" s="69"/>
      <c r="Y397" t="s">
        <v>40</v>
      </c>
      <c r="AA397">
        <v>15016</v>
      </c>
      <c r="AB397" t="b">
        <f>if((W397=""),false,true)</f>
        <v>0</v>
      </c>
      <c r="AD397" s="8"/>
    </row>
    <row r="398" ht="14.25" customHeight="1">
      <c r="A398" s="38">
        <v>69</v>
      </c>
      <c r="B398" s="44" t="s">
        <v>766</v>
      </c>
      <c r="C398" s="46" t="s">
        <v>759</v>
      </c>
      <c r="D398" s="46" t="s">
        <v>760</v>
      </c>
      <c r="E398" s="46" t="s">
        <v>761</v>
      </c>
      <c r="F398" s="41" t="s">
        <v>731</v>
      </c>
      <c r="G398" s="41" t="s">
        <v>767</v>
      </c>
      <c r="H398" s="65">
        <v>1.34</v>
      </c>
      <c r="I398" t="s">
        <v>431</v>
      </c>
      <c r="K398" s="46"/>
      <c r="L398" s="46" t="str">
        <f>((I398&amp;A398)&amp;"-")&amp;B398</f>
        <v>ONSC69-10-</v>
      </c>
      <c r="M398" t="s">
        <v>432</v>
      </c>
      <c r="N398" s="40"/>
      <c r="O398" s="40"/>
      <c r="P398" s="40"/>
      <c r="Q398" s="40"/>
      <c r="R398" s="39"/>
      <c r="S398" s="39"/>
      <c r="T398" s="39"/>
      <c r="U398" s="40"/>
      <c r="V398" s="39"/>
      <c r="W398" s="69"/>
      <c r="Y398" t="s">
        <v>40</v>
      </c>
      <c r="AA398">
        <v>15016</v>
      </c>
      <c r="AB398" t="b">
        <f>if((W398=""),false,true)</f>
        <v>0</v>
      </c>
      <c r="AD398" s="8"/>
    </row>
    <row r="399" ht="14.25" customHeight="1">
      <c r="A399" s="13">
        <v>908</v>
      </c>
      <c r="B399" s="67" t="s">
        <v>768</v>
      </c>
      <c r="C399" s="7" t="s">
        <v>769</v>
      </c>
      <c r="D399" s="46" t="s">
        <v>760</v>
      </c>
      <c r="E399" s="7" t="s">
        <v>761</v>
      </c>
      <c r="F399" s="41" t="s">
        <v>715</v>
      </c>
      <c r="G399" s="41" t="s">
        <v>716</v>
      </c>
      <c r="H399" s="65">
        <f>W399</f>
        <v>0.13</v>
      </c>
      <c r="I399" s="12" t="s">
        <v>37</v>
      </c>
      <c r="J399" s="12"/>
      <c r="K399" s="7" t="s">
        <v>770</v>
      </c>
      <c r="L399" s="46" t="str">
        <f>((I399&amp;A399)&amp;"-")&amp;B399</f>
        <v>REF908-Hoerr C.W;  Harwood H.J. Solubilities of high molecular weight aliphatic compounds in n-hexane J. Org. Chem. vol 16 (5) 779–791 (1951) [http://dx.doi.org/10.1021/jo01145a020]</v>
      </c>
      <c r="M399" t="s">
        <v>432</v>
      </c>
      <c r="N399" s="40">
        <v>5.4</v>
      </c>
      <c r="O399" s="40">
        <v>100</v>
      </c>
      <c r="P399" s="40">
        <v>0.659</v>
      </c>
      <c r="Q399" s="40">
        <v>0.818</v>
      </c>
      <c r="R399" s="39">
        <f>O399/P399</f>
        <v>151.745068285281</v>
      </c>
      <c r="S399" s="39">
        <f>N399/Q399</f>
        <v>6.60146699266504</v>
      </c>
      <c r="T399" s="39">
        <f>R399+S399</f>
        <v>158.346535277946</v>
      </c>
      <c r="U399" s="40">
        <v>269.509</v>
      </c>
      <c r="V399" s="39">
        <f>N399/U399</f>
        <v>0.020036436631059</v>
      </c>
      <c r="W399" s="69">
        <f>round(((1000*V399)/T399),2)</f>
        <v>0.13</v>
      </c>
      <c r="X399" s="12"/>
      <c r="Y399" t="s">
        <v>40</v>
      </c>
      <c r="Z399" s="12"/>
      <c r="AA399" s="12">
        <v>15016</v>
      </c>
      <c r="AB399" s="12" t="b">
        <f>if((W399=""),false,true)</f>
        <v>1</v>
      </c>
      <c r="AD399" s="8"/>
    </row>
    <row r="400" ht="14.25" customHeight="1">
      <c r="A400" s="38">
        <v>1287</v>
      </c>
      <c r="B400" s="46" t="s">
        <v>53</v>
      </c>
      <c r="C400" s="46" t="s">
        <v>45</v>
      </c>
      <c r="D400" s="46" t="s">
        <v>35</v>
      </c>
      <c r="E400" s="46" t="s">
        <v>36</v>
      </c>
      <c r="F400" t="s">
        <v>48</v>
      </c>
      <c r="G400" s="46" t="s">
        <v>49</v>
      </c>
      <c r="H400">
        <v>0.004073802778</v>
      </c>
      <c r="I400" t="s">
        <v>37</v>
      </c>
      <c r="L400" t="s">
        <v>50</v>
      </c>
      <c r="M400" t="s">
        <v>39</v>
      </c>
      <c r="N400" s="40"/>
      <c r="O400" s="40"/>
      <c r="P400" s="40"/>
      <c r="Q400" s="40"/>
      <c r="R400" s="39"/>
      <c r="S400" s="39"/>
      <c r="T400" s="39"/>
      <c r="U400" s="40"/>
      <c r="V400" s="39"/>
      <c r="W400" s="69"/>
      <c r="Y400" t="s">
        <v>294</v>
      </c>
      <c r="AA400">
        <v>932</v>
      </c>
      <c r="AB400" s="46" t="b">
        <v>0</v>
      </c>
      <c r="AD400" s="8"/>
    </row>
    <row r="401" ht="14.25" customHeight="1">
      <c r="A401" s="38">
        <v>1287</v>
      </c>
      <c r="B401" s="46" t="s">
        <v>174</v>
      </c>
      <c r="C401" s="46" t="s">
        <v>45</v>
      </c>
      <c r="D401" s="46" t="s">
        <v>35</v>
      </c>
      <c r="E401" s="46" t="s">
        <v>771</v>
      </c>
      <c r="F401" t="s">
        <v>48</v>
      </c>
      <c r="G401" s="46" t="s">
        <v>49</v>
      </c>
      <c r="H401">
        <v>0.004073802778</v>
      </c>
      <c r="I401" t="s">
        <v>37</v>
      </c>
      <c r="L401" t="s">
        <v>50</v>
      </c>
      <c r="M401" t="s">
        <v>39</v>
      </c>
      <c r="N401" s="40"/>
      <c r="O401" s="40"/>
      <c r="P401" s="40"/>
      <c r="Q401" s="40"/>
      <c r="R401" s="39"/>
      <c r="S401" s="39"/>
      <c r="T401" s="39"/>
      <c r="U401" s="40"/>
      <c r="V401" s="39"/>
      <c r="W401" s="69"/>
      <c r="Y401" t="s">
        <v>294</v>
      </c>
      <c r="AA401">
        <v>932</v>
      </c>
      <c r="AB401" s="46" t="b">
        <v>0</v>
      </c>
      <c r="AD401" s="8"/>
    </row>
    <row r="402" ht="14.25" customHeight="1">
      <c r="A402" s="38">
        <v>1287</v>
      </c>
      <c r="B402" s="46" t="s">
        <v>174</v>
      </c>
      <c r="C402" s="46" t="s">
        <v>45</v>
      </c>
      <c r="D402" s="46" t="s">
        <v>772</v>
      </c>
      <c r="E402" s="46" t="s">
        <v>773</v>
      </c>
      <c r="F402" t="s">
        <v>48</v>
      </c>
      <c r="G402" s="46" t="s">
        <v>49</v>
      </c>
      <c r="H402">
        <v>0.000036307805</v>
      </c>
      <c r="I402" t="s">
        <v>37</v>
      </c>
      <c r="L402" t="s">
        <v>50</v>
      </c>
      <c r="M402" t="s">
        <v>39</v>
      </c>
      <c r="N402" s="40"/>
      <c r="O402" s="40"/>
      <c r="P402" s="40"/>
      <c r="Q402" s="40"/>
      <c r="R402" s="39"/>
      <c r="S402" s="39"/>
      <c r="T402" s="39"/>
      <c r="U402" s="40"/>
      <c r="V402" s="39"/>
      <c r="W402" s="69"/>
      <c r="Y402" t="s">
        <v>294</v>
      </c>
      <c r="AA402">
        <v>7833</v>
      </c>
      <c r="AB402" s="46" t="b">
        <v>0</v>
      </c>
      <c r="AD402" s="8"/>
    </row>
    <row r="403" ht="14.25" customHeight="1">
      <c r="A403" s="38">
        <v>1287</v>
      </c>
      <c r="B403" s="46" t="s">
        <v>53</v>
      </c>
      <c r="C403" s="46" t="s">
        <v>45</v>
      </c>
      <c r="D403" s="46" t="s">
        <v>772</v>
      </c>
      <c r="E403" s="46" t="s">
        <v>773</v>
      </c>
      <c r="F403" t="s">
        <v>48</v>
      </c>
      <c r="G403" s="46" t="s">
        <v>49</v>
      </c>
      <c r="H403">
        <v>0.000036307805</v>
      </c>
      <c r="I403" t="s">
        <v>37</v>
      </c>
      <c r="L403" t="s">
        <v>50</v>
      </c>
      <c r="M403" t="s">
        <v>39</v>
      </c>
      <c r="N403" s="40"/>
      <c r="O403" s="40"/>
      <c r="P403" s="40"/>
      <c r="Q403" s="40"/>
      <c r="R403" s="39"/>
      <c r="S403" s="39"/>
      <c r="T403" s="39"/>
      <c r="U403" s="40"/>
      <c r="V403" s="39"/>
      <c r="W403" s="69"/>
      <c r="Y403" t="s">
        <v>294</v>
      </c>
      <c r="AA403">
        <v>7833</v>
      </c>
      <c r="AB403" s="46" t="b">
        <v>0</v>
      </c>
      <c r="AD403" s="8"/>
    </row>
    <row r="404" ht="14.25" customHeight="1">
      <c r="A404" s="38">
        <v>1287</v>
      </c>
      <c r="B404" s="46" t="s">
        <v>53</v>
      </c>
      <c r="C404" s="46" t="s">
        <v>45</v>
      </c>
      <c r="D404" s="46" t="s">
        <v>774</v>
      </c>
      <c r="E404" s="46" t="s">
        <v>775</v>
      </c>
      <c r="F404" t="s">
        <v>48</v>
      </c>
      <c r="G404" s="46" t="s">
        <v>49</v>
      </c>
      <c r="H404">
        <v>0.000218776162</v>
      </c>
      <c r="I404" t="s">
        <v>37</v>
      </c>
      <c r="L404" t="s">
        <v>50</v>
      </c>
      <c r="M404" t="s">
        <v>39</v>
      </c>
      <c r="N404" s="40"/>
      <c r="O404" s="40"/>
      <c r="P404" s="40"/>
      <c r="Q404" s="40"/>
      <c r="R404" s="39"/>
      <c r="S404" s="39"/>
      <c r="T404" s="39"/>
      <c r="U404" s="40"/>
      <c r="V404" s="39"/>
      <c r="W404" s="69"/>
      <c r="Y404" t="s">
        <v>294</v>
      </c>
      <c r="AA404">
        <v>11864</v>
      </c>
      <c r="AB404" s="46" t="b">
        <v>0</v>
      </c>
      <c r="AD404" s="8"/>
    </row>
    <row r="405" ht="14.25" customHeight="1">
      <c r="A405" s="38">
        <v>1287</v>
      </c>
      <c r="B405" s="46" t="s">
        <v>174</v>
      </c>
      <c r="C405" s="46" t="s">
        <v>45</v>
      </c>
      <c r="D405" s="46" t="s">
        <v>774</v>
      </c>
      <c r="E405" s="46" t="s">
        <v>776</v>
      </c>
      <c r="F405" t="s">
        <v>48</v>
      </c>
      <c r="G405" s="46" t="s">
        <v>49</v>
      </c>
      <c r="H405">
        <v>0.000218776162</v>
      </c>
      <c r="I405" t="s">
        <v>37</v>
      </c>
      <c r="L405" t="s">
        <v>50</v>
      </c>
      <c r="M405" t="s">
        <v>39</v>
      </c>
      <c r="N405" s="40"/>
      <c r="O405" s="40"/>
      <c r="P405" s="40"/>
      <c r="Q405" s="40"/>
      <c r="R405" s="39"/>
      <c r="S405" s="39"/>
      <c r="T405" s="39"/>
      <c r="U405" s="40"/>
      <c r="V405" s="39"/>
      <c r="W405" s="69"/>
      <c r="Y405" t="s">
        <v>294</v>
      </c>
      <c r="AA405">
        <v>11864</v>
      </c>
      <c r="AB405" s="46" t="b">
        <v>0</v>
      </c>
      <c r="AD405" s="8"/>
    </row>
    <row r="406" ht="14.25" customHeight="1">
      <c r="A406" s="38">
        <v>1287</v>
      </c>
      <c r="B406" s="46" t="s">
        <v>44</v>
      </c>
      <c r="C406" s="46" t="s">
        <v>45</v>
      </c>
      <c r="D406" s="46" t="s">
        <v>777</v>
      </c>
      <c r="E406" s="46" t="s">
        <v>778</v>
      </c>
      <c r="F406" t="s">
        <v>48</v>
      </c>
      <c r="G406" s="46" t="s">
        <v>49</v>
      </c>
      <c r="H406">
        <v>0.005861381645</v>
      </c>
      <c r="I406" t="s">
        <v>37</v>
      </c>
      <c r="L406" s="46" t="str">
        <f>((I406&amp;A406)&amp;"-")&amp;B406</f>
        <v>REF1287-Wang 99 - S3</v>
      </c>
      <c r="M406" t="s">
        <v>39</v>
      </c>
      <c r="N406" s="40"/>
      <c r="O406" s="40"/>
      <c r="P406" s="40"/>
      <c r="Q406" s="40"/>
      <c r="R406" s="39"/>
      <c r="S406" s="39"/>
      <c r="T406" s="39"/>
      <c r="U406" s="40"/>
      <c r="V406" s="39"/>
      <c r="W406" s="69"/>
      <c r="Y406" t="s">
        <v>40</v>
      </c>
      <c r="AA406">
        <v>28295107</v>
      </c>
      <c r="AB406" s="46" t="b">
        <v>0</v>
      </c>
      <c r="AD406" s="8"/>
    </row>
    <row r="407" ht="14.25" customHeight="1">
      <c r="A407" s="38">
        <v>1287</v>
      </c>
      <c r="B407" s="46" t="s">
        <v>53</v>
      </c>
      <c r="C407" s="46" t="s">
        <v>45</v>
      </c>
      <c r="D407" s="46" t="s">
        <v>779</v>
      </c>
      <c r="E407" s="46" t="s">
        <v>780</v>
      </c>
      <c r="F407" t="s">
        <v>48</v>
      </c>
      <c r="G407" s="46" t="s">
        <v>49</v>
      </c>
      <c r="H407">
        <v>0.000000446684</v>
      </c>
      <c r="I407" t="s">
        <v>37</v>
      </c>
      <c r="L407" t="s">
        <v>50</v>
      </c>
      <c r="M407" t="s">
        <v>39</v>
      </c>
      <c r="N407" s="40"/>
      <c r="O407" s="40"/>
      <c r="P407" s="40"/>
      <c r="Q407" s="40"/>
      <c r="R407" s="39"/>
      <c r="S407" s="39"/>
      <c r="T407" s="39"/>
      <c r="U407" s="40"/>
      <c r="V407" s="39"/>
      <c r="W407" s="69"/>
      <c r="Y407" t="s">
        <v>40</v>
      </c>
      <c r="AA407">
        <v>11891</v>
      </c>
      <c r="AB407" s="46" t="b">
        <v>0</v>
      </c>
      <c r="AD407" s="8"/>
    </row>
    <row r="408" ht="14.25" customHeight="1">
      <c r="A408" s="38">
        <v>1287</v>
      </c>
      <c r="B408" s="46" t="s">
        <v>53</v>
      </c>
      <c r="C408" s="46" t="s">
        <v>45</v>
      </c>
      <c r="D408" s="46" t="s">
        <v>669</v>
      </c>
      <c r="E408" s="46" t="s">
        <v>670</v>
      </c>
      <c r="F408" t="s">
        <v>48</v>
      </c>
      <c r="G408" s="46" t="s">
        <v>49</v>
      </c>
      <c r="H408">
        <v>0.251188643151</v>
      </c>
      <c r="I408" t="s">
        <v>37</v>
      </c>
      <c r="L408" t="s">
        <v>50</v>
      </c>
      <c r="M408" t="s">
        <v>39</v>
      </c>
      <c r="N408" s="40"/>
      <c r="O408" s="40"/>
      <c r="P408" s="40"/>
      <c r="Q408" s="40"/>
      <c r="R408" s="39"/>
      <c r="S408" s="39"/>
      <c r="T408" s="39"/>
      <c r="U408" s="40"/>
      <c r="V408" s="39"/>
      <c r="W408" s="69"/>
      <c r="Y408" t="s">
        <v>294</v>
      </c>
      <c r="AA408">
        <v>6040</v>
      </c>
      <c r="AB408" s="46" t="b">
        <v>0</v>
      </c>
      <c r="AD408" s="8"/>
    </row>
    <row r="409" ht="14.25" customHeight="1">
      <c r="A409" s="38">
        <v>1287</v>
      </c>
      <c r="B409" s="46" t="s">
        <v>174</v>
      </c>
      <c r="C409" s="46" t="s">
        <v>45</v>
      </c>
      <c r="D409" s="46" t="s">
        <v>781</v>
      </c>
      <c r="E409" s="46" t="s">
        <v>782</v>
      </c>
      <c r="F409" t="s">
        <v>48</v>
      </c>
      <c r="G409" s="46" t="s">
        <v>49</v>
      </c>
      <c r="H409">
        <v>0.002089296131</v>
      </c>
      <c r="I409" t="s">
        <v>37</v>
      </c>
      <c r="L409" t="s">
        <v>50</v>
      </c>
      <c r="M409" t="s">
        <v>39</v>
      </c>
      <c r="N409" s="40"/>
      <c r="O409" s="40"/>
      <c r="P409" s="40"/>
      <c r="Q409" s="40"/>
      <c r="R409" s="39"/>
      <c r="S409" s="39"/>
      <c r="T409" s="39"/>
      <c r="U409" s="40"/>
      <c r="V409" s="39"/>
      <c r="W409" s="69"/>
      <c r="Y409" t="s">
        <v>294</v>
      </c>
      <c r="AA409">
        <v>7713</v>
      </c>
      <c r="AB409" s="46" t="b">
        <v>0</v>
      </c>
      <c r="AD409" s="8"/>
    </row>
    <row r="410" ht="14.25" customHeight="1">
      <c r="A410" s="38">
        <v>1287</v>
      </c>
      <c r="B410" s="46" t="s">
        <v>53</v>
      </c>
      <c r="C410" s="46" t="s">
        <v>45</v>
      </c>
      <c r="D410" s="46" t="s">
        <v>781</v>
      </c>
      <c r="E410" s="46" t="s">
        <v>782</v>
      </c>
      <c r="F410" t="s">
        <v>48</v>
      </c>
      <c r="G410" s="46" t="s">
        <v>49</v>
      </c>
      <c r="H410">
        <v>0.002089296131</v>
      </c>
      <c r="I410" t="s">
        <v>37</v>
      </c>
      <c r="L410" t="s">
        <v>50</v>
      </c>
      <c r="M410" t="s">
        <v>39</v>
      </c>
      <c r="N410" s="40"/>
      <c r="O410" s="40"/>
      <c r="P410" s="40"/>
      <c r="Q410" s="40"/>
      <c r="R410" s="39"/>
      <c r="S410" s="39"/>
      <c r="T410" s="39"/>
      <c r="U410" s="40"/>
      <c r="V410" s="39"/>
      <c r="W410" s="69"/>
      <c r="Y410" t="s">
        <v>294</v>
      </c>
      <c r="AA410">
        <v>7713</v>
      </c>
      <c r="AB410" s="46" t="b">
        <v>0</v>
      </c>
      <c r="AD410" s="8"/>
    </row>
    <row r="411" ht="14.25" customHeight="1">
      <c r="A411" s="38">
        <v>1287</v>
      </c>
      <c r="B411" s="46" t="s">
        <v>174</v>
      </c>
      <c r="C411" s="46" t="s">
        <v>45</v>
      </c>
      <c r="D411" s="46" t="s">
        <v>783</v>
      </c>
      <c r="E411" s="46" t="s">
        <v>784</v>
      </c>
      <c r="F411" t="s">
        <v>48</v>
      </c>
      <c r="G411" s="46" t="s">
        <v>49</v>
      </c>
      <c r="H411">
        <v>0.022908676528</v>
      </c>
      <c r="I411" t="s">
        <v>37</v>
      </c>
      <c r="L411" t="s">
        <v>50</v>
      </c>
      <c r="M411" t="s">
        <v>39</v>
      </c>
      <c r="N411" s="40"/>
      <c r="O411" s="40"/>
      <c r="P411" s="40"/>
      <c r="Q411" s="40"/>
      <c r="R411" s="39"/>
      <c r="S411" s="39"/>
      <c r="T411" s="39"/>
      <c r="U411" s="40"/>
      <c r="V411" s="39"/>
      <c r="W411" s="69"/>
      <c r="Y411" t="s">
        <v>294</v>
      </c>
      <c r="AA411">
        <v>11806</v>
      </c>
      <c r="AB411" s="46" t="b">
        <v>0</v>
      </c>
      <c r="AD411" s="8"/>
    </row>
    <row r="412" ht="14.25" customHeight="1">
      <c r="A412" s="38">
        <v>1287</v>
      </c>
      <c r="B412" s="46" t="s">
        <v>53</v>
      </c>
      <c r="C412" s="46" t="s">
        <v>45</v>
      </c>
      <c r="D412" s="46" t="s">
        <v>783</v>
      </c>
      <c r="E412" s="46" t="s">
        <v>784</v>
      </c>
      <c r="F412" t="s">
        <v>48</v>
      </c>
      <c r="G412" s="46" t="s">
        <v>49</v>
      </c>
      <c r="H412">
        <v>0.022908676528</v>
      </c>
      <c r="I412" t="s">
        <v>37</v>
      </c>
      <c r="L412" t="s">
        <v>50</v>
      </c>
      <c r="M412" t="s">
        <v>39</v>
      </c>
      <c r="N412" s="40"/>
      <c r="O412" s="40"/>
      <c r="P412" s="40"/>
      <c r="Q412" s="40"/>
      <c r="R412" s="39"/>
      <c r="S412" s="39"/>
      <c r="T412" s="39"/>
      <c r="U412" s="40"/>
      <c r="V412" s="39"/>
      <c r="W412" s="69"/>
      <c r="Y412" t="s">
        <v>294</v>
      </c>
      <c r="AA412">
        <v>11806</v>
      </c>
      <c r="AB412" s="46" t="b">
        <v>0</v>
      </c>
      <c r="AD412" s="8"/>
    </row>
    <row r="413" ht="14.25" customHeight="1">
      <c r="A413" s="38">
        <v>1287</v>
      </c>
      <c r="B413" s="46" t="s">
        <v>53</v>
      </c>
      <c r="C413" s="46" t="s">
        <v>45</v>
      </c>
      <c r="D413" s="46" t="s">
        <v>785</v>
      </c>
      <c r="E413" s="46" t="s">
        <v>786</v>
      </c>
      <c r="F413" t="s">
        <v>48</v>
      </c>
      <c r="G413" s="46" t="s">
        <v>49</v>
      </c>
      <c r="H413">
        <v>0.120226443462</v>
      </c>
      <c r="I413" t="s">
        <v>37</v>
      </c>
      <c r="L413" t="s">
        <v>50</v>
      </c>
      <c r="M413" t="s">
        <v>39</v>
      </c>
      <c r="N413" s="40"/>
      <c r="O413" s="40"/>
      <c r="P413" s="40"/>
      <c r="Q413" s="40"/>
      <c r="R413" s="39"/>
      <c r="S413" s="39"/>
      <c r="T413" s="39"/>
      <c r="U413" s="40"/>
      <c r="V413" s="39"/>
      <c r="W413" s="69"/>
      <c r="Y413" t="s">
        <v>294</v>
      </c>
      <c r="AA413">
        <v>7131</v>
      </c>
      <c r="AB413" s="46" t="b">
        <v>0</v>
      </c>
      <c r="AD413" s="8"/>
    </row>
    <row r="414" ht="14.25" customHeight="1">
      <c r="A414" s="38">
        <v>1287</v>
      </c>
      <c r="B414" s="46" t="s">
        <v>174</v>
      </c>
      <c r="C414" s="46" t="s">
        <v>45</v>
      </c>
      <c r="D414" s="46" t="s">
        <v>785</v>
      </c>
      <c r="E414" s="46" t="s">
        <v>787</v>
      </c>
      <c r="F414" t="s">
        <v>48</v>
      </c>
      <c r="G414" s="46" t="s">
        <v>49</v>
      </c>
      <c r="H414">
        <v>0.120226443462</v>
      </c>
      <c r="I414" t="s">
        <v>37</v>
      </c>
      <c r="L414" t="s">
        <v>50</v>
      </c>
      <c r="M414" t="s">
        <v>39</v>
      </c>
      <c r="N414" s="40"/>
      <c r="O414" s="40"/>
      <c r="P414" s="40"/>
      <c r="Q414" s="40"/>
      <c r="R414" s="39"/>
      <c r="S414" s="39"/>
      <c r="T414" s="39"/>
      <c r="U414" s="40"/>
      <c r="V414" s="39"/>
      <c r="W414" s="69"/>
      <c r="Y414" t="s">
        <v>294</v>
      </c>
      <c r="AA414">
        <v>7131</v>
      </c>
      <c r="AB414" s="46" t="b">
        <v>0</v>
      </c>
      <c r="AD414" s="8"/>
    </row>
    <row r="415" ht="14.25" customHeight="1">
      <c r="A415" s="38">
        <v>1287</v>
      </c>
      <c r="B415" s="46" t="s">
        <v>44</v>
      </c>
      <c r="C415" s="46" t="s">
        <v>45</v>
      </c>
      <c r="D415" s="46" t="s">
        <v>788</v>
      </c>
      <c r="E415" s="46" t="s">
        <v>789</v>
      </c>
      <c r="F415" t="s">
        <v>48</v>
      </c>
      <c r="G415" s="46" t="s">
        <v>49</v>
      </c>
      <c r="H415">
        <v>0.005046612976</v>
      </c>
      <c r="I415" t="s">
        <v>37</v>
      </c>
      <c r="L415" s="46" t="str">
        <f>((I415&amp;A415)&amp;"-")&amp;B415</f>
        <v>REF1287-Wang 99 - S3</v>
      </c>
      <c r="M415" t="s">
        <v>39</v>
      </c>
      <c r="N415" s="40"/>
      <c r="O415" s="40"/>
      <c r="P415" s="40"/>
      <c r="Q415" s="40"/>
      <c r="R415" s="39"/>
      <c r="S415" s="39"/>
      <c r="T415" s="39"/>
      <c r="U415" s="40"/>
      <c r="V415" s="39"/>
      <c r="W415" s="69"/>
      <c r="Y415" t="s">
        <v>40</v>
      </c>
      <c r="AA415">
        <v>19973760</v>
      </c>
      <c r="AB415" s="46" t="b">
        <v>0</v>
      </c>
      <c r="AD415" s="8"/>
    </row>
    <row r="416" ht="14.25" customHeight="1">
      <c r="A416" s="38">
        <v>1287</v>
      </c>
      <c r="B416" s="46" t="s">
        <v>53</v>
      </c>
      <c r="C416" s="46" t="s">
        <v>45</v>
      </c>
      <c r="D416" s="46" t="s">
        <v>790</v>
      </c>
      <c r="E416" s="46" t="s">
        <v>791</v>
      </c>
      <c r="F416" t="s">
        <v>48</v>
      </c>
      <c r="G416" s="46" t="s">
        <v>49</v>
      </c>
      <c r="H416">
        <v>0.016982436525</v>
      </c>
      <c r="I416" t="s">
        <v>37</v>
      </c>
      <c r="L416" t="s">
        <v>50</v>
      </c>
      <c r="M416" t="s">
        <v>39</v>
      </c>
      <c r="N416" s="40"/>
      <c r="O416" s="40"/>
      <c r="P416" s="40"/>
      <c r="Q416" s="40"/>
      <c r="R416" s="39"/>
      <c r="S416" s="39"/>
      <c r="T416" s="39"/>
      <c r="U416" s="40"/>
      <c r="V416" s="39"/>
      <c r="W416" s="69"/>
      <c r="Y416" t="s">
        <v>40</v>
      </c>
      <c r="AA416">
        <v>589165</v>
      </c>
      <c r="AB416" s="46" t="b">
        <v>0</v>
      </c>
      <c r="AD416" s="8"/>
    </row>
    <row r="417" ht="14.25" customHeight="1">
      <c r="A417" s="38">
        <v>1287</v>
      </c>
      <c r="B417" s="46" t="s">
        <v>53</v>
      </c>
      <c r="C417" s="46" t="s">
        <v>45</v>
      </c>
      <c r="D417" s="46" t="s">
        <v>580</v>
      </c>
      <c r="E417" s="46" t="s">
        <v>792</v>
      </c>
      <c r="F417" t="s">
        <v>48</v>
      </c>
      <c r="G417" s="46" t="s">
        <v>49</v>
      </c>
      <c r="H417">
        <v>4.168693834703</v>
      </c>
      <c r="I417" t="s">
        <v>37</v>
      </c>
      <c r="L417" t="s">
        <v>50</v>
      </c>
      <c r="M417" t="s">
        <v>39</v>
      </c>
      <c r="N417" s="40"/>
      <c r="O417" s="40"/>
      <c r="P417" s="40"/>
      <c r="Q417" s="40"/>
      <c r="R417" s="39"/>
      <c r="S417" s="39"/>
      <c r="T417" s="39"/>
      <c r="U417" s="40"/>
      <c r="V417" s="39"/>
      <c r="W417" s="69"/>
      <c r="Y417" t="s">
        <v>294</v>
      </c>
      <c r="AA417">
        <v>1004</v>
      </c>
      <c r="AB417" s="46" t="b">
        <v>0</v>
      </c>
      <c r="AD417" s="8"/>
    </row>
    <row r="418" ht="14.25" customHeight="1">
      <c r="A418" s="38">
        <v>1287</v>
      </c>
      <c r="B418" s="46" t="s">
        <v>44</v>
      </c>
      <c r="C418" s="46" t="s">
        <v>45</v>
      </c>
      <c r="D418" s="46" t="s">
        <v>793</v>
      </c>
      <c r="E418" s="46" t="s">
        <v>794</v>
      </c>
      <c r="F418" t="s">
        <v>48</v>
      </c>
      <c r="G418" s="46" t="s">
        <v>49</v>
      </c>
      <c r="H418">
        <v>0.000374973002</v>
      </c>
      <c r="I418" t="s">
        <v>37</v>
      </c>
      <c r="L418" t="s">
        <v>50</v>
      </c>
      <c r="M418" t="s">
        <v>39</v>
      </c>
      <c r="N418" s="40"/>
      <c r="O418" s="40"/>
      <c r="P418" s="40"/>
      <c r="Q418" s="40"/>
      <c r="R418" s="39"/>
      <c r="S418" s="39"/>
      <c r="T418" s="39"/>
      <c r="U418" s="40"/>
      <c r="V418" s="39"/>
      <c r="W418" s="69"/>
      <c r="Y418" t="s">
        <v>40</v>
      </c>
      <c r="AA418">
        <v>109496</v>
      </c>
      <c r="AB418" s="46" t="b">
        <v>0</v>
      </c>
      <c r="AD418" s="8"/>
    </row>
    <row r="419" ht="14.25" customHeight="1">
      <c r="A419" s="38">
        <v>1287</v>
      </c>
      <c r="B419" s="46" t="s">
        <v>53</v>
      </c>
      <c r="C419" s="46" t="s">
        <v>45</v>
      </c>
      <c r="D419" s="46" t="s">
        <v>795</v>
      </c>
      <c r="E419" s="46" t="s">
        <v>796</v>
      </c>
      <c r="F419" t="s">
        <v>48</v>
      </c>
      <c r="G419" s="46" t="s">
        <v>49</v>
      </c>
      <c r="H419">
        <v>0.003981071706</v>
      </c>
      <c r="I419" t="s">
        <v>37</v>
      </c>
      <c r="L419" s="46" t="str">
        <f>((I419&amp;A419)&amp;"-")&amp;B419</f>
        <v>REF1287-Wang 99 - S1</v>
      </c>
      <c r="M419" t="s">
        <v>39</v>
      </c>
      <c r="N419" s="40"/>
      <c r="O419" s="40"/>
      <c r="P419" s="40"/>
      <c r="Q419" s="40"/>
      <c r="R419" s="39"/>
      <c r="S419" s="39"/>
      <c r="T419" s="39"/>
      <c r="U419" s="40"/>
      <c r="V419" s="39"/>
      <c r="W419" s="69"/>
      <c r="Y419" t="s">
        <v>40</v>
      </c>
      <c r="AA419">
        <v>21246686</v>
      </c>
      <c r="AB419" s="46" t="b">
        <v>0</v>
      </c>
      <c r="AD419" s="8"/>
    </row>
    <row r="420" ht="14.25" customHeight="1">
      <c r="A420" s="38">
        <v>1287</v>
      </c>
      <c r="B420" s="46" t="s">
        <v>174</v>
      </c>
      <c r="C420" s="46" t="s">
        <v>45</v>
      </c>
      <c r="D420" s="46" t="s">
        <v>795</v>
      </c>
      <c r="E420" s="46" t="s">
        <v>797</v>
      </c>
      <c r="F420" t="s">
        <v>48</v>
      </c>
      <c r="G420" s="46" t="s">
        <v>49</v>
      </c>
      <c r="H420">
        <v>0.003981071706</v>
      </c>
      <c r="I420" t="s">
        <v>37</v>
      </c>
      <c r="L420" s="46" t="str">
        <f>((I420&amp;A420)&amp;"-")&amp;B420</f>
        <v>REF1287-Wang 99 - S2</v>
      </c>
      <c r="M420" t="s">
        <v>39</v>
      </c>
      <c r="N420" s="40"/>
      <c r="O420" s="40"/>
      <c r="P420" s="40"/>
      <c r="Q420" s="40"/>
      <c r="R420" s="39"/>
      <c r="S420" s="39"/>
      <c r="T420" s="39"/>
      <c r="U420" s="40"/>
      <c r="V420" s="39"/>
      <c r="W420" s="69"/>
      <c r="Y420" t="s">
        <v>40</v>
      </c>
      <c r="AA420">
        <v>21246686</v>
      </c>
      <c r="AB420" s="46" t="b">
        <v>0</v>
      </c>
      <c r="AD420" s="8"/>
    </row>
    <row r="421" ht="14.25" customHeight="1">
      <c r="A421" s="38">
        <v>1287</v>
      </c>
      <c r="B421" s="46" t="s">
        <v>53</v>
      </c>
      <c r="C421" s="46" t="s">
        <v>45</v>
      </c>
      <c r="D421" s="46" t="s">
        <v>798</v>
      </c>
      <c r="E421" s="46" t="s">
        <v>799</v>
      </c>
      <c r="F421" t="s">
        <v>48</v>
      </c>
      <c r="G421" s="46" t="s">
        <v>49</v>
      </c>
      <c r="H421">
        <v>0.051286138399</v>
      </c>
      <c r="I421" t="s">
        <v>37</v>
      </c>
      <c r="L421" t="s">
        <v>50</v>
      </c>
      <c r="M421" t="s">
        <v>39</v>
      </c>
      <c r="N421" s="40"/>
      <c r="O421" s="40"/>
      <c r="P421" s="40"/>
      <c r="Q421" s="40"/>
      <c r="R421" s="39"/>
      <c r="S421" s="39"/>
      <c r="T421" s="39"/>
      <c r="U421" s="40"/>
      <c r="V421" s="39"/>
      <c r="W421" s="69"/>
      <c r="Y421" t="s">
        <v>294</v>
      </c>
      <c r="AA421">
        <v>6125</v>
      </c>
      <c r="AB421" s="46" t="b">
        <v>0</v>
      </c>
      <c r="AD421" s="8"/>
    </row>
    <row r="422" ht="14.25" customHeight="1">
      <c r="A422" s="38">
        <v>1287</v>
      </c>
      <c r="B422" s="46" t="s">
        <v>174</v>
      </c>
      <c r="C422" s="46" t="s">
        <v>45</v>
      </c>
      <c r="D422" s="46" t="s">
        <v>798</v>
      </c>
      <c r="E422" s="46" t="s">
        <v>800</v>
      </c>
      <c r="F422" t="s">
        <v>48</v>
      </c>
      <c r="G422" s="46" t="s">
        <v>49</v>
      </c>
      <c r="H422">
        <v>0.051286138399</v>
      </c>
      <c r="I422" t="s">
        <v>37</v>
      </c>
      <c r="L422" t="s">
        <v>50</v>
      </c>
      <c r="M422" t="s">
        <v>39</v>
      </c>
      <c r="N422" s="40"/>
      <c r="O422" s="40"/>
      <c r="P422" s="40"/>
      <c r="Q422" s="40"/>
      <c r="R422" s="39"/>
      <c r="S422" s="39"/>
      <c r="T422" s="39"/>
      <c r="U422" s="40"/>
      <c r="V422" s="39"/>
      <c r="W422" s="69"/>
      <c r="Y422" t="s">
        <v>294</v>
      </c>
      <c r="AA422">
        <v>6125</v>
      </c>
      <c r="AB422" s="46" t="b">
        <v>0</v>
      </c>
      <c r="AD422" s="8"/>
    </row>
    <row r="423" ht="14.25" customHeight="1">
      <c r="A423" s="38">
        <v>1287</v>
      </c>
      <c r="B423" s="46" t="s">
        <v>53</v>
      </c>
      <c r="C423" s="46" t="s">
        <v>45</v>
      </c>
      <c r="D423" s="46" t="s">
        <v>801</v>
      </c>
      <c r="E423" s="46" t="s">
        <v>802</v>
      </c>
      <c r="F423" t="s">
        <v>48</v>
      </c>
      <c r="G423" s="46" t="s">
        <v>49</v>
      </c>
      <c r="H423">
        <v>0.022908676528</v>
      </c>
      <c r="I423" t="s">
        <v>37</v>
      </c>
      <c r="L423" s="46" t="str">
        <f>((I423&amp;A423)&amp;"-")&amp;B423</f>
        <v>REF1287-Wang 99 - S1</v>
      </c>
      <c r="M423" t="s">
        <v>39</v>
      </c>
      <c r="N423" s="40"/>
      <c r="O423" s="40"/>
      <c r="P423" s="40"/>
      <c r="Q423" s="40"/>
      <c r="R423" s="39"/>
      <c r="S423" s="39"/>
      <c r="T423" s="39"/>
      <c r="U423" s="40"/>
      <c r="V423" s="39"/>
      <c r="W423" s="69"/>
      <c r="Y423" t="s">
        <v>294</v>
      </c>
      <c r="AA423">
        <v>13835316</v>
      </c>
      <c r="AB423" s="46" t="b">
        <v>0</v>
      </c>
      <c r="AD423" s="8"/>
    </row>
    <row r="424" ht="14.25" customHeight="1">
      <c r="A424" s="38">
        <v>1287</v>
      </c>
      <c r="B424" s="46" t="s">
        <v>174</v>
      </c>
      <c r="C424" s="46" t="s">
        <v>45</v>
      </c>
      <c r="D424" s="46" t="s">
        <v>801</v>
      </c>
      <c r="E424" s="46" t="s">
        <v>803</v>
      </c>
      <c r="F424" t="s">
        <v>48</v>
      </c>
      <c r="G424" s="46" t="s">
        <v>49</v>
      </c>
      <c r="H424">
        <v>0.022908676528</v>
      </c>
      <c r="I424" t="s">
        <v>37</v>
      </c>
      <c r="L424" s="46" t="str">
        <f>((I424&amp;A424)&amp;"-")&amp;B424</f>
        <v>REF1287-Wang 99 - S2</v>
      </c>
      <c r="M424" t="s">
        <v>39</v>
      </c>
      <c r="N424" s="40"/>
      <c r="O424" s="40"/>
      <c r="P424" s="40"/>
      <c r="Q424" s="40"/>
      <c r="R424" s="39"/>
      <c r="S424" s="39"/>
      <c r="T424" s="39"/>
      <c r="U424" s="40"/>
      <c r="V424" s="39"/>
      <c r="W424" s="69"/>
      <c r="Y424" t="s">
        <v>294</v>
      </c>
      <c r="AA424">
        <v>13835316</v>
      </c>
      <c r="AB424" s="46" t="b">
        <v>0</v>
      </c>
      <c r="AD424" s="8"/>
    </row>
    <row r="425" ht="14.25" customHeight="1">
      <c r="A425" s="38">
        <v>1287</v>
      </c>
      <c r="B425" s="46" t="s">
        <v>53</v>
      </c>
      <c r="C425" s="46" t="s">
        <v>45</v>
      </c>
      <c r="D425" s="46" t="s">
        <v>804</v>
      </c>
      <c r="E425" s="46" t="s">
        <v>805</v>
      </c>
      <c r="F425" t="s">
        <v>48</v>
      </c>
      <c r="G425" s="46" t="s">
        <v>49</v>
      </c>
      <c r="H425">
        <v>0.371535229097</v>
      </c>
      <c r="I425" t="s">
        <v>37</v>
      </c>
      <c r="L425" s="46" t="str">
        <f>((I425&amp;A425)&amp;"-")&amp;B425</f>
        <v>REF1287-Wang 99 - S1</v>
      </c>
      <c r="M425" t="s">
        <v>39</v>
      </c>
      <c r="N425" s="40"/>
      <c r="O425" s="40"/>
      <c r="P425" s="40"/>
      <c r="Q425" s="40"/>
      <c r="R425" s="39"/>
      <c r="S425" s="39"/>
      <c r="T425" s="39"/>
      <c r="U425" s="40"/>
      <c r="V425" s="39"/>
      <c r="W425" s="69"/>
      <c r="Y425" t="s">
        <v>294</v>
      </c>
      <c r="AA425">
        <v>13835836</v>
      </c>
      <c r="AB425" s="46" t="b">
        <v>0</v>
      </c>
      <c r="AD425" s="8"/>
    </row>
    <row r="426" ht="14.25" customHeight="1">
      <c r="A426" s="38">
        <v>1287</v>
      </c>
      <c r="B426" s="46" t="s">
        <v>174</v>
      </c>
      <c r="C426" s="46" t="s">
        <v>45</v>
      </c>
      <c r="D426" s="46" t="s">
        <v>804</v>
      </c>
      <c r="E426" s="46" t="s">
        <v>806</v>
      </c>
      <c r="F426" t="s">
        <v>48</v>
      </c>
      <c r="G426" s="46" t="s">
        <v>49</v>
      </c>
      <c r="H426">
        <v>0.371535229097</v>
      </c>
      <c r="I426" t="s">
        <v>37</v>
      </c>
      <c r="L426" s="46" t="str">
        <f>((I426&amp;A426)&amp;"-")&amp;B426</f>
        <v>REF1287-Wang 99 - S2</v>
      </c>
      <c r="M426" t="s">
        <v>39</v>
      </c>
      <c r="N426" s="40"/>
      <c r="O426" s="40"/>
      <c r="P426" s="40"/>
      <c r="Q426" s="40"/>
      <c r="R426" s="39"/>
      <c r="S426" s="39"/>
      <c r="T426" s="39"/>
      <c r="U426" s="40"/>
      <c r="V426" s="39"/>
      <c r="W426" s="69"/>
      <c r="Y426" t="s">
        <v>294</v>
      </c>
      <c r="AA426">
        <v>13835836</v>
      </c>
      <c r="AB426" s="46" t="b">
        <v>0</v>
      </c>
      <c r="AD426" s="8"/>
    </row>
    <row r="427" ht="14.25" customHeight="1">
      <c r="A427" s="38">
        <v>1287</v>
      </c>
      <c r="B427" s="46" t="s">
        <v>53</v>
      </c>
      <c r="C427" s="46" t="s">
        <v>45</v>
      </c>
      <c r="D427" s="46" t="s">
        <v>807</v>
      </c>
      <c r="E427" s="46" t="s">
        <v>808</v>
      </c>
      <c r="F427" t="s">
        <v>48</v>
      </c>
      <c r="G427" s="46" t="s">
        <v>49</v>
      </c>
      <c r="H427">
        <v>0.000371535229</v>
      </c>
      <c r="I427" t="s">
        <v>37</v>
      </c>
      <c r="L427" t="s">
        <v>50</v>
      </c>
      <c r="M427" t="s">
        <v>39</v>
      </c>
      <c r="N427" s="40"/>
      <c r="O427" s="40"/>
      <c r="P427" s="40"/>
      <c r="Q427" s="40"/>
      <c r="R427" s="39"/>
      <c r="S427" s="39"/>
      <c r="T427" s="39"/>
      <c r="U427" s="40"/>
      <c r="V427" s="39"/>
      <c r="W427" s="69"/>
      <c r="Y427" t="s">
        <v>40</v>
      </c>
      <c r="AA427">
        <v>15702</v>
      </c>
      <c r="AB427" s="46" t="b">
        <v>0</v>
      </c>
      <c r="AD427" s="8"/>
    </row>
    <row r="428" ht="14.25" customHeight="1">
      <c r="A428" s="38">
        <v>1287</v>
      </c>
      <c r="B428" s="46" t="s">
        <v>44</v>
      </c>
      <c r="C428" s="46" t="s">
        <v>45</v>
      </c>
      <c r="D428" s="46" t="s">
        <v>809</v>
      </c>
      <c r="E428" s="46" t="s">
        <v>810</v>
      </c>
      <c r="F428" t="s">
        <v>48</v>
      </c>
      <c r="G428" s="46" t="s">
        <v>49</v>
      </c>
      <c r="H428">
        <v>0.001238796587</v>
      </c>
      <c r="I428" t="s">
        <v>37</v>
      </c>
      <c r="L428" s="46" t="str">
        <f>((I428&amp;A428)&amp;"-")&amp;B428</f>
        <v>REF1287-Wang 99 - S3</v>
      </c>
      <c r="M428" t="s">
        <v>39</v>
      </c>
      <c r="N428" s="40"/>
      <c r="O428" s="40"/>
      <c r="P428" s="40"/>
      <c r="Q428" s="40"/>
      <c r="R428" s="39"/>
      <c r="S428" s="39"/>
      <c r="T428" s="39"/>
      <c r="U428" s="40"/>
      <c r="V428" s="39"/>
      <c r="W428" s="69"/>
      <c r="Y428" t="s">
        <v>40</v>
      </c>
      <c r="AA428">
        <v>28295137</v>
      </c>
      <c r="AB428" s="46" t="b">
        <v>0</v>
      </c>
      <c r="AD428" s="8"/>
    </row>
    <row r="429" ht="14.25" customHeight="1">
      <c r="A429" s="38">
        <v>1287</v>
      </c>
      <c r="B429" s="46" t="s">
        <v>44</v>
      </c>
      <c r="C429" s="46" t="s">
        <v>45</v>
      </c>
      <c r="D429" s="46" t="s">
        <v>811</v>
      </c>
      <c r="E429" s="46" t="s">
        <v>812</v>
      </c>
      <c r="F429" t="s">
        <v>48</v>
      </c>
      <c r="G429" s="46" t="s">
        <v>49</v>
      </c>
      <c r="H429">
        <v>0.00231739465</v>
      </c>
      <c r="I429" t="s">
        <v>37</v>
      </c>
      <c r="L429" t="s">
        <v>50</v>
      </c>
      <c r="M429" t="s">
        <v>39</v>
      </c>
      <c r="N429" s="40"/>
      <c r="O429" s="40"/>
      <c r="P429" s="40"/>
      <c r="Q429" s="40"/>
      <c r="R429" s="39"/>
      <c r="S429" s="39"/>
      <c r="T429" s="39"/>
      <c r="U429" s="40"/>
      <c r="V429" s="39"/>
      <c r="W429" s="69"/>
      <c r="Y429" t="s">
        <v>40</v>
      </c>
      <c r="AA429">
        <v>36140</v>
      </c>
      <c r="AB429" s="46" t="b">
        <v>0</v>
      </c>
      <c r="AD429" s="8"/>
    </row>
    <row r="430" ht="14.25" customHeight="1">
      <c r="A430" s="38">
        <v>1287</v>
      </c>
      <c r="B430" s="46" t="s">
        <v>53</v>
      </c>
      <c r="C430" s="46" t="s">
        <v>45</v>
      </c>
      <c r="D430" s="46" t="s">
        <v>813</v>
      </c>
      <c r="E430" s="46" t="s">
        <v>814</v>
      </c>
      <c r="F430" t="s">
        <v>48</v>
      </c>
      <c r="G430" s="46" t="s">
        <v>49</v>
      </c>
      <c r="H430">
        <v>0.000257039578</v>
      </c>
      <c r="I430" t="s">
        <v>37</v>
      </c>
      <c r="L430" t="s">
        <v>50</v>
      </c>
      <c r="M430" t="s">
        <v>39</v>
      </c>
      <c r="N430" s="40"/>
      <c r="O430" s="40"/>
      <c r="P430" s="40"/>
      <c r="Q430" s="40"/>
      <c r="R430" s="39"/>
      <c r="S430" s="39"/>
      <c r="T430" s="39"/>
      <c r="U430" s="40"/>
      <c r="V430" s="39"/>
      <c r="W430" s="69"/>
      <c r="Y430" t="s">
        <v>40</v>
      </c>
      <c r="AA430">
        <v>2225</v>
      </c>
      <c r="AB430" s="46" t="b">
        <v>0</v>
      </c>
      <c r="AD430" s="8"/>
    </row>
    <row r="431" ht="14.25" customHeight="1">
      <c r="A431" s="38">
        <v>1287</v>
      </c>
      <c r="B431" s="46" t="s">
        <v>53</v>
      </c>
      <c r="C431" s="46" t="s">
        <v>45</v>
      </c>
      <c r="D431" s="46" t="s">
        <v>815</v>
      </c>
      <c r="E431" s="46" t="s">
        <v>816</v>
      </c>
      <c r="F431" t="s">
        <v>48</v>
      </c>
      <c r="G431" s="46" t="s">
        <v>49</v>
      </c>
      <c r="H431">
        <v>0.01</v>
      </c>
      <c r="I431" t="s">
        <v>37</v>
      </c>
      <c r="L431" t="s">
        <v>50</v>
      </c>
      <c r="M431" t="s">
        <v>39</v>
      </c>
      <c r="N431" s="40"/>
      <c r="O431" s="40"/>
      <c r="P431" s="40"/>
      <c r="Q431" s="40"/>
      <c r="R431" s="39"/>
      <c r="S431" s="39"/>
      <c r="T431" s="39"/>
      <c r="U431" s="40"/>
      <c r="V431" s="39"/>
      <c r="W431" s="69"/>
      <c r="Y431" t="s">
        <v>294</v>
      </c>
      <c r="AA431">
        <v>6042</v>
      </c>
      <c r="AB431" s="46" t="b">
        <v>0</v>
      </c>
      <c r="AD431" s="8"/>
    </row>
    <row r="432" ht="14.25" customHeight="1">
      <c r="A432" s="38">
        <v>1287</v>
      </c>
      <c r="B432" s="46" t="s">
        <v>174</v>
      </c>
      <c r="C432" s="46" t="s">
        <v>45</v>
      </c>
      <c r="D432" s="46" t="s">
        <v>815</v>
      </c>
      <c r="E432" s="46" t="s">
        <v>816</v>
      </c>
      <c r="F432" t="s">
        <v>48</v>
      </c>
      <c r="G432" s="46" t="s">
        <v>49</v>
      </c>
      <c r="H432">
        <v>0.007244359601</v>
      </c>
      <c r="I432" t="s">
        <v>37</v>
      </c>
      <c r="L432" t="s">
        <v>50</v>
      </c>
      <c r="M432" t="s">
        <v>39</v>
      </c>
      <c r="N432" s="40"/>
      <c r="O432" s="40"/>
      <c r="P432" s="40"/>
      <c r="Q432" s="40"/>
      <c r="R432" s="39"/>
      <c r="S432" s="39"/>
      <c r="T432" s="39"/>
      <c r="U432" s="40"/>
      <c r="V432" s="39"/>
      <c r="W432" s="69"/>
      <c r="Y432" t="s">
        <v>294</v>
      </c>
      <c r="AA432">
        <v>6042</v>
      </c>
      <c r="AB432" s="46" t="b">
        <v>0</v>
      </c>
      <c r="AD432" s="8"/>
    </row>
    <row r="433" ht="14.25" customHeight="1">
      <c r="A433" s="38">
        <v>1287</v>
      </c>
      <c r="B433" s="46" t="s">
        <v>174</v>
      </c>
      <c r="C433" s="46" t="s">
        <v>45</v>
      </c>
      <c r="D433" s="46" t="s">
        <v>815</v>
      </c>
      <c r="E433" s="46" t="s">
        <v>816</v>
      </c>
      <c r="F433" t="s">
        <v>48</v>
      </c>
      <c r="G433" s="46" t="s">
        <v>49</v>
      </c>
      <c r="H433">
        <v>0.01</v>
      </c>
      <c r="I433" t="s">
        <v>37</v>
      </c>
      <c r="L433" t="s">
        <v>50</v>
      </c>
      <c r="M433" t="s">
        <v>39</v>
      </c>
      <c r="N433" s="40"/>
      <c r="O433" s="40"/>
      <c r="P433" s="40"/>
      <c r="Q433" s="40"/>
      <c r="R433" s="39"/>
      <c r="S433" s="39"/>
      <c r="T433" s="39"/>
      <c r="U433" s="40"/>
      <c r="V433" s="39"/>
      <c r="W433" s="69"/>
      <c r="Y433" t="s">
        <v>294</v>
      </c>
      <c r="AA433">
        <v>6042</v>
      </c>
      <c r="AB433" s="46" t="b">
        <v>0</v>
      </c>
      <c r="AD433" s="8"/>
    </row>
    <row r="434" ht="14.25" customHeight="1">
      <c r="A434" s="38">
        <v>1287</v>
      </c>
      <c r="B434" s="46" t="s">
        <v>53</v>
      </c>
      <c r="C434" s="46" t="s">
        <v>45</v>
      </c>
      <c r="D434" s="46" t="s">
        <v>817</v>
      </c>
      <c r="E434" s="46" t="s">
        <v>818</v>
      </c>
      <c r="F434" t="s">
        <v>48</v>
      </c>
      <c r="G434" s="46" t="s">
        <v>49</v>
      </c>
      <c r="H434">
        <v>0.000158489319</v>
      </c>
      <c r="I434" t="s">
        <v>37</v>
      </c>
      <c r="L434" t="s">
        <v>50</v>
      </c>
      <c r="M434" t="s">
        <v>39</v>
      </c>
      <c r="N434" s="40"/>
      <c r="O434" s="40"/>
      <c r="P434" s="40"/>
      <c r="Q434" s="40"/>
      <c r="R434" s="39"/>
      <c r="S434" s="39"/>
      <c r="T434" s="39"/>
      <c r="U434" s="40"/>
      <c r="V434" s="39"/>
      <c r="W434" s="69"/>
      <c r="Y434" t="s">
        <v>40</v>
      </c>
      <c r="AA434">
        <v>34724</v>
      </c>
      <c r="AB434" s="46" t="b">
        <v>0</v>
      </c>
      <c r="AD434" s="8"/>
    </row>
    <row r="435" ht="14.25" customHeight="1">
      <c r="A435" s="38">
        <v>1287</v>
      </c>
      <c r="B435" s="46" t="s">
        <v>53</v>
      </c>
      <c r="C435" s="46" t="s">
        <v>45</v>
      </c>
      <c r="D435" s="46" t="s">
        <v>819</v>
      </c>
      <c r="E435" s="46" t="s">
        <v>820</v>
      </c>
      <c r="F435" t="s">
        <v>48</v>
      </c>
      <c r="G435" s="46" t="s">
        <v>49</v>
      </c>
      <c r="H435">
        <v>1.995262314969</v>
      </c>
      <c r="I435" t="s">
        <v>37</v>
      </c>
      <c r="L435" t="s">
        <v>50</v>
      </c>
      <c r="M435" t="s">
        <v>39</v>
      </c>
      <c r="N435" s="40"/>
      <c r="O435" s="40"/>
      <c r="P435" s="40"/>
      <c r="Q435" s="40"/>
      <c r="R435" s="39"/>
      <c r="S435" s="39"/>
      <c r="T435" s="39"/>
      <c r="U435" s="40"/>
      <c r="V435" s="39"/>
      <c r="W435" s="69"/>
      <c r="Y435" t="s">
        <v>40</v>
      </c>
      <c r="AA435">
        <v>9391</v>
      </c>
      <c r="AB435" s="46" t="b">
        <v>0</v>
      </c>
      <c r="AD435" s="8"/>
    </row>
    <row r="436" ht="14.25" customHeight="1">
      <c r="A436" s="38">
        <v>1287</v>
      </c>
      <c r="B436" s="46" t="s">
        <v>174</v>
      </c>
      <c r="C436" s="46" t="s">
        <v>45</v>
      </c>
      <c r="D436" s="46" t="s">
        <v>819</v>
      </c>
      <c r="E436" s="46" t="s">
        <v>820</v>
      </c>
      <c r="F436" t="s">
        <v>48</v>
      </c>
      <c r="G436" s="46" t="s">
        <v>49</v>
      </c>
      <c r="H436">
        <v>1.995262314969</v>
      </c>
      <c r="I436" t="s">
        <v>37</v>
      </c>
      <c r="L436" t="s">
        <v>50</v>
      </c>
      <c r="M436" t="s">
        <v>39</v>
      </c>
      <c r="N436" s="40"/>
      <c r="O436" s="40"/>
      <c r="P436" s="40"/>
      <c r="Q436" s="40"/>
      <c r="R436" s="39"/>
      <c r="S436" s="39"/>
      <c r="T436" s="39"/>
      <c r="U436" s="40"/>
      <c r="V436" s="39"/>
      <c r="W436" s="69"/>
      <c r="Y436" t="s">
        <v>40</v>
      </c>
      <c r="AA436">
        <v>9391</v>
      </c>
      <c r="AB436" s="46" t="b">
        <v>0</v>
      </c>
      <c r="AD436" s="8"/>
    </row>
    <row r="437" ht="14.25" customHeight="1">
      <c r="A437" s="38">
        <v>1287</v>
      </c>
      <c r="B437" s="46" t="s">
        <v>53</v>
      </c>
      <c r="C437" s="46" t="s">
        <v>45</v>
      </c>
      <c r="D437" s="46" t="s">
        <v>821</v>
      </c>
      <c r="E437" s="46" t="s">
        <v>822</v>
      </c>
      <c r="F437" t="s">
        <v>48</v>
      </c>
      <c r="G437" s="46" t="s">
        <v>49</v>
      </c>
      <c r="H437">
        <v>0.00660693448</v>
      </c>
      <c r="I437" t="s">
        <v>37</v>
      </c>
      <c r="L437" t="s">
        <v>50</v>
      </c>
      <c r="M437" t="s">
        <v>39</v>
      </c>
      <c r="N437" s="40"/>
      <c r="O437" s="40"/>
      <c r="P437" s="40"/>
      <c r="Q437" s="40"/>
      <c r="R437" s="39"/>
      <c r="S437" s="39"/>
      <c r="T437" s="39"/>
      <c r="U437" s="40"/>
      <c r="V437" s="39"/>
      <c r="W437" s="69"/>
      <c r="Y437" t="s">
        <v>294</v>
      </c>
      <c r="AA437">
        <v>11911</v>
      </c>
      <c r="AB437" s="46" t="b">
        <v>0</v>
      </c>
      <c r="AD437" s="8"/>
    </row>
    <row r="438" ht="14.25" customHeight="1">
      <c r="A438" s="38">
        <v>1287</v>
      </c>
      <c r="B438" s="46" t="s">
        <v>174</v>
      </c>
      <c r="C438" s="46" t="s">
        <v>45</v>
      </c>
      <c r="D438" s="46" t="s">
        <v>821</v>
      </c>
      <c r="E438" s="46" t="s">
        <v>822</v>
      </c>
      <c r="F438" t="s">
        <v>48</v>
      </c>
      <c r="G438" s="46" t="s">
        <v>49</v>
      </c>
      <c r="H438">
        <v>0.00660693448</v>
      </c>
      <c r="I438" t="s">
        <v>37</v>
      </c>
      <c r="L438" t="s">
        <v>50</v>
      </c>
      <c r="M438" t="s">
        <v>39</v>
      </c>
      <c r="N438" s="40"/>
      <c r="O438" s="40"/>
      <c r="P438" s="40"/>
      <c r="Q438" s="40"/>
      <c r="R438" s="39"/>
      <c r="S438" s="39"/>
      <c r="T438" s="39"/>
      <c r="U438" s="40"/>
      <c r="V438" s="39"/>
      <c r="W438" s="69"/>
      <c r="Y438" t="s">
        <v>294</v>
      </c>
      <c r="AA438">
        <v>11911</v>
      </c>
      <c r="AB438" s="46" t="b">
        <v>0</v>
      </c>
      <c r="AD438" s="8"/>
    </row>
    <row r="439" ht="14.25" customHeight="1">
      <c r="A439" s="38">
        <v>1287</v>
      </c>
      <c r="B439" s="46" t="s">
        <v>53</v>
      </c>
      <c r="C439" s="46" t="s">
        <v>45</v>
      </c>
      <c r="D439" s="46" t="s">
        <v>823</v>
      </c>
      <c r="E439" s="46" t="s">
        <v>824</v>
      </c>
      <c r="F439" t="s">
        <v>48</v>
      </c>
      <c r="G439" s="46" t="s">
        <v>49</v>
      </c>
      <c r="H439">
        <v>0.000912010839</v>
      </c>
      <c r="I439" t="s">
        <v>37</v>
      </c>
      <c r="L439" t="s">
        <v>50</v>
      </c>
      <c r="M439" t="s">
        <v>39</v>
      </c>
      <c r="N439" s="40"/>
      <c r="O439" s="40"/>
      <c r="P439" s="40"/>
      <c r="Q439" s="40"/>
      <c r="R439" s="39"/>
      <c r="S439" s="39"/>
      <c r="T439" s="39"/>
      <c r="U439" s="40"/>
      <c r="V439" s="39"/>
      <c r="W439" s="69"/>
      <c r="Y439" t="s">
        <v>294</v>
      </c>
      <c r="AA439">
        <v>6188</v>
      </c>
      <c r="AB439" s="46" t="b">
        <v>0</v>
      </c>
      <c r="AD439" s="8"/>
    </row>
    <row r="440" ht="14.25" customHeight="1">
      <c r="A440" s="38">
        <v>1287</v>
      </c>
      <c r="B440" s="46" t="s">
        <v>53</v>
      </c>
      <c r="C440" s="46" t="s">
        <v>45</v>
      </c>
      <c r="D440" s="46" t="s">
        <v>825</v>
      </c>
      <c r="E440" s="46" t="s">
        <v>826</v>
      </c>
      <c r="F440" t="s">
        <v>48</v>
      </c>
      <c r="G440" s="46" t="s">
        <v>49</v>
      </c>
      <c r="H440">
        <v>0.033113112148</v>
      </c>
      <c r="I440" t="s">
        <v>37</v>
      </c>
      <c r="L440" t="s">
        <v>50</v>
      </c>
      <c r="M440" t="s">
        <v>39</v>
      </c>
      <c r="N440" s="40"/>
      <c r="O440" s="40"/>
      <c r="P440" s="40"/>
      <c r="Q440" s="40"/>
      <c r="R440" s="39"/>
      <c r="S440" s="39"/>
      <c r="T440" s="39"/>
      <c r="U440" s="40"/>
      <c r="V440" s="39"/>
      <c r="W440" s="69"/>
      <c r="Y440" t="s">
        <v>294</v>
      </c>
      <c r="AA440">
        <v>6326</v>
      </c>
      <c r="AB440" s="46" t="b">
        <v>0</v>
      </c>
      <c r="AD440" s="8"/>
    </row>
    <row r="441" ht="14.25" customHeight="1">
      <c r="A441" s="38">
        <v>1287</v>
      </c>
      <c r="B441" s="46" t="s">
        <v>174</v>
      </c>
      <c r="C441" s="46" t="s">
        <v>45</v>
      </c>
      <c r="D441" s="46" t="s">
        <v>825</v>
      </c>
      <c r="E441" s="46" t="s">
        <v>827</v>
      </c>
      <c r="F441" t="s">
        <v>48</v>
      </c>
      <c r="G441" s="46" t="s">
        <v>49</v>
      </c>
      <c r="H441">
        <v>0.033113112148</v>
      </c>
      <c r="I441" t="s">
        <v>37</v>
      </c>
      <c r="L441" t="s">
        <v>50</v>
      </c>
      <c r="M441" t="s">
        <v>39</v>
      </c>
      <c r="N441" s="40"/>
      <c r="O441" s="40"/>
      <c r="P441" s="40"/>
      <c r="Q441" s="40"/>
      <c r="R441" s="39"/>
      <c r="S441" s="39"/>
      <c r="T441" s="39"/>
      <c r="U441" s="40"/>
      <c r="V441" s="39"/>
      <c r="W441" s="69"/>
      <c r="Y441" t="s">
        <v>294</v>
      </c>
      <c r="AA441">
        <v>6326</v>
      </c>
      <c r="AB441" s="46" t="b">
        <v>0</v>
      </c>
      <c r="AD441" s="8"/>
    </row>
    <row r="442" ht="14.25" customHeight="1">
      <c r="A442" s="38">
        <v>1287</v>
      </c>
      <c r="B442" s="46" t="s">
        <v>53</v>
      </c>
      <c r="C442" s="46" t="s">
        <v>45</v>
      </c>
      <c r="D442" s="46" t="s">
        <v>828</v>
      </c>
      <c r="E442" s="46" t="s">
        <v>829</v>
      </c>
      <c r="F442" t="s">
        <v>48</v>
      </c>
      <c r="G442" s="46" t="s">
        <v>49</v>
      </c>
      <c r="H442">
        <v>0.010964781961</v>
      </c>
      <c r="I442" t="s">
        <v>37</v>
      </c>
      <c r="L442" s="46" t="str">
        <f>((I442&amp;A442)&amp;"-")&amp;B442</f>
        <v>REF1287-Wang 99 - S1</v>
      </c>
      <c r="M442" t="s">
        <v>39</v>
      </c>
      <c r="N442" s="40"/>
      <c r="O442" s="40"/>
      <c r="P442" s="40"/>
      <c r="Q442" s="40"/>
      <c r="R442" s="39"/>
      <c r="S442" s="39"/>
      <c r="T442" s="39"/>
      <c r="U442" s="40"/>
      <c r="V442" s="39"/>
      <c r="W442" s="69"/>
      <c r="Y442" t="s">
        <v>294</v>
      </c>
      <c r="AA442">
        <v>13837280</v>
      </c>
      <c r="AB442" s="46" t="b">
        <v>0</v>
      </c>
      <c r="AD442" s="8"/>
    </row>
    <row r="443" ht="14.25" customHeight="1">
      <c r="A443" s="38">
        <v>1287</v>
      </c>
      <c r="B443" s="46" t="s">
        <v>174</v>
      </c>
      <c r="C443" s="46" t="s">
        <v>45</v>
      </c>
      <c r="D443" s="46" t="s">
        <v>828</v>
      </c>
      <c r="E443" s="46" t="s">
        <v>830</v>
      </c>
      <c r="F443" t="s">
        <v>48</v>
      </c>
      <c r="G443" s="46" t="s">
        <v>49</v>
      </c>
      <c r="H443">
        <v>0.010964781961</v>
      </c>
      <c r="I443" t="s">
        <v>37</v>
      </c>
      <c r="L443" s="46" t="str">
        <f>((I443&amp;A443)&amp;"-")&amp;B443</f>
        <v>REF1287-Wang 99 - S2</v>
      </c>
      <c r="M443" t="s">
        <v>39</v>
      </c>
      <c r="N443" s="40"/>
      <c r="O443" s="40"/>
      <c r="P443" s="40"/>
      <c r="Q443" s="40"/>
      <c r="R443" s="39"/>
      <c r="S443" s="39"/>
      <c r="T443" s="39"/>
      <c r="U443" s="40"/>
      <c r="V443" s="39"/>
      <c r="W443" s="69"/>
      <c r="Y443" t="s">
        <v>294</v>
      </c>
      <c r="AA443">
        <v>13837280</v>
      </c>
      <c r="AB443" s="46" t="b">
        <v>0</v>
      </c>
      <c r="AD443" s="8"/>
    </row>
    <row r="444" ht="14.25" customHeight="1">
      <c r="A444" s="38">
        <v>1287</v>
      </c>
      <c r="B444" s="46" t="s">
        <v>174</v>
      </c>
      <c r="C444" s="46" t="s">
        <v>45</v>
      </c>
      <c r="D444" s="46" t="s">
        <v>828</v>
      </c>
      <c r="E444" s="46" t="s">
        <v>830</v>
      </c>
      <c r="F444" t="s">
        <v>48</v>
      </c>
      <c r="G444" s="46" t="s">
        <v>49</v>
      </c>
      <c r="H444">
        <v>0.011748975549</v>
      </c>
      <c r="I444" t="s">
        <v>37</v>
      </c>
      <c r="L444" s="46" t="str">
        <f>((I444&amp;A444)&amp;"-")&amp;B444</f>
        <v>REF1287-Wang 99 - S2</v>
      </c>
      <c r="M444" t="s">
        <v>39</v>
      </c>
      <c r="N444" s="40"/>
      <c r="O444" s="40"/>
      <c r="P444" s="40"/>
      <c r="Q444" s="40"/>
      <c r="R444" s="39"/>
      <c r="S444" s="39"/>
      <c r="T444" s="39"/>
      <c r="U444" s="40"/>
      <c r="V444" s="39"/>
      <c r="W444" s="69"/>
      <c r="Y444" t="s">
        <v>294</v>
      </c>
      <c r="AA444">
        <v>13837280</v>
      </c>
      <c r="AB444" s="46" t="b">
        <v>0</v>
      </c>
      <c r="AD444" s="8"/>
    </row>
    <row r="445" ht="14.25" customHeight="1">
      <c r="A445" s="38">
        <v>1287</v>
      </c>
      <c r="B445" s="46" t="s">
        <v>174</v>
      </c>
      <c r="C445" s="46" t="s">
        <v>45</v>
      </c>
      <c r="D445" s="46" t="s">
        <v>831</v>
      </c>
      <c r="E445" s="46" t="s">
        <v>832</v>
      </c>
      <c r="F445" t="s">
        <v>48</v>
      </c>
      <c r="G445" s="46" t="s">
        <v>49</v>
      </c>
      <c r="H445">
        <v>0.000912010839</v>
      </c>
      <c r="I445" t="s">
        <v>37</v>
      </c>
      <c r="L445" t="s">
        <v>50</v>
      </c>
      <c r="M445" t="s">
        <v>39</v>
      </c>
      <c r="N445" s="40"/>
      <c r="O445" s="40"/>
      <c r="P445" s="40"/>
      <c r="Q445" s="40"/>
      <c r="R445" s="39"/>
      <c r="S445" s="39"/>
      <c r="T445" s="39"/>
      <c r="U445" s="40"/>
      <c r="V445" s="39"/>
      <c r="W445" s="69"/>
      <c r="Y445" t="s">
        <v>294</v>
      </c>
      <c r="AA445">
        <v>63131</v>
      </c>
      <c r="AB445" s="46" t="b">
        <v>0</v>
      </c>
      <c r="AD445" s="8"/>
    </row>
    <row r="446" ht="14.25" customHeight="1">
      <c r="A446" s="38">
        <v>1287</v>
      </c>
      <c r="B446" s="46" t="s">
        <v>174</v>
      </c>
      <c r="C446" s="46" t="s">
        <v>45</v>
      </c>
      <c r="D446" s="46" t="s">
        <v>833</v>
      </c>
      <c r="E446" s="46" t="s">
        <v>834</v>
      </c>
      <c r="F446" t="s">
        <v>48</v>
      </c>
      <c r="G446" s="46" t="s">
        <v>49</v>
      </c>
      <c r="H446">
        <v>0.001905460718</v>
      </c>
      <c r="I446" t="s">
        <v>37</v>
      </c>
      <c r="L446" t="s">
        <v>50</v>
      </c>
      <c r="M446" t="s">
        <v>39</v>
      </c>
      <c r="N446" s="40"/>
      <c r="O446" s="40"/>
      <c r="P446" s="40"/>
      <c r="Q446" s="40"/>
      <c r="R446" s="39"/>
      <c r="S446" s="39"/>
      <c r="T446" s="39"/>
      <c r="U446" s="40"/>
      <c r="V446" s="39"/>
      <c r="W446" s="69"/>
      <c r="Y446" t="s">
        <v>294</v>
      </c>
      <c r="AA446">
        <v>6339</v>
      </c>
      <c r="AB446" s="46" t="b">
        <v>0</v>
      </c>
      <c r="AD446" s="8"/>
    </row>
    <row r="447" ht="14.25" customHeight="1">
      <c r="A447" s="38">
        <v>1287</v>
      </c>
      <c r="B447" s="46" t="s">
        <v>53</v>
      </c>
      <c r="C447" s="46" t="s">
        <v>45</v>
      </c>
      <c r="D447" s="46" t="s">
        <v>835</v>
      </c>
      <c r="E447" s="46" t="s">
        <v>836</v>
      </c>
      <c r="F447" t="s">
        <v>48</v>
      </c>
      <c r="G447" s="46" t="s">
        <v>49</v>
      </c>
      <c r="H447">
        <v>0.018197008586</v>
      </c>
      <c r="I447" t="s">
        <v>37</v>
      </c>
      <c r="L447" t="s">
        <v>50</v>
      </c>
      <c r="M447" t="s">
        <v>39</v>
      </c>
      <c r="N447" s="40"/>
      <c r="O447" s="40"/>
      <c r="P447" s="40"/>
      <c r="Q447" s="40"/>
      <c r="R447" s="39"/>
      <c r="S447" s="39"/>
      <c r="T447" s="39"/>
      <c r="U447" s="40"/>
      <c r="V447" s="39"/>
      <c r="W447" s="69"/>
      <c r="Y447" t="s">
        <v>294</v>
      </c>
      <c r="AA447">
        <v>6342</v>
      </c>
      <c r="AB447" s="46" t="b">
        <v>0</v>
      </c>
      <c r="AD447" s="8"/>
    </row>
    <row r="448" ht="14.25" customHeight="1">
      <c r="A448" s="38">
        <v>1287</v>
      </c>
      <c r="B448" s="46" t="s">
        <v>174</v>
      </c>
      <c r="C448" s="46" t="s">
        <v>45</v>
      </c>
      <c r="D448" s="46" t="s">
        <v>835</v>
      </c>
      <c r="E448" s="46" t="s">
        <v>836</v>
      </c>
      <c r="F448" t="s">
        <v>48</v>
      </c>
      <c r="G448" s="46" t="s">
        <v>49</v>
      </c>
      <c r="H448">
        <v>0.0177827941</v>
      </c>
      <c r="I448" t="s">
        <v>37</v>
      </c>
      <c r="L448" t="s">
        <v>50</v>
      </c>
      <c r="M448" t="s">
        <v>39</v>
      </c>
      <c r="N448" s="40"/>
      <c r="O448" s="40"/>
      <c r="P448" s="40"/>
      <c r="Q448" s="40"/>
      <c r="R448" s="39"/>
      <c r="S448" s="39"/>
      <c r="T448" s="39"/>
      <c r="U448" s="40"/>
      <c r="V448" s="39"/>
      <c r="W448" s="69"/>
      <c r="Y448" t="s">
        <v>294</v>
      </c>
      <c r="AA448">
        <v>6342</v>
      </c>
      <c r="AB448" s="46" t="b">
        <v>0</v>
      </c>
      <c r="AD448" s="8"/>
    </row>
    <row r="449" ht="14.25" customHeight="1">
      <c r="A449" s="38">
        <v>1287</v>
      </c>
      <c r="B449" s="46" t="s">
        <v>174</v>
      </c>
      <c r="C449" s="46" t="s">
        <v>45</v>
      </c>
      <c r="D449" s="46" t="s">
        <v>835</v>
      </c>
      <c r="E449" s="46" t="s">
        <v>836</v>
      </c>
      <c r="F449" t="s">
        <v>48</v>
      </c>
      <c r="G449" s="46" t="s">
        <v>49</v>
      </c>
      <c r="H449">
        <v>0.018197008586</v>
      </c>
      <c r="I449" t="s">
        <v>37</v>
      </c>
      <c r="L449" t="s">
        <v>50</v>
      </c>
      <c r="M449" t="s">
        <v>39</v>
      </c>
      <c r="N449" s="40"/>
      <c r="O449" s="40"/>
      <c r="P449" s="40"/>
      <c r="Q449" s="40"/>
      <c r="R449" s="39"/>
      <c r="S449" s="39"/>
      <c r="T449" s="39"/>
      <c r="U449" s="40"/>
      <c r="V449" s="39"/>
      <c r="W449" s="69"/>
      <c r="Y449" t="s">
        <v>294</v>
      </c>
      <c r="AA449">
        <v>6342</v>
      </c>
      <c r="AB449" s="46" t="b">
        <v>0</v>
      </c>
      <c r="AD449" s="8"/>
    </row>
    <row r="450" ht="14.25" customHeight="1">
      <c r="A450" s="38">
        <v>1287</v>
      </c>
      <c r="B450" s="46" t="s">
        <v>53</v>
      </c>
      <c r="C450" s="46" t="s">
        <v>45</v>
      </c>
      <c r="D450" s="46" t="s">
        <v>837</v>
      </c>
      <c r="E450" s="46" t="s">
        <v>838</v>
      </c>
      <c r="F450" t="s">
        <v>48</v>
      </c>
      <c r="G450" s="46" t="s">
        <v>49</v>
      </c>
      <c r="H450">
        <v>0.002884031503</v>
      </c>
      <c r="I450" t="s">
        <v>37</v>
      </c>
      <c r="L450" s="46" t="str">
        <f>((I450&amp;A450)&amp;"-")&amp;B450</f>
        <v>REF1287-Wang 99 - S1</v>
      </c>
      <c r="M450" t="s">
        <v>39</v>
      </c>
      <c r="N450" s="40"/>
      <c r="O450" s="40"/>
      <c r="P450" s="40"/>
      <c r="Q450" s="40"/>
      <c r="R450" s="39"/>
      <c r="S450" s="39"/>
      <c r="T450" s="39"/>
      <c r="U450" s="40"/>
      <c r="V450" s="39"/>
      <c r="W450" s="69"/>
      <c r="Y450" t="s">
        <v>294</v>
      </c>
      <c r="AA450">
        <v>13837281</v>
      </c>
      <c r="AB450" s="46" t="b">
        <v>0</v>
      </c>
      <c r="AD450" s="8"/>
    </row>
    <row r="451" ht="14.25" customHeight="1">
      <c r="A451" s="38">
        <v>1287</v>
      </c>
      <c r="B451" s="46" t="s">
        <v>174</v>
      </c>
      <c r="C451" s="46" t="s">
        <v>45</v>
      </c>
      <c r="D451" s="46" t="s">
        <v>837</v>
      </c>
      <c r="E451" s="46" t="s">
        <v>839</v>
      </c>
      <c r="F451" t="s">
        <v>48</v>
      </c>
      <c r="G451" s="46" t="s">
        <v>49</v>
      </c>
      <c r="H451">
        <v>0.001819700859</v>
      </c>
      <c r="I451" t="s">
        <v>37</v>
      </c>
      <c r="L451" s="46" t="str">
        <f>((I451&amp;A451)&amp;"-")&amp;B451</f>
        <v>REF1287-Wang 99 - S2</v>
      </c>
      <c r="M451" t="s">
        <v>39</v>
      </c>
      <c r="N451" s="40"/>
      <c r="O451" s="40"/>
      <c r="P451" s="40"/>
      <c r="Q451" s="40"/>
      <c r="R451" s="39"/>
      <c r="S451" s="39"/>
      <c r="T451" s="39"/>
      <c r="U451" s="40"/>
      <c r="V451" s="39"/>
      <c r="W451" s="69"/>
      <c r="Y451" t="s">
        <v>294</v>
      </c>
      <c r="AA451">
        <v>13837281</v>
      </c>
      <c r="AB451" s="46" t="b">
        <v>0</v>
      </c>
      <c r="AD451" s="8"/>
    </row>
    <row r="452" ht="14.25" customHeight="1">
      <c r="A452" s="38">
        <v>1287</v>
      </c>
      <c r="B452" s="46" t="s">
        <v>174</v>
      </c>
      <c r="C452" s="46" t="s">
        <v>45</v>
      </c>
      <c r="D452" s="46" t="s">
        <v>837</v>
      </c>
      <c r="E452" s="46" t="s">
        <v>839</v>
      </c>
      <c r="F452" t="s">
        <v>48</v>
      </c>
      <c r="G452" s="46" t="s">
        <v>49</v>
      </c>
      <c r="H452">
        <v>0.002884031503</v>
      </c>
      <c r="I452" t="s">
        <v>37</v>
      </c>
      <c r="L452" s="46" t="str">
        <f>((I452&amp;A452)&amp;"-")&amp;B452</f>
        <v>REF1287-Wang 99 - S2</v>
      </c>
      <c r="M452" t="s">
        <v>39</v>
      </c>
      <c r="N452" s="40"/>
      <c r="O452" s="40"/>
      <c r="P452" s="40"/>
      <c r="Q452" s="40"/>
      <c r="R452" s="39"/>
      <c r="S452" s="39"/>
      <c r="T452" s="39"/>
      <c r="U452" s="40"/>
      <c r="V452" s="39"/>
      <c r="W452" s="69"/>
      <c r="Y452" t="s">
        <v>294</v>
      </c>
      <c r="AA452">
        <v>13837281</v>
      </c>
      <c r="AB452" s="46" t="b">
        <v>0</v>
      </c>
      <c r="AD452" s="8"/>
    </row>
    <row r="453" ht="14.25" customHeight="1">
      <c r="A453" s="38">
        <v>1287</v>
      </c>
      <c r="B453" s="46" t="s">
        <v>53</v>
      </c>
      <c r="C453" s="46" t="s">
        <v>45</v>
      </c>
      <c r="D453" s="46" t="s">
        <v>840</v>
      </c>
      <c r="E453" s="46" t="s">
        <v>841</v>
      </c>
      <c r="F453" t="s">
        <v>48</v>
      </c>
      <c r="G453" s="46" t="s">
        <v>49</v>
      </c>
      <c r="H453">
        <v>0.000012302688</v>
      </c>
      <c r="I453" t="s">
        <v>37</v>
      </c>
      <c r="L453" t="s">
        <v>50</v>
      </c>
      <c r="M453" t="s">
        <v>39</v>
      </c>
      <c r="N453" s="40"/>
      <c r="O453" s="40"/>
      <c r="P453" s="40"/>
      <c r="Q453" s="40"/>
      <c r="R453" s="39"/>
      <c r="S453" s="39"/>
      <c r="T453" s="39"/>
      <c r="U453" s="40"/>
      <c r="V453" s="39"/>
      <c r="W453" s="69"/>
      <c r="Y453" t="s">
        <v>294</v>
      </c>
      <c r="AA453">
        <v>6635</v>
      </c>
      <c r="AB453" s="46" t="b">
        <v>0</v>
      </c>
      <c r="AD453" s="8"/>
    </row>
    <row r="454" ht="14.25" customHeight="1">
      <c r="A454" s="38">
        <v>1287</v>
      </c>
      <c r="B454" s="46" t="s">
        <v>174</v>
      </c>
      <c r="C454" s="46" t="s">
        <v>45</v>
      </c>
      <c r="D454" s="46" t="s">
        <v>840</v>
      </c>
      <c r="E454" s="46" t="s">
        <v>841</v>
      </c>
      <c r="F454" t="s">
        <v>48</v>
      </c>
      <c r="G454" s="46" t="s">
        <v>49</v>
      </c>
      <c r="H454">
        <v>0.000012022644</v>
      </c>
      <c r="I454" t="s">
        <v>37</v>
      </c>
      <c r="L454" t="s">
        <v>50</v>
      </c>
      <c r="M454" t="s">
        <v>39</v>
      </c>
      <c r="N454" s="40"/>
      <c r="O454" s="40"/>
      <c r="P454" s="40"/>
      <c r="Q454" s="40"/>
      <c r="R454" s="39"/>
      <c r="S454" s="39"/>
      <c r="T454" s="39"/>
      <c r="U454" s="40"/>
      <c r="V454" s="39"/>
      <c r="W454" s="69"/>
      <c r="Y454" t="s">
        <v>294</v>
      </c>
      <c r="AA454">
        <v>6635</v>
      </c>
      <c r="AB454" s="46" t="b">
        <v>0</v>
      </c>
      <c r="AD454" s="8"/>
    </row>
    <row r="455" ht="14.25" customHeight="1">
      <c r="A455" s="38">
        <v>1287</v>
      </c>
      <c r="B455" s="46" t="s">
        <v>53</v>
      </c>
      <c r="C455" s="46" t="s">
        <v>45</v>
      </c>
      <c r="D455" s="46" t="s">
        <v>842</v>
      </c>
      <c r="E455" s="46" t="s">
        <v>843</v>
      </c>
      <c r="F455" t="s">
        <v>48</v>
      </c>
      <c r="G455" s="46" t="s">
        <v>49</v>
      </c>
      <c r="H455">
        <v>0.000058884366</v>
      </c>
      <c r="I455" t="s">
        <v>37</v>
      </c>
      <c r="L455" t="s">
        <v>50</v>
      </c>
      <c r="M455" t="s">
        <v>39</v>
      </c>
      <c r="N455" s="40"/>
      <c r="O455" s="40"/>
      <c r="P455" s="40"/>
      <c r="Q455" s="40"/>
      <c r="R455" s="39"/>
      <c r="S455" s="39"/>
      <c r="T455" s="39"/>
      <c r="U455" s="40"/>
      <c r="V455" s="39"/>
      <c r="W455" s="69"/>
      <c r="Y455" t="s">
        <v>40</v>
      </c>
      <c r="AA455">
        <v>38011</v>
      </c>
      <c r="AB455" s="46" t="b">
        <v>0</v>
      </c>
      <c r="AD455" s="8"/>
    </row>
    <row r="456" ht="14.25" customHeight="1">
      <c r="A456" s="38">
        <v>1287</v>
      </c>
      <c r="B456" s="46" t="s">
        <v>53</v>
      </c>
      <c r="C456" s="46" t="s">
        <v>45</v>
      </c>
      <c r="D456" s="46" t="s">
        <v>844</v>
      </c>
      <c r="E456" s="46" t="s">
        <v>845</v>
      </c>
      <c r="F456" t="s">
        <v>48</v>
      </c>
      <c r="G456" s="46" t="s">
        <v>49</v>
      </c>
      <c r="H456">
        <v>0.000033113112</v>
      </c>
      <c r="I456" t="s">
        <v>37</v>
      </c>
      <c r="L456" t="s">
        <v>50</v>
      </c>
      <c r="M456" t="s">
        <v>39</v>
      </c>
      <c r="N456" s="40"/>
      <c r="O456" s="40"/>
      <c r="P456" s="40"/>
      <c r="Q456" s="40"/>
      <c r="R456" s="39"/>
      <c r="S456" s="39"/>
      <c r="T456" s="39"/>
      <c r="U456" s="40"/>
      <c r="V456" s="39"/>
      <c r="W456" s="69"/>
      <c r="Y456" t="s">
        <v>294</v>
      </c>
      <c r="AA456">
        <v>19413</v>
      </c>
      <c r="AB456" s="46" t="b">
        <v>0</v>
      </c>
      <c r="AD456" s="8"/>
    </row>
    <row r="457" ht="14.25" customHeight="1">
      <c r="A457" s="38">
        <v>1287</v>
      </c>
      <c r="B457" s="46" t="s">
        <v>174</v>
      </c>
      <c r="C457" s="46" t="s">
        <v>45</v>
      </c>
      <c r="D457" s="46" t="s">
        <v>846</v>
      </c>
      <c r="E457" s="46" t="s">
        <v>847</v>
      </c>
      <c r="F457" t="s">
        <v>48</v>
      </c>
      <c r="G457" s="46" t="s">
        <v>49</v>
      </c>
      <c r="H457">
        <v>0.000058884366</v>
      </c>
      <c r="I457" t="s">
        <v>37</v>
      </c>
      <c r="L457" t="s">
        <v>50</v>
      </c>
      <c r="M457" t="s">
        <v>39</v>
      </c>
      <c r="N457" s="40"/>
      <c r="O457" s="40"/>
      <c r="P457" s="40"/>
      <c r="Q457" s="40"/>
      <c r="R457" s="39"/>
      <c r="S457" s="39"/>
      <c r="T457" s="39"/>
      <c r="U457" s="40"/>
      <c r="V457" s="39"/>
      <c r="W457" s="69"/>
      <c r="Y457" t="s">
        <v>40</v>
      </c>
      <c r="AA457">
        <v>159476</v>
      </c>
      <c r="AB457" s="46" t="b">
        <v>0</v>
      </c>
      <c r="AD457" s="8"/>
    </row>
    <row r="458" ht="14.25" customHeight="1">
      <c r="A458" s="38">
        <v>1287</v>
      </c>
      <c r="B458" s="46" t="s">
        <v>44</v>
      </c>
      <c r="C458" s="46" t="s">
        <v>45</v>
      </c>
      <c r="D458" s="46" t="s">
        <v>848</v>
      </c>
      <c r="E458" s="46" t="s">
        <v>849</v>
      </c>
      <c r="F458" t="s">
        <v>48</v>
      </c>
      <c r="G458" s="46" t="s">
        <v>49</v>
      </c>
      <c r="H458">
        <v>0.367282300498</v>
      </c>
      <c r="I458" t="s">
        <v>37</v>
      </c>
      <c r="L458" s="46" t="str">
        <f>((I458&amp;A458)&amp;"-")&amp;B458</f>
        <v>REF1287-Wang 99 - S3</v>
      </c>
      <c r="M458" t="s">
        <v>39</v>
      </c>
      <c r="N458" s="40"/>
      <c r="O458" s="40"/>
      <c r="P458" s="40"/>
      <c r="Q458" s="40"/>
      <c r="R458" s="39"/>
      <c r="S458" s="39"/>
      <c r="T458" s="39"/>
      <c r="U458" s="40"/>
      <c r="V458" s="39"/>
      <c r="W458" s="69"/>
      <c r="Y458" t="s">
        <v>40</v>
      </c>
      <c r="AA458">
        <v>28295039</v>
      </c>
      <c r="AB458" s="46" t="b">
        <v>0</v>
      </c>
      <c r="AD458" s="8"/>
    </row>
    <row r="459" ht="14.25" customHeight="1">
      <c r="A459" s="38">
        <v>1287</v>
      </c>
      <c r="B459" s="46" t="s">
        <v>53</v>
      </c>
      <c r="C459" s="46" t="s">
        <v>45</v>
      </c>
      <c r="D459" s="46" t="s">
        <v>850</v>
      </c>
      <c r="E459" s="46" t="s">
        <v>851</v>
      </c>
      <c r="F459" t="s">
        <v>48</v>
      </c>
      <c r="G459" s="46" t="s">
        <v>49</v>
      </c>
      <c r="H459">
        <v>0.380189396321</v>
      </c>
      <c r="I459" t="s">
        <v>37</v>
      </c>
      <c r="L459" s="46" t="str">
        <f>((I459&amp;A459)&amp;"-")&amp;B459</f>
        <v>REF1287-Wang 99 - S1</v>
      </c>
      <c r="M459" t="s">
        <v>39</v>
      </c>
      <c r="N459" s="40"/>
      <c r="O459" s="40"/>
      <c r="P459" s="40"/>
      <c r="Q459" s="40"/>
      <c r="R459" s="39"/>
      <c r="S459" s="39"/>
      <c r="T459" s="39"/>
      <c r="U459" s="40"/>
      <c r="V459" s="39"/>
      <c r="W459" s="69"/>
      <c r="Y459" t="s">
        <v>40</v>
      </c>
      <c r="AA459">
        <v>13837582</v>
      </c>
      <c r="AB459" s="46" t="b">
        <v>0</v>
      </c>
      <c r="AD459" s="8"/>
    </row>
    <row r="460" ht="14.25" customHeight="1">
      <c r="A460" s="38">
        <v>1287</v>
      </c>
      <c r="B460" s="46" t="s">
        <v>53</v>
      </c>
      <c r="C460" s="46" t="s">
        <v>45</v>
      </c>
      <c r="D460" s="46" t="s">
        <v>852</v>
      </c>
      <c r="E460" s="46" t="s">
        <v>853</v>
      </c>
      <c r="F460" t="s">
        <v>48</v>
      </c>
      <c r="G460" s="46" t="s">
        <v>49</v>
      </c>
      <c r="H460">
        <v>4.168693834703</v>
      </c>
      <c r="I460" t="s">
        <v>37</v>
      </c>
      <c r="L460" s="46" t="str">
        <f>((I460&amp;A460)&amp;"-")&amp;B460</f>
        <v>REF1287-Wang 99 - S1</v>
      </c>
      <c r="M460" t="s">
        <v>39</v>
      </c>
      <c r="N460" s="40"/>
      <c r="O460" s="40"/>
      <c r="P460" s="40"/>
      <c r="Q460" s="40"/>
      <c r="R460" s="39"/>
      <c r="S460" s="39"/>
      <c r="T460" s="39"/>
      <c r="U460" s="40"/>
      <c r="V460" s="39"/>
      <c r="W460" s="69"/>
      <c r="Y460" t="s">
        <v>40</v>
      </c>
      <c r="AA460">
        <v>13837760</v>
      </c>
      <c r="AB460" s="46" t="b">
        <v>0</v>
      </c>
      <c r="AD460" s="8"/>
    </row>
    <row r="461" ht="14.25" customHeight="1">
      <c r="A461" s="38">
        <v>1287</v>
      </c>
      <c r="B461" s="46" t="s">
        <v>53</v>
      </c>
      <c r="C461" s="46" t="s">
        <v>45</v>
      </c>
      <c r="D461" s="46" t="s">
        <v>854</v>
      </c>
      <c r="E461" s="46" t="s">
        <v>855</v>
      </c>
      <c r="F461" t="s">
        <v>48</v>
      </c>
      <c r="G461" s="46" t="s">
        <v>49</v>
      </c>
      <c r="H461">
        <v>0.004168693835</v>
      </c>
      <c r="I461" t="s">
        <v>37</v>
      </c>
      <c r="L461" t="s">
        <v>50</v>
      </c>
      <c r="M461" t="s">
        <v>39</v>
      </c>
      <c r="N461" s="40"/>
      <c r="O461" s="40"/>
      <c r="P461" s="40"/>
      <c r="Q461" s="40"/>
      <c r="R461" s="39"/>
      <c r="S461" s="39"/>
      <c r="T461" s="39"/>
      <c r="U461" s="40"/>
      <c r="V461" s="39"/>
      <c r="W461" s="69"/>
      <c r="Y461" t="s">
        <v>294</v>
      </c>
      <c r="AA461">
        <v>7008</v>
      </c>
      <c r="AB461" s="46" t="b">
        <v>0</v>
      </c>
      <c r="AD461" s="8"/>
    </row>
    <row r="462" ht="14.25" customHeight="1">
      <c r="A462" s="38">
        <v>1287</v>
      </c>
      <c r="B462" s="46" t="s">
        <v>174</v>
      </c>
      <c r="C462" s="46" t="s">
        <v>45</v>
      </c>
      <c r="D462" s="46" t="s">
        <v>854</v>
      </c>
      <c r="E462" s="46" t="s">
        <v>855</v>
      </c>
      <c r="F462" t="s">
        <v>48</v>
      </c>
      <c r="G462" s="46" t="s">
        <v>49</v>
      </c>
      <c r="H462">
        <v>0.004168693835</v>
      </c>
      <c r="I462" t="s">
        <v>37</v>
      </c>
      <c r="L462" t="s">
        <v>50</v>
      </c>
      <c r="M462" t="s">
        <v>39</v>
      </c>
      <c r="N462" s="40"/>
      <c r="O462" s="40"/>
      <c r="P462" s="40"/>
      <c r="Q462" s="40"/>
      <c r="R462" s="39"/>
      <c r="S462" s="39"/>
      <c r="T462" s="39"/>
      <c r="U462" s="40"/>
      <c r="V462" s="39"/>
      <c r="W462" s="69"/>
      <c r="Y462" t="s">
        <v>294</v>
      </c>
      <c r="AA462">
        <v>7008</v>
      </c>
      <c r="AB462" s="46" t="b">
        <v>0</v>
      </c>
      <c r="AD462" s="8"/>
    </row>
    <row r="463" ht="14.25" customHeight="1">
      <c r="A463" s="38">
        <v>1287</v>
      </c>
      <c r="B463" s="46" t="s">
        <v>53</v>
      </c>
      <c r="C463" s="46" t="s">
        <v>45</v>
      </c>
      <c r="D463" s="46" t="s">
        <v>856</v>
      </c>
      <c r="E463" s="46" t="s">
        <v>857</v>
      </c>
      <c r="F463" t="s">
        <v>48</v>
      </c>
      <c r="G463" s="46" t="s">
        <v>49</v>
      </c>
      <c r="H463">
        <v>0.000316227766</v>
      </c>
      <c r="I463" t="s">
        <v>37</v>
      </c>
      <c r="L463" s="46" t="str">
        <f>((I463&amp;A463)&amp;"-")&amp;B463</f>
        <v>REF1287-Wang 99 - S1</v>
      </c>
      <c r="M463" t="s">
        <v>39</v>
      </c>
      <c r="N463" s="40"/>
      <c r="O463" s="40"/>
      <c r="P463" s="40"/>
      <c r="Q463" s="40"/>
      <c r="R463" s="39"/>
      <c r="S463" s="39"/>
      <c r="T463" s="39"/>
      <c r="U463" s="40"/>
      <c r="V463" s="39"/>
      <c r="W463" s="69"/>
      <c r="Y463" t="s">
        <v>294</v>
      </c>
      <c r="AA463">
        <v>13875212</v>
      </c>
      <c r="AB463" s="46" t="b">
        <v>0</v>
      </c>
      <c r="AD463" s="8"/>
    </row>
    <row r="464" ht="14.25" customHeight="1">
      <c r="A464" s="38">
        <v>1287</v>
      </c>
      <c r="B464" s="46" t="s">
        <v>174</v>
      </c>
      <c r="C464" s="46" t="s">
        <v>45</v>
      </c>
      <c r="D464" s="46" t="s">
        <v>856</v>
      </c>
      <c r="E464" s="46" t="s">
        <v>858</v>
      </c>
      <c r="F464" t="s">
        <v>48</v>
      </c>
      <c r="G464" s="46" t="s">
        <v>49</v>
      </c>
      <c r="H464">
        <v>0.000316227766</v>
      </c>
      <c r="I464" t="s">
        <v>37</v>
      </c>
      <c r="L464" s="46" t="str">
        <f>((I464&amp;A464)&amp;"-")&amp;B464</f>
        <v>REF1287-Wang 99 - S2</v>
      </c>
      <c r="M464" t="s">
        <v>39</v>
      </c>
      <c r="N464" s="40"/>
      <c r="O464" s="40"/>
      <c r="P464" s="40"/>
      <c r="Q464" s="40"/>
      <c r="R464" s="39"/>
      <c r="S464" s="39"/>
      <c r="T464" s="39"/>
      <c r="U464" s="40"/>
      <c r="V464" s="39"/>
      <c r="W464" s="69"/>
      <c r="Y464" t="s">
        <v>294</v>
      </c>
      <c r="AA464">
        <v>13875212</v>
      </c>
      <c r="AB464" s="46" t="b">
        <v>0</v>
      </c>
      <c r="AD464" s="8"/>
    </row>
    <row r="465" ht="14.25" customHeight="1">
      <c r="A465" s="38">
        <v>1287</v>
      </c>
      <c r="B465" s="46" t="s">
        <v>174</v>
      </c>
      <c r="C465" s="46" t="s">
        <v>45</v>
      </c>
      <c r="D465" s="46" t="s">
        <v>859</v>
      </c>
      <c r="E465" s="46" t="s">
        <v>860</v>
      </c>
      <c r="F465" t="s">
        <v>48</v>
      </c>
      <c r="G465" s="46" t="s">
        <v>49</v>
      </c>
      <c r="H465">
        <v>0.020892961309</v>
      </c>
      <c r="I465" t="s">
        <v>37</v>
      </c>
      <c r="L465" t="s">
        <v>50</v>
      </c>
      <c r="M465" t="s">
        <v>39</v>
      </c>
      <c r="N465" s="40"/>
      <c r="O465" s="40"/>
      <c r="P465" s="40"/>
      <c r="Q465" s="40"/>
      <c r="R465" s="39"/>
      <c r="S465" s="39"/>
      <c r="T465" s="39"/>
      <c r="U465" s="40"/>
      <c r="V465" s="39"/>
      <c r="W465" s="69"/>
      <c r="Y465" t="s">
        <v>294</v>
      </c>
      <c r="AA465">
        <v>7551</v>
      </c>
      <c r="AB465" s="46" t="b">
        <v>0</v>
      </c>
      <c r="AD465" s="8"/>
    </row>
    <row r="466" ht="14.25" customHeight="1">
      <c r="A466" s="38">
        <v>1287</v>
      </c>
      <c r="B466" s="46" t="s">
        <v>53</v>
      </c>
      <c r="C466" s="46" t="s">
        <v>45</v>
      </c>
      <c r="D466" s="46" t="s">
        <v>859</v>
      </c>
      <c r="E466" s="46" t="s">
        <v>860</v>
      </c>
      <c r="F466" t="s">
        <v>48</v>
      </c>
      <c r="G466" s="46" t="s">
        <v>49</v>
      </c>
      <c r="H466">
        <v>0.020892961309</v>
      </c>
      <c r="I466" t="s">
        <v>37</v>
      </c>
      <c r="L466" t="s">
        <v>50</v>
      </c>
      <c r="M466" t="s">
        <v>39</v>
      </c>
      <c r="N466" s="40"/>
      <c r="O466" s="40"/>
      <c r="P466" s="40"/>
      <c r="Q466" s="40"/>
      <c r="R466" s="39"/>
      <c r="S466" s="39"/>
      <c r="T466" s="39"/>
      <c r="U466" s="40"/>
      <c r="V466" s="39"/>
      <c r="W466" s="69"/>
      <c r="Y466" t="s">
        <v>294</v>
      </c>
      <c r="AA466">
        <v>7551</v>
      </c>
      <c r="AB466" s="46" t="b">
        <v>0</v>
      </c>
      <c r="AD466" s="8"/>
    </row>
    <row r="467" ht="14.25" customHeight="1">
      <c r="A467" s="38">
        <v>1287</v>
      </c>
      <c r="B467" s="46" t="s">
        <v>53</v>
      </c>
      <c r="C467" s="46" t="s">
        <v>45</v>
      </c>
      <c r="D467" s="46" t="s">
        <v>861</v>
      </c>
      <c r="E467" s="46" t="s">
        <v>862</v>
      </c>
      <c r="F467" t="s">
        <v>48</v>
      </c>
      <c r="G467" s="46" t="s">
        <v>49</v>
      </c>
      <c r="H467">
        <v>0.047863009232</v>
      </c>
      <c r="I467" t="s">
        <v>37</v>
      </c>
      <c r="L467" t="s">
        <v>50</v>
      </c>
      <c r="M467" t="s">
        <v>39</v>
      </c>
      <c r="N467" s="40"/>
      <c r="O467" s="40"/>
      <c r="P467" s="40"/>
      <c r="Q467" s="40"/>
      <c r="R467" s="39"/>
      <c r="S467" s="39"/>
      <c r="T467" s="39"/>
      <c r="U467" s="40"/>
      <c r="V467" s="39"/>
      <c r="W467" s="69"/>
      <c r="Y467" t="s">
        <v>294</v>
      </c>
      <c r="AA467">
        <v>553502</v>
      </c>
      <c r="AB467" s="46" t="b">
        <v>0</v>
      </c>
      <c r="AD467" s="8"/>
    </row>
    <row r="468" ht="14.25" customHeight="1">
      <c r="A468" s="38">
        <v>1287</v>
      </c>
      <c r="B468" s="46" t="s">
        <v>53</v>
      </c>
      <c r="C468" s="46" t="s">
        <v>45</v>
      </c>
      <c r="D468" s="46" t="s">
        <v>861</v>
      </c>
      <c r="E468" s="46" t="s">
        <v>862</v>
      </c>
      <c r="F468" t="s">
        <v>48</v>
      </c>
      <c r="G468" s="46" t="s">
        <v>49</v>
      </c>
      <c r="H468">
        <v>0.047863009232</v>
      </c>
      <c r="I468" t="s">
        <v>37</v>
      </c>
      <c r="L468" t="s">
        <v>50</v>
      </c>
      <c r="M468" t="s">
        <v>39</v>
      </c>
      <c r="N468" s="40"/>
      <c r="O468" s="40"/>
      <c r="P468" s="40"/>
      <c r="Q468" s="40"/>
      <c r="R468" s="39"/>
      <c r="S468" s="39"/>
      <c r="T468" s="39"/>
      <c r="U468" s="40"/>
      <c r="V468" s="39"/>
      <c r="W468" s="69"/>
      <c r="Y468" t="s">
        <v>294</v>
      </c>
      <c r="AA468">
        <v>553502</v>
      </c>
      <c r="AB468" s="46" t="b">
        <v>0</v>
      </c>
      <c r="AD468" s="8"/>
    </row>
    <row r="469" ht="14.25" customHeight="1">
      <c r="A469" s="38">
        <v>1287</v>
      </c>
      <c r="B469" s="46" t="s">
        <v>174</v>
      </c>
      <c r="C469" s="46" t="s">
        <v>45</v>
      </c>
      <c r="D469" s="46" t="s">
        <v>861</v>
      </c>
      <c r="E469" s="46" t="s">
        <v>863</v>
      </c>
      <c r="F469" t="s">
        <v>48</v>
      </c>
      <c r="G469" s="46" t="s">
        <v>49</v>
      </c>
      <c r="H469">
        <v>0.047863009232</v>
      </c>
      <c r="I469" t="s">
        <v>37</v>
      </c>
      <c r="L469" t="s">
        <v>50</v>
      </c>
      <c r="M469" t="s">
        <v>39</v>
      </c>
      <c r="N469" s="40"/>
      <c r="O469" s="40"/>
      <c r="P469" s="40"/>
      <c r="Q469" s="40"/>
      <c r="R469" s="39"/>
      <c r="S469" s="39"/>
      <c r="T469" s="39"/>
      <c r="U469" s="40"/>
      <c r="V469" s="39"/>
      <c r="W469" s="69"/>
      <c r="Y469" t="s">
        <v>294</v>
      </c>
      <c r="AA469">
        <v>553502</v>
      </c>
      <c r="AB469" s="46" t="b">
        <v>0</v>
      </c>
      <c r="AD469" s="8"/>
    </row>
    <row r="470" ht="14.25" customHeight="1">
      <c r="A470" s="38">
        <v>1287</v>
      </c>
      <c r="B470" s="46" t="s">
        <v>53</v>
      </c>
      <c r="C470" s="46" t="s">
        <v>45</v>
      </c>
      <c r="D470" s="46" t="s">
        <v>864</v>
      </c>
      <c r="E470" s="46" t="s">
        <v>865</v>
      </c>
      <c r="F470" t="s">
        <v>48</v>
      </c>
      <c r="G470" s="46" t="s">
        <v>49</v>
      </c>
      <c r="H470">
        <v>0.007079457844</v>
      </c>
      <c r="I470" t="s">
        <v>37</v>
      </c>
      <c r="L470" t="s">
        <v>50</v>
      </c>
      <c r="M470" t="s">
        <v>39</v>
      </c>
      <c r="N470" s="40"/>
      <c r="O470" s="40"/>
      <c r="P470" s="40"/>
      <c r="Q470" s="40"/>
      <c r="R470" s="39"/>
      <c r="S470" s="39"/>
      <c r="T470" s="39"/>
      <c r="U470" s="40"/>
      <c r="V470" s="39"/>
      <c r="W470" s="69"/>
      <c r="Y470" t="s">
        <v>294</v>
      </c>
      <c r="AA470">
        <v>6305</v>
      </c>
      <c r="AB470" s="46" t="b">
        <v>0</v>
      </c>
      <c r="AD470" s="8"/>
    </row>
    <row r="471" ht="14.25" customHeight="1">
      <c r="A471" s="38">
        <v>1287</v>
      </c>
      <c r="B471" s="46" t="s">
        <v>174</v>
      </c>
      <c r="C471" s="46" t="s">
        <v>45</v>
      </c>
      <c r="D471" s="46" t="s">
        <v>864</v>
      </c>
      <c r="E471" s="46" t="s">
        <v>865</v>
      </c>
      <c r="F471" t="s">
        <v>48</v>
      </c>
      <c r="G471" s="46" t="s">
        <v>49</v>
      </c>
      <c r="H471">
        <v>0.007079457844</v>
      </c>
      <c r="I471" t="s">
        <v>37</v>
      </c>
      <c r="L471" t="s">
        <v>50</v>
      </c>
      <c r="M471" t="s">
        <v>39</v>
      </c>
      <c r="N471" s="40"/>
      <c r="O471" s="40"/>
      <c r="P471" s="40"/>
      <c r="Q471" s="40"/>
      <c r="R471" s="39"/>
      <c r="S471" s="39"/>
      <c r="T471" s="39"/>
      <c r="U471" s="40"/>
      <c r="V471" s="39"/>
      <c r="W471" s="69"/>
      <c r="Y471" t="s">
        <v>294</v>
      </c>
      <c r="AA471">
        <v>6305</v>
      </c>
      <c r="AB471" s="46" t="b">
        <v>0</v>
      </c>
      <c r="AD471" s="8"/>
    </row>
    <row r="472" ht="14.25" customHeight="1">
      <c r="A472" s="38">
        <v>1287</v>
      </c>
      <c r="B472" s="46" t="s">
        <v>53</v>
      </c>
      <c r="C472" s="46" t="s">
        <v>45</v>
      </c>
      <c r="D472" s="46" t="s">
        <v>866</v>
      </c>
      <c r="E472" s="46" t="s">
        <v>867</v>
      </c>
      <c r="F472" t="s">
        <v>48</v>
      </c>
      <c r="G472" s="46" t="s">
        <v>49</v>
      </c>
      <c r="H472">
        <v>0.000758577575</v>
      </c>
      <c r="I472" t="s">
        <v>37</v>
      </c>
      <c r="L472" s="46" t="str">
        <f>((I472&amp;A472)&amp;"-")&amp;B472</f>
        <v>REF1287-Wang 99 - S1</v>
      </c>
      <c r="M472" t="s">
        <v>39</v>
      </c>
      <c r="N472" s="40"/>
      <c r="O472" s="40"/>
      <c r="P472" s="40"/>
      <c r="Q472" s="40"/>
      <c r="R472" s="39"/>
      <c r="S472" s="39"/>
      <c r="T472" s="39"/>
      <c r="U472" s="40"/>
      <c r="V472" s="39"/>
      <c r="W472" s="69"/>
      <c r="Y472" t="s">
        <v>294</v>
      </c>
      <c r="AA472">
        <v>13853215</v>
      </c>
      <c r="AB472" s="46" t="b">
        <v>0</v>
      </c>
      <c r="AD472" s="8"/>
    </row>
    <row r="473" ht="14.25" customHeight="1">
      <c r="A473" s="38">
        <v>1287</v>
      </c>
      <c r="B473" s="46" t="s">
        <v>53</v>
      </c>
      <c r="C473" s="46" t="s">
        <v>45</v>
      </c>
      <c r="D473" s="46" t="s">
        <v>868</v>
      </c>
      <c r="E473" s="46" t="s">
        <v>869</v>
      </c>
      <c r="F473" t="s">
        <v>48</v>
      </c>
      <c r="G473" s="46" t="s">
        <v>49</v>
      </c>
      <c r="H473">
        <v>0.000000052481</v>
      </c>
      <c r="I473" t="s">
        <v>37</v>
      </c>
      <c r="L473" t="s">
        <v>50</v>
      </c>
      <c r="M473" t="s">
        <v>39</v>
      </c>
      <c r="N473" s="40"/>
      <c r="O473" s="40"/>
      <c r="P473" s="40"/>
      <c r="Q473" s="40"/>
      <c r="R473" s="39"/>
      <c r="S473" s="39"/>
      <c r="T473" s="39"/>
      <c r="U473" s="40"/>
      <c r="V473" s="39"/>
      <c r="W473" s="69"/>
      <c r="Y473" t="s">
        <v>40</v>
      </c>
      <c r="AA473">
        <v>34874</v>
      </c>
      <c r="AB473" s="46" t="b">
        <v>0</v>
      </c>
      <c r="AD473" s="8"/>
    </row>
    <row r="474" ht="14.25" customHeight="1">
      <c r="A474" s="38">
        <v>1287</v>
      </c>
      <c r="B474" s="46" t="s">
        <v>53</v>
      </c>
      <c r="C474" s="46" t="s">
        <v>45</v>
      </c>
      <c r="D474" s="46" t="s">
        <v>870</v>
      </c>
      <c r="E474" s="46" t="s">
        <v>871</v>
      </c>
      <c r="F474" t="s">
        <v>48</v>
      </c>
      <c r="G474" s="46" t="s">
        <v>49</v>
      </c>
      <c r="H474">
        <v>0.000891250938</v>
      </c>
      <c r="I474" t="s">
        <v>37</v>
      </c>
      <c r="L474" s="46" t="str">
        <f>((I474&amp;A474)&amp;"-")&amp;B474</f>
        <v>REF1287-Wang 99 - S1</v>
      </c>
      <c r="M474" t="s">
        <v>39</v>
      </c>
      <c r="N474" s="40"/>
      <c r="O474" s="40"/>
      <c r="P474" s="40"/>
      <c r="Q474" s="40"/>
      <c r="R474" s="39"/>
      <c r="S474" s="39"/>
      <c r="T474" s="39"/>
      <c r="U474" s="40"/>
      <c r="V474" s="39"/>
      <c r="W474" s="69"/>
      <c r="Y474" t="s">
        <v>294</v>
      </c>
      <c r="AA474">
        <v>13837988</v>
      </c>
      <c r="AB474" s="46" t="b">
        <v>0</v>
      </c>
      <c r="AD474" s="8"/>
    </row>
    <row r="475" ht="14.25" customHeight="1">
      <c r="A475" s="38">
        <v>1287</v>
      </c>
      <c r="B475" s="46" t="s">
        <v>174</v>
      </c>
      <c r="C475" s="46" t="s">
        <v>45</v>
      </c>
      <c r="D475" s="46" t="s">
        <v>870</v>
      </c>
      <c r="E475" s="46" t="s">
        <v>872</v>
      </c>
      <c r="F475" t="s">
        <v>48</v>
      </c>
      <c r="G475" s="46" t="s">
        <v>49</v>
      </c>
      <c r="H475">
        <v>0.000954992586</v>
      </c>
      <c r="I475" t="s">
        <v>37</v>
      </c>
      <c r="L475" s="46" t="str">
        <f>((I475&amp;A475)&amp;"-")&amp;B475</f>
        <v>REF1287-Wang 99 - S2</v>
      </c>
      <c r="M475" t="s">
        <v>39</v>
      </c>
      <c r="N475" s="40"/>
      <c r="O475" s="40"/>
      <c r="P475" s="40"/>
      <c r="Q475" s="40"/>
      <c r="R475" s="39"/>
      <c r="S475" s="39"/>
      <c r="T475" s="39"/>
      <c r="U475" s="40"/>
      <c r="V475" s="39"/>
      <c r="W475" s="69"/>
      <c r="Y475" t="s">
        <v>294</v>
      </c>
      <c r="AA475">
        <v>13837988</v>
      </c>
      <c r="AB475" s="46" t="b">
        <v>0</v>
      </c>
      <c r="AD475" s="8"/>
    </row>
    <row r="476" ht="14.25" customHeight="1">
      <c r="A476" s="38">
        <v>1287</v>
      </c>
      <c r="B476" s="46" t="s">
        <v>53</v>
      </c>
      <c r="C476" s="46" t="s">
        <v>45</v>
      </c>
      <c r="D476" s="46" t="s">
        <v>873</v>
      </c>
      <c r="E476" s="46" t="s">
        <v>874</v>
      </c>
      <c r="F476" t="s">
        <v>48</v>
      </c>
      <c r="G476" s="46" t="s">
        <v>49</v>
      </c>
      <c r="H476">
        <v>0.087096358996</v>
      </c>
      <c r="I476" t="s">
        <v>37</v>
      </c>
      <c r="L476" s="46" t="str">
        <f>((I476&amp;A476)&amp;"-")&amp;B476</f>
        <v>REF1287-Wang 99 - S1</v>
      </c>
      <c r="M476" t="s">
        <v>39</v>
      </c>
      <c r="N476" s="40"/>
      <c r="O476" s="40"/>
      <c r="P476" s="40"/>
      <c r="Q476" s="40"/>
      <c r="R476" s="39"/>
      <c r="S476" s="39"/>
      <c r="T476" s="39"/>
      <c r="U476" s="40"/>
      <c r="V476" s="39"/>
      <c r="W476" s="69"/>
      <c r="Y476" t="s">
        <v>294</v>
      </c>
      <c r="AA476">
        <v>13837650</v>
      </c>
      <c r="AB476" s="46" t="b">
        <v>0</v>
      </c>
      <c r="AD476" s="8"/>
    </row>
    <row r="477" ht="14.25" customHeight="1">
      <c r="A477" s="38">
        <v>1287</v>
      </c>
      <c r="B477" s="46" t="s">
        <v>174</v>
      </c>
      <c r="C477" s="46" t="s">
        <v>45</v>
      </c>
      <c r="D477" s="46" t="s">
        <v>873</v>
      </c>
      <c r="E477" s="46" t="s">
        <v>874</v>
      </c>
      <c r="F477" t="s">
        <v>48</v>
      </c>
      <c r="G477" s="46" t="s">
        <v>49</v>
      </c>
      <c r="H477">
        <v>0.087096358996</v>
      </c>
      <c r="I477" t="s">
        <v>37</v>
      </c>
      <c r="L477" s="46" t="str">
        <f>((I477&amp;A477)&amp;"-")&amp;B477</f>
        <v>REF1287-Wang 99 - S2</v>
      </c>
      <c r="M477" t="s">
        <v>39</v>
      </c>
      <c r="N477" s="40"/>
      <c r="O477" s="40"/>
      <c r="P477" s="40"/>
      <c r="Q477" s="40"/>
      <c r="R477" s="39"/>
      <c r="S477" s="39"/>
      <c r="T477" s="39"/>
      <c r="U477" s="40"/>
      <c r="V477" s="39"/>
      <c r="W477" s="69"/>
      <c r="Y477" t="s">
        <v>294</v>
      </c>
      <c r="AA477">
        <v>13837650</v>
      </c>
      <c r="AB477" s="46" t="b">
        <v>0</v>
      </c>
      <c r="AD477" s="8"/>
    </row>
    <row r="478" ht="14.25" customHeight="1">
      <c r="A478" s="38">
        <v>1287</v>
      </c>
      <c r="B478" s="46" t="s">
        <v>174</v>
      </c>
      <c r="C478" s="46" t="s">
        <v>45</v>
      </c>
      <c r="D478" s="46" t="s">
        <v>873</v>
      </c>
      <c r="E478" s="46" t="s">
        <v>874</v>
      </c>
      <c r="F478" t="s">
        <v>48</v>
      </c>
      <c r="G478" s="46" t="s">
        <v>49</v>
      </c>
      <c r="H478">
        <v>0.08317637711</v>
      </c>
      <c r="I478" t="s">
        <v>37</v>
      </c>
      <c r="L478" s="46" t="str">
        <f>((I478&amp;A478)&amp;"-")&amp;B478</f>
        <v>REF1287-Wang 99 - S2</v>
      </c>
      <c r="M478" t="s">
        <v>39</v>
      </c>
      <c r="N478" s="40"/>
      <c r="O478" s="40"/>
      <c r="P478" s="40"/>
      <c r="Q478" s="40"/>
      <c r="R478" s="39"/>
      <c r="S478" s="39"/>
      <c r="T478" s="39"/>
      <c r="U478" s="40"/>
      <c r="V478" s="39"/>
      <c r="W478" s="69"/>
      <c r="Y478" t="s">
        <v>294</v>
      </c>
      <c r="AA478">
        <v>13837650</v>
      </c>
      <c r="AB478" s="46" t="b">
        <v>0</v>
      </c>
      <c r="AD478" s="8"/>
    </row>
    <row r="479" ht="14.25" customHeight="1">
      <c r="A479" s="38">
        <v>1287</v>
      </c>
      <c r="B479" s="46" t="s">
        <v>53</v>
      </c>
      <c r="C479" s="46" t="s">
        <v>45</v>
      </c>
      <c r="D479" s="46" t="s">
        <v>875</v>
      </c>
      <c r="E479" s="46" t="s">
        <v>876</v>
      </c>
      <c r="F479" t="s">
        <v>48</v>
      </c>
      <c r="G479" s="46" t="s">
        <v>49</v>
      </c>
      <c r="H479">
        <v>0.050118723363</v>
      </c>
      <c r="I479" t="s">
        <v>37</v>
      </c>
      <c r="L479" t="s">
        <v>50</v>
      </c>
      <c r="M479" t="s">
        <v>39</v>
      </c>
      <c r="N479" s="40"/>
      <c r="O479" s="40"/>
      <c r="P479" s="40"/>
      <c r="Q479" s="40"/>
      <c r="R479" s="39"/>
      <c r="S479" s="39"/>
      <c r="T479" s="39"/>
      <c r="U479" s="40"/>
      <c r="V479" s="39"/>
      <c r="W479" s="69"/>
      <c r="Y479" t="s">
        <v>294</v>
      </c>
      <c r="AA479">
        <v>553742</v>
      </c>
      <c r="AB479" s="46" t="b">
        <v>0</v>
      </c>
      <c r="AD479" s="8"/>
    </row>
    <row r="480" ht="14.25" customHeight="1">
      <c r="A480" s="38">
        <v>1287</v>
      </c>
      <c r="B480" s="46" t="s">
        <v>53</v>
      </c>
      <c r="C480" s="46" t="s">
        <v>45</v>
      </c>
      <c r="D480" s="46" t="s">
        <v>875</v>
      </c>
      <c r="E480" s="46" t="s">
        <v>876</v>
      </c>
      <c r="F480" t="s">
        <v>48</v>
      </c>
      <c r="G480" s="46" t="s">
        <v>49</v>
      </c>
      <c r="H480">
        <v>0.050118723363</v>
      </c>
      <c r="I480" t="s">
        <v>37</v>
      </c>
      <c r="L480" t="s">
        <v>50</v>
      </c>
      <c r="M480" t="s">
        <v>39</v>
      </c>
      <c r="N480" s="40"/>
      <c r="O480" s="40"/>
      <c r="P480" s="40"/>
      <c r="Q480" s="40"/>
      <c r="R480" s="39"/>
      <c r="S480" s="39"/>
      <c r="T480" s="39"/>
      <c r="U480" s="40"/>
      <c r="V480" s="39"/>
      <c r="W480" s="69"/>
      <c r="Y480" t="s">
        <v>294</v>
      </c>
      <c r="AA480">
        <v>553742</v>
      </c>
      <c r="AB480" s="46" t="b">
        <v>0</v>
      </c>
      <c r="AD480" s="8"/>
    </row>
    <row r="481" ht="14.25" customHeight="1">
      <c r="A481" s="38">
        <v>1287</v>
      </c>
      <c r="B481" s="46" t="s">
        <v>174</v>
      </c>
      <c r="C481" s="46" t="s">
        <v>45</v>
      </c>
      <c r="D481" s="46" t="s">
        <v>875</v>
      </c>
      <c r="E481" s="46" t="s">
        <v>877</v>
      </c>
      <c r="F481" t="s">
        <v>48</v>
      </c>
      <c r="G481" s="46" t="s">
        <v>49</v>
      </c>
      <c r="H481">
        <v>0.050118723363</v>
      </c>
      <c r="I481" t="s">
        <v>37</v>
      </c>
      <c r="L481" t="s">
        <v>50</v>
      </c>
      <c r="M481" t="s">
        <v>39</v>
      </c>
      <c r="N481" s="40"/>
      <c r="O481" s="40"/>
      <c r="P481" s="40"/>
      <c r="Q481" s="40"/>
      <c r="R481" s="39"/>
      <c r="S481" s="39"/>
      <c r="T481" s="39"/>
      <c r="U481" s="40"/>
      <c r="V481" s="39"/>
      <c r="W481" s="69"/>
      <c r="Y481" t="s">
        <v>294</v>
      </c>
      <c r="AA481">
        <v>553742</v>
      </c>
      <c r="AB481" s="46" t="b">
        <v>0</v>
      </c>
      <c r="AD481" s="8"/>
    </row>
    <row r="482" ht="14.25" customHeight="1">
      <c r="A482" s="38">
        <v>1287</v>
      </c>
      <c r="B482" s="46" t="s">
        <v>53</v>
      </c>
      <c r="C482" s="46" t="s">
        <v>45</v>
      </c>
      <c r="D482" s="46" t="s">
        <v>878</v>
      </c>
      <c r="E482" s="46" t="s">
        <v>879</v>
      </c>
      <c r="F482" t="s">
        <v>48</v>
      </c>
      <c r="G482" s="46" t="s">
        <v>49</v>
      </c>
      <c r="H482">
        <v>0.025118864315</v>
      </c>
      <c r="I482" t="s">
        <v>37</v>
      </c>
      <c r="L482" t="s">
        <v>50</v>
      </c>
      <c r="M482" t="s">
        <v>39</v>
      </c>
      <c r="N482" s="40"/>
      <c r="O482" s="40"/>
      <c r="P482" s="40"/>
      <c r="Q482" s="40"/>
      <c r="R482" s="39"/>
      <c r="S482" s="39"/>
      <c r="T482" s="39"/>
      <c r="U482" s="40"/>
      <c r="V482" s="39"/>
      <c r="W482" s="69"/>
      <c r="Y482" t="s">
        <v>294</v>
      </c>
      <c r="AA482">
        <v>6316</v>
      </c>
      <c r="AB482" s="46" t="b">
        <v>0</v>
      </c>
      <c r="AD482" s="8"/>
    </row>
    <row r="483" ht="14.25" customHeight="1">
      <c r="A483" s="38">
        <v>1287</v>
      </c>
      <c r="B483" s="46" t="s">
        <v>174</v>
      </c>
      <c r="C483" s="46" t="s">
        <v>45</v>
      </c>
      <c r="D483" s="46" t="s">
        <v>878</v>
      </c>
      <c r="E483" s="46" t="s">
        <v>880</v>
      </c>
      <c r="F483" t="s">
        <v>48</v>
      </c>
      <c r="G483" s="46" t="s">
        <v>49</v>
      </c>
      <c r="H483">
        <v>0.025118864315</v>
      </c>
      <c r="I483" t="s">
        <v>37</v>
      </c>
      <c r="L483" t="s">
        <v>50</v>
      </c>
      <c r="M483" t="s">
        <v>39</v>
      </c>
      <c r="N483" s="40"/>
      <c r="O483" s="40"/>
      <c r="P483" s="40"/>
      <c r="Q483" s="40"/>
      <c r="R483" s="39"/>
      <c r="S483" s="39"/>
      <c r="T483" s="39"/>
      <c r="U483" s="40"/>
      <c r="V483" s="39"/>
      <c r="W483" s="69"/>
      <c r="Y483" t="s">
        <v>294</v>
      </c>
      <c r="AA483">
        <v>6316</v>
      </c>
      <c r="AB483" s="46" t="b">
        <v>0</v>
      </c>
      <c r="AD483" s="8"/>
    </row>
    <row r="484" ht="14.25" customHeight="1">
      <c r="A484" s="38">
        <v>1287</v>
      </c>
      <c r="B484" s="46" t="s">
        <v>53</v>
      </c>
      <c r="C484" s="46" t="s">
        <v>45</v>
      </c>
      <c r="D484" s="46" t="s">
        <v>881</v>
      </c>
      <c r="E484" s="46" t="s">
        <v>882</v>
      </c>
      <c r="F484" t="s">
        <v>48</v>
      </c>
      <c r="G484" s="46" t="s">
        <v>49</v>
      </c>
      <c r="H484">
        <v>0.169824365246</v>
      </c>
      <c r="I484" t="s">
        <v>37</v>
      </c>
      <c r="L484" s="46" t="str">
        <f>((I484&amp;A484)&amp;"-")&amp;B484</f>
        <v>REF1287-Wang 99 - S1</v>
      </c>
      <c r="M484" t="s">
        <v>39</v>
      </c>
      <c r="N484" s="40"/>
      <c r="O484" s="40"/>
      <c r="P484" s="40"/>
      <c r="Q484" s="40"/>
      <c r="R484" s="39"/>
      <c r="S484" s="39"/>
      <c r="T484" s="39"/>
      <c r="U484" s="40"/>
      <c r="V484" s="39"/>
      <c r="W484" s="69"/>
      <c r="Y484" t="s">
        <v>294</v>
      </c>
      <c r="AA484">
        <v>13835376</v>
      </c>
      <c r="AB484" s="46" t="b">
        <v>0</v>
      </c>
      <c r="AD484" s="8"/>
    </row>
    <row r="485" ht="14.25" customHeight="1">
      <c r="A485" s="38">
        <v>1287</v>
      </c>
      <c r="B485" s="46" t="s">
        <v>174</v>
      </c>
      <c r="C485" s="46" t="s">
        <v>45</v>
      </c>
      <c r="D485" s="46" t="s">
        <v>881</v>
      </c>
      <c r="E485" s="46" t="s">
        <v>883</v>
      </c>
      <c r="F485" t="s">
        <v>48</v>
      </c>
      <c r="G485" s="46" t="s">
        <v>49</v>
      </c>
      <c r="H485">
        <v>0.169824365246</v>
      </c>
      <c r="I485" t="s">
        <v>37</v>
      </c>
      <c r="L485" s="46" t="str">
        <f>((I485&amp;A485)&amp;"-")&amp;B485</f>
        <v>REF1287-Wang 99 - S2</v>
      </c>
      <c r="M485" t="s">
        <v>39</v>
      </c>
      <c r="N485" s="40"/>
      <c r="O485" s="40"/>
      <c r="P485" s="40"/>
      <c r="Q485" s="40"/>
      <c r="R485" s="39"/>
      <c r="S485" s="39"/>
      <c r="T485" s="39"/>
      <c r="U485" s="40"/>
      <c r="V485" s="39"/>
      <c r="W485" s="69"/>
      <c r="Y485" t="s">
        <v>294</v>
      </c>
      <c r="AA485">
        <v>13835376</v>
      </c>
      <c r="AB485" s="46" t="b">
        <v>0</v>
      </c>
      <c r="AD485" s="8"/>
    </row>
    <row r="486" ht="14.25" customHeight="1">
      <c r="A486" s="38">
        <v>1287</v>
      </c>
      <c r="B486" s="46" t="s">
        <v>53</v>
      </c>
      <c r="C486" s="46" t="s">
        <v>45</v>
      </c>
      <c r="D486" s="46" t="s">
        <v>884</v>
      </c>
      <c r="E486" s="46" t="s">
        <v>885</v>
      </c>
      <c r="F486" t="s">
        <v>48</v>
      </c>
      <c r="G486" s="46" t="s">
        <v>49</v>
      </c>
      <c r="H486">
        <v>0.00052480746</v>
      </c>
      <c r="I486" t="s">
        <v>37</v>
      </c>
      <c r="L486" t="s">
        <v>50</v>
      </c>
      <c r="M486" t="s">
        <v>39</v>
      </c>
      <c r="N486" s="40"/>
      <c r="O486" s="40"/>
      <c r="P486" s="40"/>
      <c r="Q486" s="40"/>
      <c r="R486" s="39"/>
      <c r="S486" s="39"/>
      <c r="T486" s="39"/>
      <c r="U486" s="40"/>
      <c r="V486" s="39"/>
      <c r="W486" s="69"/>
      <c r="Y486" t="s">
        <v>294</v>
      </c>
      <c r="AA486">
        <v>8335</v>
      </c>
      <c r="AB486" s="46" t="b">
        <v>0</v>
      </c>
      <c r="AD486" s="8"/>
    </row>
    <row r="487" ht="14.25" customHeight="1">
      <c r="A487" s="38">
        <v>1287</v>
      </c>
      <c r="B487" s="46" t="s">
        <v>53</v>
      </c>
      <c r="C487" s="46" t="s">
        <v>45</v>
      </c>
      <c r="D487" s="46" t="s">
        <v>886</v>
      </c>
      <c r="E487" s="46" t="s">
        <v>887</v>
      </c>
      <c r="F487" t="s">
        <v>48</v>
      </c>
      <c r="G487" s="46" t="s">
        <v>49</v>
      </c>
      <c r="H487">
        <v>0.000602559586</v>
      </c>
      <c r="I487" t="s">
        <v>37</v>
      </c>
      <c r="L487" t="s">
        <v>50</v>
      </c>
      <c r="M487" t="s">
        <v>39</v>
      </c>
      <c r="N487" s="40"/>
      <c r="O487" s="40"/>
      <c r="P487" s="40"/>
      <c r="Q487" s="40"/>
      <c r="R487" s="39"/>
      <c r="S487" s="39"/>
      <c r="T487" s="39"/>
      <c r="U487" s="40"/>
      <c r="V487" s="39"/>
      <c r="W487" s="69"/>
      <c r="Y487" t="s">
        <v>40</v>
      </c>
      <c r="AA487">
        <v>4527007</v>
      </c>
      <c r="AB487" s="46" t="b">
        <v>0</v>
      </c>
      <c r="AD487" s="8"/>
    </row>
    <row r="488" ht="14.25" customHeight="1">
      <c r="A488" s="38">
        <v>1287</v>
      </c>
      <c r="B488" s="46" t="s">
        <v>53</v>
      </c>
      <c r="C488" s="46" t="s">
        <v>45</v>
      </c>
      <c r="D488" s="46" t="s">
        <v>886</v>
      </c>
      <c r="E488" s="46" t="s">
        <v>887</v>
      </c>
      <c r="F488" t="s">
        <v>48</v>
      </c>
      <c r="G488" s="46" t="s">
        <v>49</v>
      </c>
      <c r="H488">
        <v>0.000602559586</v>
      </c>
      <c r="I488" t="s">
        <v>37</v>
      </c>
      <c r="L488" t="s">
        <v>50</v>
      </c>
      <c r="M488" t="s">
        <v>39</v>
      </c>
      <c r="N488" s="40"/>
      <c r="O488" s="40"/>
      <c r="P488" s="40"/>
      <c r="Q488" s="40"/>
      <c r="R488" s="39"/>
      <c r="S488" s="39"/>
      <c r="T488" s="39"/>
      <c r="U488" s="40"/>
      <c r="V488" s="39"/>
      <c r="W488" s="69"/>
      <c r="Y488" t="s">
        <v>40</v>
      </c>
      <c r="AA488">
        <v>4527007</v>
      </c>
      <c r="AB488" s="46" t="b">
        <v>0</v>
      </c>
      <c r="AD488" s="8"/>
    </row>
    <row r="489" ht="14.25" customHeight="1">
      <c r="A489" s="38">
        <v>1287</v>
      </c>
      <c r="B489" s="46" t="s">
        <v>174</v>
      </c>
      <c r="C489" s="46" t="s">
        <v>45</v>
      </c>
      <c r="D489" s="46" t="s">
        <v>886</v>
      </c>
      <c r="E489" s="46" t="s">
        <v>887</v>
      </c>
      <c r="F489" t="s">
        <v>48</v>
      </c>
      <c r="G489" s="46" t="s">
        <v>49</v>
      </c>
      <c r="H489">
        <v>0.000602559586</v>
      </c>
      <c r="I489" t="s">
        <v>37</v>
      </c>
      <c r="L489" t="s">
        <v>50</v>
      </c>
      <c r="M489" t="s">
        <v>39</v>
      </c>
      <c r="N489" s="40"/>
      <c r="O489" s="40"/>
      <c r="P489" s="40"/>
      <c r="Q489" s="40"/>
      <c r="R489" s="39"/>
      <c r="S489" s="39"/>
      <c r="T489" s="39"/>
      <c r="U489" s="40"/>
      <c r="V489" s="39"/>
      <c r="W489" s="69"/>
      <c r="Y489" t="s">
        <v>40</v>
      </c>
      <c r="AA489">
        <v>4527007</v>
      </c>
      <c r="AB489" s="46" t="b">
        <v>0</v>
      </c>
      <c r="AD489" s="8"/>
    </row>
    <row r="490" ht="14.25" customHeight="1">
      <c r="A490" s="38">
        <v>1287</v>
      </c>
      <c r="B490" s="46" t="s">
        <v>53</v>
      </c>
      <c r="C490" s="46" t="s">
        <v>45</v>
      </c>
      <c r="D490" s="46" t="s">
        <v>888</v>
      </c>
      <c r="E490" s="46" t="s">
        <v>889</v>
      </c>
      <c r="F490" t="s">
        <v>48</v>
      </c>
      <c r="G490" s="46" t="s">
        <v>49</v>
      </c>
      <c r="H490">
        <v>0.001584893192</v>
      </c>
      <c r="I490" t="s">
        <v>37</v>
      </c>
      <c r="L490" t="s">
        <v>50</v>
      </c>
      <c r="M490" t="s">
        <v>39</v>
      </c>
      <c r="N490" s="40"/>
      <c r="O490" s="40"/>
      <c r="P490" s="40"/>
      <c r="Q490" s="40"/>
      <c r="R490" s="39"/>
      <c r="S490" s="39"/>
      <c r="T490" s="39"/>
      <c r="U490" s="40"/>
      <c r="V490" s="39"/>
      <c r="W490" s="69"/>
      <c r="Y490" t="s">
        <v>294</v>
      </c>
      <c r="AA490">
        <v>6967</v>
      </c>
      <c r="AB490" s="46" t="b">
        <v>0</v>
      </c>
      <c r="AD490" s="8"/>
    </row>
    <row r="491" ht="14.25" customHeight="1">
      <c r="A491" s="38">
        <v>1287</v>
      </c>
      <c r="B491" s="46" t="s">
        <v>174</v>
      </c>
      <c r="C491" s="46" t="s">
        <v>45</v>
      </c>
      <c r="D491" s="46" t="s">
        <v>888</v>
      </c>
      <c r="E491" s="46" t="s">
        <v>890</v>
      </c>
      <c r="F491" t="s">
        <v>48</v>
      </c>
      <c r="G491" s="46" t="s">
        <v>49</v>
      </c>
      <c r="H491">
        <v>0.001584893192</v>
      </c>
      <c r="I491" t="s">
        <v>37</v>
      </c>
      <c r="L491" t="s">
        <v>50</v>
      </c>
      <c r="M491" t="s">
        <v>39</v>
      </c>
      <c r="N491" s="40"/>
      <c r="O491" s="40"/>
      <c r="P491" s="40"/>
      <c r="Q491" s="40"/>
      <c r="R491" s="39"/>
      <c r="S491" s="39"/>
      <c r="T491" s="39"/>
      <c r="U491" s="40"/>
      <c r="V491" s="39"/>
      <c r="W491" s="69"/>
      <c r="Y491" t="s">
        <v>294</v>
      </c>
      <c r="AA491">
        <v>6967</v>
      </c>
      <c r="AB491" s="46" t="b">
        <v>0</v>
      </c>
      <c r="AD491" s="8"/>
    </row>
    <row r="492" ht="14.25" customHeight="1">
      <c r="A492" s="38">
        <v>1287</v>
      </c>
      <c r="B492" s="46" t="s">
        <v>53</v>
      </c>
      <c r="C492" s="46" t="s">
        <v>45</v>
      </c>
      <c r="D492" s="46" t="s">
        <v>891</v>
      </c>
      <c r="E492" s="46" t="s">
        <v>892</v>
      </c>
      <c r="F492" t="s">
        <v>48</v>
      </c>
      <c r="G492" s="46" t="s">
        <v>49</v>
      </c>
      <c r="H492">
        <v>0.00005370318</v>
      </c>
      <c r="I492" t="s">
        <v>37</v>
      </c>
      <c r="L492" t="s">
        <v>50</v>
      </c>
      <c r="M492" t="s">
        <v>39</v>
      </c>
      <c r="N492" s="40"/>
      <c r="O492" s="40"/>
      <c r="P492" s="40"/>
      <c r="Q492" s="40"/>
      <c r="R492" s="39"/>
      <c r="S492" s="39"/>
      <c r="T492" s="39"/>
      <c r="U492" s="40"/>
      <c r="V492" s="39"/>
      <c r="W492" s="69"/>
      <c r="Y492" t="s">
        <v>294</v>
      </c>
      <c r="AA492">
        <v>10936</v>
      </c>
      <c r="AB492" s="46" t="b">
        <v>0</v>
      </c>
      <c r="AD492" s="8"/>
    </row>
    <row r="493" ht="14.25" customHeight="1">
      <c r="A493" s="38">
        <v>1287</v>
      </c>
      <c r="B493" s="46" t="s">
        <v>174</v>
      </c>
      <c r="C493" s="46" t="s">
        <v>45</v>
      </c>
      <c r="D493" s="46" t="s">
        <v>891</v>
      </c>
      <c r="E493" s="46" t="s">
        <v>892</v>
      </c>
      <c r="F493" t="s">
        <v>48</v>
      </c>
      <c r="G493" s="46" t="s">
        <v>49</v>
      </c>
      <c r="H493">
        <v>0.000050118723</v>
      </c>
      <c r="I493" t="s">
        <v>37</v>
      </c>
      <c r="L493" t="s">
        <v>50</v>
      </c>
      <c r="M493" t="s">
        <v>39</v>
      </c>
      <c r="N493" s="40"/>
      <c r="O493" s="40"/>
      <c r="P493" s="40"/>
      <c r="Q493" s="40"/>
      <c r="R493" s="39"/>
      <c r="S493" s="39"/>
      <c r="T493" s="39"/>
      <c r="U493" s="40"/>
      <c r="V493" s="39"/>
      <c r="W493" s="69"/>
      <c r="Y493" t="s">
        <v>294</v>
      </c>
      <c r="AA493">
        <v>10936</v>
      </c>
      <c r="AB493" s="46" t="b">
        <v>0</v>
      </c>
      <c r="AD493" s="8"/>
    </row>
    <row r="494" ht="14.25" customHeight="1">
      <c r="A494" s="38">
        <v>1287</v>
      </c>
      <c r="B494" s="46" t="s">
        <v>53</v>
      </c>
      <c r="C494" s="46" t="s">
        <v>45</v>
      </c>
      <c r="D494" s="46" t="s">
        <v>893</v>
      </c>
      <c r="E494" s="46" t="s">
        <v>894</v>
      </c>
      <c r="F494" t="s">
        <v>48</v>
      </c>
      <c r="G494" s="46" t="s">
        <v>49</v>
      </c>
      <c r="H494">
        <v>0.000794328235</v>
      </c>
      <c r="I494" t="s">
        <v>37</v>
      </c>
      <c r="L494" t="s">
        <v>50</v>
      </c>
      <c r="M494" t="s">
        <v>39</v>
      </c>
      <c r="N494" s="40"/>
      <c r="O494" s="40"/>
      <c r="P494" s="40"/>
      <c r="Q494" s="40"/>
      <c r="R494" s="39"/>
      <c r="S494" s="39"/>
      <c r="T494" s="39"/>
      <c r="U494" s="40"/>
      <c r="V494" s="39"/>
      <c r="W494" s="69"/>
      <c r="Y494" t="s">
        <v>40</v>
      </c>
      <c r="AA494">
        <v>10257</v>
      </c>
      <c r="AB494" s="46" t="b">
        <v>0</v>
      </c>
      <c r="AD494" s="8"/>
    </row>
    <row r="495" ht="14.25" customHeight="1">
      <c r="A495" s="38">
        <v>1287</v>
      </c>
      <c r="B495" s="46" t="s">
        <v>44</v>
      </c>
      <c r="C495" s="46" t="s">
        <v>45</v>
      </c>
      <c r="D495" s="46" t="s">
        <v>895</v>
      </c>
      <c r="E495" s="46" t="s">
        <v>896</v>
      </c>
      <c r="F495" t="s">
        <v>48</v>
      </c>
      <c r="G495" s="46" t="s">
        <v>49</v>
      </c>
      <c r="H495">
        <v>0.006982324041</v>
      </c>
      <c r="I495" t="s">
        <v>37</v>
      </c>
      <c r="L495" s="46" t="str">
        <f>((I495&amp;A495)&amp;"-")&amp;B495</f>
        <v>REF1287-Wang 99 - S3</v>
      </c>
      <c r="M495" t="s">
        <v>39</v>
      </c>
      <c r="N495" s="40"/>
      <c r="O495" s="40"/>
      <c r="P495" s="40"/>
      <c r="Q495" s="40"/>
      <c r="R495" s="39"/>
      <c r="S495" s="39"/>
      <c r="T495" s="39"/>
      <c r="U495" s="40"/>
      <c r="V495" s="39"/>
      <c r="W495" s="69"/>
      <c r="Y495" t="s">
        <v>40</v>
      </c>
      <c r="AA495">
        <v>23255362</v>
      </c>
      <c r="AB495" s="46" t="b">
        <v>0</v>
      </c>
      <c r="AD495" s="8"/>
    </row>
    <row r="496" ht="14.25" customHeight="1">
      <c r="A496" s="38">
        <v>1287</v>
      </c>
      <c r="B496" s="46" t="s">
        <v>44</v>
      </c>
      <c r="C496" s="46" t="s">
        <v>45</v>
      </c>
      <c r="D496" s="46" t="s">
        <v>897</v>
      </c>
      <c r="E496" s="46" t="s">
        <v>898</v>
      </c>
      <c r="F496" t="s">
        <v>48</v>
      </c>
      <c r="G496" s="46" t="s">
        <v>49</v>
      </c>
      <c r="H496">
        <v>0.00751622894</v>
      </c>
      <c r="I496" t="s">
        <v>37</v>
      </c>
      <c r="L496" t="s">
        <v>50</v>
      </c>
      <c r="M496" t="s">
        <v>39</v>
      </c>
      <c r="N496" s="40"/>
      <c r="O496" s="40"/>
      <c r="P496" s="40"/>
      <c r="Q496" s="40"/>
      <c r="R496" s="39"/>
      <c r="S496" s="39"/>
      <c r="T496" s="39"/>
      <c r="U496" s="40"/>
      <c r="V496" s="39"/>
      <c r="W496" s="69"/>
      <c r="Y496" t="s">
        <v>40</v>
      </c>
      <c r="AA496">
        <v>10247019</v>
      </c>
      <c r="AB496" s="46" t="b">
        <v>0</v>
      </c>
      <c r="AD496" s="8"/>
    </row>
    <row r="497" ht="14.25" customHeight="1">
      <c r="A497" s="38">
        <v>1287</v>
      </c>
      <c r="B497" s="46" t="s">
        <v>44</v>
      </c>
      <c r="C497" s="46" t="s">
        <v>45</v>
      </c>
      <c r="D497" s="46" t="s">
        <v>899</v>
      </c>
      <c r="E497" s="46" t="s">
        <v>900</v>
      </c>
      <c r="F497" t="s">
        <v>48</v>
      </c>
      <c r="G497" s="46" t="s">
        <v>49</v>
      </c>
      <c r="H497">
        <v>0.000680769359</v>
      </c>
      <c r="I497" t="s">
        <v>37</v>
      </c>
      <c r="L497" t="s">
        <v>50</v>
      </c>
      <c r="M497" t="s">
        <v>39</v>
      </c>
      <c r="N497" s="40"/>
      <c r="O497" s="40"/>
      <c r="P497" s="40"/>
      <c r="Q497" s="40"/>
      <c r="R497" s="39"/>
      <c r="S497" s="39"/>
      <c r="T497" s="39"/>
      <c r="U497" s="40"/>
      <c r="V497" s="39"/>
      <c r="W497" s="69"/>
      <c r="Y497" t="s">
        <v>40</v>
      </c>
      <c r="AA497">
        <v>8218806</v>
      </c>
      <c r="AB497" s="46" t="b">
        <v>0</v>
      </c>
      <c r="AD497" s="8"/>
    </row>
    <row r="498" ht="14.25" customHeight="1">
      <c r="A498" s="38">
        <v>1287</v>
      </c>
      <c r="B498" s="46" t="s">
        <v>44</v>
      </c>
      <c r="C498" s="46" t="s">
        <v>45</v>
      </c>
      <c r="D498" s="46" t="s">
        <v>901</v>
      </c>
      <c r="E498" s="46" t="s">
        <v>902</v>
      </c>
      <c r="F498" t="s">
        <v>48</v>
      </c>
      <c r="G498" s="46" t="s">
        <v>49</v>
      </c>
      <c r="H498">
        <v>0.00799834255</v>
      </c>
      <c r="I498" t="s">
        <v>37</v>
      </c>
      <c r="L498" t="s">
        <v>50</v>
      </c>
      <c r="M498" t="s">
        <v>39</v>
      </c>
      <c r="N498" s="40"/>
      <c r="O498" s="40"/>
      <c r="P498" s="40"/>
      <c r="Q498" s="40"/>
      <c r="R498" s="39"/>
      <c r="S498" s="39"/>
      <c r="T498" s="39"/>
      <c r="U498" s="40"/>
      <c r="V498" s="39"/>
      <c r="W498" s="69"/>
      <c r="Y498" t="s">
        <v>40</v>
      </c>
      <c r="AA498">
        <v>9055151</v>
      </c>
      <c r="AB498" s="46" t="b">
        <v>0</v>
      </c>
      <c r="AD498" s="8"/>
    </row>
    <row r="499" ht="14.25" customHeight="1">
      <c r="A499" s="38">
        <v>1287</v>
      </c>
      <c r="B499" s="46" t="s">
        <v>53</v>
      </c>
      <c r="C499" s="46" t="s">
        <v>45</v>
      </c>
      <c r="D499" s="46" t="s">
        <v>903</v>
      </c>
      <c r="E499" s="46" t="s">
        <v>904</v>
      </c>
      <c r="F499" t="s">
        <v>48</v>
      </c>
      <c r="G499" s="46" t="s">
        <v>49</v>
      </c>
      <c r="H499">
        <v>0.000009120108</v>
      </c>
      <c r="I499" t="s">
        <v>37</v>
      </c>
      <c r="L499" t="s">
        <v>50</v>
      </c>
      <c r="M499" t="s">
        <v>39</v>
      </c>
      <c r="N499" s="40"/>
      <c r="O499" s="40"/>
      <c r="P499" s="40"/>
      <c r="Q499" s="40"/>
      <c r="R499" s="39"/>
      <c r="S499" s="39"/>
      <c r="T499" s="39"/>
      <c r="U499" s="40"/>
      <c r="V499" s="39"/>
      <c r="W499" s="69"/>
      <c r="Y499" t="s">
        <v>40</v>
      </c>
      <c r="AA499">
        <v>11349</v>
      </c>
      <c r="AB499" s="46" t="b">
        <v>0</v>
      </c>
      <c r="AD499" s="8"/>
    </row>
    <row r="500" ht="14.25" customHeight="1">
      <c r="A500" s="38">
        <v>1287</v>
      </c>
      <c r="B500" s="46" t="s">
        <v>174</v>
      </c>
      <c r="C500" s="46" t="s">
        <v>45</v>
      </c>
      <c r="D500" s="46" t="s">
        <v>903</v>
      </c>
      <c r="E500" s="46" t="s">
        <v>905</v>
      </c>
      <c r="F500" t="s">
        <v>48</v>
      </c>
      <c r="G500" s="46" t="s">
        <v>49</v>
      </c>
      <c r="H500">
        <v>0.00000851138</v>
      </c>
      <c r="I500" t="s">
        <v>37</v>
      </c>
      <c r="L500" t="s">
        <v>50</v>
      </c>
      <c r="M500" t="s">
        <v>39</v>
      </c>
      <c r="N500" s="40"/>
      <c r="O500" s="40"/>
      <c r="P500" s="40"/>
      <c r="Q500" s="40"/>
      <c r="R500" s="39"/>
      <c r="S500" s="39"/>
      <c r="T500" s="39"/>
      <c r="U500" s="40"/>
      <c r="V500" s="39"/>
      <c r="W500" s="69"/>
      <c r="Y500" t="s">
        <v>40</v>
      </c>
      <c r="AA500">
        <v>11349</v>
      </c>
      <c r="AB500" s="46" t="b">
        <v>0</v>
      </c>
      <c r="AD500" s="8"/>
    </row>
    <row r="501" ht="14.25" customHeight="1">
      <c r="A501" s="38">
        <v>1287</v>
      </c>
      <c r="B501" s="46" t="s">
        <v>174</v>
      </c>
      <c r="C501" s="46" t="s">
        <v>45</v>
      </c>
      <c r="D501" s="46" t="s">
        <v>906</v>
      </c>
      <c r="E501" s="46" t="s">
        <v>907</v>
      </c>
      <c r="F501" t="s">
        <v>48</v>
      </c>
      <c r="G501" s="46" t="s">
        <v>49</v>
      </c>
      <c r="H501">
        <v>0.000000057544</v>
      </c>
      <c r="I501" t="s">
        <v>37</v>
      </c>
      <c r="L501" s="46" t="str">
        <f>((I501&amp;A501)&amp;"-")&amp;B501</f>
        <v>REF1287-Wang 99 - S2</v>
      </c>
      <c r="M501" t="s">
        <v>39</v>
      </c>
      <c r="N501" s="40"/>
      <c r="O501" s="40"/>
      <c r="P501" s="40"/>
      <c r="Q501" s="40"/>
      <c r="R501" s="39"/>
      <c r="S501" s="39"/>
      <c r="T501" s="39"/>
      <c r="U501" s="40"/>
      <c r="V501" s="39"/>
      <c r="W501" s="69"/>
      <c r="Y501" t="s">
        <v>40</v>
      </c>
      <c r="AA501">
        <v>28295219</v>
      </c>
      <c r="AB501" s="46" t="b">
        <v>0</v>
      </c>
      <c r="AD501" s="8"/>
    </row>
    <row r="502" ht="14.25" customHeight="1">
      <c r="A502" s="38">
        <v>1287</v>
      </c>
      <c r="B502" s="46" t="s">
        <v>53</v>
      </c>
      <c r="C502" s="46" t="s">
        <v>45</v>
      </c>
      <c r="D502" s="46" t="s">
        <v>908</v>
      </c>
      <c r="E502" s="46" t="s">
        <v>909</v>
      </c>
      <c r="F502" t="s">
        <v>48</v>
      </c>
      <c r="G502" s="46" t="s">
        <v>49</v>
      </c>
      <c r="H502">
        <v>0.000000009772</v>
      </c>
      <c r="I502" t="s">
        <v>37</v>
      </c>
      <c r="L502" t="s">
        <v>50</v>
      </c>
      <c r="M502" t="s">
        <v>39</v>
      </c>
      <c r="N502" s="40"/>
      <c r="O502" s="40"/>
      <c r="P502" s="40"/>
      <c r="Q502" s="40"/>
      <c r="R502" s="39"/>
      <c r="S502" s="39"/>
      <c r="T502" s="39"/>
      <c r="U502" s="40"/>
      <c r="V502" s="39"/>
      <c r="W502" s="69"/>
      <c r="Y502" t="s">
        <v>40</v>
      </c>
      <c r="AA502">
        <v>34853</v>
      </c>
      <c r="AB502" s="46" t="b">
        <v>0</v>
      </c>
      <c r="AD502" s="8"/>
    </row>
    <row r="503" ht="14.25" customHeight="1">
      <c r="A503" s="38">
        <v>1287</v>
      </c>
      <c r="B503" s="46" t="s">
        <v>174</v>
      </c>
      <c r="C503" s="46" t="s">
        <v>45</v>
      </c>
      <c r="D503" s="46" t="s">
        <v>908</v>
      </c>
      <c r="E503" s="46" t="s">
        <v>909</v>
      </c>
      <c r="F503" t="s">
        <v>48</v>
      </c>
      <c r="G503" s="46" t="s">
        <v>49</v>
      </c>
      <c r="H503">
        <v>0.000000000977</v>
      </c>
      <c r="I503" t="s">
        <v>37</v>
      </c>
      <c r="L503" t="s">
        <v>50</v>
      </c>
      <c r="M503" t="s">
        <v>39</v>
      </c>
      <c r="N503" s="40"/>
      <c r="O503" s="40"/>
      <c r="P503" s="40"/>
      <c r="Q503" s="40"/>
      <c r="R503" s="39"/>
      <c r="S503" s="39"/>
      <c r="T503" s="39"/>
      <c r="U503" s="40"/>
      <c r="V503" s="39"/>
      <c r="W503" s="69"/>
      <c r="Y503" t="s">
        <v>40</v>
      </c>
      <c r="AA503">
        <v>34853</v>
      </c>
      <c r="AB503" s="46" t="b">
        <v>0</v>
      </c>
      <c r="AD503" s="8"/>
    </row>
    <row r="504" ht="14.25" customHeight="1">
      <c r="A504" s="38">
        <v>1287</v>
      </c>
      <c r="B504" s="46" t="s">
        <v>53</v>
      </c>
      <c r="C504" s="46" t="s">
        <v>45</v>
      </c>
      <c r="D504" s="46" t="s">
        <v>910</v>
      </c>
      <c r="E504" s="46" t="s">
        <v>911</v>
      </c>
      <c r="F504" t="s">
        <v>48</v>
      </c>
      <c r="G504" s="46" t="s">
        <v>49</v>
      </c>
      <c r="H504">
        <v>0.000000015849</v>
      </c>
      <c r="I504" t="s">
        <v>37</v>
      </c>
      <c r="L504" t="s">
        <v>50</v>
      </c>
      <c r="M504" t="s">
        <v>39</v>
      </c>
      <c r="N504" s="40"/>
      <c r="O504" s="40"/>
      <c r="P504" s="40"/>
      <c r="Q504" s="40"/>
      <c r="R504" s="39"/>
      <c r="S504" s="39"/>
      <c r="T504" s="39"/>
      <c r="U504" s="40"/>
      <c r="V504" s="39"/>
      <c r="W504" s="69"/>
      <c r="Y504" t="s">
        <v>40</v>
      </c>
      <c r="AA504">
        <v>43354</v>
      </c>
      <c r="AB504" s="46" t="b">
        <v>0</v>
      </c>
      <c r="AD504" s="8"/>
    </row>
    <row r="505" ht="14.25" customHeight="1">
      <c r="A505" s="38">
        <v>1287</v>
      </c>
      <c r="B505" s="46" t="s">
        <v>174</v>
      </c>
      <c r="C505" s="46" t="s">
        <v>45</v>
      </c>
      <c r="D505" s="46" t="s">
        <v>912</v>
      </c>
      <c r="E505" s="46" t="s">
        <v>913</v>
      </c>
      <c r="F505" t="s">
        <v>48</v>
      </c>
      <c r="G505" s="46" t="s">
        <v>49</v>
      </c>
      <c r="H505">
        <v>0.000000004898</v>
      </c>
      <c r="I505" t="s">
        <v>37</v>
      </c>
      <c r="L505" t="s">
        <v>50</v>
      </c>
      <c r="M505" t="s">
        <v>39</v>
      </c>
      <c r="N505" s="40"/>
      <c r="O505" s="40"/>
      <c r="P505" s="40"/>
      <c r="Q505" s="40"/>
      <c r="R505" s="39"/>
      <c r="S505" s="39"/>
      <c r="T505" s="39"/>
      <c r="U505" s="40"/>
      <c r="V505" s="39"/>
      <c r="W505" s="69"/>
      <c r="Y505" t="s">
        <v>40</v>
      </c>
      <c r="AA505">
        <v>82811</v>
      </c>
      <c r="AB505" s="46" t="b">
        <v>0</v>
      </c>
      <c r="AD505" s="8"/>
    </row>
    <row r="506" ht="14.25" customHeight="1">
      <c r="A506" s="38">
        <v>1287</v>
      </c>
      <c r="B506" s="46" t="s">
        <v>174</v>
      </c>
      <c r="C506" s="46" t="s">
        <v>45</v>
      </c>
      <c r="D506" s="46" t="s">
        <v>912</v>
      </c>
      <c r="E506" s="46" t="s">
        <v>913</v>
      </c>
      <c r="F506" t="s">
        <v>48</v>
      </c>
      <c r="G506" s="46" t="s">
        <v>49</v>
      </c>
      <c r="H506">
        <v>0.000000003631</v>
      </c>
      <c r="I506" t="s">
        <v>37</v>
      </c>
      <c r="L506" t="s">
        <v>50</v>
      </c>
      <c r="M506" t="s">
        <v>39</v>
      </c>
      <c r="N506" s="40"/>
      <c r="O506" s="40"/>
      <c r="P506" s="40"/>
      <c r="Q506" s="40"/>
      <c r="R506" s="39"/>
      <c r="S506" s="39"/>
      <c r="T506" s="39"/>
      <c r="U506" s="40"/>
      <c r="V506" s="39"/>
      <c r="W506" s="69"/>
      <c r="Y506" t="s">
        <v>40</v>
      </c>
      <c r="AA506">
        <v>82811</v>
      </c>
      <c r="AB506" s="46" t="b">
        <v>0</v>
      </c>
      <c r="AD506" s="8"/>
    </row>
    <row r="507" ht="14.25" customHeight="1">
      <c r="A507" s="38">
        <v>1287</v>
      </c>
      <c r="B507" s="46" t="s">
        <v>53</v>
      </c>
      <c r="C507" s="46" t="s">
        <v>45</v>
      </c>
      <c r="D507" s="46" t="s">
        <v>914</v>
      </c>
      <c r="E507" s="46" t="s">
        <v>915</v>
      </c>
      <c r="F507" t="s">
        <v>48</v>
      </c>
      <c r="G507" s="46" t="s">
        <v>49</v>
      </c>
      <c r="H507">
        <v>0.000000004786</v>
      </c>
      <c r="I507" t="s">
        <v>37</v>
      </c>
      <c r="L507" t="s">
        <v>50</v>
      </c>
      <c r="M507" t="s">
        <v>39</v>
      </c>
      <c r="N507" s="40"/>
      <c r="O507" s="40"/>
      <c r="P507" s="40"/>
      <c r="Q507" s="40"/>
      <c r="R507" s="39"/>
      <c r="S507" s="39"/>
      <c r="T507" s="39"/>
      <c r="U507" s="40"/>
      <c r="V507" s="39"/>
      <c r="W507" s="69"/>
      <c r="Y507" t="s">
        <v>40</v>
      </c>
      <c r="AA507">
        <v>33984</v>
      </c>
      <c r="AB507" s="46" t="b">
        <v>0</v>
      </c>
      <c r="AD507" s="8"/>
    </row>
    <row r="508" ht="14.25" customHeight="1">
      <c r="A508" s="38">
        <v>1287</v>
      </c>
      <c r="B508" s="46" t="s">
        <v>53</v>
      </c>
      <c r="C508" s="46" t="s">
        <v>45</v>
      </c>
      <c r="D508" s="46" t="s">
        <v>916</v>
      </c>
      <c r="E508" s="46" t="s">
        <v>917</v>
      </c>
      <c r="F508" t="s">
        <v>48</v>
      </c>
      <c r="G508" s="46" t="s">
        <v>49</v>
      </c>
      <c r="H508">
        <v>0.000000089125</v>
      </c>
      <c r="I508" t="s">
        <v>37</v>
      </c>
      <c r="L508" t="s">
        <v>50</v>
      </c>
      <c r="M508" t="s">
        <v>39</v>
      </c>
      <c r="N508" s="40"/>
      <c r="O508" s="40"/>
      <c r="P508" s="40"/>
      <c r="Q508" s="40"/>
      <c r="R508" s="39"/>
      <c r="S508" s="39"/>
      <c r="T508" s="39"/>
      <c r="U508" s="40"/>
      <c r="V508" s="39"/>
      <c r="W508" s="69"/>
      <c r="Y508" t="s">
        <v>40</v>
      </c>
      <c r="AA508">
        <v>33282</v>
      </c>
      <c r="AB508" s="46" t="b">
        <v>0</v>
      </c>
      <c r="AD508" s="8"/>
    </row>
    <row r="509" ht="14.25" customHeight="1">
      <c r="A509" s="38">
        <v>1287</v>
      </c>
      <c r="B509" s="46" t="s">
        <v>174</v>
      </c>
      <c r="C509" s="46" t="s">
        <v>45</v>
      </c>
      <c r="D509" s="46" t="s">
        <v>918</v>
      </c>
      <c r="E509" s="46" t="s">
        <v>919</v>
      </c>
      <c r="F509" t="s">
        <v>48</v>
      </c>
      <c r="G509" s="46" t="s">
        <v>49</v>
      </c>
      <c r="H509">
        <v>0.000000036308</v>
      </c>
      <c r="I509" t="s">
        <v>37</v>
      </c>
      <c r="L509" s="46" t="str">
        <f>((I509&amp;A509)&amp;"-")&amp;B509</f>
        <v>REF1287-Wang 99 - S2</v>
      </c>
      <c r="M509" t="s">
        <v>39</v>
      </c>
      <c r="N509" s="40"/>
      <c r="O509" s="40"/>
      <c r="P509" s="40"/>
      <c r="Q509" s="40"/>
      <c r="R509" s="39"/>
      <c r="S509" s="39"/>
      <c r="T509" s="39"/>
      <c r="U509" s="40"/>
      <c r="V509" s="39"/>
      <c r="W509" s="69"/>
      <c r="Y509" t="s">
        <v>40</v>
      </c>
      <c r="AA509">
        <v>28295221</v>
      </c>
      <c r="AB509" s="46" t="b">
        <v>0</v>
      </c>
      <c r="AD509" s="8"/>
    </row>
    <row r="510" ht="14.25" customHeight="1">
      <c r="A510" s="38">
        <v>997</v>
      </c>
      <c r="B510" s="44" t="s">
        <v>638</v>
      </c>
      <c r="C510" s="46" t="s">
        <v>639</v>
      </c>
      <c r="D510" s="46" t="s">
        <v>920</v>
      </c>
      <c r="E510" s="46" t="s">
        <v>921</v>
      </c>
      <c r="F510" s="5" t="s">
        <v>35</v>
      </c>
      <c r="G510" s="5" t="s">
        <v>36</v>
      </c>
      <c r="H510" s="65">
        <v>1.230268771</v>
      </c>
      <c r="I510" t="s">
        <v>37</v>
      </c>
      <c r="K510" s="47"/>
      <c r="L510" s="47" t="str">
        <f>((I510&amp;A510)&amp;"-")&amp;B510</f>
        <v>REF997-Kia Sepassi and Samuel H. Yalkowsky. Solubility Prediction in Octanol: A Technical Note. AAPS PharmSciTech 2006; 7 (1) Article 26</v>
      </c>
      <c r="M510" t="s">
        <v>39</v>
      </c>
      <c r="N510" s="71"/>
      <c r="O510" s="71"/>
      <c r="P510" s="71"/>
      <c r="Q510" s="71"/>
      <c r="R510" s="29"/>
      <c r="S510" s="29"/>
      <c r="T510" s="29"/>
      <c r="U510" s="71"/>
      <c r="V510" s="29"/>
      <c r="W510" s="60"/>
      <c r="Y510" t="s">
        <v>40</v>
      </c>
      <c r="AA510">
        <v>13864445</v>
      </c>
      <c r="AB510" t="b">
        <f>if((W510=""),false,true)</f>
        <v>0</v>
      </c>
      <c r="AD510" s="37"/>
    </row>
    <row r="511" ht="14.25" customHeight="1">
      <c r="A511" s="38">
        <v>997</v>
      </c>
      <c r="B511" s="44" t="s">
        <v>638</v>
      </c>
      <c r="C511" s="46" t="s">
        <v>639</v>
      </c>
      <c r="D511" s="46" t="s">
        <v>920</v>
      </c>
      <c r="E511" s="46" t="s">
        <v>921</v>
      </c>
      <c r="F511" s="5" t="s">
        <v>35</v>
      </c>
      <c r="G511" s="5" t="s">
        <v>36</v>
      </c>
      <c r="H511" s="65">
        <v>1.513561248</v>
      </c>
      <c r="I511" t="s">
        <v>37</v>
      </c>
      <c r="K511" s="47"/>
      <c r="L511" s="47" t="str">
        <f>((I511&amp;A511)&amp;"-")&amp;B511</f>
        <v>REF997-Kia Sepassi and Samuel H. Yalkowsky. Solubility Prediction in Octanol: A Technical Note. AAPS PharmSciTech 2006; 7 (1) Article 26</v>
      </c>
      <c r="M511" t="s">
        <v>39</v>
      </c>
      <c r="N511" s="71"/>
      <c r="O511" s="71"/>
      <c r="P511" s="71"/>
      <c r="Q511" s="71"/>
      <c r="R511" s="29"/>
      <c r="S511" s="29"/>
      <c r="T511" s="29"/>
      <c r="U511" s="71"/>
      <c r="V511" s="29"/>
      <c r="W511" s="60"/>
      <c r="Y511" t="s">
        <v>40</v>
      </c>
      <c r="AA511">
        <v>13864445</v>
      </c>
      <c r="AB511" t="b">
        <f>if((W511=""),false,true)</f>
        <v>0</v>
      </c>
      <c r="AD511" s="37"/>
    </row>
    <row r="512" ht="14.25" customHeight="1">
      <c r="A512" s="38">
        <v>1049</v>
      </c>
      <c r="B512" s="46" t="s">
        <v>922</v>
      </c>
      <c r="C512" s="46" t="s">
        <v>923</v>
      </c>
      <c r="D512" s="11" t="s">
        <v>920</v>
      </c>
      <c r="E512" s="46" t="s">
        <v>921</v>
      </c>
      <c r="F512" s="7" t="s">
        <v>924</v>
      </c>
      <c r="G512" s="7" t="s">
        <v>925</v>
      </c>
      <c r="H512">
        <v>0.41304750199016</v>
      </c>
      <c r="I512" t="s">
        <v>37</v>
      </c>
      <c r="K512" s="47" t="s">
        <v>43</v>
      </c>
      <c r="L512" s="47" t="s">
        <v>926</v>
      </c>
      <c r="M512" t="s">
        <v>39</v>
      </c>
      <c r="N512" s="71"/>
      <c r="O512" s="71"/>
      <c r="P512" s="71"/>
      <c r="Q512" s="71"/>
      <c r="R512" s="29"/>
      <c r="S512" s="29"/>
      <c r="T512" s="29"/>
      <c r="U512" s="71"/>
      <c r="V512" s="29"/>
      <c r="W512" s="60"/>
      <c r="Y512" t="s">
        <v>40</v>
      </c>
      <c r="AA512" s="21">
        <v>13864445</v>
      </c>
      <c r="AB512" t="b">
        <f>if((W512=""),false,true)</f>
        <v>0</v>
      </c>
      <c r="AD512" s="37"/>
    </row>
    <row r="513" ht="14.25" customHeight="1">
      <c r="A513" s="38">
        <v>1049</v>
      </c>
      <c r="B513" s="46" t="s">
        <v>922</v>
      </c>
      <c r="C513" s="46" t="s">
        <v>923</v>
      </c>
      <c r="D513" s="11" t="s">
        <v>920</v>
      </c>
      <c r="E513" s="11" t="s">
        <v>921</v>
      </c>
      <c r="F513" s="7" t="s">
        <v>927</v>
      </c>
      <c r="G513" s="7" t="s">
        <v>928</v>
      </c>
      <c r="H513">
        <v>0.000191425592502</v>
      </c>
      <c r="I513" t="s">
        <v>37</v>
      </c>
      <c r="K513" s="47" t="s">
        <v>43</v>
      </c>
      <c r="L513" s="47" t="s">
        <v>926</v>
      </c>
      <c r="M513" t="s">
        <v>39</v>
      </c>
      <c r="N513" s="71"/>
      <c r="O513" s="71"/>
      <c r="P513" s="71"/>
      <c r="Q513" s="71"/>
      <c r="R513" s="29"/>
      <c r="S513" s="29"/>
      <c r="T513" s="29"/>
      <c r="U513" s="71"/>
      <c r="V513" s="29"/>
      <c r="W513" s="60"/>
      <c r="Y513" t="s">
        <v>40</v>
      </c>
      <c r="AA513">
        <v>13864445</v>
      </c>
      <c r="AB513" t="b">
        <f>if((W513=""),false,true)</f>
        <v>0</v>
      </c>
      <c r="AD513" s="37"/>
    </row>
    <row r="514" ht="14.25" customHeight="1">
      <c r="A514" s="38">
        <v>1049</v>
      </c>
      <c r="B514" s="46" t="s">
        <v>922</v>
      </c>
      <c r="C514" s="46" t="s">
        <v>923</v>
      </c>
      <c r="D514" s="11" t="s">
        <v>920</v>
      </c>
      <c r="E514" s="11" t="s">
        <v>921</v>
      </c>
      <c r="F514" s="7" t="s">
        <v>929</v>
      </c>
      <c r="G514" s="7" t="s">
        <v>928</v>
      </c>
      <c r="H514">
        <v>0.00595662143529</v>
      </c>
      <c r="I514" t="s">
        <v>37</v>
      </c>
      <c r="K514" s="47" t="s">
        <v>43</v>
      </c>
      <c r="L514" s="47" t="s">
        <v>926</v>
      </c>
      <c r="M514" t="s">
        <v>39</v>
      </c>
      <c r="N514" s="71"/>
      <c r="O514" s="71"/>
      <c r="P514" s="71"/>
      <c r="Q514" s="71"/>
      <c r="R514" s="29"/>
      <c r="S514" s="29"/>
      <c r="T514" s="29"/>
      <c r="U514" s="71"/>
      <c r="V514" s="29"/>
      <c r="W514" s="60"/>
      <c r="Y514" t="s">
        <v>40</v>
      </c>
      <c r="AA514">
        <v>13864445</v>
      </c>
      <c r="AB514" t="b">
        <f>if((W514=""),false,true)</f>
        <v>0</v>
      </c>
      <c r="AD514" s="37"/>
    </row>
    <row r="515" ht="14.25" customHeight="1">
      <c r="A515" s="38">
        <v>1049</v>
      </c>
      <c r="B515" s="46" t="s">
        <v>922</v>
      </c>
      <c r="C515" s="46" t="s">
        <v>923</v>
      </c>
      <c r="D515" s="11" t="s">
        <v>920</v>
      </c>
      <c r="E515" s="11" t="s">
        <v>921</v>
      </c>
      <c r="F515" s="7" t="s">
        <v>930</v>
      </c>
      <c r="G515" s="7" t="s">
        <v>928</v>
      </c>
      <c r="H515">
        <v>0.068548822645266</v>
      </c>
      <c r="I515" t="s">
        <v>37</v>
      </c>
      <c r="K515" s="47" t="s">
        <v>43</v>
      </c>
      <c r="L515" s="47" t="s">
        <v>926</v>
      </c>
      <c r="M515" t="s">
        <v>39</v>
      </c>
      <c r="N515" s="71"/>
      <c r="O515" s="71"/>
      <c r="P515" s="71"/>
      <c r="Q515" s="71"/>
      <c r="R515" s="29"/>
      <c r="S515" s="29"/>
      <c r="T515" s="29"/>
      <c r="U515" s="71"/>
      <c r="V515" s="29"/>
      <c r="W515" s="60"/>
      <c r="Y515" t="s">
        <v>40</v>
      </c>
      <c r="AA515">
        <v>13864445</v>
      </c>
      <c r="AB515" t="b">
        <f>if((W515=""),false,true)</f>
        <v>0</v>
      </c>
      <c r="AD515" s="37"/>
    </row>
    <row r="516" ht="14.25" customHeight="1">
      <c r="A516" s="38">
        <v>1049</v>
      </c>
      <c r="B516" s="46" t="s">
        <v>922</v>
      </c>
      <c r="C516" s="46" t="s">
        <v>923</v>
      </c>
      <c r="D516" s="11" t="s">
        <v>920</v>
      </c>
      <c r="E516" s="11" t="s">
        <v>921</v>
      </c>
      <c r="F516" s="11" t="s">
        <v>48</v>
      </c>
      <c r="G516" s="11" t="s">
        <v>49</v>
      </c>
      <c r="H516">
        <v>0.000003372873087</v>
      </c>
      <c r="I516" t="s">
        <v>37</v>
      </c>
      <c r="K516" s="47" t="s">
        <v>43</v>
      </c>
      <c r="L516" s="47" t="s">
        <v>926</v>
      </c>
      <c r="M516" t="s">
        <v>39</v>
      </c>
      <c r="N516" s="71"/>
      <c r="O516" s="71"/>
      <c r="P516" s="71"/>
      <c r="Q516" s="71"/>
      <c r="R516" s="29"/>
      <c r="S516" s="29"/>
      <c r="T516" s="29"/>
      <c r="U516" s="71"/>
      <c r="V516" s="29"/>
      <c r="W516" s="60"/>
      <c r="Y516" t="s">
        <v>40</v>
      </c>
      <c r="AA516">
        <v>13864445</v>
      </c>
      <c r="AB516" t="b">
        <f>if((W516=""),false,true)</f>
        <v>0</v>
      </c>
      <c r="AD516" s="37"/>
    </row>
    <row r="517" ht="14.25" customHeight="1">
      <c r="A517" s="38">
        <v>1283</v>
      </c>
      <c r="B517" s="46" t="s">
        <v>31</v>
      </c>
      <c r="C517" s="46" t="s">
        <v>32</v>
      </c>
      <c r="D517" s="46" t="s">
        <v>920</v>
      </c>
      <c r="E517" s="46" t="s">
        <v>921</v>
      </c>
      <c r="F517" t="s">
        <v>35</v>
      </c>
      <c r="G517" s="46" t="s">
        <v>36</v>
      </c>
      <c r="H517">
        <v>1.5135612484</v>
      </c>
      <c r="I517" t="s">
        <v>37</v>
      </c>
      <c r="L517" t="s">
        <v>38</v>
      </c>
      <c r="M517" t="s">
        <v>39</v>
      </c>
      <c r="N517" s="40"/>
      <c r="O517" s="40"/>
      <c r="P517" s="40"/>
      <c r="Q517" s="40"/>
      <c r="R517" s="39"/>
      <c r="S517" s="39"/>
      <c r="T517" s="39"/>
      <c r="U517" s="40"/>
      <c r="V517" s="39"/>
      <c r="W517" s="69"/>
      <c r="Y517" t="s">
        <v>40</v>
      </c>
      <c r="AA517">
        <v>13864445</v>
      </c>
      <c r="AB517" s="46" t="b">
        <f>if((W517=""),false,true)</f>
        <v>0</v>
      </c>
      <c r="AD517" s="8"/>
    </row>
    <row r="518" ht="14.25" customHeight="1">
      <c r="A518" s="38">
        <v>1287</v>
      </c>
      <c r="B518" s="46" t="s">
        <v>53</v>
      </c>
      <c r="C518" s="46" t="s">
        <v>45</v>
      </c>
      <c r="D518" s="46" t="s">
        <v>920</v>
      </c>
      <c r="E518" s="46" t="s">
        <v>931</v>
      </c>
      <c r="F518" t="s">
        <v>48</v>
      </c>
      <c r="G518" s="46" t="s">
        <v>49</v>
      </c>
      <c r="H518">
        <v>0.0001</v>
      </c>
      <c r="I518" t="s">
        <v>37</v>
      </c>
      <c r="L518" s="46" t="str">
        <f>((I518&amp;A518)&amp;"-")&amp;B518</f>
        <v>REF1287-Wang 99 - S1</v>
      </c>
      <c r="M518" t="s">
        <v>39</v>
      </c>
      <c r="N518" s="40"/>
      <c r="O518" s="40"/>
      <c r="P518" s="40"/>
      <c r="Q518" s="40"/>
      <c r="R518" s="39"/>
      <c r="S518" s="39"/>
      <c r="T518" s="39"/>
      <c r="U518" s="40"/>
      <c r="V518" s="39"/>
      <c r="W518" s="69"/>
      <c r="Y518" t="s">
        <v>40</v>
      </c>
      <c r="AA518">
        <v>13864445</v>
      </c>
      <c r="AB518" s="46" t="b">
        <v>0</v>
      </c>
      <c r="AD518" s="8"/>
    </row>
    <row r="519" ht="14.25" customHeight="1">
      <c r="A519" s="38">
        <v>1287</v>
      </c>
      <c r="B519" s="46" t="s">
        <v>174</v>
      </c>
      <c r="C519" s="46" t="s">
        <v>45</v>
      </c>
      <c r="D519" s="46" t="s">
        <v>920</v>
      </c>
      <c r="E519" s="46" t="s">
        <v>921</v>
      </c>
      <c r="F519" t="s">
        <v>48</v>
      </c>
      <c r="G519" s="46" t="s">
        <v>49</v>
      </c>
      <c r="H519">
        <v>0.000079432823</v>
      </c>
      <c r="I519" t="s">
        <v>37</v>
      </c>
      <c r="L519" s="46" t="str">
        <f>((I519&amp;A519)&amp;"-")&amp;B519</f>
        <v>REF1287-Wang 99 - S2</v>
      </c>
      <c r="M519" t="s">
        <v>39</v>
      </c>
      <c r="N519" s="40"/>
      <c r="O519" s="40"/>
      <c r="P519" s="40"/>
      <c r="Q519" s="40"/>
      <c r="R519" s="39"/>
      <c r="S519" s="39"/>
      <c r="T519" s="39"/>
      <c r="U519" s="40"/>
      <c r="V519" s="39"/>
      <c r="W519" s="69"/>
      <c r="Y519" t="s">
        <v>40</v>
      </c>
      <c r="AA519">
        <v>13864445</v>
      </c>
      <c r="AB519" s="46" t="b">
        <v>0</v>
      </c>
      <c r="AD519" s="8"/>
    </row>
    <row r="520" ht="14.25" customHeight="1">
      <c r="A520" s="38">
        <v>1308</v>
      </c>
      <c r="B520" s="46" t="s">
        <v>41</v>
      </c>
      <c r="C520" s="46" t="s">
        <v>42</v>
      </c>
      <c r="D520" s="46" t="s">
        <v>920</v>
      </c>
      <c r="E520" s="46" t="s">
        <v>932</v>
      </c>
      <c r="F520" t="s">
        <v>35</v>
      </c>
      <c r="G520" s="12" t="s">
        <v>36</v>
      </c>
      <c r="H520">
        <v>1.41253754462275</v>
      </c>
      <c r="I520" t="s">
        <v>37</v>
      </c>
      <c r="K520" s="47" t="s">
        <v>43</v>
      </c>
      <c r="L520" s="47" t="str">
        <f>((I520&amp;A520)&amp;"-")&amp;B520</f>
        <v>REF1308-Abraham M.H. and Acree Jr. W.E. The solubility of liquid and solid compounds in dry octan-1-ol. Chemosphere (2013)</v>
      </c>
      <c r="M520" t="s">
        <v>39</v>
      </c>
      <c r="N520" s="71"/>
      <c r="O520" s="71"/>
      <c r="P520" s="71"/>
      <c r="Q520" s="71"/>
      <c r="R520" s="29"/>
      <c r="S520" s="29"/>
      <c r="T520" s="29"/>
      <c r="U520" s="71"/>
      <c r="V520" s="29"/>
      <c r="W520" s="60"/>
      <c r="Y520" t="s">
        <v>40</v>
      </c>
      <c r="AA520">
        <v>13864445</v>
      </c>
      <c r="AB520" t="b">
        <f>if((W520=""),false,true)</f>
        <v>0</v>
      </c>
      <c r="AD520" s="37"/>
    </row>
    <row r="521" ht="14.25" customHeight="1">
      <c r="A521" s="38">
        <v>1287</v>
      </c>
      <c r="B521" s="46" t="s">
        <v>53</v>
      </c>
      <c r="C521" s="46" t="s">
        <v>45</v>
      </c>
      <c r="D521" s="46" t="s">
        <v>933</v>
      </c>
      <c r="E521" s="46" t="s">
        <v>934</v>
      </c>
      <c r="F521" t="s">
        <v>48</v>
      </c>
      <c r="G521" s="46" t="s">
        <v>49</v>
      </c>
      <c r="H521">
        <v>0.012022644346</v>
      </c>
      <c r="I521" t="s">
        <v>37</v>
      </c>
      <c r="L521" t="s">
        <v>50</v>
      </c>
      <c r="M521" t="s">
        <v>39</v>
      </c>
      <c r="N521" s="40"/>
      <c r="O521" s="40"/>
      <c r="P521" s="40"/>
      <c r="Q521" s="40"/>
      <c r="R521" s="39"/>
      <c r="S521" s="39"/>
      <c r="T521" s="39"/>
      <c r="U521" s="40"/>
      <c r="V521" s="39"/>
      <c r="W521" s="69"/>
      <c r="Y521" t="s">
        <v>294</v>
      </c>
      <c r="AA521">
        <v>7013</v>
      </c>
      <c r="AB521" s="46" t="b">
        <v>0</v>
      </c>
      <c r="AD521" s="8"/>
    </row>
    <row r="522" ht="14.25" customHeight="1">
      <c r="A522" s="38">
        <v>1287</v>
      </c>
      <c r="B522" s="46" t="s">
        <v>174</v>
      </c>
      <c r="C522" s="46" t="s">
        <v>45</v>
      </c>
      <c r="D522" s="46" t="s">
        <v>933</v>
      </c>
      <c r="E522" s="46" t="s">
        <v>935</v>
      </c>
      <c r="F522" t="s">
        <v>48</v>
      </c>
      <c r="G522" s="46" t="s">
        <v>49</v>
      </c>
      <c r="H522">
        <v>0.012022644346</v>
      </c>
      <c r="I522" t="s">
        <v>37</v>
      </c>
      <c r="L522" t="s">
        <v>50</v>
      </c>
      <c r="M522" t="s">
        <v>39</v>
      </c>
      <c r="N522" s="40"/>
      <c r="O522" s="40"/>
      <c r="P522" s="40"/>
      <c r="Q522" s="40"/>
      <c r="R522" s="39"/>
      <c r="S522" s="39"/>
      <c r="T522" s="39"/>
      <c r="U522" s="40"/>
      <c r="V522" s="39"/>
      <c r="W522" s="69"/>
      <c r="Y522" t="s">
        <v>294</v>
      </c>
      <c r="AA522">
        <v>7013</v>
      </c>
      <c r="AB522" s="46" t="b">
        <v>0</v>
      </c>
      <c r="AD522" s="8"/>
    </row>
    <row r="523" ht="14.25" customHeight="1">
      <c r="A523" s="38">
        <v>1287</v>
      </c>
      <c r="B523" s="46" t="s">
        <v>53</v>
      </c>
      <c r="C523" s="46" t="s">
        <v>45</v>
      </c>
      <c r="D523" s="46" t="s">
        <v>936</v>
      </c>
      <c r="E523" s="46" t="s">
        <v>937</v>
      </c>
      <c r="F523" t="s">
        <v>48</v>
      </c>
      <c r="G523" s="46" t="s">
        <v>49</v>
      </c>
      <c r="H523">
        <v>0.000630957344</v>
      </c>
      <c r="I523" t="s">
        <v>37</v>
      </c>
      <c r="L523" t="s">
        <v>50</v>
      </c>
      <c r="M523" t="s">
        <v>39</v>
      </c>
      <c r="N523" s="40"/>
      <c r="O523" s="40"/>
      <c r="P523" s="40"/>
      <c r="Q523" s="40"/>
      <c r="R523" s="39"/>
      <c r="S523" s="39"/>
      <c r="T523" s="39"/>
      <c r="U523" s="40"/>
      <c r="V523" s="39"/>
      <c r="W523" s="69"/>
      <c r="Y523" t="s">
        <v>294</v>
      </c>
      <c r="AA523">
        <v>10236</v>
      </c>
      <c r="AB523" s="46" t="b">
        <v>0</v>
      </c>
      <c r="AD523" s="8"/>
    </row>
    <row r="524" ht="14.25" customHeight="1">
      <c r="A524" s="38">
        <v>1287</v>
      </c>
      <c r="B524" s="46" t="s">
        <v>174</v>
      </c>
      <c r="C524" s="46" t="s">
        <v>45</v>
      </c>
      <c r="D524" s="46" t="s">
        <v>936</v>
      </c>
      <c r="E524" s="46" t="s">
        <v>937</v>
      </c>
      <c r="F524" t="s">
        <v>48</v>
      </c>
      <c r="G524" s="46" t="s">
        <v>49</v>
      </c>
      <c r="H524">
        <v>0.000630957344</v>
      </c>
      <c r="I524" t="s">
        <v>37</v>
      </c>
      <c r="L524" t="s">
        <v>50</v>
      </c>
      <c r="M524" t="s">
        <v>39</v>
      </c>
      <c r="N524" s="40"/>
      <c r="O524" s="40"/>
      <c r="P524" s="40"/>
      <c r="Q524" s="40"/>
      <c r="R524" s="39"/>
      <c r="S524" s="39"/>
      <c r="T524" s="39"/>
      <c r="U524" s="40"/>
      <c r="V524" s="39"/>
      <c r="W524" s="69"/>
      <c r="Y524" t="s">
        <v>294</v>
      </c>
      <c r="AA524">
        <v>10236</v>
      </c>
      <c r="AB524" s="46" t="b">
        <v>0</v>
      </c>
      <c r="AD524" s="8"/>
    </row>
    <row r="525" ht="14.25" customHeight="1">
      <c r="A525" s="38">
        <v>1287</v>
      </c>
      <c r="B525" s="46" t="s">
        <v>53</v>
      </c>
      <c r="C525" s="46" t="s">
        <v>45</v>
      </c>
      <c r="D525" s="46" t="s">
        <v>938</v>
      </c>
      <c r="E525" s="46" t="s">
        <v>939</v>
      </c>
      <c r="F525" t="s">
        <v>48</v>
      </c>
      <c r="G525" s="46" t="s">
        <v>49</v>
      </c>
      <c r="H525">
        <v>0.000026915348</v>
      </c>
      <c r="I525" t="s">
        <v>37</v>
      </c>
      <c r="L525" s="46" t="str">
        <f>((I525&amp;A525)&amp;"-")&amp;B525</f>
        <v>REF1287-Wang 99 - S1</v>
      </c>
      <c r="M525" t="s">
        <v>39</v>
      </c>
      <c r="N525" s="40"/>
      <c r="O525" s="40"/>
      <c r="P525" s="40"/>
      <c r="Q525" s="40"/>
      <c r="R525" s="39"/>
      <c r="S525" s="39"/>
      <c r="T525" s="39"/>
      <c r="U525" s="40"/>
      <c r="V525" s="39"/>
      <c r="W525" s="69"/>
      <c r="Y525" t="s">
        <v>40</v>
      </c>
      <c r="AA525">
        <v>21106540</v>
      </c>
      <c r="AB525" s="46" t="b">
        <v>0</v>
      </c>
      <c r="AD525" s="8"/>
    </row>
    <row r="526" ht="14.25" customHeight="1">
      <c r="A526" s="38">
        <v>1287</v>
      </c>
      <c r="B526" s="46" t="s">
        <v>174</v>
      </c>
      <c r="C526" s="46" t="s">
        <v>45</v>
      </c>
      <c r="D526" s="46" t="s">
        <v>938</v>
      </c>
      <c r="E526" s="46" t="s">
        <v>940</v>
      </c>
      <c r="F526" t="s">
        <v>48</v>
      </c>
      <c r="G526" s="46" t="s">
        <v>49</v>
      </c>
      <c r="H526">
        <v>0.000019952623</v>
      </c>
      <c r="I526" t="s">
        <v>37</v>
      </c>
      <c r="L526" s="46" t="str">
        <f>((I526&amp;A526)&amp;"-")&amp;B526</f>
        <v>REF1287-Wang 99 - S2</v>
      </c>
      <c r="M526" t="s">
        <v>39</v>
      </c>
      <c r="N526" s="40"/>
      <c r="O526" s="40"/>
      <c r="P526" s="40"/>
      <c r="Q526" s="40"/>
      <c r="R526" s="39"/>
      <c r="S526" s="39"/>
      <c r="T526" s="39"/>
      <c r="U526" s="40"/>
      <c r="V526" s="39"/>
      <c r="W526" s="69"/>
      <c r="Y526" t="s">
        <v>40</v>
      </c>
      <c r="AA526">
        <v>21106540</v>
      </c>
      <c r="AB526" s="46" t="b">
        <v>0</v>
      </c>
      <c r="AD526" s="8"/>
    </row>
    <row r="527" ht="14.25" customHeight="1">
      <c r="A527" s="38">
        <v>1287</v>
      </c>
      <c r="B527" s="46" t="s">
        <v>174</v>
      </c>
      <c r="C527" s="46" t="s">
        <v>45</v>
      </c>
      <c r="D527" s="46" t="s">
        <v>941</v>
      </c>
      <c r="E527" s="46" t="s">
        <v>942</v>
      </c>
      <c r="F527" t="s">
        <v>48</v>
      </c>
      <c r="G527" s="46" t="s">
        <v>49</v>
      </c>
      <c r="H527">
        <v>0.000000001698</v>
      </c>
      <c r="I527" t="s">
        <v>37</v>
      </c>
      <c r="L527" t="s">
        <v>50</v>
      </c>
      <c r="M527" t="s">
        <v>39</v>
      </c>
      <c r="N527" s="40"/>
      <c r="O527" s="40"/>
      <c r="P527" s="40"/>
      <c r="Q527" s="40"/>
      <c r="R527" s="39"/>
      <c r="S527" s="39"/>
      <c r="T527" s="39"/>
      <c r="U527" s="40"/>
      <c r="V527" s="39"/>
      <c r="W527" s="69"/>
      <c r="Y527" t="s">
        <v>40</v>
      </c>
      <c r="AA527">
        <v>32611</v>
      </c>
      <c r="AB527" s="46" t="b">
        <v>0</v>
      </c>
      <c r="AD527" s="8"/>
    </row>
    <row r="528" ht="14.25" customHeight="1">
      <c r="A528" s="38">
        <v>1283</v>
      </c>
      <c r="B528" s="46" t="s">
        <v>31</v>
      </c>
      <c r="C528" s="46" t="s">
        <v>32</v>
      </c>
      <c r="D528" s="46" t="s">
        <v>943</v>
      </c>
      <c r="E528" s="46" t="s">
        <v>944</v>
      </c>
      <c r="F528" t="s">
        <v>35</v>
      </c>
      <c r="G528" s="46" t="s">
        <v>36</v>
      </c>
      <c r="H528">
        <v>0.0141253754</v>
      </c>
      <c r="I528" t="s">
        <v>37</v>
      </c>
      <c r="L528" t="s">
        <v>38</v>
      </c>
      <c r="M528" t="s">
        <v>39</v>
      </c>
      <c r="N528" s="40"/>
      <c r="O528" s="40"/>
      <c r="P528" s="40"/>
      <c r="Q528" s="40"/>
      <c r="R528" s="39"/>
      <c r="S528" s="39"/>
      <c r="T528" s="39"/>
      <c r="U528" s="40"/>
      <c r="V528" s="39"/>
      <c r="W528" s="69"/>
      <c r="Y528" t="s">
        <v>40</v>
      </c>
      <c r="AA528">
        <v>27793</v>
      </c>
      <c r="AB528" s="46" t="b">
        <f>if((W528=""),false,true)</f>
        <v>0</v>
      </c>
      <c r="AD528" s="8"/>
    </row>
    <row r="529" ht="14.25" customHeight="1">
      <c r="A529" s="38">
        <v>1308</v>
      </c>
      <c r="B529" s="46" t="s">
        <v>41</v>
      </c>
      <c r="C529" s="46" t="s">
        <v>42</v>
      </c>
      <c r="D529" s="46" t="s">
        <v>943</v>
      </c>
      <c r="E529" s="46" t="s">
        <v>944</v>
      </c>
      <c r="F529" t="s">
        <v>35</v>
      </c>
      <c r="G529" s="12" t="s">
        <v>36</v>
      </c>
      <c r="H529">
        <v>0.016595869074376</v>
      </c>
      <c r="I529" t="s">
        <v>37</v>
      </c>
      <c r="K529" s="47" t="s">
        <v>43</v>
      </c>
      <c r="L529" s="47" t="str">
        <f>((I529&amp;A529)&amp;"-")&amp;B529</f>
        <v>REF1308-Abraham M.H. and Acree Jr. W.E. The solubility of liquid and solid compounds in dry octan-1-ol. Chemosphere (2013)</v>
      </c>
      <c r="M529" t="s">
        <v>39</v>
      </c>
      <c r="N529" s="71"/>
      <c r="O529" s="71"/>
      <c r="P529" s="71"/>
      <c r="Q529" s="71"/>
      <c r="R529" s="29"/>
      <c r="S529" s="29"/>
      <c r="T529" s="29"/>
      <c r="U529" s="71"/>
      <c r="V529" s="29"/>
      <c r="W529" s="60"/>
      <c r="Y529" t="s">
        <v>40</v>
      </c>
      <c r="AA529">
        <v>27793</v>
      </c>
      <c r="AB529" t="b">
        <f>if((W529=""),false,true)</f>
        <v>0</v>
      </c>
      <c r="AD529" s="37"/>
    </row>
    <row r="530" ht="14.25" customHeight="1">
      <c r="A530" s="38">
        <v>1287</v>
      </c>
      <c r="B530" s="46" t="s">
        <v>53</v>
      </c>
      <c r="C530" s="46" t="s">
        <v>45</v>
      </c>
      <c r="D530" s="46" t="s">
        <v>945</v>
      </c>
      <c r="E530" s="46" t="s">
        <v>946</v>
      </c>
      <c r="F530" t="s">
        <v>48</v>
      </c>
      <c r="G530" s="46" t="s">
        <v>49</v>
      </c>
      <c r="H530">
        <v>0.000042657952</v>
      </c>
      <c r="I530" t="s">
        <v>37</v>
      </c>
      <c r="L530" t="s">
        <v>50</v>
      </c>
      <c r="M530" t="s">
        <v>39</v>
      </c>
      <c r="N530" s="40"/>
      <c r="O530" s="40"/>
      <c r="P530" s="40"/>
      <c r="Q530" s="40"/>
      <c r="R530" s="39"/>
      <c r="S530" s="39"/>
      <c r="T530" s="39"/>
      <c r="U530" s="40"/>
      <c r="V530" s="39"/>
      <c r="W530" s="69"/>
      <c r="Y530" t="s">
        <v>294</v>
      </c>
      <c r="AA530">
        <v>8097</v>
      </c>
      <c r="AB530" s="46" t="b">
        <v>0</v>
      </c>
      <c r="AD530" s="8"/>
    </row>
    <row r="531" ht="14.25" customHeight="1">
      <c r="A531" s="38">
        <v>1287</v>
      </c>
      <c r="B531" s="46" t="s">
        <v>53</v>
      </c>
      <c r="C531" s="46" t="s">
        <v>45</v>
      </c>
      <c r="D531" s="46" t="s">
        <v>947</v>
      </c>
      <c r="E531" s="46" t="s">
        <v>948</v>
      </c>
      <c r="F531" t="s">
        <v>48</v>
      </c>
      <c r="G531" s="46" t="s">
        <v>49</v>
      </c>
      <c r="H531">
        <v>0.000006456542</v>
      </c>
      <c r="I531" t="s">
        <v>37</v>
      </c>
      <c r="L531" t="s">
        <v>50</v>
      </c>
      <c r="M531" t="s">
        <v>39</v>
      </c>
      <c r="N531" s="40"/>
      <c r="O531" s="40"/>
      <c r="P531" s="40"/>
      <c r="Q531" s="40"/>
      <c r="R531" s="39"/>
      <c r="S531" s="39"/>
      <c r="T531" s="39"/>
      <c r="U531" s="40"/>
      <c r="V531" s="39"/>
      <c r="W531" s="69"/>
      <c r="Y531" t="s">
        <v>40</v>
      </c>
      <c r="AA531">
        <v>6777</v>
      </c>
      <c r="AB531" s="46" t="b">
        <v>0</v>
      </c>
      <c r="AD531" s="8"/>
    </row>
    <row r="532" ht="14.25" customHeight="1">
      <c r="A532" s="38">
        <v>1287</v>
      </c>
      <c r="B532" s="46" t="s">
        <v>44</v>
      </c>
      <c r="C532" s="46" t="s">
        <v>45</v>
      </c>
      <c r="D532" s="46" t="s">
        <v>949</v>
      </c>
      <c r="E532" s="46" t="s">
        <v>950</v>
      </c>
      <c r="F532" t="s">
        <v>48</v>
      </c>
      <c r="G532" s="46" t="s">
        <v>49</v>
      </c>
      <c r="H532">
        <v>0.000026791683</v>
      </c>
      <c r="I532" t="s">
        <v>37</v>
      </c>
      <c r="L532" t="s">
        <v>50</v>
      </c>
      <c r="M532" t="s">
        <v>39</v>
      </c>
      <c r="N532" s="40"/>
      <c r="O532" s="40"/>
      <c r="P532" s="40"/>
      <c r="Q532" s="40"/>
      <c r="R532" s="39"/>
      <c r="S532" s="39"/>
      <c r="T532" s="39"/>
      <c r="U532" s="40"/>
      <c r="V532" s="39"/>
      <c r="W532" s="69"/>
      <c r="Y532" t="s">
        <v>40</v>
      </c>
      <c r="AA532">
        <v>13306</v>
      </c>
      <c r="AB532" s="46" t="b">
        <v>0</v>
      </c>
      <c r="AD532" s="8"/>
    </row>
    <row r="533" ht="14.25" customHeight="1">
      <c r="A533" s="38">
        <v>1287</v>
      </c>
      <c r="B533" s="46" t="s">
        <v>53</v>
      </c>
      <c r="C533" s="46" t="s">
        <v>45</v>
      </c>
      <c r="D533" s="46" t="s">
        <v>951</v>
      </c>
      <c r="E533" s="46" t="s">
        <v>952</v>
      </c>
      <c r="F533" t="s">
        <v>48</v>
      </c>
      <c r="G533" s="46" t="s">
        <v>49</v>
      </c>
      <c r="H533">
        <v>0.000000052481</v>
      </c>
      <c r="I533" t="s">
        <v>37</v>
      </c>
      <c r="L533" t="s">
        <v>50</v>
      </c>
      <c r="M533" t="s">
        <v>39</v>
      </c>
      <c r="N533" s="40"/>
      <c r="O533" s="40"/>
      <c r="P533" s="40"/>
      <c r="Q533" s="40"/>
      <c r="R533" s="39"/>
      <c r="S533" s="39"/>
      <c r="T533" s="39"/>
      <c r="U533" s="40"/>
      <c r="V533" s="39"/>
      <c r="W533" s="69"/>
      <c r="Y533" t="s">
        <v>40</v>
      </c>
      <c r="AA533">
        <v>15823</v>
      </c>
      <c r="AB533" s="46" t="b">
        <v>0</v>
      </c>
      <c r="AD533" s="8"/>
    </row>
    <row r="534" ht="14.25" customHeight="1">
      <c r="A534" s="38">
        <v>1287</v>
      </c>
      <c r="B534" s="46" t="s">
        <v>53</v>
      </c>
      <c r="C534" s="46" t="s">
        <v>45</v>
      </c>
      <c r="D534" s="46" t="s">
        <v>953</v>
      </c>
      <c r="E534" s="46" t="s">
        <v>954</v>
      </c>
      <c r="F534" t="s">
        <v>48</v>
      </c>
      <c r="G534" s="46" t="s">
        <v>49</v>
      </c>
      <c r="H534">
        <v>0.000000012023</v>
      </c>
      <c r="I534" t="s">
        <v>37</v>
      </c>
      <c r="L534" t="s">
        <v>50</v>
      </c>
      <c r="M534" t="s">
        <v>39</v>
      </c>
      <c r="N534" s="40"/>
      <c r="O534" s="40"/>
      <c r="P534" s="40"/>
      <c r="Q534" s="40"/>
      <c r="R534" s="39"/>
      <c r="S534" s="39"/>
      <c r="T534" s="39"/>
      <c r="U534" s="40"/>
      <c r="V534" s="39"/>
      <c r="W534" s="69"/>
      <c r="Y534" t="s">
        <v>40</v>
      </c>
      <c r="AA534">
        <v>47915</v>
      </c>
      <c r="AB534" s="46" t="b">
        <v>0</v>
      </c>
      <c r="AD534" s="8"/>
    </row>
    <row r="535" ht="14.25" customHeight="1">
      <c r="A535" s="38">
        <v>1287</v>
      </c>
      <c r="B535" s="46" t="s">
        <v>53</v>
      </c>
      <c r="C535" s="46" t="s">
        <v>45</v>
      </c>
      <c r="D535" s="46" t="s">
        <v>955</v>
      </c>
      <c r="E535" s="46" t="s">
        <v>956</v>
      </c>
      <c r="F535" t="s">
        <v>48</v>
      </c>
      <c r="G535" s="46" t="s">
        <v>49</v>
      </c>
      <c r="H535">
        <v>0.000000001148</v>
      </c>
      <c r="I535" t="s">
        <v>37</v>
      </c>
      <c r="L535" t="s">
        <v>50</v>
      </c>
      <c r="M535" t="s">
        <v>39</v>
      </c>
      <c r="N535" s="40"/>
      <c r="O535" s="40"/>
      <c r="P535" s="40"/>
      <c r="Q535" s="40"/>
      <c r="R535" s="39"/>
      <c r="S535" s="39"/>
      <c r="T535" s="39"/>
      <c r="U535" s="40"/>
      <c r="V535" s="39"/>
      <c r="W535" s="69"/>
      <c r="Y535" t="s">
        <v>40</v>
      </c>
      <c r="AA535">
        <v>37004</v>
      </c>
      <c r="AB535" s="46" t="b">
        <v>0</v>
      </c>
      <c r="AD535" s="8"/>
    </row>
    <row r="536" ht="14.25" customHeight="1">
      <c r="A536" s="38">
        <v>1287</v>
      </c>
      <c r="B536" s="46" t="s">
        <v>53</v>
      </c>
      <c r="C536" s="46" t="s">
        <v>45</v>
      </c>
      <c r="D536" s="46" t="s">
        <v>957</v>
      </c>
      <c r="E536" s="46" t="s">
        <v>958</v>
      </c>
      <c r="F536" t="s">
        <v>48</v>
      </c>
      <c r="G536" s="46" t="s">
        <v>49</v>
      </c>
      <c r="H536">
        <v>0.000006606934</v>
      </c>
      <c r="I536" t="s">
        <v>37</v>
      </c>
      <c r="L536" t="s">
        <v>50</v>
      </c>
      <c r="M536" t="s">
        <v>39</v>
      </c>
      <c r="N536" s="40"/>
      <c r="O536" s="40"/>
      <c r="P536" s="40"/>
      <c r="Q536" s="40"/>
      <c r="R536" s="39"/>
      <c r="S536" s="39"/>
      <c r="T536" s="39"/>
      <c r="U536" s="40"/>
      <c r="V536" s="39"/>
      <c r="W536" s="69"/>
      <c r="Y536" t="s">
        <v>294</v>
      </c>
      <c r="AA536">
        <v>6233</v>
      </c>
      <c r="AB536" s="46" t="b">
        <v>0</v>
      </c>
      <c r="AD536" s="8"/>
    </row>
    <row r="537" ht="14.25" customHeight="1">
      <c r="A537" s="38">
        <v>1287</v>
      </c>
      <c r="B537" s="46" t="s">
        <v>53</v>
      </c>
      <c r="C537" s="46" t="s">
        <v>45</v>
      </c>
      <c r="D537" s="46" t="s">
        <v>959</v>
      </c>
      <c r="E537" s="46" t="s">
        <v>960</v>
      </c>
      <c r="F537" t="s">
        <v>48</v>
      </c>
      <c r="G537" s="46" t="s">
        <v>49</v>
      </c>
      <c r="H537">
        <v>0.000005888437</v>
      </c>
      <c r="I537" t="s">
        <v>37</v>
      </c>
      <c r="L537" t="s">
        <v>50</v>
      </c>
      <c r="M537" t="s">
        <v>39</v>
      </c>
      <c r="N537" s="40"/>
      <c r="O537" s="40"/>
      <c r="P537" s="40"/>
      <c r="Q537" s="40"/>
      <c r="R537" s="39"/>
      <c r="S537" s="39"/>
      <c r="T537" s="39"/>
      <c r="U537" s="40"/>
      <c r="V537" s="39"/>
      <c r="W537" s="69"/>
      <c r="Y537" t="s">
        <v>40</v>
      </c>
      <c r="AA537">
        <v>6642</v>
      </c>
      <c r="AB537" s="46" t="b">
        <v>0</v>
      </c>
      <c r="AD537" s="8"/>
    </row>
    <row r="538" ht="14.25" customHeight="1">
      <c r="A538" s="38">
        <v>1287</v>
      </c>
      <c r="B538" s="46" t="s">
        <v>174</v>
      </c>
      <c r="C538" s="46" t="s">
        <v>45</v>
      </c>
      <c r="D538" s="46" t="s">
        <v>961</v>
      </c>
      <c r="E538" s="46" t="s">
        <v>962</v>
      </c>
      <c r="F538" t="s">
        <v>48</v>
      </c>
      <c r="G538" s="46" t="s">
        <v>49</v>
      </c>
      <c r="H538">
        <v>0.000000000006</v>
      </c>
      <c r="I538" t="s">
        <v>37</v>
      </c>
      <c r="L538" t="s">
        <v>50</v>
      </c>
      <c r="M538" t="s">
        <v>39</v>
      </c>
      <c r="N538" s="40"/>
      <c r="O538" s="40"/>
      <c r="P538" s="40"/>
      <c r="Q538" s="40"/>
      <c r="R538" s="39"/>
      <c r="S538" s="39"/>
      <c r="T538" s="39"/>
      <c r="U538" s="40"/>
      <c r="V538" s="39"/>
      <c r="W538" s="69"/>
      <c r="Y538" t="s">
        <v>40</v>
      </c>
      <c r="AA538">
        <v>34207</v>
      </c>
      <c r="AB538" s="46" t="b">
        <v>0</v>
      </c>
      <c r="AD538" s="8"/>
    </row>
    <row r="539" ht="14.25" customHeight="1">
      <c r="A539" s="38">
        <v>1287</v>
      </c>
      <c r="B539" s="46" t="s">
        <v>174</v>
      </c>
      <c r="C539" s="46" t="s">
        <v>45</v>
      </c>
      <c r="D539" s="46" t="s">
        <v>963</v>
      </c>
      <c r="E539" s="46" t="s">
        <v>964</v>
      </c>
      <c r="F539" t="s">
        <v>48</v>
      </c>
      <c r="G539" s="46" t="s">
        <v>49</v>
      </c>
      <c r="H539">
        <v>0.000000000003</v>
      </c>
      <c r="I539" t="s">
        <v>37</v>
      </c>
      <c r="L539" t="s">
        <v>50</v>
      </c>
      <c r="M539" t="s">
        <v>39</v>
      </c>
      <c r="N539" s="40"/>
      <c r="O539" s="40"/>
      <c r="P539" s="40"/>
      <c r="Q539" s="40"/>
      <c r="R539" s="39"/>
      <c r="S539" s="39"/>
      <c r="T539" s="39"/>
      <c r="U539" s="40"/>
      <c r="V539" s="39"/>
      <c r="W539" s="69"/>
      <c r="Y539" t="s">
        <v>40</v>
      </c>
      <c r="AA539">
        <v>35019</v>
      </c>
      <c r="AB539" s="46" t="b">
        <v>0</v>
      </c>
      <c r="AD539" s="8"/>
    </row>
    <row r="540" ht="14.25" customHeight="1">
      <c r="A540" s="38">
        <v>1287</v>
      </c>
      <c r="B540" s="46" t="s">
        <v>174</v>
      </c>
      <c r="C540" s="46" t="s">
        <v>45</v>
      </c>
      <c r="D540" s="46" t="s">
        <v>965</v>
      </c>
      <c r="E540" s="46" t="s">
        <v>966</v>
      </c>
      <c r="F540" t="s">
        <v>48</v>
      </c>
      <c r="G540" s="46" t="s">
        <v>49</v>
      </c>
      <c r="H540">
        <v>0.000000000331</v>
      </c>
      <c r="I540" t="s">
        <v>37</v>
      </c>
      <c r="L540" t="s">
        <v>50</v>
      </c>
      <c r="M540" t="s">
        <v>39</v>
      </c>
      <c r="N540" s="40"/>
      <c r="O540" s="40"/>
      <c r="P540" s="40"/>
      <c r="Q540" s="40"/>
      <c r="R540" s="39"/>
      <c r="S540" s="39"/>
      <c r="T540" s="39"/>
      <c r="U540" s="40"/>
      <c r="V540" s="39"/>
      <c r="W540" s="69"/>
      <c r="Y540" t="s">
        <v>40</v>
      </c>
      <c r="AA540">
        <v>35063</v>
      </c>
      <c r="AB540" s="46" t="b">
        <v>0</v>
      </c>
      <c r="AD540" s="8"/>
    </row>
    <row r="541" ht="14.25" customHeight="1">
      <c r="A541" s="38">
        <v>1287</v>
      </c>
      <c r="B541" s="46" t="s">
        <v>174</v>
      </c>
      <c r="C541" s="46" t="s">
        <v>45</v>
      </c>
      <c r="D541" s="46" t="s">
        <v>967</v>
      </c>
      <c r="E541" s="46" t="s">
        <v>968</v>
      </c>
      <c r="F541" t="s">
        <v>48</v>
      </c>
      <c r="G541" s="46" t="s">
        <v>49</v>
      </c>
      <c r="H541">
        <v>0.000000000112</v>
      </c>
      <c r="I541" t="s">
        <v>37</v>
      </c>
      <c r="L541" t="s">
        <v>50</v>
      </c>
      <c r="M541" t="s">
        <v>39</v>
      </c>
      <c r="N541" s="40"/>
      <c r="O541" s="40"/>
      <c r="P541" s="40"/>
      <c r="Q541" s="40"/>
      <c r="R541" s="39"/>
      <c r="S541" s="39"/>
      <c r="T541" s="39"/>
      <c r="U541" s="40"/>
      <c r="V541" s="39"/>
      <c r="W541" s="69"/>
      <c r="Y541" t="s">
        <v>40</v>
      </c>
      <c r="AA541">
        <v>35060</v>
      </c>
      <c r="AB541" s="46" t="b">
        <v>0</v>
      </c>
      <c r="AD541" s="8"/>
    </row>
    <row r="542" ht="14.25" customHeight="1">
      <c r="A542" s="38">
        <v>1287</v>
      </c>
      <c r="B542" s="46" t="s">
        <v>174</v>
      </c>
      <c r="C542" s="46" t="s">
        <v>45</v>
      </c>
      <c r="D542" s="46" t="s">
        <v>969</v>
      </c>
      <c r="E542" s="46" t="s">
        <v>970</v>
      </c>
      <c r="F542" t="s">
        <v>48</v>
      </c>
      <c r="G542" s="46" t="s">
        <v>49</v>
      </c>
      <c r="H542">
        <v>0.000000000022</v>
      </c>
      <c r="I542" t="s">
        <v>37</v>
      </c>
      <c r="L542" t="s">
        <v>50</v>
      </c>
      <c r="M542" t="s">
        <v>39</v>
      </c>
      <c r="N542" s="40"/>
      <c r="O542" s="40"/>
      <c r="P542" s="40"/>
      <c r="Q542" s="40"/>
      <c r="R542" s="39"/>
      <c r="S542" s="39"/>
      <c r="T542" s="39"/>
      <c r="U542" s="40"/>
      <c r="V542" s="39"/>
      <c r="W542" s="69"/>
      <c r="Y542" t="s">
        <v>40</v>
      </c>
      <c r="AA542">
        <v>46334</v>
      </c>
      <c r="AB542" s="46" t="b">
        <v>0</v>
      </c>
      <c r="AD542" s="8"/>
    </row>
    <row r="543" ht="14.25" customHeight="1">
      <c r="A543" s="38">
        <v>997</v>
      </c>
      <c r="B543" s="44" t="s">
        <v>638</v>
      </c>
      <c r="C543" s="46" t="s">
        <v>639</v>
      </c>
      <c r="D543" s="46" t="s">
        <v>971</v>
      </c>
      <c r="E543" s="46" t="s">
        <v>972</v>
      </c>
      <c r="F543" s="5" t="s">
        <v>35</v>
      </c>
      <c r="G543" s="5" t="s">
        <v>36</v>
      </c>
      <c r="H543" s="65">
        <v>1.412537545</v>
      </c>
      <c r="I543" t="s">
        <v>37</v>
      </c>
      <c r="K543" s="47"/>
      <c r="L543" s="47" t="str">
        <f>((I543&amp;A543)&amp;"-")&amp;B543</f>
        <v>REF997-Kia Sepassi and Samuel H. Yalkowsky. Solubility Prediction in Octanol: A Technical Note. AAPS PharmSciTech 2006; 7 (1) Article 26</v>
      </c>
      <c r="M543" t="s">
        <v>39</v>
      </c>
      <c r="N543" s="71"/>
      <c r="O543" s="71"/>
      <c r="P543" s="71"/>
      <c r="Q543" s="71"/>
      <c r="R543" s="29"/>
      <c r="S543" s="29"/>
      <c r="T543" s="29"/>
      <c r="U543" s="71"/>
      <c r="V543" s="29"/>
      <c r="W543" s="60"/>
      <c r="Y543" t="s">
        <v>40</v>
      </c>
      <c r="AA543">
        <v>21106571</v>
      </c>
      <c r="AB543" t="b">
        <f>if((W543=""),false,true)</f>
        <v>0</v>
      </c>
      <c r="AD543" s="37"/>
    </row>
    <row r="544" ht="14.25" customHeight="1">
      <c r="A544" s="38">
        <v>1283</v>
      </c>
      <c r="B544" s="46" t="s">
        <v>31</v>
      </c>
      <c r="C544" s="46" t="s">
        <v>32</v>
      </c>
      <c r="D544" s="46" t="s">
        <v>971</v>
      </c>
      <c r="E544" s="46" t="s">
        <v>972</v>
      </c>
      <c r="F544" t="s">
        <v>35</v>
      </c>
      <c r="G544" s="46" t="s">
        <v>36</v>
      </c>
      <c r="H544">
        <v>1.4125375446</v>
      </c>
      <c r="I544" t="s">
        <v>37</v>
      </c>
      <c r="L544" t="s">
        <v>38</v>
      </c>
      <c r="M544" t="s">
        <v>39</v>
      </c>
      <c r="N544" s="40"/>
      <c r="O544" s="40"/>
      <c r="P544" s="40"/>
      <c r="Q544" s="40"/>
      <c r="R544" s="39"/>
      <c r="S544" s="39"/>
      <c r="T544" s="39"/>
      <c r="U544" s="40"/>
      <c r="V544" s="39"/>
      <c r="W544" s="69"/>
      <c r="Y544" t="s">
        <v>40</v>
      </c>
      <c r="AA544">
        <v>21106571</v>
      </c>
      <c r="AB544" s="46" t="b">
        <f>if((W544=""),false,true)</f>
        <v>0</v>
      </c>
      <c r="AD544" s="8"/>
    </row>
    <row r="545" ht="14.25" customHeight="1">
      <c r="A545" s="38">
        <v>1287</v>
      </c>
      <c r="B545" s="46" t="s">
        <v>53</v>
      </c>
      <c r="C545" s="46" t="s">
        <v>45</v>
      </c>
      <c r="D545" s="46" t="s">
        <v>971</v>
      </c>
      <c r="E545" s="46" t="s">
        <v>973</v>
      </c>
      <c r="F545" t="s">
        <v>48</v>
      </c>
      <c r="G545" s="46" t="s">
        <v>49</v>
      </c>
      <c r="H545">
        <v>0.000023442288</v>
      </c>
      <c r="I545" t="s">
        <v>37</v>
      </c>
      <c r="L545" s="46" t="str">
        <f>((I545&amp;A545)&amp;"-")&amp;B545</f>
        <v>REF1287-Wang 99 - S1</v>
      </c>
      <c r="M545" t="s">
        <v>39</v>
      </c>
      <c r="N545" s="40"/>
      <c r="O545" s="40"/>
      <c r="P545" s="40"/>
      <c r="Q545" s="40"/>
      <c r="R545" s="39"/>
      <c r="S545" s="39"/>
      <c r="T545" s="39"/>
      <c r="U545" s="40"/>
      <c r="V545" s="39"/>
      <c r="W545" s="69"/>
      <c r="Y545" t="s">
        <v>40</v>
      </c>
      <c r="AA545">
        <v>21106571</v>
      </c>
      <c r="AB545" s="46" t="b">
        <v>0</v>
      </c>
      <c r="AD545" s="8"/>
    </row>
    <row r="546" ht="14.25" customHeight="1">
      <c r="A546" s="38">
        <v>1287</v>
      </c>
      <c r="B546" s="46" t="s">
        <v>174</v>
      </c>
      <c r="C546" s="46" t="s">
        <v>45</v>
      </c>
      <c r="D546" s="46" t="s">
        <v>971</v>
      </c>
      <c r="E546" s="46" t="s">
        <v>974</v>
      </c>
      <c r="F546" t="s">
        <v>48</v>
      </c>
      <c r="G546" s="46" t="s">
        <v>49</v>
      </c>
      <c r="H546">
        <v>0.000020892961</v>
      </c>
      <c r="I546" t="s">
        <v>37</v>
      </c>
      <c r="L546" s="46" t="str">
        <f>((I546&amp;A546)&amp;"-")&amp;B546</f>
        <v>REF1287-Wang 99 - S2</v>
      </c>
      <c r="M546" t="s">
        <v>39</v>
      </c>
      <c r="N546" s="40"/>
      <c r="O546" s="40"/>
      <c r="P546" s="40"/>
      <c r="Q546" s="40"/>
      <c r="R546" s="39"/>
      <c r="S546" s="39"/>
      <c r="T546" s="39"/>
      <c r="U546" s="40"/>
      <c r="V546" s="39"/>
      <c r="W546" s="69"/>
      <c r="Y546" t="s">
        <v>40</v>
      </c>
      <c r="AA546">
        <v>21106571</v>
      </c>
      <c r="AB546" s="46" t="b">
        <v>0</v>
      </c>
      <c r="AD546" s="8"/>
    </row>
    <row r="547" ht="14.25" customHeight="1">
      <c r="A547" s="38">
        <v>1308</v>
      </c>
      <c r="B547" s="46" t="s">
        <v>41</v>
      </c>
      <c r="C547" s="46" t="s">
        <v>42</v>
      </c>
      <c r="D547" s="46" t="s">
        <v>971</v>
      </c>
      <c r="E547" s="46" t="s">
        <v>975</v>
      </c>
      <c r="F547" t="s">
        <v>35</v>
      </c>
      <c r="G547" s="12" t="s">
        <v>36</v>
      </c>
      <c r="H547">
        <v>1.41253754462275</v>
      </c>
      <c r="I547" t="s">
        <v>37</v>
      </c>
      <c r="K547" s="47" t="s">
        <v>43</v>
      </c>
      <c r="L547" s="47" t="str">
        <f>((I547&amp;A547)&amp;"-")&amp;B547</f>
        <v>REF1308-Abraham M.H. and Acree Jr. W.E. The solubility of liquid and solid compounds in dry octan-1-ol. Chemosphere (2013)</v>
      </c>
      <c r="M547" t="s">
        <v>39</v>
      </c>
      <c r="N547" s="71"/>
      <c r="O547" s="71"/>
      <c r="P547" s="71"/>
      <c r="Q547" s="71"/>
      <c r="R547" s="29"/>
      <c r="S547" s="29"/>
      <c r="T547" s="29"/>
      <c r="U547" s="71"/>
      <c r="V547" s="29"/>
      <c r="W547" s="60"/>
      <c r="Y547" t="s">
        <v>40</v>
      </c>
      <c r="AA547">
        <v>21106571</v>
      </c>
      <c r="AB547" t="b">
        <f>if((W547=""),false,true)</f>
        <v>0</v>
      </c>
      <c r="AD547" s="37"/>
    </row>
    <row r="548" ht="14.25" customHeight="1">
      <c r="A548" s="38">
        <v>1287</v>
      </c>
      <c r="B548" s="46" t="s">
        <v>53</v>
      </c>
      <c r="C548" s="46" t="s">
        <v>45</v>
      </c>
      <c r="D548" s="46" t="s">
        <v>976</v>
      </c>
      <c r="E548" s="46" t="s">
        <v>977</v>
      </c>
      <c r="F548" t="s">
        <v>48</v>
      </c>
      <c r="G548" s="46" t="s">
        <v>49</v>
      </c>
      <c r="H548">
        <v>0.004897788194</v>
      </c>
      <c r="I548" t="s">
        <v>37</v>
      </c>
      <c r="L548" s="46" t="str">
        <f>((I548&amp;A548)&amp;"-")&amp;B548</f>
        <v>REF1287-Wang 99 - S1</v>
      </c>
      <c r="M548" t="s">
        <v>39</v>
      </c>
      <c r="N548" s="40"/>
      <c r="O548" s="40"/>
      <c r="P548" s="40"/>
      <c r="Q548" s="40"/>
      <c r="R548" s="39"/>
      <c r="S548" s="39"/>
      <c r="T548" s="39"/>
      <c r="U548" s="40"/>
      <c r="V548" s="39"/>
      <c r="W548" s="69"/>
      <c r="Y548" t="s">
        <v>294</v>
      </c>
      <c r="AA548">
        <v>21159625</v>
      </c>
      <c r="AB548" s="46" t="b">
        <v>0</v>
      </c>
      <c r="AD548" s="8"/>
    </row>
    <row r="549" ht="14.25" customHeight="1">
      <c r="A549" s="38">
        <v>1287</v>
      </c>
      <c r="B549" s="46" t="s">
        <v>174</v>
      </c>
      <c r="C549" s="46" t="s">
        <v>45</v>
      </c>
      <c r="D549" s="46" t="s">
        <v>978</v>
      </c>
      <c r="E549" s="46" t="s">
        <v>979</v>
      </c>
      <c r="F549" t="s">
        <v>48</v>
      </c>
      <c r="G549" s="46" t="s">
        <v>49</v>
      </c>
      <c r="H549">
        <v>0.000000000047</v>
      </c>
      <c r="I549" t="s">
        <v>37</v>
      </c>
      <c r="L549" t="s">
        <v>50</v>
      </c>
      <c r="M549" t="s">
        <v>39</v>
      </c>
      <c r="N549" s="40"/>
      <c r="O549" s="40"/>
      <c r="P549" s="40"/>
      <c r="Q549" s="40"/>
      <c r="R549" s="39"/>
      <c r="S549" s="39"/>
      <c r="T549" s="39"/>
      <c r="U549" s="40"/>
      <c r="V549" s="39"/>
      <c r="W549" s="69"/>
      <c r="Y549" t="s">
        <v>40</v>
      </c>
      <c r="AA549">
        <v>38429</v>
      </c>
      <c r="AB549" s="46" t="b">
        <v>0</v>
      </c>
      <c r="AD549" s="8"/>
    </row>
    <row r="550" ht="14.25" customHeight="1">
      <c r="A550" s="38">
        <v>1287</v>
      </c>
      <c r="B550" s="46" t="s">
        <v>53</v>
      </c>
      <c r="C550" s="46" t="s">
        <v>45</v>
      </c>
      <c r="D550" s="46" t="s">
        <v>980</v>
      </c>
      <c r="E550" s="46" t="s">
        <v>981</v>
      </c>
      <c r="F550" t="s">
        <v>48</v>
      </c>
      <c r="G550" s="46" t="s">
        <v>49</v>
      </c>
      <c r="H550">
        <v>0.000001096478</v>
      </c>
      <c r="I550" t="s">
        <v>37</v>
      </c>
      <c r="L550" t="s">
        <v>50</v>
      </c>
      <c r="M550" t="s">
        <v>39</v>
      </c>
      <c r="N550" s="40"/>
      <c r="O550" s="40"/>
      <c r="P550" s="40"/>
      <c r="Q550" s="40"/>
      <c r="R550" s="39"/>
      <c r="S550" s="39"/>
      <c r="T550" s="39"/>
      <c r="U550" s="40"/>
      <c r="V550" s="39"/>
      <c r="W550" s="69"/>
      <c r="Y550" t="s">
        <v>40</v>
      </c>
      <c r="AA550">
        <v>67009</v>
      </c>
      <c r="AB550" s="46" t="b">
        <v>0</v>
      </c>
      <c r="AD550" s="8"/>
    </row>
    <row r="551" ht="14.25" customHeight="1">
      <c r="A551" s="38">
        <v>1287</v>
      </c>
      <c r="B551" s="46" t="s">
        <v>174</v>
      </c>
      <c r="C551" s="46" t="s">
        <v>45</v>
      </c>
      <c r="D551" s="46" t="s">
        <v>982</v>
      </c>
      <c r="E551" s="46" t="s">
        <v>983</v>
      </c>
      <c r="F551" t="s">
        <v>48</v>
      </c>
      <c r="G551" s="46" t="s">
        <v>49</v>
      </c>
      <c r="H551">
        <v>0.000000001288</v>
      </c>
      <c r="I551" t="s">
        <v>37</v>
      </c>
      <c r="L551" t="s">
        <v>50</v>
      </c>
      <c r="M551" t="s">
        <v>39</v>
      </c>
      <c r="N551" s="40"/>
      <c r="O551" s="40"/>
      <c r="P551" s="40"/>
      <c r="Q551" s="40"/>
      <c r="R551" s="39"/>
      <c r="S551" s="39"/>
      <c r="T551" s="39"/>
      <c r="U551" s="40"/>
      <c r="V551" s="39"/>
      <c r="W551" s="69"/>
      <c r="Y551" t="s">
        <v>40</v>
      </c>
      <c r="AA551">
        <v>44468</v>
      </c>
      <c r="AB551" s="46" t="b">
        <v>0</v>
      </c>
      <c r="AD551" s="8"/>
    </row>
    <row r="552" ht="14.25" customHeight="1">
      <c r="A552" s="38">
        <v>971</v>
      </c>
      <c r="B552" s="46" t="s">
        <v>984</v>
      </c>
      <c r="C552" s="46" t="s">
        <v>985</v>
      </c>
      <c r="D552" s="46" t="s">
        <v>986</v>
      </c>
      <c r="E552" s="46" t="s">
        <v>987</v>
      </c>
      <c r="F552" s="41" t="s">
        <v>580</v>
      </c>
      <c r="G552" s="5" t="s">
        <v>581</v>
      </c>
      <c r="H552" s="65">
        <v>2.326</v>
      </c>
      <c r="I552" t="s">
        <v>37</v>
      </c>
      <c r="K552" s="46" t="s">
        <v>43</v>
      </c>
      <c r="L552" s="46" t="str">
        <f>((I552&amp;A552)&amp;"-")&amp;B552</f>
        <v>REF971-Wang S; Li Q-S; Su M-G. Solubility of 1H-1;2;4-Triazole in Ethanol; 1-Propanol; 2-Propanol; 1;2-Propanediol; Ethyl Formate; Methyl Acetate; Ethyl Acetate; and Butyl Acetate at (283 to 363) K. J. Chem. Eng. Data 2007, 52, 856-858</v>
      </c>
      <c r="M552" t="s">
        <v>39</v>
      </c>
      <c r="N552" s="40">
        <f>U552*V552</f>
        <v>13.8960213074253</v>
      </c>
      <c r="O552" s="56">
        <v>60.095</v>
      </c>
      <c r="P552" s="56">
        <v>0.795</v>
      </c>
      <c r="Q552" s="56">
        <v>1.274</v>
      </c>
      <c r="R552" s="39">
        <f>O552/P552</f>
        <v>75.5911949685534</v>
      </c>
      <c r="S552" s="39">
        <f>N552/Q552</f>
        <v>10.9073950607734</v>
      </c>
      <c r="T552" s="39">
        <f>R552+S552</f>
        <v>86.4985900293268</v>
      </c>
      <c r="U552" s="40">
        <v>69.0653</v>
      </c>
      <c r="V552" s="39">
        <v>0.201201201</v>
      </c>
      <c r="W552" s="69">
        <f>round(((1000*V552)/T552),3)</f>
        <v>2.326</v>
      </c>
      <c r="Y552" t="s">
        <v>40</v>
      </c>
      <c r="AA552">
        <v>8900</v>
      </c>
      <c r="AB552" t="b">
        <v>1</v>
      </c>
      <c r="AD552" s="8"/>
    </row>
    <row r="553" ht="14.25" customHeight="1">
      <c r="A553" s="38">
        <v>971</v>
      </c>
      <c r="B553" s="46" t="s">
        <v>984</v>
      </c>
      <c r="C553" s="46" t="s">
        <v>985</v>
      </c>
      <c r="D553" s="46" t="s">
        <v>986</v>
      </c>
      <c r="E553" s="46" t="s">
        <v>987</v>
      </c>
      <c r="F553" s="41" t="s">
        <v>584</v>
      </c>
      <c r="G553" s="5" t="s">
        <v>988</v>
      </c>
      <c r="H553" s="65">
        <v>2.434</v>
      </c>
      <c r="I553" t="s">
        <v>37</v>
      </c>
      <c r="K553" s="46" t="s">
        <v>43</v>
      </c>
      <c r="L553" s="46" t="str">
        <f>((I553&amp;A553)&amp;"-")&amp;B553</f>
        <v>REF971-Wang S; Li Q-S; Su M-G. Solubility of 1H-1;2;4-Triazole in Ethanol; 1-Propanol; 2-Propanol; 1;2-Propanediol; Ethyl Formate; Methyl Acetate; Ethyl Acetate; and Butyl Acetate at (283 to 363) K. J. Chem. Eng. Data 2007, 52, 856-858</v>
      </c>
      <c r="M553" t="s">
        <v>39</v>
      </c>
      <c r="N553" s="40">
        <f>U553*V553</f>
        <v>14.7111434457588</v>
      </c>
      <c r="O553" s="56">
        <v>60.095</v>
      </c>
      <c r="P553" s="56">
        <v>0.791</v>
      </c>
      <c r="Q553" s="56">
        <v>1.274</v>
      </c>
      <c r="R553" s="39">
        <f>O553/P553</f>
        <v>75.9734513274336</v>
      </c>
      <c r="S553" s="39">
        <f>N553/Q553</f>
        <v>11.5472083561686</v>
      </c>
      <c r="T553" s="39">
        <f>R553+S553</f>
        <v>87.5206596836022</v>
      </c>
      <c r="U553" s="40">
        <v>69.0653</v>
      </c>
      <c r="V553" s="39">
        <v>0.213003396</v>
      </c>
      <c r="W553" s="69">
        <f>round(((1000*V553)/T553),3)</f>
        <v>2.434</v>
      </c>
      <c r="Y553" t="s">
        <v>40</v>
      </c>
      <c r="AA553">
        <v>8900</v>
      </c>
      <c r="AB553" t="b">
        <v>1</v>
      </c>
      <c r="AD553" s="8"/>
    </row>
    <row r="554" ht="14.25" customHeight="1">
      <c r="A554" s="38">
        <v>971</v>
      </c>
      <c r="B554" s="46" t="s">
        <v>984</v>
      </c>
      <c r="C554" s="46" t="s">
        <v>985</v>
      </c>
      <c r="D554" s="46" t="s">
        <v>986</v>
      </c>
      <c r="E554" s="46" t="s">
        <v>987</v>
      </c>
      <c r="F554" s="41" t="s">
        <v>588</v>
      </c>
      <c r="G554" s="5" t="s">
        <v>989</v>
      </c>
      <c r="H554" s="65">
        <v>0.186</v>
      </c>
      <c r="I554" t="s">
        <v>37</v>
      </c>
      <c r="K554" s="46" t="s">
        <v>43</v>
      </c>
      <c r="L554" s="46" t="str">
        <f>((I554&amp;A554)&amp;"-")&amp;B554</f>
        <v>REF971-Wang S; Li Q-S; Su M-G. Solubility of 1H-1;2;4-Triazole in Ethanol; 1-Propanol; 2-Propanol; 1;2-Propanediol; Ethyl Formate; Methyl Acetate; Ethyl Acetate; and Butyl Acetate at (283 to 363) K. J. Chem. Eng. Data 2007, 52, 856-858</v>
      </c>
      <c r="M554" t="s">
        <v>39</v>
      </c>
      <c r="N554" s="40">
        <f>U554*V554</f>
        <v>1.69832704680267</v>
      </c>
      <c r="O554" s="56">
        <v>116.1583</v>
      </c>
      <c r="P554" s="56">
        <v>0.886</v>
      </c>
      <c r="Q554" s="56">
        <v>1.274</v>
      </c>
      <c r="R554" s="39">
        <f>O554/P554</f>
        <v>131.104176072235</v>
      </c>
      <c r="S554" s="39">
        <f>N554/Q554</f>
        <v>1.33306675573208</v>
      </c>
      <c r="T554" s="39">
        <f>R554+S554</f>
        <v>132.437242827967</v>
      </c>
      <c r="U554" s="40">
        <v>69.0653</v>
      </c>
      <c r="V554" s="39">
        <v>0.0245901639</v>
      </c>
      <c r="W554" s="69">
        <f>round(((1000*V554)/T554),3)</f>
        <v>0.186</v>
      </c>
      <c r="Y554" t="s">
        <v>40</v>
      </c>
      <c r="AA554">
        <v>8900</v>
      </c>
      <c r="AB554" t="b">
        <v>1</v>
      </c>
      <c r="AD554" s="8"/>
    </row>
    <row r="555" ht="14.25" customHeight="1">
      <c r="A555" s="38">
        <v>971</v>
      </c>
      <c r="B555" s="46" t="s">
        <v>984</v>
      </c>
      <c r="C555" s="46" t="s">
        <v>985</v>
      </c>
      <c r="D555" s="46" t="s">
        <v>986</v>
      </c>
      <c r="E555" s="46" t="s">
        <v>987</v>
      </c>
      <c r="F555" s="41" t="s">
        <v>429</v>
      </c>
      <c r="G555" s="5" t="s">
        <v>590</v>
      </c>
      <c r="H555" s="65">
        <v>3.187</v>
      </c>
      <c r="I555" t="s">
        <v>37</v>
      </c>
      <c r="K555" s="46" t="s">
        <v>43</v>
      </c>
      <c r="L555" s="46" t="str">
        <f>((I555&amp;A555)&amp;"-")&amp;B555</f>
        <v>REF971-Wang S; Li Q-S; Su M-G. Solubility of 1H-1;2;4-Triazole in Ethanol; 1-Propanol; 2-Propanol; 1;2-Propanediol; Ethyl Formate; Methyl Acetate; Ethyl Acetate; and Butyl Acetate at (283 to 363) K. J. Chem. Eng. Data 2007, 52, 856-858</v>
      </c>
      <c r="M555" t="s">
        <v>39</v>
      </c>
      <c r="N555" s="40">
        <f>U555*V555</f>
        <v>15.532078741328</v>
      </c>
      <c r="O555" s="56">
        <v>46.0684</v>
      </c>
      <c r="P555" s="56">
        <v>0.7893</v>
      </c>
      <c r="Q555" s="56">
        <v>1.274</v>
      </c>
      <c r="R555" s="39">
        <f>O555/P555</f>
        <v>58.3661472190548</v>
      </c>
      <c r="S555" s="39">
        <f>N555/Q555</f>
        <v>12.1915845693312</v>
      </c>
      <c r="T555" s="39">
        <f>R555+S555</f>
        <v>70.5577317883861</v>
      </c>
      <c r="U555" s="40">
        <v>69.0653</v>
      </c>
      <c r="V555" s="39">
        <v>0.22488976</v>
      </c>
      <c r="W555" s="69">
        <f>round(((1000*V555)/T555),3)</f>
        <v>3.187</v>
      </c>
      <c r="Y555" t="s">
        <v>40</v>
      </c>
      <c r="AA555">
        <v>8900</v>
      </c>
      <c r="AB555" t="b">
        <v>1</v>
      </c>
      <c r="AD555" s="8"/>
    </row>
    <row r="556" ht="14.25" customHeight="1">
      <c r="A556" s="38">
        <v>971</v>
      </c>
      <c r="B556" s="46" t="s">
        <v>984</v>
      </c>
      <c r="C556" s="46" t="s">
        <v>985</v>
      </c>
      <c r="D556" s="46" t="s">
        <v>986</v>
      </c>
      <c r="E556" s="46" t="s">
        <v>987</v>
      </c>
      <c r="F556" s="41" t="s">
        <v>591</v>
      </c>
      <c r="G556" s="5" t="s">
        <v>592</v>
      </c>
      <c r="H556" s="65">
        <v>0.426</v>
      </c>
      <c r="I556" t="s">
        <v>37</v>
      </c>
      <c r="K556" s="46" t="s">
        <v>43</v>
      </c>
      <c r="L556" s="46" t="str">
        <f>((I556&amp;A556)&amp;"-")&amp;B556</f>
        <v>REF971-Wang S; Li Q-S; Su M-G. Solubility of 1H-1;2;4-Triazole in Ethanol; 1-Propanol; 2-Propanol; 1;2-Propanediol; Ethyl Formate; Methyl Acetate; Ethyl Acetate; and Butyl Acetate at (283 to 363) K. J. Chem. Eng. Data 2007, 52, 856-858</v>
      </c>
      <c r="M556" t="s">
        <v>39</v>
      </c>
      <c r="N556" s="40">
        <f>U556*V556</f>
        <v>2.95273962665428</v>
      </c>
      <c r="O556" s="56">
        <v>88.1051</v>
      </c>
      <c r="P556" s="56">
        <v>0.898</v>
      </c>
      <c r="Q556" s="56">
        <v>1.274</v>
      </c>
      <c r="R556" s="39">
        <f>O556/P556</f>
        <v>98.112583518931</v>
      </c>
      <c r="S556" s="39">
        <f>N556/Q556</f>
        <v>2.31769201464229</v>
      </c>
      <c r="T556" s="39">
        <f>R556+S556</f>
        <v>100.430275533573</v>
      </c>
      <c r="U556" s="40">
        <v>69.0653</v>
      </c>
      <c r="V556" s="39">
        <v>0.0427528676</v>
      </c>
      <c r="W556" s="69">
        <f>round(((1000*V556)/T556),3)</f>
        <v>0.426</v>
      </c>
      <c r="Y556" t="s">
        <v>40</v>
      </c>
      <c r="AA556">
        <v>8900</v>
      </c>
      <c r="AB556" t="b">
        <v>1</v>
      </c>
      <c r="AD556" s="8"/>
    </row>
    <row r="557" ht="14.25" customHeight="1">
      <c r="A557" s="38">
        <v>971</v>
      </c>
      <c r="B557" s="46" t="s">
        <v>984</v>
      </c>
      <c r="C557" s="46" t="s">
        <v>985</v>
      </c>
      <c r="D557" s="46" t="s">
        <v>986</v>
      </c>
      <c r="E557" s="46" t="s">
        <v>987</v>
      </c>
      <c r="F557" s="41" t="s">
        <v>990</v>
      </c>
      <c r="G557" s="5" t="s">
        <v>991</v>
      </c>
      <c r="H557" s="65">
        <v>0.409</v>
      </c>
      <c r="I557" t="s">
        <v>37</v>
      </c>
      <c r="K557" s="46" t="s">
        <v>43</v>
      </c>
      <c r="L557" s="46" t="str">
        <f>((I557&amp;A557)&amp;"-")&amp;B557</f>
        <v>REF971-Wang S; Li Q-S; Su M-G. Solubility of 1H-1;2;4-Triazole in Ethanol; 1-Propanol; 2-Propanol; 1;2-Propanediol; Ethyl Formate; Methyl Acetate; Ethyl Acetate; and Butyl Acetate at (283 to 363) K. J. Chem. Eng. Data 2007, 52, 856-858</v>
      </c>
      <c r="M557" t="s">
        <v>39</v>
      </c>
      <c r="N557" s="40">
        <f>U557*V557</f>
        <v>2.36358169711947</v>
      </c>
      <c r="O557" s="56">
        <v>74.0785</v>
      </c>
      <c r="P557" s="56">
        <v>0.906</v>
      </c>
      <c r="Q557" s="56">
        <v>1.274</v>
      </c>
      <c r="R557" s="39">
        <f>O557/P557</f>
        <v>81.764348785872</v>
      </c>
      <c r="S557" s="39">
        <f>N557/Q557</f>
        <v>1.85524466021936</v>
      </c>
      <c r="T557" s="39">
        <f>R557+S557</f>
        <v>83.6195934460913</v>
      </c>
      <c r="U557" s="40">
        <v>69.0653</v>
      </c>
      <c r="V557" s="39">
        <v>0.0342224199</v>
      </c>
      <c r="W557" s="69">
        <f>round(((1000*V557)/T557),3)</f>
        <v>0.409</v>
      </c>
      <c r="Y557" t="s">
        <v>40</v>
      </c>
      <c r="AA557">
        <v>8900</v>
      </c>
      <c r="AB557" t="b">
        <v>1</v>
      </c>
      <c r="AD557" s="8"/>
    </row>
    <row r="558" ht="14.25" customHeight="1">
      <c r="A558" s="38">
        <v>971</v>
      </c>
      <c r="B558" s="46" t="s">
        <v>984</v>
      </c>
      <c r="C558" s="46" t="s">
        <v>985</v>
      </c>
      <c r="D558" s="46" t="s">
        <v>986</v>
      </c>
      <c r="E558" s="46" t="s">
        <v>987</v>
      </c>
      <c r="F558" s="41" t="s">
        <v>992</v>
      </c>
      <c r="G558" s="5" t="s">
        <v>993</v>
      </c>
      <c r="H558" s="65">
        <v>1.642</v>
      </c>
      <c r="I558" t="s">
        <v>37</v>
      </c>
      <c r="K558" s="46" t="s">
        <v>43</v>
      </c>
      <c r="L558" s="46" t="str">
        <f>((I558&amp;A558)&amp;"-")&amp;B558</f>
        <v>REF971-Wang S; Li Q-S; Su M-G. Solubility of 1H-1;2;4-Triazole in Ethanol; 1-Propanol; 2-Propanol; 1;2-Propanediol; Ethyl Formate; Methyl Acetate; Ethyl Acetate; and Butyl Acetate at (283 to 363) K. J. Chem. Eng. Data 2007, 52, 856-858</v>
      </c>
      <c r="M558" t="s">
        <v>39</v>
      </c>
      <c r="N558" s="40">
        <f>U558*V558</f>
        <v>10.1561957445628</v>
      </c>
      <c r="O558" s="56">
        <v>74.0785</v>
      </c>
      <c r="P558" s="56">
        <v>0.908</v>
      </c>
      <c r="Q558" s="56">
        <v>1.274</v>
      </c>
      <c r="R558" s="39">
        <f>O558/P558</f>
        <v>81.5842511013216</v>
      </c>
      <c r="S558" s="39">
        <f>N558/Q558</f>
        <v>7.9718961888248</v>
      </c>
      <c r="T558" s="39">
        <f>R558+S558</f>
        <v>89.5561472901464</v>
      </c>
      <c r="U558" s="40">
        <v>69.0653</v>
      </c>
      <c r="V558" s="39">
        <v>0.147052076</v>
      </c>
      <c r="W558" s="69">
        <f>round(((1000*V558)/T558),3)</f>
        <v>1.642</v>
      </c>
      <c r="Y558" t="s">
        <v>40</v>
      </c>
      <c r="AA558">
        <v>8900</v>
      </c>
      <c r="AB558" t="b">
        <v>1</v>
      </c>
      <c r="AD558" s="8"/>
    </row>
    <row r="559" ht="14.25" customHeight="1">
      <c r="A559" s="38">
        <v>971</v>
      </c>
      <c r="B559" s="46" t="s">
        <v>984</v>
      </c>
      <c r="C559" s="46" t="s">
        <v>985</v>
      </c>
      <c r="D559" s="46" t="s">
        <v>986</v>
      </c>
      <c r="E559" s="46" t="s">
        <v>987</v>
      </c>
      <c r="F559" s="5" t="s">
        <v>994</v>
      </c>
      <c r="G559" s="5" t="s">
        <v>995</v>
      </c>
      <c r="H559" s="65">
        <v>4.173</v>
      </c>
      <c r="I559" t="s">
        <v>37</v>
      </c>
      <c r="K559" s="46" t="s">
        <v>43</v>
      </c>
      <c r="L559" s="46" t="str">
        <f>((I559&amp;A559)&amp;"-")&amp;B559</f>
        <v>REF971-Wang S; Li Q-S; Su M-G. Solubility of 1H-1;2;4-Triazole in Ethanol; 1-Propanol; 2-Propanol; 1;2-Propanediol; Ethyl Formate; Methyl Acetate; Ethyl Acetate; and Butyl Acetate at (283 to 363) K. J. Chem. Eng. Data 2007, 52, 856-858</v>
      </c>
      <c r="M559" t="s">
        <v>39</v>
      </c>
      <c r="N559" s="40">
        <f>U559*V559</f>
        <v>27.3542169585606</v>
      </c>
      <c r="O559" s="56">
        <v>76.0944</v>
      </c>
      <c r="P559" s="56">
        <v>1.036</v>
      </c>
      <c r="Q559" s="56">
        <v>1.274</v>
      </c>
      <c r="R559" s="39">
        <f>O559/P559</f>
        <v>73.450193050193</v>
      </c>
      <c r="S559" s="39">
        <f>N559/Q559</f>
        <v>21.4711279109581</v>
      </c>
      <c r="T559" s="39">
        <f>R559+S559</f>
        <v>94.9213209611511</v>
      </c>
      <c r="U559" s="40">
        <v>69.0653</v>
      </c>
      <c r="V559" s="39">
        <v>0.396063102</v>
      </c>
      <c r="W559" s="69">
        <f>round(((1000*V559)/T559),3)</f>
        <v>4.173</v>
      </c>
      <c r="Y559" t="s">
        <v>40</v>
      </c>
      <c r="AA559">
        <v>8900</v>
      </c>
      <c r="AB559" t="b">
        <v>1</v>
      </c>
      <c r="AD559" s="8"/>
    </row>
    <row r="560" ht="14.25" customHeight="1">
      <c r="A560" s="38">
        <v>975</v>
      </c>
      <c r="B560" s="46" t="s">
        <v>996</v>
      </c>
      <c r="C560" s="46" t="s">
        <v>997</v>
      </c>
      <c r="D560" s="46" t="s">
        <v>986</v>
      </c>
      <c r="E560" s="46" t="s">
        <v>987</v>
      </c>
      <c r="F560" s="41" t="s">
        <v>485</v>
      </c>
      <c r="G560" s="5" t="s">
        <v>665</v>
      </c>
      <c r="H560" s="23">
        <v>2.38</v>
      </c>
      <c r="I560" t="s">
        <v>37</v>
      </c>
      <c r="K560" t="s">
        <v>998</v>
      </c>
      <c r="L560" s="46" t="str">
        <f>((I560&amp;A560)&amp;"-")&amp;B560</f>
        <v>REF975-Vlasov ON and Sukhova SL. Thermodynamic Properties of Solutions of 124-triazole in Water and Certain Organic Solvents. Russian Journal of Physical Chemistry. 62 (7) 1988</v>
      </c>
      <c r="M560" t="s">
        <v>39</v>
      </c>
      <c r="N560" s="40">
        <f>U560*V560</f>
        <v>17.3743746229768</v>
      </c>
      <c r="O560" s="56">
        <v>74.1216</v>
      </c>
      <c r="P560" s="56">
        <v>0.805</v>
      </c>
      <c r="Q560" s="56">
        <v>1.274</v>
      </c>
      <c r="R560" s="39">
        <f>O560/P560</f>
        <v>92.0765217391304</v>
      </c>
      <c r="S560" s="39">
        <f>N560/Q560</f>
        <v>13.6376566899347</v>
      </c>
      <c r="T560" s="39">
        <f>R560+S560</f>
        <v>105.714178429065</v>
      </c>
      <c r="U560" s="40">
        <v>69.0653</v>
      </c>
      <c r="V560" s="39">
        <v>0.251564456</v>
      </c>
      <c r="W560" s="69">
        <f>round(((1000*V560)/T560),3)</f>
        <v>2.38</v>
      </c>
      <c r="Y560" t="s">
        <v>40</v>
      </c>
      <c r="AA560">
        <v>8900</v>
      </c>
      <c r="AB560" t="b">
        <v>1</v>
      </c>
      <c r="AD560" s="8"/>
    </row>
    <row r="561" ht="14.25" customHeight="1">
      <c r="A561" s="38">
        <v>975</v>
      </c>
      <c r="B561" s="46" t="s">
        <v>996</v>
      </c>
      <c r="C561" s="46" t="s">
        <v>997</v>
      </c>
      <c r="D561" s="46" t="s">
        <v>986</v>
      </c>
      <c r="E561" s="46" t="s">
        <v>987</v>
      </c>
      <c r="F561" s="41" t="s">
        <v>999</v>
      </c>
      <c r="G561" s="5" t="s">
        <v>1000</v>
      </c>
      <c r="H561" s="23">
        <v>4.999</v>
      </c>
      <c r="I561" t="s">
        <v>37</v>
      </c>
      <c r="K561" t="s">
        <v>998</v>
      </c>
      <c r="L561" s="46" t="str">
        <f>((I561&amp;A561)&amp;"-")&amp;B561</f>
        <v>REF975-Vlasov ON and Sukhova SL. Thermodynamic Properties of Solutions of 124-triazole in Water and Certain Organic Solvents. Russian Journal of Physical Chemistry. 62 (7) 1988</v>
      </c>
      <c r="M561" t="s">
        <v>39</v>
      </c>
      <c r="N561" s="40">
        <f>U561*V561</f>
        <v>21.8100947586522</v>
      </c>
      <c r="O561" s="56">
        <v>45.0406</v>
      </c>
      <c r="P561" s="56">
        <v>0.978</v>
      </c>
      <c r="Q561" s="56">
        <v>1.274</v>
      </c>
      <c r="R561" s="39">
        <f>O561/P561</f>
        <v>46.0537832310838</v>
      </c>
      <c r="S561" s="39">
        <f>N561/Q561</f>
        <v>17.1193836410143</v>
      </c>
      <c r="T561" s="39">
        <f>R561+S561</f>
        <v>63.1731668720981</v>
      </c>
      <c r="U561" s="40">
        <v>69.0653</v>
      </c>
      <c r="V561" s="39">
        <v>0.315789474</v>
      </c>
      <c r="W561" s="69">
        <f>round(((1000*V561)/T561),3)</f>
        <v>4.999</v>
      </c>
      <c r="Y561" t="s">
        <v>40</v>
      </c>
      <c r="AA561">
        <v>8900</v>
      </c>
      <c r="AB561" t="b">
        <v>1</v>
      </c>
      <c r="AD561" s="8"/>
    </row>
    <row r="562" ht="14.25" customHeight="1">
      <c r="A562" s="38">
        <v>975</v>
      </c>
      <c r="B562" s="46" t="s">
        <v>996</v>
      </c>
      <c r="C562" s="46" t="s">
        <v>997</v>
      </c>
      <c r="D562" s="46" t="s">
        <v>986</v>
      </c>
      <c r="E562" s="46" t="s">
        <v>987</v>
      </c>
      <c r="F562" s="41" t="s">
        <v>48</v>
      </c>
      <c r="G562" s="41" t="s">
        <v>49</v>
      </c>
      <c r="H562" s="23">
        <v>10.338</v>
      </c>
      <c r="I562" t="s">
        <v>37</v>
      </c>
      <c r="K562" t="s">
        <v>998</v>
      </c>
      <c r="L562" s="46" t="str">
        <f>((I562&amp;A562)&amp;"-")&amp;B562</f>
        <v>REF975-Vlasov ON and Sukhova SL. Thermodynamic Properties of Solutions of 124-triazole in Water and Certain Organic Solvents. Russian Journal of Physical Chemistry. 62 (7) 1988</v>
      </c>
      <c r="M562" t="s">
        <v>39</v>
      </c>
      <c r="N562" s="40">
        <f>U562*V562</f>
        <v>29.3183182680525</v>
      </c>
      <c r="O562" s="56">
        <v>18.0153</v>
      </c>
      <c r="P562" s="56">
        <v>0.998</v>
      </c>
      <c r="Q562" s="56">
        <v>1.274</v>
      </c>
      <c r="R562" s="39">
        <f>O562/P562</f>
        <v>18.0514028056112</v>
      </c>
      <c r="S562" s="39">
        <f>N562/Q562</f>
        <v>23.0128086876393</v>
      </c>
      <c r="T562" s="39">
        <f>R562+S562</f>
        <v>41.0642114932505</v>
      </c>
      <c r="U562" s="40">
        <v>69.0653</v>
      </c>
      <c r="V562" s="39">
        <v>0.424501425</v>
      </c>
      <c r="W562" s="69">
        <f>round(((1000*V562)/T562),3)</f>
        <v>10.338</v>
      </c>
      <c r="Y562" t="s">
        <v>40</v>
      </c>
      <c r="AA562">
        <v>8900</v>
      </c>
      <c r="AB562" t="b">
        <v>1</v>
      </c>
      <c r="AD562" s="8"/>
    </row>
    <row r="563" ht="14.25" customHeight="1">
      <c r="A563" s="38">
        <v>972</v>
      </c>
      <c r="B563" s="46" t="s">
        <v>1001</v>
      </c>
      <c r="C563" s="46" t="s">
        <v>1002</v>
      </c>
      <c r="D563" s="46" t="s">
        <v>1003</v>
      </c>
      <c r="E563" s="46" t="s">
        <v>987</v>
      </c>
      <c r="F563" s="41" t="s">
        <v>48</v>
      </c>
      <c r="G563" s="41" t="s">
        <v>49</v>
      </c>
      <c r="H563" s="23">
        <v>18.099</v>
      </c>
      <c r="I563" t="s">
        <v>37</v>
      </c>
      <c r="K563" t="s">
        <v>770</v>
      </c>
      <c r="L563" s="46" t="str">
        <f>((I563&amp;A563)&amp;"-")&amp;B563</f>
        <v>REF972-Yang H; Ooij W.J. Plasma-treated triazole as a novel organic slow-release paint pigment for corrosion control of AA2024-T3 Progress in Organic Coatings 50 (2004) 149–161</v>
      </c>
      <c r="M563" t="s">
        <v>39</v>
      </c>
      <c r="N563" s="40">
        <v>125</v>
      </c>
      <c r="O563" s="40"/>
      <c r="P563" s="40"/>
      <c r="Q563" s="40"/>
      <c r="R563" s="39"/>
      <c r="S563" s="39"/>
      <c r="T563" s="39"/>
      <c r="U563" s="40">
        <v>69.0653</v>
      </c>
      <c r="V563" s="39">
        <f>N563/U563</f>
        <v>1.80988137313528</v>
      </c>
      <c r="W563" s="69"/>
      <c r="X563">
        <f>round((V563/.1),3)</f>
        <v>18.099</v>
      </c>
      <c r="Y563" t="s">
        <v>1004</v>
      </c>
      <c r="AA563">
        <v>8900</v>
      </c>
      <c r="AB563" t="b">
        <v>0</v>
      </c>
      <c r="AD563" s="8"/>
    </row>
    <row r="564" ht="14.25" customHeight="1">
      <c r="A564" s="38">
        <v>997</v>
      </c>
      <c r="B564" s="44" t="s">
        <v>638</v>
      </c>
      <c r="C564" s="46" t="s">
        <v>639</v>
      </c>
      <c r="D564" s="46" t="s">
        <v>1005</v>
      </c>
      <c r="E564" s="46" t="s">
        <v>1006</v>
      </c>
      <c r="F564" s="5" t="s">
        <v>35</v>
      </c>
      <c r="G564" s="5" t="s">
        <v>36</v>
      </c>
      <c r="H564" s="65">
        <v>0.707945784</v>
      </c>
      <c r="I564" t="s">
        <v>37</v>
      </c>
      <c r="K564" s="47"/>
      <c r="L564" s="47" t="str">
        <f>((I564&amp;A564)&amp;"-")&amp;B564</f>
        <v>REF997-Kia Sepassi and Samuel H. Yalkowsky. Solubility Prediction in Octanol: A Technical Note. AAPS PharmSciTech 2006; 7 (1) Article 26</v>
      </c>
      <c r="M564" t="s">
        <v>39</v>
      </c>
      <c r="N564" s="71"/>
      <c r="O564" s="71"/>
      <c r="P564" s="71"/>
      <c r="Q564" s="71"/>
      <c r="R564" s="29"/>
      <c r="S564" s="29"/>
      <c r="T564" s="29"/>
      <c r="U564" s="71"/>
      <c r="V564" s="29"/>
      <c r="W564" s="60"/>
      <c r="Y564" t="s">
        <v>40</v>
      </c>
      <c r="AA564">
        <v>11507</v>
      </c>
      <c r="AB564" t="b">
        <f>if((W564=""),false,true)</f>
        <v>0</v>
      </c>
      <c r="AD564" s="37"/>
    </row>
    <row r="565" ht="14.25" customHeight="1">
      <c r="A565" s="38">
        <v>1283</v>
      </c>
      <c r="B565" s="46" t="s">
        <v>31</v>
      </c>
      <c r="C565" s="46" t="s">
        <v>32</v>
      </c>
      <c r="D565" s="46" t="s">
        <v>1005</v>
      </c>
      <c r="E565" s="46" t="s">
        <v>1006</v>
      </c>
      <c r="F565" t="s">
        <v>35</v>
      </c>
      <c r="G565" s="46" t="s">
        <v>36</v>
      </c>
      <c r="H565">
        <v>0.7079457844</v>
      </c>
      <c r="I565" t="s">
        <v>37</v>
      </c>
      <c r="L565" t="s">
        <v>38</v>
      </c>
      <c r="M565" t="s">
        <v>39</v>
      </c>
      <c r="N565" s="40"/>
      <c r="O565" s="40"/>
      <c r="P565" s="40"/>
      <c r="Q565" s="40"/>
      <c r="R565" s="39"/>
      <c r="S565" s="39"/>
      <c r="T565" s="39"/>
      <c r="U565" s="40"/>
      <c r="V565" s="39"/>
      <c r="W565" s="69"/>
      <c r="Y565" t="s">
        <v>40</v>
      </c>
      <c r="AA565">
        <v>11507</v>
      </c>
      <c r="AB565" s="46" t="b">
        <f>if((W565=""),false,true)</f>
        <v>0</v>
      </c>
      <c r="AD565" s="8"/>
    </row>
    <row r="566" ht="14.25" customHeight="1">
      <c r="A566" s="38">
        <v>1287</v>
      </c>
      <c r="B566" s="46" t="s">
        <v>53</v>
      </c>
      <c r="C566" s="46" t="s">
        <v>45</v>
      </c>
      <c r="D566" s="46" t="s">
        <v>1005</v>
      </c>
      <c r="E566" s="46" t="s">
        <v>1006</v>
      </c>
      <c r="F566" t="s">
        <v>48</v>
      </c>
      <c r="G566" s="46" t="s">
        <v>49</v>
      </c>
      <c r="H566">
        <v>0.000031622777</v>
      </c>
      <c r="I566" t="s">
        <v>37</v>
      </c>
      <c r="L566" t="s">
        <v>50</v>
      </c>
      <c r="M566" t="s">
        <v>39</v>
      </c>
      <c r="N566" s="40"/>
      <c r="O566" s="40"/>
      <c r="P566" s="40"/>
      <c r="Q566" s="40"/>
      <c r="R566" s="39"/>
      <c r="S566" s="39"/>
      <c r="T566" s="39"/>
      <c r="U566" s="40"/>
      <c r="V566" s="39"/>
      <c r="W566" s="69"/>
      <c r="Y566" t="s">
        <v>40</v>
      </c>
      <c r="AA566">
        <v>11507</v>
      </c>
      <c r="AB566" s="46" t="b">
        <v>0</v>
      </c>
      <c r="AD566" s="8"/>
    </row>
    <row r="567" ht="14.25" customHeight="1">
      <c r="A567" s="38">
        <v>1287</v>
      </c>
      <c r="B567" s="46" t="s">
        <v>174</v>
      </c>
      <c r="C567" s="46" t="s">
        <v>45</v>
      </c>
      <c r="D567" s="46" t="s">
        <v>1005</v>
      </c>
      <c r="E567" s="46" t="s">
        <v>1006</v>
      </c>
      <c r="F567" t="s">
        <v>48</v>
      </c>
      <c r="G567" s="46" t="s">
        <v>49</v>
      </c>
      <c r="H567">
        <v>0.000031622777</v>
      </c>
      <c r="I567" t="s">
        <v>37</v>
      </c>
      <c r="L567" t="s">
        <v>50</v>
      </c>
      <c r="M567" t="s">
        <v>39</v>
      </c>
      <c r="N567" s="40"/>
      <c r="O567" s="40"/>
      <c r="P567" s="40"/>
      <c r="Q567" s="40"/>
      <c r="R567" s="39"/>
      <c r="S567" s="39"/>
      <c r="T567" s="39"/>
      <c r="U567" s="40"/>
      <c r="V567" s="39"/>
      <c r="W567" s="69"/>
      <c r="Y567" t="s">
        <v>40</v>
      </c>
      <c r="AA567">
        <v>11507</v>
      </c>
      <c r="AB567" s="46" t="b">
        <v>0</v>
      </c>
      <c r="AD567" s="8"/>
    </row>
    <row r="568" ht="14.25" customHeight="1">
      <c r="A568" s="38">
        <v>1308</v>
      </c>
      <c r="B568" s="46" t="s">
        <v>41</v>
      </c>
      <c r="C568" s="46" t="s">
        <v>42</v>
      </c>
      <c r="D568" s="46" t="s">
        <v>1005</v>
      </c>
      <c r="E568" s="46" t="s">
        <v>1007</v>
      </c>
      <c r="F568" t="s">
        <v>35</v>
      </c>
      <c r="G568" s="12" t="s">
        <v>36</v>
      </c>
      <c r="H568">
        <v>0.776247116628692</v>
      </c>
      <c r="I568" t="s">
        <v>37</v>
      </c>
      <c r="K568" s="47" t="s">
        <v>43</v>
      </c>
      <c r="L568" s="47" t="str">
        <f>((I568&amp;A568)&amp;"-")&amp;B568</f>
        <v>REF1308-Abraham M.H. and Acree Jr. W.E. The solubility of liquid and solid compounds in dry octan-1-ol. Chemosphere (2013)</v>
      </c>
      <c r="M568" t="s">
        <v>39</v>
      </c>
      <c r="N568" s="71"/>
      <c r="O568" s="71"/>
      <c r="P568" s="71"/>
      <c r="Q568" s="71"/>
      <c r="R568" s="29"/>
      <c r="S568" s="29"/>
      <c r="T568" s="29"/>
      <c r="U568" s="71"/>
      <c r="V568" s="29"/>
      <c r="W568" s="60"/>
      <c r="Y568" t="s">
        <v>40</v>
      </c>
      <c r="AA568">
        <v>11507</v>
      </c>
      <c r="AB568" t="b">
        <f>if((W568=""),false,true)</f>
        <v>0</v>
      </c>
      <c r="AD568" s="37"/>
    </row>
    <row r="569" ht="14.25" customHeight="1">
      <c r="A569" s="38">
        <v>1287</v>
      </c>
      <c r="B569" s="46" t="s">
        <v>53</v>
      </c>
      <c r="C569" s="46" t="s">
        <v>45</v>
      </c>
      <c r="D569" s="46" t="s">
        <v>1008</v>
      </c>
      <c r="E569" s="46" t="s">
        <v>1009</v>
      </c>
      <c r="F569" t="s">
        <v>48</v>
      </c>
      <c r="G569" s="46" t="s">
        <v>49</v>
      </c>
      <c r="H569">
        <v>0.000000037154</v>
      </c>
      <c r="I569" t="s">
        <v>37</v>
      </c>
      <c r="L569" t="s">
        <v>50</v>
      </c>
      <c r="M569" t="s">
        <v>39</v>
      </c>
      <c r="N569" s="40"/>
      <c r="O569" s="40"/>
      <c r="P569" s="40"/>
      <c r="Q569" s="40"/>
      <c r="R569" s="39"/>
      <c r="S569" s="39"/>
      <c r="T569" s="39"/>
      <c r="U569" s="40"/>
      <c r="V569" s="39"/>
      <c r="W569" s="69"/>
      <c r="Y569" t="s">
        <v>40</v>
      </c>
      <c r="AA569">
        <v>45444</v>
      </c>
      <c r="AB569" s="46" t="b">
        <v>0</v>
      </c>
      <c r="AD569" s="8"/>
    </row>
    <row r="570" ht="14.25" customHeight="1">
      <c r="A570" s="38">
        <v>1287</v>
      </c>
      <c r="B570" s="46" t="s">
        <v>53</v>
      </c>
      <c r="C570" s="46" t="s">
        <v>45</v>
      </c>
      <c r="D570" s="46" t="s">
        <v>1010</v>
      </c>
      <c r="E570" s="46" t="s">
        <v>1011</v>
      </c>
      <c r="F570" t="s">
        <v>48</v>
      </c>
      <c r="G570" s="46" t="s">
        <v>49</v>
      </c>
      <c r="H570">
        <v>0.00000006166</v>
      </c>
      <c r="I570" t="s">
        <v>37</v>
      </c>
      <c r="L570" t="s">
        <v>50</v>
      </c>
      <c r="M570" t="s">
        <v>39</v>
      </c>
      <c r="N570" s="40"/>
      <c r="O570" s="40"/>
      <c r="P570" s="40"/>
      <c r="Q570" s="40"/>
      <c r="R570" s="39"/>
      <c r="S570" s="39"/>
      <c r="T570" s="39"/>
      <c r="U570" s="40"/>
      <c r="V570" s="39"/>
      <c r="W570" s="69"/>
      <c r="Y570" t="s">
        <v>40</v>
      </c>
      <c r="AA570">
        <v>35585</v>
      </c>
      <c r="AB570" s="46" t="b">
        <v>0</v>
      </c>
      <c r="AD570" s="8"/>
    </row>
    <row r="571" ht="14.25" customHeight="1">
      <c r="A571" s="38">
        <v>1287</v>
      </c>
      <c r="B571" s="46" t="s">
        <v>53</v>
      </c>
      <c r="C571" s="46" t="s">
        <v>45</v>
      </c>
      <c r="D571" s="46" t="s">
        <v>1012</v>
      </c>
      <c r="E571" s="46" t="s">
        <v>1013</v>
      </c>
      <c r="F571" t="s">
        <v>48</v>
      </c>
      <c r="G571" s="46" t="s">
        <v>49</v>
      </c>
      <c r="H571">
        <v>0.000000002512</v>
      </c>
      <c r="I571" t="s">
        <v>37</v>
      </c>
      <c r="L571" t="s">
        <v>50</v>
      </c>
      <c r="M571" t="s">
        <v>39</v>
      </c>
      <c r="N571" s="40"/>
      <c r="O571" s="40"/>
      <c r="P571" s="40"/>
      <c r="Q571" s="40"/>
      <c r="R571" s="39"/>
      <c r="S571" s="39"/>
      <c r="T571" s="39"/>
      <c r="U571" s="40"/>
      <c r="V571" s="39"/>
      <c r="W571" s="69"/>
      <c r="Y571" t="s">
        <v>40</v>
      </c>
      <c r="AA571">
        <v>36710</v>
      </c>
      <c r="AB571" s="46" t="b">
        <v>0</v>
      </c>
      <c r="AD571" s="8"/>
    </row>
    <row r="572" ht="14.25" customHeight="1">
      <c r="A572" s="38">
        <v>1287</v>
      </c>
      <c r="B572" s="46" t="s">
        <v>53</v>
      </c>
      <c r="C572" s="46" t="s">
        <v>45</v>
      </c>
      <c r="D572" s="46" t="s">
        <v>1014</v>
      </c>
      <c r="E572" s="46" t="s">
        <v>1015</v>
      </c>
      <c r="F572" t="s">
        <v>48</v>
      </c>
      <c r="G572" s="46" t="s">
        <v>49</v>
      </c>
      <c r="H572">
        <v>0.000000002239</v>
      </c>
      <c r="I572" t="s">
        <v>37</v>
      </c>
      <c r="L572" t="s">
        <v>50</v>
      </c>
      <c r="M572" t="s">
        <v>39</v>
      </c>
      <c r="N572" s="40"/>
      <c r="O572" s="40"/>
      <c r="P572" s="40"/>
      <c r="Q572" s="40"/>
      <c r="R572" s="39"/>
      <c r="S572" s="39"/>
      <c r="T572" s="39"/>
      <c r="U572" s="40"/>
      <c r="V572" s="39"/>
      <c r="W572" s="69"/>
      <c r="Y572" t="s">
        <v>40</v>
      </c>
      <c r="AA572">
        <v>34851</v>
      </c>
      <c r="AB572" s="46" t="b">
        <v>0</v>
      </c>
      <c r="AD572" s="8"/>
    </row>
    <row r="573" ht="14.25" customHeight="1">
      <c r="A573" s="38">
        <v>1287</v>
      </c>
      <c r="B573" s="46" t="s">
        <v>53</v>
      </c>
      <c r="C573" s="46" t="s">
        <v>45</v>
      </c>
      <c r="D573" s="46" t="s">
        <v>1016</v>
      </c>
      <c r="E573" s="46" t="s">
        <v>1017</v>
      </c>
      <c r="F573" t="s">
        <v>48</v>
      </c>
      <c r="G573" s="46" t="s">
        <v>49</v>
      </c>
      <c r="H573">
        <v>0.000257039578</v>
      </c>
      <c r="I573" t="s">
        <v>37</v>
      </c>
      <c r="L573" s="46" t="str">
        <f>((I573&amp;A573)&amp;"-")&amp;B573</f>
        <v>REF1287-Wang 99 - S1</v>
      </c>
      <c r="M573" t="s">
        <v>39</v>
      </c>
      <c r="N573" s="40"/>
      <c r="O573" s="40"/>
      <c r="P573" s="40"/>
      <c r="Q573" s="40"/>
      <c r="R573" s="39"/>
      <c r="S573" s="39"/>
      <c r="T573" s="39"/>
      <c r="U573" s="40"/>
      <c r="V573" s="39"/>
      <c r="W573" s="69"/>
      <c r="Y573" t="s">
        <v>294</v>
      </c>
      <c r="AA573">
        <v>13862559</v>
      </c>
      <c r="AB573" s="46" t="b">
        <v>0</v>
      </c>
      <c r="AD573" s="8"/>
    </row>
    <row r="574" ht="14.25" customHeight="1">
      <c r="A574" s="38">
        <v>1287</v>
      </c>
      <c r="B574" s="46" t="s">
        <v>174</v>
      </c>
      <c r="C574" s="46" t="s">
        <v>45</v>
      </c>
      <c r="D574" s="46" t="s">
        <v>1016</v>
      </c>
      <c r="E574" s="46" t="s">
        <v>1018</v>
      </c>
      <c r="F574" t="s">
        <v>48</v>
      </c>
      <c r="G574" s="46" t="s">
        <v>49</v>
      </c>
      <c r="H574">
        <v>0.000245470892</v>
      </c>
      <c r="I574" t="s">
        <v>37</v>
      </c>
      <c r="L574" s="46" t="str">
        <f>((I574&amp;A574)&amp;"-")&amp;B574</f>
        <v>REF1287-Wang 99 - S2</v>
      </c>
      <c r="M574" t="s">
        <v>39</v>
      </c>
      <c r="N574" s="40"/>
      <c r="O574" s="40"/>
      <c r="P574" s="40"/>
      <c r="Q574" s="40"/>
      <c r="R574" s="39"/>
      <c r="S574" s="39"/>
      <c r="T574" s="39"/>
      <c r="U574" s="40"/>
      <c r="V574" s="39"/>
      <c r="W574" s="69"/>
      <c r="Y574" t="s">
        <v>294</v>
      </c>
      <c r="AA574">
        <v>13862559</v>
      </c>
      <c r="AB574" s="46" t="b">
        <v>0</v>
      </c>
      <c r="AD574" s="8"/>
    </row>
    <row r="575" ht="14.25" customHeight="1">
      <c r="A575" s="38">
        <v>1287</v>
      </c>
      <c r="B575" s="46" t="s">
        <v>174</v>
      </c>
      <c r="C575" s="46" t="s">
        <v>45</v>
      </c>
      <c r="D575" s="46" t="s">
        <v>1019</v>
      </c>
      <c r="E575" s="46" t="s">
        <v>1020</v>
      </c>
      <c r="F575" t="s">
        <v>48</v>
      </c>
      <c r="G575" s="46" t="s">
        <v>49</v>
      </c>
      <c r="H575">
        <v>0.000000026303</v>
      </c>
      <c r="I575" t="s">
        <v>37</v>
      </c>
      <c r="L575" t="s">
        <v>50</v>
      </c>
      <c r="M575" t="s">
        <v>39</v>
      </c>
      <c r="N575" s="40"/>
      <c r="O575" s="40"/>
      <c r="P575" s="40"/>
      <c r="Q575" s="40"/>
      <c r="R575" s="39"/>
      <c r="S575" s="39"/>
      <c r="T575" s="39"/>
      <c r="U575" s="40"/>
      <c r="V575" s="39"/>
      <c r="W575" s="69"/>
      <c r="Y575" t="s">
        <v>40</v>
      </c>
      <c r="AA575">
        <v>35062</v>
      </c>
      <c r="AB575" s="46" t="b">
        <v>0</v>
      </c>
      <c r="AD575" s="8"/>
    </row>
    <row r="576" ht="14.25" customHeight="1">
      <c r="A576" s="38">
        <v>1287</v>
      </c>
      <c r="B576" s="46" t="s">
        <v>44</v>
      </c>
      <c r="C576" s="46" t="s">
        <v>45</v>
      </c>
      <c r="D576" s="46" t="s">
        <v>1019</v>
      </c>
      <c r="E576" s="46" t="s">
        <v>1021</v>
      </c>
      <c r="F576" t="s">
        <v>48</v>
      </c>
      <c r="G576" s="46" t="s">
        <v>49</v>
      </c>
      <c r="H576">
        <v>0.000000024322</v>
      </c>
      <c r="I576" t="s">
        <v>37</v>
      </c>
      <c r="L576" t="s">
        <v>50</v>
      </c>
      <c r="M576" t="s">
        <v>39</v>
      </c>
      <c r="N576" s="40"/>
      <c r="O576" s="40"/>
      <c r="P576" s="40"/>
      <c r="Q576" s="40"/>
      <c r="R576" s="39"/>
      <c r="S576" s="39"/>
      <c r="T576" s="39"/>
      <c r="U576" s="40"/>
      <c r="V576" s="39"/>
      <c r="W576" s="69"/>
      <c r="Y576" t="s">
        <v>40</v>
      </c>
      <c r="AA576">
        <v>35062</v>
      </c>
      <c r="AB576" s="46" t="b">
        <v>0</v>
      </c>
      <c r="AD576" s="8"/>
    </row>
    <row r="577" ht="14.25" customHeight="1">
      <c r="A577" s="38">
        <v>1287</v>
      </c>
      <c r="B577" s="46" t="s">
        <v>53</v>
      </c>
      <c r="C577" s="46" t="s">
        <v>45</v>
      </c>
      <c r="D577" s="46" t="s">
        <v>1022</v>
      </c>
      <c r="E577" s="46" t="s">
        <v>1023</v>
      </c>
      <c r="F577" t="s">
        <v>48</v>
      </c>
      <c r="G577" s="46" t="s">
        <v>49</v>
      </c>
      <c r="H577">
        <v>0.000489778819</v>
      </c>
      <c r="I577" t="s">
        <v>37</v>
      </c>
      <c r="L577" t="s">
        <v>50</v>
      </c>
      <c r="M577" t="s">
        <v>39</v>
      </c>
      <c r="N577" s="40"/>
      <c r="O577" s="40"/>
      <c r="P577" s="40"/>
      <c r="Q577" s="40"/>
      <c r="R577" s="39"/>
      <c r="S577" s="39"/>
      <c r="T577" s="39"/>
      <c r="U577" s="40"/>
      <c r="V577" s="39"/>
      <c r="W577" s="69"/>
      <c r="Y577" t="s">
        <v>294</v>
      </c>
      <c r="AA577">
        <v>6977</v>
      </c>
      <c r="AB577" s="46" t="b">
        <v>0</v>
      </c>
      <c r="AD577" s="8"/>
    </row>
    <row r="578" ht="14.25" customHeight="1">
      <c r="A578" s="38">
        <v>1287</v>
      </c>
      <c r="B578" s="46" t="s">
        <v>174</v>
      </c>
      <c r="C578" s="46" t="s">
        <v>45</v>
      </c>
      <c r="D578" s="46" t="s">
        <v>1022</v>
      </c>
      <c r="E578" s="46" t="s">
        <v>1023</v>
      </c>
      <c r="F578" t="s">
        <v>48</v>
      </c>
      <c r="G578" s="46" t="s">
        <v>49</v>
      </c>
      <c r="H578">
        <v>0.000489778819</v>
      </c>
      <c r="I578" t="s">
        <v>37</v>
      </c>
      <c r="L578" t="s">
        <v>50</v>
      </c>
      <c r="M578" t="s">
        <v>39</v>
      </c>
      <c r="N578" s="40"/>
      <c r="O578" s="40"/>
      <c r="P578" s="40"/>
      <c r="Q578" s="40"/>
      <c r="R578" s="39"/>
      <c r="S578" s="39"/>
      <c r="T578" s="39"/>
      <c r="U578" s="40"/>
      <c r="V578" s="39"/>
      <c r="W578" s="69"/>
      <c r="Y578" t="s">
        <v>294</v>
      </c>
      <c r="AA578">
        <v>6977</v>
      </c>
      <c r="AB578" s="46" t="b">
        <v>0</v>
      </c>
      <c r="AD578" s="8"/>
    </row>
    <row r="579" ht="14.25" customHeight="1">
      <c r="A579" s="38">
        <v>997</v>
      </c>
      <c r="B579" s="44" t="s">
        <v>638</v>
      </c>
      <c r="C579" s="46" t="s">
        <v>639</v>
      </c>
      <c r="D579" s="46" t="s">
        <v>1024</v>
      </c>
      <c r="E579" s="46" t="s">
        <v>1025</v>
      </c>
      <c r="F579" s="5" t="s">
        <v>35</v>
      </c>
      <c r="G579" s="5" t="s">
        <v>36</v>
      </c>
      <c r="H579" s="65">
        <v>0.047863009</v>
      </c>
      <c r="I579" t="s">
        <v>37</v>
      </c>
      <c r="K579" s="47"/>
      <c r="L579" s="47" t="str">
        <f>((I579&amp;A579)&amp;"-")&amp;B579</f>
        <v>REF997-Kia Sepassi and Samuel H. Yalkowsky. Solubility Prediction in Octanol: A Technical Note. AAPS PharmSciTech 2006; 7 (1) Article 26</v>
      </c>
      <c r="M579" t="s">
        <v>39</v>
      </c>
      <c r="N579" s="71"/>
      <c r="O579" s="71"/>
      <c r="P579" s="71"/>
      <c r="Q579" s="71"/>
      <c r="R579" s="29"/>
      <c r="S579" s="29"/>
      <c r="T579" s="29"/>
      <c r="U579" s="71"/>
      <c r="V579" s="29"/>
      <c r="W579" s="60"/>
      <c r="Y579" t="s">
        <v>40</v>
      </c>
      <c r="AA579">
        <v>11974</v>
      </c>
      <c r="AB579" t="b">
        <f>if((W579=""),false,true)</f>
        <v>0</v>
      </c>
      <c r="AD579" s="37"/>
    </row>
    <row r="580" ht="14.25" customHeight="1">
      <c r="A580" s="38">
        <v>1283</v>
      </c>
      <c r="B580" s="46" t="s">
        <v>31</v>
      </c>
      <c r="C580" s="46" t="s">
        <v>32</v>
      </c>
      <c r="D580" s="46" t="s">
        <v>1024</v>
      </c>
      <c r="E580" s="46" t="s">
        <v>1025</v>
      </c>
      <c r="F580" t="s">
        <v>35</v>
      </c>
      <c r="G580" s="46" t="s">
        <v>36</v>
      </c>
      <c r="H580">
        <v>0.0478630092</v>
      </c>
      <c r="I580" t="s">
        <v>37</v>
      </c>
      <c r="L580" t="s">
        <v>38</v>
      </c>
      <c r="M580" t="s">
        <v>39</v>
      </c>
      <c r="N580" s="40"/>
      <c r="O580" s="40"/>
      <c r="P580" s="40"/>
      <c r="Q580" s="40"/>
      <c r="R580" s="39"/>
      <c r="S580" s="39"/>
      <c r="T580" s="39"/>
      <c r="U580" s="40"/>
      <c r="V580" s="39"/>
      <c r="W580" s="69"/>
      <c r="Y580" t="s">
        <v>40</v>
      </c>
      <c r="AA580">
        <v>11974</v>
      </c>
      <c r="AB580" s="46" t="b">
        <f>if((W580=""),false,true)</f>
        <v>0</v>
      </c>
      <c r="AD580" s="8"/>
    </row>
    <row r="581" ht="14.25" customHeight="1">
      <c r="A581" s="38">
        <v>1287</v>
      </c>
      <c r="B581" s="46" t="s">
        <v>53</v>
      </c>
      <c r="C581" s="46" t="s">
        <v>45</v>
      </c>
      <c r="D581" s="46" t="s">
        <v>1026</v>
      </c>
      <c r="E581" s="46" t="s">
        <v>1027</v>
      </c>
      <c r="F581" t="s">
        <v>48</v>
      </c>
      <c r="G581" s="46" t="s">
        <v>49</v>
      </c>
      <c r="H581">
        <v>0.000000104713</v>
      </c>
      <c r="I581" t="s">
        <v>37</v>
      </c>
      <c r="L581" t="s">
        <v>50</v>
      </c>
      <c r="M581" t="s">
        <v>39</v>
      </c>
      <c r="N581" s="40"/>
      <c r="O581" s="40"/>
      <c r="P581" s="40"/>
      <c r="Q581" s="40"/>
      <c r="R581" s="39"/>
      <c r="S581" s="39"/>
      <c r="T581" s="39"/>
      <c r="U581" s="40"/>
      <c r="V581" s="39"/>
      <c r="W581" s="69"/>
      <c r="Y581" t="s">
        <v>40</v>
      </c>
      <c r="AA581">
        <v>11974</v>
      </c>
      <c r="AB581" s="46" t="b">
        <v>0</v>
      </c>
      <c r="AD581" s="8"/>
    </row>
    <row r="582" ht="14.25" customHeight="1">
      <c r="A582" s="38">
        <v>1308</v>
      </c>
      <c r="B582" s="46" t="s">
        <v>41</v>
      </c>
      <c r="C582" s="46" t="s">
        <v>42</v>
      </c>
      <c r="D582" s="46" t="s">
        <v>1024</v>
      </c>
      <c r="E582" s="46" t="s">
        <v>1028</v>
      </c>
      <c r="F582" t="s">
        <v>35</v>
      </c>
      <c r="G582" s="12" t="s">
        <v>36</v>
      </c>
      <c r="H582">
        <v>0.054954087385762</v>
      </c>
      <c r="I582" t="s">
        <v>37</v>
      </c>
      <c r="K582" s="47" t="s">
        <v>43</v>
      </c>
      <c r="L582" s="47" t="str">
        <f>((I582&amp;A582)&amp;"-")&amp;B582</f>
        <v>REF1308-Abraham M.H. and Acree Jr. W.E. The solubility of liquid and solid compounds in dry octan-1-ol. Chemosphere (2013)</v>
      </c>
      <c r="M582" t="s">
        <v>39</v>
      </c>
      <c r="N582" s="71"/>
      <c r="O582" s="71"/>
      <c r="P582" s="71"/>
      <c r="Q582" s="71"/>
      <c r="R582" s="29"/>
      <c r="S582" s="29"/>
      <c r="T582" s="29"/>
      <c r="U582" s="71"/>
      <c r="V582" s="29"/>
      <c r="W582" s="60"/>
      <c r="Y582" t="s">
        <v>40</v>
      </c>
      <c r="AA582">
        <v>11974</v>
      </c>
      <c r="AB582" t="b">
        <f>if((W582=""),false,true)</f>
        <v>0</v>
      </c>
      <c r="AD582" s="37"/>
    </row>
    <row r="583" ht="14.25" customHeight="1">
      <c r="A583" s="38">
        <v>1287</v>
      </c>
      <c r="B583" s="46" t="s">
        <v>53</v>
      </c>
      <c r="C583" s="46" t="s">
        <v>45</v>
      </c>
      <c r="D583" s="46" t="s">
        <v>1029</v>
      </c>
      <c r="E583" s="46" t="s">
        <v>1030</v>
      </c>
      <c r="F583" t="s">
        <v>48</v>
      </c>
      <c r="G583" s="46" t="s">
        <v>49</v>
      </c>
      <c r="H583">
        <v>0.000000000708</v>
      </c>
      <c r="I583" t="s">
        <v>37</v>
      </c>
      <c r="L583" t="s">
        <v>50</v>
      </c>
      <c r="M583" t="s">
        <v>39</v>
      </c>
      <c r="N583" s="40"/>
      <c r="O583" s="40"/>
      <c r="P583" s="40"/>
      <c r="Q583" s="40"/>
      <c r="R583" s="39"/>
      <c r="S583" s="39"/>
      <c r="T583" s="39"/>
      <c r="U583" s="40"/>
      <c r="V583" s="39"/>
      <c r="W583" s="69"/>
      <c r="Y583" t="s">
        <v>40</v>
      </c>
      <c r="AA583">
        <v>15637</v>
      </c>
      <c r="AB583" s="46" t="b">
        <v>0</v>
      </c>
      <c r="AD583" s="8"/>
    </row>
    <row r="584" ht="14.25" customHeight="1">
      <c r="A584" s="38">
        <v>1287</v>
      </c>
      <c r="B584" s="46" t="s">
        <v>174</v>
      </c>
      <c r="C584" s="46" t="s">
        <v>45</v>
      </c>
      <c r="D584" s="46" t="s">
        <v>1029</v>
      </c>
      <c r="E584" s="46" t="s">
        <v>1030</v>
      </c>
      <c r="F584" t="s">
        <v>48</v>
      </c>
      <c r="G584" s="46" t="s">
        <v>49</v>
      </c>
      <c r="H584">
        <v>0.000000000708</v>
      </c>
      <c r="I584" t="s">
        <v>37</v>
      </c>
      <c r="L584" t="s">
        <v>50</v>
      </c>
      <c r="M584" t="s">
        <v>39</v>
      </c>
      <c r="N584" s="40"/>
      <c r="O584" s="40"/>
      <c r="P584" s="40"/>
      <c r="Q584" s="40"/>
      <c r="R584" s="39"/>
      <c r="S584" s="39"/>
      <c r="T584" s="39"/>
      <c r="U584" s="40"/>
      <c r="V584" s="39"/>
      <c r="W584" s="69"/>
      <c r="Y584" t="s">
        <v>40</v>
      </c>
      <c r="AA584">
        <v>15637</v>
      </c>
      <c r="AB584" s="46" t="b">
        <v>0</v>
      </c>
      <c r="AD584" s="8"/>
    </row>
    <row r="585" ht="14.25" customHeight="1">
      <c r="A585" s="38">
        <v>997</v>
      </c>
      <c r="B585" s="44" t="s">
        <v>638</v>
      </c>
      <c r="C585" s="46" t="s">
        <v>639</v>
      </c>
      <c r="D585" s="46" t="s">
        <v>1031</v>
      </c>
      <c r="E585" s="46" t="s">
        <v>1032</v>
      </c>
      <c r="F585" s="5" t="s">
        <v>35</v>
      </c>
      <c r="G585" s="5" t="s">
        <v>36</v>
      </c>
      <c r="H585" s="65">
        <v>0.083176377</v>
      </c>
      <c r="I585" t="s">
        <v>37</v>
      </c>
      <c r="K585" s="47"/>
      <c r="L585" s="47" t="str">
        <f>((I585&amp;A585)&amp;"-")&amp;B585</f>
        <v>REF997-Kia Sepassi and Samuel H. Yalkowsky. Solubility Prediction in Octanol: A Technical Note. AAPS PharmSciTech 2006; 7 (1) Article 26</v>
      </c>
      <c r="M585" t="s">
        <v>39</v>
      </c>
      <c r="N585" s="71"/>
      <c r="O585" s="71"/>
      <c r="P585" s="71"/>
      <c r="Q585" s="71"/>
      <c r="R585" s="29"/>
      <c r="S585" s="29"/>
      <c r="T585" s="29"/>
      <c r="U585" s="71"/>
      <c r="V585" s="29"/>
      <c r="W585" s="60"/>
      <c r="Y585" t="s">
        <v>40</v>
      </c>
      <c r="AA585">
        <v>21106163</v>
      </c>
      <c r="AB585" t="b">
        <f>if((W585=""),false,true)</f>
        <v>0</v>
      </c>
      <c r="AD585" s="37"/>
    </row>
    <row r="586" ht="14.25" customHeight="1">
      <c r="A586" s="38">
        <v>997</v>
      </c>
      <c r="B586" s="44" t="s">
        <v>638</v>
      </c>
      <c r="C586" s="46" t="s">
        <v>639</v>
      </c>
      <c r="D586" s="46" t="s">
        <v>1031</v>
      </c>
      <c r="E586" s="46" t="s">
        <v>1032</v>
      </c>
      <c r="F586" s="5" t="s">
        <v>35</v>
      </c>
      <c r="G586" s="5" t="s">
        <v>36</v>
      </c>
      <c r="H586" s="65">
        <v>0.120226443</v>
      </c>
      <c r="I586" t="s">
        <v>37</v>
      </c>
      <c r="K586" s="47"/>
      <c r="L586" s="47" t="str">
        <f>((I586&amp;A586)&amp;"-")&amp;B586</f>
        <v>REF997-Kia Sepassi and Samuel H. Yalkowsky. Solubility Prediction in Octanol: A Technical Note. AAPS PharmSciTech 2006; 7 (1) Article 26</v>
      </c>
      <c r="M586" t="s">
        <v>39</v>
      </c>
      <c r="N586" s="71"/>
      <c r="O586" s="71"/>
      <c r="P586" s="71"/>
      <c r="Q586" s="71"/>
      <c r="R586" s="29"/>
      <c r="S586" s="29"/>
      <c r="T586" s="29"/>
      <c r="U586" s="71"/>
      <c r="V586" s="29"/>
      <c r="W586" s="60"/>
      <c r="Y586" t="s">
        <v>40</v>
      </c>
      <c r="AA586">
        <v>21106163</v>
      </c>
      <c r="AB586" t="b">
        <f>if((W586=""),false,true)</f>
        <v>0</v>
      </c>
      <c r="AD586" s="37"/>
    </row>
    <row r="587" ht="14.25" customHeight="1">
      <c r="A587" s="38">
        <v>1283</v>
      </c>
      <c r="B587" s="46" t="s">
        <v>31</v>
      </c>
      <c r="C587" s="46" t="s">
        <v>32</v>
      </c>
      <c r="D587" s="46" t="s">
        <v>1031</v>
      </c>
      <c r="E587" s="46" t="s">
        <v>1032</v>
      </c>
      <c r="F587" t="s">
        <v>35</v>
      </c>
      <c r="G587" s="46" t="s">
        <v>36</v>
      </c>
      <c r="H587">
        <v>0.1202264435</v>
      </c>
      <c r="I587" t="s">
        <v>37</v>
      </c>
      <c r="L587" t="s">
        <v>38</v>
      </c>
      <c r="M587" t="s">
        <v>39</v>
      </c>
      <c r="N587" s="40"/>
      <c r="O587" s="40"/>
      <c r="P587" s="40"/>
      <c r="Q587" s="40"/>
      <c r="R587" s="39"/>
      <c r="S587" s="39"/>
      <c r="T587" s="39"/>
      <c r="U587" s="40"/>
      <c r="V587" s="39"/>
      <c r="W587" s="69"/>
      <c r="Y587" t="s">
        <v>40</v>
      </c>
      <c r="AA587">
        <v>21106163</v>
      </c>
      <c r="AB587" s="46" t="b">
        <f>if((W587=""),false,true)</f>
        <v>0</v>
      </c>
      <c r="AD587" s="8"/>
    </row>
    <row r="588" ht="14.25" customHeight="1">
      <c r="A588" s="38">
        <v>1287</v>
      </c>
      <c r="B588" s="46" t="s">
        <v>53</v>
      </c>
      <c r="C588" s="46" t="s">
        <v>45</v>
      </c>
      <c r="D588" s="46" t="s">
        <v>1031</v>
      </c>
      <c r="E588" s="46" t="s">
        <v>1032</v>
      </c>
      <c r="F588" t="s">
        <v>48</v>
      </c>
      <c r="G588" s="46" t="s">
        <v>49</v>
      </c>
      <c r="H588">
        <v>0.000002754229</v>
      </c>
      <c r="I588" t="s">
        <v>37</v>
      </c>
      <c r="L588" s="46" t="str">
        <f>((I588&amp;A588)&amp;"-")&amp;B588</f>
        <v>REF1287-Wang 99 - S1</v>
      </c>
      <c r="M588" t="s">
        <v>39</v>
      </c>
      <c r="N588" s="40"/>
      <c r="O588" s="40"/>
      <c r="P588" s="40"/>
      <c r="Q588" s="40"/>
      <c r="R588" s="39"/>
      <c r="S588" s="39"/>
      <c r="T588" s="39"/>
      <c r="U588" s="40"/>
      <c r="V588" s="39"/>
      <c r="W588" s="69"/>
      <c r="Y588" t="s">
        <v>40</v>
      </c>
      <c r="AA588">
        <v>21106163</v>
      </c>
      <c r="AB588" s="46" t="b">
        <v>0</v>
      </c>
      <c r="AD588" s="8"/>
    </row>
    <row r="589" ht="14.25" customHeight="1">
      <c r="A589" s="38">
        <v>1287</v>
      </c>
      <c r="B589" s="46" t="s">
        <v>174</v>
      </c>
      <c r="C589" s="46" t="s">
        <v>45</v>
      </c>
      <c r="D589" s="46" t="s">
        <v>1031</v>
      </c>
      <c r="E589" s="46" t="s">
        <v>1032</v>
      </c>
      <c r="F589" t="s">
        <v>48</v>
      </c>
      <c r="G589" s="46" t="s">
        <v>49</v>
      </c>
      <c r="H589">
        <v>0.000003388442</v>
      </c>
      <c r="I589" t="s">
        <v>37</v>
      </c>
      <c r="L589" s="46" t="str">
        <f>((I589&amp;A589)&amp;"-")&amp;B589</f>
        <v>REF1287-Wang 99 - S2</v>
      </c>
      <c r="M589" t="s">
        <v>39</v>
      </c>
      <c r="N589" s="40"/>
      <c r="O589" s="40"/>
      <c r="P589" s="40"/>
      <c r="Q589" s="40"/>
      <c r="R589" s="39"/>
      <c r="S589" s="39"/>
      <c r="T589" s="39"/>
      <c r="U589" s="40"/>
      <c r="V589" s="39"/>
      <c r="W589" s="69"/>
      <c r="Y589" t="s">
        <v>40</v>
      </c>
      <c r="AA589">
        <v>21106163</v>
      </c>
      <c r="AB589" s="46" t="b">
        <v>0</v>
      </c>
      <c r="AD589" s="8"/>
    </row>
    <row r="590" ht="14.25" customHeight="1">
      <c r="A590" s="38">
        <v>1308</v>
      </c>
      <c r="B590" s="46" t="s">
        <v>41</v>
      </c>
      <c r="C590" s="46" t="s">
        <v>42</v>
      </c>
      <c r="D590" s="46" t="s">
        <v>1031</v>
      </c>
      <c r="E590" s="46" t="s">
        <v>1033</v>
      </c>
      <c r="F590" t="s">
        <v>35</v>
      </c>
      <c r="G590" s="12" t="s">
        <v>36</v>
      </c>
      <c r="H590">
        <v>0.1</v>
      </c>
      <c r="I590" t="s">
        <v>37</v>
      </c>
      <c r="K590" s="47" t="s">
        <v>43</v>
      </c>
      <c r="L590" s="47" t="str">
        <f>((I590&amp;A590)&amp;"-")&amp;B590</f>
        <v>REF1308-Abraham M.H. and Acree Jr. W.E. The solubility of liquid and solid compounds in dry octan-1-ol. Chemosphere (2013)</v>
      </c>
      <c r="M590" t="s">
        <v>39</v>
      </c>
      <c r="N590" s="71"/>
      <c r="O590" s="71"/>
      <c r="P590" s="71"/>
      <c r="Q590" s="71"/>
      <c r="R590" s="29"/>
      <c r="S590" s="29"/>
      <c r="T590" s="29"/>
      <c r="U590" s="71"/>
      <c r="V590" s="29"/>
      <c r="W590" s="60"/>
      <c r="Y590" t="s">
        <v>40</v>
      </c>
      <c r="AA590">
        <v>21106163</v>
      </c>
      <c r="AB590" t="b">
        <f>if((W590=""),false,true)</f>
        <v>0</v>
      </c>
      <c r="AD590" s="37"/>
    </row>
    <row r="591" ht="14.25" customHeight="1">
      <c r="A591" s="38">
        <v>1287</v>
      </c>
      <c r="B591" s="46" t="s">
        <v>53</v>
      </c>
      <c r="C591" s="46" t="s">
        <v>45</v>
      </c>
      <c r="D591" s="46" t="s">
        <v>1034</v>
      </c>
      <c r="E591" s="46" t="s">
        <v>1035</v>
      </c>
      <c r="F591" t="s">
        <v>48</v>
      </c>
      <c r="G591" s="46" t="s">
        <v>49</v>
      </c>
      <c r="H591">
        <v>0.004168693835</v>
      </c>
      <c r="I591" t="s">
        <v>37</v>
      </c>
      <c r="L591" s="46" t="str">
        <f>((I591&amp;A591)&amp;"-")&amp;B591</f>
        <v>REF1287-Wang 99 - S1</v>
      </c>
      <c r="M591" t="s">
        <v>39</v>
      </c>
      <c r="N591" s="40"/>
      <c r="O591" s="40"/>
      <c r="P591" s="40"/>
      <c r="Q591" s="40"/>
      <c r="R591" s="39"/>
      <c r="S591" s="39"/>
      <c r="T591" s="39"/>
      <c r="U591" s="40"/>
      <c r="V591" s="39"/>
      <c r="W591" s="69"/>
      <c r="Y591" t="s">
        <v>294</v>
      </c>
      <c r="AA591">
        <v>21108549</v>
      </c>
      <c r="AB591" s="46" t="b">
        <v>0</v>
      </c>
      <c r="AD591" s="8"/>
    </row>
    <row r="592" ht="14.25" customHeight="1">
      <c r="A592" s="38">
        <v>1287</v>
      </c>
      <c r="B592" s="46" t="s">
        <v>174</v>
      </c>
      <c r="C592" s="46" t="s">
        <v>45</v>
      </c>
      <c r="D592" s="46" t="s">
        <v>1034</v>
      </c>
      <c r="E592" s="46" t="s">
        <v>1036</v>
      </c>
      <c r="F592" t="s">
        <v>48</v>
      </c>
      <c r="G592" s="46" t="s">
        <v>49</v>
      </c>
      <c r="H592">
        <v>0.004168693835</v>
      </c>
      <c r="I592" t="s">
        <v>37</v>
      </c>
      <c r="L592" s="46" t="str">
        <f>((I592&amp;A592)&amp;"-")&amp;B592</f>
        <v>REF1287-Wang 99 - S2</v>
      </c>
      <c r="M592" t="s">
        <v>39</v>
      </c>
      <c r="N592" s="40"/>
      <c r="O592" s="40"/>
      <c r="P592" s="40"/>
      <c r="Q592" s="40"/>
      <c r="R592" s="39"/>
      <c r="S592" s="39"/>
      <c r="T592" s="39"/>
      <c r="U592" s="40"/>
      <c r="V592" s="39"/>
      <c r="W592" s="69"/>
      <c r="Y592" t="s">
        <v>294</v>
      </c>
      <c r="AA592">
        <v>21108549</v>
      </c>
      <c r="AB592" s="46" t="b">
        <v>0</v>
      </c>
      <c r="AD592" s="8"/>
    </row>
    <row r="593" ht="14.25" customHeight="1">
      <c r="A593" s="38">
        <v>1287</v>
      </c>
      <c r="B593" s="46" t="s">
        <v>53</v>
      </c>
      <c r="C593" s="46" t="s">
        <v>45</v>
      </c>
      <c r="D593" s="46" t="s">
        <v>1037</v>
      </c>
      <c r="E593" s="46" t="s">
        <v>1038</v>
      </c>
      <c r="F593" t="s">
        <v>48</v>
      </c>
      <c r="G593" s="46" t="s">
        <v>49</v>
      </c>
      <c r="H593">
        <v>0.00000000195</v>
      </c>
      <c r="I593" t="s">
        <v>37</v>
      </c>
      <c r="L593" t="s">
        <v>50</v>
      </c>
      <c r="M593" t="s">
        <v>39</v>
      </c>
      <c r="N593" s="40"/>
      <c r="O593" s="40"/>
      <c r="P593" s="40"/>
      <c r="Q593" s="40"/>
      <c r="R593" s="39"/>
      <c r="S593" s="39"/>
      <c r="T593" s="39"/>
      <c r="U593" s="40"/>
      <c r="V593" s="39"/>
      <c r="W593" s="69"/>
      <c r="Y593" t="s">
        <v>40</v>
      </c>
      <c r="AA593">
        <v>83413</v>
      </c>
      <c r="AB593" s="46" t="b">
        <v>0</v>
      </c>
      <c r="AD593" s="8"/>
    </row>
    <row r="594" ht="14.25" customHeight="1">
      <c r="A594" s="38">
        <v>1287</v>
      </c>
      <c r="B594" s="46" t="s">
        <v>53</v>
      </c>
      <c r="C594" s="46" t="s">
        <v>45</v>
      </c>
      <c r="D594" s="46" t="s">
        <v>1039</v>
      </c>
      <c r="E594" s="46" t="s">
        <v>1040</v>
      </c>
      <c r="F594" t="s">
        <v>48</v>
      </c>
      <c r="G594" s="46" t="s">
        <v>49</v>
      </c>
      <c r="H594">
        <v>6.456542290347</v>
      </c>
      <c r="I594" t="s">
        <v>37</v>
      </c>
      <c r="L594" t="s">
        <v>50</v>
      </c>
      <c r="M594" t="s">
        <v>39</v>
      </c>
      <c r="N594" s="40"/>
      <c r="O594" s="40"/>
      <c r="P594" s="40"/>
      <c r="Q594" s="40"/>
      <c r="R594" s="39"/>
      <c r="S594" s="39"/>
      <c r="T594" s="39"/>
      <c r="U594" s="40"/>
      <c r="V594" s="39"/>
      <c r="W594" s="69"/>
      <c r="Y594" t="s">
        <v>40</v>
      </c>
      <c r="AA594">
        <v>4878</v>
      </c>
      <c r="AB594" s="46" t="b">
        <v>0</v>
      </c>
      <c r="AD594" s="8"/>
    </row>
    <row r="595" ht="14.25" customHeight="1">
      <c r="A595" s="38">
        <v>1287</v>
      </c>
      <c r="B595" s="46" t="s">
        <v>44</v>
      </c>
      <c r="C595" s="46" t="s">
        <v>45</v>
      </c>
      <c r="D595" s="46" t="s">
        <v>1041</v>
      </c>
      <c r="E595" s="46" t="s">
        <v>1042</v>
      </c>
      <c r="F595" t="s">
        <v>48</v>
      </c>
      <c r="G595" s="46" t="s">
        <v>49</v>
      </c>
      <c r="H595">
        <v>0.25003453617</v>
      </c>
      <c r="I595" t="s">
        <v>37</v>
      </c>
      <c r="L595" t="s">
        <v>50</v>
      </c>
      <c r="M595" t="s">
        <v>39</v>
      </c>
      <c r="N595" s="40"/>
      <c r="O595" s="40"/>
      <c r="P595" s="40"/>
      <c r="Q595" s="40"/>
      <c r="R595" s="39"/>
      <c r="S595" s="39"/>
      <c r="T595" s="39"/>
      <c r="U595" s="40"/>
      <c r="V595" s="39"/>
      <c r="W595" s="69"/>
      <c r="Y595" t="s">
        <v>40</v>
      </c>
      <c r="AA595">
        <v>80454</v>
      </c>
      <c r="AB595" s="46" t="b">
        <v>0</v>
      </c>
      <c r="AD595" s="8"/>
    </row>
    <row r="596" ht="14.25" customHeight="1">
      <c r="A596" s="38">
        <v>1287</v>
      </c>
      <c r="B596" s="46" t="s">
        <v>44</v>
      </c>
      <c r="C596" s="46" t="s">
        <v>45</v>
      </c>
      <c r="D596" s="46" t="s">
        <v>1043</v>
      </c>
      <c r="E596" s="46" t="s">
        <v>1044</v>
      </c>
      <c r="F596" t="s">
        <v>48</v>
      </c>
      <c r="G596" s="46" t="s">
        <v>49</v>
      </c>
      <c r="H596">
        <v>0.002360478233</v>
      </c>
      <c r="I596" t="s">
        <v>37</v>
      </c>
      <c r="L596" t="s">
        <v>50</v>
      </c>
      <c r="M596" t="s">
        <v>39</v>
      </c>
      <c r="N596" s="40"/>
      <c r="O596" s="40"/>
      <c r="P596" s="40"/>
      <c r="Q596" s="40"/>
      <c r="R596" s="39"/>
      <c r="S596" s="39"/>
      <c r="T596" s="39"/>
      <c r="U596" s="40"/>
      <c r="V596" s="39"/>
      <c r="W596" s="69"/>
      <c r="Y596" t="s">
        <v>40</v>
      </c>
      <c r="AA596">
        <v>61261</v>
      </c>
      <c r="AB596" s="46" t="b">
        <v>0</v>
      </c>
      <c r="AD596" s="8"/>
    </row>
    <row r="597" ht="14.25" customHeight="1">
      <c r="A597" s="38">
        <v>1287</v>
      </c>
      <c r="B597" s="46" t="s">
        <v>44</v>
      </c>
      <c r="C597" s="46" t="s">
        <v>45</v>
      </c>
      <c r="D597" s="46" t="s">
        <v>1045</v>
      </c>
      <c r="E597" s="46" t="s">
        <v>1046</v>
      </c>
      <c r="F597" t="s">
        <v>48</v>
      </c>
      <c r="G597" s="46" t="s">
        <v>49</v>
      </c>
      <c r="H597">
        <v>0.000036643757</v>
      </c>
      <c r="I597" t="s">
        <v>37</v>
      </c>
      <c r="L597" t="s">
        <v>50</v>
      </c>
      <c r="M597" t="s">
        <v>39</v>
      </c>
      <c r="N597" s="40"/>
      <c r="O597" s="40"/>
      <c r="P597" s="40"/>
      <c r="Q597" s="40"/>
      <c r="R597" s="39"/>
      <c r="S597" s="39"/>
      <c r="T597" s="39"/>
      <c r="U597" s="40"/>
      <c r="V597" s="39"/>
      <c r="W597" s="69"/>
      <c r="Y597" t="s">
        <v>40</v>
      </c>
      <c r="AA597">
        <v>192452</v>
      </c>
      <c r="AB597" s="46" t="b">
        <v>0</v>
      </c>
      <c r="AD597" s="8"/>
    </row>
    <row r="598" ht="14.25" customHeight="1">
      <c r="A598" s="38">
        <v>1287</v>
      </c>
      <c r="B598" s="46" t="s">
        <v>53</v>
      </c>
      <c r="C598" s="46" t="s">
        <v>45</v>
      </c>
      <c r="D598" s="46" t="s">
        <v>1047</v>
      </c>
      <c r="E598" s="46" t="s">
        <v>1048</v>
      </c>
      <c r="F598" t="s">
        <v>48</v>
      </c>
      <c r="G598" s="46" t="s">
        <v>49</v>
      </c>
      <c r="H598">
        <v>0.00028840315</v>
      </c>
      <c r="I598" t="s">
        <v>37</v>
      </c>
      <c r="L598" s="46" t="str">
        <f>((I598&amp;A598)&amp;"-")&amp;B598</f>
        <v>REF1287-Wang 99 - S1</v>
      </c>
      <c r="M598" t="s">
        <v>39</v>
      </c>
      <c r="N598" s="40"/>
      <c r="O598" s="40"/>
      <c r="P598" s="40"/>
      <c r="Q598" s="40"/>
      <c r="R598" s="39"/>
      <c r="S598" s="39"/>
      <c r="T598" s="39"/>
      <c r="U598" s="40"/>
      <c r="V598" s="39"/>
      <c r="W598" s="69"/>
      <c r="Y598" t="s">
        <v>294</v>
      </c>
      <c r="AA598">
        <v>13875356</v>
      </c>
      <c r="AB598" s="46" t="b">
        <v>0</v>
      </c>
      <c r="AD598" s="8"/>
    </row>
    <row r="599" ht="14.25" customHeight="1">
      <c r="A599" s="38">
        <v>1287</v>
      </c>
      <c r="B599" s="46" t="s">
        <v>174</v>
      </c>
      <c r="C599" s="46" t="s">
        <v>45</v>
      </c>
      <c r="D599" s="46" t="s">
        <v>1047</v>
      </c>
      <c r="E599" s="46" t="s">
        <v>1049</v>
      </c>
      <c r="F599" t="s">
        <v>48</v>
      </c>
      <c r="G599" s="46" t="s">
        <v>49</v>
      </c>
      <c r="H599">
        <v>0.00028840315</v>
      </c>
      <c r="I599" t="s">
        <v>37</v>
      </c>
      <c r="L599" s="46" t="str">
        <f>((I599&amp;A599)&amp;"-")&amp;B599</f>
        <v>REF1287-Wang 99 - S2</v>
      </c>
      <c r="M599" t="s">
        <v>39</v>
      </c>
      <c r="N599" s="40"/>
      <c r="O599" s="40"/>
      <c r="P599" s="40"/>
      <c r="Q599" s="40"/>
      <c r="R599" s="39"/>
      <c r="S599" s="39"/>
      <c r="T599" s="39"/>
      <c r="U599" s="40"/>
      <c r="V599" s="39"/>
      <c r="W599" s="69"/>
      <c r="Y599" t="s">
        <v>294</v>
      </c>
      <c r="AA599">
        <v>13875356</v>
      </c>
      <c r="AB599" s="46" t="b">
        <v>0</v>
      </c>
      <c r="AD599" s="8"/>
    </row>
    <row r="600" ht="14.25" customHeight="1">
      <c r="A600" s="38">
        <v>1287</v>
      </c>
      <c r="B600" s="46" t="s">
        <v>53</v>
      </c>
      <c r="C600" s="46" t="s">
        <v>45</v>
      </c>
      <c r="D600" s="46" t="s">
        <v>1050</v>
      </c>
      <c r="E600" s="46" t="s">
        <v>1051</v>
      </c>
      <c r="F600" t="s">
        <v>48</v>
      </c>
      <c r="G600" s="46" t="s">
        <v>49</v>
      </c>
      <c r="H600">
        <v>0.008317637711</v>
      </c>
      <c r="I600" t="s">
        <v>37</v>
      </c>
      <c r="L600" t="s">
        <v>50</v>
      </c>
      <c r="M600" t="s">
        <v>39</v>
      </c>
      <c r="N600" s="40"/>
      <c r="O600" s="40"/>
      <c r="P600" s="40"/>
      <c r="Q600" s="40"/>
      <c r="R600" s="39"/>
      <c r="S600" s="39"/>
      <c r="T600" s="39"/>
      <c r="U600" s="40"/>
      <c r="V600" s="39"/>
      <c r="W600" s="69"/>
      <c r="Y600" t="s">
        <v>294</v>
      </c>
      <c r="AA600">
        <v>7710</v>
      </c>
      <c r="AB600" s="46" t="b">
        <v>0</v>
      </c>
      <c r="AD600" s="8"/>
    </row>
    <row r="601" ht="14.25" customHeight="1">
      <c r="A601" s="38">
        <v>1287</v>
      </c>
      <c r="B601" s="46" t="s">
        <v>174</v>
      </c>
      <c r="C601" s="46" t="s">
        <v>45</v>
      </c>
      <c r="D601" s="46" t="s">
        <v>1050</v>
      </c>
      <c r="E601" s="46" t="s">
        <v>1052</v>
      </c>
      <c r="F601" t="s">
        <v>48</v>
      </c>
      <c r="G601" s="46" t="s">
        <v>49</v>
      </c>
      <c r="H601">
        <v>0.008317637711</v>
      </c>
      <c r="I601" t="s">
        <v>37</v>
      </c>
      <c r="L601" t="s">
        <v>50</v>
      </c>
      <c r="M601" t="s">
        <v>39</v>
      </c>
      <c r="N601" s="40"/>
      <c r="O601" s="40"/>
      <c r="P601" s="40"/>
      <c r="Q601" s="40"/>
      <c r="R601" s="39"/>
      <c r="S601" s="39"/>
      <c r="T601" s="39"/>
      <c r="U601" s="40"/>
      <c r="V601" s="39"/>
      <c r="W601" s="69"/>
      <c r="Y601" t="s">
        <v>294</v>
      </c>
      <c r="AA601">
        <v>7710</v>
      </c>
      <c r="AB601" s="46" t="b">
        <v>0</v>
      </c>
      <c r="AD601" s="8"/>
    </row>
    <row r="602" ht="14.25" customHeight="1">
      <c r="A602" s="38">
        <v>1287</v>
      </c>
      <c r="B602" s="46" t="s">
        <v>53</v>
      </c>
      <c r="C602" s="46" t="s">
        <v>45</v>
      </c>
      <c r="D602" s="46" t="s">
        <v>1053</v>
      </c>
      <c r="E602" s="46" t="s">
        <v>1054</v>
      </c>
      <c r="F602" t="s">
        <v>48</v>
      </c>
      <c r="G602" s="46" t="s">
        <v>49</v>
      </c>
      <c r="H602">
        <v>0.000000724436</v>
      </c>
      <c r="I602" t="s">
        <v>37</v>
      </c>
      <c r="L602" t="s">
        <v>50</v>
      </c>
      <c r="M602" t="s">
        <v>39</v>
      </c>
      <c r="N602" s="40"/>
      <c r="O602" s="40"/>
      <c r="P602" s="40"/>
      <c r="Q602" s="40"/>
      <c r="R602" s="39"/>
      <c r="S602" s="39"/>
      <c r="T602" s="39"/>
      <c r="U602" s="40"/>
      <c r="V602" s="39"/>
      <c r="W602" s="69"/>
      <c r="Y602" t="s">
        <v>40</v>
      </c>
      <c r="AA602">
        <v>34865</v>
      </c>
      <c r="AB602" s="46" t="b">
        <v>0</v>
      </c>
      <c r="AD602" s="8"/>
    </row>
    <row r="603" ht="14.25" customHeight="1">
      <c r="A603" s="38">
        <v>1287</v>
      </c>
      <c r="B603" s="46" t="s">
        <v>174</v>
      </c>
      <c r="C603" s="46" t="s">
        <v>45</v>
      </c>
      <c r="D603" s="46" t="s">
        <v>1055</v>
      </c>
      <c r="E603" s="46" t="s">
        <v>1056</v>
      </c>
      <c r="F603" t="s">
        <v>48</v>
      </c>
      <c r="G603" s="46" t="s">
        <v>49</v>
      </c>
      <c r="H603">
        <v>0.776247116629</v>
      </c>
      <c r="I603" t="s">
        <v>37</v>
      </c>
      <c r="L603" s="46" t="str">
        <f>((I603&amp;A603)&amp;"-")&amp;B603</f>
        <v>REF1287-Wang 99 - S2</v>
      </c>
      <c r="M603" t="s">
        <v>39</v>
      </c>
      <c r="N603" s="40"/>
      <c r="O603" s="40"/>
      <c r="P603" s="40"/>
      <c r="Q603" s="40"/>
      <c r="R603" s="39"/>
      <c r="S603" s="39"/>
      <c r="T603" s="39"/>
      <c r="U603" s="40"/>
      <c r="V603" s="39"/>
      <c r="W603" s="69"/>
      <c r="Y603" t="s">
        <v>294</v>
      </c>
      <c r="AA603">
        <v>21106535</v>
      </c>
      <c r="AB603" s="46" t="b">
        <v>0</v>
      </c>
      <c r="AD603" s="8"/>
    </row>
    <row r="604" ht="14.25" customHeight="1">
      <c r="A604" s="38">
        <v>1287</v>
      </c>
      <c r="B604" s="46" t="s">
        <v>53</v>
      </c>
      <c r="C604" s="46" t="s">
        <v>45</v>
      </c>
      <c r="D604" s="46" t="s">
        <v>1055</v>
      </c>
      <c r="E604" s="46" t="s">
        <v>1057</v>
      </c>
      <c r="F604" t="s">
        <v>48</v>
      </c>
      <c r="G604" s="46" t="s">
        <v>49</v>
      </c>
      <c r="H604">
        <v>0.776247116629</v>
      </c>
      <c r="I604" t="s">
        <v>37</v>
      </c>
      <c r="L604" s="46" t="str">
        <f>((I604&amp;A604)&amp;"-")&amp;B604</f>
        <v>REF1287-Wang 99 - S1</v>
      </c>
      <c r="M604" t="s">
        <v>39</v>
      </c>
      <c r="N604" s="40"/>
      <c r="O604" s="40"/>
      <c r="P604" s="40"/>
      <c r="Q604" s="40"/>
      <c r="R604" s="39"/>
      <c r="S604" s="39"/>
      <c r="T604" s="39"/>
      <c r="U604" s="40"/>
      <c r="V604" s="39"/>
      <c r="W604" s="69"/>
      <c r="Y604" t="s">
        <v>294</v>
      </c>
      <c r="AA604">
        <v>21106535</v>
      </c>
      <c r="AB604" s="46" t="b">
        <v>0</v>
      </c>
      <c r="AD604" s="8"/>
    </row>
    <row r="605" ht="14.25" customHeight="1">
      <c r="A605" s="38">
        <v>1287</v>
      </c>
      <c r="B605" s="46" t="s">
        <v>53</v>
      </c>
      <c r="C605" s="46" t="s">
        <v>45</v>
      </c>
      <c r="D605" s="46" t="s">
        <v>1058</v>
      </c>
      <c r="E605" s="46" t="s">
        <v>1059</v>
      </c>
      <c r="F605" t="s">
        <v>48</v>
      </c>
      <c r="G605" s="46" t="s">
        <v>49</v>
      </c>
      <c r="H605">
        <v>0.002511886432</v>
      </c>
      <c r="I605" t="s">
        <v>37</v>
      </c>
      <c r="L605" t="s">
        <v>50</v>
      </c>
      <c r="M605" t="s">
        <v>39</v>
      </c>
      <c r="N605" s="40"/>
      <c r="O605" s="40"/>
      <c r="P605" s="40"/>
      <c r="Q605" s="40"/>
      <c r="R605" s="39"/>
      <c r="S605" s="39"/>
      <c r="T605" s="39"/>
      <c r="U605" s="40"/>
      <c r="V605" s="39"/>
      <c r="W605" s="69"/>
      <c r="Y605" t="s">
        <v>40</v>
      </c>
      <c r="AA605">
        <v>8057</v>
      </c>
      <c r="AB605" s="46" t="b">
        <v>0</v>
      </c>
      <c r="AD605" s="8"/>
    </row>
    <row r="606" ht="14.25" customHeight="1">
      <c r="A606" s="38">
        <v>1287</v>
      </c>
      <c r="B606" s="46" t="s">
        <v>53</v>
      </c>
      <c r="C606" s="46" t="s">
        <v>45</v>
      </c>
      <c r="D606" s="46" t="s">
        <v>1060</v>
      </c>
      <c r="E606" s="46" t="s">
        <v>1061</v>
      </c>
      <c r="F606" t="s">
        <v>48</v>
      </c>
      <c r="G606" s="46" t="s">
        <v>49</v>
      </c>
      <c r="H606">
        <v>0.000912010839</v>
      </c>
      <c r="I606" t="s">
        <v>37</v>
      </c>
      <c r="L606" s="46" t="str">
        <f>((I606&amp;A606)&amp;"-")&amp;B606</f>
        <v>REF1287-Wang 99 - S1</v>
      </c>
      <c r="M606" t="s">
        <v>39</v>
      </c>
      <c r="N606" s="40"/>
      <c r="O606" s="40"/>
      <c r="P606" s="40"/>
      <c r="Q606" s="40"/>
      <c r="R606" s="39"/>
      <c r="S606" s="39"/>
      <c r="T606" s="39"/>
      <c r="U606" s="40"/>
      <c r="V606" s="39"/>
      <c r="W606" s="69"/>
      <c r="Y606" t="s">
        <v>294</v>
      </c>
      <c r="AA606">
        <v>13857694</v>
      </c>
      <c r="AB606" s="46" t="b">
        <v>0</v>
      </c>
      <c r="AD606" s="8"/>
    </row>
    <row r="607" ht="14.25" customHeight="1">
      <c r="A607" s="38">
        <v>1287</v>
      </c>
      <c r="B607" s="46" t="s">
        <v>174</v>
      </c>
      <c r="C607" s="46" t="s">
        <v>45</v>
      </c>
      <c r="D607" s="46" t="s">
        <v>1060</v>
      </c>
      <c r="E607" s="46" t="s">
        <v>1062</v>
      </c>
      <c r="F607" t="s">
        <v>48</v>
      </c>
      <c r="G607" s="46" t="s">
        <v>49</v>
      </c>
      <c r="H607">
        <v>0.000851138038</v>
      </c>
      <c r="I607" t="s">
        <v>37</v>
      </c>
      <c r="L607" s="46" t="str">
        <f>((I607&amp;A607)&amp;"-")&amp;B607</f>
        <v>REF1287-Wang 99 - S2</v>
      </c>
      <c r="M607" t="s">
        <v>39</v>
      </c>
      <c r="N607" s="40"/>
      <c r="O607" s="40"/>
      <c r="P607" s="40"/>
      <c r="Q607" s="40"/>
      <c r="R607" s="39"/>
      <c r="S607" s="39"/>
      <c r="T607" s="39"/>
      <c r="U607" s="40"/>
      <c r="V607" s="39"/>
      <c r="W607" s="69"/>
      <c r="Y607" t="s">
        <v>294</v>
      </c>
      <c r="AA607">
        <v>13857694</v>
      </c>
      <c r="AB607" s="46" t="b">
        <v>0</v>
      </c>
      <c r="AD607" s="8"/>
    </row>
    <row r="608" ht="14.25" customHeight="1">
      <c r="A608" s="38">
        <v>1287</v>
      </c>
      <c r="B608" s="46" t="s">
        <v>53</v>
      </c>
      <c r="C608" s="46" t="s">
        <v>45</v>
      </c>
      <c r="D608" s="46" t="s">
        <v>1063</v>
      </c>
      <c r="E608" s="46" t="s">
        <v>1064</v>
      </c>
      <c r="F608" t="s">
        <v>48</v>
      </c>
      <c r="G608" s="46" t="s">
        <v>49</v>
      </c>
      <c r="H608">
        <v>0.02398832919</v>
      </c>
      <c r="I608" t="s">
        <v>37</v>
      </c>
      <c r="L608" t="s">
        <v>50</v>
      </c>
      <c r="M608" t="s">
        <v>39</v>
      </c>
      <c r="N608" s="40"/>
      <c r="O608" s="40"/>
      <c r="P608" s="40"/>
      <c r="Q608" s="40"/>
      <c r="R608" s="39"/>
      <c r="S608" s="39"/>
      <c r="T608" s="39"/>
      <c r="U608" s="40"/>
      <c r="V608" s="39"/>
      <c r="W608" s="69"/>
      <c r="Y608" t="s">
        <v>294</v>
      </c>
      <c r="AA608">
        <v>8543</v>
      </c>
      <c r="AB608" s="46" t="b">
        <v>0</v>
      </c>
      <c r="AD608" s="8"/>
    </row>
    <row r="609" ht="14.25" customHeight="1">
      <c r="A609" s="38">
        <v>1287</v>
      </c>
      <c r="B609" s="46" t="s">
        <v>174</v>
      </c>
      <c r="C609" s="46" t="s">
        <v>45</v>
      </c>
      <c r="D609" s="46" t="s">
        <v>1063</v>
      </c>
      <c r="E609" s="46" t="s">
        <v>1065</v>
      </c>
      <c r="F609" t="s">
        <v>48</v>
      </c>
      <c r="G609" s="46" t="s">
        <v>49</v>
      </c>
      <c r="H609">
        <v>0.02398832919</v>
      </c>
      <c r="I609" t="s">
        <v>37</v>
      </c>
      <c r="L609" t="s">
        <v>50</v>
      </c>
      <c r="M609" t="s">
        <v>39</v>
      </c>
      <c r="N609" s="40"/>
      <c r="O609" s="40"/>
      <c r="P609" s="40"/>
      <c r="Q609" s="40"/>
      <c r="R609" s="39"/>
      <c r="S609" s="39"/>
      <c r="T609" s="39"/>
      <c r="U609" s="40"/>
      <c r="V609" s="39"/>
      <c r="W609" s="69"/>
      <c r="Y609" t="s">
        <v>294</v>
      </c>
      <c r="AA609">
        <v>8543</v>
      </c>
      <c r="AB609" s="46" t="b">
        <v>0</v>
      </c>
      <c r="AD609" s="8"/>
    </row>
    <row r="610" ht="14.25" customHeight="1">
      <c r="A610" s="38">
        <v>1287</v>
      </c>
      <c r="B610" s="46" t="s">
        <v>53</v>
      </c>
      <c r="C610" s="46" t="s">
        <v>45</v>
      </c>
      <c r="D610" s="46" t="s">
        <v>1066</v>
      </c>
      <c r="E610" s="46" t="s">
        <v>1067</v>
      </c>
      <c r="F610" t="s">
        <v>48</v>
      </c>
      <c r="G610" s="46" t="s">
        <v>49</v>
      </c>
      <c r="H610">
        <v>0.034673685045</v>
      </c>
      <c r="I610" t="s">
        <v>37</v>
      </c>
      <c r="L610" t="s">
        <v>50</v>
      </c>
      <c r="M610" t="s">
        <v>39</v>
      </c>
      <c r="N610" s="40"/>
      <c r="O610" s="40"/>
      <c r="P610" s="40"/>
      <c r="Q610" s="40"/>
      <c r="R610" s="39"/>
      <c r="S610" s="39"/>
      <c r="T610" s="39"/>
      <c r="U610" s="40"/>
      <c r="V610" s="39"/>
      <c r="W610" s="69"/>
      <c r="Y610" t="s">
        <v>40</v>
      </c>
      <c r="AA610">
        <v>2016737</v>
      </c>
      <c r="AB610" s="46" t="b">
        <v>0</v>
      </c>
      <c r="AD610" s="8"/>
    </row>
    <row r="611" ht="14.25" customHeight="1">
      <c r="A611" s="38">
        <v>1287</v>
      </c>
      <c r="B611" s="46" t="s">
        <v>53</v>
      </c>
      <c r="C611" s="46" t="s">
        <v>45</v>
      </c>
      <c r="D611" s="46" t="s">
        <v>1068</v>
      </c>
      <c r="E611" s="46" t="s">
        <v>1069</v>
      </c>
      <c r="F611" t="s">
        <v>48</v>
      </c>
      <c r="G611" s="46" t="s">
        <v>49</v>
      </c>
      <c r="H611">
        <v>0.01</v>
      </c>
      <c r="I611" t="s">
        <v>37</v>
      </c>
      <c r="L611" s="46" t="str">
        <f>((I611&amp;A611)&amp;"-")&amp;B611</f>
        <v>REF1287-Wang 99 - S1</v>
      </c>
      <c r="M611" t="s">
        <v>39</v>
      </c>
      <c r="N611" s="40"/>
      <c r="O611" s="40"/>
      <c r="P611" s="40"/>
      <c r="Q611" s="40"/>
      <c r="R611" s="39"/>
      <c r="S611" s="39"/>
      <c r="T611" s="39"/>
      <c r="U611" s="40"/>
      <c r="V611" s="39"/>
      <c r="W611" s="69"/>
      <c r="Y611" t="s">
        <v>294</v>
      </c>
      <c r="AA611">
        <v>21111806</v>
      </c>
      <c r="AB611" s="46" t="b">
        <v>0</v>
      </c>
      <c r="AD611" s="8"/>
    </row>
    <row r="612" ht="14.25" customHeight="1">
      <c r="A612" s="38">
        <v>1287</v>
      </c>
      <c r="B612" s="46" t="s">
        <v>53</v>
      </c>
      <c r="C612" s="46" t="s">
        <v>45</v>
      </c>
      <c r="D612" s="46" t="s">
        <v>1070</v>
      </c>
      <c r="E612" s="46" t="s">
        <v>1071</v>
      </c>
      <c r="F612" t="s">
        <v>48</v>
      </c>
      <c r="G612" s="46" t="s">
        <v>49</v>
      </c>
      <c r="H612">
        <v>0.001513561248</v>
      </c>
      <c r="I612" t="s">
        <v>37</v>
      </c>
      <c r="L612" t="s">
        <v>50</v>
      </c>
      <c r="M612" t="s">
        <v>39</v>
      </c>
      <c r="N612" s="40"/>
      <c r="O612" s="40"/>
      <c r="P612" s="40"/>
      <c r="Q612" s="40"/>
      <c r="R612" s="39"/>
      <c r="S612" s="39"/>
      <c r="T612" s="39"/>
      <c r="U612" s="40"/>
      <c r="V612" s="39"/>
      <c r="W612" s="69"/>
      <c r="Y612" t="s">
        <v>294</v>
      </c>
      <c r="AA612">
        <v>7641</v>
      </c>
      <c r="AB612" s="46" t="b">
        <v>0</v>
      </c>
      <c r="AD612" s="8"/>
    </row>
    <row r="613" ht="14.25" customHeight="1">
      <c r="A613" s="38">
        <v>1287</v>
      </c>
      <c r="B613" s="46" t="s">
        <v>174</v>
      </c>
      <c r="C613" s="46" t="s">
        <v>45</v>
      </c>
      <c r="D613" s="46" t="s">
        <v>1070</v>
      </c>
      <c r="E613" s="46" t="s">
        <v>1072</v>
      </c>
      <c r="F613" t="s">
        <v>48</v>
      </c>
      <c r="G613" s="46" t="s">
        <v>49</v>
      </c>
      <c r="H613">
        <v>0.001513561248</v>
      </c>
      <c r="I613" t="s">
        <v>37</v>
      </c>
      <c r="L613" t="s">
        <v>50</v>
      </c>
      <c r="M613" t="s">
        <v>39</v>
      </c>
      <c r="N613" s="40"/>
      <c r="O613" s="40"/>
      <c r="P613" s="40"/>
      <c r="Q613" s="40"/>
      <c r="R613" s="39"/>
      <c r="S613" s="39"/>
      <c r="T613" s="39"/>
      <c r="U613" s="40"/>
      <c r="V613" s="39"/>
      <c r="W613" s="69"/>
      <c r="Y613" t="s">
        <v>294</v>
      </c>
      <c r="AA613">
        <v>7641</v>
      </c>
      <c r="AB613" s="46" t="b">
        <v>0</v>
      </c>
      <c r="AD613" s="8"/>
    </row>
    <row r="614" ht="14.25" customHeight="1">
      <c r="A614" s="38">
        <v>1287</v>
      </c>
      <c r="B614" s="46" t="s">
        <v>53</v>
      </c>
      <c r="C614" s="46" t="s">
        <v>45</v>
      </c>
      <c r="D614" s="46" t="s">
        <v>1073</v>
      </c>
      <c r="E614" s="46" t="s">
        <v>1074</v>
      </c>
      <c r="F614" t="s">
        <v>48</v>
      </c>
      <c r="G614" s="46" t="s">
        <v>49</v>
      </c>
      <c r="H614">
        <v>0.000051286138</v>
      </c>
      <c r="I614" t="s">
        <v>37</v>
      </c>
      <c r="L614" t="s">
        <v>50</v>
      </c>
      <c r="M614" t="s">
        <v>39</v>
      </c>
      <c r="N614" s="40"/>
      <c r="O614" s="40"/>
      <c r="P614" s="40"/>
      <c r="Q614" s="40"/>
      <c r="R614" s="39"/>
      <c r="S614" s="39"/>
      <c r="T614" s="39"/>
      <c r="U614" s="40"/>
      <c r="V614" s="39"/>
      <c r="W614" s="69"/>
      <c r="Y614" t="s">
        <v>294</v>
      </c>
      <c r="AA614">
        <v>10850</v>
      </c>
      <c r="AB614" s="46" t="b">
        <v>0</v>
      </c>
      <c r="AD614" s="8"/>
    </row>
    <row r="615" ht="14.25" customHeight="1">
      <c r="A615" s="38">
        <v>1287</v>
      </c>
      <c r="B615" s="46" t="s">
        <v>53</v>
      </c>
      <c r="C615" s="46" t="s">
        <v>45</v>
      </c>
      <c r="D615" s="46" t="s">
        <v>1075</v>
      </c>
      <c r="E615" s="46" t="s">
        <v>1076</v>
      </c>
      <c r="F615" t="s">
        <v>48</v>
      </c>
      <c r="G615" s="46" t="s">
        <v>49</v>
      </c>
      <c r="H615">
        <v>0.00512861384</v>
      </c>
      <c r="I615" t="s">
        <v>37</v>
      </c>
      <c r="L615" t="s">
        <v>50</v>
      </c>
      <c r="M615" t="s">
        <v>39</v>
      </c>
      <c r="N615" s="40"/>
      <c r="O615" s="40"/>
      <c r="P615" s="40"/>
      <c r="Q615" s="40"/>
      <c r="R615" s="39"/>
      <c r="S615" s="39"/>
      <c r="T615" s="39"/>
      <c r="U615" s="40"/>
      <c r="V615" s="39"/>
      <c r="W615" s="69"/>
      <c r="Y615" t="s">
        <v>40</v>
      </c>
      <c r="AA615">
        <v>7172</v>
      </c>
      <c r="AB615" s="46" t="b">
        <v>0</v>
      </c>
      <c r="AD615" s="8"/>
    </row>
    <row r="616" ht="14.25" customHeight="1">
      <c r="A616" s="38">
        <v>997</v>
      </c>
      <c r="B616" s="44" t="s">
        <v>638</v>
      </c>
      <c r="C616" s="46" t="s">
        <v>639</v>
      </c>
      <c r="D616" s="46" t="s">
        <v>1077</v>
      </c>
      <c r="E616" s="46" t="s">
        <v>1078</v>
      </c>
      <c r="F616" s="5" t="s">
        <v>35</v>
      </c>
      <c r="G616" s="5" t="s">
        <v>36</v>
      </c>
      <c r="H616" s="65">
        <v>0.125892541</v>
      </c>
      <c r="I616" t="s">
        <v>37</v>
      </c>
      <c r="K616" s="47"/>
      <c r="L616" s="47" t="str">
        <f>((I616&amp;A616)&amp;"-")&amp;B616</f>
        <v>REF997-Kia Sepassi and Samuel H. Yalkowsky. Solubility Prediction in Octanol: A Technical Note. AAPS PharmSciTech 2006; 7 (1) Article 26</v>
      </c>
      <c r="M616" t="s">
        <v>39</v>
      </c>
      <c r="N616" s="71"/>
      <c r="O616" s="71"/>
      <c r="P616" s="71"/>
      <c r="Q616" s="71"/>
      <c r="R616" s="29"/>
      <c r="S616" s="29"/>
      <c r="T616" s="29"/>
      <c r="U616" s="71"/>
      <c r="V616" s="29"/>
      <c r="W616" s="60"/>
      <c r="Y616" t="s">
        <v>40</v>
      </c>
      <c r="AA616">
        <v>11776</v>
      </c>
      <c r="AB616" t="b">
        <f>if((W616=""),false,true)</f>
        <v>0</v>
      </c>
      <c r="AD616" s="37"/>
    </row>
    <row r="617" ht="14.25" customHeight="1">
      <c r="A617" s="38">
        <v>1283</v>
      </c>
      <c r="B617" s="46" t="s">
        <v>31</v>
      </c>
      <c r="C617" s="46" t="s">
        <v>32</v>
      </c>
      <c r="D617" s="46" t="s">
        <v>1077</v>
      </c>
      <c r="E617" s="46" t="s">
        <v>1078</v>
      </c>
      <c r="F617" t="s">
        <v>35</v>
      </c>
      <c r="G617" s="46" t="s">
        <v>36</v>
      </c>
      <c r="H617">
        <v>0.1258925412</v>
      </c>
      <c r="I617" t="s">
        <v>37</v>
      </c>
      <c r="L617" t="s">
        <v>38</v>
      </c>
      <c r="M617" t="s">
        <v>39</v>
      </c>
      <c r="N617" s="40"/>
      <c r="O617" s="40"/>
      <c r="P617" s="40"/>
      <c r="Q617" s="40"/>
      <c r="R617" s="39"/>
      <c r="S617" s="39"/>
      <c r="T617" s="39"/>
      <c r="U617" s="40"/>
      <c r="V617" s="39"/>
      <c r="W617" s="69"/>
      <c r="Y617" t="s">
        <v>40</v>
      </c>
      <c r="AA617">
        <v>11776</v>
      </c>
      <c r="AB617" s="46" t="b">
        <f>if((W617=""),false,true)</f>
        <v>0</v>
      </c>
      <c r="AD617" s="8"/>
    </row>
    <row r="618" ht="14.25" customHeight="1">
      <c r="A618" s="38">
        <v>1287</v>
      </c>
      <c r="B618" s="46" t="s">
        <v>53</v>
      </c>
      <c r="C618" s="46" t="s">
        <v>45</v>
      </c>
      <c r="D618" s="46" t="s">
        <v>1077</v>
      </c>
      <c r="E618" s="46" t="s">
        <v>1078</v>
      </c>
      <c r="F618" t="s">
        <v>48</v>
      </c>
      <c r="G618" s="46" t="s">
        <v>49</v>
      </c>
      <c r="H618">
        <v>0.000002511886</v>
      </c>
      <c r="I618" t="s">
        <v>37</v>
      </c>
      <c r="L618" t="s">
        <v>50</v>
      </c>
      <c r="M618" t="s">
        <v>39</v>
      </c>
      <c r="N618" s="40"/>
      <c r="O618" s="40"/>
      <c r="P618" s="40"/>
      <c r="Q618" s="40"/>
      <c r="R618" s="39"/>
      <c r="S618" s="39"/>
      <c r="T618" s="39"/>
      <c r="U618" s="40"/>
      <c r="V618" s="39"/>
      <c r="W618" s="69"/>
      <c r="Y618" t="s">
        <v>40</v>
      </c>
      <c r="AA618">
        <v>11776</v>
      </c>
      <c r="AB618" s="46" t="b">
        <v>0</v>
      </c>
      <c r="AD618" s="8"/>
    </row>
    <row r="619" ht="14.25" customHeight="1">
      <c r="A619" s="38">
        <v>1287</v>
      </c>
      <c r="B619" s="46" t="s">
        <v>174</v>
      </c>
      <c r="C619" s="46" t="s">
        <v>45</v>
      </c>
      <c r="D619" s="46" t="s">
        <v>1077</v>
      </c>
      <c r="E619" s="46" t="s">
        <v>1078</v>
      </c>
      <c r="F619" t="s">
        <v>48</v>
      </c>
      <c r="G619" s="46" t="s">
        <v>49</v>
      </c>
      <c r="H619">
        <v>0.000002511886</v>
      </c>
      <c r="I619" t="s">
        <v>37</v>
      </c>
      <c r="L619" t="s">
        <v>50</v>
      </c>
      <c r="M619" t="s">
        <v>39</v>
      </c>
      <c r="N619" s="40"/>
      <c r="O619" s="40"/>
      <c r="P619" s="40"/>
      <c r="Q619" s="40"/>
      <c r="R619" s="39"/>
      <c r="S619" s="39"/>
      <c r="T619" s="39"/>
      <c r="U619" s="40"/>
      <c r="V619" s="39"/>
      <c r="W619" s="69"/>
      <c r="Y619" t="s">
        <v>40</v>
      </c>
      <c r="AA619">
        <v>11776</v>
      </c>
      <c r="AB619" s="46" t="b">
        <v>0</v>
      </c>
      <c r="AD619" s="8"/>
    </row>
    <row r="620" ht="14.25" customHeight="1">
      <c r="A620" s="38">
        <v>1308</v>
      </c>
      <c r="B620" s="46" t="s">
        <v>41</v>
      </c>
      <c r="C620" s="46" t="s">
        <v>42</v>
      </c>
      <c r="D620" s="46" t="s">
        <v>1077</v>
      </c>
      <c r="E620" s="46" t="s">
        <v>1079</v>
      </c>
      <c r="F620" t="s">
        <v>35</v>
      </c>
      <c r="G620" s="12" t="s">
        <v>36</v>
      </c>
      <c r="H620">
        <v>0.134896288259165</v>
      </c>
      <c r="I620" t="s">
        <v>37</v>
      </c>
      <c r="K620" s="47" t="s">
        <v>43</v>
      </c>
      <c r="L620" s="47" t="str">
        <f>((I620&amp;A620)&amp;"-")&amp;B620</f>
        <v>REF1308-Abraham M.H. and Acree Jr. W.E. The solubility of liquid and solid compounds in dry octan-1-ol. Chemosphere (2013)</v>
      </c>
      <c r="M620" t="s">
        <v>39</v>
      </c>
      <c r="N620" s="71"/>
      <c r="O620" s="71"/>
      <c r="P620" s="71"/>
      <c r="Q620" s="71"/>
      <c r="R620" s="29"/>
      <c r="S620" s="29"/>
      <c r="T620" s="29"/>
      <c r="U620" s="71"/>
      <c r="V620" s="29"/>
      <c r="W620" s="60"/>
      <c r="Y620" t="s">
        <v>40</v>
      </c>
      <c r="AA620">
        <v>11776</v>
      </c>
      <c r="AB620" t="b">
        <f>if((W620=""),false,true)</f>
        <v>0</v>
      </c>
      <c r="AD620" s="37"/>
    </row>
    <row r="621" ht="14.25" customHeight="1">
      <c r="A621" s="38">
        <v>997</v>
      </c>
      <c r="B621" s="44" t="s">
        <v>638</v>
      </c>
      <c r="C621" s="46" t="s">
        <v>639</v>
      </c>
      <c r="D621" s="46" t="s">
        <v>1080</v>
      </c>
      <c r="E621" s="46" t="s">
        <v>1081</v>
      </c>
      <c r="F621" s="5" t="s">
        <v>35</v>
      </c>
      <c r="G621" s="5" t="s">
        <v>36</v>
      </c>
      <c r="H621" s="65">
        <v>0.691830971</v>
      </c>
      <c r="I621" t="s">
        <v>37</v>
      </c>
      <c r="K621" s="47"/>
      <c r="L621" s="47" t="str">
        <f>((I621&amp;A621)&amp;"-")&amp;B621</f>
        <v>REF997-Kia Sepassi and Samuel H. Yalkowsky. Solubility Prediction in Octanol: A Technical Note. AAPS PharmSciTech 2006; 7 (1) Article 26</v>
      </c>
      <c r="M621" t="s">
        <v>39</v>
      </c>
      <c r="N621" s="71"/>
      <c r="O621" s="71"/>
      <c r="P621" s="71"/>
      <c r="Q621" s="71"/>
      <c r="R621" s="29"/>
      <c r="S621" s="29"/>
      <c r="T621" s="29"/>
      <c r="U621" s="71"/>
      <c r="V621" s="29"/>
      <c r="W621" s="60"/>
      <c r="Y621" t="s">
        <v>40</v>
      </c>
      <c r="AA621">
        <v>7662</v>
      </c>
      <c r="AB621" t="b">
        <f>if((W621=""),false,true)</f>
        <v>0</v>
      </c>
      <c r="AD621" s="37"/>
    </row>
    <row r="622" ht="14.25" customHeight="1">
      <c r="A622" s="38">
        <v>1283</v>
      </c>
      <c r="B622" s="46" t="s">
        <v>31</v>
      </c>
      <c r="C622" s="46" t="s">
        <v>32</v>
      </c>
      <c r="D622" s="46" t="s">
        <v>1080</v>
      </c>
      <c r="E622" s="46" t="s">
        <v>1081</v>
      </c>
      <c r="F622" t="s">
        <v>35</v>
      </c>
      <c r="G622" s="46" t="s">
        <v>36</v>
      </c>
      <c r="H622">
        <v>0.6918309709</v>
      </c>
      <c r="I622" t="s">
        <v>37</v>
      </c>
      <c r="L622" t="s">
        <v>38</v>
      </c>
      <c r="M622" t="s">
        <v>39</v>
      </c>
      <c r="N622" s="40"/>
      <c r="O622" s="40"/>
      <c r="P622" s="40"/>
      <c r="Q622" s="40"/>
      <c r="R622" s="39"/>
      <c r="S622" s="39"/>
      <c r="T622" s="39"/>
      <c r="U622" s="40"/>
      <c r="V622" s="39"/>
      <c r="W622" s="69"/>
      <c r="Y622" t="s">
        <v>40</v>
      </c>
      <c r="AA622">
        <v>7662</v>
      </c>
      <c r="AB622" s="46" t="b">
        <f>if((W622=""),false,true)</f>
        <v>0</v>
      </c>
      <c r="AD622" s="8"/>
    </row>
    <row r="623" ht="14.25" customHeight="1">
      <c r="A623" s="38">
        <v>1287</v>
      </c>
      <c r="B623" s="46" t="s">
        <v>53</v>
      </c>
      <c r="C623" s="46" t="s">
        <v>45</v>
      </c>
      <c r="D623" s="46" t="s">
        <v>1080</v>
      </c>
      <c r="E623" s="46" t="s">
        <v>1082</v>
      </c>
      <c r="F623" t="s">
        <v>48</v>
      </c>
      <c r="G623" s="46" t="s">
        <v>49</v>
      </c>
      <c r="H623">
        <v>0.000033113112</v>
      </c>
      <c r="I623" t="s">
        <v>37</v>
      </c>
      <c r="L623" t="s">
        <v>50</v>
      </c>
      <c r="M623" t="s">
        <v>39</v>
      </c>
      <c r="N623" s="40"/>
      <c r="O623" s="40"/>
      <c r="P623" s="40"/>
      <c r="Q623" s="40"/>
      <c r="R623" s="39"/>
      <c r="S623" s="39"/>
      <c r="T623" s="39"/>
      <c r="U623" s="40"/>
      <c r="V623" s="39"/>
      <c r="W623" s="69"/>
      <c r="Y623" t="s">
        <v>40</v>
      </c>
      <c r="AA623">
        <v>7662</v>
      </c>
      <c r="AB623" s="46" t="b">
        <v>0</v>
      </c>
      <c r="AD623" s="8"/>
    </row>
    <row r="624" ht="14.25" customHeight="1">
      <c r="A624" s="38">
        <v>1287</v>
      </c>
      <c r="B624" s="46" t="s">
        <v>174</v>
      </c>
      <c r="C624" s="46" t="s">
        <v>45</v>
      </c>
      <c r="D624" s="46" t="s">
        <v>1080</v>
      </c>
      <c r="E624" s="46" t="s">
        <v>1083</v>
      </c>
      <c r="F624" t="s">
        <v>48</v>
      </c>
      <c r="G624" s="46" t="s">
        <v>49</v>
      </c>
      <c r="H624">
        <v>0.000025118864</v>
      </c>
      <c r="I624" t="s">
        <v>37</v>
      </c>
      <c r="L624" t="s">
        <v>50</v>
      </c>
      <c r="M624" t="s">
        <v>39</v>
      </c>
      <c r="N624" s="40"/>
      <c r="O624" s="40"/>
      <c r="P624" s="40"/>
      <c r="Q624" s="40"/>
      <c r="R624" s="39"/>
      <c r="S624" s="39"/>
      <c r="T624" s="39"/>
      <c r="U624" s="40"/>
      <c r="V624" s="39"/>
      <c r="W624" s="69"/>
      <c r="Y624" t="s">
        <v>40</v>
      </c>
      <c r="AA624">
        <v>7662</v>
      </c>
      <c r="AB624" s="46" t="b">
        <v>0</v>
      </c>
      <c r="AD624" s="8"/>
    </row>
    <row r="625" ht="14.25" customHeight="1">
      <c r="A625" s="38">
        <v>1308</v>
      </c>
      <c r="B625" s="46" t="s">
        <v>41</v>
      </c>
      <c r="C625" s="46" t="s">
        <v>42</v>
      </c>
      <c r="D625" s="46" t="s">
        <v>1080</v>
      </c>
      <c r="E625" s="46" t="s">
        <v>1084</v>
      </c>
      <c r="F625" t="s">
        <v>35</v>
      </c>
      <c r="G625" s="12" t="s">
        <v>36</v>
      </c>
      <c r="H625">
        <v>0.794328234724282</v>
      </c>
      <c r="I625" t="s">
        <v>37</v>
      </c>
      <c r="K625" s="47" t="s">
        <v>43</v>
      </c>
      <c r="L625" s="47" t="str">
        <f>((I625&amp;A625)&amp;"-")&amp;B625</f>
        <v>REF1308-Abraham M.H. and Acree Jr. W.E. The solubility of liquid and solid compounds in dry octan-1-ol. Chemosphere (2013)</v>
      </c>
      <c r="M625" t="s">
        <v>39</v>
      </c>
      <c r="N625" s="71"/>
      <c r="O625" s="71"/>
      <c r="P625" s="71"/>
      <c r="Q625" s="71"/>
      <c r="R625" s="29"/>
      <c r="S625" s="29"/>
      <c r="T625" s="29"/>
      <c r="U625" s="71"/>
      <c r="V625" s="29"/>
      <c r="W625" s="60"/>
      <c r="Y625" t="s">
        <v>40</v>
      </c>
      <c r="AA625">
        <v>7662</v>
      </c>
      <c r="AB625" t="b">
        <f>if((W625=""),false,true)</f>
        <v>0</v>
      </c>
      <c r="AD625" s="37"/>
    </row>
    <row r="626" ht="14.25" customHeight="1">
      <c r="A626" s="38">
        <v>1287</v>
      </c>
      <c r="B626" s="46" t="s">
        <v>44</v>
      </c>
      <c r="C626" s="46" t="s">
        <v>45</v>
      </c>
      <c r="D626" s="46" t="s">
        <v>1085</v>
      </c>
      <c r="E626" s="46" t="s">
        <v>1086</v>
      </c>
      <c r="F626" t="s">
        <v>48</v>
      </c>
      <c r="G626" s="46" t="s">
        <v>49</v>
      </c>
      <c r="H626">
        <v>0.00210377844</v>
      </c>
      <c r="I626" t="s">
        <v>37</v>
      </c>
      <c r="L626" s="46" t="str">
        <f>((I626&amp;A626)&amp;"-")&amp;B626</f>
        <v>REF1287-Wang 99 - S3</v>
      </c>
      <c r="M626" t="s">
        <v>39</v>
      </c>
      <c r="N626" s="40"/>
      <c r="O626" s="40"/>
      <c r="P626" s="40"/>
      <c r="Q626" s="40"/>
      <c r="R626" s="39"/>
      <c r="S626" s="39"/>
      <c r="T626" s="39"/>
      <c r="U626" s="40"/>
      <c r="V626" s="39"/>
      <c r="W626" s="69"/>
      <c r="Y626" t="s">
        <v>40</v>
      </c>
      <c r="AA626">
        <v>21111723</v>
      </c>
      <c r="AB626" s="46" t="b">
        <v>0</v>
      </c>
      <c r="AD626" s="8"/>
    </row>
    <row r="627" ht="14.25" customHeight="1">
      <c r="A627" s="38">
        <v>1287</v>
      </c>
      <c r="B627" s="46" t="s">
        <v>53</v>
      </c>
      <c r="C627" s="46" t="s">
        <v>45</v>
      </c>
      <c r="D627" s="46" t="s">
        <v>1087</v>
      </c>
      <c r="E627" s="46" t="s">
        <v>1088</v>
      </c>
      <c r="F627" t="s">
        <v>48</v>
      </c>
      <c r="G627" s="46" t="s">
        <v>49</v>
      </c>
      <c r="H627">
        <v>0.000398107171</v>
      </c>
      <c r="I627" t="s">
        <v>37</v>
      </c>
      <c r="L627" t="s">
        <v>50</v>
      </c>
      <c r="M627" t="s">
        <v>39</v>
      </c>
      <c r="N627" s="40"/>
      <c r="O627" s="40"/>
      <c r="P627" s="40"/>
      <c r="Q627" s="40"/>
      <c r="R627" s="39"/>
      <c r="S627" s="39"/>
      <c r="T627" s="39"/>
      <c r="U627" s="40"/>
      <c r="V627" s="39"/>
      <c r="W627" s="69"/>
      <c r="Y627" t="s">
        <v>294</v>
      </c>
      <c r="AA627">
        <v>7659</v>
      </c>
      <c r="AB627" s="46" t="b">
        <v>0</v>
      </c>
      <c r="AD627" s="8"/>
    </row>
    <row r="628" ht="14.25" customHeight="1">
      <c r="A628" s="38">
        <v>1287</v>
      </c>
      <c r="B628" s="46" t="s">
        <v>174</v>
      </c>
      <c r="C628" s="46" t="s">
        <v>45</v>
      </c>
      <c r="D628" s="46" t="s">
        <v>1087</v>
      </c>
      <c r="E628" s="46" t="s">
        <v>1089</v>
      </c>
      <c r="F628" t="s">
        <v>48</v>
      </c>
      <c r="G628" s="46" t="s">
        <v>49</v>
      </c>
      <c r="H628">
        <v>0.000398107171</v>
      </c>
      <c r="I628" t="s">
        <v>37</v>
      </c>
      <c r="L628" t="s">
        <v>50</v>
      </c>
      <c r="M628" t="s">
        <v>39</v>
      </c>
      <c r="N628" s="40"/>
      <c r="O628" s="40"/>
      <c r="P628" s="40"/>
      <c r="Q628" s="40"/>
      <c r="R628" s="39"/>
      <c r="S628" s="39"/>
      <c r="T628" s="39"/>
      <c r="U628" s="40"/>
      <c r="V628" s="39"/>
      <c r="W628" s="69"/>
      <c r="Y628" t="s">
        <v>294</v>
      </c>
      <c r="AA628">
        <v>7659</v>
      </c>
      <c r="AB628" s="46" t="b">
        <v>0</v>
      </c>
      <c r="AD628" s="8"/>
    </row>
    <row r="629" ht="14.25" customHeight="1">
      <c r="A629" s="38">
        <v>1287</v>
      </c>
      <c r="B629" s="46" t="s">
        <v>53</v>
      </c>
      <c r="C629" s="46" t="s">
        <v>45</v>
      </c>
      <c r="D629" s="46" t="s">
        <v>1090</v>
      </c>
      <c r="E629" s="46" t="s">
        <v>1091</v>
      </c>
      <c r="F629" t="s">
        <v>48</v>
      </c>
      <c r="G629" s="46" t="s">
        <v>49</v>
      </c>
      <c r="H629">
        <v>0.001288249552</v>
      </c>
      <c r="I629" t="s">
        <v>37</v>
      </c>
      <c r="L629" s="46" t="str">
        <f>((I629&amp;A629)&amp;"-")&amp;B629</f>
        <v>REF1287-Wang 99 - S1</v>
      </c>
      <c r="M629" t="s">
        <v>39</v>
      </c>
      <c r="N629" s="40"/>
      <c r="O629" s="40"/>
      <c r="P629" s="40"/>
      <c r="Q629" s="40"/>
      <c r="R629" s="39"/>
      <c r="S629" s="39"/>
      <c r="T629" s="39"/>
      <c r="U629" s="40"/>
      <c r="V629" s="39"/>
      <c r="W629" s="69"/>
      <c r="Y629" t="s">
        <v>40</v>
      </c>
      <c r="AA629">
        <v>13873689</v>
      </c>
      <c r="AB629" s="46" t="b">
        <v>0</v>
      </c>
      <c r="AD629" s="8"/>
    </row>
    <row r="630" ht="14.25" customHeight="1">
      <c r="A630" s="38">
        <v>1230</v>
      </c>
      <c r="B630" s="46" t="s">
        <v>1092</v>
      </c>
      <c r="C630" s="46" t="s">
        <v>577</v>
      </c>
      <c r="D630" s="11" t="s">
        <v>1093</v>
      </c>
      <c r="E630" s="11" t="s">
        <v>1094</v>
      </c>
      <c r="F630" s="7" t="s">
        <v>429</v>
      </c>
      <c r="G630" s="7" t="s">
        <v>590</v>
      </c>
      <c r="H630">
        <v>2.4672817319871</v>
      </c>
      <c r="I630" s="46" t="s">
        <v>37</v>
      </c>
      <c r="K630" s="46"/>
      <c r="L630" t="s">
        <v>1095</v>
      </c>
      <c r="M630" t="s">
        <v>39</v>
      </c>
      <c r="N630" s="40"/>
      <c r="O630" s="40"/>
      <c r="P630" s="40"/>
      <c r="Q630" s="40"/>
      <c r="R630" s="39"/>
      <c r="S630" s="39"/>
      <c r="T630" s="39"/>
      <c r="U630" s="40"/>
      <c r="V630" s="39"/>
      <c r="W630" s="69"/>
      <c r="Y630" t="s">
        <v>40</v>
      </c>
      <c r="AA630">
        <v>7790</v>
      </c>
      <c r="AB630" s="46" t="b">
        <f>if((W630=""),false,true)</f>
        <v>0</v>
      </c>
      <c r="AD630" s="8"/>
    </row>
    <row r="631" ht="14.25" customHeight="1">
      <c r="A631" s="38">
        <v>1230</v>
      </c>
      <c r="B631" s="46" t="s">
        <v>1092</v>
      </c>
      <c r="C631" s="46" t="s">
        <v>577</v>
      </c>
      <c r="D631" s="11" t="s">
        <v>1093</v>
      </c>
      <c r="E631" s="11" t="s">
        <v>1094</v>
      </c>
      <c r="F631" s="7" t="s">
        <v>434</v>
      </c>
      <c r="G631" s="7" t="s">
        <v>593</v>
      </c>
      <c r="H631">
        <v>3.562091449351</v>
      </c>
      <c r="I631" s="46" t="s">
        <v>37</v>
      </c>
      <c r="K631" s="46"/>
      <c r="L631" t="s">
        <v>1095</v>
      </c>
      <c r="M631" t="s">
        <v>39</v>
      </c>
      <c r="N631" s="40"/>
      <c r="O631" s="40"/>
      <c r="P631" s="40"/>
      <c r="Q631" s="40"/>
      <c r="R631" s="39"/>
      <c r="S631" s="39"/>
      <c r="T631" s="39"/>
      <c r="U631" s="40"/>
      <c r="V631" s="39"/>
      <c r="W631" s="69"/>
      <c r="Y631" t="s">
        <v>40</v>
      </c>
      <c r="AA631">
        <v>7790</v>
      </c>
      <c r="AB631" s="46" t="b">
        <f>if((W631=""),false,true)</f>
        <v>0</v>
      </c>
      <c r="AD631" s="8"/>
    </row>
    <row r="632" ht="14.25" customHeight="1">
      <c r="A632" s="38">
        <v>1287</v>
      </c>
      <c r="B632" s="46" t="s">
        <v>174</v>
      </c>
      <c r="C632" s="46" t="s">
        <v>45</v>
      </c>
      <c r="D632" s="46" t="s">
        <v>1096</v>
      </c>
      <c r="E632" s="46" t="s">
        <v>1097</v>
      </c>
      <c r="F632" t="s">
        <v>48</v>
      </c>
      <c r="G632" s="46" t="s">
        <v>49</v>
      </c>
      <c r="H632">
        <v>0.000000001</v>
      </c>
      <c r="I632" t="s">
        <v>37</v>
      </c>
      <c r="L632" t="s">
        <v>50</v>
      </c>
      <c r="M632" t="s">
        <v>39</v>
      </c>
      <c r="N632" s="40"/>
      <c r="O632" s="40"/>
      <c r="P632" s="40"/>
      <c r="Q632" s="40"/>
      <c r="R632" s="39"/>
      <c r="S632" s="39"/>
      <c r="T632" s="39"/>
      <c r="U632" s="40"/>
      <c r="V632" s="39"/>
      <c r="W632" s="69"/>
      <c r="Y632" t="s">
        <v>40</v>
      </c>
      <c r="AA632">
        <v>33522</v>
      </c>
      <c r="AB632" s="46" t="b">
        <v>0</v>
      </c>
      <c r="AD632" s="8"/>
    </row>
    <row r="633" ht="14.25" customHeight="1">
      <c r="A633" s="38">
        <v>1287</v>
      </c>
      <c r="B633" s="46" t="s">
        <v>53</v>
      </c>
      <c r="C633" s="46" t="s">
        <v>45</v>
      </c>
      <c r="D633" s="46" t="s">
        <v>1098</v>
      </c>
      <c r="E633" s="46" t="s">
        <v>1099</v>
      </c>
      <c r="F633" t="s">
        <v>48</v>
      </c>
      <c r="G633" s="46" t="s">
        <v>49</v>
      </c>
      <c r="H633">
        <v>0.41686938347</v>
      </c>
      <c r="I633" t="s">
        <v>37</v>
      </c>
      <c r="L633" t="s">
        <v>50</v>
      </c>
      <c r="M633" t="s">
        <v>39</v>
      </c>
      <c r="N633" s="40"/>
      <c r="O633" s="40"/>
      <c r="P633" s="40"/>
      <c r="Q633" s="40"/>
      <c r="R633" s="39"/>
      <c r="S633" s="39"/>
      <c r="T633" s="39"/>
      <c r="U633" s="40"/>
      <c r="V633" s="39"/>
      <c r="W633" s="69"/>
      <c r="Y633" t="s">
        <v>40</v>
      </c>
      <c r="AA633">
        <v>13835179</v>
      </c>
      <c r="AB633" s="46" t="b">
        <v>0</v>
      </c>
      <c r="AD633" s="8"/>
    </row>
    <row r="634" ht="14.25" customHeight="1">
      <c r="A634" s="38">
        <v>1287</v>
      </c>
      <c r="B634" s="46" t="s">
        <v>53</v>
      </c>
      <c r="C634" s="46" t="s">
        <v>45</v>
      </c>
      <c r="D634" s="46" t="s">
        <v>1100</v>
      </c>
      <c r="E634" s="46" t="s">
        <v>1101</v>
      </c>
      <c r="F634" t="s">
        <v>48</v>
      </c>
      <c r="G634" s="46" t="s">
        <v>49</v>
      </c>
      <c r="H634">
        <v>0.676082975392</v>
      </c>
      <c r="I634" t="s">
        <v>37</v>
      </c>
      <c r="L634" t="s">
        <v>50</v>
      </c>
      <c r="M634" t="s">
        <v>39</v>
      </c>
      <c r="N634" s="40"/>
      <c r="O634" s="40"/>
      <c r="P634" s="40"/>
      <c r="Q634" s="40"/>
      <c r="R634" s="39"/>
      <c r="S634" s="39"/>
      <c r="T634" s="39"/>
      <c r="U634" s="40"/>
      <c r="V634" s="39"/>
      <c r="W634" s="69"/>
      <c r="Y634" t="s">
        <v>40</v>
      </c>
      <c r="AA634">
        <v>764</v>
      </c>
      <c r="AB634" s="46" t="b">
        <v>0</v>
      </c>
      <c r="AD634" s="8"/>
    </row>
    <row r="635" ht="14.25" customHeight="1">
      <c r="A635" s="38">
        <v>1287</v>
      </c>
      <c r="B635" s="46" t="s">
        <v>174</v>
      </c>
      <c r="C635" s="46" t="s">
        <v>45</v>
      </c>
      <c r="D635" s="46" t="s">
        <v>1102</v>
      </c>
      <c r="E635" s="46" t="s">
        <v>1103</v>
      </c>
      <c r="F635" t="s">
        <v>48</v>
      </c>
      <c r="G635" s="46" t="s">
        <v>49</v>
      </c>
      <c r="H635">
        <v>0.010715193052</v>
      </c>
      <c r="I635" t="s">
        <v>37</v>
      </c>
      <c r="L635" t="s">
        <v>50</v>
      </c>
      <c r="M635" t="s">
        <v>39</v>
      </c>
      <c r="N635" s="40"/>
      <c r="O635" s="40"/>
      <c r="P635" s="40"/>
      <c r="Q635" s="40"/>
      <c r="R635" s="39"/>
      <c r="S635" s="39"/>
      <c r="T635" s="39"/>
      <c r="U635" s="40"/>
      <c r="V635" s="39"/>
      <c r="W635" s="69"/>
      <c r="Y635" t="s">
        <v>294</v>
      </c>
      <c r="AA635">
        <v>11838</v>
      </c>
      <c r="AB635" s="46" t="b">
        <v>0</v>
      </c>
      <c r="AD635" s="8"/>
    </row>
    <row r="636" ht="14.25" customHeight="1">
      <c r="A636" s="38">
        <v>1287</v>
      </c>
      <c r="B636" s="46" t="s">
        <v>53</v>
      </c>
      <c r="C636" s="46" t="s">
        <v>45</v>
      </c>
      <c r="D636" s="46" t="s">
        <v>1102</v>
      </c>
      <c r="E636" s="46" t="s">
        <v>1103</v>
      </c>
      <c r="F636" t="s">
        <v>48</v>
      </c>
      <c r="G636" s="46" t="s">
        <v>49</v>
      </c>
      <c r="H636">
        <v>0.010715193052</v>
      </c>
      <c r="I636" t="s">
        <v>37</v>
      </c>
      <c r="L636" t="s">
        <v>50</v>
      </c>
      <c r="M636" t="s">
        <v>39</v>
      </c>
      <c r="N636" s="40"/>
      <c r="O636" s="40"/>
      <c r="P636" s="40"/>
      <c r="Q636" s="40"/>
      <c r="R636" s="39"/>
      <c r="S636" s="39"/>
      <c r="T636" s="39"/>
      <c r="U636" s="40"/>
      <c r="V636" s="39"/>
      <c r="W636" s="69"/>
      <c r="Y636" t="s">
        <v>294</v>
      </c>
      <c r="AA636">
        <v>11838</v>
      </c>
      <c r="AB636" s="46" t="b">
        <v>0</v>
      </c>
      <c r="AD636" s="8"/>
    </row>
    <row r="637" ht="14.25" customHeight="1">
      <c r="A637" s="38">
        <v>1263</v>
      </c>
      <c r="B637" s="46" t="s">
        <v>1104</v>
      </c>
      <c r="C637" s="46" t="s">
        <v>577</v>
      </c>
      <c r="D637" s="11" t="s">
        <v>1105</v>
      </c>
      <c r="E637" s="11" t="s">
        <v>1106</v>
      </c>
      <c r="F637" s="7" t="s">
        <v>580</v>
      </c>
      <c r="G637" s="7" t="s">
        <v>581</v>
      </c>
      <c r="H637">
        <v>0.009888585533467</v>
      </c>
      <c r="I637" s="46" t="s">
        <v>37</v>
      </c>
      <c r="K637" s="46"/>
      <c r="L637" t="s">
        <v>1107</v>
      </c>
      <c r="M637" t="s">
        <v>39</v>
      </c>
      <c r="N637" s="40"/>
      <c r="O637" s="40"/>
      <c r="P637" s="40"/>
      <c r="Q637" s="40"/>
      <c r="R637" s="39"/>
      <c r="S637" s="39"/>
      <c r="T637" s="39"/>
      <c r="U637" s="40"/>
      <c r="V637" s="39"/>
      <c r="W637" s="69"/>
      <c r="Y637" t="s">
        <v>40</v>
      </c>
      <c r="AA637">
        <v>86007</v>
      </c>
      <c r="AB637" s="46" t="b">
        <f>if((W637=""),false,true)</f>
        <v>0</v>
      </c>
      <c r="AD637" s="8"/>
    </row>
    <row r="638" ht="14.25" customHeight="1">
      <c r="A638" s="38">
        <v>1263</v>
      </c>
      <c r="B638" s="46" t="s">
        <v>1104</v>
      </c>
      <c r="C638" s="46" t="s">
        <v>577</v>
      </c>
      <c r="D638" s="11" t="s">
        <v>1105</v>
      </c>
      <c r="E638" s="11" t="s">
        <v>1106</v>
      </c>
      <c r="F638" s="7" t="s">
        <v>584</v>
      </c>
      <c r="G638" s="7" t="s">
        <v>585</v>
      </c>
      <c r="H638">
        <v>0.050163129279449</v>
      </c>
      <c r="I638" s="46" t="s">
        <v>37</v>
      </c>
      <c r="K638" s="46"/>
      <c r="L638" t="s">
        <v>1107</v>
      </c>
      <c r="M638" t="s">
        <v>39</v>
      </c>
      <c r="N638" s="40"/>
      <c r="O638" s="40"/>
      <c r="P638" s="40"/>
      <c r="Q638" s="40"/>
      <c r="R638" s="39"/>
      <c r="S638" s="39"/>
      <c r="T638" s="39"/>
      <c r="U638" s="40"/>
      <c r="V638" s="39"/>
      <c r="W638" s="69"/>
      <c r="Y638" t="s">
        <v>40</v>
      </c>
      <c r="AA638">
        <v>86007</v>
      </c>
      <c r="AB638" s="46" t="b">
        <f>if((W638=""),false,true)</f>
        <v>0</v>
      </c>
      <c r="AD638" s="8"/>
    </row>
    <row r="639" ht="14.25" customHeight="1">
      <c r="A639" s="38">
        <v>1263</v>
      </c>
      <c r="B639" s="46" t="s">
        <v>1104</v>
      </c>
      <c r="C639" s="46" t="s">
        <v>577</v>
      </c>
      <c r="D639" s="11" t="s">
        <v>1105</v>
      </c>
      <c r="E639" s="11" t="s">
        <v>1106</v>
      </c>
      <c r="F639" s="7" t="s">
        <v>586</v>
      </c>
      <c r="G639" s="7" t="s">
        <v>587</v>
      </c>
      <c r="H639">
        <v>0.060350089121608</v>
      </c>
      <c r="I639" s="46" t="s">
        <v>37</v>
      </c>
      <c r="K639" s="46"/>
      <c r="L639" t="s">
        <v>1107</v>
      </c>
      <c r="M639" t="s">
        <v>39</v>
      </c>
      <c r="N639" s="40"/>
      <c r="O639" s="40"/>
      <c r="P639" s="40"/>
      <c r="Q639" s="40"/>
      <c r="R639" s="39"/>
      <c r="S639" s="39"/>
      <c r="T639" s="39"/>
      <c r="U639" s="40"/>
      <c r="V639" s="39"/>
      <c r="W639" s="69"/>
      <c r="Y639" t="s">
        <v>40</v>
      </c>
      <c r="AA639">
        <v>86007</v>
      </c>
      <c r="AB639" s="46" t="b">
        <f>if((W639=""),false,true)</f>
        <v>0</v>
      </c>
      <c r="AD639" s="8"/>
    </row>
    <row r="640" ht="14.25" customHeight="1">
      <c r="A640" s="38">
        <v>1263</v>
      </c>
      <c r="B640" s="46" t="s">
        <v>1104</v>
      </c>
      <c r="C640" s="46" t="s">
        <v>577</v>
      </c>
      <c r="D640" s="11" t="s">
        <v>1105</v>
      </c>
      <c r="E640" s="11" t="s">
        <v>1106</v>
      </c>
      <c r="F640" s="7" t="s">
        <v>689</v>
      </c>
      <c r="G640" s="7" t="s">
        <v>690</v>
      </c>
      <c r="H640">
        <v>0.04164777345484</v>
      </c>
      <c r="I640" s="46" t="s">
        <v>37</v>
      </c>
      <c r="K640" s="46"/>
      <c r="L640" t="s">
        <v>1107</v>
      </c>
      <c r="M640" t="s">
        <v>39</v>
      </c>
      <c r="N640" s="40"/>
      <c r="O640" s="40"/>
      <c r="P640" s="40"/>
      <c r="Q640" s="40"/>
      <c r="R640" s="39"/>
      <c r="S640" s="39"/>
      <c r="T640" s="39"/>
      <c r="U640" s="40"/>
      <c r="V640" s="39"/>
      <c r="W640" s="69"/>
      <c r="Y640" t="s">
        <v>40</v>
      </c>
      <c r="AA640">
        <v>86007</v>
      </c>
      <c r="AB640" s="46" t="b">
        <f>if((W640=""),false,true)</f>
        <v>0</v>
      </c>
      <c r="AD640" s="8"/>
    </row>
    <row r="641" ht="14.25" customHeight="1">
      <c r="A641" s="38">
        <v>1263</v>
      </c>
      <c r="B641" s="46" t="s">
        <v>1104</v>
      </c>
      <c r="C641" s="46" t="s">
        <v>577</v>
      </c>
      <c r="D641" s="11" t="s">
        <v>1105</v>
      </c>
      <c r="E641" s="11" t="s">
        <v>1106</v>
      </c>
      <c r="F641" s="7" t="s">
        <v>1108</v>
      </c>
      <c r="G641" s="7" t="s">
        <v>1109</v>
      </c>
      <c r="H641">
        <v>0.0735910243477</v>
      </c>
      <c r="I641" s="46" t="s">
        <v>37</v>
      </c>
      <c r="K641" s="46"/>
      <c r="L641" t="s">
        <v>1107</v>
      </c>
      <c r="M641" t="s">
        <v>39</v>
      </c>
      <c r="N641" s="40"/>
      <c r="O641" s="40"/>
      <c r="P641" s="40"/>
      <c r="Q641" s="40"/>
      <c r="R641" s="39"/>
      <c r="S641" s="39"/>
      <c r="T641" s="39"/>
      <c r="U641" s="40"/>
      <c r="V641" s="39"/>
      <c r="W641" s="69"/>
      <c r="Y641" t="s">
        <v>40</v>
      </c>
      <c r="AA641">
        <v>86007</v>
      </c>
      <c r="AB641" s="46" t="b">
        <f>if((W641=""),false,true)</f>
        <v>0</v>
      </c>
      <c r="AD641" s="8"/>
    </row>
    <row r="642" ht="14.25" customHeight="1">
      <c r="A642" s="38">
        <v>1263</v>
      </c>
      <c r="B642" s="46" t="s">
        <v>1104</v>
      </c>
      <c r="C642" s="46" t="s">
        <v>577</v>
      </c>
      <c r="D642" s="11" t="s">
        <v>1105</v>
      </c>
      <c r="E642" s="11" t="s">
        <v>1106</v>
      </c>
      <c r="F642" s="7" t="s">
        <v>591</v>
      </c>
      <c r="G642" s="7" t="s">
        <v>592</v>
      </c>
      <c r="H642">
        <v>0.075484625549462</v>
      </c>
      <c r="I642" s="46" t="s">
        <v>37</v>
      </c>
      <c r="K642" s="46"/>
      <c r="L642" t="s">
        <v>1107</v>
      </c>
      <c r="M642" t="s">
        <v>39</v>
      </c>
      <c r="N642" s="40"/>
      <c r="O642" s="40"/>
      <c r="P642" s="40"/>
      <c r="Q642" s="40"/>
      <c r="R642" s="39"/>
      <c r="S642" s="39"/>
      <c r="T642" s="39"/>
      <c r="U642" s="40"/>
      <c r="V642" s="39"/>
      <c r="W642" s="69"/>
      <c r="Y642" t="s">
        <v>40</v>
      </c>
      <c r="AA642">
        <v>86007</v>
      </c>
      <c r="AB642" s="46" t="b">
        <f>if((W642=""),false,true)</f>
        <v>0</v>
      </c>
      <c r="AD642" s="8"/>
    </row>
    <row r="643" ht="14.25" customHeight="1">
      <c r="A643" s="38">
        <v>1263</v>
      </c>
      <c r="B643" s="46" t="s">
        <v>1104</v>
      </c>
      <c r="C643" s="46" t="s">
        <v>577</v>
      </c>
      <c r="D643" s="11" t="s">
        <v>1105</v>
      </c>
      <c r="E643" s="11" t="s">
        <v>1106</v>
      </c>
      <c r="F643" s="7" t="s">
        <v>434</v>
      </c>
      <c r="G643" s="7" t="s">
        <v>593</v>
      </c>
      <c r="H643">
        <v>0.009460603529518</v>
      </c>
      <c r="I643" s="46" t="s">
        <v>37</v>
      </c>
      <c r="K643" s="46"/>
      <c r="L643" t="s">
        <v>1107</v>
      </c>
      <c r="M643" t="s">
        <v>39</v>
      </c>
      <c r="N643" s="40"/>
      <c r="O643" s="40"/>
      <c r="P643" s="40"/>
      <c r="Q643" s="40"/>
      <c r="R643" s="39"/>
      <c r="S643" s="39"/>
      <c r="T643" s="39"/>
      <c r="U643" s="40"/>
      <c r="V643" s="39"/>
      <c r="W643" s="69"/>
      <c r="Y643" t="s">
        <v>40</v>
      </c>
      <c r="AA643">
        <v>86007</v>
      </c>
      <c r="AB643" s="46" t="b">
        <f>if((W643=""),false,true)</f>
        <v>0</v>
      </c>
      <c r="AD643" s="8"/>
    </row>
    <row r="644" ht="14.25" customHeight="1">
      <c r="A644" s="38">
        <v>1287</v>
      </c>
      <c r="B644" s="46" t="s">
        <v>53</v>
      </c>
      <c r="C644" s="46" t="s">
        <v>45</v>
      </c>
      <c r="D644" s="46" t="s">
        <v>1110</v>
      </c>
      <c r="E644" s="46" t="s">
        <v>1111</v>
      </c>
      <c r="F644" t="s">
        <v>48</v>
      </c>
      <c r="G644" s="46" t="s">
        <v>49</v>
      </c>
      <c r="H644">
        <v>0.000000077625</v>
      </c>
      <c r="I644" t="s">
        <v>37</v>
      </c>
      <c r="L644" t="s">
        <v>50</v>
      </c>
      <c r="M644" t="s">
        <v>39</v>
      </c>
      <c r="N644" s="40"/>
      <c r="O644" s="40"/>
      <c r="P644" s="40"/>
      <c r="Q644" s="40"/>
      <c r="R644" s="39"/>
      <c r="S644" s="39"/>
      <c r="T644" s="39"/>
      <c r="U644" s="40"/>
      <c r="V644" s="39"/>
      <c r="W644" s="69"/>
      <c r="Y644" t="s">
        <v>40</v>
      </c>
      <c r="AA644">
        <v>6848</v>
      </c>
      <c r="AB644" s="46" t="b">
        <v>0</v>
      </c>
      <c r="AD644" s="8"/>
    </row>
    <row r="645" ht="14.25" customHeight="1">
      <c r="A645" s="38">
        <v>997</v>
      </c>
      <c r="B645" s="44" t="s">
        <v>638</v>
      </c>
      <c r="C645" s="46" t="s">
        <v>639</v>
      </c>
      <c r="D645" s="46" t="s">
        <v>1112</v>
      </c>
      <c r="E645" s="46" t="s">
        <v>1113</v>
      </c>
      <c r="F645" s="5" t="s">
        <v>35</v>
      </c>
      <c r="G645" s="5" t="s">
        <v>36</v>
      </c>
      <c r="H645" s="65">
        <v>0.501187234</v>
      </c>
      <c r="I645" t="s">
        <v>37</v>
      </c>
      <c r="K645" s="47"/>
      <c r="L645" s="47" t="str">
        <f>((I645&amp;A645)&amp;"-")&amp;B645</f>
        <v>REF997-Kia Sepassi and Samuel H. Yalkowsky. Solubility Prediction in Octanol: A Technical Note. AAPS PharmSciTech 2006; 7 (1) Article 26</v>
      </c>
      <c r="M645" t="s">
        <v>39</v>
      </c>
      <c r="N645" s="71"/>
      <c r="O645" s="71"/>
      <c r="P645" s="71"/>
      <c r="Q645" s="71"/>
      <c r="R645" s="29"/>
      <c r="S645" s="29"/>
      <c r="T645" s="29"/>
      <c r="U645" s="71"/>
      <c r="V645" s="29"/>
      <c r="W645" s="60"/>
      <c r="Y645" t="s">
        <v>40</v>
      </c>
      <c r="AA645">
        <v>13868640</v>
      </c>
      <c r="AB645" t="b">
        <f>if((W645=""),false,true)</f>
        <v>0</v>
      </c>
      <c r="AD645" s="37"/>
    </row>
    <row r="646" ht="14.25" customHeight="1">
      <c r="A646" s="38">
        <v>1139</v>
      </c>
      <c r="B646" s="46" t="s">
        <v>1114</v>
      </c>
      <c r="C646" s="46" t="s">
        <v>1115</v>
      </c>
      <c r="D646" s="11" t="s">
        <v>1112</v>
      </c>
      <c r="E646" s="11" t="s">
        <v>1113</v>
      </c>
      <c r="F646" s="11" t="s">
        <v>703</v>
      </c>
      <c r="G646" s="7" t="s">
        <v>704</v>
      </c>
      <c r="H646">
        <v>1.1022052923355</v>
      </c>
      <c r="I646" t="s">
        <v>37</v>
      </c>
      <c r="K646" s="47"/>
      <c r="L646" s="47" t="s">
        <v>1116</v>
      </c>
      <c r="M646" t="s">
        <v>39</v>
      </c>
      <c r="N646" s="71"/>
      <c r="O646" s="71"/>
      <c r="P646" s="71"/>
      <c r="Q646" s="71"/>
      <c r="R646" s="29"/>
      <c r="S646" s="29"/>
      <c r="T646" s="29"/>
      <c r="U646" s="71"/>
      <c r="V646" s="29"/>
      <c r="W646" s="60"/>
      <c r="Y646" t="s">
        <v>40</v>
      </c>
      <c r="AA646">
        <v>13868640</v>
      </c>
      <c r="AB646" t="b">
        <f>if((W646=""),false,true)</f>
        <v>0</v>
      </c>
      <c r="AD646" s="37"/>
    </row>
    <row r="647" ht="14.25" customHeight="1">
      <c r="A647" s="38">
        <v>1140</v>
      </c>
      <c r="B647" s="46" t="s">
        <v>1117</v>
      </c>
      <c r="C647" s="46" t="s">
        <v>1115</v>
      </c>
      <c r="D647" s="11" t="s">
        <v>1112</v>
      </c>
      <c r="E647" s="11" t="s">
        <v>1113</v>
      </c>
      <c r="F647" s="11" t="s">
        <v>671</v>
      </c>
      <c r="G647" s="7" t="s">
        <v>672</v>
      </c>
      <c r="H647">
        <v>0.38392398792506</v>
      </c>
      <c r="I647" t="s">
        <v>37</v>
      </c>
      <c r="K647" s="47"/>
      <c r="L647" s="47" t="s">
        <v>1118</v>
      </c>
      <c r="M647" t="s">
        <v>39</v>
      </c>
      <c r="N647" s="71"/>
      <c r="O647" s="71"/>
      <c r="P647" s="71"/>
      <c r="Q647" s="71"/>
      <c r="R647" s="29"/>
      <c r="S647" s="29"/>
      <c r="T647" s="29"/>
      <c r="U647" s="71"/>
      <c r="V647" s="29"/>
      <c r="W647" s="60"/>
      <c r="Y647" t="s">
        <v>40</v>
      </c>
      <c r="AA647">
        <v>13868640</v>
      </c>
      <c r="AB647" t="b">
        <f>if((W647=""),false,true)</f>
        <v>0</v>
      </c>
      <c r="AD647" s="37"/>
    </row>
    <row r="648" ht="14.25" customHeight="1">
      <c r="A648" s="38">
        <v>1140</v>
      </c>
      <c r="B648" s="46" t="s">
        <v>1117</v>
      </c>
      <c r="C648" s="46" t="s">
        <v>1115</v>
      </c>
      <c r="D648" s="11" t="s">
        <v>1112</v>
      </c>
      <c r="E648" s="11" t="s">
        <v>1113</v>
      </c>
      <c r="F648" s="11" t="s">
        <v>679</v>
      </c>
      <c r="G648" s="7" t="s">
        <v>1119</v>
      </c>
      <c r="H648">
        <v>0.36071095121621</v>
      </c>
      <c r="I648" t="s">
        <v>37</v>
      </c>
      <c r="K648" s="47"/>
      <c r="L648" s="47" t="s">
        <v>1118</v>
      </c>
      <c r="M648" t="s">
        <v>39</v>
      </c>
      <c r="N648" s="71"/>
      <c r="O648" s="71"/>
      <c r="P648" s="71"/>
      <c r="Q648" s="71"/>
      <c r="R648" s="29"/>
      <c r="S648" s="29"/>
      <c r="T648" s="29"/>
      <c r="U648" s="71"/>
      <c r="V648" s="29"/>
      <c r="W648" s="60"/>
      <c r="Y648" t="s">
        <v>40</v>
      </c>
      <c r="AA648">
        <v>13868640</v>
      </c>
      <c r="AB648" t="b">
        <f>if((W648=""),false,true)</f>
        <v>0</v>
      </c>
      <c r="AD648" s="37"/>
    </row>
    <row r="649" ht="14.25" customHeight="1">
      <c r="A649" s="38">
        <v>1140</v>
      </c>
      <c r="B649" s="46" t="s">
        <v>1117</v>
      </c>
      <c r="C649" s="46" t="s">
        <v>1115</v>
      </c>
      <c r="D649" s="11" t="s">
        <v>1112</v>
      </c>
      <c r="E649" s="11" t="s">
        <v>1113</v>
      </c>
      <c r="F649" s="11" t="s">
        <v>681</v>
      </c>
      <c r="G649" s="7" t="s">
        <v>1120</v>
      </c>
      <c r="H649">
        <v>0.34176802519922</v>
      </c>
      <c r="I649" t="s">
        <v>37</v>
      </c>
      <c r="K649" s="47"/>
      <c r="L649" s="47" t="s">
        <v>1118</v>
      </c>
      <c r="M649" t="s">
        <v>39</v>
      </c>
      <c r="N649" s="71"/>
      <c r="O649" s="71"/>
      <c r="P649" s="71"/>
      <c r="Q649" s="71"/>
      <c r="R649" s="29"/>
      <c r="S649" s="29"/>
      <c r="T649" s="29"/>
      <c r="U649" s="71"/>
      <c r="V649" s="29"/>
      <c r="W649" s="60"/>
      <c r="Y649" t="s">
        <v>40</v>
      </c>
      <c r="AA649">
        <v>13868640</v>
      </c>
      <c r="AB649" t="b">
        <f>if((W649=""),false,true)</f>
        <v>0</v>
      </c>
      <c r="AD649" s="37"/>
    </row>
    <row r="650" ht="14.25" customHeight="1">
      <c r="A650" s="38">
        <v>1140</v>
      </c>
      <c r="B650" s="46" t="s">
        <v>1117</v>
      </c>
      <c r="C650" s="46" t="s">
        <v>1115</v>
      </c>
      <c r="D650" s="11" t="s">
        <v>1112</v>
      </c>
      <c r="E650" s="11" t="s">
        <v>1113</v>
      </c>
      <c r="F650" s="11" t="s">
        <v>683</v>
      </c>
      <c r="G650" s="7" t="s">
        <v>684</v>
      </c>
      <c r="H650">
        <v>0.40980664277658</v>
      </c>
      <c r="I650" t="s">
        <v>37</v>
      </c>
      <c r="K650" s="47"/>
      <c r="L650" s="47" t="s">
        <v>1118</v>
      </c>
      <c r="M650" t="s">
        <v>39</v>
      </c>
      <c r="N650" s="71"/>
      <c r="O650" s="71"/>
      <c r="P650" s="71"/>
      <c r="Q650" s="71"/>
      <c r="R650" s="29"/>
      <c r="S650" s="29"/>
      <c r="T650" s="29"/>
      <c r="U650" s="71"/>
      <c r="V650" s="29"/>
      <c r="W650" s="60"/>
      <c r="Y650" t="s">
        <v>40</v>
      </c>
      <c r="AA650">
        <v>13868640</v>
      </c>
      <c r="AB650" t="b">
        <f>if((W650=""),false,true)</f>
        <v>0</v>
      </c>
      <c r="AD650" s="37"/>
    </row>
    <row r="651" ht="14.25" customHeight="1">
      <c r="A651" s="38">
        <v>1140</v>
      </c>
      <c r="B651" s="46" t="s">
        <v>1117</v>
      </c>
      <c r="C651" s="46" t="s">
        <v>1115</v>
      </c>
      <c r="D651" s="11" t="s">
        <v>1112</v>
      </c>
      <c r="E651" s="11" t="s">
        <v>1113</v>
      </c>
      <c r="F651" s="11" t="s">
        <v>685</v>
      </c>
      <c r="G651" s="7" t="s">
        <v>686</v>
      </c>
      <c r="H651">
        <v>0.42571974157698</v>
      </c>
      <c r="I651" t="s">
        <v>37</v>
      </c>
      <c r="K651" s="47"/>
      <c r="L651" s="47" t="s">
        <v>1118</v>
      </c>
      <c r="M651" t="s">
        <v>39</v>
      </c>
      <c r="N651" s="71"/>
      <c r="O651" s="71"/>
      <c r="P651" s="71"/>
      <c r="Q651" s="71"/>
      <c r="R651" s="29"/>
      <c r="S651" s="29"/>
      <c r="T651" s="29"/>
      <c r="U651" s="71"/>
      <c r="V651" s="29"/>
      <c r="W651" s="60"/>
      <c r="Y651" t="s">
        <v>40</v>
      </c>
      <c r="AA651">
        <v>13868640</v>
      </c>
      <c r="AB651" t="b">
        <f>if((W651=""),false,true)</f>
        <v>0</v>
      </c>
      <c r="AD651" s="37"/>
    </row>
    <row r="652" ht="14.25" customHeight="1">
      <c r="A652" s="38">
        <v>1140</v>
      </c>
      <c r="B652" s="46" t="s">
        <v>1117</v>
      </c>
      <c r="C652" s="46" t="s">
        <v>1115</v>
      </c>
      <c r="D652" s="11" t="s">
        <v>1112</v>
      </c>
      <c r="E652" s="11" t="s">
        <v>1113</v>
      </c>
      <c r="F652" s="11" t="s">
        <v>705</v>
      </c>
      <c r="G652" s="7" t="s">
        <v>706</v>
      </c>
      <c r="H652">
        <v>1.7928928225333</v>
      </c>
      <c r="I652" t="s">
        <v>37</v>
      </c>
      <c r="K652" s="47"/>
      <c r="L652" s="47" t="s">
        <v>1118</v>
      </c>
      <c r="M652" t="s">
        <v>39</v>
      </c>
      <c r="N652" s="71"/>
      <c r="O652" s="71"/>
      <c r="P652" s="71"/>
      <c r="Q652" s="71"/>
      <c r="R652" s="29"/>
      <c r="S652" s="29"/>
      <c r="T652" s="29"/>
      <c r="U652" s="71"/>
      <c r="V652" s="29"/>
      <c r="W652" s="60"/>
      <c r="Y652" t="s">
        <v>40</v>
      </c>
      <c r="AA652">
        <v>13868640</v>
      </c>
      <c r="AB652" t="b">
        <f>if((W652=""),false,true)</f>
        <v>0</v>
      </c>
      <c r="AD652" s="37"/>
    </row>
    <row r="653" ht="14.25" customHeight="1">
      <c r="A653" s="38">
        <v>1140</v>
      </c>
      <c r="B653" s="46" t="s">
        <v>1117</v>
      </c>
      <c r="C653" s="46" t="s">
        <v>1115</v>
      </c>
      <c r="D653" s="11" t="s">
        <v>1112</v>
      </c>
      <c r="E653" s="11" t="s">
        <v>1113</v>
      </c>
      <c r="F653" s="11" t="s">
        <v>719</v>
      </c>
      <c r="G653" s="7" t="s">
        <v>720</v>
      </c>
      <c r="H653">
        <v>1.4852446673596</v>
      </c>
      <c r="I653" t="s">
        <v>37</v>
      </c>
      <c r="K653" s="47"/>
      <c r="L653" s="47" t="s">
        <v>1118</v>
      </c>
      <c r="M653" t="s">
        <v>39</v>
      </c>
      <c r="N653" s="71"/>
      <c r="O653" s="71"/>
      <c r="P653" s="71"/>
      <c r="Q653" s="71"/>
      <c r="R653" s="29"/>
      <c r="S653" s="29"/>
      <c r="T653" s="29"/>
      <c r="U653" s="71"/>
      <c r="V653" s="29"/>
      <c r="W653" s="60"/>
      <c r="Y653" t="s">
        <v>40</v>
      </c>
      <c r="AA653">
        <v>13868640</v>
      </c>
      <c r="AB653" t="b">
        <f>if((W653=""),false,true)</f>
        <v>0</v>
      </c>
      <c r="AD653" s="37"/>
    </row>
    <row r="654" ht="14.25" customHeight="1">
      <c r="A654" s="38">
        <v>1140</v>
      </c>
      <c r="B654" s="46" t="s">
        <v>1117</v>
      </c>
      <c r="C654" s="46" t="s">
        <v>1115</v>
      </c>
      <c r="D654" s="11" t="s">
        <v>1112</v>
      </c>
      <c r="E654" s="11" t="s">
        <v>1113</v>
      </c>
      <c r="F654" s="11" t="s">
        <v>48</v>
      </c>
      <c r="G654" s="11" t="s">
        <v>49</v>
      </c>
      <c r="H654">
        <v>0.00008511380382</v>
      </c>
      <c r="I654" t="s">
        <v>37</v>
      </c>
      <c r="K654" s="47"/>
      <c r="L654" s="47" t="s">
        <v>1118</v>
      </c>
      <c r="M654" t="s">
        <v>39</v>
      </c>
      <c r="N654" s="71"/>
      <c r="O654" s="71"/>
      <c r="P654" s="71"/>
      <c r="Q654" s="71"/>
      <c r="R654" s="29"/>
      <c r="S654" s="29"/>
      <c r="T654" s="29"/>
      <c r="U654" s="71"/>
      <c r="V654" s="29"/>
      <c r="W654" s="60"/>
      <c r="Y654" t="s">
        <v>40</v>
      </c>
      <c r="AA654">
        <v>13868640</v>
      </c>
      <c r="AB654" t="b">
        <f>if((W654=""),false,true)</f>
        <v>0</v>
      </c>
      <c r="AD654" s="37"/>
    </row>
    <row r="655" ht="14.25" customHeight="1">
      <c r="A655" s="38">
        <v>1141</v>
      </c>
      <c r="B655" s="46" t="s">
        <v>1121</v>
      </c>
      <c r="C655" s="46" t="s">
        <v>1115</v>
      </c>
      <c r="D655" s="11" t="s">
        <v>1112</v>
      </c>
      <c r="E655" s="11" t="s">
        <v>1113</v>
      </c>
      <c r="F655" s="11" t="s">
        <v>691</v>
      </c>
      <c r="G655" s="7" t="s">
        <v>692</v>
      </c>
      <c r="H655">
        <v>2.3606195063645</v>
      </c>
      <c r="I655" t="s">
        <v>37</v>
      </c>
      <c r="K655" s="47"/>
      <c r="L655" s="47" t="s">
        <v>1122</v>
      </c>
      <c r="M655" t="s">
        <v>39</v>
      </c>
      <c r="N655" s="71"/>
      <c r="O655" s="71"/>
      <c r="P655" s="71"/>
      <c r="Q655" s="71"/>
      <c r="R655" s="29"/>
      <c r="S655" s="29"/>
      <c r="T655" s="29"/>
      <c r="U655" s="71"/>
      <c r="V655" s="29"/>
      <c r="W655" s="60"/>
      <c r="Y655" t="s">
        <v>40</v>
      </c>
      <c r="AA655">
        <v>13868640</v>
      </c>
      <c r="AB655" t="b">
        <f>if((W655=""),false,true)</f>
        <v>0</v>
      </c>
      <c r="AD655" s="37"/>
    </row>
    <row r="656" ht="14.25" customHeight="1">
      <c r="A656" s="38">
        <v>1141</v>
      </c>
      <c r="B656" s="46" t="s">
        <v>1121</v>
      </c>
      <c r="C656" s="46" t="s">
        <v>1115</v>
      </c>
      <c r="D656" s="11" t="s">
        <v>1112</v>
      </c>
      <c r="E656" s="11" t="s">
        <v>1113</v>
      </c>
      <c r="F656" s="11" t="s">
        <v>1123</v>
      </c>
      <c r="G656" s="7" t="s">
        <v>1124</v>
      </c>
      <c r="H656">
        <v>2.0076394523033</v>
      </c>
      <c r="I656" t="s">
        <v>37</v>
      </c>
      <c r="K656" s="47"/>
      <c r="L656" s="47" t="s">
        <v>1122</v>
      </c>
      <c r="M656" t="s">
        <v>39</v>
      </c>
      <c r="N656" s="71"/>
      <c r="O656" s="71"/>
      <c r="P656" s="71"/>
      <c r="Q656" s="71"/>
      <c r="R656" s="29"/>
      <c r="S656" s="29"/>
      <c r="T656" s="29"/>
      <c r="U656" s="71"/>
      <c r="V656" s="29"/>
      <c r="W656" s="60"/>
      <c r="Y656" t="s">
        <v>40</v>
      </c>
      <c r="AA656">
        <v>13868640</v>
      </c>
      <c r="AB656" t="b">
        <f>if((W656=""),false,true)</f>
        <v>0</v>
      </c>
      <c r="AD656" s="37"/>
    </row>
    <row r="657" ht="14.25" customHeight="1">
      <c r="A657" s="38">
        <v>1141</v>
      </c>
      <c r="B657" s="46" t="s">
        <v>1121</v>
      </c>
      <c r="C657" s="46" t="s">
        <v>1115</v>
      </c>
      <c r="D657" s="11" t="s">
        <v>1112</v>
      </c>
      <c r="E657" s="11" t="s">
        <v>1113</v>
      </c>
      <c r="F657" s="11" t="s">
        <v>695</v>
      </c>
      <c r="G657" s="7" t="s">
        <v>696</v>
      </c>
      <c r="H657">
        <v>1.043196057588</v>
      </c>
      <c r="I657" t="s">
        <v>37</v>
      </c>
      <c r="K657" s="47"/>
      <c r="L657" s="47" t="s">
        <v>1122</v>
      </c>
      <c r="M657" t="s">
        <v>39</v>
      </c>
      <c r="N657" s="71"/>
      <c r="O657" s="71"/>
      <c r="P657" s="71"/>
      <c r="Q657" s="71"/>
      <c r="R657" s="29"/>
      <c r="S657" s="29"/>
      <c r="T657" s="29"/>
      <c r="U657" s="71"/>
      <c r="V657" s="29"/>
      <c r="W657" s="60"/>
      <c r="Y657" t="s">
        <v>40</v>
      </c>
      <c r="AA657">
        <v>13868640</v>
      </c>
      <c r="AB657" t="b">
        <f>if((W657=""),false,true)</f>
        <v>0</v>
      </c>
      <c r="AD657" s="37"/>
    </row>
    <row r="658" ht="14.25" customHeight="1">
      <c r="A658" s="38">
        <v>1141</v>
      </c>
      <c r="B658" s="46" t="s">
        <v>1121</v>
      </c>
      <c r="C658" s="46" t="s">
        <v>1115</v>
      </c>
      <c r="D658" s="11" t="s">
        <v>1112</v>
      </c>
      <c r="E658" s="11" t="s">
        <v>1113</v>
      </c>
      <c r="F658" s="11" t="s">
        <v>1125</v>
      </c>
      <c r="G658" s="7" t="s">
        <v>1126</v>
      </c>
      <c r="H658">
        <v>1.9637686533909</v>
      </c>
      <c r="I658" t="s">
        <v>37</v>
      </c>
      <c r="K658" s="47"/>
      <c r="L658" s="47" t="s">
        <v>1122</v>
      </c>
      <c r="M658" t="s">
        <v>39</v>
      </c>
      <c r="N658" s="71"/>
      <c r="O658" s="71"/>
      <c r="P658" s="71"/>
      <c r="Q658" s="71"/>
      <c r="R658" s="29"/>
      <c r="S658" s="29"/>
      <c r="T658" s="29"/>
      <c r="U658" s="71"/>
      <c r="V658" s="29"/>
      <c r="W658" s="60"/>
      <c r="Y658" t="s">
        <v>40</v>
      </c>
      <c r="AA658">
        <v>13868640</v>
      </c>
      <c r="AB658" t="b">
        <f>if((W658=""),false,true)</f>
        <v>0</v>
      </c>
      <c r="AD658" s="37"/>
    </row>
    <row r="659" ht="14.25" customHeight="1">
      <c r="A659" s="38">
        <v>1141</v>
      </c>
      <c r="B659" s="46" t="s">
        <v>1121</v>
      </c>
      <c r="C659" s="46" t="s">
        <v>1115</v>
      </c>
      <c r="D659" s="11" t="s">
        <v>1112</v>
      </c>
      <c r="E659" s="11" t="s">
        <v>1113</v>
      </c>
      <c r="F659" s="11" t="s">
        <v>713</v>
      </c>
      <c r="G659" s="7" t="s">
        <v>714</v>
      </c>
      <c r="H659">
        <v>0.5717152134615</v>
      </c>
      <c r="I659" t="s">
        <v>37</v>
      </c>
      <c r="K659" s="47"/>
      <c r="L659" s="47" t="s">
        <v>1122</v>
      </c>
      <c r="M659" t="s">
        <v>39</v>
      </c>
      <c r="N659" s="71"/>
      <c r="O659" s="71"/>
      <c r="P659" s="71"/>
      <c r="Q659" s="71"/>
      <c r="R659" s="29"/>
      <c r="S659" s="29"/>
      <c r="T659" s="29"/>
      <c r="U659" s="71"/>
      <c r="V659" s="29"/>
      <c r="W659" s="60"/>
      <c r="Y659" t="s">
        <v>40</v>
      </c>
      <c r="AA659">
        <v>13868640</v>
      </c>
      <c r="AB659" t="b">
        <f>if((W659=""),false,true)</f>
        <v>0</v>
      </c>
      <c r="AD659" s="37"/>
    </row>
    <row r="660" ht="14.25" customHeight="1">
      <c r="A660" s="38">
        <v>1141</v>
      </c>
      <c r="B660" s="46" t="s">
        <v>1121</v>
      </c>
      <c r="C660" s="46" t="s">
        <v>1115</v>
      </c>
      <c r="D660" s="11" t="s">
        <v>1112</v>
      </c>
      <c r="E660" s="11" t="s">
        <v>1113</v>
      </c>
      <c r="F660" s="11" t="s">
        <v>715</v>
      </c>
      <c r="G660" s="7" t="s">
        <v>716</v>
      </c>
      <c r="H660">
        <v>0.65758920562025</v>
      </c>
      <c r="I660" t="s">
        <v>37</v>
      </c>
      <c r="K660" s="47"/>
      <c r="L660" s="47" t="s">
        <v>1122</v>
      </c>
      <c r="M660" t="s">
        <v>39</v>
      </c>
      <c r="N660" s="71"/>
      <c r="O660" s="71"/>
      <c r="P660" s="71"/>
      <c r="Q660" s="71"/>
      <c r="R660" s="29"/>
      <c r="S660" s="29"/>
      <c r="T660" s="29"/>
      <c r="U660" s="71"/>
      <c r="V660" s="29"/>
      <c r="W660" s="60"/>
      <c r="Y660" t="s">
        <v>40</v>
      </c>
      <c r="AA660">
        <v>13868640</v>
      </c>
      <c r="AB660" t="b">
        <f>if((W660=""),false,true)</f>
        <v>0</v>
      </c>
      <c r="AD660" s="37"/>
    </row>
    <row r="661" ht="14.25" customHeight="1">
      <c r="A661" s="38">
        <v>1141</v>
      </c>
      <c r="B661" s="46" t="s">
        <v>1121</v>
      </c>
      <c r="C661" s="46" t="s">
        <v>1115</v>
      </c>
      <c r="D661" s="11" t="s">
        <v>1112</v>
      </c>
      <c r="E661" s="11" t="s">
        <v>1113</v>
      </c>
      <c r="F661" s="11" t="s">
        <v>731</v>
      </c>
      <c r="G661" s="7" t="s">
        <v>767</v>
      </c>
      <c r="H661">
        <v>2.2434939258362</v>
      </c>
      <c r="I661" t="s">
        <v>37</v>
      </c>
      <c r="K661" s="47"/>
      <c r="L661" s="47" t="s">
        <v>1122</v>
      </c>
      <c r="M661" t="s">
        <v>39</v>
      </c>
      <c r="N661" s="71"/>
      <c r="O661" s="71"/>
      <c r="P661" s="71"/>
      <c r="Q661" s="71"/>
      <c r="R661" s="29"/>
      <c r="S661" s="29"/>
      <c r="T661" s="29"/>
      <c r="U661" s="71"/>
      <c r="V661" s="29"/>
      <c r="W661" s="60"/>
      <c r="Y661" t="s">
        <v>40</v>
      </c>
      <c r="AA661">
        <v>13868640</v>
      </c>
      <c r="AB661" t="b">
        <f>if((W661=""),false,true)</f>
        <v>0</v>
      </c>
      <c r="AD661" s="37"/>
    </row>
    <row r="662" ht="14.25" customHeight="1">
      <c r="A662" s="38">
        <v>1283</v>
      </c>
      <c r="B662" s="46" t="s">
        <v>31</v>
      </c>
      <c r="C662" s="46" t="s">
        <v>32</v>
      </c>
      <c r="D662" s="46" t="s">
        <v>1112</v>
      </c>
      <c r="E662" s="46" t="s">
        <v>1113</v>
      </c>
      <c r="F662" t="s">
        <v>35</v>
      </c>
      <c r="G662" s="46" t="s">
        <v>36</v>
      </c>
      <c r="H662">
        <v>0.5011872336</v>
      </c>
      <c r="I662" t="s">
        <v>37</v>
      </c>
      <c r="L662" t="s">
        <v>38</v>
      </c>
      <c r="M662" t="s">
        <v>39</v>
      </c>
      <c r="N662" s="40"/>
      <c r="O662" s="40"/>
      <c r="P662" s="40"/>
      <c r="Q662" s="40"/>
      <c r="R662" s="39"/>
      <c r="S662" s="39"/>
      <c r="T662" s="39"/>
      <c r="U662" s="40"/>
      <c r="V662" s="39"/>
      <c r="W662" s="69"/>
      <c r="Y662" t="s">
        <v>40</v>
      </c>
      <c r="AA662">
        <v>13868640</v>
      </c>
      <c r="AB662" s="46" t="b">
        <f>if((W662=""),false,true)</f>
        <v>0</v>
      </c>
      <c r="AD662" s="8"/>
    </row>
    <row r="663" ht="14.25" customHeight="1">
      <c r="A663" s="38">
        <v>1287</v>
      </c>
      <c r="B663" s="46" t="s">
        <v>53</v>
      </c>
      <c r="C663" s="46" t="s">
        <v>45</v>
      </c>
      <c r="D663" s="46" t="s">
        <v>1112</v>
      </c>
      <c r="E663" s="46" t="s">
        <v>1113</v>
      </c>
      <c r="F663" t="s">
        <v>48</v>
      </c>
      <c r="G663" s="46" t="s">
        <v>49</v>
      </c>
      <c r="H663">
        <v>0.000085113804</v>
      </c>
      <c r="I663" t="s">
        <v>37</v>
      </c>
      <c r="L663" s="46" t="str">
        <f>((I663&amp;A663)&amp;"-")&amp;B663</f>
        <v>REF1287-Wang 99 - S1</v>
      </c>
      <c r="M663" t="s">
        <v>39</v>
      </c>
      <c r="N663" s="40"/>
      <c r="O663" s="40"/>
      <c r="P663" s="40"/>
      <c r="Q663" s="40"/>
      <c r="R663" s="39"/>
      <c r="S663" s="39"/>
      <c r="T663" s="39"/>
      <c r="U663" s="40"/>
      <c r="V663" s="39"/>
      <c r="W663" s="69"/>
      <c r="Y663" t="s">
        <v>40</v>
      </c>
      <c r="AA663">
        <v>13868640</v>
      </c>
      <c r="AB663" s="46" t="b">
        <v>0</v>
      </c>
      <c r="AD663" s="8"/>
    </row>
    <row r="664" ht="14.25" customHeight="1">
      <c r="A664" s="38">
        <v>1287</v>
      </c>
      <c r="B664" s="46" t="s">
        <v>174</v>
      </c>
      <c r="C664" s="46" t="s">
        <v>45</v>
      </c>
      <c r="D664" s="46" t="s">
        <v>1112</v>
      </c>
      <c r="E664" s="46" t="s">
        <v>1113</v>
      </c>
      <c r="F664" t="s">
        <v>48</v>
      </c>
      <c r="G664" s="46" t="s">
        <v>49</v>
      </c>
      <c r="H664">
        <v>0.000085113804</v>
      </c>
      <c r="I664" t="s">
        <v>37</v>
      </c>
      <c r="L664" s="46" t="str">
        <f>((I664&amp;A664)&amp;"-")&amp;B664</f>
        <v>REF1287-Wang 99 - S2</v>
      </c>
      <c r="M664" t="s">
        <v>39</v>
      </c>
      <c r="N664" s="40"/>
      <c r="O664" s="40"/>
      <c r="P664" s="40"/>
      <c r="Q664" s="40"/>
      <c r="R664" s="39"/>
      <c r="S664" s="39"/>
      <c r="T664" s="39"/>
      <c r="U664" s="40"/>
      <c r="V664" s="39"/>
      <c r="W664" s="69"/>
      <c r="Y664" t="s">
        <v>40</v>
      </c>
      <c r="AA664">
        <v>13868640</v>
      </c>
      <c r="AB664" s="46" t="b">
        <v>0</v>
      </c>
      <c r="AD664" s="8"/>
    </row>
    <row r="665" ht="14.25" customHeight="1">
      <c r="A665" s="38">
        <v>1308</v>
      </c>
      <c r="B665" s="46" t="s">
        <v>41</v>
      </c>
      <c r="C665" s="46" t="s">
        <v>42</v>
      </c>
      <c r="D665" s="46" t="s">
        <v>1112</v>
      </c>
      <c r="E665" s="46" t="s">
        <v>1127</v>
      </c>
      <c r="F665" t="s">
        <v>35</v>
      </c>
      <c r="G665" s="12" t="s">
        <v>36</v>
      </c>
      <c r="H665">
        <v>0.562341325190349</v>
      </c>
      <c r="I665" t="s">
        <v>37</v>
      </c>
      <c r="K665" s="47" t="s">
        <v>43</v>
      </c>
      <c r="L665" s="47" t="str">
        <f>((I665&amp;A665)&amp;"-")&amp;B665</f>
        <v>REF1308-Abraham M.H. and Acree Jr. W.E. The solubility of liquid and solid compounds in dry octan-1-ol. Chemosphere (2013)</v>
      </c>
      <c r="M665" t="s">
        <v>39</v>
      </c>
      <c r="N665" s="71"/>
      <c r="O665" s="71"/>
      <c r="P665" s="71"/>
      <c r="Q665" s="71"/>
      <c r="R665" s="29"/>
      <c r="S665" s="29"/>
      <c r="T665" s="29"/>
      <c r="U665" s="71"/>
      <c r="V665" s="29"/>
      <c r="W665" s="60"/>
      <c r="Y665" t="s">
        <v>40</v>
      </c>
      <c r="AA665">
        <v>13868640</v>
      </c>
      <c r="AB665" t="b">
        <f>if((W665=""),false,true)</f>
        <v>0</v>
      </c>
      <c r="AD665" s="37"/>
    </row>
    <row r="666" ht="14.25" customHeight="1">
      <c r="A666" s="38">
        <v>997</v>
      </c>
      <c r="B666" s="44" t="s">
        <v>638</v>
      </c>
      <c r="C666" s="46" t="s">
        <v>639</v>
      </c>
      <c r="D666" s="46" t="s">
        <v>1128</v>
      </c>
      <c r="E666" s="46" t="s">
        <v>1129</v>
      </c>
      <c r="F666" s="5" t="s">
        <v>35</v>
      </c>
      <c r="G666" s="5" t="s">
        <v>36</v>
      </c>
      <c r="H666" s="65">
        <v>1.288249552</v>
      </c>
      <c r="I666" t="s">
        <v>37</v>
      </c>
      <c r="K666" s="47"/>
      <c r="L666" s="47" t="str">
        <f>((I666&amp;A666)&amp;"-")&amp;B666</f>
        <v>REF997-Kia Sepassi and Samuel H. Yalkowsky. Solubility Prediction in Octanol: A Technical Note. AAPS PharmSciTech 2006; 7 (1) Article 26</v>
      </c>
      <c r="M666" t="s">
        <v>39</v>
      </c>
      <c r="N666" s="71"/>
      <c r="O666" s="71"/>
      <c r="P666" s="71"/>
      <c r="Q666" s="71"/>
      <c r="R666" s="29"/>
      <c r="S666" s="29"/>
      <c r="T666" s="29"/>
      <c r="U666" s="71"/>
      <c r="V666" s="29"/>
      <c r="W666" s="60"/>
      <c r="Y666" t="s">
        <v>40</v>
      </c>
      <c r="AA666">
        <v>13866817</v>
      </c>
      <c r="AB666" t="b">
        <f>if((W666=""),false,true)</f>
        <v>0</v>
      </c>
      <c r="AD666" s="37"/>
    </row>
    <row r="667" ht="14.25" customHeight="1">
      <c r="A667" s="38">
        <v>997</v>
      </c>
      <c r="B667" s="44" t="s">
        <v>638</v>
      </c>
      <c r="C667" s="46" t="s">
        <v>639</v>
      </c>
      <c r="D667" s="46" t="s">
        <v>1128</v>
      </c>
      <c r="E667" s="46" t="s">
        <v>1129</v>
      </c>
      <c r="F667" s="5" t="s">
        <v>35</v>
      </c>
      <c r="G667" s="5" t="s">
        <v>36</v>
      </c>
      <c r="H667" s="65">
        <v>1.584893192</v>
      </c>
      <c r="I667" t="s">
        <v>37</v>
      </c>
      <c r="K667" s="47"/>
      <c r="L667" s="47" t="str">
        <f>((I667&amp;A667)&amp;"-")&amp;B667</f>
        <v>REF997-Kia Sepassi and Samuel H. Yalkowsky. Solubility Prediction in Octanol: A Technical Note. AAPS PharmSciTech 2006; 7 (1) Article 26</v>
      </c>
      <c r="M667" t="s">
        <v>39</v>
      </c>
      <c r="N667" s="71"/>
      <c r="O667" s="71"/>
      <c r="P667" s="71"/>
      <c r="Q667" s="71"/>
      <c r="R667" s="29"/>
      <c r="S667" s="29"/>
      <c r="T667" s="29"/>
      <c r="U667" s="71"/>
      <c r="V667" s="29"/>
      <c r="W667" s="60"/>
      <c r="Y667" t="s">
        <v>40</v>
      </c>
      <c r="AA667">
        <v>13866817</v>
      </c>
      <c r="AB667" t="b">
        <f>if((W667=""),false,true)</f>
        <v>0</v>
      </c>
      <c r="AD667" s="37"/>
    </row>
    <row r="668" ht="14.25" customHeight="1">
      <c r="A668" s="38">
        <v>997</v>
      </c>
      <c r="B668" s="44" t="s">
        <v>638</v>
      </c>
      <c r="C668" s="46" t="s">
        <v>639</v>
      </c>
      <c r="D668" s="46" t="s">
        <v>1128</v>
      </c>
      <c r="E668" s="46" t="s">
        <v>1129</v>
      </c>
      <c r="F668" s="5" t="s">
        <v>35</v>
      </c>
      <c r="G668" s="5" t="s">
        <v>36</v>
      </c>
      <c r="H668" s="65">
        <v>1.77827941</v>
      </c>
      <c r="I668" t="s">
        <v>37</v>
      </c>
      <c r="K668" s="47"/>
      <c r="L668" s="47" t="str">
        <f>((I668&amp;A668)&amp;"-")&amp;B668</f>
        <v>REF997-Kia Sepassi and Samuel H. Yalkowsky. Solubility Prediction in Octanol: A Technical Note. AAPS PharmSciTech 2006; 7 (1) Article 26</v>
      </c>
      <c r="M668" t="s">
        <v>39</v>
      </c>
      <c r="N668" s="71"/>
      <c r="O668" s="71"/>
      <c r="P668" s="71"/>
      <c r="Q668" s="71"/>
      <c r="R668" s="29"/>
      <c r="S668" s="29"/>
      <c r="T668" s="29"/>
      <c r="U668" s="71"/>
      <c r="V668" s="29"/>
      <c r="W668" s="60"/>
      <c r="Y668" t="s">
        <v>40</v>
      </c>
      <c r="AA668">
        <v>13866817</v>
      </c>
      <c r="AB668" t="b">
        <f>if((W668=""),false,true)</f>
        <v>0</v>
      </c>
      <c r="AD668" s="37"/>
    </row>
    <row r="669" ht="14.25" customHeight="1">
      <c r="A669" s="38">
        <v>1283</v>
      </c>
      <c r="B669" s="46" t="s">
        <v>31</v>
      </c>
      <c r="C669" s="46" t="s">
        <v>32</v>
      </c>
      <c r="D669" s="46" t="s">
        <v>1128</v>
      </c>
      <c r="E669" s="46" t="s">
        <v>1129</v>
      </c>
      <c r="F669" t="s">
        <v>35</v>
      </c>
      <c r="G669" s="46" t="s">
        <v>36</v>
      </c>
      <c r="H669">
        <v>1.5848931925</v>
      </c>
      <c r="I669" t="s">
        <v>37</v>
      </c>
      <c r="L669" t="s">
        <v>38</v>
      </c>
      <c r="M669" t="s">
        <v>39</v>
      </c>
      <c r="N669" s="40"/>
      <c r="O669" s="40"/>
      <c r="P669" s="40"/>
      <c r="Q669" s="40"/>
      <c r="R669" s="39"/>
      <c r="S669" s="39"/>
      <c r="T669" s="39"/>
      <c r="U669" s="40"/>
      <c r="V669" s="39"/>
      <c r="W669" s="69"/>
      <c r="Y669" t="s">
        <v>40</v>
      </c>
      <c r="AA669">
        <v>13866817</v>
      </c>
      <c r="AB669" s="46" t="b">
        <f>if((W669=""),false,true)</f>
        <v>0</v>
      </c>
      <c r="AD669" s="8"/>
    </row>
    <row r="670" ht="14.25" customHeight="1">
      <c r="A670" s="38">
        <v>1287</v>
      </c>
      <c r="B670" s="46" t="s">
        <v>53</v>
      </c>
      <c r="C670" s="46" t="s">
        <v>45</v>
      </c>
      <c r="D670" s="46" t="s">
        <v>1130</v>
      </c>
      <c r="E670" s="46" t="s">
        <v>1131</v>
      </c>
      <c r="F670" t="s">
        <v>48</v>
      </c>
      <c r="G670" s="46" t="s">
        <v>49</v>
      </c>
      <c r="H670">
        <v>0.000537031796</v>
      </c>
      <c r="I670" t="s">
        <v>37</v>
      </c>
      <c r="L670" s="46" t="str">
        <f>((I670&amp;A670)&amp;"-")&amp;B670</f>
        <v>REF1287-Wang 99 - S1</v>
      </c>
      <c r="M670" t="s">
        <v>39</v>
      </c>
      <c r="N670" s="40"/>
      <c r="O670" s="40"/>
      <c r="P670" s="40"/>
      <c r="Q670" s="40"/>
      <c r="R670" s="39"/>
      <c r="S670" s="39"/>
      <c r="T670" s="39"/>
      <c r="U670" s="40"/>
      <c r="V670" s="39"/>
      <c r="W670" s="69"/>
      <c r="Y670" t="s">
        <v>40</v>
      </c>
      <c r="AA670">
        <v>13866817</v>
      </c>
      <c r="AB670" s="46" t="b">
        <v>0</v>
      </c>
      <c r="AD670" s="8"/>
    </row>
    <row r="671" ht="14.25" customHeight="1">
      <c r="A671" s="38">
        <v>1287</v>
      </c>
      <c r="B671" s="46" t="s">
        <v>174</v>
      </c>
      <c r="C671" s="46" t="s">
        <v>45</v>
      </c>
      <c r="D671" s="46" t="s">
        <v>1130</v>
      </c>
      <c r="E671" s="46" t="s">
        <v>1132</v>
      </c>
      <c r="F671" t="s">
        <v>48</v>
      </c>
      <c r="G671" s="46" t="s">
        <v>49</v>
      </c>
      <c r="H671">
        <v>0.000489778819</v>
      </c>
      <c r="I671" t="s">
        <v>37</v>
      </c>
      <c r="L671" s="46" t="str">
        <f>((I671&amp;A671)&amp;"-")&amp;B671</f>
        <v>REF1287-Wang 99 - S2</v>
      </c>
      <c r="M671" t="s">
        <v>39</v>
      </c>
      <c r="N671" s="40"/>
      <c r="O671" s="40"/>
      <c r="P671" s="40"/>
      <c r="Q671" s="40"/>
      <c r="R671" s="39"/>
      <c r="S671" s="39"/>
      <c r="T671" s="39"/>
      <c r="U671" s="40"/>
      <c r="V671" s="39"/>
      <c r="W671" s="69"/>
      <c r="Y671" t="s">
        <v>40</v>
      </c>
      <c r="AA671">
        <v>13866817</v>
      </c>
      <c r="AB671" s="46" t="b">
        <v>0</v>
      </c>
      <c r="AD671" s="8"/>
    </row>
    <row r="672" ht="14.25" customHeight="1">
      <c r="A672" s="38">
        <v>1308</v>
      </c>
      <c r="B672" s="46" t="s">
        <v>41</v>
      </c>
      <c r="C672" s="46" t="s">
        <v>42</v>
      </c>
      <c r="D672" s="46" t="s">
        <v>1128</v>
      </c>
      <c r="E672" s="46" t="s">
        <v>1133</v>
      </c>
      <c r="F672" t="s">
        <v>35</v>
      </c>
      <c r="G672" s="12" t="s">
        <v>36</v>
      </c>
      <c r="H672">
        <v>1.47910838816821</v>
      </c>
      <c r="I672" t="s">
        <v>37</v>
      </c>
      <c r="K672" s="47" t="s">
        <v>43</v>
      </c>
      <c r="L672" s="47" t="str">
        <f>((I672&amp;A672)&amp;"-")&amp;B672</f>
        <v>REF1308-Abraham M.H. and Acree Jr. W.E. The solubility of liquid and solid compounds in dry octan-1-ol. Chemosphere (2013)</v>
      </c>
      <c r="M672" t="s">
        <v>39</v>
      </c>
      <c r="N672" s="71"/>
      <c r="O672" s="71"/>
      <c r="P672" s="71"/>
      <c r="Q672" s="71"/>
      <c r="R672" s="29"/>
      <c r="S672" s="29"/>
      <c r="T672" s="29"/>
      <c r="U672" s="71"/>
      <c r="V672" s="29"/>
      <c r="W672" s="60"/>
      <c r="Y672" t="s">
        <v>40</v>
      </c>
      <c r="AA672">
        <v>13866817</v>
      </c>
      <c r="AB672" t="b">
        <f>if((W672=""),false,true)</f>
        <v>0</v>
      </c>
      <c r="AD672" s="37"/>
    </row>
    <row r="673" ht="14.25" customHeight="1">
      <c r="A673" s="38">
        <v>1287</v>
      </c>
      <c r="B673" s="46" t="s">
        <v>53</v>
      </c>
      <c r="C673" s="46" t="s">
        <v>45</v>
      </c>
      <c r="D673" s="46" t="s">
        <v>1134</v>
      </c>
      <c r="E673" s="46" t="s">
        <v>1135</v>
      </c>
      <c r="F673" t="s">
        <v>48</v>
      </c>
      <c r="G673" s="46" t="s">
        <v>49</v>
      </c>
      <c r="H673">
        <v>0.000177827941</v>
      </c>
      <c r="I673" t="s">
        <v>37</v>
      </c>
      <c r="L673" t="s">
        <v>50</v>
      </c>
      <c r="M673" t="s">
        <v>39</v>
      </c>
      <c r="N673" s="40"/>
      <c r="O673" s="40"/>
      <c r="P673" s="40"/>
      <c r="Q673" s="40"/>
      <c r="R673" s="39"/>
      <c r="S673" s="39"/>
      <c r="T673" s="39"/>
      <c r="U673" s="40"/>
      <c r="V673" s="39"/>
      <c r="W673" s="69"/>
      <c r="Y673" t="s">
        <v>294</v>
      </c>
      <c r="AA673">
        <v>7448</v>
      </c>
      <c r="AB673" s="46" t="b">
        <v>0</v>
      </c>
      <c r="AD673" s="8"/>
    </row>
    <row r="674" ht="14.25" customHeight="1">
      <c r="A674" s="38">
        <v>1287</v>
      </c>
      <c r="B674" s="46" t="s">
        <v>174</v>
      </c>
      <c r="C674" s="46" t="s">
        <v>45</v>
      </c>
      <c r="D674" s="46" t="s">
        <v>1134</v>
      </c>
      <c r="E674" s="46" t="s">
        <v>1136</v>
      </c>
      <c r="F674" t="s">
        <v>48</v>
      </c>
      <c r="G674" s="46" t="s">
        <v>49</v>
      </c>
      <c r="H674">
        <v>0.000177827941</v>
      </c>
      <c r="I674" t="s">
        <v>37</v>
      </c>
      <c r="L674" t="s">
        <v>50</v>
      </c>
      <c r="M674" t="s">
        <v>39</v>
      </c>
      <c r="N674" s="40"/>
      <c r="O674" s="40"/>
      <c r="P674" s="40"/>
      <c r="Q674" s="40"/>
      <c r="R674" s="39"/>
      <c r="S674" s="39"/>
      <c r="T674" s="39"/>
      <c r="U674" s="40"/>
      <c r="V674" s="39"/>
      <c r="W674" s="69"/>
      <c r="Y674" t="s">
        <v>294</v>
      </c>
      <c r="AA674">
        <v>7448</v>
      </c>
      <c r="AB674" s="46" t="b">
        <v>0</v>
      </c>
      <c r="AD674" s="8"/>
    </row>
    <row r="675" ht="14.25" customHeight="1">
      <c r="A675" s="38">
        <v>1287</v>
      </c>
      <c r="B675" s="46" t="s">
        <v>53</v>
      </c>
      <c r="C675" s="46" t="s">
        <v>45</v>
      </c>
      <c r="D675" s="46" t="s">
        <v>1137</v>
      </c>
      <c r="E675" s="46" t="s">
        <v>1138</v>
      </c>
      <c r="F675" t="s">
        <v>48</v>
      </c>
      <c r="G675" s="46" t="s">
        <v>49</v>
      </c>
      <c r="H675">
        <v>0.010715193052</v>
      </c>
      <c r="I675" t="s">
        <v>37</v>
      </c>
      <c r="L675" s="46" t="str">
        <f>((I675&amp;A675)&amp;"-")&amp;B675</f>
        <v>REF1287-Wang 99 - S1</v>
      </c>
      <c r="M675" t="s">
        <v>39</v>
      </c>
      <c r="N675" s="40"/>
      <c r="O675" s="40"/>
      <c r="P675" s="40"/>
      <c r="Q675" s="40"/>
      <c r="R675" s="39"/>
      <c r="S675" s="39"/>
      <c r="T675" s="39"/>
      <c r="U675" s="40"/>
      <c r="V675" s="39"/>
      <c r="W675" s="69"/>
      <c r="Y675" t="s">
        <v>294</v>
      </c>
      <c r="AA675">
        <v>21108550</v>
      </c>
      <c r="AB675" s="46" t="b">
        <v>0</v>
      </c>
      <c r="AD675" s="8"/>
    </row>
    <row r="676" ht="14.25" customHeight="1">
      <c r="A676" s="38">
        <v>1287</v>
      </c>
      <c r="B676" s="46" t="s">
        <v>174</v>
      </c>
      <c r="C676" s="46" t="s">
        <v>45</v>
      </c>
      <c r="D676" s="46" t="s">
        <v>1139</v>
      </c>
      <c r="E676" s="46" t="s">
        <v>1140</v>
      </c>
      <c r="F676" t="s">
        <v>48</v>
      </c>
      <c r="G676" s="46" t="s">
        <v>49</v>
      </c>
      <c r="H676">
        <v>0.000004265795</v>
      </c>
      <c r="I676" t="s">
        <v>37</v>
      </c>
      <c r="L676" t="s">
        <v>50</v>
      </c>
      <c r="M676" t="s">
        <v>39</v>
      </c>
      <c r="N676" s="40"/>
      <c r="O676" s="40"/>
      <c r="P676" s="40"/>
      <c r="Q676" s="40"/>
      <c r="R676" s="39"/>
      <c r="S676" s="39"/>
      <c r="T676" s="39"/>
      <c r="U676" s="40"/>
      <c r="V676" s="39"/>
      <c r="W676" s="69"/>
      <c r="Y676" t="s">
        <v>40</v>
      </c>
      <c r="AA676">
        <v>11708</v>
      </c>
      <c r="AB676" s="46" t="b">
        <v>0</v>
      </c>
      <c r="AD676" s="8"/>
    </row>
    <row r="677" ht="14.25" customHeight="1">
      <c r="A677" s="38">
        <v>1287</v>
      </c>
      <c r="B677" s="46" t="s">
        <v>44</v>
      </c>
      <c r="C677" s="46" t="s">
        <v>45</v>
      </c>
      <c r="D677" s="46" t="s">
        <v>1141</v>
      </c>
      <c r="E677" s="46" t="s">
        <v>1142</v>
      </c>
      <c r="F677" t="s">
        <v>48</v>
      </c>
      <c r="G677" s="46" t="s">
        <v>49</v>
      </c>
      <c r="H677">
        <v>0.000763835784</v>
      </c>
      <c r="I677" t="s">
        <v>37</v>
      </c>
      <c r="L677" t="s">
        <v>50</v>
      </c>
      <c r="M677" t="s">
        <v>39</v>
      </c>
      <c r="N677" s="40"/>
      <c r="O677" s="40"/>
      <c r="P677" s="40"/>
      <c r="Q677" s="40"/>
      <c r="R677" s="39"/>
      <c r="S677" s="39"/>
      <c r="T677" s="39"/>
      <c r="U677" s="40"/>
      <c r="V677" s="39"/>
      <c r="W677" s="69"/>
      <c r="Y677" t="s">
        <v>40</v>
      </c>
      <c r="AA677">
        <v>60006</v>
      </c>
      <c r="AB677" s="46" t="b">
        <v>0</v>
      </c>
      <c r="AD677" s="8"/>
    </row>
    <row r="678" ht="14.25" customHeight="1">
      <c r="A678" s="38">
        <v>1287</v>
      </c>
      <c r="B678" s="46" t="s">
        <v>53</v>
      </c>
      <c r="C678" s="46" t="s">
        <v>45</v>
      </c>
      <c r="D678" s="46" t="s">
        <v>1143</v>
      </c>
      <c r="E678" s="46" t="s">
        <v>1144</v>
      </c>
      <c r="F678" t="s">
        <v>48</v>
      </c>
      <c r="G678" s="46" t="s">
        <v>49</v>
      </c>
      <c r="H678">
        <v>0.001698243652</v>
      </c>
      <c r="I678" t="s">
        <v>37</v>
      </c>
      <c r="L678" t="s">
        <v>50</v>
      </c>
      <c r="M678" t="s">
        <v>39</v>
      </c>
      <c r="N678" s="40"/>
      <c r="O678" s="40"/>
      <c r="P678" s="40"/>
      <c r="Q678" s="40"/>
      <c r="R678" s="39"/>
      <c r="S678" s="39"/>
      <c r="T678" s="39"/>
      <c r="U678" s="40"/>
      <c r="V678" s="39"/>
      <c r="W678" s="69"/>
      <c r="Y678" t="s">
        <v>294</v>
      </c>
      <c r="AA678">
        <v>7521</v>
      </c>
      <c r="AB678" s="46" t="b">
        <v>0</v>
      </c>
      <c r="AD678" s="8"/>
    </row>
    <row r="679" ht="14.25" customHeight="1">
      <c r="A679" s="38">
        <v>1287</v>
      </c>
      <c r="B679" s="46" t="s">
        <v>174</v>
      </c>
      <c r="C679" s="46" t="s">
        <v>45</v>
      </c>
      <c r="D679" s="46" t="s">
        <v>1143</v>
      </c>
      <c r="E679" s="46" t="s">
        <v>1145</v>
      </c>
      <c r="F679" t="s">
        <v>48</v>
      </c>
      <c r="G679" s="46" t="s">
        <v>49</v>
      </c>
      <c r="H679">
        <v>0.001698243652</v>
      </c>
      <c r="I679" t="s">
        <v>37</v>
      </c>
      <c r="L679" t="s">
        <v>50</v>
      </c>
      <c r="M679" t="s">
        <v>39</v>
      </c>
      <c r="N679" s="40"/>
      <c r="O679" s="40"/>
      <c r="P679" s="40"/>
      <c r="Q679" s="40"/>
      <c r="R679" s="39"/>
      <c r="S679" s="39"/>
      <c r="T679" s="39"/>
      <c r="U679" s="40"/>
      <c r="V679" s="39"/>
      <c r="W679" s="69"/>
      <c r="Y679" t="s">
        <v>294</v>
      </c>
      <c r="AA679">
        <v>7521</v>
      </c>
      <c r="AB679" s="46" t="b">
        <v>0</v>
      </c>
      <c r="AD679" s="8"/>
    </row>
    <row r="680" ht="14.25" customHeight="1">
      <c r="A680" s="38">
        <v>1287</v>
      </c>
      <c r="B680" s="46" t="s">
        <v>53</v>
      </c>
      <c r="C680" s="46" t="s">
        <v>45</v>
      </c>
      <c r="D680" s="46" t="s">
        <v>1146</v>
      </c>
      <c r="E680" s="46" t="s">
        <v>1147</v>
      </c>
      <c r="F680" t="s">
        <v>48</v>
      </c>
      <c r="G680" s="46" t="s">
        <v>49</v>
      </c>
      <c r="H680">
        <v>0.000033884416</v>
      </c>
      <c r="I680" t="s">
        <v>37</v>
      </c>
      <c r="L680" t="s">
        <v>50</v>
      </c>
      <c r="M680" t="s">
        <v>39</v>
      </c>
      <c r="N680" s="40"/>
      <c r="O680" s="40"/>
      <c r="P680" s="40"/>
      <c r="Q680" s="40"/>
      <c r="R680" s="39"/>
      <c r="S680" s="39"/>
      <c r="T680" s="39"/>
      <c r="U680" s="40"/>
      <c r="V680" s="39"/>
      <c r="W680" s="69"/>
      <c r="Y680" t="s">
        <v>294</v>
      </c>
      <c r="AA680">
        <v>11039</v>
      </c>
      <c r="AB680" s="46" t="b">
        <v>0</v>
      </c>
      <c r="AD680" s="8"/>
    </row>
    <row r="681" ht="14.25" customHeight="1">
      <c r="A681" s="38">
        <v>1287</v>
      </c>
      <c r="B681" s="46" t="s">
        <v>53</v>
      </c>
      <c r="C681" s="46" t="s">
        <v>45</v>
      </c>
      <c r="D681" s="46" t="s">
        <v>1148</v>
      </c>
      <c r="E681" s="46" t="s">
        <v>1149</v>
      </c>
      <c r="F681" t="s">
        <v>48</v>
      </c>
      <c r="G681" s="46" t="s">
        <v>49</v>
      </c>
      <c r="H681">
        <v>0.000072443596</v>
      </c>
      <c r="I681" t="s">
        <v>37</v>
      </c>
      <c r="L681" t="s">
        <v>50</v>
      </c>
      <c r="M681" t="s">
        <v>39</v>
      </c>
      <c r="N681" s="40"/>
      <c r="O681" s="40"/>
      <c r="P681" s="40"/>
      <c r="Q681" s="40"/>
      <c r="R681" s="39"/>
      <c r="S681" s="39"/>
      <c r="T681" s="39"/>
      <c r="U681" s="40"/>
      <c r="V681" s="39"/>
      <c r="W681" s="69"/>
      <c r="Y681" t="s">
        <v>294</v>
      </c>
      <c r="AA681">
        <v>10829</v>
      </c>
      <c r="AB681" s="46" t="b">
        <v>0</v>
      </c>
      <c r="AD681" s="8"/>
    </row>
    <row r="682" ht="14.25" customHeight="1">
      <c r="A682" s="38">
        <v>1287</v>
      </c>
      <c r="B682" s="46" t="s">
        <v>174</v>
      </c>
      <c r="C682" s="46" t="s">
        <v>45</v>
      </c>
      <c r="D682" s="46" t="s">
        <v>1148</v>
      </c>
      <c r="E682" s="46" t="s">
        <v>1150</v>
      </c>
      <c r="F682" t="s">
        <v>48</v>
      </c>
      <c r="G682" s="46" t="s">
        <v>49</v>
      </c>
      <c r="H682">
        <v>0.000072443596</v>
      </c>
      <c r="I682" t="s">
        <v>37</v>
      </c>
      <c r="L682" t="s">
        <v>50</v>
      </c>
      <c r="M682" t="s">
        <v>39</v>
      </c>
      <c r="N682" s="40"/>
      <c r="O682" s="40"/>
      <c r="P682" s="40"/>
      <c r="Q682" s="40"/>
      <c r="R682" s="39"/>
      <c r="S682" s="39"/>
      <c r="T682" s="39"/>
      <c r="U682" s="40"/>
      <c r="V682" s="39"/>
      <c r="W682" s="69"/>
      <c r="Y682" t="s">
        <v>294</v>
      </c>
      <c r="AA682">
        <v>10829</v>
      </c>
      <c r="AB682" s="46" t="b">
        <v>0</v>
      </c>
      <c r="AD682" s="8"/>
    </row>
    <row r="683" ht="14.25" customHeight="1">
      <c r="A683" s="38">
        <v>1287</v>
      </c>
      <c r="B683" s="46" t="s">
        <v>53</v>
      </c>
      <c r="C683" s="46" t="s">
        <v>45</v>
      </c>
      <c r="D683" s="46" t="s">
        <v>1151</v>
      </c>
      <c r="E683" s="46" t="s">
        <v>1152</v>
      </c>
      <c r="F683" t="s">
        <v>48</v>
      </c>
      <c r="G683" s="46" t="s">
        <v>49</v>
      </c>
      <c r="H683">
        <v>0.000407380278</v>
      </c>
      <c r="I683" t="s">
        <v>37</v>
      </c>
      <c r="L683" t="s">
        <v>50</v>
      </c>
      <c r="M683" t="s">
        <v>39</v>
      </c>
      <c r="N683" s="40"/>
      <c r="O683" s="40"/>
      <c r="P683" s="40"/>
      <c r="Q683" s="40"/>
      <c r="R683" s="39"/>
      <c r="S683" s="39"/>
      <c r="T683" s="39"/>
      <c r="U683" s="40"/>
      <c r="V683" s="39"/>
      <c r="W683" s="69"/>
      <c r="Y683" t="s">
        <v>40</v>
      </c>
      <c r="AA683">
        <v>7211</v>
      </c>
      <c r="AB683" s="46" t="b">
        <v>0</v>
      </c>
      <c r="AD683" s="8"/>
    </row>
    <row r="684" ht="14.25" customHeight="1">
      <c r="A684" s="38">
        <v>1287</v>
      </c>
      <c r="B684" s="46" t="s">
        <v>44</v>
      </c>
      <c r="C684" s="46" t="s">
        <v>45</v>
      </c>
      <c r="D684" s="46" t="s">
        <v>1153</v>
      </c>
      <c r="E684" s="46" t="s">
        <v>1154</v>
      </c>
      <c r="F684" t="s">
        <v>48</v>
      </c>
      <c r="G684" s="46" t="s">
        <v>49</v>
      </c>
      <c r="H684">
        <v>0.01300169578</v>
      </c>
      <c r="I684" t="s">
        <v>37</v>
      </c>
      <c r="L684" t="s">
        <v>50</v>
      </c>
      <c r="M684" t="s">
        <v>39</v>
      </c>
      <c r="N684" s="40"/>
      <c r="O684" s="40"/>
      <c r="P684" s="40"/>
      <c r="Q684" s="40"/>
      <c r="R684" s="39"/>
      <c r="S684" s="39"/>
      <c r="T684" s="39"/>
      <c r="U684" s="40"/>
      <c r="V684" s="39"/>
      <c r="W684" s="69"/>
      <c r="Y684" t="s">
        <v>40</v>
      </c>
      <c r="AA684">
        <v>31204</v>
      </c>
      <c r="AB684" s="46" t="b">
        <v>0</v>
      </c>
      <c r="AD684" s="8"/>
    </row>
    <row r="685" ht="14.25" customHeight="1">
      <c r="A685" s="38">
        <v>1287</v>
      </c>
      <c r="B685" s="46" t="s">
        <v>44</v>
      </c>
      <c r="C685" s="46" t="s">
        <v>45</v>
      </c>
      <c r="D685" s="46" t="s">
        <v>1155</v>
      </c>
      <c r="E685" s="46" t="s">
        <v>1156</v>
      </c>
      <c r="F685" t="s">
        <v>48</v>
      </c>
      <c r="G685" s="46" t="s">
        <v>49</v>
      </c>
      <c r="H685">
        <v>0.00030060763</v>
      </c>
      <c r="I685" t="s">
        <v>37</v>
      </c>
      <c r="L685" t="s">
        <v>50</v>
      </c>
      <c r="M685" t="s">
        <v>39</v>
      </c>
      <c r="N685" s="40"/>
      <c r="O685" s="40"/>
      <c r="P685" s="40"/>
      <c r="Q685" s="40"/>
      <c r="R685" s="39"/>
      <c r="S685" s="39"/>
      <c r="T685" s="39"/>
      <c r="U685" s="40"/>
      <c r="V685" s="39"/>
      <c r="W685" s="69"/>
      <c r="Y685" t="s">
        <v>40</v>
      </c>
      <c r="AA685">
        <v>186919</v>
      </c>
      <c r="AB685" s="46" t="b">
        <v>0</v>
      </c>
      <c r="AD685" s="8"/>
    </row>
    <row r="686" ht="14.25" customHeight="1">
      <c r="A686" s="38">
        <v>1287</v>
      </c>
      <c r="B686" s="46" t="s">
        <v>44</v>
      </c>
      <c r="C686" s="46" t="s">
        <v>45</v>
      </c>
      <c r="D686" s="46" t="s">
        <v>1157</v>
      </c>
      <c r="E686" s="46" t="s">
        <v>1158</v>
      </c>
      <c r="F686" t="s">
        <v>48</v>
      </c>
      <c r="G686" s="46" t="s">
        <v>49</v>
      </c>
      <c r="H686">
        <v>0.110917481526</v>
      </c>
      <c r="I686" t="s">
        <v>37</v>
      </c>
      <c r="L686" t="s">
        <v>50</v>
      </c>
      <c r="M686" t="s">
        <v>39</v>
      </c>
      <c r="N686" s="40"/>
      <c r="O686" s="40"/>
      <c r="P686" s="40"/>
      <c r="Q686" s="40"/>
      <c r="R686" s="39"/>
      <c r="S686" s="39"/>
      <c r="T686" s="39"/>
      <c r="U686" s="40"/>
      <c r="V686" s="39"/>
      <c r="W686" s="69"/>
      <c r="Y686" t="s">
        <v>40</v>
      </c>
      <c r="AA686">
        <v>15850</v>
      </c>
      <c r="AB686" s="46" t="b">
        <v>0</v>
      </c>
      <c r="AD686" s="8"/>
    </row>
    <row r="687" ht="14.25" customHeight="1">
      <c r="A687" s="38">
        <v>1287</v>
      </c>
      <c r="B687" s="46" t="s">
        <v>53</v>
      </c>
      <c r="C687" s="46" t="s">
        <v>45</v>
      </c>
      <c r="D687" s="46" t="s">
        <v>1159</v>
      </c>
      <c r="E687" s="46" t="s">
        <v>1160</v>
      </c>
      <c r="F687" t="s">
        <v>48</v>
      </c>
      <c r="G687" s="46" t="s">
        <v>49</v>
      </c>
      <c r="H687">
        <v>0.000012022644</v>
      </c>
      <c r="I687" t="s">
        <v>37</v>
      </c>
      <c r="L687" t="s">
        <v>50</v>
      </c>
      <c r="M687" t="s">
        <v>39</v>
      </c>
      <c r="N687" s="40"/>
      <c r="O687" s="40"/>
      <c r="P687" s="40"/>
      <c r="Q687" s="40"/>
      <c r="R687" s="39"/>
      <c r="S687" s="39"/>
      <c r="T687" s="39"/>
      <c r="U687" s="40"/>
      <c r="V687" s="39"/>
      <c r="W687" s="69"/>
      <c r="Y687" t="s">
        <v>40</v>
      </c>
      <c r="AA687">
        <v>15620</v>
      </c>
      <c r="AB687" s="46" t="b">
        <v>0</v>
      </c>
      <c r="AD687" s="8"/>
    </row>
    <row r="688" ht="14.25" customHeight="1">
      <c r="A688" s="38">
        <v>1287</v>
      </c>
      <c r="B688" s="46" t="s">
        <v>44</v>
      </c>
      <c r="C688" s="46" t="s">
        <v>45</v>
      </c>
      <c r="D688" s="46" t="s">
        <v>1161</v>
      </c>
      <c r="E688" s="46" t="s">
        <v>1162</v>
      </c>
      <c r="F688" t="s">
        <v>48</v>
      </c>
      <c r="G688" s="46" t="s">
        <v>49</v>
      </c>
      <c r="H688">
        <v>0.000749894209</v>
      </c>
      <c r="I688" t="s">
        <v>37</v>
      </c>
      <c r="L688" t="s">
        <v>50</v>
      </c>
      <c r="M688" t="s">
        <v>39</v>
      </c>
      <c r="N688" s="40"/>
      <c r="O688" s="40"/>
      <c r="P688" s="40"/>
      <c r="Q688" s="40"/>
      <c r="R688" s="39"/>
      <c r="S688" s="39"/>
      <c r="T688" s="39"/>
      <c r="U688" s="40"/>
      <c r="V688" s="39"/>
      <c r="W688" s="69"/>
      <c r="Y688" t="s">
        <v>40</v>
      </c>
      <c r="AA688">
        <v>68250</v>
      </c>
      <c r="AB688" s="46" t="b">
        <v>0</v>
      </c>
      <c r="AD688" s="8"/>
    </row>
    <row r="689" ht="14.25" customHeight="1">
      <c r="A689" s="38">
        <v>1287</v>
      </c>
      <c r="B689" s="46" t="s">
        <v>174</v>
      </c>
      <c r="C689" s="46" t="s">
        <v>45</v>
      </c>
      <c r="D689" s="46" t="s">
        <v>1163</v>
      </c>
      <c r="E689" s="46" t="s">
        <v>1164</v>
      </c>
      <c r="F689" t="s">
        <v>48</v>
      </c>
      <c r="G689" s="46" t="s">
        <v>49</v>
      </c>
      <c r="H689">
        <v>7.585775750292</v>
      </c>
      <c r="I689" t="s">
        <v>37</v>
      </c>
      <c r="L689" s="46" t="str">
        <f>((I689&amp;A689)&amp;"-")&amp;B689</f>
        <v>REF1287-Wang 99 - S2</v>
      </c>
      <c r="M689" t="s">
        <v>39</v>
      </c>
      <c r="N689" s="40"/>
      <c r="O689" s="40"/>
      <c r="P689" s="40"/>
      <c r="Q689" s="40"/>
      <c r="R689" s="39"/>
      <c r="S689" s="39"/>
      <c r="T689" s="39"/>
      <c r="U689" s="40"/>
      <c r="V689" s="39"/>
      <c r="W689" s="69"/>
      <c r="Y689" t="s">
        <v>294</v>
      </c>
      <c r="AA689">
        <v>13839575</v>
      </c>
      <c r="AB689" s="46" t="b">
        <v>0</v>
      </c>
      <c r="AD689" s="8"/>
    </row>
    <row r="690" ht="14.25" customHeight="1">
      <c r="A690" s="38">
        <v>1287</v>
      </c>
      <c r="B690" s="46" t="s">
        <v>44</v>
      </c>
      <c r="C690" s="46" t="s">
        <v>45</v>
      </c>
      <c r="D690" s="46" t="s">
        <v>1165</v>
      </c>
      <c r="E690" s="46" t="s">
        <v>1166</v>
      </c>
      <c r="F690" t="s">
        <v>48</v>
      </c>
      <c r="G690" s="46" t="s">
        <v>49</v>
      </c>
      <c r="H690">
        <v>0.012359474334</v>
      </c>
      <c r="I690" t="s">
        <v>37</v>
      </c>
      <c r="L690" t="s">
        <v>50</v>
      </c>
      <c r="M690" t="s">
        <v>39</v>
      </c>
      <c r="N690" s="40"/>
      <c r="O690" s="40"/>
      <c r="P690" s="40"/>
      <c r="Q690" s="40"/>
      <c r="R690" s="39"/>
      <c r="S690" s="39"/>
      <c r="T690" s="39"/>
      <c r="U690" s="40"/>
      <c r="V690" s="39"/>
      <c r="W690" s="69"/>
      <c r="Y690" t="s">
        <v>40</v>
      </c>
      <c r="AA690">
        <v>3646</v>
      </c>
      <c r="AB690" s="46" t="b">
        <v>0</v>
      </c>
      <c r="AD690" s="8"/>
    </row>
    <row r="691" ht="14.25" customHeight="1">
      <c r="A691" s="38">
        <v>1287</v>
      </c>
      <c r="B691" s="46" t="s">
        <v>44</v>
      </c>
      <c r="C691" s="46" t="s">
        <v>45</v>
      </c>
      <c r="D691" s="46" t="s">
        <v>1167</v>
      </c>
      <c r="E691" s="46" t="s">
        <v>1168</v>
      </c>
      <c r="F691" t="s">
        <v>48</v>
      </c>
      <c r="G691" s="46" t="s">
        <v>49</v>
      </c>
      <c r="H691">
        <v>0.00814704284</v>
      </c>
      <c r="I691" t="s">
        <v>37</v>
      </c>
      <c r="L691" s="46" t="str">
        <f>((I691&amp;A691)&amp;"-")&amp;B691</f>
        <v>REF1287-Wang 99 - S3</v>
      </c>
      <c r="M691" t="s">
        <v>39</v>
      </c>
      <c r="N691" s="40"/>
      <c r="O691" s="40"/>
      <c r="P691" s="40"/>
      <c r="Q691" s="40"/>
      <c r="R691" s="39"/>
      <c r="S691" s="39"/>
      <c r="T691" s="39"/>
      <c r="U691" s="40"/>
      <c r="V691" s="39"/>
      <c r="W691" s="69"/>
      <c r="Y691" t="s">
        <v>40</v>
      </c>
      <c r="AA691">
        <v>23959238</v>
      </c>
      <c r="AB691" s="46" t="b">
        <v>0</v>
      </c>
      <c r="AD691" s="8"/>
    </row>
    <row r="692" ht="14.25" customHeight="1">
      <c r="A692" s="38">
        <v>1287</v>
      </c>
      <c r="B692" s="46" t="s">
        <v>53</v>
      </c>
      <c r="C692" s="46" t="s">
        <v>45</v>
      </c>
      <c r="D692" s="46" t="s">
        <v>1169</v>
      </c>
      <c r="E692" s="46" t="s">
        <v>1170</v>
      </c>
      <c r="F692" t="s">
        <v>48</v>
      </c>
      <c r="G692" s="46" t="s">
        <v>49</v>
      </c>
      <c r="H692">
        <v>0.000018197009</v>
      </c>
      <c r="I692" t="s">
        <v>37</v>
      </c>
      <c r="L692" t="s">
        <v>50</v>
      </c>
      <c r="M692" t="s">
        <v>39</v>
      </c>
      <c r="N692" s="40"/>
      <c r="O692" s="40"/>
      <c r="P692" s="40"/>
      <c r="Q692" s="40"/>
      <c r="R692" s="39"/>
      <c r="S692" s="39"/>
      <c r="T692" s="39"/>
      <c r="U692" s="40"/>
      <c r="V692" s="39"/>
      <c r="W692" s="69"/>
      <c r="Y692" t="s">
        <v>40</v>
      </c>
      <c r="AA692">
        <v>10831</v>
      </c>
      <c r="AB692" s="46" t="b">
        <v>0</v>
      </c>
      <c r="AD692" s="8"/>
    </row>
    <row r="693" ht="14.25" customHeight="1">
      <c r="A693" s="38">
        <v>1287</v>
      </c>
      <c r="B693" s="46" t="s">
        <v>174</v>
      </c>
      <c r="C693" s="46" t="s">
        <v>45</v>
      </c>
      <c r="D693" s="46" t="s">
        <v>1171</v>
      </c>
      <c r="E693" s="46" t="s">
        <v>1172</v>
      </c>
      <c r="F693" t="s">
        <v>48</v>
      </c>
      <c r="G693" s="46" t="s">
        <v>49</v>
      </c>
      <c r="H693">
        <v>0.002089296131</v>
      </c>
      <c r="I693" t="s">
        <v>37</v>
      </c>
      <c r="L693" t="s">
        <v>50</v>
      </c>
      <c r="M693" t="s">
        <v>39</v>
      </c>
      <c r="N693" s="40"/>
      <c r="O693" s="40"/>
      <c r="P693" s="40"/>
      <c r="Q693" s="40"/>
      <c r="R693" s="39"/>
      <c r="S693" s="39"/>
      <c r="T693" s="39"/>
      <c r="U693" s="40"/>
      <c r="V693" s="39"/>
      <c r="W693" s="69"/>
      <c r="Y693" t="s">
        <v>294</v>
      </c>
      <c r="AA693">
        <v>11110</v>
      </c>
      <c r="AB693" s="46" t="b">
        <v>0</v>
      </c>
      <c r="AD693" s="8"/>
    </row>
    <row r="694" ht="14.25" customHeight="1">
      <c r="A694" s="38">
        <v>1287</v>
      </c>
      <c r="B694" s="46" t="s">
        <v>53</v>
      </c>
      <c r="C694" s="46" t="s">
        <v>45</v>
      </c>
      <c r="D694" s="46" t="s">
        <v>1171</v>
      </c>
      <c r="E694" s="46" t="s">
        <v>1172</v>
      </c>
      <c r="F694" t="s">
        <v>48</v>
      </c>
      <c r="G694" s="46" t="s">
        <v>49</v>
      </c>
      <c r="H694">
        <v>0.002089296131</v>
      </c>
      <c r="I694" t="s">
        <v>37</v>
      </c>
      <c r="L694" t="s">
        <v>50</v>
      </c>
      <c r="M694" t="s">
        <v>39</v>
      </c>
      <c r="N694" s="40"/>
      <c r="O694" s="40"/>
      <c r="P694" s="40"/>
      <c r="Q694" s="40"/>
      <c r="R694" s="39"/>
      <c r="S694" s="39"/>
      <c r="T694" s="39"/>
      <c r="U694" s="40"/>
      <c r="V694" s="39"/>
      <c r="W694" s="69"/>
      <c r="Y694" t="s">
        <v>294</v>
      </c>
      <c r="AA694">
        <v>11110</v>
      </c>
      <c r="AB694" s="46" t="b">
        <v>0</v>
      </c>
      <c r="AD694" s="8"/>
    </row>
    <row r="695" ht="14.25" customHeight="1">
      <c r="A695" s="38">
        <v>1287</v>
      </c>
      <c r="B695" s="46" t="s">
        <v>53</v>
      </c>
      <c r="C695" s="46" t="s">
        <v>45</v>
      </c>
      <c r="D695" s="46" t="s">
        <v>1173</v>
      </c>
      <c r="E695" s="46" t="s">
        <v>1174</v>
      </c>
      <c r="F695" t="s">
        <v>48</v>
      </c>
      <c r="G695" s="46" t="s">
        <v>49</v>
      </c>
      <c r="H695">
        <v>0.001148153621</v>
      </c>
      <c r="I695" t="s">
        <v>37</v>
      </c>
      <c r="L695" s="46" t="str">
        <f>((I695&amp;A695)&amp;"-")&amp;B695</f>
        <v>REF1287-Wang 99 - S1</v>
      </c>
      <c r="M695" t="s">
        <v>39</v>
      </c>
      <c r="N695" s="40"/>
      <c r="O695" s="40"/>
      <c r="P695" s="40"/>
      <c r="Q695" s="40"/>
      <c r="R695" s="39"/>
      <c r="S695" s="39"/>
      <c r="T695" s="39"/>
      <c r="U695" s="40"/>
      <c r="V695" s="39"/>
      <c r="W695" s="69"/>
      <c r="Y695" t="s">
        <v>40</v>
      </c>
      <c r="AA695">
        <v>28295139</v>
      </c>
      <c r="AB695" s="46" t="b">
        <v>0</v>
      </c>
      <c r="AD695" s="8"/>
    </row>
    <row r="696" ht="14.25" customHeight="1">
      <c r="A696" s="38">
        <v>1287</v>
      </c>
      <c r="B696" s="46" t="s">
        <v>44</v>
      </c>
      <c r="C696" s="46" t="s">
        <v>45</v>
      </c>
      <c r="D696" s="53" t="s">
        <v>1175</v>
      </c>
      <c r="E696" s="46" t="s">
        <v>1176</v>
      </c>
      <c r="F696" t="s">
        <v>48</v>
      </c>
      <c r="G696" s="46" t="s">
        <v>49</v>
      </c>
      <c r="H696">
        <v>0.016557699635</v>
      </c>
      <c r="I696" t="s">
        <v>37</v>
      </c>
      <c r="L696" t="s">
        <v>50</v>
      </c>
      <c r="M696" t="s">
        <v>39</v>
      </c>
      <c r="N696" s="40"/>
      <c r="O696" s="40"/>
      <c r="P696" s="40"/>
      <c r="Q696" s="40"/>
      <c r="R696" s="39"/>
      <c r="S696" s="39"/>
      <c r="T696" s="39"/>
      <c r="U696" s="40"/>
      <c r="V696" s="39"/>
      <c r="W696" s="69"/>
      <c r="Y696" t="s">
        <v>40</v>
      </c>
      <c r="AA696">
        <v>3843137</v>
      </c>
      <c r="AB696" s="46" t="b">
        <v>0</v>
      </c>
      <c r="AD696" s="8"/>
    </row>
    <row r="697" ht="14.25" customHeight="1">
      <c r="A697" s="38">
        <v>1287</v>
      </c>
      <c r="B697" s="46" t="s">
        <v>53</v>
      </c>
      <c r="C697" s="46" t="s">
        <v>45</v>
      </c>
      <c r="D697" s="36" t="s">
        <v>1177</v>
      </c>
      <c r="E697" s="46" t="s">
        <v>1178</v>
      </c>
      <c r="F697" t="s">
        <v>48</v>
      </c>
      <c r="G697" s="46" t="s">
        <v>49</v>
      </c>
      <c r="H697">
        <v>0.002089296131</v>
      </c>
      <c r="I697" t="s">
        <v>37</v>
      </c>
      <c r="L697" t="s">
        <v>50</v>
      </c>
      <c r="M697" t="s">
        <v>39</v>
      </c>
      <c r="N697" s="40"/>
      <c r="O697" s="40"/>
      <c r="P697" s="40"/>
      <c r="Q697" s="40"/>
      <c r="R697" s="39"/>
      <c r="S697" s="39"/>
      <c r="T697" s="39"/>
      <c r="U697" s="40"/>
      <c r="V697" s="39"/>
      <c r="W697" s="69"/>
      <c r="Y697" t="s">
        <v>40</v>
      </c>
      <c r="AA697">
        <v>60797</v>
      </c>
      <c r="AB697" s="46" t="b">
        <v>0</v>
      </c>
      <c r="AD697" s="8"/>
    </row>
    <row r="698" ht="14.25" customHeight="1">
      <c r="A698" s="38">
        <v>1287</v>
      </c>
      <c r="B698" s="46" t="s">
        <v>44</v>
      </c>
      <c r="C698" s="46" t="s">
        <v>45</v>
      </c>
      <c r="D698" s="36" t="s">
        <v>1177</v>
      </c>
      <c r="E698" s="46" t="s">
        <v>1179</v>
      </c>
      <c r="F698" t="s">
        <v>48</v>
      </c>
      <c r="G698" s="46" t="s">
        <v>49</v>
      </c>
      <c r="H698">
        <v>0.002084490883</v>
      </c>
      <c r="I698" t="s">
        <v>37</v>
      </c>
      <c r="L698" t="s">
        <v>50</v>
      </c>
      <c r="M698" t="s">
        <v>39</v>
      </c>
      <c r="N698" s="40"/>
      <c r="O698" s="40"/>
      <c r="P698" s="40"/>
      <c r="Q698" s="40"/>
      <c r="R698" s="39"/>
      <c r="S698" s="39"/>
      <c r="T698" s="39"/>
      <c r="U698" s="40"/>
      <c r="V698" s="39"/>
      <c r="W698" s="69"/>
      <c r="Y698" t="s">
        <v>40</v>
      </c>
      <c r="AA698">
        <v>60797</v>
      </c>
      <c r="AB698" s="46" t="b">
        <v>0</v>
      </c>
      <c r="AD698" s="8"/>
    </row>
    <row r="699" ht="14.25" customHeight="1">
      <c r="A699" s="38">
        <v>1287</v>
      </c>
      <c r="B699" s="46" t="s">
        <v>44</v>
      </c>
      <c r="C699" s="46" t="s">
        <v>45</v>
      </c>
      <c r="D699" s="36" t="s">
        <v>1180</v>
      </c>
      <c r="E699" s="46" t="s">
        <v>1181</v>
      </c>
      <c r="F699" t="s">
        <v>48</v>
      </c>
      <c r="G699" s="46" t="s">
        <v>49</v>
      </c>
      <c r="H699">
        <v>0.002999162519</v>
      </c>
      <c r="I699" t="s">
        <v>37</v>
      </c>
      <c r="L699" s="46" t="str">
        <f>((I699&amp;A699)&amp;"-")&amp;B699</f>
        <v>REF1287-Wang 99 - S3</v>
      </c>
      <c r="M699" t="s">
        <v>39</v>
      </c>
      <c r="N699" s="40"/>
      <c r="O699" s="40"/>
      <c r="P699" s="40"/>
      <c r="Q699" s="40"/>
      <c r="R699" s="39"/>
      <c r="S699" s="39"/>
      <c r="T699" s="39"/>
      <c r="U699" s="40"/>
      <c r="V699" s="39"/>
      <c r="W699" s="69"/>
      <c r="Y699" t="s">
        <v>40</v>
      </c>
      <c r="AA699">
        <v>19711869</v>
      </c>
      <c r="AB699" s="46" t="b">
        <v>0</v>
      </c>
      <c r="AD699" s="8"/>
    </row>
    <row r="700" ht="14.25" customHeight="1">
      <c r="A700" s="38">
        <v>1287</v>
      </c>
      <c r="B700" s="46" t="s">
        <v>53</v>
      </c>
      <c r="C700" s="46" t="s">
        <v>45</v>
      </c>
      <c r="D700" s="36" t="s">
        <v>1182</v>
      </c>
      <c r="E700" s="46" t="s">
        <v>1183</v>
      </c>
      <c r="F700" t="s">
        <v>48</v>
      </c>
      <c r="G700" s="46" t="s">
        <v>49</v>
      </c>
      <c r="H700">
        <v>0.000003467369</v>
      </c>
      <c r="I700" t="s">
        <v>37</v>
      </c>
      <c r="L700" t="s">
        <v>50</v>
      </c>
      <c r="M700" t="s">
        <v>39</v>
      </c>
      <c r="N700" s="40"/>
      <c r="O700" s="40"/>
      <c r="P700" s="40"/>
      <c r="Q700" s="40"/>
      <c r="R700" s="39"/>
      <c r="S700" s="39"/>
      <c r="T700" s="39"/>
      <c r="U700" s="40"/>
      <c r="V700" s="39"/>
      <c r="W700" s="69"/>
      <c r="Y700" t="s">
        <v>40</v>
      </c>
      <c r="AA700">
        <v>23829</v>
      </c>
      <c r="AB700" s="46" t="b">
        <v>0</v>
      </c>
      <c r="AD700" s="8"/>
    </row>
    <row r="701" ht="14.25" customHeight="1">
      <c r="A701" s="38">
        <v>1287</v>
      </c>
      <c r="B701" s="46" t="s">
        <v>44</v>
      </c>
      <c r="C701" s="46" t="s">
        <v>45</v>
      </c>
      <c r="D701" s="36" t="s">
        <v>1184</v>
      </c>
      <c r="E701" s="46" t="s">
        <v>1185</v>
      </c>
      <c r="F701" t="s">
        <v>48</v>
      </c>
      <c r="G701" s="46" t="s">
        <v>49</v>
      </c>
      <c r="H701">
        <v>0.000462381021</v>
      </c>
      <c r="I701" t="s">
        <v>37</v>
      </c>
      <c r="L701" t="s">
        <v>50</v>
      </c>
      <c r="M701" t="s">
        <v>39</v>
      </c>
      <c r="N701" s="40"/>
      <c r="O701" s="40"/>
      <c r="P701" s="40"/>
      <c r="Q701" s="40"/>
      <c r="R701" s="39"/>
      <c r="S701" s="39"/>
      <c r="T701" s="39"/>
      <c r="U701" s="40"/>
      <c r="V701" s="39"/>
      <c r="W701" s="69"/>
      <c r="Y701" t="s">
        <v>40</v>
      </c>
      <c r="AA701">
        <v>68251</v>
      </c>
      <c r="AB701" s="46" t="b">
        <v>0</v>
      </c>
      <c r="AD701" s="8"/>
    </row>
    <row r="702" ht="14.25" customHeight="1">
      <c r="A702" s="38">
        <v>1287</v>
      </c>
      <c r="B702" s="46" t="s">
        <v>53</v>
      </c>
      <c r="C702" s="46" t="s">
        <v>45</v>
      </c>
      <c r="D702" s="36" t="s">
        <v>1186</v>
      </c>
      <c r="E702" s="46" t="s">
        <v>1187</v>
      </c>
      <c r="F702" t="s">
        <v>48</v>
      </c>
      <c r="G702" s="46" t="s">
        <v>49</v>
      </c>
      <c r="H702">
        <v>0.000030199517</v>
      </c>
      <c r="I702" t="s">
        <v>37</v>
      </c>
      <c r="L702" t="s">
        <v>50</v>
      </c>
      <c r="M702" t="s">
        <v>39</v>
      </c>
      <c r="N702" s="40"/>
      <c r="O702" s="40"/>
      <c r="P702" s="40"/>
      <c r="Q702" s="40"/>
      <c r="R702" s="39"/>
      <c r="S702" s="39"/>
      <c r="T702" s="39"/>
      <c r="U702" s="40"/>
      <c r="V702" s="39"/>
      <c r="W702" s="69"/>
      <c r="Y702" t="s">
        <v>40</v>
      </c>
      <c r="AA702">
        <v>5365</v>
      </c>
      <c r="AB702" s="46" t="b">
        <v>0</v>
      </c>
      <c r="AD702" s="8"/>
    </row>
    <row r="703" ht="14.25" customHeight="1">
      <c r="A703" s="38">
        <v>57</v>
      </c>
      <c r="B703" s="44" t="s">
        <v>425</v>
      </c>
      <c r="C703" s="46" t="s">
        <v>1188</v>
      </c>
      <c r="D703" s="36" t="s">
        <v>1189</v>
      </c>
      <c r="E703" s="46" t="s">
        <v>1190</v>
      </c>
      <c r="F703" s="41" t="s">
        <v>429</v>
      </c>
      <c r="G703" s="41" t="s">
        <v>430</v>
      </c>
      <c r="H703" s="65">
        <v>0.004</v>
      </c>
      <c r="I703" t="s">
        <v>431</v>
      </c>
      <c r="K703" s="46"/>
      <c r="L703" s="46" t="str">
        <f>((I703&amp;A703)&amp;"-")&amp;B703</f>
        <v>ONSC57-2-</v>
      </c>
      <c r="M703" t="s">
        <v>1191</v>
      </c>
      <c r="N703" s="40"/>
      <c r="O703" s="40"/>
      <c r="P703" s="40"/>
      <c r="Q703" s="40"/>
      <c r="R703" s="39"/>
      <c r="S703" s="39"/>
      <c r="T703" s="39"/>
      <c r="U703" s="40"/>
      <c r="V703" s="39"/>
      <c r="W703" s="69"/>
      <c r="Y703" t="s">
        <v>40</v>
      </c>
      <c r="AA703">
        <v>74633</v>
      </c>
      <c r="AB703" t="b">
        <f>if((W703=""),false,true)</f>
        <v>0</v>
      </c>
      <c r="AD703" s="8"/>
    </row>
    <row r="704" ht="14.25" customHeight="1">
      <c r="A704" s="38">
        <v>57</v>
      </c>
      <c r="B704" s="44" t="s">
        <v>1192</v>
      </c>
      <c r="C704" s="46" t="s">
        <v>1188</v>
      </c>
      <c r="D704" s="2" t="s">
        <v>1189</v>
      </c>
      <c r="E704" s="46" t="s">
        <v>1190</v>
      </c>
      <c r="F704" s="41" t="s">
        <v>434</v>
      </c>
      <c r="G704" s="41" t="s">
        <v>435</v>
      </c>
      <c r="H704" s="65">
        <v>0.003</v>
      </c>
      <c r="I704" t="s">
        <v>431</v>
      </c>
      <c r="K704" s="46"/>
      <c r="L704" s="46" t="str">
        <f>((I704&amp;A704)&amp;"-")&amp;B704</f>
        <v>ONSC57-3-</v>
      </c>
      <c r="M704" t="s">
        <v>1191</v>
      </c>
      <c r="N704" s="40"/>
      <c r="O704" s="40"/>
      <c r="P704" s="40"/>
      <c r="Q704" s="40"/>
      <c r="R704" s="39"/>
      <c r="S704" s="39"/>
      <c r="T704" s="39"/>
      <c r="U704" s="40"/>
      <c r="V704" s="39"/>
      <c r="W704" s="69"/>
      <c r="Y704" t="s">
        <v>40</v>
      </c>
      <c r="AA704">
        <v>74633</v>
      </c>
      <c r="AB704" t="b">
        <f>if((W704=""),false,true)</f>
        <v>0</v>
      </c>
      <c r="AD704" s="8"/>
    </row>
    <row r="705" ht="14.25" customHeight="1">
      <c r="A705" s="38">
        <v>57</v>
      </c>
      <c r="B705" s="44" t="s">
        <v>433</v>
      </c>
      <c r="C705" s="46" t="s">
        <v>1188</v>
      </c>
      <c r="D705" s="46" t="s">
        <v>1189</v>
      </c>
      <c r="E705" s="46" t="s">
        <v>1190</v>
      </c>
      <c r="F705" s="41" t="s">
        <v>238</v>
      </c>
      <c r="G705" s="41" t="s">
        <v>239</v>
      </c>
      <c r="H705" s="65">
        <v>0.076</v>
      </c>
      <c r="I705" t="s">
        <v>431</v>
      </c>
      <c r="K705" s="46"/>
      <c r="L705" s="46" t="str">
        <f>((I705&amp;A705)&amp;"-")&amp;B705</f>
        <v>ONSC57-4-</v>
      </c>
      <c r="M705" t="s">
        <v>1191</v>
      </c>
      <c r="N705" s="40"/>
      <c r="O705" s="40"/>
      <c r="P705" s="40"/>
      <c r="Q705" s="40"/>
      <c r="R705" s="39"/>
      <c r="S705" s="39"/>
      <c r="T705" s="39"/>
      <c r="U705" s="40"/>
      <c r="V705" s="39"/>
      <c r="W705" s="69"/>
      <c r="Y705" t="s">
        <v>40</v>
      </c>
      <c r="AA705">
        <v>74633</v>
      </c>
      <c r="AB705" t="b">
        <f>if((W705=""),false,true)</f>
        <v>0</v>
      </c>
      <c r="AD705" s="8"/>
    </row>
    <row r="706" ht="14.25" customHeight="1">
      <c r="A706" s="38">
        <v>1287</v>
      </c>
      <c r="B706" s="46" t="s">
        <v>44</v>
      </c>
      <c r="C706" s="46" t="s">
        <v>45</v>
      </c>
      <c r="D706" s="46" t="s">
        <v>1193</v>
      </c>
      <c r="E706" s="46" t="s">
        <v>1194</v>
      </c>
      <c r="F706" t="s">
        <v>48</v>
      </c>
      <c r="G706" s="46" t="s">
        <v>49</v>
      </c>
      <c r="H706">
        <v>0.000125025903</v>
      </c>
      <c r="I706" t="s">
        <v>37</v>
      </c>
      <c r="L706" t="s">
        <v>50</v>
      </c>
      <c r="M706" t="s">
        <v>39</v>
      </c>
      <c r="N706" s="40"/>
      <c r="O706" s="40"/>
      <c r="P706" s="40"/>
      <c r="Q706" s="40"/>
      <c r="R706" s="39"/>
      <c r="S706" s="39"/>
      <c r="T706" s="39"/>
      <c r="U706" s="40"/>
      <c r="V706" s="39"/>
      <c r="W706" s="69"/>
      <c r="Y706" t="s">
        <v>40</v>
      </c>
      <c r="AA706">
        <v>203003</v>
      </c>
      <c r="AB706" s="46" t="b">
        <v>0</v>
      </c>
      <c r="AD706" s="8"/>
    </row>
    <row r="707" ht="14.25" customHeight="1">
      <c r="A707" s="38">
        <v>1287</v>
      </c>
      <c r="B707" s="46" t="s">
        <v>44</v>
      </c>
      <c r="C707" s="46" t="s">
        <v>45</v>
      </c>
      <c r="D707" s="46" t="s">
        <v>1195</v>
      </c>
      <c r="E707" s="46" t="s">
        <v>1196</v>
      </c>
      <c r="F707" t="s">
        <v>48</v>
      </c>
      <c r="G707" s="46" t="s">
        <v>49</v>
      </c>
      <c r="H707">
        <v>0.000034514374</v>
      </c>
      <c r="I707" t="s">
        <v>37</v>
      </c>
      <c r="L707" t="s">
        <v>50</v>
      </c>
      <c r="M707" t="s">
        <v>39</v>
      </c>
      <c r="N707" s="40"/>
      <c r="O707" s="40"/>
      <c r="P707" s="40"/>
      <c r="Q707" s="40"/>
      <c r="R707" s="39"/>
      <c r="S707" s="39"/>
      <c r="T707" s="39"/>
      <c r="U707" s="40"/>
      <c r="V707" s="39"/>
      <c r="W707" s="69"/>
      <c r="Y707" t="s">
        <v>40</v>
      </c>
      <c r="AA707">
        <v>62950</v>
      </c>
      <c r="AB707" s="46" t="b">
        <v>0</v>
      </c>
      <c r="AD707" s="8"/>
    </row>
    <row r="708" ht="14.25" customHeight="1">
      <c r="A708" s="38">
        <v>1287</v>
      </c>
      <c r="B708" s="46" t="s">
        <v>44</v>
      </c>
      <c r="C708" s="46" t="s">
        <v>45</v>
      </c>
      <c r="D708" s="46" t="s">
        <v>1197</v>
      </c>
      <c r="E708" s="46" t="s">
        <v>1198</v>
      </c>
      <c r="F708" t="s">
        <v>48</v>
      </c>
      <c r="G708" s="46" t="s">
        <v>49</v>
      </c>
      <c r="H708">
        <v>0.000002552701</v>
      </c>
      <c r="I708" t="s">
        <v>37</v>
      </c>
      <c r="L708" t="s">
        <v>50</v>
      </c>
      <c r="M708" t="s">
        <v>39</v>
      </c>
      <c r="N708" s="40"/>
      <c r="O708" s="40"/>
      <c r="P708" s="40"/>
      <c r="Q708" s="40"/>
      <c r="R708" s="39"/>
      <c r="S708" s="39"/>
      <c r="T708" s="39"/>
      <c r="U708" s="40"/>
      <c r="V708" s="39"/>
      <c r="W708" s="69"/>
      <c r="Y708" t="s">
        <v>40</v>
      </c>
      <c r="AA708">
        <v>64175</v>
      </c>
      <c r="AB708" s="46" t="b">
        <v>0</v>
      </c>
      <c r="AD708" s="8"/>
    </row>
    <row r="709" ht="14.25" customHeight="1">
      <c r="A709" s="38">
        <v>1287</v>
      </c>
      <c r="B709" s="46" t="s">
        <v>44</v>
      </c>
      <c r="C709" s="46" t="s">
        <v>45</v>
      </c>
      <c r="D709" s="53" t="s">
        <v>1199</v>
      </c>
      <c r="E709" s="46" t="s">
        <v>1200</v>
      </c>
      <c r="F709" t="s">
        <v>48</v>
      </c>
      <c r="G709" s="46" t="s">
        <v>49</v>
      </c>
      <c r="H709">
        <v>0.001629296033</v>
      </c>
      <c r="I709" t="s">
        <v>37</v>
      </c>
      <c r="L709" t="s">
        <v>50</v>
      </c>
      <c r="M709" t="s">
        <v>39</v>
      </c>
      <c r="N709" s="40"/>
      <c r="O709" s="40"/>
      <c r="P709" s="40"/>
      <c r="Q709" s="40"/>
      <c r="R709" s="39"/>
      <c r="S709" s="39"/>
      <c r="T709" s="39"/>
      <c r="U709" s="40"/>
      <c r="V709" s="39"/>
      <c r="W709" s="69"/>
      <c r="Y709" t="s">
        <v>40</v>
      </c>
      <c r="AA709">
        <v>2107</v>
      </c>
      <c r="AB709" s="46" t="b">
        <v>0</v>
      </c>
      <c r="AD709" s="8"/>
    </row>
    <row r="710" ht="14.25" customHeight="1">
      <c r="A710" s="38">
        <v>1287</v>
      </c>
      <c r="B710" s="46" t="s">
        <v>53</v>
      </c>
      <c r="C710" s="46" t="s">
        <v>45</v>
      </c>
      <c r="D710" s="36" t="s">
        <v>1201</v>
      </c>
      <c r="E710" s="46" t="s">
        <v>1202</v>
      </c>
      <c r="F710" t="s">
        <v>48</v>
      </c>
      <c r="G710" s="46" t="s">
        <v>49</v>
      </c>
      <c r="H710">
        <v>0.000000512861</v>
      </c>
      <c r="I710" t="s">
        <v>37</v>
      </c>
      <c r="L710" t="s">
        <v>50</v>
      </c>
      <c r="M710" t="s">
        <v>39</v>
      </c>
      <c r="N710" s="40"/>
      <c r="O710" s="40"/>
      <c r="P710" s="40"/>
      <c r="Q710" s="40"/>
      <c r="R710" s="39"/>
      <c r="S710" s="39"/>
      <c r="T710" s="39"/>
      <c r="U710" s="40"/>
      <c r="V710" s="39"/>
      <c r="W710" s="69"/>
      <c r="Y710" t="s">
        <v>40</v>
      </c>
      <c r="AA710">
        <v>13328</v>
      </c>
      <c r="AB710" s="46" t="b">
        <v>0</v>
      </c>
      <c r="AD710" s="8"/>
    </row>
    <row r="711" ht="14.25" customHeight="1">
      <c r="A711" s="38">
        <v>1287</v>
      </c>
      <c r="B711" s="46" t="s">
        <v>44</v>
      </c>
      <c r="C711" s="46" t="s">
        <v>45</v>
      </c>
      <c r="D711" s="36" t="s">
        <v>1201</v>
      </c>
      <c r="E711" s="46" t="s">
        <v>1203</v>
      </c>
      <c r="F711" t="s">
        <v>48</v>
      </c>
      <c r="G711" s="46" t="s">
        <v>49</v>
      </c>
      <c r="H711">
        <v>0.000000899498</v>
      </c>
      <c r="I711" t="s">
        <v>37</v>
      </c>
      <c r="L711" t="s">
        <v>50</v>
      </c>
      <c r="M711" t="s">
        <v>39</v>
      </c>
      <c r="N711" s="40"/>
      <c r="O711" s="40"/>
      <c r="P711" s="40"/>
      <c r="Q711" s="40"/>
      <c r="R711" s="39"/>
      <c r="S711" s="39"/>
      <c r="T711" s="39"/>
      <c r="U711" s="40"/>
      <c r="V711" s="39"/>
      <c r="W711" s="69"/>
      <c r="Y711" t="s">
        <v>40</v>
      </c>
      <c r="AA711">
        <v>13328</v>
      </c>
      <c r="AB711" s="46" t="b">
        <v>0</v>
      </c>
      <c r="AD711" s="8"/>
    </row>
    <row r="712" ht="14.25" customHeight="1">
      <c r="A712" s="38">
        <v>1287</v>
      </c>
      <c r="B712" s="46" t="s">
        <v>174</v>
      </c>
      <c r="C712" s="46" t="s">
        <v>45</v>
      </c>
      <c r="D712" s="36" t="s">
        <v>1204</v>
      </c>
      <c r="E712" s="46" t="s">
        <v>1205</v>
      </c>
      <c r="F712" t="s">
        <v>48</v>
      </c>
      <c r="G712" s="46" t="s">
        <v>49</v>
      </c>
      <c r="H712">
        <v>0.000151356125</v>
      </c>
      <c r="I712" t="s">
        <v>37</v>
      </c>
      <c r="L712" t="s">
        <v>50</v>
      </c>
      <c r="M712" t="s">
        <v>39</v>
      </c>
      <c r="N712" s="40"/>
      <c r="O712" s="40"/>
      <c r="P712" s="40"/>
      <c r="Q712" s="40"/>
      <c r="R712" s="39"/>
      <c r="S712" s="39"/>
      <c r="T712" s="39"/>
      <c r="U712" s="40"/>
      <c r="V712" s="39"/>
      <c r="W712" s="69"/>
      <c r="Y712" t="s">
        <v>40</v>
      </c>
      <c r="AA712">
        <v>11531626</v>
      </c>
      <c r="AB712" s="46" t="b">
        <v>0</v>
      </c>
      <c r="AD712" s="8"/>
    </row>
    <row r="713" ht="14.25" customHeight="1">
      <c r="A713" s="38">
        <v>1287</v>
      </c>
      <c r="B713" s="46" t="s">
        <v>53</v>
      </c>
      <c r="C713" s="46" t="s">
        <v>45</v>
      </c>
      <c r="D713" s="36" t="s">
        <v>1206</v>
      </c>
      <c r="E713" s="46" t="s">
        <v>1207</v>
      </c>
      <c r="F713" t="s">
        <v>48</v>
      </c>
      <c r="G713" s="46" t="s">
        <v>49</v>
      </c>
      <c r="H713">
        <v>0.001995262315</v>
      </c>
      <c r="I713" t="s">
        <v>37</v>
      </c>
      <c r="L713" t="s">
        <v>50</v>
      </c>
      <c r="M713" t="s">
        <v>39</v>
      </c>
      <c r="N713" s="40"/>
      <c r="O713" s="40"/>
      <c r="P713" s="40"/>
      <c r="Q713" s="40"/>
      <c r="R713" s="39"/>
      <c r="S713" s="39"/>
      <c r="T713" s="39"/>
      <c r="U713" s="40"/>
      <c r="V713" s="39"/>
      <c r="W713" s="69"/>
      <c r="Y713" t="s">
        <v>40</v>
      </c>
      <c r="AA713">
        <v>16168</v>
      </c>
      <c r="AB713" s="46" t="b">
        <v>0</v>
      </c>
      <c r="AD713" s="8"/>
    </row>
    <row r="714" ht="14.25" customHeight="1">
      <c r="A714" s="38">
        <v>1287</v>
      </c>
      <c r="B714" s="46" t="s">
        <v>53</v>
      </c>
      <c r="C714" s="46" t="s">
        <v>45</v>
      </c>
      <c r="D714" s="36" t="s">
        <v>1208</v>
      </c>
      <c r="E714" s="46" t="s">
        <v>1209</v>
      </c>
      <c r="F714" t="s">
        <v>48</v>
      </c>
      <c r="G714" s="46" t="s">
        <v>49</v>
      </c>
      <c r="H714">
        <v>0.000436515832</v>
      </c>
      <c r="I714" t="s">
        <v>37</v>
      </c>
      <c r="L714" s="46" t="str">
        <f>((I714&amp;A714)&amp;"-")&amp;B714</f>
        <v>REF1287-Wang 99 - S1</v>
      </c>
      <c r="M714" t="s">
        <v>39</v>
      </c>
      <c r="N714" s="40"/>
      <c r="O714" s="40"/>
      <c r="P714" s="40"/>
      <c r="Q714" s="40"/>
      <c r="R714" s="39"/>
      <c r="S714" s="39"/>
      <c r="T714" s="39"/>
      <c r="U714" s="40"/>
      <c r="V714" s="39"/>
      <c r="W714" s="69"/>
      <c r="Y714" t="s">
        <v>40</v>
      </c>
      <c r="AA714">
        <v>28295158</v>
      </c>
      <c r="AB714" s="46" t="b">
        <v>0</v>
      </c>
      <c r="AD714" s="8"/>
    </row>
    <row r="715" ht="14.25" customHeight="1">
      <c r="A715" s="38">
        <v>1287</v>
      </c>
      <c r="B715" s="46" t="s">
        <v>53</v>
      </c>
      <c r="C715" s="46" t="s">
        <v>45</v>
      </c>
      <c r="D715" s="36" t="s">
        <v>1210</v>
      </c>
      <c r="E715" s="46" t="s">
        <v>1211</v>
      </c>
      <c r="F715" t="s">
        <v>48</v>
      </c>
      <c r="G715" s="46" t="s">
        <v>49</v>
      </c>
      <c r="H715">
        <v>0.000028183829</v>
      </c>
      <c r="I715" t="s">
        <v>37</v>
      </c>
      <c r="L715" t="s">
        <v>50</v>
      </c>
      <c r="M715" t="s">
        <v>39</v>
      </c>
      <c r="N715" s="40"/>
      <c r="O715" s="40"/>
      <c r="P715" s="40"/>
      <c r="Q715" s="40"/>
      <c r="R715" s="39"/>
      <c r="S715" s="39"/>
      <c r="T715" s="39"/>
      <c r="U715" s="40"/>
      <c r="V715" s="39"/>
      <c r="W715" s="69"/>
      <c r="Y715" t="s">
        <v>40</v>
      </c>
      <c r="AA715">
        <v>407681</v>
      </c>
      <c r="AB715" s="46" t="b">
        <v>0</v>
      </c>
      <c r="AD715" s="8"/>
    </row>
    <row r="716" ht="14.25" customHeight="1">
      <c r="A716" s="38">
        <v>1287</v>
      </c>
      <c r="B716" s="46" t="s">
        <v>53</v>
      </c>
      <c r="C716" s="46" t="s">
        <v>45</v>
      </c>
      <c r="D716" s="2" t="s">
        <v>1212</v>
      </c>
      <c r="E716" s="46" t="s">
        <v>1213</v>
      </c>
      <c r="F716" t="s">
        <v>48</v>
      </c>
      <c r="G716" s="46" t="s">
        <v>49</v>
      </c>
      <c r="H716">
        <v>0.000017782794</v>
      </c>
      <c r="I716" t="s">
        <v>37</v>
      </c>
      <c r="L716" t="s">
        <v>50</v>
      </c>
      <c r="M716" t="s">
        <v>39</v>
      </c>
      <c r="N716" s="40"/>
      <c r="O716" s="40"/>
      <c r="P716" s="40"/>
      <c r="Q716" s="40"/>
      <c r="R716" s="39"/>
      <c r="S716" s="39"/>
      <c r="T716" s="39"/>
      <c r="U716" s="40"/>
      <c r="V716" s="39"/>
      <c r="W716" s="69"/>
      <c r="Y716" t="s">
        <v>40</v>
      </c>
      <c r="AA716">
        <v>399306</v>
      </c>
      <c r="AB716" s="46" t="b">
        <v>0</v>
      </c>
      <c r="AD716" s="8"/>
    </row>
    <row r="717" ht="14.25" customHeight="1">
      <c r="A717" s="38">
        <v>1287</v>
      </c>
      <c r="B717" s="46" t="s">
        <v>53</v>
      </c>
      <c r="C717" s="46" t="s">
        <v>45</v>
      </c>
      <c r="D717" s="46" t="s">
        <v>1214</v>
      </c>
      <c r="E717" s="46" t="s">
        <v>1215</v>
      </c>
      <c r="F717" t="s">
        <v>48</v>
      </c>
      <c r="G717" s="46" t="s">
        <v>49</v>
      </c>
      <c r="H717">
        <v>0.000478630092</v>
      </c>
      <c r="I717" t="s">
        <v>37</v>
      </c>
      <c r="L717" t="s">
        <v>50</v>
      </c>
      <c r="M717" t="s">
        <v>39</v>
      </c>
      <c r="N717" s="40"/>
      <c r="O717" s="40"/>
      <c r="P717" s="40"/>
      <c r="Q717" s="40"/>
      <c r="R717" s="39"/>
      <c r="S717" s="39"/>
      <c r="T717" s="39"/>
      <c r="U717" s="40"/>
      <c r="V717" s="39"/>
      <c r="W717" s="69"/>
      <c r="Y717" t="s">
        <v>40</v>
      </c>
      <c r="AA717">
        <v>399198</v>
      </c>
      <c r="AB717" s="46" t="b">
        <v>0</v>
      </c>
      <c r="AD717" s="8"/>
    </row>
    <row r="718" ht="14.25" customHeight="1">
      <c r="A718" s="38">
        <v>1287</v>
      </c>
      <c r="B718" s="46" t="s">
        <v>53</v>
      </c>
      <c r="C718" s="46" t="s">
        <v>45</v>
      </c>
      <c r="D718" s="46" t="s">
        <v>1216</v>
      </c>
      <c r="E718" s="46" t="s">
        <v>1217</v>
      </c>
      <c r="F718" t="s">
        <v>48</v>
      </c>
      <c r="G718" s="46" t="s">
        <v>49</v>
      </c>
      <c r="H718">
        <v>0.000007079458</v>
      </c>
      <c r="I718" t="s">
        <v>37</v>
      </c>
      <c r="L718" s="46" t="str">
        <f>((I718&amp;A718)&amp;"-")&amp;B718</f>
        <v>REF1287-Wang 99 - S1</v>
      </c>
      <c r="M718" t="s">
        <v>39</v>
      </c>
      <c r="N718" s="40"/>
      <c r="O718" s="40"/>
      <c r="P718" s="40"/>
      <c r="Q718" s="40"/>
      <c r="R718" s="39"/>
      <c r="S718" s="39"/>
      <c r="T718" s="39"/>
      <c r="U718" s="40"/>
      <c r="V718" s="39"/>
      <c r="W718" s="69"/>
      <c r="Y718" t="s">
        <v>40</v>
      </c>
      <c r="AA718">
        <v>28295213</v>
      </c>
      <c r="AB718" s="46" t="b">
        <v>0</v>
      </c>
      <c r="AD718" s="8"/>
    </row>
    <row r="719" ht="14.25" customHeight="1">
      <c r="A719" s="38">
        <v>996</v>
      </c>
      <c r="B719" s="44" t="s">
        <v>1218</v>
      </c>
      <c r="C719" s="46" t="s">
        <v>1219</v>
      </c>
      <c r="D719" s="46" t="s">
        <v>1220</v>
      </c>
      <c r="E719" s="46" t="s">
        <v>1221</v>
      </c>
      <c r="F719" s="41" t="s">
        <v>689</v>
      </c>
      <c r="G719" s="41" t="s">
        <v>762</v>
      </c>
      <c r="H719" s="65">
        <f>AD719</f>
        <v>0.01516249080688</v>
      </c>
      <c r="I719" t="s">
        <v>37</v>
      </c>
      <c r="K719" s="47" t="s">
        <v>1222</v>
      </c>
      <c r="L719" s="47" t="str">
        <f>((I719&amp;A719)&amp;"-")&amp;B719</f>
        <v>REF996-Nie Q.; Wang J.K.; Wang Y.L; and Wang S.; Solubility of 11a-hydroxy-16a;17a-epoxyprogesterone in different solvents between 283K and 323 K. Journal of Chemical and Engineering Data. 2005. 50: 989-992.</v>
      </c>
      <c r="M719" t="s">
        <v>39</v>
      </c>
      <c r="N719" s="71"/>
      <c r="O719" s="71"/>
      <c r="P719" s="71">
        <v>0.786</v>
      </c>
      <c r="Q719" s="71">
        <v>1.254</v>
      </c>
      <c r="R719" s="29"/>
      <c r="S719" s="29"/>
      <c r="T719" s="29"/>
      <c r="U719" s="71">
        <v>344.445</v>
      </c>
      <c r="V719" s="29"/>
      <c r="W719" s="60"/>
      <c r="Y719" t="s">
        <v>40</v>
      </c>
      <c r="AA719">
        <v>10308524</v>
      </c>
      <c r="AB719" t="b">
        <f>if((W719=""),false,true)</f>
        <v>0</v>
      </c>
      <c r="AD719" s="37">
        <f>AE719/(((AE719*U719)/(Q719*1000))+(((1-AE719)*AF719)/(P719*1000)))</f>
        <v>0.01516249080688</v>
      </c>
      <c r="AE719">
        <v>0.0007946</v>
      </c>
      <c r="AF719">
        <v>41.0519</v>
      </c>
    </row>
    <row r="720" ht="14.25" customHeight="1">
      <c r="A720" s="38">
        <v>1287</v>
      </c>
      <c r="B720" s="46" t="s">
        <v>53</v>
      </c>
      <c r="C720" s="46" t="s">
        <v>45</v>
      </c>
      <c r="D720" s="46" t="s">
        <v>1223</v>
      </c>
      <c r="E720" s="46" t="s">
        <v>1224</v>
      </c>
      <c r="F720" t="s">
        <v>48</v>
      </c>
      <c r="G720" s="46" t="s">
        <v>49</v>
      </c>
      <c r="H720">
        <v>0.000645654229</v>
      </c>
      <c r="I720" t="s">
        <v>37</v>
      </c>
      <c r="L720" t="s">
        <v>50</v>
      </c>
      <c r="M720" t="s">
        <v>39</v>
      </c>
      <c r="N720" s="40"/>
      <c r="O720" s="40"/>
      <c r="P720" s="40"/>
      <c r="Q720" s="40"/>
      <c r="R720" s="39"/>
      <c r="S720" s="39"/>
      <c r="T720" s="39"/>
      <c r="U720" s="40"/>
      <c r="V720" s="39"/>
      <c r="W720" s="69"/>
      <c r="Y720" t="s">
        <v>40</v>
      </c>
      <c r="AA720">
        <v>4308</v>
      </c>
      <c r="AB720" s="46" t="b">
        <v>0</v>
      </c>
      <c r="AD720" s="8"/>
    </row>
    <row r="721" ht="14.25" customHeight="1">
      <c r="A721" s="38">
        <v>1287</v>
      </c>
      <c r="B721" s="46" t="s">
        <v>53</v>
      </c>
      <c r="C721" s="46" t="s">
        <v>45</v>
      </c>
      <c r="D721" s="46" t="s">
        <v>1225</v>
      </c>
      <c r="E721" s="46" t="s">
        <v>1226</v>
      </c>
      <c r="F721" t="s">
        <v>48</v>
      </c>
      <c r="G721" s="46" t="s">
        <v>49</v>
      </c>
      <c r="H721">
        <v>0.002398832919</v>
      </c>
      <c r="I721" t="s">
        <v>37</v>
      </c>
      <c r="L721" t="s">
        <v>50</v>
      </c>
      <c r="M721" t="s">
        <v>39</v>
      </c>
      <c r="N721" s="40"/>
      <c r="O721" s="40"/>
      <c r="P721" s="40"/>
      <c r="Q721" s="40"/>
      <c r="R721" s="39"/>
      <c r="S721" s="39"/>
      <c r="T721" s="39"/>
      <c r="U721" s="40"/>
      <c r="V721" s="39"/>
      <c r="W721" s="69"/>
      <c r="Y721" t="s">
        <v>40</v>
      </c>
      <c r="AA721">
        <v>399254</v>
      </c>
      <c r="AB721" s="46" t="b">
        <v>0</v>
      </c>
      <c r="AD721" s="8"/>
    </row>
    <row r="722" ht="14.25" customHeight="1">
      <c r="A722" s="38">
        <v>1287</v>
      </c>
      <c r="B722" s="46" t="s">
        <v>53</v>
      </c>
      <c r="C722" s="46" t="s">
        <v>45</v>
      </c>
      <c r="D722" s="46" t="s">
        <v>1227</v>
      </c>
      <c r="E722" s="46" t="s">
        <v>1228</v>
      </c>
      <c r="F722" t="s">
        <v>48</v>
      </c>
      <c r="G722" s="46" t="s">
        <v>49</v>
      </c>
      <c r="H722">
        <v>0.000077624712</v>
      </c>
      <c r="I722" t="s">
        <v>37</v>
      </c>
      <c r="L722" t="s">
        <v>50</v>
      </c>
      <c r="M722" t="s">
        <v>39</v>
      </c>
      <c r="N722" s="40"/>
      <c r="O722" s="40"/>
      <c r="P722" s="40"/>
      <c r="Q722" s="40"/>
      <c r="R722" s="39"/>
      <c r="S722" s="39"/>
      <c r="T722" s="39"/>
      <c r="U722" s="40"/>
      <c r="V722" s="39"/>
      <c r="W722" s="69"/>
      <c r="Y722" t="s">
        <v>40</v>
      </c>
      <c r="AA722">
        <v>399273</v>
      </c>
      <c r="AB722" s="46" t="b">
        <v>0</v>
      </c>
      <c r="AD722" s="8"/>
    </row>
    <row r="723" ht="14.25" customHeight="1">
      <c r="A723" s="38">
        <v>1287</v>
      </c>
      <c r="B723" s="46" t="s">
        <v>53</v>
      </c>
      <c r="C723" s="46" t="s">
        <v>45</v>
      </c>
      <c r="D723" s="46" t="s">
        <v>1229</v>
      </c>
      <c r="E723" s="46" t="s">
        <v>1230</v>
      </c>
      <c r="F723" t="s">
        <v>48</v>
      </c>
      <c r="G723" s="46" t="s">
        <v>49</v>
      </c>
      <c r="H723">
        <v>0.000000038019</v>
      </c>
      <c r="I723" t="s">
        <v>37</v>
      </c>
      <c r="L723" t="s">
        <v>50</v>
      </c>
      <c r="M723" t="s">
        <v>39</v>
      </c>
      <c r="N723" s="40"/>
      <c r="O723" s="40"/>
      <c r="P723" s="40"/>
      <c r="Q723" s="40"/>
      <c r="R723" s="39"/>
      <c r="S723" s="39"/>
      <c r="T723" s="39"/>
      <c r="U723" s="40"/>
      <c r="V723" s="39"/>
      <c r="W723" s="69"/>
      <c r="Y723" t="s">
        <v>40</v>
      </c>
      <c r="AA723">
        <v>8845</v>
      </c>
      <c r="AB723" s="46" t="b">
        <v>0</v>
      </c>
      <c r="AD723" s="8"/>
    </row>
    <row r="724" ht="14.25" customHeight="1">
      <c r="A724" s="38">
        <v>1287</v>
      </c>
      <c r="B724" s="46" t="s">
        <v>44</v>
      </c>
      <c r="C724" s="46" t="s">
        <v>45</v>
      </c>
      <c r="D724" s="46" t="s">
        <v>1231</v>
      </c>
      <c r="E724" s="46" t="s">
        <v>1232</v>
      </c>
      <c r="F724" t="s">
        <v>48</v>
      </c>
      <c r="G724" s="46" t="s">
        <v>49</v>
      </c>
      <c r="H724">
        <v>0.007762471166</v>
      </c>
      <c r="I724" t="s">
        <v>37</v>
      </c>
      <c r="L724" s="46" t="str">
        <f>((I724&amp;A724)&amp;"-")&amp;B724</f>
        <v>REF1287-Wang 99 - S3</v>
      </c>
      <c r="M724" t="s">
        <v>39</v>
      </c>
      <c r="N724" s="40"/>
      <c r="O724" s="40"/>
      <c r="P724" s="40"/>
      <c r="Q724" s="40"/>
      <c r="R724" s="39"/>
      <c r="S724" s="39"/>
      <c r="T724" s="39"/>
      <c r="U724" s="40"/>
      <c r="V724" s="39"/>
      <c r="W724" s="69"/>
      <c r="Y724" t="s">
        <v>40</v>
      </c>
      <c r="AA724">
        <v>28295101</v>
      </c>
      <c r="AB724" s="46" t="b">
        <v>0</v>
      </c>
      <c r="AD724" s="8"/>
    </row>
    <row r="725" ht="14.25" customHeight="1">
      <c r="A725" s="38">
        <v>1287</v>
      </c>
      <c r="B725" s="46" t="s">
        <v>53</v>
      </c>
      <c r="C725" s="46" t="s">
        <v>45</v>
      </c>
      <c r="D725" s="46" t="s">
        <v>1233</v>
      </c>
      <c r="E725" s="46" t="s">
        <v>1234</v>
      </c>
      <c r="F725" t="s">
        <v>48</v>
      </c>
      <c r="G725" s="46" t="s">
        <v>49</v>
      </c>
      <c r="H725">
        <v>0.000005495409</v>
      </c>
      <c r="I725" t="s">
        <v>37</v>
      </c>
      <c r="L725" t="s">
        <v>50</v>
      </c>
      <c r="M725" t="s">
        <v>39</v>
      </c>
      <c r="N725" s="40"/>
      <c r="O725" s="40"/>
      <c r="P725" s="40"/>
      <c r="Q725" s="40"/>
      <c r="R725" s="39"/>
      <c r="S725" s="39"/>
      <c r="T725" s="39"/>
      <c r="U725" s="40"/>
      <c r="V725" s="39"/>
      <c r="W725" s="69"/>
      <c r="Y725" t="s">
        <v>40</v>
      </c>
      <c r="AA725">
        <v>293</v>
      </c>
      <c r="AB725" s="46" t="b">
        <v>0</v>
      </c>
      <c r="AD725" s="8"/>
    </row>
    <row r="726" ht="14.25" customHeight="1">
      <c r="A726" s="38">
        <v>1287</v>
      </c>
      <c r="B726" s="46" t="s">
        <v>44</v>
      </c>
      <c r="C726" s="46" t="s">
        <v>45</v>
      </c>
      <c r="D726" s="46" t="s">
        <v>1235</v>
      </c>
      <c r="E726" s="46" t="s">
        <v>1236</v>
      </c>
      <c r="F726" t="s">
        <v>48</v>
      </c>
      <c r="G726" s="46" t="s">
        <v>49</v>
      </c>
      <c r="H726">
        <v>0.032210687913</v>
      </c>
      <c r="I726" t="s">
        <v>37</v>
      </c>
      <c r="L726" t="s">
        <v>50</v>
      </c>
      <c r="M726" t="s">
        <v>39</v>
      </c>
      <c r="N726" s="40"/>
      <c r="O726" s="40"/>
      <c r="P726" s="40"/>
      <c r="Q726" s="40"/>
      <c r="R726" s="39"/>
      <c r="S726" s="39"/>
      <c r="T726" s="39"/>
      <c r="U726" s="40"/>
      <c r="V726" s="39"/>
      <c r="W726" s="69"/>
      <c r="Y726" t="s">
        <v>40</v>
      </c>
      <c r="AA726">
        <v>243430</v>
      </c>
      <c r="AB726" s="46" t="b">
        <v>0</v>
      </c>
      <c r="AD726" s="8"/>
    </row>
    <row r="727" ht="14.25" customHeight="1">
      <c r="A727" s="38">
        <v>1262</v>
      </c>
      <c r="B727" s="46" t="s">
        <v>1237</v>
      </c>
      <c r="C727" s="46" t="s">
        <v>577</v>
      </c>
      <c r="D727" s="11" t="s">
        <v>1238</v>
      </c>
      <c r="E727" s="11" t="s">
        <v>1239</v>
      </c>
      <c r="F727" s="11" t="s">
        <v>586</v>
      </c>
      <c r="G727" s="7" t="s">
        <v>587</v>
      </c>
      <c r="H727">
        <v>0.1118025492589</v>
      </c>
      <c r="I727" s="46" t="s">
        <v>37</v>
      </c>
      <c r="K727" s="46"/>
      <c r="L727" t="s">
        <v>1240</v>
      </c>
      <c r="M727" t="s">
        <v>39</v>
      </c>
      <c r="N727" s="40"/>
      <c r="O727" s="40"/>
      <c r="P727" s="40"/>
      <c r="Q727" s="40"/>
      <c r="R727" s="39"/>
      <c r="S727" s="39"/>
      <c r="T727" s="39"/>
      <c r="U727" s="40"/>
      <c r="V727" s="39"/>
      <c r="W727" s="69"/>
      <c r="Y727" t="s">
        <v>40</v>
      </c>
      <c r="AA727">
        <v>83836</v>
      </c>
      <c r="AB727" s="46" t="b">
        <f>if((W727=""),false,true)</f>
        <v>0</v>
      </c>
      <c r="AD727" s="8"/>
    </row>
    <row r="728" ht="14.25" customHeight="1">
      <c r="A728" s="38">
        <v>1262</v>
      </c>
      <c r="B728" s="46" t="s">
        <v>1237</v>
      </c>
      <c r="C728" s="46" t="s">
        <v>577</v>
      </c>
      <c r="D728" s="11" t="s">
        <v>1238</v>
      </c>
      <c r="E728" s="11" t="s">
        <v>1239</v>
      </c>
      <c r="F728" s="11" t="s">
        <v>695</v>
      </c>
      <c r="G728" s="7" t="s">
        <v>696</v>
      </c>
      <c r="H728">
        <v>0.026756181575403</v>
      </c>
      <c r="I728" s="46" t="s">
        <v>37</v>
      </c>
      <c r="K728" s="46"/>
      <c r="L728" t="s">
        <v>1240</v>
      </c>
      <c r="M728" t="s">
        <v>39</v>
      </c>
      <c r="N728" s="40"/>
      <c r="O728" s="40"/>
      <c r="P728" s="40"/>
      <c r="Q728" s="40"/>
      <c r="R728" s="39"/>
      <c r="S728" s="39"/>
      <c r="T728" s="39"/>
      <c r="U728" s="40"/>
      <c r="V728" s="39"/>
      <c r="W728" s="69"/>
      <c r="Y728" t="s">
        <v>40</v>
      </c>
      <c r="AA728">
        <v>83836</v>
      </c>
      <c r="AB728" s="46" t="b">
        <f>if((W728=""),false,true)</f>
        <v>0</v>
      </c>
      <c r="AD728" s="8"/>
    </row>
    <row r="729" ht="14.25" customHeight="1">
      <c r="A729" s="38">
        <v>1262</v>
      </c>
      <c r="B729" s="46" t="s">
        <v>1237</v>
      </c>
      <c r="C729" s="46" t="s">
        <v>577</v>
      </c>
      <c r="D729" s="11" t="s">
        <v>1238</v>
      </c>
      <c r="E729" s="11" t="s">
        <v>1239</v>
      </c>
      <c r="F729" s="11" t="s">
        <v>591</v>
      </c>
      <c r="G729" s="7" t="s">
        <v>592</v>
      </c>
      <c r="H729">
        <v>0.015728436933945</v>
      </c>
      <c r="I729" s="46" t="s">
        <v>37</v>
      </c>
      <c r="K729" s="46"/>
      <c r="L729" t="s">
        <v>1240</v>
      </c>
      <c r="M729" t="s">
        <v>39</v>
      </c>
      <c r="N729" s="40"/>
      <c r="O729" s="40"/>
      <c r="P729" s="40"/>
      <c r="Q729" s="40"/>
      <c r="R729" s="39"/>
      <c r="S729" s="39"/>
      <c r="T729" s="39"/>
      <c r="U729" s="40"/>
      <c r="V729" s="39"/>
      <c r="W729" s="69"/>
      <c r="Y729" t="s">
        <v>40</v>
      </c>
      <c r="AA729">
        <v>83836</v>
      </c>
      <c r="AB729" s="46" t="b">
        <f>if((W729=""),false,true)</f>
        <v>0</v>
      </c>
      <c r="AD729" s="8"/>
    </row>
    <row r="730" ht="14.25" customHeight="1">
      <c r="A730" s="38">
        <v>1262</v>
      </c>
      <c r="B730" s="46" t="s">
        <v>1237</v>
      </c>
      <c r="C730" s="46" t="s">
        <v>577</v>
      </c>
      <c r="D730" s="11" t="s">
        <v>1238</v>
      </c>
      <c r="E730" s="11" t="s">
        <v>1239</v>
      </c>
      <c r="F730" s="11" t="s">
        <v>434</v>
      </c>
      <c r="G730" s="7" t="s">
        <v>593</v>
      </c>
      <c r="H730">
        <v>0.02017410398444</v>
      </c>
      <c r="I730" s="46" t="s">
        <v>37</v>
      </c>
      <c r="K730" s="46"/>
      <c r="L730" t="s">
        <v>1240</v>
      </c>
      <c r="M730" t="s">
        <v>39</v>
      </c>
      <c r="N730" s="40"/>
      <c r="O730" s="40"/>
      <c r="P730" s="40"/>
      <c r="Q730" s="40"/>
      <c r="R730" s="39"/>
      <c r="S730" s="39"/>
      <c r="T730" s="39"/>
      <c r="U730" s="40"/>
      <c r="V730" s="39"/>
      <c r="W730" s="69"/>
      <c r="Y730" t="s">
        <v>40</v>
      </c>
      <c r="AA730">
        <v>83836</v>
      </c>
      <c r="AB730" s="46" t="b">
        <f>if((W730=""),false,true)</f>
        <v>0</v>
      </c>
      <c r="AD730" s="8"/>
    </row>
    <row r="731" ht="14.25" customHeight="1">
      <c r="A731" s="38">
        <v>1287</v>
      </c>
      <c r="B731" s="46" t="s">
        <v>53</v>
      </c>
      <c r="C731" s="46" t="s">
        <v>45</v>
      </c>
      <c r="D731" s="46" t="s">
        <v>1241</v>
      </c>
      <c r="E731" s="46" t="s">
        <v>1242</v>
      </c>
      <c r="F731" t="s">
        <v>48</v>
      </c>
      <c r="G731" s="46" t="s">
        <v>49</v>
      </c>
      <c r="H731">
        <v>0.000019498446</v>
      </c>
      <c r="I731" t="s">
        <v>37</v>
      </c>
      <c r="L731" t="s">
        <v>50</v>
      </c>
      <c r="M731" t="s">
        <v>39</v>
      </c>
      <c r="N731" s="40"/>
      <c r="O731" s="40"/>
      <c r="P731" s="40"/>
      <c r="Q731" s="40"/>
      <c r="R731" s="39"/>
      <c r="S731" s="39"/>
      <c r="T731" s="39"/>
      <c r="U731" s="40"/>
      <c r="V731" s="39"/>
      <c r="W731" s="69"/>
      <c r="Y731" t="s">
        <v>40</v>
      </c>
      <c r="AA731">
        <v>455281</v>
      </c>
      <c r="AB731" s="46" t="b">
        <v>0</v>
      </c>
      <c r="AD731" s="8"/>
    </row>
    <row r="732" ht="14.25" customHeight="1">
      <c r="A732" s="38">
        <v>1287</v>
      </c>
      <c r="B732" s="46" t="s">
        <v>53</v>
      </c>
      <c r="C732" s="46" t="s">
        <v>45</v>
      </c>
      <c r="D732" s="46" t="s">
        <v>1243</v>
      </c>
      <c r="E732" s="46" t="s">
        <v>1244</v>
      </c>
      <c r="F732" t="s">
        <v>48</v>
      </c>
      <c r="G732" s="46" t="s">
        <v>49</v>
      </c>
      <c r="H732">
        <v>0.000079432823</v>
      </c>
      <c r="I732" t="s">
        <v>37</v>
      </c>
      <c r="L732" t="s">
        <v>50</v>
      </c>
      <c r="M732" t="s">
        <v>39</v>
      </c>
      <c r="N732" s="40"/>
      <c r="O732" s="40"/>
      <c r="P732" s="40"/>
      <c r="Q732" s="40"/>
      <c r="R732" s="39"/>
      <c r="S732" s="39"/>
      <c r="T732" s="39"/>
      <c r="U732" s="40"/>
      <c r="V732" s="39"/>
      <c r="W732" s="69"/>
      <c r="Y732" t="s">
        <v>40</v>
      </c>
      <c r="AA732">
        <v>3267</v>
      </c>
      <c r="AB732" s="46" t="b">
        <v>0</v>
      </c>
      <c r="AD732" s="8"/>
    </row>
    <row r="733" ht="14.25" customHeight="1">
      <c r="A733" s="38">
        <v>1308</v>
      </c>
      <c r="B733" s="46" t="s">
        <v>41</v>
      </c>
      <c r="C733" s="46" t="s">
        <v>42</v>
      </c>
      <c r="D733" s="46" t="s">
        <v>1245</v>
      </c>
      <c r="E733" s="46" t="s">
        <v>1246</v>
      </c>
      <c r="F733" t="s">
        <v>35</v>
      </c>
      <c r="G733" s="12" t="s">
        <v>36</v>
      </c>
      <c r="H733">
        <v>0.258821291515309</v>
      </c>
      <c r="I733" t="s">
        <v>37</v>
      </c>
      <c r="K733" s="47" t="s">
        <v>43</v>
      </c>
      <c r="L733" s="47" t="str">
        <f>((I733&amp;A733)&amp;"-")&amp;B733</f>
        <v>REF1308-Abraham M.H. and Acree Jr. W.E. The solubility of liquid and solid compounds in dry octan-1-ol. Chemosphere (2013)</v>
      </c>
      <c r="M733" t="s">
        <v>39</v>
      </c>
      <c r="N733" s="71"/>
      <c r="O733" s="71"/>
      <c r="P733" s="71"/>
      <c r="Q733" s="71"/>
      <c r="R733" s="29"/>
      <c r="S733" s="29"/>
      <c r="T733" s="29"/>
      <c r="U733" s="71"/>
      <c r="V733" s="29"/>
      <c r="W733" s="60"/>
      <c r="Y733" t="s">
        <v>40</v>
      </c>
      <c r="AA733">
        <v>6061</v>
      </c>
      <c r="AB733" t="b">
        <f>if((W733=""),false,true)</f>
        <v>0</v>
      </c>
      <c r="AD733" s="37"/>
    </row>
    <row r="734" ht="14.25" customHeight="1">
      <c r="A734" s="38">
        <v>1287</v>
      </c>
      <c r="B734" s="46" t="s">
        <v>44</v>
      </c>
      <c r="C734" s="46" t="s">
        <v>45</v>
      </c>
      <c r="D734" s="46" t="s">
        <v>1247</v>
      </c>
      <c r="E734" s="46" t="s">
        <v>1248</v>
      </c>
      <c r="F734" t="s">
        <v>48</v>
      </c>
      <c r="G734" s="46" t="s">
        <v>49</v>
      </c>
      <c r="H734">
        <v>0.0000699842</v>
      </c>
      <c r="I734" t="s">
        <v>37</v>
      </c>
      <c r="L734" t="s">
        <v>50</v>
      </c>
      <c r="M734" t="s">
        <v>39</v>
      </c>
      <c r="N734" s="40"/>
      <c r="O734" s="40"/>
      <c r="P734" s="40"/>
      <c r="Q734" s="40"/>
      <c r="R734" s="39"/>
      <c r="S734" s="39"/>
      <c r="T734" s="39"/>
      <c r="U734" s="40"/>
      <c r="V734" s="39"/>
      <c r="W734" s="69"/>
      <c r="Y734" t="s">
        <v>40</v>
      </c>
      <c r="AA734">
        <v>543392</v>
      </c>
      <c r="AB734" s="46" t="b">
        <v>0</v>
      </c>
      <c r="AD734" s="8"/>
    </row>
    <row r="735" ht="14.25" customHeight="1">
      <c r="A735" s="38">
        <v>1287</v>
      </c>
      <c r="B735" s="46" t="s">
        <v>44</v>
      </c>
      <c r="C735" s="46" t="s">
        <v>45</v>
      </c>
      <c r="D735" s="46" t="s">
        <v>1249</v>
      </c>
      <c r="E735" s="46" t="s">
        <v>1250</v>
      </c>
      <c r="F735" t="s">
        <v>48</v>
      </c>
      <c r="G735" s="46" t="s">
        <v>49</v>
      </c>
      <c r="H735">
        <v>0.019010782799</v>
      </c>
      <c r="I735" t="s">
        <v>37</v>
      </c>
      <c r="L735" s="46" t="str">
        <f>((I735&amp;A735)&amp;"-")&amp;B735</f>
        <v>REF1287-Wang 99 - S3</v>
      </c>
      <c r="M735" t="s">
        <v>39</v>
      </c>
      <c r="N735" s="40"/>
      <c r="O735" s="40"/>
      <c r="P735" s="40"/>
      <c r="Q735" s="40"/>
      <c r="R735" s="39"/>
      <c r="S735" s="39"/>
      <c r="T735" s="39"/>
      <c r="U735" s="40"/>
      <c r="V735" s="39"/>
      <c r="W735" s="69"/>
      <c r="Y735" t="s">
        <v>40</v>
      </c>
      <c r="AA735">
        <v>28295083</v>
      </c>
      <c r="AB735" s="46" t="b">
        <v>0</v>
      </c>
      <c r="AD735" s="8"/>
    </row>
    <row r="736" ht="14.25" customHeight="1">
      <c r="A736" s="38">
        <v>1232</v>
      </c>
      <c r="B736" s="46" t="s">
        <v>1251</v>
      </c>
      <c r="C736" s="46" t="s">
        <v>577</v>
      </c>
      <c r="D736" s="11" t="s">
        <v>1252</v>
      </c>
      <c r="E736" s="11" t="s">
        <v>1253</v>
      </c>
      <c r="F736" s="7" t="s">
        <v>679</v>
      </c>
      <c r="G736" s="7" t="s">
        <v>680</v>
      </c>
      <c r="H736">
        <v>2.5910998532466</v>
      </c>
      <c r="I736" s="46" t="s">
        <v>37</v>
      </c>
      <c r="K736" s="46"/>
      <c r="L736" t="s">
        <v>1254</v>
      </c>
      <c r="M736" t="s">
        <v>39</v>
      </c>
      <c r="N736" s="40"/>
      <c r="O736" s="40"/>
      <c r="P736" s="40"/>
      <c r="Q736" s="40"/>
      <c r="R736" s="39"/>
      <c r="S736" s="39"/>
      <c r="T736" s="39"/>
      <c r="U736" s="40"/>
      <c r="V736" s="39"/>
      <c r="W736" s="69"/>
      <c r="Y736" t="s">
        <v>40</v>
      </c>
      <c r="AA736">
        <v>26563</v>
      </c>
      <c r="AB736" s="46" t="b">
        <f>if((W736=""),false,true)</f>
        <v>0</v>
      </c>
      <c r="AD736" s="8"/>
    </row>
    <row r="737" ht="14.25" customHeight="1">
      <c r="A737" s="38">
        <v>1287</v>
      </c>
      <c r="B737" s="46" t="s">
        <v>53</v>
      </c>
      <c r="C737" s="46" t="s">
        <v>45</v>
      </c>
      <c r="D737" s="46" t="s">
        <v>1255</v>
      </c>
      <c r="E737" s="46" t="s">
        <v>1256</v>
      </c>
      <c r="F737" t="s">
        <v>48</v>
      </c>
      <c r="G737" s="46" t="s">
        <v>49</v>
      </c>
      <c r="H737">
        <v>0.000000000933</v>
      </c>
      <c r="I737" t="s">
        <v>37</v>
      </c>
      <c r="L737" t="s">
        <v>50</v>
      </c>
      <c r="M737" t="s">
        <v>39</v>
      </c>
      <c r="N737" s="40"/>
      <c r="O737" s="40"/>
      <c r="P737" s="40"/>
      <c r="Q737" s="40"/>
      <c r="R737" s="39"/>
      <c r="S737" s="39"/>
      <c r="T737" s="39"/>
      <c r="U737" s="40"/>
      <c r="V737" s="39"/>
      <c r="W737" s="69"/>
      <c r="Y737" t="s">
        <v>40</v>
      </c>
      <c r="AA737">
        <v>8763</v>
      </c>
      <c r="AB737" s="46" t="b">
        <v>0</v>
      </c>
      <c r="AD737" s="8"/>
    </row>
    <row r="738" ht="14.25" customHeight="1">
      <c r="A738" s="38">
        <v>1287</v>
      </c>
      <c r="B738" s="46" t="s">
        <v>53</v>
      </c>
      <c r="C738" s="46" t="s">
        <v>45</v>
      </c>
      <c r="D738" s="46" t="s">
        <v>1257</v>
      </c>
      <c r="E738" s="46" t="s">
        <v>1258</v>
      </c>
      <c r="F738" t="s">
        <v>48</v>
      </c>
      <c r="G738" s="46" t="s">
        <v>49</v>
      </c>
      <c r="H738">
        <v>0.000000015849</v>
      </c>
      <c r="I738" t="s">
        <v>37</v>
      </c>
      <c r="L738" t="s">
        <v>50</v>
      </c>
      <c r="M738" t="s">
        <v>39</v>
      </c>
      <c r="N738" s="40"/>
      <c r="O738" s="40"/>
      <c r="P738" s="40"/>
      <c r="Q738" s="40"/>
      <c r="R738" s="39"/>
      <c r="S738" s="39"/>
      <c r="T738" s="39"/>
      <c r="U738" s="40"/>
      <c r="V738" s="39"/>
      <c r="W738" s="69"/>
      <c r="Y738" t="s">
        <v>40</v>
      </c>
      <c r="AA738">
        <v>8774</v>
      </c>
      <c r="AB738" s="46" t="b">
        <v>0</v>
      </c>
      <c r="AD738" s="8"/>
    </row>
    <row r="739" ht="14.25" customHeight="1">
      <c r="A739" s="38">
        <v>1287</v>
      </c>
      <c r="B739" s="46" t="s">
        <v>44</v>
      </c>
      <c r="C739" s="46" t="s">
        <v>45</v>
      </c>
      <c r="D739" s="46" t="s">
        <v>1259</v>
      </c>
      <c r="E739" s="46" t="s">
        <v>1260</v>
      </c>
      <c r="F739" t="s">
        <v>48</v>
      </c>
      <c r="G739" s="46" t="s">
        <v>49</v>
      </c>
      <c r="H739">
        <v>0.197242273611</v>
      </c>
      <c r="I739" t="s">
        <v>37</v>
      </c>
      <c r="L739" t="s">
        <v>50</v>
      </c>
      <c r="M739" t="s">
        <v>39</v>
      </c>
      <c r="N739" s="40"/>
      <c r="O739" s="40"/>
      <c r="P739" s="40"/>
      <c r="Q739" s="40"/>
      <c r="R739" s="39"/>
      <c r="S739" s="39"/>
      <c r="T739" s="39"/>
      <c r="U739" s="40"/>
      <c r="V739" s="39"/>
      <c r="W739" s="69"/>
      <c r="Y739" t="s">
        <v>40</v>
      </c>
      <c r="AA739">
        <v>277450</v>
      </c>
      <c r="AB739" s="46" t="b">
        <v>0</v>
      </c>
      <c r="AD739" s="8"/>
    </row>
    <row r="740" ht="14.25" customHeight="1">
      <c r="A740" s="38">
        <v>1287</v>
      </c>
      <c r="B740" s="46" t="s">
        <v>44</v>
      </c>
      <c r="C740" s="46" t="s">
        <v>45</v>
      </c>
      <c r="D740" s="46" t="s">
        <v>1261</v>
      </c>
      <c r="E740" s="46" t="s">
        <v>1262</v>
      </c>
      <c r="F740" t="s">
        <v>48</v>
      </c>
      <c r="G740" s="46" t="s">
        <v>49</v>
      </c>
      <c r="H740">
        <v>0.242661009508</v>
      </c>
      <c r="I740" t="s">
        <v>37</v>
      </c>
      <c r="L740" t="s">
        <v>50</v>
      </c>
      <c r="M740" t="s">
        <v>39</v>
      </c>
      <c r="N740" s="40"/>
      <c r="O740" s="40"/>
      <c r="P740" s="40"/>
      <c r="Q740" s="40"/>
      <c r="R740" s="39"/>
      <c r="S740" s="39"/>
      <c r="T740" s="39"/>
      <c r="U740" s="40"/>
      <c r="V740" s="39"/>
      <c r="W740" s="69"/>
      <c r="Y740" t="s">
        <v>40</v>
      </c>
      <c r="AA740">
        <v>454654</v>
      </c>
      <c r="AB740" s="46" t="b">
        <v>0</v>
      </c>
      <c r="AD740" s="8"/>
    </row>
    <row r="741" ht="14.25" customHeight="1">
      <c r="A741" s="38">
        <v>1287</v>
      </c>
      <c r="B741" s="46" t="s">
        <v>44</v>
      </c>
      <c r="C741" s="46" t="s">
        <v>45</v>
      </c>
      <c r="D741" s="46" t="s">
        <v>1263</v>
      </c>
      <c r="E741" s="46" t="s">
        <v>1264</v>
      </c>
      <c r="F741" t="s">
        <v>48</v>
      </c>
      <c r="G741" s="46" t="s">
        <v>49</v>
      </c>
      <c r="H741">
        <v>0.038815036599</v>
      </c>
      <c r="I741" t="s">
        <v>37</v>
      </c>
      <c r="L741" t="s">
        <v>50</v>
      </c>
      <c r="M741" t="s">
        <v>39</v>
      </c>
      <c r="N741" s="40"/>
      <c r="O741" s="40"/>
      <c r="P741" s="40"/>
      <c r="Q741" s="40"/>
      <c r="R741" s="39"/>
      <c r="S741" s="39"/>
      <c r="T741" s="39"/>
      <c r="U741" s="40"/>
      <c r="V741" s="39"/>
      <c r="W741" s="69"/>
      <c r="Y741" t="s">
        <v>40</v>
      </c>
      <c r="AA741">
        <v>206280</v>
      </c>
      <c r="AB741" s="46" t="b">
        <v>0</v>
      </c>
      <c r="AD741" s="8"/>
    </row>
    <row r="742" ht="14.25" customHeight="1">
      <c r="A742" s="38">
        <v>1287</v>
      </c>
      <c r="B742" s="46" t="s">
        <v>44</v>
      </c>
      <c r="C742" s="46" t="s">
        <v>45</v>
      </c>
      <c r="D742" s="46" t="s">
        <v>1265</v>
      </c>
      <c r="E742" s="46" t="s">
        <v>1266</v>
      </c>
      <c r="F742" t="s">
        <v>48</v>
      </c>
      <c r="G742" s="46" t="s">
        <v>49</v>
      </c>
      <c r="H742">
        <v>0.077803655104</v>
      </c>
      <c r="I742" t="s">
        <v>37</v>
      </c>
      <c r="L742" s="46" t="str">
        <f>((I742&amp;A742)&amp;"-")&amp;B742</f>
        <v>REF1287-Wang 99 - S3</v>
      </c>
      <c r="M742" t="s">
        <v>39</v>
      </c>
      <c r="N742" s="40"/>
      <c r="O742" s="40"/>
      <c r="P742" s="40"/>
      <c r="Q742" s="40"/>
      <c r="R742" s="39"/>
      <c r="S742" s="39"/>
      <c r="T742" s="39"/>
      <c r="U742" s="40"/>
      <c r="V742" s="39"/>
      <c r="W742" s="69"/>
      <c r="Y742" t="s">
        <v>40</v>
      </c>
      <c r="AA742">
        <v>28295054</v>
      </c>
      <c r="AB742" s="46" t="b">
        <v>0</v>
      </c>
      <c r="AD742" s="8"/>
    </row>
    <row r="743" ht="14.25" customHeight="1">
      <c r="A743" s="38">
        <v>1287</v>
      </c>
      <c r="B743" s="46" t="s">
        <v>44</v>
      </c>
      <c r="C743" s="46" t="s">
        <v>45</v>
      </c>
      <c r="D743" s="46" t="s">
        <v>1267</v>
      </c>
      <c r="E743" s="46" t="s">
        <v>1268</v>
      </c>
      <c r="F743" t="s">
        <v>48</v>
      </c>
      <c r="G743" s="46" t="s">
        <v>49</v>
      </c>
      <c r="H743">
        <v>0.030269134281</v>
      </c>
      <c r="I743" t="s">
        <v>37</v>
      </c>
      <c r="L743" s="46" t="str">
        <f>((I743&amp;A743)&amp;"-")&amp;B743</f>
        <v>REF1287-Wang 99 - S3</v>
      </c>
      <c r="M743" t="s">
        <v>39</v>
      </c>
      <c r="N743" s="40"/>
      <c r="O743" s="40"/>
      <c r="P743" s="40"/>
      <c r="Q743" s="40"/>
      <c r="R743" s="39"/>
      <c r="S743" s="39"/>
      <c r="T743" s="39"/>
      <c r="U743" s="40"/>
      <c r="V743" s="39"/>
      <c r="W743" s="69"/>
      <c r="Y743" t="s">
        <v>40</v>
      </c>
      <c r="AA743">
        <v>28295073</v>
      </c>
      <c r="AB743" s="46" t="b">
        <v>0</v>
      </c>
      <c r="AD743" s="8"/>
    </row>
    <row r="744" ht="14.25" customHeight="1">
      <c r="A744" s="38">
        <v>1287</v>
      </c>
      <c r="B744" s="46" t="s">
        <v>53</v>
      </c>
      <c r="C744" s="46" t="s">
        <v>45</v>
      </c>
      <c r="D744" s="46" t="s">
        <v>1269</v>
      </c>
      <c r="E744" s="46" t="s">
        <v>1270</v>
      </c>
      <c r="F744" t="s">
        <v>48</v>
      </c>
      <c r="G744" s="46" t="s">
        <v>49</v>
      </c>
      <c r="H744">
        <v>0.000003981072</v>
      </c>
      <c r="I744" t="s">
        <v>37</v>
      </c>
      <c r="L744" t="s">
        <v>50</v>
      </c>
      <c r="M744" t="s">
        <v>39</v>
      </c>
      <c r="N744" s="40"/>
      <c r="O744" s="40"/>
      <c r="P744" s="40"/>
      <c r="Q744" s="40"/>
      <c r="R744" s="39"/>
      <c r="S744" s="39"/>
      <c r="T744" s="39"/>
      <c r="U744" s="40"/>
      <c r="V744" s="39"/>
      <c r="W744" s="69"/>
      <c r="Y744" t="s">
        <v>40</v>
      </c>
      <c r="AA744">
        <v>16139</v>
      </c>
      <c r="AB744" s="46" t="b">
        <v>0</v>
      </c>
      <c r="AD744" s="8"/>
    </row>
    <row r="745" ht="14.25" customHeight="1">
      <c r="A745" s="38">
        <v>82</v>
      </c>
      <c r="B745" s="44" t="s">
        <v>1271</v>
      </c>
      <c r="C745" s="46" t="s">
        <v>1272</v>
      </c>
      <c r="D745" s="46" t="s">
        <v>1273</v>
      </c>
      <c r="E745" s="46" t="s">
        <v>1274</v>
      </c>
      <c r="F745" s="41" t="s">
        <v>238</v>
      </c>
      <c r="G745" s="41" t="s">
        <v>239</v>
      </c>
      <c r="H745" s="65">
        <v>2.73</v>
      </c>
      <c r="I745" t="s">
        <v>431</v>
      </c>
      <c r="K745" s="46"/>
      <c r="L745" s="46" t="s">
        <v>1275</v>
      </c>
      <c r="M745" t="s">
        <v>583</v>
      </c>
      <c r="N745" s="40"/>
      <c r="O745" s="40"/>
      <c r="P745" s="40"/>
      <c r="Q745" s="40"/>
      <c r="R745" s="39"/>
      <c r="S745" s="39"/>
      <c r="T745" s="39"/>
      <c r="U745" s="40"/>
      <c r="V745" s="39"/>
      <c r="W745" s="69"/>
      <c r="Y745" t="s">
        <v>40</v>
      </c>
      <c r="AA745">
        <v>68601</v>
      </c>
      <c r="AB745" t="b">
        <f>if((W745=""),false,true)</f>
        <v>0</v>
      </c>
      <c r="AD745" s="8"/>
    </row>
    <row r="746" ht="14.25" customHeight="1">
      <c r="A746" s="38">
        <v>98</v>
      </c>
      <c r="B746" s="44" t="s">
        <v>1276</v>
      </c>
      <c r="C746" s="46" t="s">
        <v>1277</v>
      </c>
      <c r="D746" s="46" t="s">
        <v>1273</v>
      </c>
      <c r="E746" s="46" t="s">
        <v>1274</v>
      </c>
      <c r="F746" s="41" t="s">
        <v>689</v>
      </c>
      <c r="G746" s="41" t="s">
        <v>762</v>
      </c>
      <c r="H746" s="65">
        <v>0.67</v>
      </c>
      <c r="I746" t="s">
        <v>431</v>
      </c>
      <c r="K746" s="46"/>
      <c r="L746" s="46" t="s">
        <v>1278</v>
      </c>
      <c r="M746" t="s">
        <v>583</v>
      </c>
      <c r="N746" s="40"/>
      <c r="O746" s="40"/>
      <c r="P746" s="40"/>
      <c r="Q746" s="40"/>
      <c r="R746" s="39"/>
      <c r="S746" s="39"/>
      <c r="T746" s="39"/>
      <c r="U746" s="40"/>
      <c r="V746" s="39"/>
      <c r="W746" s="69"/>
      <c r="Y746" t="s">
        <v>40</v>
      </c>
      <c r="AA746">
        <v>68601</v>
      </c>
      <c r="AB746" t="b">
        <f>if((W746=""),false,true)</f>
        <v>0</v>
      </c>
      <c r="AD746" s="8"/>
    </row>
    <row r="747" ht="14.25" customHeight="1">
      <c r="A747" s="38">
        <v>98</v>
      </c>
      <c r="B747" s="44" t="s">
        <v>1279</v>
      </c>
      <c r="C747" s="46" t="s">
        <v>1277</v>
      </c>
      <c r="D747" s="46" t="s">
        <v>1273</v>
      </c>
      <c r="E747" s="46" t="s">
        <v>1280</v>
      </c>
      <c r="F747" s="41" t="s">
        <v>1281</v>
      </c>
      <c r="G747" s="41" t="s">
        <v>1282</v>
      </c>
      <c r="H747" s="65">
        <v>5.37</v>
      </c>
      <c r="I747" t="s">
        <v>431</v>
      </c>
      <c r="K747" s="46"/>
      <c r="L747" s="46" t="s">
        <v>1283</v>
      </c>
      <c r="M747" t="s">
        <v>583</v>
      </c>
      <c r="N747" s="40"/>
      <c r="O747" s="40"/>
      <c r="P747" s="40"/>
      <c r="Q747" s="40"/>
      <c r="R747" s="39"/>
      <c r="S747" s="39"/>
      <c r="T747" s="39"/>
      <c r="U747" s="40"/>
      <c r="V747" s="39"/>
      <c r="W747" s="69"/>
      <c r="Y747" t="s">
        <v>40</v>
      </c>
      <c r="AA747">
        <v>68601</v>
      </c>
      <c r="AB747" t="b">
        <f>if((W747=""),false,true)</f>
        <v>0</v>
      </c>
      <c r="AD747" s="8"/>
    </row>
    <row r="748" ht="14.25" customHeight="1">
      <c r="A748" s="38">
        <v>1287</v>
      </c>
      <c r="B748" s="46" t="s">
        <v>44</v>
      </c>
      <c r="C748" s="46" t="s">
        <v>45</v>
      </c>
      <c r="D748" s="46" t="s">
        <v>1284</v>
      </c>
      <c r="E748" s="46" t="s">
        <v>1285</v>
      </c>
      <c r="F748" t="s">
        <v>48</v>
      </c>
      <c r="G748" s="46" t="s">
        <v>49</v>
      </c>
      <c r="H748">
        <v>0.012189895989</v>
      </c>
      <c r="I748" t="s">
        <v>37</v>
      </c>
      <c r="L748" t="s">
        <v>50</v>
      </c>
      <c r="M748" t="s">
        <v>39</v>
      </c>
      <c r="N748" s="40"/>
      <c r="O748" s="40"/>
      <c r="P748" s="40"/>
      <c r="Q748" s="40"/>
      <c r="R748" s="39"/>
      <c r="S748" s="39"/>
      <c r="T748" s="39"/>
      <c r="U748" s="40"/>
      <c r="V748" s="39"/>
      <c r="W748" s="69"/>
      <c r="Y748" t="s">
        <v>40</v>
      </c>
      <c r="AA748">
        <v>10469253</v>
      </c>
      <c r="AB748" s="46" t="b">
        <v>0</v>
      </c>
      <c r="AD748" s="8"/>
    </row>
    <row r="749" ht="14.25" customHeight="1">
      <c r="A749" s="38">
        <v>1287</v>
      </c>
      <c r="B749" s="46" t="s">
        <v>53</v>
      </c>
      <c r="C749" s="46" t="s">
        <v>45</v>
      </c>
      <c r="D749" s="46" t="s">
        <v>1286</v>
      </c>
      <c r="E749" s="46" t="s">
        <v>1287</v>
      </c>
      <c r="F749" t="s">
        <v>48</v>
      </c>
      <c r="G749" s="46" t="s">
        <v>49</v>
      </c>
      <c r="H749">
        <v>0.007244359601</v>
      </c>
      <c r="I749" t="s">
        <v>37</v>
      </c>
      <c r="L749" t="s">
        <v>50</v>
      </c>
      <c r="M749" t="s">
        <v>39</v>
      </c>
      <c r="N749" s="40"/>
      <c r="O749" s="40"/>
      <c r="P749" s="40"/>
      <c r="Q749" s="40"/>
      <c r="R749" s="39"/>
      <c r="S749" s="39"/>
      <c r="T749" s="39"/>
      <c r="U749" s="40"/>
      <c r="V749" s="39"/>
      <c r="W749" s="69"/>
      <c r="Y749" t="s">
        <v>40</v>
      </c>
      <c r="AA749">
        <v>5816</v>
      </c>
      <c r="AB749" s="46" t="b">
        <v>0</v>
      </c>
      <c r="AD749" s="8"/>
    </row>
    <row r="750" ht="14.25" customHeight="1">
      <c r="A750" s="38">
        <v>1287</v>
      </c>
      <c r="B750" s="46" t="s">
        <v>44</v>
      </c>
      <c r="C750" s="46" t="s">
        <v>45</v>
      </c>
      <c r="D750" s="46" t="s">
        <v>1288</v>
      </c>
      <c r="E750" s="46" t="s">
        <v>1289</v>
      </c>
      <c r="F750" t="s">
        <v>48</v>
      </c>
      <c r="G750" s="46" t="s">
        <v>49</v>
      </c>
      <c r="H750">
        <v>0.00790678628</v>
      </c>
      <c r="I750" t="s">
        <v>37</v>
      </c>
      <c r="L750" s="46" t="str">
        <f>((I750&amp;A750)&amp;"-")&amp;B750</f>
        <v>REF1287-Wang 99 - S3</v>
      </c>
      <c r="M750" t="s">
        <v>39</v>
      </c>
      <c r="N750" s="40"/>
      <c r="O750" s="40"/>
      <c r="P750" s="40"/>
      <c r="Q750" s="40"/>
      <c r="R750" s="39"/>
      <c r="S750" s="39"/>
      <c r="T750" s="39"/>
      <c r="U750" s="40"/>
      <c r="V750" s="39"/>
      <c r="W750" s="69"/>
      <c r="Y750" t="s">
        <v>40</v>
      </c>
      <c r="AA750">
        <v>28295099</v>
      </c>
      <c r="AB750" s="46" t="b">
        <v>0</v>
      </c>
      <c r="AD750" s="8"/>
    </row>
    <row r="751" ht="14.25" customHeight="1">
      <c r="A751" s="38">
        <v>1287</v>
      </c>
      <c r="B751" s="46" t="s">
        <v>53</v>
      </c>
      <c r="C751" s="46" t="s">
        <v>45</v>
      </c>
      <c r="D751" s="46" t="s">
        <v>1290</v>
      </c>
      <c r="E751" s="46" t="s">
        <v>1291</v>
      </c>
      <c r="F751" t="s">
        <v>48</v>
      </c>
      <c r="G751" s="46" t="s">
        <v>49</v>
      </c>
      <c r="H751">
        <v>0.006918309709</v>
      </c>
      <c r="I751" t="s">
        <v>37</v>
      </c>
      <c r="L751" t="s">
        <v>50</v>
      </c>
      <c r="M751" t="s">
        <v>39</v>
      </c>
      <c r="N751" s="40"/>
      <c r="O751" s="40"/>
      <c r="P751" s="40"/>
      <c r="Q751" s="40"/>
      <c r="R751" s="39"/>
      <c r="S751" s="39"/>
      <c r="T751" s="39"/>
      <c r="U751" s="40"/>
      <c r="V751" s="39"/>
      <c r="W751" s="69"/>
      <c r="Y751" t="s">
        <v>40</v>
      </c>
      <c r="AA751">
        <v>11475</v>
      </c>
      <c r="AB751" s="46" t="b">
        <v>0</v>
      </c>
      <c r="AD751" s="8"/>
    </row>
    <row r="752" ht="14.25" customHeight="1">
      <c r="A752" s="38">
        <v>1287</v>
      </c>
      <c r="B752" s="46" t="s">
        <v>53</v>
      </c>
      <c r="C752" s="46" t="s">
        <v>45</v>
      </c>
      <c r="D752" s="46" t="s">
        <v>1292</v>
      </c>
      <c r="E752" s="46" t="s">
        <v>1293</v>
      </c>
      <c r="F752" t="s">
        <v>48</v>
      </c>
      <c r="G752" s="46" t="s">
        <v>49</v>
      </c>
      <c r="H752">
        <v>0.006025595861</v>
      </c>
      <c r="I752" t="s">
        <v>37</v>
      </c>
      <c r="L752" t="s">
        <v>50</v>
      </c>
      <c r="M752" t="s">
        <v>39</v>
      </c>
      <c r="N752" s="40"/>
      <c r="O752" s="40"/>
      <c r="P752" s="40"/>
      <c r="Q752" s="40"/>
      <c r="R752" s="39"/>
      <c r="S752" s="39"/>
      <c r="T752" s="39"/>
      <c r="U752" s="40"/>
      <c r="V752" s="39"/>
      <c r="W752" s="69"/>
      <c r="Y752" t="s">
        <v>40</v>
      </c>
      <c r="AA752">
        <v>65694</v>
      </c>
      <c r="AB752" s="46" t="b">
        <v>0</v>
      </c>
      <c r="AD752" s="8"/>
    </row>
    <row r="753" ht="14.25" customHeight="1">
      <c r="A753" s="38">
        <v>1287</v>
      </c>
      <c r="B753" s="46" t="s">
        <v>44</v>
      </c>
      <c r="C753" s="46" t="s">
        <v>45</v>
      </c>
      <c r="D753" s="46" t="s">
        <v>1294</v>
      </c>
      <c r="E753" s="46" t="s">
        <v>1295</v>
      </c>
      <c r="F753" t="s">
        <v>48</v>
      </c>
      <c r="G753" s="46" t="s">
        <v>49</v>
      </c>
      <c r="H753">
        <v>0.075683289502</v>
      </c>
      <c r="I753" t="s">
        <v>37</v>
      </c>
      <c r="L753" t="s">
        <v>50</v>
      </c>
      <c r="M753" t="s">
        <v>39</v>
      </c>
      <c r="N753" s="40"/>
      <c r="O753" s="40"/>
      <c r="P753" s="40"/>
      <c r="Q753" s="40"/>
      <c r="R753" s="39"/>
      <c r="S753" s="39"/>
      <c r="T753" s="39"/>
      <c r="U753" s="40"/>
      <c r="V753" s="39"/>
      <c r="W753" s="69"/>
      <c r="Y753" t="s">
        <v>40</v>
      </c>
      <c r="AA753">
        <v>10469051</v>
      </c>
      <c r="AB753" s="46" t="b">
        <v>0</v>
      </c>
      <c r="AD753" s="8"/>
    </row>
    <row r="754" ht="14.25" customHeight="1">
      <c r="A754" s="38">
        <v>1287</v>
      </c>
      <c r="B754" s="46" t="s">
        <v>44</v>
      </c>
      <c r="C754" s="46" t="s">
        <v>45</v>
      </c>
      <c r="D754" s="46" t="s">
        <v>1296</v>
      </c>
      <c r="E754" s="46" t="s">
        <v>1297</v>
      </c>
      <c r="F754" t="s">
        <v>48</v>
      </c>
      <c r="G754" s="46" t="s">
        <v>49</v>
      </c>
      <c r="H754">
        <v>0.032210687913</v>
      </c>
      <c r="I754" t="s">
        <v>37</v>
      </c>
      <c r="L754" t="s">
        <v>50</v>
      </c>
      <c r="M754" t="s">
        <v>39</v>
      </c>
      <c r="N754" s="40"/>
      <c r="O754" s="40"/>
      <c r="P754" s="40"/>
      <c r="Q754" s="40"/>
      <c r="R754" s="39"/>
      <c r="S754" s="39"/>
      <c r="T754" s="39"/>
      <c r="U754" s="40"/>
      <c r="V754" s="39"/>
      <c r="W754" s="69"/>
      <c r="Y754" t="s">
        <v>40</v>
      </c>
      <c r="AA754">
        <v>2022832</v>
      </c>
      <c r="AB754" s="46" t="b">
        <v>0</v>
      </c>
      <c r="AD754" s="8"/>
    </row>
    <row r="755" ht="14.25" customHeight="1">
      <c r="A755" s="38">
        <v>1287</v>
      </c>
      <c r="B755" s="46" t="s">
        <v>44</v>
      </c>
      <c r="C755" s="46" t="s">
        <v>45</v>
      </c>
      <c r="D755" s="46" t="s">
        <v>1298</v>
      </c>
      <c r="E755" s="46" t="s">
        <v>1299</v>
      </c>
      <c r="F755" t="s">
        <v>48</v>
      </c>
      <c r="G755" s="46" t="s">
        <v>49</v>
      </c>
      <c r="H755">
        <v>0.004698941086</v>
      </c>
      <c r="I755" t="s">
        <v>37</v>
      </c>
      <c r="L755" t="s">
        <v>50</v>
      </c>
      <c r="M755" t="s">
        <v>39</v>
      </c>
      <c r="N755" s="40"/>
      <c r="O755" s="40"/>
      <c r="P755" s="40"/>
      <c r="Q755" s="40"/>
      <c r="R755" s="39"/>
      <c r="S755" s="39"/>
      <c r="T755" s="39"/>
      <c r="U755" s="40"/>
      <c r="V755" s="39"/>
      <c r="W755" s="69"/>
      <c r="Y755" t="s">
        <v>40</v>
      </c>
      <c r="AA755">
        <v>8648200</v>
      </c>
      <c r="AB755" s="46" t="b">
        <v>0</v>
      </c>
      <c r="AD755" s="8"/>
    </row>
    <row r="756" ht="14.25" customHeight="1">
      <c r="A756" s="38">
        <v>1287</v>
      </c>
      <c r="B756" s="46" t="s">
        <v>44</v>
      </c>
      <c r="C756" s="46" t="s">
        <v>45</v>
      </c>
      <c r="D756" s="46" t="s">
        <v>1300</v>
      </c>
      <c r="E756" s="46" t="s">
        <v>1301</v>
      </c>
      <c r="F756" t="s">
        <v>48</v>
      </c>
      <c r="G756" s="46" t="s">
        <v>49</v>
      </c>
      <c r="H756">
        <v>0.001202264435</v>
      </c>
      <c r="I756" t="s">
        <v>37</v>
      </c>
      <c r="L756" t="s">
        <v>50</v>
      </c>
      <c r="M756" t="s">
        <v>39</v>
      </c>
      <c r="N756" s="40"/>
      <c r="O756" s="40"/>
      <c r="P756" s="40"/>
      <c r="Q756" s="40"/>
      <c r="R756" s="39"/>
      <c r="S756" s="39"/>
      <c r="T756" s="39"/>
      <c r="U756" s="40"/>
      <c r="V756" s="39"/>
      <c r="W756" s="69"/>
      <c r="Y756" t="s">
        <v>40</v>
      </c>
      <c r="AA756">
        <v>9897987</v>
      </c>
      <c r="AB756" s="46" t="b">
        <v>0</v>
      </c>
      <c r="AD756" s="8"/>
    </row>
    <row r="757" ht="14.25" customHeight="1">
      <c r="A757" s="38">
        <v>1287</v>
      </c>
      <c r="B757" s="46" t="s">
        <v>44</v>
      </c>
      <c r="C757" s="46" t="s">
        <v>45</v>
      </c>
      <c r="D757" s="46" t="s">
        <v>1302</v>
      </c>
      <c r="E757" s="46" t="s">
        <v>1303</v>
      </c>
      <c r="F757" t="s">
        <v>48</v>
      </c>
      <c r="G757" s="46" t="s">
        <v>49</v>
      </c>
      <c r="H757">
        <v>0.033113112148</v>
      </c>
      <c r="I757" t="s">
        <v>37</v>
      </c>
      <c r="L757" t="s">
        <v>50</v>
      </c>
      <c r="M757" t="s">
        <v>39</v>
      </c>
      <c r="N757" s="40"/>
      <c r="O757" s="40"/>
      <c r="P757" s="40"/>
      <c r="Q757" s="40"/>
      <c r="R757" s="39"/>
      <c r="S757" s="39"/>
      <c r="T757" s="39"/>
      <c r="U757" s="40"/>
      <c r="V757" s="39"/>
      <c r="W757" s="69"/>
      <c r="Y757" t="s">
        <v>40</v>
      </c>
      <c r="AA757">
        <v>78700</v>
      </c>
      <c r="AB757" s="46" t="b">
        <v>0</v>
      </c>
      <c r="AD757" s="8"/>
    </row>
    <row r="758" ht="14.25" customHeight="1">
      <c r="A758" s="38">
        <v>1287</v>
      </c>
      <c r="B758" s="46" t="s">
        <v>44</v>
      </c>
      <c r="C758" s="46" t="s">
        <v>45</v>
      </c>
      <c r="D758" s="46" t="s">
        <v>1304</v>
      </c>
      <c r="E758" s="46" t="s">
        <v>1305</v>
      </c>
      <c r="F758" t="s">
        <v>48</v>
      </c>
      <c r="G758" s="46" t="s">
        <v>49</v>
      </c>
      <c r="H758">
        <v>0.000479733449</v>
      </c>
      <c r="I758" t="s">
        <v>37</v>
      </c>
      <c r="L758" t="s">
        <v>50</v>
      </c>
      <c r="M758" t="s">
        <v>39</v>
      </c>
      <c r="N758" s="40"/>
      <c r="O758" s="40"/>
      <c r="P758" s="40"/>
      <c r="Q758" s="40"/>
      <c r="R758" s="39"/>
      <c r="S758" s="39"/>
      <c r="T758" s="39"/>
      <c r="U758" s="40"/>
      <c r="V758" s="39"/>
      <c r="W758" s="69"/>
      <c r="Y758" t="s">
        <v>40</v>
      </c>
      <c r="AA758">
        <v>76470</v>
      </c>
      <c r="AB758" s="46" t="b">
        <v>0</v>
      </c>
      <c r="AD758" s="8"/>
    </row>
    <row r="759" ht="14.25" customHeight="1">
      <c r="A759" s="38">
        <v>1287</v>
      </c>
      <c r="B759" s="46" t="s">
        <v>44</v>
      </c>
      <c r="C759" s="46" t="s">
        <v>45</v>
      </c>
      <c r="D759" s="46" t="s">
        <v>1306</v>
      </c>
      <c r="E759" s="46" t="s">
        <v>1307</v>
      </c>
      <c r="F759" t="s">
        <v>48</v>
      </c>
      <c r="G759" s="46" t="s">
        <v>49</v>
      </c>
      <c r="H759">
        <v>0.009682778563</v>
      </c>
      <c r="I759" t="s">
        <v>37</v>
      </c>
      <c r="L759" t="s">
        <v>50</v>
      </c>
      <c r="M759" t="s">
        <v>39</v>
      </c>
      <c r="N759" s="40"/>
      <c r="O759" s="40"/>
      <c r="P759" s="40"/>
      <c r="Q759" s="40"/>
      <c r="R759" s="39"/>
      <c r="S759" s="39"/>
      <c r="T759" s="39"/>
      <c r="U759" s="40"/>
      <c r="V759" s="39"/>
      <c r="W759" s="69"/>
      <c r="Y759" t="s">
        <v>40</v>
      </c>
      <c r="AA759">
        <v>15096</v>
      </c>
      <c r="AB759" s="46" t="b">
        <v>0</v>
      </c>
      <c r="AD759" s="8"/>
    </row>
    <row r="760" ht="14.25" customHeight="1">
      <c r="A760" s="38">
        <v>1287</v>
      </c>
      <c r="B760" s="46" t="s">
        <v>53</v>
      </c>
      <c r="C760" s="46" t="s">
        <v>45</v>
      </c>
      <c r="D760" s="46" t="s">
        <v>1308</v>
      </c>
      <c r="E760" s="46" t="s">
        <v>1309</v>
      </c>
      <c r="F760" t="s">
        <v>48</v>
      </c>
      <c r="G760" s="46" t="s">
        <v>49</v>
      </c>
      <c r="H760">
        <v>0.000831763771</v>
      </c>
      <c r="I760" t="s">
        <v>37</v>
      </c>
      <c r="L760" t="s">
        <v>50</v>
      </c>
      <c r="M760" t="s">
        <v>39</v>
      </c>
      <c r="N760" s="40"/>
      <c r="O760" s="40"/>
      <c r="P760" s="40"/>
      <c r="Q760" s="40"/>
      <c r="R760" s="39"/>
      <c r="S760" s="39"/>
      <c r="T760" s="39"/>
      <c r="U760" s="40"/>
      <c r="V760" s="39"/>
      <c r="W760" s="69"/>
      <c r="Y760" t="s">
        <v>40</v>
      </c>
      <c r="AA760">
        <v>6546</v>
      </c>
      <c r="AB760" s="46" t="b">
        <v>0</v>
      </c>
      <c r="AD760" s="8"/>
    </row>
    <row r="761" ht="14.25" customHeight="1">
      <c r="A761" s="38">
        <v>1287</v>
      </c>
      <c r="B761" s="46" t="s">
        <v>53</v>
      </c>
      <c r="C761" s="46" t="s">
        <v>45</v>
      </c>
      <c r="D761" s="46" t="s">
        <v>1310</v>
      </c>
      <c r="E761" s="46" t="s">
        <v>1311</v>
      </c>
      <c r="F761" t="s">
        <v>48</v>
      </c>
      <c r="G761" s="46" t="s">
        <v>49</v>
      </c>
      <c r="H761">
        <v>0.003548133892</v>
      </c>
      <c r="I761" t="s">
        <v>37</v>
      </c>
      <c r="L761" t="s">
        <v>50</v>
      </c>
      <c r="M761" t="s">
        <v>39</v>
      </c>
      <c r="N761" s="40"/>
      <c r="O761" s="40"/>
      <c r="P761" s="40"/>
      <c r="Q761" s="40"/>
      <c r="R761" s="39"/>
      <c r="S761" s="39"/>
      <c r="T761" s="39"/>
      <c r="U761" s="40"/>
      <c r="V761" s="39"/>
      <c r="W761" s="69"/>
      <c r="Y761" t="s">
        <v>40</v>
      </c>
      <c r="AA761">
        <v>8120</v>
      </c>
      <c r="AB761" s="46" t="b">
        <v>0</v>
      </c>
      <c r="AD761" s="8"/>
    </row>
    <row r="762" ht="14.25" customHeight="1">
      <c r="A762" s="38">
        <v>1287</v>
      </c>
      <c r="B762" s="46" t="s">
        <v>53</v>
      </c>
      <c r="C762" s="46" t="s">
        <v>45</v>
      </c>
      <c r="D762" s="46" t="s">
        <v>1312</v>
      </c>
      <c r="E762" s="46" t="s">
        <v>1313</v>
      </c>
      <c r="F762" t="s">
        <v>48</v>
      </c>
      <c r="G762" s="46" t="s">
        <v>49</v>
      </c>
      <c r="H762">
        <v>0.015848931925</v>
      </c>
      <c r="I762" t="s">
        <v>37</v>
      </c>
      <c r="L762" t="s">
        <v>50</v>
      </c>
      <c r="M762" t="s">
        <v>39</v>
      </c>
      <c r="N762" s="40"/>
      <c r="O762" s="40"/>
      <c r="P762" s="40"/>
      <c r="Q762" s="40"/>
      <c r="R762" s="39"/>
      <c r="S762" s="39"/>
      <c r="T762" s="39"/>
      <c r="U762" s="40"/>
      <c r="V762" s="39"/>
      <c r="W762" s="69"/>
      <c r="Y762" t="s">
        <v>40</v>
      </c>
      <c r="AA762">
        <v>3248</v>
      </c>
      <c r="AB762" s="46" t="b">
        <v>0</v>
      </c>
      <c r="AD762" s="8"/>
    </row>
    <row r="763" ht="14.25" customHeight="1">
      <c r="A763" s="38">
        <v>1287</v>
      </c>
      <c r="B763" s="46" t="s">
        <v>44</v>
      </c>
      <c r="C763" s="46" t="s">
        <v>45</v>
      </c>
      <c r="D763" s="46" t="s">
        <v>1314</v>
      </c>
      <c r="E763" s="46" t="s">
        <v>1315</v>
      </c>
      <c r="F763" t="s">
        <v>48</v>
      </c>
      <c r="G763" s="46" t="s">
        <v>49</v>
      </c>
      <c r="H763">
        <v>0.023659196975</v>
      </c>
      <c r="I763" t="s">
        <v>37</v>
      </c>
      <c r="L763" t="s">
        <v>50</v>
      </c>
      <c r="M763" t="s">
        <v>39</v>
      </c>
      <c r="N763" s="40"/>
      <c r="O763" s="40"/>
      <c r="P763" s="40"/>
      <c r="Q763" s="40"/>
      <c r="R763" s="39"/>
      <c r="S763" s="39"/>
      <c r="T763" s="39"/>
      <c r="U763" s="40"/>
      <c r="V763" s="39"/>
      <c r="W763" s="69"/>
      <c r="Y763" t="s">
        <v>40</v>
      </c>
      <c r="AA763">
        <v>263182</v>
      </c>
      <c r="AB763" s="46" t="b">
        <v>0</v>
      </c>
      <c r="AD763" s="8"/>
    </row>
    <row r="764" ht="14.25" customHeight="1">
      <c r="A764" s="38">
        <v>1287</v>
      </c>
      <c r="B764" s="46" t="s">
        <v>53</v>
      </c>
      <c r="C764" s="46" t="s">
        <v>45</v>
      </c>
      <c r="D764" s="46" t="s">
        <v>1316</v>
      </c>
      <c r="E764" s="46" t="s">
        <v>1317</v>
      </c>
      <c r="F764" t="s">
        <v>48</v>
      </c>
      <c r="G764" s="46" t="s">
        <v>49</v>
      </c>
      <c r="H764">
        <v>0.001096478196</v>
      </c>
      <c r="I764" t="s">
        <v>37</v>
      </c>
      <c r="L764" t="s">
        <v>50</v>
      </c>
      <c r="M764" t="s">
        <v>39</v>
      </c>
      <c r="N764" s="40"/>
      <c r="O764" s="40"/>
      <c r="P764" s="40"/>
      <c r="Q764" s="40"/>
      <c r="R764" s="39"/>
      <c r="S764" s="39"/>
      <c r="T764" s="39"/>
      <c r="U764" s="40"/>
      <c r="V764" s="39"/>
      <c r="W764" s="69"/>
      <c r="Y764" t="s">
        <v>40</v>
      </c>
      <c r="AA764">
        <v>1435</v>
      </c>
      <c r="AB764" s="46" t="b">
        <v>0</v>
      </c>
      <c r="AD764" s="8"/>
    </row>
    <row r="765" ht="14.25" customHeight="1">
      <c r="A765" s="38">
        <v>1287</v>
      </c>
      <c r="B765" s="46" t="s">
        <v>44</v>
      </c>
      <c r="C765" s="46" t="s">
        <v>45</v>
      </c>
      <c r="D765" s="46" t="s">
        <v>1316</v>
      </c>
      <c r="E765" s="46" t="s">
        <v>1318</v>
      </c>
      <c r="F765" t="s">
        <v>48</v>
      </c>
      <c r="G765" s="46" t="s">
        <v>49</v>
      </c>
      <c r="H765">
        <v>0.001091440336</v>
      </c>
      <c r="I765" t="s">
        <v>37</v>
      </c>
      <c r="L765" t="s">
        <v>50</v>
      </c>
      <c r="M765" t="s">
        <v>39</v>
      </c>
      <c r="N765" s="40"/>
      <c r="O765" s="40"/>
      <c r="P765" s="40"/>
      <c r="Q765" s="40"/>
      <c r="R765" s="39"/>
      <c r="S765" s="39"/>
      <c r="T765" s="39"/>
      <c r="U765" s="40"/>
      <c r="V765" s="39"/>
      <c r="W765" s="69"/>
      <c r="Y765" t="s">
        <v>40</v>
      </c>
      <c r="AA765">
        <v>1435</v>
      </c>
      <c r="AB765" s="46" t="b">
        <v>0</v>
      </c>
      <c r="AD765" s="8"/>
    </row>
    <row r="766" ht="14.25" customHeight="1">
      <c r="A766" s="38">
        <v>1287</v>
      </c>
      <c r="B766" s="46" t="s">
        <v>44</v>
      </c>
      <c r="C766" s="46" t="s">
        <v>45</v>
      </c>
      <c r="D766" s="46" t="s">
        <v>1319</v>
      </c>
      <c r="E766" s="46" t="s">
        <v>1320</v>
      </c>
      <c r="F766" t="s">
        <v>48</v>
      </c>
      <c r="G766" s="46" t="s">
        <v>49</v>
      </c>
      <c r="H766">
        <v>0.000281190083</v>
      </c>
      <c r="I766" t="s">
        <v>37</v>
      </c>
      <c r="L766" t="s">
        <v>50</v>
      </c>
      <c r="M766" t="s">
        <v>39</v>
      </c>
      <c r="N766" s="40"/>
      <c r="O766" s="40"/>
      <c r="P766" s="40"/>
      <c r="Q766" s="40"/>
      <c r="R766" s="39"/>
      <c r="S766" s="39"/>
      <c r="T766" s="39"/>
      <c r="U766" s="40"/>
      <c r="V766" s="39"/>
      <c r="W766" s="69"/>
      <c r="Y766" t="s">
        <v>40</v>
      </c>
      <c r="AA766">
        <v>6891</v>
      </c>
      <c r="AB766" s="46" t="b">
        <v>0</v>
      </c>
      <c r="AD766" s="8"/>
    </row>
    <row r="767" ht="14.25" customHeight="1">
      <c r="A767" s="38">
        <v>1287</v>
      </c>
      <c r="B767" s="46" t="s">
        <v>44</v>
      </c>
      <c r="C767" s="46" t="s">
        <v>45</v>
      </c>
      <c r="D767" s="46" t="s">
        <v>1321</v>
      </c>
      <c r="E767" s="46" t="s">
        <v>1322</v>
      </c>
      <c r="F767" t="s">
        <v>48</v>
      </c>
      <c r="G767" s="46" t="s">
        <v>49</v>
      </c>
      <c r="H767">
        <v>0.000588843655</v>
      </c>
      <c r="I767" t="s">
        <v>37</v>
      </c>
      <c r="L767" t="s">
        <v>50</v>
      </c>
      <c r="M767" t="s">
        <v>39</v>
      </c>
      <c r="N767" s="40"/>
      <c r="O767" s="40"/>
      <c r="P767" s="40"/>
      <c r="Q767" s="40"/>
      <c r="R767" s="39"/>
      <c r="S767" s="39"/>
      <c r="T767" s="39"/>
      <c r="U767" s="40"/>
      <c r="V767" s="39"/>
      <c r="W767" s="69"/>
      <c r="Y767" t="s">
        <v>40</v>
      </c>
      <c r="AA767">
        <v>10854</v>
      </c>
      <c r="AB767" s="46" t="b">
        <v>0</v>
      </c>
      <c r="AD767" s="8"/>
    </row>
    <row r="768" ht="14.25" customHeight="1">
      <c r="A768" s="38">
        <v>1264</v>
      </c>
      <c r="B768" s="46" t="s">
        <v>1323</v>
      </c>
      <c r="C768" s="46" t="s">
        <v>577</v>
      </c>
      <c r="D768" s="11" t="s">
        <v>1324</v>
      </c>
      <c r="E768" s="11" t="s">
        <v>1325</v>
      </c>
      <c r="F768" s="7" t="s">
        <v>580</v>
      </c>
      <c r="G768" s="7" t="s">
        <v>581</v>
      </c>
      <c r="H768">
        <v>0.16911887737505</v>
      </c>
      <c r="I768" s="46" t="s">
        <v>37</v>
      </c>
      <c r="K768" s="46"/>
      <c r="L768" t="s">
        <v>1326</v>
      </c>
      <c r="M768" t="s">
        <v>39</v>
      </c>
      <c r="N768" s="40"/>
      <c r="O768" s="40"/>
      <c r="P768" s="40"/>
      <c r="Q768" s="40"/>
      <c r="R768" s="39"/>
      <c r="S768" s="39"/>
      <c r="T768" s="39"/>
      <c r="U768" s="40"/>
      <c r="V768" s="39"/>
      <c r="W768" s="69"/>
      <c r="Y768" t="s">
        <v>40</v>
      </c>
      <c r="AA768">
        <v>24326358</v>
      </c>
      <c r="AB768" s="46" t="b">
        <f>if((W768=""),false,true)</f>
        <v>0</v>
      </c>
      <c r="AD768" s="8"/>
    </row>
    <row r="769" ht="14.25" customHeight="1">
      <c r="A769" s="38">
        <v>1264</v>
      </c>
      <c r="B769" s="46" t="s">
        <v>1323</v>
      </c>
      <c r="C769" s="46" t="s">
        <v>577</v>
      </c>
      <c r="D769" s="11" t="s">
        <v>1324</v>
      </c>
      <c r="E769" s="11" t="s">
        <v>1325</v>
      </c>
      <c r="F769" s="7" t="s">
        <v>584</v>
      </c>
      <c r="G769" s="7" t="s">
        <v>585</v>
      </c>
      <c r="H769">
        <v>0.15299994286443</v>
      </c>
      <c r="I769" s="46" t="s">
        <v>37</v>
      </c>
      <c r="K769" s="46"/>
      <c r="L769" t="s">
        <v>1326</v>
      </c>
      <c r="M769" t="s">
        <v>39</v>
      </c>
      <c r="N769" s="40"/>
      <c r="O769" s="40"/>
      <c r="P769" s="40"/>
      <c r="Q769" s="40"/>
      <c r="R769" s="39"/>
      <c r="S769" s="39"/>
      <c r="T769" s="39"/>
      <c r="U769" s="40"/>
      <c r="V769" s="39"/>
      <c r="W769" s="69"/>
      <c r="Y769" t="s">
        <v>40</v>
      </c>
      <c r="AA769">
        <v>24326358</v>
      </c>
      <c r="AB769" s="46" t="b">
        <f>if((W769=""),false,true)</f>
        <v>0</v>
      </c>
      <c r="AD769" s="8"/>
    </row>
    <row r="770" ht="14.25" customHeight="1">
      <c r="A770" s="38">
        <v>1264</v>
      </c>
      <c r="B770" s="46" t="s">
        <v>1323</v>
      </c>
      <c r="C770" s="46" t="s">
        <v>577</v>
      </c>
      <c r="D770" s="11" t="s">
        <v>1324</v>
      </c>
      <c r="E770" s="11" t="s">
        <v>1325</v>
      </c>
      <c r="F770" s="7" t="s">
        <v>586</v>
      </c>
      <c r="G770" s="7" t="s">
        <v>587</v>
      </c>
      <c r="H770">
        <v>1.621613089051</v>
      </c>
      <c r="I770" s="46" t="s">
        <v>37</v>
      </c>
      <c r="K770" s="46"/>
      <c r="L770" t="s">
        <v>1326</v>
      </c>
      <c r="M770" t="s">
        <v>39</v>
      </c>
      <c r="N770" s="40"/>
      <c r="O770" s="40"/>
      <c r="P770" s="40"/>
      <c r="Q770" s="40"/>
      <c r="R770" s="39"/>
      <c r="S770" s="39"/>
      <c r="T770" s="39"/>
      <c r="U770" s="40"/>
      <c r="V770" s="39"/>
      <c r="W770" s="69"/>
      <c r="Y770" t="s">
        <v>40</v>
      </c>
      <c r="AA770">
        <v>24326358</v>
      </c>
      <c r="AB770" s="46" t="b">
        <f>if((W770=""),false,true)</f>
        <v>0</v>
      </c>
      <c r="AD770" s="8"/>
    </row>
    <row r="771" ht="14.25" customHeight="1">
      <c r="A771" s="38">
        <v>1264</v>
      </c>
      <c r="B771" s="46" t="s">
        <v>1323</v>
      </c>
      <c r="C771" s="46" t="s">
        <v>577</v>
      </c>
      <c r="D771" s="11" t="s">
        <v>1324</v>
      </c>
      <c r="E771" s="11" t="s">
        <v>1325</v>
      </c>
      <c r="F771" s="7" t="s">
        <v>689</v>
      </c>
      <c r="G771" s="7" t="s">
        <v>690</v>
      </c>
      <c r="H771">
        <v>0.51835517116647</v>
      </c>
      <c r="I771" s="46" t="s">
        <v>37</v>
      </c>
      <c r="K771" s="46"/>
      <c r="L771" t="s">
        <v>1326</v>
      </c>
      <c r="M771" t="s">
        <v>39</v>
      </c>
      <c r="N771" s="40"/>
      <c r="O771" s="40"/>
      <c r="P771" s="40"/>
      <c r="Q771" s="40"/>
      <c r="R771" s="39"/>
      <c r="S771" s="39"/>
      <c r="T771" s="39"/>
      <c r="U771" s="40"/>
      <c r="V771" s="39"/>
      <c r="W771" s="69"/>
      <c r="Y771" t="s">
        <v>40</v>
      </c>
      <c r="AA771">
        <v>24326358</v>
      </c>
      <c r="AB771" s="46" t="b">
        <f>if((W771=""),false,true)</f>
        <v>0</v>
      </c>
      <c r="AD771" s="8"/>
    </row>
    <row r="772" ht="14.25" customHeight="1">
      <c r="A772" s="38">
        <v>1264</v>
      </c>
      <c r="B772" s="46" t="s">
        <v>1323</v>
      </c>
      <c r="C772" s="46" t="s">
        <v>577</v>
      </c>
      <c r="D772" s="11" t="s">
        <v>1324</v>
      </c>
      <c r="E772" s="11" t="s">
        <v>1325</v>
      </c>
      <c r="F772" s="7" t="s">
        <v>429</v>
      </c>
      <c r="G772" s="7" t="s">
        <v>590</v>
      </c>
      <c r="H772">
        <v>0.17908275416165</v>
      </c>
      <c r="I772" s="46" t="s">
        <v>37</v>
      </c>
      <c r="K772" s="46"/>
      <c r="L772" t="s">
        <v>1326</v>
      </c>
      <c r="M772" t="s">
        <v>39</v>
      </c>
      <c r="N772" s="40"/>
      <c r="O772" s="40"/>
      <c r="P772" s="40"/>
      <c r="Q772" s="40"/>
      <c r="R772" s="39"/>
      <c r="S772" s="39"/>
      <c r="T772" s="39"/>
      <c r="U772" s="40"/>
      <c r="V772" s="39"/>
      <c r="W772" s="69"/>
      <c r="Y772" t="s">
        <v>40</v>
      </c>
      <c r="AA772">
        <v>24326358</v>
      </c>
      <c r="AB772" s="46" t="b">
        <f>if((W772=""),false,true)</f>
        <v>0</v>
      </c>
      <c r="AD772" s="8"/>
    </row>
    <row r="773" ht="14.25" customHeight="1">
      <c r="A773" s="38">
        <v>1264</v>
      </c>
      <c r="B773" s="46" t="s">
        <v>1323</v>
      </c>
      <c r="C773" s="46" t="s">
        <v>577</v>
      </c>
      <c r="D773" s="11" t="s">
        <v>1324</v>
      </c>
      <c r="E773" s="11" t="s">
        <v>1325</v>
      </c>
      <c r="F773" s="7" t="s">
        <v>711</v>
      </c>
      <c r="G773" s="7" t="s">
        <v>712</v>
      </c>
      <c r="H773">
        <v>0.57126426021889</v>
      </c>
      <c r="I773" s="46" t="s">
        <v>37</v>
      </c>
      <c r="K773" s="46"/>
      <c r="L773" t="s">
        <v>1326</v>
      </c>
      <c r="M773" t="s">
        <v>39</v>
      </c>
      <c r="N773" s="40"/>
      <c r="O773" s="40"/>
      <c r="P773" s="40"/>
      <c r="Q773" s="40"/>
      <c r="R773" s="39"/>
      <c r="S773" s="39"/>
      <c r="T773" s="39"/>
      <c r="U773" s="40"/>
      <c r="V773" s="39"/>
      <c r="W773" s="69"/>
      <c r="Y773" t="s">
        <v>40</v>
      </c>
      <c r="AA773">
        <v>24326358</v>
      </c>
      <c r="AB773" s="46" t="b">
        <f>if((W773=""),false,true)</f>
        <v>0</v>
      </c>
      <c r="AD773" s="8"/>
    </row>
    <row r="774" ht="14.25" customHeight="1">
      <c r="A774" s="38">
        <v>1264</v>
      </c>
      <c r="B774" s="46" t="s">
        <v>1323</v>
      </c>
      <c r="C774" s="46" t="s">
        <v>577</v>
      </c>
      <c r="D774" s="11" t="s">
        <v>1324</v>
      </c>
      <c r="E774" s="11" t="s">
        <v>1325</v>
      </c>
      <c r="F774" s="7" t="s">
        <v>434</v>
      </c>
      <c r="G774" s="7" t="s">
        <v>593</v>
      </c>
      <c r="H774">
        <v>0.20395651453407</v>
      </c>
      <c r="I774" s="46" t="s">
        <v>37</v>
      </c>
      <c r="K774" s="46"/>
      <c r="L774" t="s">
        <v>1326</v>
      </c>
      <c r="M774" t="s">
        <v>39</v>
      </c>
      <c r="N774" s="40"/>
      <c r="O774" s="40"/>
      <c r="P774" s="40"/>
      <c r="Q774" s="40"/>
      <c r="R774" s="39"/>
      <c r="S774" s="39"/>
      <c r="T774" s="39"/>
      <c r="U774" s="40"/>
      <c r="V774" s="39"/>
      <c r="W774" s="69"/>
      <c r="Y774" t="s">
        <v>40</v>
      </c>
      <c r="AA774">
        <v>24326358</v>
      </c>
      <c r="AB774" s="46" t="b">
        <f>if((W774=""),false,true)</f>
        <v>0</v>
      </c>
      <c r="AD774" s="8"/>
    </row>
    <row r="775" ht="14.25" customHeight="1">
      <c r="A775" s="38">
        <v>1287</v>
      </c>
      <c r="B775" s="46" t="s">
        <v>44</v>
      </c>
      <c r="C775" s="46" t="s">
        <v>45</v>
      </c>
      <c r="D775" s="46" t="s">
        <v>1327</v>
      </c>
      <c r="E775" s="46" t="s">
        <v>1328</v>
      </c>
      <c r="F775" t="s">
        <v>48</v>
      </c>
      <c r="G775" s="46" t="s">
        <v>49</v>
      </c>
      <c r="H775">
        <v>5.081594425606</v>
      </c>
      <c r="I775" t="s">
        <v>37</v>
      </c>
      <c r="L775" t="s">
        <v>50</v>
      </c>
      <c r="M775" t="s">
        <v>39</v>
      </c>
      <c r="N775" s="40"/>
      <c r="O775" s="40"/>
      <c r="P775" s="40"/>
      <c r="Q775" s="40"/>
      <c r="R775" s="39"/>
      <c r="S775" s="39"/>
      <c r="T775" s="39"/>
      <c r="U775" s="40"/>
      <c r="V775" s="39"/>
      <c r="W775" s="69"/>
      <c r="Y775" t="s">
        <v>40</v>
      </c>
      <c r="AA775">
        <v>759</v>
      </c>
      <c r="AB775" s="46" t="b">
        <v>0</v>
      </c>
      <c r="AD775" s="8"/>
    </row>
    <row r="776" ht="14.25" customHeight="1">
      <c r="A776" s="38">
        <v>1287</v>
      </c>
      <c r="B776" s="46" t="s">
        <v>53</v>
      </c>
      <c r="C776" s="46" t="s">
        <v>45</v>
      </c>
      <c r="D776" s="46" t="s">
        <v>1329</v>
      </c>
      <c r="E776" s="46" t="s">
        <v>1330</v>
      </c>
      <c r="F776" t="s">
        <v>48</v>
      </c>
      <c r="G776" s="46" t="s">
        <v>49</v>
      </c>
      <c r="H776">
        <v>0.006025595861</v>
      </c>
      <c r="I776" t="s">
        <v>37</v>
      </c>
      <c r="L776" t="s">
        <v>50</v>
      </c>
      <c r="M776" t="s">
        <v>39</v>
      </c>
      <c r="N776" s="40"/>
      <c r="O776" s="40"/>
      <c r="P776" s="40"/>
      <c r="Q776" s="40"/>
      <c r="R776" s="39"/>
      <c r="S776" s="39"/>
      <c r="T776" s="39"/>
      <c r="U776" s="40"/>
      <c r="V776" s="39"/>
      <c r="W776" s="69"/>
      <c r="Y776" t="s">
        <v>40</v>
      </c>
      <c r="AA776">
        <v>7261</v>
      </c>
      <c r="AB776" s="46" t="b">
        <v>0</v>
      </c>
      <c r="AD776" s="8"/>
    </row>
    <row r="777" ht="14.25" customHeight="1">
      <c r="A777" s="38">
        <v>1287</v>
      </c>
      <c r="B777" s="46" t="s">
        <v>44</v>
      </c>
      <c r="C777" s="46" t="s">
        <v>45</v>
      </c>
      <c r="D777" s="46" t="s">
        <v>1331</v>
      </c>
      <c r="E777" s="46" t="s">
        <v>1332</v>
      </c>
      <c r="F777" t="s">
        <v>48</v>
      </c>
      <c r="G777" s="46" t="s">
        <v>49</v>
      </c>
      <c r="H777">
        <v>0.209411245585</v>
      </c>
      <c r="I777" t="s">
        <v>37</v>
      </c>
      <c r="L777" t="s">
        <v>50</v>
      </c>
      <c r="M777" t="s">
        <v>39</v>
      </c>
      <c r="N777" s="40"/>
      <c r="O777" s="40"/>
      <c r="P777" s="40"/>
      <c r="Q777" s="40"/>
      <c r="R777" s="39"/>
      <c r="S777" s="39"/>
      <c r="T777" s="39"/>
      <c r="U777" s="40"/>
      <c r="V777" s="39"/>
      <c r="W777" s="69"/>
      <c r="Y777" t="s">
        <v>40</v>
      </c>
      <c r="AA777">
        <v>4102747</v>
      </c>
      <c r="AB777" s="46" t="b">
        <v>0</v>
      </c>
      <c r="AD777" s="8"/>
    </row>
    <row r="778" ht="14.25" customHeight="1">
      <c r="A778" s="38">
        <v>1287</v>
      </c>
      <c r="B778" s="46" t="s">
        <v>53</v>
      </c>
      <c r="C778" s="46" t="s">
        <v>45</v>
      </c>
      <c r="D778" s="46" t="s">
        <v>1333</v>
      </c>
      <c r="E778" s="46" t="s">
        <v>1334</v>
      </c>
      <c r="F778" t="s">
        <v>48</v>
      </c>
      <c r="G778" s="46" t="s">
        <v>49</v>
      </c>
      <c r="H778">
        <v>0.001513561248</v>
      </c>
      <c r="I778" t="s">
        <v>37</v>
      </c>
      <c r="L778" t="s">
        <v>50</v>
      </c>
      <c r="M778" t="s">
        <v>39</v>
      </c>
      <c r="N778" s="40"/>
      <c r="O778" s="40"/>
      <c r="P778" s="40"/>
      <c r="Q778" s="40"/>
      <c r="R778" s="39"/>
      <c r="S778" s="39"/>
      <c r="T778" s="39"/>
      <c r="U778" s="40"/>
      <c r="V778" s="39"/>
      <c r="W778" s="69"/>
      <c r="Y778" t="s">
        <v>40</v>
      </c>
      <c r="AA778">
        <v>4528</v>
      </c>
      <c r="AB778" s="46" t="b">
        <v>0</v>
      </c>
      <c r="AD778" s="8"/>
    </row>
    <row r="779" ht="14.25" customHeight="1">
      <c r="A779" s="38">
        <v>1287</v>
      </c>
      <c r="B779" s="46" t="s">
        <v>44</v>
      </c>
      <c r="C779" s="46" t="s">
        <v>45</v>
      </c>
      <c r="D779" s="46" t="s">
        <v>1335</v>
      </c>
      <c r="E779" s="46" t="s">
        <v>1336</v>
      </c>
      <c r="F779" t="s">
        <v>48</v>
      </c>
      <c r="G779" s="46" t="s">
        <v>49</v>
      </c>
      <c r="H779">
        <v>0.004875284901</v>
      </c>
      <c r="I779" t="s">
        <v>37</v>
      </c>
      <c r="L779" s="46" t="str">
        <f>((I779&amp;A779)&amp;"-")&amp;B779</f>
        <v>REF1287-Wang 99 - S3</v>
      </c>
      <c r="M779" t="s">
        <v>39</v>
      </c>
      <c r="N779" s="40"/>
      <c r="O779" s="40"/>
      <c r="P779" s="40"/>
      <c r="Q779" s="40"/>
      <c r="R779" s="39"/>
      <c r="S779" s="39"/>
      <c r="T779" s="39"/>
      <c r="U779" s="40"/>
      <c r="V779" s="39"/>
      <c r="W779" s="69"/>
      <c r="Y779" t="s">
        <v>40</v>
      </c>
      <c r="AA779">
        <v>28295111</v>
      </c>
      <c r="AB779" s="46" t="b">
        <v>0</v>
      </c>
      <c r="AD779" s="8"/>
    </row>
    <row r="780" ht="14.25" customHeight="1">
      <c r="A780" s="38">
        <v>1287</v>
      </c>
      <c r="B780" s="46" t="s">
        <v>44</v>
      </c>
      <c r="C780" s="46" t="s">
        <v>45</v>
      </c>
      <c r="D780" s="46" t="s">
        <v>1337</v>
      </c>
      <c r="E780" s="46" t="s">
        <v>1338</v>
      </c>
      <c r="F780" t="s">
        <v>48</v>
      </c>
      <c r="G780" s="46" t="s">
        <v>49</v>
      </c>
      <c r="H780">
        <v>0.000665273156</v>
      </c>
      <c r="I780" t="s">
        <v>37</v>
      </c>
      <c r="L780" s="46" t="str">
        <f>((I780&amp;A780)&amp;"-")&amp;B780</f>
        <v>REF1287-Wang 99 - S3</v>
      </c>
      <c r="M780" t="s">
        <v>39</v>
      </c>
      <c r="N780" s="40"/>
      <c r="O780" s="40"/>
      <c r="P780" s="40"/>
      <c r="Q780" s="40"/>
      <c r="R780" s="39"/>
      <c r="S780" s="39"/>
      <c r="T780" s="39"/>
      <c r="U780" s="40"/>
      <c r="V780" s="39"/>
      <c r="W780" s="69"/>
      <c r="Y780" t="s">
        <v>40</v>
      </c>
      <c r="AA780">
        <v>28295152</v>
      </c>
      <c r="AB780" s="46" t="b">
        <v>0</v>
      </c>
      <c r="AD780" s="8"/>
    </row>
    <row r="781" ht="14.25" customHeight="1">
      <c r="A781" s="38">
        <v>1287</v>
      </c>
      <c r="B781" s="46" t="s">
        <v>53</v>
      </c>
      <c r="C781" s="46" t="s">
        <v>45</v>
      </c>
      <c r="D781" s="46" t="s">
        <v>1339</v>
      </c>
      <c r="E781" s="46" t="s">
        <v>1340</v>
      </c>
      <c r="F781" t="s">
        <v>48</v>
      </c>
      <c r="G781" s="46" t="s">
        <v>49</v>
      </c>
      <c r="H781">
        <v>0.000208929613</v>
      </c>
      <c r="I781" t="s">
        <v>37</v>
      </c>
      <c r="L781" t="s">
        <v>50</v>
      </c>
      <c r="M781" t="s">
        <v>39</v>
      </c>
      <c r="N781" s="40"/>
      <c r="O781" s="40"/>
      <c r="P781" s="40"/>
      <c r="Q781" s="40"/>
      <c r="R781" s="39"/>
      <c r="S781" s="39"/>
      <c r="T781" s="39"/>
      <c r="U781" s="40"/>
      <c r="V781" s="39"/>
      <c r="W781" s="69"/>
      <c r="Y781" t="s">
        <v>40</v>
      </c>
      <c r="AA781">
        <v>6820</v>
      </c>
      <c r="AB781" s="46" t="b">
        <v>0</v>
      </c>
      <c r="AD781" s="8"/>
    </row>
    <row r="782" ht="14.25" customHeight="1">
      <c r="A782" s="38">
        <v>1287</v>
      </c>
      <c r="B782" s="46" t="s">
        <v>44</v>
      </c>
      <c r="C782" s="46" t="s">
        <v>45</v>
      </c>
      <c r="D782" s="46" t="s">
        <v>1341</v>
      </c>
      <c r="E782" s="46" t="s">
        <v>1342</v>
      </c>
      <c r="F782" t="s">
        <v>48</v>
      </c>
      <c r="G782" s="46" t="s">
        <v>49</v>
      </c>
      <c r="H782">
        <v>0.000986279486</v>
      </c>
      <c r="I782" t="s">
        <v>37</v>
      </c>
      <c r="L782" t="s">
        <v>50</v>
      </c>
      <c r="M782" t="s">
        <v>39</v>
      </c>
      <c r="N782" s="40"/>
      <c r="O782" s="40"/>
      <c r="P782" s="40"/>
      <c r="Q782" s="40"/>
      <c r="R782" s="39"/>
      <c r="S782" s="39"/>
      <c r="T782" s="39"/>
      <c r="U782" s="40"/>
      <c r="V782" s="39"/>
      <c r="W782" s="69"/>
      <c r="Y782" t="s">
        <v>40</v>
      </c>
      <c r="AA782">
        <v>224551</v>
      </c>
      <c r="AB782" s="46" t="b">
        <v>0</v>
      </c>
      <c r="AD782" s="8"/>
    </row>
    <row r="783" ht="14.25" customHeight="1">
      <c r="A783" s="38">
        <v>1287</v>
      </c>
      <c r="B783" s="46" t="s">
        <v>53</v>
      </c>
      <c r="C783" s="46" t="s">
        <v>45</v>
      </c>
      <c r="D783" s="46" t="s">
        <v>1343</v>
      </c>
      <c r="E783" s="46" t="s">
        <v>1344</v>
      </c>
      <c r="F783" t="s">
        <v>48</v>
      </c>
      <c r="G783" s="46" t="s">
        <v>49</v>
      </c>
      <c r="H783">
        <v>0.005888436554</v>
      </c>
      <c r="I783" t="s">
        <v>37</v>
      </c>
      <c r="L783" t="s">
        <v>50</v>
      </c>
      <c r="M783" t="s">
        <v>39</v>
      </c>
      <c r="N783" s="40"/>
      <c r="O783" s="40"/>
      <c r="P783" s="40"/>
      <c r="Q783" s="40"/>
      <c r="R783" s="39"/>
      <c r="S783" s="39"/>
      <c r="T783" s="39"/>
      <c r="U783" s="40"/>
      <c r="V783" s="39"/>
      <c r="W783" s="69"/>
      <c r="Y783" t="s">
        <v>40</v>
      </c>
      <c r="AA783">
        <v>6935</v>
      </c>
      <c r="AB783" s="46" t="b">
        <v>0</v>
      </c>
      <c r="AD783" s="8"/>
    </row>
    <row r="784" ht="14.25" customHeight="1">
      <c r="A784" s="38">
        <v>1287</v>
      </c>
      <c r="B784" s="46" t="s">
        <v>53</v>
      </c>
      <c r="C784" s="46" t="s">
        <v>45</v>
      </c>
      <c r="D784" s="46" t="s">
        <v>1345</v>
      </c>
      <c r="E784" s="46" t="s">
        <v>1346</v>
      </c>
      <c r="F784" t="s">
        <v>48</v>
      </c>
      <c r="G784" s="46" t="s">
        <v>49</v>
      </c>
      <c r="H784">
        <v>0.002818382931</v>
      </c>
      <c r="I784" t="s">
        <v>37</v>
      </c>
      <c r="L784" t="s">
        <v>50</v>
      </c>
      <c r="M784" t="s">
        <v>39</v>
      </c>
      <c r="N784" s="40"/>
      <c r="O784" s="40"/>
      <c r="P784" s="40"/>
      <c r="Q784" s="40"/>
      <c r="R784" s="39"/>
      <c r="S784" s="39"/>
      <c r="T784" s="39"/>
      <c r="U784" s="40"/>
      <c r="V784" s="39"/>
      <c r="W784" s="69"/>
      <c r="Y784" t="s">
        <v>40</v>
      </c>
      <c r="AA784">
        <v>6886</v>
      </c>
      <c r="AB784" s="46" t="b">
        <v>0</v>
      </c>
      <c r="AD784" s="8"/>
    </row>
    <row r="785" ht="14.25" customHeight="1">
      <c r="A785" s="38">
        <v>1287</v>
      </c>
      <c r="B785" s="46" t="s">
        <v>53</v>
      </c>
      <c r="C785" s="46" t="s">
        <v>45</v>
      </c>
      <c r="D785" s="46" t="s">
        <v>1347</v>
      </c>
      <c r="E785" s="46" t="s">
        <v>1348</v>
      </c>
      <c r="F785" t="s">
        <v>48</v>
      </c>
      <c r="G785" s="46" t="s">
        <v>49</v>
      </c>
      <c r="H785">
        <v>0.002454708916</v>
      </c>
      <c r="I785" t="s">
        <v>37</v>
      </c>
      <c r="L785" t="s">
        <v>50</v>
      </c>
      <c r="M785" t="s">
        <v>39</v>
      </c>
      <c r="N785" s="40"/>
      <c r="O785" s="40"/>
      <c r="P785" s="40"/>
      <c r="Q785" s="40"/>
      <c r="R785" s="39"/>
      <c r="S785" s="39"/>
      <c r="T785" s="39"/>
      <c r="U785" s="40"/>
      <c r="V785" s="39"/>
      <c r="W785" s="69"/>
      <c r="Y785" t="s">
        <v>40</v>
      </c>
      <c r="AA785">
        <v>18521</v>
      </c>
      <c r="AB785" s="46" t="b">
        <v>0</v>
      </c>
      <c r="AD785" s="8"/>
    </row>
    <row r="786" ht="14.25" customHeight="1">
      <c r="A786" s="38">
        <v>1287</v>
      </c>
      <c r="B786" s="46" t="s">
        <v>44</v>
      </c>
      <c r="C786" s="46" t="s">
        <v>45</v>
      </c>
      <c r="D786" s="46" t="s">
        <v>1349</v>
      </c>
      <c r="E786" s="46" t="s">
        <v>1350</v>
      </c>
      <c r="F786" t="s">
        <v>48</v>
      </c>
      <c r="G786" s="46" t="s">
        <v>49</v>
      </c>
      <c r="H786">
        <v>0.001927524913</v>
      </c>
      <c r="I786" t="s">
        <v>37</v>
      </c>
      <c r="L786" t="s">
        <v>50</v>
      </c>
      <c r="M786" t="s">
        <v>39</v>
      </c>
      <c r="N786" s="40"/>
      <c r="O786" s="40"/>
      <c r="P786" s="40"/>
      <c r="Q786" s="40"/>
      <c r="R786" s="39"/>
      <c r="S786" s="39"/>
      <c r="T786" s="39"/>
      <c r="U786" s="40"/>
      <c r="V786" s="39"/>
      <c r="W786" s="69"/>
      <c r="Y786" t="s">
        <v>40</v>
      </c>
      <c r="AA786">
        <v>59934</v>
      </c>
      <c r="AB786" s="46" t="b">
        <v>0</v>
      </c>
      <c r="AD786" s="8"/>
    </row>
    <row r="787" ht="14.25" customHeight="1">
      <c r="A787" s="38">
        <v>1287</v>
      </c>
      <c r="B787" s="46" t="s">
        <v>53</v>
      </c>
      <c r="C787" s="46" t="s">
        <v>45</v>
      </c>
      <c r="D787" s="46" t="s">
        <v>1351</v>
      </c>
      <c r="E787" s="46" t="s">
        <v>1352</v>
      </c>
      <c r="F787" t="s">
        <v>48</v>
      </c>
      <c r="G787" s="46" t="s">
        <v>49</v>
      </c>
      <c r="H787">
        <v>0.00512861384</v>
      </c>
      <c r="I787" t="s">
        <v>37</v>
      </c>
      <c r="L787" t="s">
        <v>50</v>
      </c>
      <c r="M787" t="s">
        <v>39</v>
      </c>
      <c r="N787" s="40"/>
      <c r="O787" s="40"/>
      <c r="P787" s="40"/>
      <c r="Q787" s="40"/>
      <c r="R787" s="39"/>
      <c r="S787" s="39"/>
      <c r="T787" s="39"/>
      <c r="U787" s="40"/>
      <c r="V787" s="39"/>
      <c r="W787" s="69"/>
      <c r="Y787" t="s">
        <v>40</v>
      </c>
      <c r="AA787">
        <v>24438</v>
      </c>
      <c r="AB787" s="46" t="b">
        <v>0</v>
      </c>
      <c r="AD787" s="8"/>
    </row>
    <row r="788" ht="14.25" customHeight="1">
      <c r="A788" s="38">
        <v>966</v>
      </c>
      <c r="B788" s="46" t="s">
        <v>1353</v>
      </c>
      <c r="C788" s="46" t="s">
        <v>1219</v>
      </c>
      <c r="D788" s="46" t="s">
        <v>1354</v>
      </c>
      <c r="E788" s="46" t="s">
        <v>1355</v>
      </c>
      <c r="F788" s="41" t="s">
        <v>434</v>
      </c>
      <c r="G788" s="5" t="s">
        <v>593</v>
      </c>
      <c r="H788" s="65">
        <v>1.943</v>
      </c>
      <c r="I788" t="s">
        <v>1356</v>
      </c>
      <c r="K788" s="46" t="s">
        <v>1357</v>
      </c>
      <c r="L788" s="46" t="s">
        <v>1358</v>
      </c>
      <c r="M788" t="s">
        <v>39</v>
      </c>
      <c r="N788" s="40">
        <f>U788*V788</f>
        <v>34.150207516362</v>
      </c>
      <c r="O788" s="56">
        <v>32.042</v>
      </c>
      <c r="P788" s="56">
        <v>0.791</v>
      </c>
      <c r="Q788" s="56">
        <v>1.194</v>
      </c>
      <c r="R788" s="39">
        <f>O788/P788</f>
        <v>40.5082174462705</v>
      </c>
      <c r="S788" s="39">
        <f>N788/Q788</f>
        <v>28.601513832799</v>
      </c>
      <c r="T788" s="39">
        <f>R788+S788</f>
        <v>69.1097312790695</v>
      </c>
      <c r="U788" s="40">
        <v>254.2806</v>
      </c>
      <c r="V788" s="39">
        <v>0.13430127</v>
      </c>
      <c r="W788" s="69">
        <f>round(((1000*V788)/T788),3)</f>
        <v>1.943</v>
      </c>
      <c r="Y788" t="s">
        <v>40</v>
      </c>
      <c r="AA788">
        <v>64016</v>
      </c>
      <c r="AB788" t="b">
        <v>1</v>
      </c>
      <c r="AD788" s="8"/>
    </row>
    <row r="789" ht="14.25" customHeight="1">
      <c r="A789" s="38">
        <v>1236</v>
      </c>
      <c r="B789" s="46" t="s">
        <v>1359</v>
      </c>
      <c r="C789" s="46" t="s">
        <v>577</v>
      </c>
      <c r="D789" s="11" t="s">
        <v>1354</v>
      </c>
      <c r="E789" s="11" t="s">
        <v>1355</v>
      </c>
      <c r="F789" s="11" t="s">
        <v>580</v>
      </c>
      <c r="G789" s="7" t="s">
        <v>581</v>
      </c>
      <c r="H789">
        <v>1.2537372700244</v>
      </c>
      <c r="I789" s="46" t="s">
        <v>37</v>
      </c>
      <c r="K789" s="46"/>
      <c r="L789" t="s">
        <v>1360</v>
      </c>
      <c r="M789" t="s">
        <v>583</v>
      </c>
      <c r="N789" s="40"/>
      <c r="O789" s="40"/>
      <c r="P789" s="40"/>
      <c r="Q789" s="40"/>
      <c r="R789" s="39"/>
      <c r="S789" s="39"/>
      <c r="T789" s="39"/>
      <c r="U789" s="40"/>
      <c r="V789" s="39"/>
      <c r="W789" s="69"/>
      <c r="Y789" t="s">
        <v>40</v>
      </c>
      <c r="AA789">
        <v>64016</v>
      </c>
      <c r="AB789" s="46" t="b">
        <f>if((W789=""),false,true)</f>
        <v>0</v>
      </c>
      <c r="AD789" s="8"/>
    </row>
    <row r="790" ht="14.25" customHeight="1">
      <c r="A790" s="38">
        <v>1236</v>
      </c>
      <c r="B790" s="46" t="s">
        <v>1359</v>
      </c>
      <c r="C790" s="46" t="s">
        <v>577</v>
      </c>
      <c r="D790" s="11" t="s">
        <v>1354</v>
      </c>
      <c r="E790" s="11" t="s">
        <v>1355</v>
      </c>
      <c r="F790" s="7" t="s">
        <v>1361</v>
      </c>
      <c r="G790" s="7" t="s">
        <v>1362</v>
      </c>
      <c r="H790">
        <v>0.09602071479635</v>
      </c>
      <c r="I790" s="46" t="s">
        <v>37</v>
      </c>
      <c r="K790" s="46"/>
      <c r="L790" t="s">
        <v>1360</v>
      </c>
      <c r="M790" t="s">
        <v>583</v>
      </c>
      <c r="N790" s="40"/>
      <c r="O790" s="40"/>
      <c r="P790" s="40"/>
      <c r="Q790" s="40"/>
      <c r="R790" s="39"/>
      <c r="S790" s="39"/>
      <c r="T790" s="39"/>
      <c r="U790" s="40"/>
      <c r="V790" s="39"/>
      <c r="W790" s="69"/>
      <c r="Y790" t="s">
        <v>40</v>
      </c>
      <c r="AA790">
        <v>64016</v>
      </c>
      <c r="AB790" s="46" t="b">
        <f>if((W790=""),false,true)</f>
        <v>0</v>
      </c>
      <c r="AD790" s="8"/>
    </row>
    <row r="791" ht="14.25" customHeight="1">
      <c r="A791" s="38">
        <v>1236</v>
      </c>
      <c r="B791" s="46" t="s">
        <v>1359</v>
      </c>
      <c r="C791" s="46" t="s">
        <v>577</v>
      </c>
      <c r="D791" s="11" t="s">
        <v>1354</v>
      </c>
      <c r="E791" s="11" t="s">
        <v>1355</v>
      </c>
      <c r="F791" s="7" t="s">
        <v>584</v>
      </c>
      <c r="G791" s="7" t="s">
        <v>585</v>
      </c>
      <c r="H791">
        <v>0.15217700256559</v>
      </c>
      <c r="I791" s="46" t="s">
        <v>37</v>
      </c>
      <c r="K791" s="46"/>
      <c r="L791" t="s">
        <v>1360</v>
      </c>
      <c r="M791" t="s">
        <v>583</v>
      </c>
      <c r="N791" s="40"/>
      <c r="O791" s="40"/>
      <c r="P791" s="40"/>
      <c r="Q791" s="40"/>
      <c r="R791" s="39"/>
      <c r="S791" s="39"/>
      <c r="T791" s="39"/>
      <c r="U791" s="40"/>
      <c r="V791" s="39"/>
      <c r="W791" s="69"/>
      <c r="Y791" t="s">
        <v>40</v>
      </c>
      <c r="AA791">
        <v>64016</v>
      </c>
      <c r="AB791" s="46" t="b">
        <f>if((W791=""),false,true)</f>
        <v>0</v>
      </c>
      <c r="AD791" s="8"/>
    </row>
    <row r="792" ht="14.25" customHeight="1">
      <c r="A792" s="38">
        <v>1236</v>
      </c>
      <c r="B792" s="46" t="s">
        <v>1359</v>
      </c>
      <c r="C792" s="46" t="s">
        <v>577</v>
      </c>
      <c r="D792" s="11" t="s">
        <v>1354</v>
      </c>
      <c r="E792" s="11" t="s">
        <v>1355</v>
      </c>
      <c r="F792" s="7" t="s">
        <v>586</v>
      </c>
      <c r="G792" s="7" t="s">
        <v>587</v>
      </c>
      <c r="H792">
        <v>0.063760797737732</v>
      </c>
      <c r="I792" s="46" t="s">
        <v>37</v>
      </c>
      <c r="K792" s="46"/>
      <c r="L792" t="s">
        <v>1360</v>
      </c>
      <c r="M792" t="s">
        <v>583</v>
      </c>
      <c r="N792" s="40"/>
      <c r="O792" s="40"/>
      <c r="P792" s="40"/>
      <c r="Q792" s="40"/>
      <c r="R792" s="39"/>
      <c r="S792" s="39"/>
      <c r="T792" s="39"/>
      <c r="U792" s="40"/>
      <c r="V792" s="39"/>
      <c r="W792" s="69"/>
      <c r="Y792" t="s">
        <v>40</v>
      </c>
      <c r="AA792">
        <v>64016</v>
      </c>
      <c r="AB792" s="46" t="b">
        <f>if((W792=""),false,true)</f>
        <v>0</v>
      </c>
      <c r="AD792" s="8"/>
    </row>
    <row r="793" ht="14.25" customHeight="1">
      <c r="A793" s="38">
        <v>1236</v>
      </c>
      <c r="B793" s="46" t="s">
        <v>1359</v>
      </c>
      <c r="C793" s="46" t="s">
        <v>577</v>
      </c>
      <c r="D793" s="11" t="s">
        <v>1354</v>
      </c>
      <c r="E793" s="11" t="s">
        <v>1355</v>
      </c>
      <c r="F793" s="7" t="s">
        <v>691</v>
      </c>
      <c r="G793" s="7" t="s">
        <v>692</v>
      </c>
      <c r="H793">
        <v>0.084598751102283</v>
      </c>
      <c r="I793" s="46" t="s">
        <v>37</v>
      </c>
      <c r="K793" s="46"/>
      <c r="L793" t="s">
        <v>1360</v>
      </c>
      <c r="M793" t="s">
        <v>583</v>
      </c>
      <c r="N793" s="40"/>
      <c r="O793" s="40"/>
      <c r="P793" s="40"/>
      <c r="Q793" s="40"/>
      <c r="R793" s="39"/>
      <c r="S793" s="39"/>
      <c r="T793" s="39"/>
      <c r="U793" s="40"/>
      <c r="V793" s="39"/>
      <c r="W793" s="69"/>
      <c r="Y793" t="s">
        <v>40</v>
      </c>
      <c r="AA793">
        <v>64016</v>
      </c>
      <c r="AB793" s="46" t="b">
        <f>if((W793=""),false,true)</f>
        <v>0</v>
      </c>
      <c r="AD793" s="8"/>
    </row>
    <row r="794" ht="14.25" customHeight="1">
      <c r="A794" s="38">
        <v>1236</v>
      </c>
      <c r="B794" s="46" t="s">
        <v>1359</v>
      </c>
      <c r="C794" s="46" t="s">
        <v>577</v>
      </c>
      <c r="D794" s="11" t="s">
        <v>1354</v>
      </c>
      <c r="E794" s="11" t="s">
        <v>1355</v>
      </c>
      <c r="F794" s="11" t="s">
        <v>1108</v>
      </c>
      <c r="G794" s="7" t="s">
        <v>1109</v>
      </c>
      <c r="H794">
        <v>3.0586541558621</v>
      </c>
      <c r="I794" s="46" t="s">
        <v>37</v>
      </c>
      <c r="K794" s="46"/>
      <c r="L794" t="s">
        <v>1360</v>
      </c>
      <c r="M794" t="s">
        <v>583</v>
      </c>
      <c r="N794" s="40"/>
      <c r="O794" s="40"/>
      <c r="P794" s="40"/>
      <c r="Q794" s="40"/>
      <c r="R794" s="39"/>
      <c r="S794" s="39"/>
      <c r="T794" s="39"/>
      <c r="U794" s="40"/>
      <c r="V794" s="39"/>
      <c r="W794" s="69"/>
      <c r="Y794" t="s">
        <v>40</v>
      </c>
      <c r="AA794">
        <v>64016</v>
      </c>
      <c r="AB794" s="46" t="b">
        <f>if((W794=""),false,true)</f>
        <v>0</v>
      </c>
      <c r="AD794" s="8"/>
    </row>
    <row r="795" ht="14.25" customHeight="1">
      <c r="A795" s="38">
        <v>1236</v>
      </c>
      <c r="B795" s="46" t="s">
        <v>1359</v>
      </c>
      <c r="C795" s="46" t="s">
        <v>577</v>
      </c>
      <c r="D795" s="11" t="s">
        <v>1354</v>
      </c>
      <c r="E795" s="11" t="s">
        <v>1355</v>
      </c>
      <c r="F795" s="11" t="s">
        <v>429</v>
      </c>
      <c r="G795" s="7" t="s">
        <v>590</v>
      </c>
      <c r="H795">
        <v>1.6714844826935</v>
      </c>
      <c r="I795" s="46" t="s">
        <v>37</v>
      </c>
      <c r="K795" s="46"/>
      <c r="L795" t="s">
        <v>1360</v>
      </c>
      <c r="M795" t="s">
        <v>583</v>
      </c>
      <c r="N795" s="40"/>
      <c r="O795" s="40"/>
      <c r="P795" s="40"/>
      <c r="Q795" s="40"/>
      <c r="R795" s="39"/>
      <c r="S795" s="39"/>
      <c r="T795" s="39"/>
      <c r="U795" s="40"/>
      <c r="V795" s="39"/>
      <c r="W795" s="69"/>
      <c r="Y795" t="s">
        <v>40</v>
      </c>
      <c r="AA795">
        <v>64016</v>
      </c>
      <c r="AB795" s="46" t="b">
        <f>if((W795=""),false,true)</f>
        <v>0</v>
      </c>
      <c r="AD795" s="8"/>
    </row>
    <row r="796" ht="14.25" customHeight="1">
      <c r="A796" s="38">
        <v>1236</v>
      </c>
      <c r="B796" s="46" t="s">
        <v>1359</v>
      </c>
      <c r="C796" s="46" t="s">
        <v>577</v>
      </c>
      <c r="D796" s="11" t="s">
        <v>1354</v>
      </c>
      <c r="E796" s="11" t="s">
        <v>1355</v>
      </c>
      <c r="F796" s="7" t="s">
        <v>990</v>
      </c>
      <c r="G796" s="7" t="s">
        <v>991</v>
      </c>
      <c r="H796">
        <v>0.054793174670009</v>
      </c>
      <c r="I796" s="46" t="s">
        <v>37</v>
      </c>
      <c r="K796" s="46"/>
      <c r="L796" t="s">
        <v>1360</v>
      </c>
      <c r="M796" t="s">
        <v>583</v>
      </c>
      <c r="N796" s="40"/>
      <c r="O796" s="40"/>
      <c r="P796" s="40"/>
      <c r="Q796" s="40"/>
      <c r="R796" s="39"/>
      <c r="S796" s="39"/>
      <c r="T796" s="39"/>
      <c r="U796" s="40"/>
      <c r="V796" s="39"/>
      <c r="W796" s="69"/>
      <c r="Y796" t="s">
        <v>40</v>
      </c>
      <c r="AA796">
        <v>64016</v>
      </c>
      <c r="AB796" s="46" t="b">
        <f>if((W796=""),false,true)</f>
        <v>0</v>
      </c>
      <c r="AD796" s="8"/>
    </row>
    <row r="797" ht="14.25" customHeight="1">
      <c r="A797" s="38">
        <v>1236</v>
      </c>
      <c r="B797" s="46" t="s">
        <v>1359</v>
      </c>
      <c r="C797" s="46" t="s">
        <v>577</v>
      </c>
      <c r="D797" s="11" t="s">
        <v>1354</v>
      </c>
      <c r="E797" s="11" t="s">
        <v>1355</v>
      </c>
      <c r="F797" s="11" t="s">
        <v>434</v>
      </c>
      <c r="G797" s="7" t="s">
        <v>593</v>
      </c>
      <c r="H797">
        <v>2.0082525459347</v>
      </c>
      <c r="I797" s="46" t="s">
        <v>37</v>
      </c>
      <c r="K797" s="46"/>
      <c r="L797" t="s">
        <v>1360</v>
      </c>
      <c r="M797" t="s">
        <v>583</v>
      </c>
      <c r="N797" s="40"/>
      <c r="O797" s="40"/>
      <c r="P797" s="40"/>
      <c r="Q797" s="40"/>
      <c r="R797" s="39"/>
      <c r="S797" s="39"/>
      <c r="T797" s="39"/>
      <c r="U797" s="40"/>
      <c r="V797" s="39"/>
      <c r="W797" s="69"/>
      <c r="Y797" t="s">
        <v>40</v>
      </c>
      <c r="AA797">
        <v>64016</v>
      </c>
      <c r="AB797" s="46" t="b">
        <f>if((W797=""),false,true)</f>
        <v>0</v>
      </c>
      <c r="AD797" s="8"/>
    </row>
    <row r="798" ht="14.25" customHeight="1">
      <c r="A798" s="38">
        <v>1236</v>
      </c>
      <c r="B798" s="46" t="s">
        <v>1359</v>
      </c>
      <c r="C798" s="46" t="s">
        <v>577</v>
      </c>
      <c r="D798" s="11" t="s">
        <v>1354</v>
      </c>
      <c r="E798" s="11" t="s">
        <v>1355</v>
      </c>
      <c r="F798" s="11" t="s">
        <v>1363</v>
      </c>
      <c r="G798" s="7" t="s">
        <v>1364</v>
      </c>
      <c r="H798">
        <v>1.8907244352025</v>
      </c>
      <c r="I798" s="46" t="s">
        <v>37</v>
      </c>
      <c r="K798" s="46"/>
      <c r="L798" t="s">
        <v>1360</v>
      </c>
      <c r="M798" t="s">
        <v>583</v>
      </c>
      <c r="N798" s="40"/>
      <c r="O798" s="40"/>
      <c r="P798" s="40"/>
      <c r="Q798" s="40"/>
      <c r="R798" s="39"/>
      <c r="S798" s="39"/>
      <c r="T798" s="39"/>
      <c r="U798" s="40"/>
      <c r="V798" s="39"/>
      <c r="W798" s="69"/>
      <c r="Y798" t="s">
        <v>40</v>
      </c>
      <c r="AA798">
        <v>64016</v>
      </c>
      <c r="AB798" s="46" t="b">
        <f>if((W798=""),false,true)</f>
        <v>0</v>
      </c>
      <c r="AD798" s="8"/>
    </row>
    <row r="799" ht="14.25" customHeight="1">
      <c r="A799" s="38">
        <v>1236</v>
      </c>
      <c r="B799" s="46" t="s">
        <v>1359</v>
      </c>
      <c r="C799" s="46" t="s">
        <v>577</v>
      </c>
      <c r="D799" s="11" t="s">
        <v>1354</v>
      </c>
      <c r="E799" s="11" t="s">
        <v>1355</v>
      </c>
      <c r="F799" s="7" t="s">
        <v>238</v>
      </c>
      <c r="G799" s="7" t="s">
        <v>1365</v>
      </c>
      <c r="H799">
        <v>0.16335056395854</v>
      </c>
      <c r="I799" s="46" t="s">
        <v>37</v>
      </c>
      <c r="K799" s="46"/>
      <c r="L799" t="s">
        <v>1360</v>
      </c>
      <c r="M799" t="s">
        <v>583</v>
      </c>
      <c r="N799" s="40"/>
      <c r="O799" s="40"/>
      <c r="P799" s="40"/>
      <c r="Q799" s="40"/>
      <c r="R799" s="39"/>
      <c r="S799" s="39"/>
      <c r="T799" s="39"/>
      <c r="U799" s="40"/>
      <c r="V799" s="39"/>
      <c r="W799" s="69"/>
      <c r="Y799" t="s">
        <v>40</v>
      </c>
      <c r="AA799">
        <v>64016</v>
      </c>
      <c r="AB799" s="46" t="b">
        <f>if((W799=""),false,true)</f>
        <v>0</v>
      </c>
      <c r="AD799" s="8"/>
    </row>
    <row r="800" ht="14.25" customHeight="1">
      <c r="A800" s="38">
        <v>1287</v>
      </c>
      <c r="B800" s="46" t="s">
        <v>44</v>
      </c>
      <c r="C800" s="46" t="s">
        <v>45</v>
      </c>
      <c r="D800" s="46" t="s">
        <v>1366</v>
      </c>
      <c r="E800" s="46" t="s">
        <v>1367</v>
      </c>
      <c r="F800" t="s">
        <v>48</v>
      </c>
      <c r="G800" s="46" t="s">
        <v>49</v>
      </c>
      <c r="H800">
        <v>0.001857804455</v>
      </c>
      <c r="I800" t="s">
        <v>37</v>
      </c>
      <c r="L800" t="s">
        <v>50</v>
      </c>
      <c r="M800" t="s">
        <v>39</v>
      </c>
      <c r="N800" s="40"/>
      <c r="O800" s="40"/>
      <c r="P800" s="40"/>
      <c r="Q800" s="40"/>
      <c r="R800" s="39"/>
      <c r="S800" s="39"/>
      <c r="T800" s="39"/>
      <c r="U800" s="40"/>
      <c r="V800" s="39"/>
      <c r="W800" s="69"/>
      <c r="Y800" t="s">
        <v>40</v>
      </c>
      <c r="AA800">
        <v>6555</v>
      </c>
      <c r="AB800" s="46" t="b">
        <v>0</v>
      </c>
      <c r="AD800" s="8"/>
    </row>
    <row r="801" ht="14.25" customHeight="1">
      <c r="A801" s="38">
        <v>3</v>
      </c>
      <c r="B801" s="44" t="s">
        <v>433</v>
      </c>
      <c r="C801" s="46" t="s">
        <v>1368</v>
      </c>
      <c r="D801" s="46" t="s">
        <v>1369</v>
      </c>
      <c r="E801" s="46" t="s">
        <v>1370</v>
      </c>
      <c r="F801" s="41" t="s">
        <v>429</v>
      </c>
      <c r="G801" s="41" t="s">
        <v>430</v>
      </c>
      <c r="H801" s="65">
        <v>0.037154770259671</v>
      </c>
      <c r="I801" t="s">
        <v>431</v>
      </c>
      <c r="K801" s="46"/>
      <c r="L801" s="46" t="str">
        <f>((I801&amp;A801)&amp;"-")&amp;B801</f>
        <v>ONSC3-4-</v>
      </c>
      <c r="M801" t="s">
        <v>583</v>
      </c>
      <c r="N801" s="40"/>
      <c r="O801" s="40"/>
      <c r="P801" s="40"/>
      <c r="Q801" s="40"/>
      <c r="R801" s="39"/>
      <c r="S801" s="39"/>
      <c r="T801" s="39"/>
      <c r="U801" s="40"/>
      <c r="V801" s="39"/>
      <c r="W801" s="69"/>
      <c r="Y801" t="s">
        <v>40</v>
      </c>
      <c r="AA801">
        <v>10644751</v>
      </c>
      <c r="AB801" t="b">
        <f>if((W801=""),false,true)</f>
        <v>0</v>
      </c>
      <c r="AD801" s="8"/>
    </row>
    <row r="802" ht="14.25" customHeight="1">
      <c r="A802" s="38">
        <v>3</v>
      </c>
      <c r="B802" s="44" t="s">
        <v>765</v>
      </c>
      <c r="C802" s="46" t="s">
        <v>1368</v>
      </c>
      <c r="D802" s="46" t="s">
        <v>1369</v>
      </c>
      <c r="E802" s="46" t="s">
        <v>1370</v>
      </c>
      <c r="F802" s="41" t="s">
        <v>434</v>
      </c>
      <c r="G802" s="41" t="s">
        <v>435</v>
      </c>
      <c r="H802" s="65">
        <v>0.066878586467407</v>
      </c>
      <c r="I802" t="s">
        <v>431</v>
      </c>
      <c r="K802" s="46"/>
      <c r="L802" s="46" t="str">
        <f>((I802&amp;A802)&amp;"-")&amp;B802</f>
        <v>ONSC3-8-</v>
      </c>
      <c r="M802" t="s">
        <v>583</v>
      </c>
      <c r="N802" s="40"/>
      <c r="O802" s="40"/>
      <c r="P802" s="40"/>
      <c r="Q802" s="40"/>
      <c r="R802" s="39"/>
      <c r="S802" s="39"/>
      <c r="T802" s="39"/>
      <c r="U802" s="40"/>
      <c r="V802" s="39"/>
      <c r="W802" s="69"/>
      <c r="Y802" t="s">
        <v>40</v>
      </c>
      <c r="AA802">
        <v>10644751</v>
      </c>
      <c r="AB802" t="b">
        <f>if((W802=""),false,true)</f>
        <v>0</v>
      </c>
      <c r="AD802" s="8"/>
    </row>
    <row r="803" ht="14.25" customHeight="1">
      <c r="A803" s="38">
        <v>3</v>
      </c>
      <c r="B803" s="44" t="s">
        <v>1371</v>
      </c>
      <c r="C803" s="46" t="s">
        <v>1368</v>
      </c>
      <c r="D803" s="46" t="s">
        <v>1369</v>
      </c>
      <c r="E803" s="46" t="s">
        <v>1370</v>
      </c>
      <c r="F803" s="41" t="s">
        <v>238</v>
      </c>
      <c r="G803" s="41" t="s">
        <v>239</v>
      </c>
      <c r="H803" s="65">
        <v>0.54576229203649</v>
      </c>
      <c r="I803" t="s">
        <v>431</v>
      </c>
      <c r="K803" s="46"/>
      <c r="L803" s="46" t="str">
        <f>((I803&amp;A803)&amp;"-")&amp;B803</f>
        <v>ONSC3-12-</v>
      </c>
      <c r="M803" t="s">
        <v>583</v>
      </c>
      <c r="N803" s="40"/>
      <c r="O803" s="40"/>
      <c r="P803" s="40"/>
      <c r="Q803" s="40"/>
      <c r="R803" s="39"/>
      <c r="S803" s="39"/>
      <c r="T803" s="39"/>
      <c r="U803" s="40"/>
      <c r="V803" s="39"/>
      <c r="W803" s="69"/>
      <c r="Y803" t="s">
        <v>40</v>
      </c>
      <c r="AA803">
        <v>10644751</v>
      </c>
      <c r="AB803" t="b">
        <f>if((W803=""),false,true)</f>
        <v>0</v>
      </c>
      <c r="AD803" s="8"/>
    </row>
    <row r="804" ht="14.25" customHeight="1">
      <c r="A804" s="38">
        <v>32</v>
      </c>
      <c r="B804" s="44" t="s">
        <v>433</v>
      </c>
      <c r="C804" s="44" t="s">
        <v>1372</v>
      </c>
      <c r="D804" s="46" t="s">
        <v>1369</v>
      </c>
      <c r="E804" s="46" t="s">
        <v>1370</v>
      </c>
      <c r="F804" s="41" t="s">
        <v>429</v>
      </c>
      <c r="G804" s="41" t="s">
        <v>430</v>
      </c>
      <c r="H804" s="65">
        <v>0.13</v>
      </c>
      <c r="I804" t="s">
        <v>431</v>
      </c>
      <c r="K804" s="46"/>
      <c r="L804" s="46" t="str">
        <f>((I804&amp;A804)&amp;"-")&amp;B804</f>
        <v>ONSC32-4-</v>
      </c>
      <c r="M804" t="s">
        <v>583</v>
      </c>
      <c r="N804" s="40"/>
      <c r="O804" s="40"/>
      <c r="P804" s="40"/>
      <c r="Q804" s="40"/>
      <c r="R804" s="39"/>
      <c r="S804" s="39"/>
      <c r="T804" s="39"/>
      <c r="U804" s="40"/>
      <c r="V804" s="39"/>
      <c r="W804" s="69"/>
      <c r="Y804" t="s">
        <v>40</v>
      </c>
      <c r="AA804">
        <v>10644751</v>
      </c>
      <c r="AB804" t="b">
        <f>if((W804=""),false,true)</f>
        <v>0</v>
      </c>
      <c r="AD804" s="8"/>
    </row>
    <row r="805" ht="14.25" customHeight="1">
      <c r="A805" s="38">
        <v>32</v>
      </c>
      <c r="B805" s="44" t="s">
        <v>763</v>
      </c>
      <c r="C805" s="44" t="s">
        <v>1372</v>
      </c>
      <c r="D805" s="46" t="s">
        <v>1369</v>
      </c>
      <c r="E805" s="46" t="s">
        <v>1370</v>
      </c>
      <c r="F805" s="41" t="s">
        <v>434</v>
      </c>
      <c r="G805" s="41" t="s">
        <v>435</v>
      </c>
      <c r="H805" s="65">
        <v>0.05</v>
      </c>
      <c r="I805" t="s">
        <v>431</v>
      </c>
      <c r="K805" s="46"/>
      <c r="L805" s="46" t="str">
        <f>((I805&amp;A805)&amp;"-")&amp;B805</f>
        <v>ONSC32-7-</v>
      </c>
      <c r="M805" t="s">
        <v>583</v>
      </c>
      <c r="N805" s="40"/>
      <c r="O805" s="40"/>
      <c r="P805" s="40"/>
      <c r="Q805" s="40"/>
      <c r="R805" s="39"/>
      <c r="S805" s="39"/>
      <c r="T805" s="39"/>
      <c r="U805" s="40"/>
      <c r="V805" s="39"/>
      <c r="W805" s="69"/>
      <c r="Y805" t="s">
        <v>40</v>
      </c>
      <c r="AA805">
        <v>10644751</v>
      </c>
      <c r="AB805" t="b">
        <f>if((W805=""),false,true)</f>
        <v>0</v>
      </c>
      <c r="AD805" s="8"/>
    </row>
    <row r="806" ht="14.25" customHeight="1">
      <c r="A806" s="38">
        <v>1287</v>
      </c>
      <c r="B806" s="46" t="s">
        <v>44</v>
      </c>
      <c r="C806" s="46" t="s">
        <v>45</v>
      </c>
      <c r="D806" s="46" t="s">
        <v>1373</v>
      </c>
      <c r="E806" s="46" t="s">
        <v>1374</v>
      </c>
      <c r="F806" t="s">
        <v>48</v>
      </c>
      <c r="G806" s="46" t="s">
        <v>49</v>
      </c>
      <c r="H806">
        <v>0.000468813382</v>
      </c>
      <c r="I806" t="s">
        <v>37</v>
      </c>
      <c r="L806" t="s">
        <v>50</v>
      </c>
      <c r="M806" t="s">
        <v>39</v>
      </c>
      <c r="N806" s="40"/>
      <c r="O806" s="40"/>
      <c r="P806" s="40"/>
      <c r="Q806" s="40"/>
      <c r="R806" s="39"/>
      <c r="S806" s="39"/>
      <c r="T806" s="39"/>
      <c r="U806" s="40"/>
      <c r="V806" s="39"/>
      <c r="W806" s="69"/>
      <c r="Y806" t="s">
        <v>40</v>
      </c>
      <c r="AA806">
        <v>10644751</v>
      </c>
      <c r="AB806" s="46" t="b">
        <v>0</v>
      </c>
      <c r="AD806" s="8"/>
    </row>
    <row r="807" ht="14.25" customHeight="1">
      <c r="A807" s="38">
        <v>1287</v>
      </c>
      <c r="B807" s="46" t="s">
        <v>44</v>
      </c>
      <c r="C807" s="46" t="s">
        <v>45</v>
      </c>
      <c r="D807" s="46" t="s">
        <v>1375</v>
      </c>
      <c r="E807" s="46" t="s">
        <v>1376</v>
      </c>
      <c r="F807" t="s">
        <v>48</v>
      </c>
      <c r="G807" s="46" t="s">
        <v>49</v>
      </c>
      <c r="H807">
        <v>0.004909078762</v>
      </c>
      <c r="I807" t="s">
        <v>37</v>
      </c>
      <c r="L807" t="s">
        <v>50</v>
      </c>
      <c r="M807" t="s">
        <v>39</v>
      </c>
      <c r="N807" s="40"/>
      <c r="O807" s="40"/>
      <c r="P807" s="40"/>
      <c r="Q807" s="40"/>
      <c r="R807" s="39"/>
      <c r="S807" s="39"/>
      <c r="T807" s="39"/>
      <c r="U807" s="40"/>
      <c r="V807" s="39"/>
      <c r="W807" s="69"/>
      <c r="Y807" t="s">
        <v>40</v>
      </c>
      <c r="AA807">
        <v>649752</v>
      </c>
      <c r="AB807" s="46" t="b">
        <v>0</v>
      </c>
      <c r="AD807" s="8"/>
    </row>
    <row r="808" ht="14.25" customHeight="1">
      <c r="A808" s="38">
        <v>1287</v>
      </c>
      <c r="B808" s="46" t="s">
        <v>44</v>
      </c>
      <c r="C808" s="46" t="s">
        <v>45</v>
      </c>
      <c r="D808" s="46" t="s">
        <v>1377</v>
      </c>
      <c r="E808" s="46" t="s">
        <v>1378</v>
      </c>
      <c r="F808" t="s">
        <v>48</v>
      </c>
      <c r="G808" s="46" t="s">
        <v>49</v>
      </c>
      <c r="H808">
        <v>0.000044360864</v>
      </c>
      <c r="I808" t="s">
        <v>37</v>
      </c>
      <c r="L808" t="s">
        <v>50</v>
      </c>
      <c r="M808" t="s">
        <v>39</v>
      </c>
      <c r="N808" s="40"/>
      <c r="O808" s="40"/>
      <c r="P808" s="40"/>
      <c r="Q808" s="40"/>
      <c r="R808" s="39"/>
      <c r="S808" s="39"/>
      <c r="T808" s="39"/>
      <c r="U808" s="40"/>
      <c r="V808" s="39"/>
      <c r="W808" s="69"/>
      <c r="Y808" t="s">
        <v>40</v>
      </c>
      <c r="AA808">
        <v>802632</v>
      </c>
      <c r="AB808" s="46" t="b">
        <v>0</v>
      </c>
      <c r="AD808" s="8"/>
    </row>
    <row r="809" ht="14.25" customHeight="1">
      <c r="A809" s="38">
        <v>1287</v>
      </c>
      <c r="B809" s="46" t="s">
        <v>44</v>
      </c>
      <c r="C809" s="46" t="s">
        <v>45</v>
      </c>
      <c r="D809" s="46" t="s">
        <v>1379</v>
      </c>
      <c r="E809" s="46" t="s">
        <v>1380</v>
      </c>
      <c r="F809" t="s">
        <v>48</v>
      </c>
      <c r="G809" s="46" t="s">
        <v>49</v>
      </c>
      <c r="H809">
        <v>0.0325836701</v>
      </c>
      <c r="I809" t="s">
        <v>37</v>
      </c>
      <c r="L809" t="s">
        <v>50</v>
      </c>
      <c r="M809" t="s">
        <v>39</v>
      </c>
      <c r="N809" s="40"/>
      <c r="O809" s="40"/>
      <c r="P809" s="40"/>
      <c r="Q809" s="40"/>
      <c r="R809" s="39"/>
      <c r="S809" s="39"/>
      <c r="T809" s="39"/>
      <c r="U809" s="40"/>
      <c r="V809" s="39"/>
      <c r="W809" s="69"/>
      <c r="Y809" t="s">
        <v>40</v>
      </c>
      <c r="AA809">
        <v>8648886</v>
      </c>
      <c r="AB809" s="46" t="b">
        <v>0</v>
      </c>
      <c r="AD809" s="8"/>
    </row>
    <row r="810" ht="14.25" customHeight="1">
      <c r="A810" s="38">
        <v>1287</v>
      </c>
      <c r="B810" s="46" t="s">
        <v>44</v>
      </c>
      <c r="C810" s="46" t="s">
        <v>45</v>
      </c>
      <c r="D810" s="46" t="s">
        <v>1381</v>
      </c>
      <c r="E810" s="46" t="s">
        <v>1382</v>
      </c>
      <c r="F810" t="s">
        <v>48</v>
      </c>
      <c r="G810" s="46" t="s">
        <v>49</v>
      </c>
      <c r="H810">
        <v>0.000833681185</v>
      </c>
      <c r="I810" t="s">
        <v>37</v>
      </c>
      <c r="L810" t="s">
        <v>50</v>
      </c>
      <c r="M810" t="s">
        <v>39</v>
      </c>
      <c r="N810" s="40"/>
      <c r="O810" s="40"/>
      <c r="P810" s="40"/>
      <c r="Q810" s="40"/>
      <c r="R810" s="39"/>
      <c r="S810" s="39"/>
      <c r="T810" s="39"/>
      <c r="U810" s="40"/>
      <c r="V810" s="39"/>
      <c r="W810" s="69"/>
      <c r="Y810" t="s">
        <v>40</v>
      </c>
      <c r="AA810">
        <v>10469315</v>
      </c>
      <c r="AB810" s="46" t="b">
        <v>0</v>
      </c>
      <c r="AD810" s="8"/>
    </row>
    <row r="811" ht="14.25" customHeight="1">
      <c r="A811" s="38">
        <v>1287</v>
      </c>
      <c r="B811" s="46" t="s">
        <v>44</v>
      </c>
      <c r="C811" s="46" t="s">
        <v>45</v>
      </c>
      <c r="D811" s="46" t="s">
        <v>1383</v>
      </c>
      <c r="E811" s="46" t="s">
        <v>1384</v>
      </c>
      <c r="F811" t="s">
        <v>48</v>
      </c>
      <c r="G811" s="46" t="s">
        <v>49</v>
      </c>
      <c r="H811">
        <v>0.000473151259</v>
      </c>
      <c r="I811" t="s">
        <v>37</v>
      </c>
      <c r="L811" t="s">
        <v>50</v>
      </c>
      <c r="M811" t="s">
        <v>39</v>
      </c>
      <c r="N811" s="40"/>
      <c r="O811" s="40"/>
      <c r="P811" s="40"/>
      <c r="Q811" s="40"/>
      <c r="R811" s="39"/>
      <c r="S811" s="39"/>
      <c r="T811" s="39"/>
      <c r="U811" s="40"/>
      <c r="V811" s="39"/>
      <c r="W811" s="69"/>
      <c r="Y811" t="s">
        <v>40</v>
      </c>
      <c r="AA811">
        <v>9064452</v>
      </c>
      <c r="AB811" s="46" t="b">
        <v>0</v>
      </c>
      <c r="AD811" s="8"/>
    </row>
    <row r="812" ht="14.25" customHeight="1">
      <c r="A812" s="38">
        <v>1287</v>
      </c>
      <c r="B812" s="46" t="s">
        <v>44</v>
      </c>
      <c r="C812" s="46" t="s">
        <v>45</v>
      </c>
      <c r="D812" s="46" t="s">
        <v>1385</v>
      </c>
      <c r="E812" s="46" t="s">
        <v>1386</v>
      </c>
      <c r="F812" t="s">
        <v>48</v>
      </c>
      <c r="G812" s="46" t="s">
        <v>49</v>
      </c>
      <c r="H812">
        <v>0.000130016958</v>
      </c>
      <c r="I812" t="s">
        <v>37</v>
      </c>
      <c r="L812" t="s">
        <v>50</v>
      </c>
      <c r="M812" t="s">
        <v>39</v>
      </c>
      <c r="N812" s="40"/>
      <c r="O812" s="40"/>
      <c r="P812" s="40"/>
      <c r="Q812" s="40"/>
      <c r="R812" s="39"/>
      <c r="S812" s="39"/>
      <c r="T812" s="39"/>
      <c r="U812" s="40"/>
      <c r="V812" s="39"/>
      <c r="W812" s="69"/>
      <c r="Y812" t="s">
        <v>40</v>
      </c>
      <c r="AA812">
        <v>128546</v>
      </c>
      <c r="AB812" s="46" t="b">
        <v>0</v>
      </c>
      <c r="AD812" s="8"/>
    </row>
    <row r="813" ht="14.25" customHeight="1">
      <c r="A813" s="38">
        <v>1287</v>
      </c>
      <c r="B813" s="46" t="s">
        <v>53</v>
      </c>
      <c r="C813" s="46" t="s">
        <v>45</v>
      </c>
      <c r="D813" s="46" t="s">
        <v>1387</v>
      </c>
      <c r="E813" s="46" t="s">
        <v>1388</v>
      </c>
      <c r="F813" t="s">
        <v>48</v>
      </c>
      <c r="G813" s="46" t="s">
        <v>49</v>
      </c>
      <c r="H813">
        <v>0.01905460718</v>
      </c>
      <c r="I813" t="s">
        <v>37</v>
      </c>
      <c r="L813" t="s">
        <v>50</v>
      </c>
      <c r="M813" t="s">
        <v>39</v>
      </c>
      <c r="N813" s="40"/>
      <c r="O813" s="40"/>
      <c r="P813" s="40"/>
      <c r="Q813" s="40"/>
      <c r="R813" s="39"/>
      <c r="S813" s="39"/>
      <c r="T813" s="39"/>
      <c r="U813" s="40"/>
      <c r="V813" s="39"/>
      <c r="W813" s="69"/>
      <c r="Y813" t="s">
        <v>40</v>
      </c>
      <c r="AA813">
        <v>64258</v>
      </c>
      <c r="AB813" s="46" t="b">
        <v>0</v>
      </c>
      <c r="AD813" s="8"/>
    </row>
    <row r="814" ht="14.25" customHeight="1">
      <c r="A814" s="38">
        <v>1287</v>
      </c>
      <c r="B814" s="46" t="s">
        <v>44</v>
      </c>
      <c r="C814" s="46" t="s">
        <v>45</v>
      </c>
      <c r="D814" s="46" t="s">
        <v>1389</v>
      </c>
      <c r="E814" s="46" t="s">
        <v>1390</v>
      </c>
      <c r="F814" t="s">
        <v>48</v>
      </c>
      <c r="G814" s="46" t="s">
        <v>49</v>
      </c>
      <c r="H814">
        <v>0.000181551566</v>
      </c>
      <c r="I814" t="s">
        <v>37</v>
      </c>
      <c r="L814" t="s">
        <v>50</v>
      </c>
      <c r="M814" t="s">
        <v>39</v>
      </c>
      <c r="N814" s="40"/>
      <c r="O814" s="40"/>
      <c r="P814" s="40"/>
      <c r="Q814" s="40"/>
      <c r="R814" s="39"/>
      <c r="S814" s="39"/>
      <c r="T814" s="39"/>
      <c r="U814" s="40"/>
      <c r="V814" s="39"/>
      <c r="W814" s="69"/>
      <c r="Y814" t="s">
        <v>40</v>
      </c>
      <c r="AA814">
        <v>4157</v>
      </c>
      <c r="AB814" s="46" t="b">
        <v>0</v>
      </c>
      <c r="AD814" s="8"/>
    </row>
    <row r="815" ht="14.25" customHeight="1">
      <c r="A815" s="38">
        <v>1287</v>
      </c>
      <c r="B815" s="46" t="s">
        <v>44</v>
      </c>
      <c r="C815" s="46" t="s">
        <v>45</v>
      </c>
      <c r="D815" s="46" t="s">
        <v>1391</v>
      </c>
      <c r="E815" s="46" t="s">
        <v>1392</v>
      </c>
      <c r="F815" t="s">
        <v>48</v>
      </c>
      <c r="G815" s="46" t="s">
        <v>49</v>
      </c>
      <c r="H815">
        <v>0.001592208727</v>
      </c>
      <c r="I815" t="s">
        <v>37</v>
      </c>
      <c r="L815" s="46" t="str">
        <f>((I815&amp;A815)&amp;"-")&amp;B815</f>
        <v>REF1287-Wang 99 - S3</v>
      </c>
      <c r="M815" t="s">
        <v>39</v>
      </c>
      <c r="N815" s="40"/>
      <c r="O815" s="40"/>
      <c r="P815" s="40"/>
      <c r="Q815" s="40"/>
      <c r="R815" s="39"/>
      <c r="S815" s="39"/>
      <c r="T815" s="39"/>
      <c r="U815" s="40"/>
      <c r="V815" s="39"/>
      <c r="W815" s="69"/>
      <c r="Y815" t="s">
        <v>40</v>
      </c>
      <c r="AA815">
        <v>28295132</v>
      </c>
      <c r="AB815" s="46" t="b">
        <v>0</v>
      </c>
      <c r="AD815" s="8"/>
    </row>
    <row r="816" ht="14.25" customHeight="1">
      <c r="A816" s="38">
        <v>1287</v>
      </c>
      <c r="B816" s="46" t="s">
        <v>44</v>
      </c>
      <c r="C816" s="46" t="s">
        <v>45</v>
      </c>
      <c r="D816" s="46" t="s">
        <v>1393</v>
      </c>
      <c r="E816" s="46" t="s">
        <v>1394</v>
      </c>
      <c r="F816" t="s">
        <v>48</v>
      </c>
      <c r="G816" s="46" t="s">
        <v>49</v>
      </c>
      <c r="H816">
        <v>0.172981635922</v>
      </c>
      <c r="I816" t="s">
        <v>37</v>
      </c>
      <c r="L816" t="s">
        <v>50</v>
      </c>
      <c r="M816" t="s">
        <v>39</v>
      </c>
      <c r="N816" s="40"/>
      <c r="O816" s="40"/>
      <c r="P816" s="40"/>
      <c r="Q816" s="40"/>
      <c r="R816" s="39"/>
      <c r="S816" s="39"/>
      <c r="T816" s="39"/>
      <c r="U816" s="40"/>
      <c r="V816" s="39"/>
      <c r="W816" s="69"/>
      <c r="Y816" t="s">
        <v>40</v>
      </c>
      <c r="AA816">
        <v>225634</v>
      </c>
      <c r="AB816" s="46" t="b">
        <v>0</v>
      </c>
      <c r="AD816" s="8"/>
    </row>
    <row r="817" ht="14.25" customHeight="1">
      <c r="A817" s="38">
        <v>1287</v>
      </c>
      <c r="B817" s="46" t="s">
        <v>44</v>
      </c>
      <c r="C817" s="46" t="s">
        <v>45</v>
      </c>
      <c r="D817" s="46" t="s">
        <v>1395</v>
      </c>
      <c r="E817" s="46" t="s">
        <v>1396</v>
      </c>
      <c r="F817" t="s">
        <v>48</v>
      </c>
      <c r="G817" s="46" t="s">
        <v>49</v>
      </c>
      <c r="H817">
        <v>0.059566214353</v>
      </c>
      <c r="I817" t="s">
        <v>37</v>
      </c>
      <c r="L817" t="s">
        <v>50</v>
      </c>
      <c r="M817" t="s">
        <v>39</v>
      </c>
      <c r="N817" s="40"/>
      <c r="O817" s="40"/>
      <c r="P817" s="40"/>
      <c r="Q817" s="40"/>
      <c r="R817" s="39"/>
      <c r="S817" s="39"/>
      <c r="T817" s="39"/>
      <c r="U817" s="40"/>
      <c r="V817" s="39"/>
      <c r="W817" s="69"/>
      <c r="Y817" t="s">
        <v>40</v>
      </c>
      <c r="AA817">
        <v>91352</v>
      </c>
      <c r="AB817" s="46" t="b">
        <v>0</v>
      </c>
      <c r="AD817" s="8"/>
    </row>
    <row r="818" ht="14.25" customHeight="1">
      <c r="A818" s="38">
        <v>1287</v>
      </c>
      <c r="B818" s="46" t="s">
        <v>44</v>
      </c>
      <c r="C818" s="46" t="s">
        <v>45</v>
      </c>
      <c r="D818" s="46" t="s">
        <v>1397</v>
      </c>
      <c r="E818" s="46" t="s">
        <v>1398</v>
      </c>
      <c r="F818" t="s">
        <v>48</v>
      </c>
      <c r="G818" s="46" t="s">
        <v>49</v>
      </c>
      <c r="H818">
        <v>0.122461619927</v>
      </c>
      <c r="I818" t="s">
        <v>37</v>
      </c>
      <c r="L818" t="s">
        <v>50</v>
      </c>
      <c r="M818" t="s">
        <v>39</v>
      </c>
      <c r="N818" s="40"/>
      <c r="O818" s="40"/>
      <c r="P818" s="40"/>
      <c r="Q818" s="40"/>
      <c r="R818" s="39"/>
      <c r="S818" s="39"/>
      <c r="T818" s="39"/>
      <c r="U818" s="40"/>
      <c r="V818" s="39"/>
      <c r="W818" s="69"/>
      <c r="Y818" t="s">
        <v>40</v>
      </c>
      <c r="AA818">
        <v>295781</v>
      </c>
      <c r="AB818" s="46" t="b">
        <v>0</v>
      </c>
      <c r="AD818" s="8"/>
    </row>
    <row r="819" ht="14.25" customHeight="1">
      <c r="A819" s="38">
        <v>1287</v>
      </c>
      <c r="B819" s="46" t="s">
        <v>44</v>
      </c>
      <c r="C819" s="46" t="s">
        <v>45</v>
      </c>
      <c r="D819" s="46" t="s">
        <v>1399</v>
      </c>
      <c r="E819" s="46" t="s">
        <v>1400</v>
      </c>
      <c r="F819" t="s">
        <v>48</v>
      </c>
      <c r="G819" s="46" t="s">
        <v>49</v>
      </c>
      <c r="H819">
        <v>0.018197008586</v>
      </c>
      <c r="I819" t="s">
        <v>37</v>
      </c>
      <c r="L819" t="s">
        <v>50</v>
      </c>
      <c r="M819" t="s">
        <v>39</v>
      </c>
      <c r="N819" s="40"/>
      <c r="O819" s="40"/>
      <c r="P819" s="40"/>
      <c r="Q819" s="40"/>
      <c r="R819" s="39"/>
      <c r="S819" s="39"/>
      <c r="T819" s="39"/>
      <c r="U819" s="40"/>
      <c r="V819" s="39"/>
      <c r="W819" s="69"/>
      <c r="Y819" t="s">
        <v>40</v>
      </c>
      <c r="AA819">
        <v>476946</v>
      </c>
      <c r="AB819" s="46" t="b">
        <v>0</v>
      </c>
      <c r="AD819" s="8"/>
    </row>
    <row r="820" ht="14.25" customHeight="1">
      <c r="A820" s="38">
        <v>1287</v>
      </c>
      <c r="B820" s="46" t="s">
        <v>44</v>
      </c>
      <c r="C820" s="46" t="s">
        <v>45</v>
      </c>
      <c r="D820" s="46" t="s">
        <v>1401</v>
      </c>
      <c r="E820" s="46" t="s">
        <v>1402</v>
      </c>
      <c r="F820" t="s">
        <v>48</v>
      </c>
      <c r="G820" s="46" t="s">
        <v>49</v>
      </c>
      <c r="H820">
        <v>0.047206304126</v>
      </c>
      <c r="I820" t="s">
        <v>37</v>
      </c>
      <c r="L820" t="s">
        <v>50</v>
      </c>
      <c r="M820" t="s">
        <v>39</v>
      </c>
      <c r="N820" s="40"/>
      <c r="O820" s="40"/>
      <c r="P820" s="40"/>
      <c r="Q820" s="40"/>
      <c r="R820" s="39"/>
      <c r="S820" s="39"/>
      <c r="T820" s="39"/>
      <c r="U820" s="40"/>
      <c r="V820" s="39"/>
      <c r="W820" s="69"/>
      <c r="Y820" t="s">
        <v>40</v>
      </c>
      <c r="AA820">
        <v>2991508</v>
      </c>
      <c r="AB820" s="46" t="b">
        <v>0</v>
      </c>
      <c r="AD820" s="8"/>
    </row>
    <row r="821" ht="14.25" customHeight="1">
      <c r="A821" s="38">
        <v>1287</v>
      </c>
      <c r="B821" s="46" t="s">
        <v>44</v>
      </c>
      <c r="C821" s="46" t="s">
        <v>45</v>
      </c>
      <c r="D821" s="46" t="s">
        <v>1403</v>
      </c>
      <c r="E821" s="46" t="s">
        <v>1404</v>
      </c>
      <c r="F821" t="s">
        <v>48</v>
      </c>
      <c r="G821" s="46" t="s">
        <v>49</v>
      </c>
      <c r="H821">
        <v>2.884031503127</v>
      </c>
      <c r="I821" t="s">
        <v>37</v>
      </c>
      <c r="L821" t="s">
        <v>50</v>
      </c>
      <c r="M821" t="s">
        <v>39</v>
      </c>
      <c r="N821" s="40"/>
      <c r="O821" s="40"/>
      <c r="P821" s="40"/>
      <c r="Q821" s="40"/>
      <c r="R821" s="39"/>
      <c r="S821" s="39"/>
      <c r="T821" s="39"/>
      <c r="U821" s="40"/>
      <c r="V821" s="39"/>
      <c r="W821" s="69"/>
      <c r="Y821" t="s">
        <v>40</v>
      </c>
      <c r="AA821">
        <v>72722</v>
      </c>
      <c r="AB821" s="46" t="b">
        <v>0</v>
      </c>
      <c r="AD821" s="8"/>
    </row>
    <row r="822" ht="14.25" customHeight="1">
      <c r="A822" s="38">
        <v>1287</v>
      </c>
      <c r="B822" s="46" t="s">
        <v>44</v>
      </c>
      <c r="C822" s="46" t="s">
        <v>45</v>
      </c>
      <c r="D822" s="46" t="s">
        <v>1405</v>
      </c>
      <c r="E822" s="46" t="s">
        <v>1406</v>
      </c>
      <c r="F822" t="s">
        <v>48</v>
      </c>
      <c r="G822" s="46" t="s">
        <v>49</v>
      </c>
      <c r="H822">
        <v>0.669884609417</v>
      </c>
      <c r="I822" t="s">
        <v>37</v>
      </c>
      <c r="L822" t="s">
        <v>50</v>
      </c>
      <c r="M822" t="s">
        <v>39</v>
      </c>
      <c r="N822" s="40"/>
      <c r="O822" s="40"/>
      <c r="P822" s="40"/>
      <c r="Q822" s="40"/>
      <c r="R822" s="39"/>
      <c r="S822" s="39"/>
      <c r="T822" s="39"/>
      <c r="U822" s="40"/>
      <c r="V822" s="39"/>
      <c r="W822" s="69"/>
      <c r="Y822" t="s">
        <v>40</v>
      </c>
      <c r="AA822">
        <v>2978508</v>
      </c>
      <c r="AB822" s="46" t="b">
        <v>0</v>
      </c>
      <c r="AD822" s="8"/>
    </row>
    <row r="823" ht="14.25" customHeight="1">
      <c r="A823" s="38">
        <v>1287</v>
      </c>
      <c r="B823" s="46" t="s">
        <v>44</v>
      </c>
      <c r="C823" s="46" t="s">
        <v>45</v>
      </c>
      <c r="D823" s="46" t="s">
        <v>1407</v>
      </c>
      <c r="E823" s="46" t="s">
        <v>1408</v>
      </c>
      <c r="F823" t="s">
        <v>48</v>
      </c>
      <c r="G823" s="46" t="s">
        <v>49</v>
      </c>
      <c r="H823">
        <v>0.001741806873</v>
      </c>
      <c r="I823" t="s">
        <v>37</v>
      </c>
      <c r="L823" t="s">
        <v>50</v>
      </c>
      <c r="M823" t="s">
        <v>39</v>
      </c>
      <c r="N823" s="40"/>
      <c r="O823" s="40"/>
      <c r="P823" s="40"/>
      <c r="Q823" s="40"/>
      <c r="R823" s="39"/>
      <c r="S823" s="39"/>
      <c r="T823" s="39"/>
      <c r="U823" s="40"/>
      <c r="V823" s="39"/>
      <c r="W823" s="69"/>
      <c r="Y823" t="s">
        <v>40</v>
      </c>
      <c r="AA823">
        <v>9370760</v>
      </c>
      <c r="AB823" s="46" t="b">
        <v>0</v>
      </c>
      <c r="AD823" s="8"/>
    </row>
    <row r="824" ht="14.25" customHeight="1">
      <c r="A824" s="38">
        <v>1287</v>
      </c>
      <c r="B824" s="46" t="s">
        <v>44</v>
      </c>
      <c r="C824" s="46" t="s">
        <v>45</v>
      </c>
      <c r="D824" s="46" t="s">
        <v>1409</v>
      </c>
      <c r="E824" s="46" t="s">
        <v>1410</v>
      </c>
      <c r="F824" t="s">
        <v>48</v>
      </c>
      <c r="G824" s="46" t="s">
        <v>49</v>
      </c>
      <c r="H824">
        <v>0.00693425806</v>
      </c>
      <c r="I824" t="s">
        <v>37</v>
      </c>
      <c r="L824" t="s">
        <v>50</v>
      </c>
      <c r="M824" t="s">
        <v>39</v>
      </c>
      <c r="N824" s="40"/>
      <c r="O824" s="40"/>
      <c r="P824" s="40"/>
      <c r="Q824" s="40"/>
      <c r="R824" s="39"/>
      <c r="S824" s="39"/>
      <c r="T824" s="39"/>
      <c r="U824" s="40"/>
      <c r="V824" s="39"/>
      <c r="W824" s="69"/>
      <c r="Y824" t="s">
        <v>40</v>
      </c>
      <c r="AA824">
        <v>10469071</v>
      </c>
      <c r="AB824" s="46" t="b">
        <v>0</v>
      </c>
      <c r="AD824" s="8"/>
    </row>
    <row r="825" ht="14.25" customHeight="1">
      <c r="A825" s="38">
        <v>1287</v>
      </c>
      <c r="B825" s="46" t="s">
        <v>44</v>
      </c>
      <c r="C825" s="46" t="s">
        <v>45</v>
      </c>
      <c r="D825" s="46" t="s">
        <v>1411</v>
      </c>
      <c r="E825" s="46" t="s">
        <v>1412</v>
      </c>
      <c r="F825" t="s">
        <v>48</v>
      </c>
      <c r="G825" s="46" t="s">
        <v>49</v>
      </c>
      <c r="H825">
        <v>0.002546830253</v>
      </c>
      <c r="I825" t="s">
        <v>37</v>
      </c>
      <c r="L825" s="46" t="str">
        <f>((I825&amp;A825)&amp;"-")&amp;B825</f>
        <v>REF1287-Wang 99 - S3</v>
      </c>
      <c r="M825" t="s">
        <v>39</v>
      </c>
      <c r="N825" s="40"/>
      <c r="O825" s="40"/>
      <c r="P825" s="40"/>
      <c r="Q825" s="40"/>
      <c r="R825" s="39"/>
      <c r="S825" s="39"/>
      <c r="T825" s="39"/>
      <c r="U825" s="40"/>
      <c r="V825" s="39"/>
      <c r="W825" s="69"/>
      <c r="Y825" t="s">
        <v>40</v>
      </c>
      <c r="AA825">
        <v>16312179</v>
      </c>
      <c r="AB825" s="46" t="b">
        <v>0</v>
      </c>
      <c r="AD825" s="8"/>
    </row>
    <row r="826" ht="14.25" customHeight="1">
      <c r="A826" s="38">
        <v>1287</v>
      </c>
      <c r="B826" s="46" t="s">
        <v>44</v>
      </c>
      <c r="C826" s="46" t="s">
        <v>45</v>
      </c>
      <c r="D826" s="46" t="s">
        <v>1413</v>
      </c>
      <c r="E826" s="46" t="s">
        <v>1414</v>
      </c>
      <c r="F826" t="s">
        <v>48</v>
      </c>
      <c r="G826" s="46" t="s">
        <v>49</v>
      </c>
      <c r="H826">
        <v>0.006950243176</v>
      </c>
      <c r="I826" t="s">
        <v>37</v>
      </c>
      <c r="L826" t="s">
        <v>50</v>
      </c>
      <c r="M826" t="s">
        <v>39</v>
      </c>
      <c r="N826" s="40"/>
      <c r="O826" s="40"/>
      <c r="P826" s="40"/>
      <c r="Q826" s="40"/>
      <c r="R826" s="39"/>
      <c r="S826" s="39"/>
      <c r="T826" s="39"/>
      <c r="U826" s="40"/>
      <c r="V826" s="39"/>
      <c r="W826" s="69"/>
      <c r="Y826" t="s">
        <v>40</v>
      </c>
      <c r="AA826">
        <v>4323220</v>
      </c>
      <c r="AB826" s="46" t="b">
        <v>0</v>
      </c>
      <c r="AD826" s="8"/>
    </row>
    <row r="827" ht="14.25" customHeight="1">
      <c r="A827" s="38">
        <v>1287</v>
      </c>
      <c r="B827" s="46" t="s">
        <v>44</v>
      </c>
      <c r="C827" s="46" t="s">
        <v>45</v>
      </c>
      <c r="D827" s="46" t="s">
        <v>1415</v>
      </c>
      <c r="E827" s="46" t="s">
        <v>1416</v>
      </c>
      <c r="F827" t="s">
        <v>48</v>
      </c>
      <c r="G827" s="46" t="s">
        <v>49</v>
      </c>
      <c r="H827">
        <v>0.035563131857</v>
      </c>
      <c r="I827" t="s">
        <v>37</v>
      </c>
      <c r="L827" t="s">
        <v>50</v>
      </c>
      <c r="M827" t="s">
        <v>39</v>
      </c>
      <c r="N827" s="40"/>
      <c r="O827" s="40"/>
      <c r="P827" s="40"/>
      <c r="Q827" s="40"/>
      <c r="R827" s="39"/>
      <c r="S827" s="39"/>
      <c r="T827" s="39"/>
      <c r="U827" s="40"/>
      <c r="V827" s="39"/>
      <c r="W827" s="69"/>
      <c r="Y827" t="s">
        <v>40</v>
      </c>
      <c r="AA827">
        <v>224625</v>
      </c>
      <c r="AB827" s="46" t="b">
        <v>0</v>
      </c>
      <c r="AD827" s="8"/>
    </row>
    <row r="828" ht="14.25" customHeight="1">
      <c r="A828" s="38">
        <v>1287</v>
      </c>
      <c r="B828" s="46" t="s">
        <v>44</v>
      </c>
      <c r="C828" s="46" t="s">
        <v>45</v>
      </c>
      <c r="D828" s="46" t="s">
        <v>1417</v>
      </c>
      <c r="E828" s="46" t="s">
        <v>1418</v>
      </c>
      <c r="F828" t="s">
        <v>48</v>
      </c>
      <c r="G828" s="46" t="s">
        <v>49</v>
      </c>
      <c r="H828">
        <v>0.059566214353</v>
      </c>
      <c r="I828" t="s">
        <v>37</v>
      </c>
      <c r="L828" t="s">
        <v>50</v>
      </c>
      <c r="M828" t="s">
        <v>39</v>
      </c>
      <c r="N828" s="40"/>
      <c r="O828" s="40"/>
      <c r="P828" s="40"/>
      <c r="Q828" s="40"/>
      <c r="R828" s="39"/>
      <c r="S828" s="39"/>
      <c r="T828" s="39"/>
      <c r="U828" s="40"/>
      <c r="V828" s="39"/>
      <c r="W828" s="69"/>
      <c r="Y828" t="s">
        <v>40</v>
      </c>
      <c r="AA828">
        <v>236778</v>
      </c>
      <c r="AB828" s="46" t="b">
        <v>0</v>
      </c>
      <c r="AD828" s="8"/>
    </row>
    <row r="829" ht="14.25" customHeight="1">
      <c r="A829" s="38">
        <v>1287</v>
      </c>
      <c r="B829" s="46" t="s">
        <v>44</v>
      </c>
      <c r="C829" s="46" t="s">
        <v>45</v>
      </c>
      <c r="D829" s="46" t="s">
        <v>1419</v>
      </c>
      <c r="E829" s="46" t="s">
        <v>1420</v>
      </c>
      <c r="F829" t="s">
        <v>48</v>
      </c>
      <c r="G829" s="46" t="s">
        <v>49</v>
      </c>
      <c r="H829">
        <v>0.050466129756</v>
      </c>
      <c r="I829" t="s">
        <v>37</v>
      </c>
      <c r="L829" t="s">
        <v>50</v>
      </c>
      <c r="M829" t="s">
        <v>39</v>
      </c>
      <c r="N829" s="40"/>
      <c r="O829" s="40"/>
      <c r="P829" s="40"/>
      <c r="Q829" s="40"/>
      <c r="R829" s="39"/>
      <c r="S829" s="39"/>
      <c r="T829" s="39"/>
      <c r="U829" s="40"/>
      <c r="V829" s="39"/>
      <c r="W829" s="69"/>
      <c r="Y829" t="s">
        <v>40</v>
      </c>
      <c r="AA829">
        <v>2951269</v>
      </c>
      <c r="AB829" s="46" t="b">
        <v>0</v>
      </c>
      <c r="AD829" s="8"/>
    </row>
    <row r="830" ht="14.25" customHeight="1">
      <c r="A830" s="38">
        <v>1287</v>
      </c>
      <c r="B830" s="46" t="s">
        <v>44</v>
      </c>
      <c r="C830" s="46" t="s">
        <v>45</v>
      </c>
      <c r="D830" s="46" t="s">
        <v>1421</v>
      </c>
      <c r="E830" s="46" t="s">
        <v>1422</v>
      </c>
      <c r="F830" t="s">
        <v>48</v>
      </c>
      <c r="G830" s="46" t="s">
        <v>49</v>
      </c>
      <c r="H830">
        <v>0.000939723311</v>
      </c>
      <c r="I830" t="s">
        <v>37</v>
      </c>
      <c r="L830" s="46" t="str">
        <f>((I830&amp;A830)&amp;"-")&amp;B830</f>
        <v>REF1287-Wang 99 - S3</v>
      </c>
      <c r="M830" t="s">
        <v>39</v>
      </c>
      <c r="N830" s="40"/>
      <c r="O830" s="40"/>
      <c r="P830" s="40"/>
      <c r="Q830" s="40"/>
      <c r="R830" s="39"/>
      <c r="S830" s="39"/>
      <c r="T830" s="39"/>
      <c r="U830" s="40"/>
      <c r="V830" s="39"/>
      <c r="W830" s="69"/>
      <c r="Y830" t="s">
        <v>40</v>
      </c>
      <c r="AA830">
        <v>28295144</v>
      </c>
      <c r="AB830" s="46" t="b">
        <v>0</v>
      </c>
      <c r="AD830" s="8"/>
    </row>
    <row r="831" ht="14.25" customHeight="1">
      <c r="A831" s="38">
        <v>1287</v>
      </c>
      <c r="B831" s="46" t="s">
        <v>44</v>
      </c>
      <c r="C831" s="46" t="s">
        <v>45</v>
      </c>
      <c r="D831" s="46" t="s">
        <v>1423</v>
      </c>
      <c r="E831" s="46" t="s">
        <v>1424</v>
      </c>
      <c r="F831" t="s">
        <v>48</v>
      </c>
      <c r="G831" s="46" t="s">
        <v>49</v>
      </c>
      <c r="H831">
        <v>0.041399967482</v>
      </c>
      <c r="I831" t="s">
        <v>37</v>
      </c>
      <c r="L831" t="s">
        <v>50</v>
      </c>
      <c r="M831" t="s">
        <v>39</v>
      </c>
      <c r="N831" s="40"/>
      <c r="O831" s="40"/>
      <c r="P831" s="40"/>
      <c r="Q831" s="40"/>
      <c r="R831" s="39"/>
      <c r="S831" s="39"/>
      <c r="T831" s="39"/>
      <c r="U831" s="40"/>
      <c r="V831" s="39"/>
      <c r="W831" s="69"/>
      <c r="Y831" t="s">
        <v>40</v>
      </c>
      <c r="AA831">
        <v>10468717</v>
      </c>
      <c r="AB831" s="46" t="b">
        <v>0</v>
      </c>
      <c r="AD831" s="8"/>
    </row>
    <row r="832" ht="14.25" customHeight="1">
      <c r="A832" s="38">
        <v>1287</v>
      </c>
      <c r="B832" s="46" t="s">
        <v>44</v>
      </c>
      <c r="C832" s="46" t="s">
        <v>45</v>
      </c>
      <c r="D832" s="46" t="s">
        <v>1425</v>
      </c>
      <c r="E832" s="46" t="s">
        <v>1426</v>
      </c>
      <c r="F832" t="s">
        <v>48</v>
      </c>
      <c r="G832" s="46" t="s">
        <v>49</v>
      </c>
      <c r="H832">
        <v>0.053088444423</v>
      </c>
      <c r="I832" t="s">
        <v>37</v>
      </c>
      <c r="L832" t="s">
        <v>50</v>
      </c>
      <c r="M832" t="s">
        <v>39</v>
      </c>
      <c r="N832" s="40"/>
      <c r="O832" s="40"/>
      <c r="P832" s="40"/>
      <c r="Q832" s="40"/>
      <c r="R832" s="39"/>
      <c r="S832" s="39"/>
      <c r="T832" s="39"/>
      <c r="U832" s="40"/>
      <c r="V832" s="39"/>
      <c r="W832" s="69"/>
      <c r="Y832" t="s">
        <v>40</v>
      </c>
      <c r="AA832">
        <v>3943</v>
      </c>
      <c r="AB832" s="46" t="b">
        <v>0</v>
      </c>
      <c r="AD832" s="8"/>
    </row>
    <row r="833" ht="14.25" customHeight="1">
      <c r="A833" s="38">
        <v>1287</v>
      </c>
      <c r="B833" s="46" t="s">
        <v>44</v>
      </c>
      <c r="C833" s="46" t="s">
        <v>45</v>
      </c>
      <c r="D833" s="46" t="s">
        <v>1427</v>
      </c>
      <c r="E833" s="46" t="s">
        <v>1428</v>
      </c>
      <c r="F833" t="s">
        <v>48</v>
      </c>
      <c r="G833" s="46" t="s">
        <v>49</v>
      </c>
      <c r="H833">
        <v>0.034753616144</v>
      </c>
      <c r="I833" t="s">
        <v>37</v>
      </c>
      <c r="L833" t="s">
        <v>50</v>
      </c>
      <c r="M833" t="s">
        <v>39</v>
      </c>
      <c r="N833" s="40"/>
      <c r="O833" s="40"/>
      <c r="P833" s="40"/>
      <c r="Q833" s="40"/>
      <c r="R833" s="39"/>
      <c r="S833" s="39"/>
      <c r="T833" s="39"/>
      <c r="U833" s="40"/>
      <c r="V833" s="39"/>
      <c r="W833" s="69"/>
      <c r="Y833" t="s">
        <v>40</v>
      </c>
      <c r="AA833">
        <v>277113</v>
      </c>
      <c r="AB833" s="46" t="b">
        <v>0</v>
      </c>
      <c r="AD833" s="8"/>
    </row>
    <row r="834" ht="14.25" customHeight="1">
      <c r="A834" s="38">
        <v>1287</v>
      </c>
      <c r="B834" s="46" t="s">
        <v>44</v>
      </c>
      <c r="C834" s="46" t="s">
        <v>45</v>
      </c>
      <c r="D834" s="46" t="s">
        <v>1429</v>
      </c>
      <c r="E834" s="46" t="s">
        <v>1430</v>
      </c>
      <c r="F834" t="s">
        <v>48</v>
      </c>
      <c r="G834" s="46" t="s">
        <v>49</v>
      </c>
      <c r="H834">
        <v>0.00059020108</v>
      </c>
      <c r="I834" t="s">
        <v>37</v>
      </c>
      <c r="L834" t="s">
        <v>50</v>
      </c>
      <c r="M834" t="s">
        <v>39</v>
      </c>
      <c r="N834" s="40"/>
      <c r="O834" s="40"/>
      <c r="P834" s="40"/>
      <c r="Q834" s="40"/>
      <c r="R834" s="39"/>
      <c r="S834" s="39"/>
      <c r="T834" s="39"/>
      <c r="U834" s="40"/>
      <c r="V834" s="39"/>
      <c r="W834" s="69"/>
      <c r="Y834" t="s">
        <v>40</v>
      </c>
      <c r="AA834">
        <v>10468756</v>
      </c>
      <c r="AB834" s="46" t="b">
        <v>0</v>
      </c>
      <c r="AD834" s="8"/>
    </row>
    <row r="835" ht="14.25" customHeight="1">
      <c r="A835" s="38">
        <v>1287</v>
      </c>
      <c r="B835" s="46" t="s">
        <v>44</v>
      </c>
      <c r="C835" s="46" t="s">
        <v>45</v>
      </c>
      <c r="D835" s="46" t="s">
        <v>1431</v>
      </c>
      <c r="E835" s="46" t="s">
        <v>1432</v>
      </c>
      <c r="F835" t="s">
        <v>48</v>
      </c>
      <c r="G835" s="46" t="s">
        <v>49</v>
      </c>
      <c r="H835">
        <v>0.00881048873</v>
      </c>
      <c r="I835" t="s">
        <v>37</v>
      </c>
      <c r="L835" t="s">
        <v>50</v>
      </c>
      <c r="M835" t="s">
        <v>39</v>
      </c>
      <c r="N835" s="40"/>
      <c r="O835" s="40"/>
      <c r="P835" s="40"/>
      <c r="Q835" s="40"/>
      <c r="R835" s="39"/>
      <c r="S835" s="39"/>
      <c r="T835" s="39"/>
      <c r="U835" s="40"/>
      <c r="V835" s="39"/>
      <c r="W835" s="69"/>
      <c r="Y835" t="s">
        <v>40</v>
      </c>
      <c r="AA835">
        <v>10468716</v>
      </c>
      <c r="AB835" s="46" t="b">
        <v>0</v>
      </c>
      <c r="AD835" s="8"/>
    </row>
    <row r="836" ht="14.25" customHeight="1">
      <c r="A836" s="38">
        <v>1287</v>
      </c>
      <c r="B836" s="46" t="s">
        <v>44</v>
      </c>
      <c r="C836" s="46" t="s">
        <v>45</v>
      </c>
      <c r="D836" s="46" t="s">
        <v>1433</v>
      </c>
      <c r="E836" s="46" t="s">
        <v>1434</v>
      </c>
      <c r="F836" t="s">
        <v>48</v>
      </c>
      <c r="G836" s="46" t="s">
        <v>49</v>
      </c>
      <c r="H836">
        <v>0.02208004733</v>
      </c>
      <c r="I836" t="s">
        <v>37</v>
      </c>
      <c r="L836" t="s">
        <v>50</v>
      </c>
      <c r="M836" t="s">
        <v>39</v>
      </c>
      <c r="N836" s="40"/>
      <c r="O836" s="40"/>
      <c r="P836" s="40"/>
      <c r="Q836" s="40"/>
      <c r="R836" s="39"/>
      <c r="S836" s="39"/>
      <c r="T836" s="39"/>
      <c r="U836" s="40"/>
      <c r="V836" s="39"/>
      <c r="W836" s="69"/>
      <c r="Y836" t="s">
        <v>40</v>
      </c>
      <c r="AA836">
        <v>491133</v>
      </c>
      <c r="AB836" s="46" t="b">
        <v>0</v>
      </c>
      <c r="AD836" s="8"/>
    </row>
    <row r="837" ht="14.25" customHeight="1">
      <c r="A837" s="38">
        <v>1287</v>
      </c>
      <c r="B837" s="46" t="s">
        <v>44</v>
      </c>
      <c r="C837" s="46" t="s">
        <v>45</v>
      </c>
      <c r="D837" s="46" t="s">
        <v>1435</v>
      </c>
      <c r="E837" s="46" t="s">
        <v>1436</v>
      </c>
      <c r="F837" t="s">
        <v>48</v>
      </c>
      <c r="G837" s="46" t="s">
        <v>49</v>
      </c>
      <c r="H837">
        <v>0.00011994993</v>
      </c>
      <c r="I837" t="s">
        <v>37</v>
      </c>
      <c r="L837" t="s">
        <v>50</v>
      </c>
      <c r="M837" t="s">
        <v>39</v>
      </c>
      <c r="N837" s="40"/>
      <c r="O837" s="40"/>
      <c r="P837" s="40"/>
      <c r="Q837" s="40"/>
      <c r="R837" s="39"/>
      <c r="S837" s="39"/>
      <c r="T837" s="39"/>
      <c r="U837" s="40"/>
      <c r="V837" s="39"/>
      <c r="W837" s="69"/>
      <c r="Y837" t="s">
        <v>40</v>
      </c>
      <c r="AA837">
        <v>10468757</v>
      </c>
      <c r="AB837" s="46" t="b">
        <v>0</v>
      </c>
      <c r="AD837" s="8"/>
    </row>
    <row r="838" ht="14.25" customHeight="1">
      <c r="A838" s="38">
        <v>1287</v>
      </c>
      <c r="B838" s="46" t="s">
        <v>44</v>
      </c>
      <c r="C838" s="46" t="s">
        <v>45</v>
      </c>
      <c r="D838" s="46" t="s">
        <v>1437</v>
      </c>
      <c r="E838" s="46" t="s">
        <v>1438</v>
      </c>
      <c r="F838" t="s">
        <v>48</v>
      </c>
      <c r="G838" s="46" t="s">
        <v>49</v>
      </c>
      <c r="H838">
        <v>0.000076207901</v>
      </c>
      <c r="I838" t="s">
        <v>37</v>
      </c>
      <c r="L838" t="s">
        <v>50</v>
      </c>
      <c r="M838" t="s">
        <v>39</v>
      </c>
      <c r="N838" s="40"/>
      <c r="O838" s="40"/>
      <c r="P838" s="40"/>
      <c r="Q838" s="40"/>
      <c r="R838" s="39"/>
      <c r="S838" s="39"/>
      <c r="T838" s="39"/>
      <c r="U838" s="40"/>
      <c r="V838" s="39"/>
      <c r="W838" s="69"/>
      <c r="Y838" t="s">
        <v>40</v>
      </c>
      <c r="AA838">
        <v>142298</v>
      </c>
      <c r="AB838" s="46" t="b">
        <v>0</v>
      </c>
      <c r="AD838" s="8"/>
    </row>
    <row r="839" ht="14.25" customHeight="1">
      <c r="A839" s="38">
        <v>1287</v>
      </c>
      <c r="B839" s="46" t="s">
        <v>44</v>
      </c>
      <c r="C839" s="46" t="s">
        <v>45</v>
      </c>
      <c r="D839" s="46" t="s">
        <v>1439</v>
      </c>
      <c r="E839" s="46" t="s">
        <v>1440</v>
      </c>
      <c r="F839" t="s">
        <v>48</v>
      </c>
      <c r="G839" s="46" t="s">
        <v>49</v>
      </c>
      <c r="H839">
        <v>0.000008109611</v>
      </c>
      <c r="I839" t="s">
        <v>37</v>
      </c>
      <c r="L839" t="s">
        <v>50</v>
      </c>
      <c r="M839" t="s">
        <v>39</v>
      </c>
      <c r="N839" s="40"/>
      <c r="O839" s="40"/>
      <c r="P839" s="40"/>
      <c r="Q839" s="40"/>
      <c r="R839" s="39"/>
      <c r="S839" s="39"/>
      <c r="T839" s="39"/>
      <c r="U839" s="40"/>
      <c r="V839" s="39"/>
      <c r="W839" s="69"/>
      <c r="Y839" t="s">
        <v>40</v>
      </c>
      <c r="AA839">
        <v>345246</v>
      </c>
      <c r="AB839" s="46" t="b">
        <v>0</v>
      </c>
      <c r="AD839" s="8"/>
    </row>
    <row r="840" ht="14.25" customHeight="1">
      <c r="A840" s="38">
        <v>1287</v>
      </c>
      <c r="B840" s="46" t="s">
        <v>44</v>
      </c>
      <c r="C840" s="46" t="s">
        <v>45</v>
      </c>
      <c r="D840" s="46" t="s">
        <v>1441</v>
      </c>
      <c r="E840" s="46" t="s">
        <v>1442</v>
      </c>
      <c r="F840" t="s">
        <v>48</v>
      </c>
      <c r="G840" s="46" t="s">
        <v>49</v>
      </c>
      <c r="H840">
        <v>0.439541615438</v>
      </c>
      <c r="I840" t="s">
        <v>37</v>
      </c>
      <c r="L840" t="s">
        <v>50</v>
      </c>
      <c r="M840" t="s">
        <v>39</v>
      </c>
      <c r="N840" s="40"/>
      <c r="O840" s="40"/>
      <c r="P840" s="40"/>
      <c r="Q840" s="40"/>
      <c r="R840" s="39"/>
      <c r="S840" s="39"/>
      <c r="T840" s="39"/>
      <c r="U840" s="40"/>
      <c r="V840" s="39"/>
      <c r="W840" s="69"/>
      <c r="Y840" t="s">
        <v>40</v>
      </c>
      <c r="AA840">
        <v>60863</v>
      </c>
      <c r="AB840" s="46" t="b">
        <v>0</v>
      </c>
      <c r="AD840" s="8"/>
    </row>
    <row r="841" ht="14.25" customHeight="1">
      <c r="A841" s="38">
        <v>1287</v>
      </c>
      <c r="B841" s="46" t="s">
        <v>44</v>
      </c>
      <c r="C841" s="46" t="s">
        <v>45</v>
      </c>
      <c r="D841" s="46" t="s">
        <v>1443</v>
      </c>
      <c r="E841" s="46" t="s">
        <v>1444</v>
      </c>
      <c r="F841" t="s">
        <v>48</v>
      </c>
      <c r="G841" s="46" t="s">
        <v>49</v>
      </c>
      <c r="H841">
        <v>0.002070141349</v>
      </c>
      <c r="I841" t="s">
        <v>37</v>
      </c>
      <c r="L841" t="s">
        <v>50</v>
      </c>
      <c r="M841" t="s">
        <v>39</v>
      </c>
      <c r="N841" s="40"/>
      <c r="O841" s="40"/>
      <c r="P841" s="40"/>
      <c r="Q841" s="40"/>
      <c r="R841" s="39"/>
      <c r="S841" s="39"/>
      <c r="T841" s="39"/>
      <c r="U841" s="40"/>
      <c r="V841" s="39"/>
      <c r="W841" s="69"/>
      <c r="Y841" t="s">
        <v>40</v>
      </c>
      <c r="AA841">
        <v>10468951</v>
      </c>
      <c r="AB841" s="46" t="b">
        <v>0</v>
      </c>
      <c r="AD841" s="8"/>
    </row>
    <row r="842" ht="14.25" customHeight="1">
      <c r="A842" s="38">
        <v>1287</v>
      </c>
      <c r="B842" s="46" t="s">
        <v>44</v>
      </c>
      <c r="C842" s="46" t="s">
        <v>45</v>
      </c>
      <c r="D842" s="46" t="s">
        <v>1445</v>
      </c>
      <c r="E842" s="46" t="s">
        <v>1446</v>
      </c>
      <c r="F842" t="s">
        <v>48</v>
      </c>
      <c r="G842" s="46" t="s">
        <v>49</v>
      </c>
      <c r="H842">
        <v>0.029444216338</v>
      </c>
      <c r="I842" t="s">
        <v>37</v>
      </c>
      <c r="L842" s="46" t="str">
        <f>((I842&amp;A842)&amp;"-")&amp;B842</f>
        <v>REF1287-Wang 99 - S3</v>
      </c>
      <c r="M842" t="s">
        <v>39</v>
      </c>
      <c r="N842" s="40"/>
      <c r="O842" s="40"/>
      <c r="P842" s="40"/>
      <c r="Q842" s="40"/>
      <c r="R842" s="39"/>
      <c r="S842" s="39"/>
      <c r="T842" s="39"/>
      <c r="U842" s="40"/>
      <c r="V842" s="39"/>
      <c r="W842" s="69"/>
      <c r="Y842" t="s">
        <v>40</v>
      </c>
      <c r="AA842">
        <v>28295075</v>
      </c>
      <c r="AB842" s="46" t="b">
        <v>0</v>
      </c>
      <c r="AD842" s="8"/>
    </row>
    <row r="843" ht="14.25" customHeight="1">
      <c r="A843" s="38">
        <v>1287</v>
      </c>
      <c r="B843" s="46" t="s">
        <v>53</v>
      </c>
      <c r="C843" s="46" t="s">
        <v>45</v>
      </c>
      <c r="D843" s="46" t="s">
        <v>1447</v>
      </c>
      <c r="E843" s="46" t="s">
        <v>1448</v>
      </c>
      <c r="F843" t="s">
        <v>48</v>
      </c>
      <c r="G843" s="46" t="s">
        <v>49</v>
      </c>
      <c r="H843">
        <v>0.025118864315</v>
      </c>
      <c r="I843" t="s">
        <v>37</v>
      </c>
      <c r="L843" t="s">
        <v>50</v>
      </c>
      <c r="M843" t="s">
        <v>39</v>
      </c>
      <c r="N843" s="40"/>
      <c r="O843" s="40"/>
      <c r="P843" s="40"/>
      <c r="Q843" s="40"/>
      <c r="R843" s="39"/>
      <c r="S843" s="39"/>
      <c r="T843" s="39"/>
      <c r="U843" s="40"/>
      <c r="V843" s="39"/>
      <c r="W843" s="69"/>
      <c r="Y843" t="s">
        <v>40</v>
      </c>
      <c r="AA843">
        <v>9515</v>
      </c>
      <c r="AB843" s="46" t="b">
        <v>0</v>
      </c>
      <c r="AD843" s="8"/>
    </row>
    <row r="844" ht="14.25" customHeight="1">
      <c r="A844" s="38">
        <v>1287</v>
      </c>
      <c r="B844" s="46" t="s">
        <v>44</v>
      </c>
      <c r="C844" s="46" t="s">
        <v>45</v>
      </c>
      <c r="D844" s="46" t="s">
        <v>1449</v>
      </c>
      <c r="E844" s="46" t="s">
        <v>1450</v>
      </c>
      <c r="F844" t="s">
        <v>48</v>
      </c>
      <c r="G844" s="46" t="s">
        <v>49</v>
      </c>
      <c r="H844">
        <v>0.015031419661</v>
      </c>
      <c r="I844" t="s">
        <v>37</v>
      </c>
      <c r="L844" t="s">
        <v>50</v>
      </c>
      <c r="M844" t="s">
        <v>39</v>
      </c>
      <c r="N844" s="40"/>
      <c r="O844" s="40"/>
      <c r="P844" s="40"/>
      <c r="Q844" s="40"/>
      <c r="R844" s="39"/>
      <c r="S844" s="39"/>
      <c r="T844" s="39"/>
      <c r="U844" s="40"/>
      <c r="V844" s="39"/>
      <c r="W844" s="69"/>
      <c r="Y844" t="s">
        <v>40</v>
      </c>
      <c r="AA844">
        <v>514600</v>
      </c>
      <c r="AB844" s="46" t="b">
        <v>0</v>
      </c>
      <c r="AD844" s="8"/>
    </row>
    <row r="845" ht="14.25" customHeight="1">
      <c r="A845" s="38">
        <v>1287</v>
      </c>
      <c r="B845" s="46" t="s">
        <v>44</v>
      </c>
      <c r="C845" s="46" t="s">
        <v>45</v>
      </c>
      <c r="D845" s="46" t="s">
        <v>1451</v>
      </c>
      <c r="E845" s="46" t="s">
        <v>1452</v>
      </c>
      <c r="F845" t="s">
        <v>48</v>
      </c>
      <c r="G845" s="46" t="s">
        <v>49</v>
      </c>
      <c r="H845">
        <v>0.032136605386</v>
      </c>
      <c r="I845" t="s">
        <v>37</v>
      </c>
      <c r="L845" s="46" t="str">
        <f>((I845&amp;A845)&amp;"-")&amp;B845</f>
        <v>REF1287-Wang 99 - S3</v>
      </c>
      <c r="M845" t="s">
        <v>39</v>
      </c>
      <c r="N845" s="40"/>
      <c r="O845" s="40"/>
      <c r="P845" s="40"/>
      <c r="Q845" s="40"/>
      <c r="R845" s="39"/>
      <c r="S845" s="39"/>
      <c r="T845" s="39"/>
      <c r="U845" s="40"/>
      <c r="V845" s="39"/>
      <c r="W845" s="69"/>
      <c r="Y845" t="s">
        <v>40</v>
      </c>
      <c r="AA845">
        <v>28295068</v>
      </c>
      <c r="AB845" s="46" t="b">
        <v>0</v>
      </c>
      <c r="AD845" s="8"/>
    </row>
    <row r="846" ht="14.25" customHeight="1">
      <c r="A846" s="38">
        <v>1287</v>
      </c>
      <c r="B846" s="46" t="s">
        <v>44</v>
      </c>
      <c r="C846" s="46" t="s">
        <v>45</v>
      </c>
      <c r="D846" s="46" t="s">
        <v>1453</v>
      </c>
      <c r="E846" s="46" t="s">
        <v>1454</v>
      </c>
      <c r="F846" t="s">
        <v>48</v>
      </c>
      <c r="G846" s="46" t="s">
        <v>49</v>
      </c>
      <c r="H846">
        <v>0.030549211132</v>
      </c>
      <c r="I846" t="s">
        <v>37</v>
      </c>
      <c r="L846" s="46" t="str">
        <f>((I846&amp;A846)&amp;"-")&amp;B846</f>
        <v>REF1287-Wang 99 - S3</v>
      </c>
      <c r="M846" t="s">
        <v>39</v>
      </c>
      <c r="N846" s="40"/>
      <c r="O846" s="40"/>
      <c r="P846" s="40"/>
      <c r="Q846" s="40"/>
      <c r="R846" s="39"/>
      <c r="S846" s="39"/>
      <c r="T846" s="39"/>
      <c r="U846" s="40"/>
      <c r="V846" s="39"/>
      <c r="W846" s="69"/>
      <c r="Y846" t="s">
        <v>40</v>
      </c>
      <c r="AA846">
        <v>28295072</v>
      </c>
      <c r="AB846" s="46" t="b">
        <v>0</v>
      </c>
      <c r="AD846" s="8"/>
    </row>
    <row r="847" ht="14.25" customHeight="1">
      <c r="A847" s="38">
        <v>1287</v>
      </c>
      <c r="B847" s="46" t="s">
        <v>44</v>
      </c>
      <c r="C847" s="46" t="s">
        <v>45</v>
      </c>
      <c r="D847" s="46" t="s">
        <v>1455</v>
      </c>
      <c r="E847" s="46" t="s">
        <v>1456</v>
      </c>
      <c r="F847" t="s">
        <v>48</v>
      </c>
      <c r="G847" s="46" t="s">
        <v>49</v>
      </c>
      <c r="H847">
        <v>0.105681750921</v>
      </c>
      <c r="I847" t="s">
        <v>37</v>
      </c>
      <c r="L847" s="46" t="str">
        <f>((I847&amp;A847)&amp;"-")&amp;B847</f>
        <v>REF1287-Wang 99 - S3</v>
      </c>
      <c r="M847" t="s">
        <v>39</v>
      </c>
      <c r="N847" s="40"/>
      <c r="O847" s="40"/>
      <c r="P847" s="40"/>
      <c r="Q847" s="40"/>
      <c r="R847" s="39"/>
      <c r="S847" s="39"/>
      <c r="T847" s="39"/>
      <c r="U847" s="40"/>
      <c r="V847" s="39"/>
      <c r="W847" s="69"/>
      <c r="Y847" t="s">
        <v>40</v>
      </c>
      <c r="AA847">
        <v>28295051</v>
      </c>
      <c r="AB847" s="46" t="b">
        <v>0</v>
      </c>
      <c r="AD847" s="8"/>
    </row>
    <row r="848" ht="14.25" customHeight="1">
      <c r="A848" s="38">
        <v>1287</v>
      </c>
      <c r="B848" s="46" t="s">
        <v>44</v>
      </c>
      <c r="C848" s="46" t="s">
        <v>45</v>
      </c>
      <c r="D848" s="46" t="s">
        <v>1457</v>
      </c>
      <c r="E848" s="46" t="s">
        <v>1458</v>
      </c>
      <c r="F848" t="s">
        <v>48</v>
      </c>
      <c r="G848" s="46" t="s">
        <v>49</v>
      </c>
      <c r="H848">
        <v>0.038636697705</v>
      </c>
      <c r="I848" t="s">
        <v>37</v>
      </c>
      <c r="L848" s="46" t="str">
        <f>((I848&amp;A848)&amp;"-")&amp;B848</f>
        <v>REF1287-Wang 99 - S3</v>
      </c>
      <c r="M848" t="s">
        <v>39</v>
      </c>
      <c r="N848" s="40"/>
      <c r="O848" s="40"/>
      <c r="P848" s="40"/>
      <c r="Q848" s="40"/>
      <c r="R848" s="39"/>
      <c r="S848" s="39"/>
      <c r="T848" s="39"/>
      <c r="U848" s="40"/>
      <c r="V848" s="39"/>
      <c r="W848" s="69"/>
      <c r="Y848" t="s">
        <v>40</v>
      </c>
      <c r="AA848">
        <v>19993541</v>
      </c>
      <c r="AB848" s="46" t="b">
        <v>0</v>
      </c>
      <c r="AD848" s="8"/>
    </row>
    <row r="849" ht="14.25" customHeight="1">
      <c r="A849" s="38">
        <v>1287</v>
      </c>
      <c r="B849" s="46" t="s">
        <v>44</v>
      </c>
      <c r="C849" s="46" t="s">
        <v>45</v>
      </c>
      <c r="D849" s="46" t="s">
        <v>1459</v>
      </c>
      <c r="E849" s="46" t="s">
        <v>1460</v>
      </c>
      <c r="F849" t="s">
        <v>48</v>
      </c>
      <c r="G849" s="46" t="s">
        <v>49</v>
      </c>
      <c r="H849">
        <v>0.394457302075</v>
      </c>
      <c r="I849" t="s">
        <v>37</v>
      </c>
      <c r="L849" t="s">
        <v>50</v>
      </c>
      <c r="M849" t="s">
        <v>39</v>
      </c>
      <c r="N849" s="40"/>
      <c r="O849" s="40"/>
      <c r="P849" s="40"/>
      <c r="Q849" s="40"/>
      <c r="R849" s="39"/>
      <c r="S849" s="39"/>
      <c r="T849" s="39"/>
      <c r="U849" s="40"/>
      <c r="V849" s="39"/>
      <c r="W849" s="69"/>
      <c r="Y849" t="s">
        <v>40</v>
      </c>
      <c r="AA849">
        <v>362559</v>
      </c>
      <c r="AB849" s="46" t="b">
        <v>0</v>
      </c>
      <c r="AD849" s="8"/>
    </row>
    <row r="850" ht="14.25" customHeight="1">
      <c r="A850" s="38">
        <v>1287</v>
      </c>
      <c r="B850" s="46" t="s">
        <v>44</v>
      </c>
      <c r="C850" s="46" t="s">
        <v>45</v>
      </c>
      <c r="D850" s="46" t="s">
        <v>1461</v>
      </c>
      <c r="E850" s="46" t="s">
        <v>1462</v>
      </c>
      <c r="F850" t="s">
        <v>48</v>
      </c>
      <c r="G850" s="46" t="s">
        <v>49</v>
      </c>
      <c r="H850">
        <v>0.076559660691</v>
      </c>
      <c r="I850" t="s">
        <v>37</v>
      </c>
      <c r="L850" t="s">
        <v>50</v>
      </c>
      <c r="M850" t="s">
        <v>39</v>
      </c>
      <c r="N850" s="40"/>
      <c r="O850" s="40"/>
      <c r="P850" s="40"/>
      <c r="Q850" s="40"/>
      <c r="R850" s="39"/>
      <c r="S850" s="39"/>
      <c r="T850" s="39"/>
      <c r="U850" s="40"/>
      <c r="V850" s="39"/>
      <c r="W850" s="69"/>
      <c r="Y850" t="s">
        <v>40</v>
      </c>
      <c r="AA850">
        <v>291664</v>
      </c>
      <c r="AB850" s="46" t="b">
        <v>0</v>
      </c>
      <c r="AD850" s="8"/>
    </row>
    <row r="851" ht="14.25" customHeight="1">
      <c r="A851" s="38">
        <v>1287</v>
      </c>
      <c r="B851" s="46" t="s">
        <v>44</v>
      </c>
      <c r="C851" s="46" t="s">
        <v>45</v>
      </c>
      <c r="D851" s="46" t="s">
        <v>1463</v>
      </c>
      <c r="E851" s="46" t="s">
        <v>1464</v>
      </c>
      <c r="F851" t="s">
        <v>48</v>
      </c>
      <c r="G851" s="46" t="s">
        <v>49</v>
      </c>
      <c r="H851">
        <v>0.026607250598</v>
      </c>
      <c r="I851" t="s">
        <v>37</v>
      </c>
      <c r="L851" t="s">
        <v>50</v>
      </c>
      <c r="M851" t="s">
        <v>39</v>
      </c>
      <c r="N851" s="40"/>
      <c r="O851" s="40"/>
      <c r="P851" s="40"/>
      <c r="Q851" s="40"/>
      <c r="R851" s="39"/>
      <c r="S851" s="39"/>
      <c r="T851" s="39"/>
      <c r="U851" s="40"/>
      <c r="V851" s="39"/>
      <c r="W851" s="69"/>
      <c r="Y851" t="s">
        <v>40</v>
      </c>
      <c r="AA851">
        <v>240420</v>
      </c>
      <c r="AB851" s="46" t="b">
        <v>0</v>
      </c>
      <c r="AD851" s="8"/>
    </row>
    <row r="852" ht="14.25" customHeight="1">
      <c r="A852" s="38">
        <v>1287</v>
      </c>
      <c r="B852" s="46" t="s">
        <v>44</v>
      </c>
      <c r="C852" s="46" t="s">
        <v>45</v>
      </c>
      <c r="D852" s="46" t="s">
        <v>1465</v>
      </c>
      <c r="E852" s="46" t="s">
        <v>1466</v>
      </c>
      <c r="F852" t="s">
        <v>48</v>
      </c>
      <c r="G852" s="46" t="s">
        <v>49</v>
      </c>
      <c r="H852">
        <v>0.671428852926</v>
      </c>
      <c r="I852" t="s">
        <v>37</v>
      </c>
      <c r="L852" t="s">
        <v>50</v>
      </c>
      <c r="M852" t="s">
        <v>39</v>
      </c>
      <c r="N852" s="40"/>
      <c r="O852" s="40"/>
      <c r="P852" s="40"/>
      <c r="Q852" s="40"/>
      <c r="R852" s="39"/>
      <c r="S852" s="39"/>
      <c r="T852" s="39"/>
      <c r="U852" s="40"/>
      <c r="V852" s="39"/>
      <c r="W852" s="69"/>
      <c r="Y852" t="s">
        <v>40</v>
      </c>
      <c r="AA852">
        <v>312585</v>
      </c>
      <c r="AB852" s="46" t="b">
        <v>0</v>
      </c>
      <c r="AD852" s="8"/>
    </row>
    <row r="853" ht="14.25" customHeight="1">
      <c r="A853" s="38">
        <v>1287</v>
      </c>
      <c r="B853" s="46" t="s">
        <v>44</v>
      </c>
      <c r="C853" s="46" t="s">
        <v>45</v>
      </c>
      <c r="D853" s="46" t="s">
        <v>1467</v>
      </c>
      <c r="E853" s="46" t="s">
        <v>1468</v>
      </c>
      <c r="F853" t="s">
        <v>48</v>
      </c>
      <c r="G853" s="46" t="s">
        <v>49</v>
      </c>
      <c r="H853">
        <v>0.205589059598</v>
      </c>
      <c r="I853" t="s">
        <v>37</v>
      </c>
      <c r="L853" t="s">
        <v>50</v>
      </c>
      <c r="M853" t="s">
        <v>39</v>
      </c>
      <c r="N853" s="40"/>
      <c r="O853" s="40"/>
      <c r="P853" s="40"/>
      <c r="Q853" s="40"/>
      <c r="R853" s="39"/>
      <c r="S853" s="39"/>
      <c r="T853" s="39"/>
      <c r="U853" s="40"/>
      <c r="V853" s="39"/>
      <c r="W853" s="69"/>
      <c r="Y853" t="s">
        <v>40</v>
      </c>
      <c r="AA853">
        <v>85053</v>
      </c>
      <c r="AB853" s="46" t="b">
        <v>0</v>
      </c>
      <c r="AD853" s="8"/>
    </row>
    <row r="854" ht="14.25" customHeight="1">
      <c r="A854" s="38">
        <v>1287</v>
      </c>
      <c r="B854" s="46" t="s">
        <v>44</v>
      </c>
      <c r="C854" s="46" t="s">
        <v>45</v>
      </c>
      <c r="D854" s="46" t="s">
        <v>1469</v>
      </c>
      <c r="E854" s="46" t="s">
        <v>1470</v>
      </c>
      <c r="F854" t="s">
        <v>48</v>
      </c>
      <c r="G854" s="46" t="s">
        <v>49</v>
      </c>
      <c r="H854">
        <v>0.185780445509</v>
      </c>
      <c r="I854" t="s">
        <v>37</v>
      </c>
      <c r="L854" t="s">
        <v>50</v>
      </c>
      <c r="M854" t="s">
        <v>39</v>
      </c>
      <c r="N854" s="40"/>
      <c r="O854" s="40"/>
      <c r="P854" s="40"/>
      <c r="Q854" s="40"/>
      <c r="R854" s="39"/>
      <c r="S854" s="39"/>
      <c r="T854" s="39"/>
      <c r="U854" s="40"/>
      <c r="V854" s="39"/>
      <c r="W854" s="69"/>
      <c r="Y854" t="s">
        <v>40</v>
      </c>
      <c r="AA854">
        <v>224875</v>
      </c>
      <c r="AB854" s="46" t="b">
        <v>0</v>
      </c>
      <c r="AD854" s="8"/>
    </row>
    <row r="855" ht="14.25" customHeight="1">
      <c r="A855" s="38">
        <v>1287</v>
      </c>
      <c r="B855" s="46" t="s">
        <v>44</v>
      </c>
      <c r="C855" s="46" t="s">
        <v>45</v>
      </c>
      <c r="D855" s="46" t="s">
        <v>1471</v>
      </c>
      <c r="E855" s="46" t="s">
        <v>1472</v>
      </c>
      <c r="F855" t="s">
        <v>48</v>
      </c>
      <c r="G855" s="46" t="s">
        <v>49</v>
      </c>
      <c r="H855">
        <v>0.370680721783</v>
      </c>
      <c r="I855" t="s">
        <v>37</v>
      </c>
      <c r="L855" t="s">
        <v>50</v>
      </c>
      <c r="M855" t="s">
        <v>39</v>
      </c>
      <c r="N855" s="40"/>
      <c r="O855" s="40"/>
      <c r="P855" s="40"/>
      <c r="Q855" s="40"/>
      <c r="R855" s="39"/>
      <c r="S855" s="39"/>
      <c r="T855" s="39"/>
      <c r="U855" s="40"/>
      <c r="V855" s="39"/>
      <c r="W855" s="69"/>
      <c r="Y855" t="s">
        <v>40</v>
      </c>
      <c r="AA855">
        <v>92544</v>
      </c>
      <c r="AB855" s="46" t="b">
        <v>0</v>
      </c>
      <c r="AD855" s="8"/>
    </row>
    <row r="856" ht="14.25" customHeight="1">
      <c r="A856" s="38">
        <v>1287</v>
      </c>
      <c r="B856" s="46" t="s">
        <v>44</v>
      </c>
      <c r="C856" s="46" t="s">
        <v>45</v>
      </c>
      <c r="D856" s="46" t="s">
        <v>1473</v>
      </c>
      <c r="E856" s="46" t="s">
        <v>1474</v>
      </c>
      <c r="F856" t="s">
        <v>48</v>
      </c>
      <c r="G856" s="46" t="s">
        <v>49</v>
      </c>
      <c r="H856">
        <v>0.004666593803</v>
      </c>
      <c r="I856" t="s">
        <v>37</v>
      </c>
      <c r="L856" t="s">
        <v>50</v>
      </c>
      <c r="M856" t="s">
        <v>39</v>
      </c>
      <c r="N856" s="40"/>
      <c r="O856" s="40"/>
      <c r="P856" s="40"/>
      <c r="Q856" s="40"/>
      <c r="R856" s="39"/>
      <c r="S856" s="39"/>
      <c r="T856" s="39"/>
      <c r="U856" s="40"/>
      <c r="V856" s="39"/>
      <c r="W856" s="69"/>
      <c r="Y856" t="s">
        <v>40</v>
      </c>
      <c r="AA856">
        <v>49463</v>
      </c>
      <c r="AB856" s="46" t="b">
        <v>0</v>
      </c>
      <c r="AD856" s="8"/>
    </row>
    <row r="857" ht="14.25" customHeight="1">
      <c r="A857" s="38">
        <v>1287</v>
      </c>
      <c r="B857" s="46" t="s">
        <v>44</v>
      </c>
      <c r="C857" s="46" t="s">
        <v>45</v>
      </c>
      <c r="D857" s="46" t="s">
        <v>1475</v>
      </c>
      <c r="E857" s="46" t="s">
        <v>1476</v>
      </c>
      <c r="F857" t="s">
        <v>48</v>
      </c>
      <c r="G857" s="46" t="s">
        <v>49</v>
      </c>
      <c r="H857">
        <v>0.083560301823</v>
      </c>
      <c r="I857" t="s">
        <v>37</v>
      </c>
      <c r="L857" t="s">
        <v>50</v>
      </c>
      <c r="M857" t="s">
        <v>39</v>
      </c>
      <c r="N857" s="40"/>
      <c r="O857" s="40"/>
      <c r="P857" s="40"/>
      <c r="Q857" s="40"/>
      <c r="R857" s="39"/>
      <c r="S857" s="39"/>
      <c r="T857" s="39"/>
      <c r="U857" s="40"/>
      <c r="V857" s="39"/>
      <c r="W857" s="69"/>
      <c r="Y857" t="s">
        <v>40</v>
      </c>
      <c r="AA857">
        <v>49900</v>
      </c>
      <c r="AB857" s="46" t="b">
        <v>0</v>
      </c>
      <c r="AD857" s="8"/>
    </row>
    <row r="858" ht="14.25" customHeight="1">
      <c r="A858" s="38">
        <v>1287</v>
      </c>
      <c r="B858" s="46" t="s">
        <v>53</v>
      </c>
      <c r="C858" s="46" t="s">
        <v>45</v>
      </c>
      <c r="D858" s="46" t="s">
        <v>1477</v>
      </c>
      <c r="E858" s="46" t="s">
        <v>1478</v>
      </c>
      <c r="F858" t="s">
        <v>48</v>
      </c>
      <c r="G858" s="46" t="s">
        <v>49</v>
      </c>
      <c r="H858">
        <v>0.004570881896</v>
      </c>
      <c r="I858" t="s">
        <v>37</v>
      </c>
      <c r="L858" t="s">
        <v>50</v>
      </c>
      <c r="M858" t="s">
        <v>39</v>
      </c>
      <c r="N858" s="40"/>
      <c r="O858" s="40"/>
      <c r="P858" s="40"/>
      <c r="Q858" s="40"/>
      <c r="R858" s="39"/>
      <c r="S858" s="39"/>
      <c r="T858" s="39"/>
      <c r="U858" s="40"/>
      <c r="V858" s="39"/>
      <c r="W858" s="69"/>
      <c r="Y858" t="s">
        <v>40</v>
      </c>
      <c r="AA858">
        <v>49469</v>
      </c>
      <c r="AB858" s="46" t="b">
        <v>0</v>
      </c>
      <c r="AD858" s="8"/>
    </row>
    <row r="859" ht="14.25" customHeight="1">
      <c r="A859" s="38">
        <v>1287</v>
      </c>
      <c r="B859" s="46" t="s">
        <v>44</v>
      </c>
      <c r="C859" s="46" t="s">
        <v>45</v>
      </c>
      <c r="D859" s="46" t="s">
        <v>1479</v>
      </c>
      <c r="E859" s="46" t="s">
        <v>1480</v>
      </c>
      <c r="F859" t="s">
        <v>48</v>
      </c>
      <c r="G859" s="46" t="s">
        <v>49</v>
      </c>
      <c r="H859">
        <v>0.937562006926</v>
      </c>
      <c r="I859" t="s">
        <v>37</v>
      </c>
      <c r="L859" t="s">
        <v>50</v>
      </c>
      <c r="M859" t="s">
        <v>39</v>
      </c>
      <c r="N859" s="40"/>
      <c r="O859" s="40"/>
      <c r="P859" s="40"/>
      <c r="Q859" s="40"/>
      <c r="R859" s="39"/>
      <c r="S859" s="39"/>
      <c r="T859" s="39"/>
      <c r="U859" s="40"/>
      <c r="V859" s="39"/>
      <c r="W859" s="69"/>
      <c r="Y859" t="s">
        <v>40</v>
      </c>
      <c r="AA859">
        <v>28822</v>
      </c>
      <c r="AB859" s="46" t="b">
        <v>0</v>
      </c>
      <c r="AD859" s="8"/>
    </row>
    <row r="860" ht="14.25" customHeight="1">
      <c r="A860" s="38">
        <v>1287</v>
      </c>
      <c r="B860" s="46" t="s">
        <v>44</v>
      </c>
      <c r="C860" s="46" t="s">
        <v>45</v>
      </c>
      <c r="D860" s="46" t="s">
        <v>1481</v>
      </c>
      <c r="E860" s="46" t="s">
        <v>1482</v>
      </c>
      <c r="F860" t="s">
        <v>48</v>
      </c>
      <c r="G860" s="46" t="s">
        <v>49</v>
      </c>
      <c r="H860">
        <v>0.059020108017</v>
      </c>
      <c r="I860" t="s">
        <v>37</v>
      </c>
      <c r="L860" t="s">
        <v>50</v>
      </c>
      <c r="M860" t="s">
        <v>39</v>
      </c>
      <c r="N860" s="40"/>
      <c r="O860" s="40"/>
      <c r="P860" s="40"/>
      <c r="Q860" s="40"/>
      <c r="R860" s="39"/>
      <c r="S860" s="39"/>
      <c r="T860" s="39"/>
      <c r="U860" s="40"/>
      <c r="V860" s="39"/>
      <c r="W860" s="69"/>
      <c r="Y860" t="s">
        <v>40</v>
      </c>
      <c r="AA860">
        <v>10007450</v>
      </c>
      <c r="AB860" s="46" t="b">
        <v>0</v>
      </c>
      <c r="AD860" s="8"/>
    </row>
    <row r="861" ht="14.25" customHeight="1">
      <c r="A861" s="38">
        <v>1287</v>
      </c>
      <c r="B861" s="46" t="s">
        <v>44</v>
      </c>
      <c r="C861" s="46" t="s">
        <v>45</v>
      </c>
      <c r="D861" s="46" t="s">
        <v>1483</v>
      </c>
      <c r="E861" s="46" t="s">
        <v>1484</v>
      </c>
      <c r="F861" t="s">
        <v>48</v>
      </c>
      <c r="G861" s="46" t="s">
        <v>49</v>
      </c>
      <c r="H861">
        <v>0.016032453907</v>
      </c>
      <c r="I861" t="s">
        <v>37</v>
      </c>
      <c r="L861" t="s">
        <v>50</v>
      </c>
      <c r="M861" t="s">
        <v>39</v>
      </c>
      <c r="N861" s="40"/>
      <c r="O861" s="40"/>
      <c r="P861" s="40"/>
      <c r="Q861" s="40"/>
      <c r="R861" s="39"/>
      <c r="S861" s="39"/>
      <c r="T861" s="39"/>
      <c r="U861" s="40"/>
      <c r="V861" s="39"/>
      <c r="W861" s="69"/>
      <c r="Y861" t="s">
        <v>40</v>
      </c>
      <c r="AA861">
        <v>2670753</v>
      </c>
      <c r="AB861" s="46" t="b">
        <v>0</v>
      </c>
      <c r="AD861" s="8"/>
    </row>
    <row r="862" ht="14.25" customHeight="1">
      <c r="A862" s="38">
        <v>1287</v>
      </c>
      <c r="B862" s="46" t="s">
        <v>44</v>
      </c>
      <c r="C862" s="46" t="s">
        <v>45</v>
      </c>
      <c r="D862" s="46" t="s">
        <v>1485</v>
      </c>
      <c r="E862" s="46" t="s">
        <v>1486</v>
      </c>
      <c r="F862" t="s">
        <v>48</v>
      </c>
      <c r="G862" s="46" t="s">
        <v>49</v>
      </c>
      <c r="H862">
        <v>0.159220872705</v>
      </c>
      <c r="I862" t="s">
        <v>37</v>
      </c>
      <c r="L862" t="s">
        <v>50</v>
      </c>
      <c r="M862" t="s">
        <v>39</v>
      </c>
      <c r="N862" s="40"/>
      <c r="O862" s="40"/>
      <c r="P862" s="40"/>
      <c r="Q862" s="40"/>
      <c r="R862" s="39"/>
      <c r="S862" s="39"/>
      <c r="T862" s="39"/>
      <c r="U862" s="40"/>
      <c r="V862" s="39"/>
      <c r="W862" s="69"/>
      <c r="Y862" t="s">
        <v>40</v>
      </c>
      <c r="AA862">
        <v>205913</v>
      </c>
      <c r="AB862" s="46" t="b">
        <v>0</v>
      </c>
      <c r="AD862" s="8"/>
    </row>
    <row r="863" ht="14.25" customHeight="1">
      <c r="A863" s="38">
        <v>1287</v>
      </c>
      <c r="B863" s="46" t="s">
        <v>53</v>
      </c>
      <c r="C863" s="46" t="s">
        <v>45</v>
      </c>
      <c r="D863" s="46" t="s">
        <v>1487</v>
      </c>
      <c r="E863" s="46" t="s">
        <v>1488</v>
      </c>
      <c r="F863" t="s">
        <v>48</v>
      </c>
      <c r="G863" s="46" t="s">
        <v>49</v>
      </c>
      <c r="H863">
        <v>0.000707945784</v>
      </c>
      <c r="I863" t="s">
        <v>37</v>
      </c>
      <c r="L863" t="s">
        <v>50</v>
      </c>
      <c r="M863" t="s">
        <v>39</v>
      </c>
      <c r="N863" s="40"/>
      <c r="O863" s="40"/>
      <c r="P863" s="40"/>
      <c r="Q863" s="40"/>
      <c r="R863" s="39"/>
      <c r="S863" s="39"/>
      <c r="T863" s="39"/>
      <c r="U863" s="40"/>
      <c r="V863" s="39"/>
      <c r="W863" s="69"/>
      <c r="Y863" t="s">
        <v>40</v>
      </c>
      <c r="AA863">
        <v>28552</v>
      </c>
      <c r="AB863" s="46" t="b">
        <v>0</v>
      </c>
      <c r="AD863" s="8"/>
    </row>
    <row r="864" ht="14.25" customHeight="1">
      <c r="A864" s="38">
        <v>1287</v>
      </c>
      <c r="B864" s="46" t="s">
        <v>44</v>
      </c>
      <c r="C864" s="46" t="s">
        <v>45</v>
      </c>
      <c r="D864" s="46" t="s">
        <v>1489</v>
      </c>
      <c r="E864" s="46" t="s">
        <v>1490</v>
      </c>
      <c r="F864" t="s">
        <v>48</v>
      </c>
      <c r="G864" s="46" t="s">
        <v>49</v>
      </c>
      <c r="H864">
        <v>0.116949939102</v>
      </c>
      <c r="I864" t="s">
        <v>37</v>
      </c>
      <c r="L864" t="s">
        <v>50</v>
      </c>
      <c r="M864" t="s">
        <v>39</v>
      </c>
      <c r="N864" s="40"/>
      <c r="O864" s="40"/>
      <c r="P864" s="40"/>
      <c r="Q864" s="40"/>
      <c r="R864" s="39"/>
      <c r="S864" s="39"/>
      <c r="T864" s="39"/>
      <c r="U864" s="40"/>
      <c r="V864" s="39"/>
      <c r="W864" s="69"/>
      <c r="Y864" t="s">
        <v>40</v>
      </c>
      <c r="AA864">
        <v>88808</v>
      </c>
      <c r="AB864" s="46" t="b">
        <v>0</v>
      </c>
      <c r="AD864" s="8"/>
    </row>
    <row r="865" ht="14.25" customHeight="1">
      <c r="A865" s="38">
        <v>1287</v>
      </c>
      <c r="B865" s="46" t="s">
        <v>44</v>
      </c>
      <c r="C865" s="46" t="s">
        <v>45</v>
      </c>
      <c r="D865" s="46" t="s">
        <v>1491</v>
      </c>
      <c r="E865" s="46" t="s">
        <v>1492</v>
      </c>
      <c r="F865" t="s">
        <v>48</v>
      </c>
      <c r="G865" s="46" t="s">
        <v>49</v>
      </c>
      <c r="H865">
        <v>0.000230144182</v>
      </c>
      <c r="I865" t="s">
        <v>37</v>
      </c>
      <c r="L865" s="46" t="str">
        <f>((I865&amp;A865)&amp;"-")&amp;B865</f>
        <v>REF1287-Wang 99 - S3</v>
      </c>
      <c r="M865" t="s">
        <v>39</v>
      </c>
      <c r="N865" s="40"/>
      <c r="O865" s="40"/>
      <c r="P865" s="40"/>
      <c r="Q865" s="40"/>
      <c r="R865" s="39"/>
      <c r="S865" s="39"/>
      <c r="T865" s="39"/>
      <c r="U865" s="40"/>
      <c r="V865" s="39"/>
      <c r="W865" s="69"/>
      <c r="Y865" t="s">
        <v>40</v>
      </c>
      <c r="AA865">
        <v>28295174</v>
      </c>
      <c r="AB865" s="46" t="b">
        <v>0</v>
      </c>
      <c r="AD865" s="8"/>
    </row>
    <row r="866" ht="14.25" customHeight="1">
      <c r="A866" s="38">
        <v>1287</v>
      </c>
      <c r="B866" s="46" t="s">
        <v>44</v>
      </c>
      <c r="C866" s="46" t="s">
        <v>45</v>
      </c>
      <c r="D866" s="46" t="s">
        <v>1493</v>
      </c>
      <c r="E866" s="46" t="s">
        <v>1494</v>
      </c>
      <c r="F866" t="s">
        <v>48</v>
      </c>
      <c r="G866" s="46" t="s">
        <v>49</v>
      </c>
      <c r="H866">
        <v>0.126765186586</v>
      </c>
      <c r="I866" t="s">
        <v>37</v>
      </c>
      <c r="L866" t="s">
        <v>50</v>
      </c>
      <c r="M866" t="s">
        <v>39</v>
      </c>
      <c r="N866" s="40"/>
      <c r="O866" s="40"/>
      <c r="P866" s="40"/>
      <c r="Q866" s="40"/>
      <c r="R866" s="39"/>
      <c r="S866" s="39"/>
      <c r="T866" s="39"/>
      <c r="U866" s="40"/>
      <c r="V866" s="39"/>
      <c r="W866" s="69"/>
      <c r="Y866" t="s">
        <v>40</v>
      </c>
      <c r="AA866">
        <v>1381409</v>
      </c>
      <c r="AB866" s="46" t="b">
        <v>0</v>
      </c>
      <c r="AD866" s="8"/>
    </row>
    <row r="867" ht="14.25" customHeight="1">
      <c r="A867" s="38">
        <v>1287</v>
      </c>
      <c r="B867" s="46" t="s">
        <v>44</v>
      </c>
      <c r="C867" s="46" t="s">
        <v>45</v>
      </c>
      <c r="D867" s="46" t="s">
        <v>1495</v>
      </c>
      <c r="E867" s="46" t="s">
        <v>1496</v>
      </c>
      <c r="F867" t="s">
        <v>48</v>
      </c>
      <c r="G867" s="46" t="s">
        <v>49</v>
      </c>
      <c r="H867">
        <v>2.037042077706</v>
      </c>
      <c r="I867" t="s">
        <v>37</v>
      </c>
      <c r="L867" t="s">
        <v>50</v>
      </c>
      <c r="M867" t="s">
        <v>39</v>
      </c>
      <c r="N867" s="40"/>
      <c r="O867" s="40"/>
      <c r="P867" s="40"/>
      <c r="Q867" s="40"/>
      <c r="R867" s="39"/>
      <c r="S867" s="39"/>
      <c r="T867" s="39"/>
      <c r="U867" s="40"/>
      <c r="V867" s="39"/>
      <c r="W867" s="69"/>
      <c r="Y867" t="s">
        <v>40</v>
      </c>
      <c r="AA867">
        <v>87406</v>
      </c>
      <c r="AB867" s="46" t="b">
        <v>0</v>
      </c>
      <c r="AD867" s="8"/>
    </row>
    <row r="868" ht="14.25" customHeight="1">
      <c r="A868" s="38">
        <v>1287</v>
      </c>
      <c r="B868" s="46" t="s">
        <v>44</v>
      </c>
      <c r="C868" s="46" t="s">
        <v>45</v>
      </c>
      <c r="D868" s="46" t="s">
        <v>1497</v>
      </c>
      <c r="E868" s="46" t="s">
        <v>1498</v>
      </c>
      <c r="F868" t="s">
        <v>48</v>
      </c>
      <c r="G868" s="46" t="s">
        <v>49</v>
      </c>
      <c r="H868">
        <v>0.774461797803</v>
      </c>
      <c r="I868" t="s">
        <v>37</v>
      </c>
      <c r="L868" t="s">
        <v>50</v>
      </c>
      <c r="M868" t="s">
        <v>39</v>
      </c>
      <c r="N868" s="40"/>
      <c r="O868" s="40"/>
      <c r="P868" s="40"/>
      <c r="Q868" s="40"/>
      <c r="R868" s="39"/>
      <c r="S868" s="39"/>
      <c r="T868" s="39"/>
      <c r="U868" s="40"/>
      <c r="V868" s="39"/>
      <c r="W868" s="69"/>
      <c r="Y868" t="s">
        <v>40</v>
      </c>
      <c r="AA868">
        <v>303812</v>
      </c>
      <c r="AB868" s="46" t="b">
        <v>0</v>
      </c>
      <c r="AD868" s="8"/>
    </row>
    <row r="869" ht="14.25" customHeight="1">
      <c r="A869" s="38">
        <v>1287</v>
      </c>
      <c r="B869" s="46" t="s">
        <v>44</v>
      </c>
      <c r="C869" s="46" t="s">
        <v>45</v>
      </c>
      <c r="D869" s="46" t="s">
        <v>1499</v>
      </c>
      <c r="E869" s="46" t="s">
        <v>1500</v>
      </c>
      <c r="F869" t="s">
        <v>48</v>
      </c>
      <c r="G869" s="46" t="s">
        <v>49</v>
      </c>
      <c r="H869">
        <v>0.292415237784</v>
      </c>
      <c r="I869" t="s">
        <v>37</v>
      </c>
      <c r="L869" t="s">
        <v>50</v>
      </c>
      <c r="M869" t="s">
        <v>39</v>
      </c>
      <c r="N869" s="40"/>
      <c r="O869" s="40"/>
      <c r="P869" s="40"/>
      <c r="Q869" s="40"/>
      <c r="R869" s="39"/>
      <c r="S869" s="39"/>
      <c r="T869" s="39"/>
      <c r="U869" s="40"/>
      <c r="V869" s="39"/>
      <c r="W869" s="69"/>
      <c r="Y869" t="s">
        <v>40</v>
      </c>
      <c r="AA869">
        <v>10688</v>
      </c>
      <c r="AB869" s="46" t="b">
        <v>0</v>
      </c>
      <c r="AD869" s="8"/>
    </row>
    <row r="870" ht="14.25" customHeight="1">
      <c r="A870" s="38">
        <v>1287</v>
      </c>
      <c r="B870" s="46" t="s">
        <v>44</v>
      </c>
      <c r="C870" s="46" t="s">
        <v>45</v>
      </c>
      <c r="D870" s="46" t="s">
        <v>1501</v>
      </c>
      <c r="E870" s="46" t="s">
        <v>1502</v>
      </c>
      <c r="F870" t="s">
        <v>48</v>
      </c>
      <c r="G870" s="46" t="s">
        <v>49</v>
      </c>
      <c r="H870">
        <v>0.044771330418</v>
      </c>
      <c r="I870" t="s">
        <v>37</v>
      </c>
      <c r="L870" t="s">
        <v>50</v>
      </c>
      <c r="M870" t="s">
        <v>39</v>
      </c>
      <c r="N870" s="40"/>
      <c r="O870" s="40"/>
      <c r="P870" s="40"/>
      <c r="Q870" s="40"/>
      <c r="R870" s="39"/>
      <c r="S870" s="39"/>
      <c r="T870" s="39"/>
      <c r="U870" s="40"/>
      <c r="V870" s="39"/>
      <c r="W870" s="69"/>
      <c r="Y870" t="s">
        <v>40</v>
      </c>
      <c r="AA870">
        <v>10468860</v>
      </c>
      <c r="AB870" s="46" t="b">
        <v>0</v>
      </c>
      <c r="AD870" s="8"/>
    </row>
    <row r="871" ht="14.25" customHeight="1">
      <c r="A871" s="38">
        <v>1287</v>
      </c>
      <c r="B871" s="46" t="s">
        <v>44</v>
      </c>
      <c r="C871" s="46" t="s">
        <v>45</v>
      </c>
      <c r="D871" s="46" t="s">
        <v>1503</v>
      </c>
      <c r="E871" s="46" t="s">
        <v>1504</v>
      </c>
      <c r="F871" t="s">
        <v>48</v>
      </c>
      <c r="G871" s="46" t="s">
        <v>49</v>
      </c>
      <c r="H871">
        <v>0.033962527259</v>
      </c>
      <c r="I871" t="s">
        <v>37</v>
      </c>
      <c r="L871" t="s">
        <v>50</v>
      </c>
      <c r="M871" t="s">
        <v>39</v>
      </c>
      <c r="N871" s="40"/>
      <c r="O871" s="40"/>
      <c r="P871" s="40"/>
      <c r="Q871" s="40"/>
      <c r="R871" s="39"/>
      <c r="S871" s="39"/>
      <c r="T871" s="39"/>
      <c r="U871" s="40"/>
      <c r="V871" s="39"/>
      <c r="W871" s="69"/>
      <c r="Y871" t="s">
        <v>40</v>
      </c>
      <c r="AA871">
        <v>4237196</v>
      </c>
      <c r="AB871" s="46" t="b">
        <v>0</v>
      </c>
      <c r="AD871" s="8"/>
    </row>
    <row r="872" ht="14.25" customHeight="1">
      <c r="A872" s="38">
        <v>1287</v>
      </c>
      <c r="B872" s="46" t="s">
        <v>44</v>
      </c>
      <c r="C872" s="46" t="s">
        <v>45</v>
      </c>
      <c r="D872" s="46" t="s">
        <v>1505</v>
      </c>
      <c r="E872" s="46" t="s">
        <v>1506</v>
      </c>
      <c r="F872" t="s">
        <v>48</v>
      </c>
      <c r="G872" s="46" t="s">
        <v>49</v>
      </c>
      <c r="H872">
        <v>0.007464487584</v>
      </c>
      <c r="I872" t="s">
        <v>37</v>
      </c>
      <c r="L872" s="46" t="str">
        <f>((I872&amp;A872)&amp;"-")&amp;B872</f>
        <v>REF1287-Wang 99 - S3</v>
      </c>
      <c r="M872" t="s">
        <v>39</v>
      </c>
      <c r="N872" s="40"/>
      <c r="O872" s="40"/>
      <c r="P872" s="40"/>
      <c r="Q872" s="40"/>
      <c r="R872" s="39"/>
      <c r="S872" s="39"/>
      <c r="T872" s="39"/>
      <c r="U872" s="40"/>
      <c r="V872" s="39"/>
      <c r="W872" s="69"/>
      <c r="Y872" t="s">
        <v>40</v>
      </c>
      <c r="AA872">
        <v>16632170</v>
      </c>
      <c r="AB872" s="46" t="b">
        <v>0</v>
      </c>
      <c r="AD872" s="8"/>
    </row>
    <row r="873" ht="14.25" customHeight="1">
      <c r="A873" s="38">
        <v>1287</v>
      </c>
      <c r="B873" s="46" t="s">
        <v>44</v>
      </c>
      <c r="C873" s="46" t="s">
        <v>45</v>
      </c>
      <c r="D873" s="46" t="s">
        <v>1507</v>
      </c>
      <c r="E873" s="46" t="s">
        <v>1508</v>
      </c>
      <c r="F873" t="s">
        <v>48</v>
      </c>
      <c r="G873" s="46" t="s">
        <v>49</v>
      </c>
      <c r="H873">
        <v>0.017378008287</v>
      </c>
      <c r="I873" t="s">
        <v>37</v>
      </c>
      <c r="L873" t="s">
        <v>50</v>
      </c>
      <c r="M873" t="s">
        <v>39</v>
      </c>
      <c r="N873" s="40"/>
      <c r="O873" s="40"/>
      <c r="P873" s="40"/>
      <c r="Q873" s="40"/>
      <c r="R873" s="39"/>
      <c r="S873" s="39"/>
      <c r="T873" s="39"/>
      <c r="U873" s="40"/>
      <c r="V873" s="39"/>
      <c r="W873" s="69"/>
      <c r="Y873" t="s">
        <v>40</v>
      </c>
      <c r="AA873">
        <v>286756</v>
      </c>
      <c r="AB873" s="46" t="b">
        <v>0</v>
      </c>
      <c r="AD873" s="8"/>
    </row>
    <row r="874" ht="14.25" customHeight="1">
      <c r="A874" s="38">
        <v>1287</v>
      </c>
      <c r="B874" s="46" t="s">
        <v>44</v>
      </c>
      <c r="C874" s="46" t="s">
        <v>45</v>
      </c>
      <c r="D874" s="46" t="s">
        <v>1509</v>
      </c>
      <c r="E874" s="46" t="s">
        <v>1510</v>
      </c>
      <c r="F874" t="s">
        <v>48</v>
      </c>
      <c r="G874" s="46" t="s">
        <v>49</v>
      </c>
      <c r="H874">
        <v>0.142889395851</v>
      </c>
      <c r="I874" t="s">
        <v>37</v>
      </c>
      <c r="L874" t="s">
        <v>50</v>
      </c>
      <c r="M874" t="s">
        <v>39</v>
      </c>
      <c r="N874" s="40"/>
      <c r="O874" s="40"/>
      <c r="P874" s="40"/>
      <c r="Q874" s="40"/>
      <c r="R874" s="39"/>
      <c r="S874" s="39"/>
      <c r="T874" s="39"/>
      <c r="U874" s="40"/>
      <c r="V874" s="39"/>
      <c r="W874" s="69"/>
      <c r="Y874" t="s">
        <v>40</v>
      </c>
      <c r="AA874">
        <v>231453</v>
      </c>
      <c r="AB874" s="46" t="b">
        <v>0</v>
      </c>
      <c r="AD874" s="8"/>
    </row>
    <row r="875" ht="14.25" customHeight="1">
      <c r="A875" s="38">
        <v>1287</v>
      </c>
      <c r="B875" s="46" t="s">
        <v>44</v>
      </c>
      <c r="C875" s="46" t="s">
        <v>45</v>
      </c>
      <c r="D875" s="46" t="s">
        <v>1511</v>
      </c>
      <c r="E875" s="46" t="s">
        <v>1512</v>
      </c>
      <c r="F875" t="s">
        <v>48</v>
      </c>
      <c r="G875" s="46" t="s">
        <v>49</v>
      </c>
      <c r="H875">
        <v>0.00853100114</v>
      </c>
      <c r="I875" t="s">
        <v>37</v>
      </c>
      <c r="L875" t="s">
        <v>50</v>
      </c>
      <c r="M875" t="s">
        <v>39</v>
      </c>
      <c r="N875" s="40"/>
      <c r="O875" s="40"/>
      <c r="P875" s="40"/>
      <c r="Q875" s="40"/>
      <c r="R875" s="39"/>
      <c r="S875" s="39"/>
      <c r="T875" s="39"/>
      <c r="U875" s="40"/>
      <c r="V875" s="39"/>
      <c r="W875" s="69"/>
      <c r="Y875" t="s">
        <v>40</v>
      </c>
      <c r="AA875">
        <v>3664634</v>
      </c>
      <c r="AB875" s="46" t="b">
        <v>0</v>
      </c>
      <c r="AD875" s="8"/>
    </row>
    <row r="876" ht="14.25" customHeight="1">
      <c r="A876" s="38">
        <v>1287</v>
      </c>
      <c r="B876" s="46" t="s">
        <v>44</v>
      </c>
      <c r="C876" s="46" t="s">
        <v>45</v>
      </c>
      <c r="D876" s="46" t="s">
        <v>1513</v>
      </c>
      <c r="E876" s="46" t="s">
        <v>1514</v>
      </c>
      <c r="F876" t="s">
        <v>48</v>
      </c>
      <c r="G876" s="46" t="s">
        <v>49</v>
      </c>
      <c r="H876">
        <v>0.080167806339</v>
      </c>
      <c r="I876" t="s">
        <v>37</v>
      </c>
      <c r="L876" t="s">
        <v>50</v>
      </c>
      <c r="M876" t="s">
        <v>39</v>
      </c>
      <c r="N876" s="40"/>
      <c r="O876" s="40"/>
      <c r="P876" s="40"/>
      <c r="Q876" s="40"/>
      <c r="R876" s="39"/>
      <c r="S876" s="39"/>
      <c r="T876" s="39"/>
      <c r="U876" s="40"/>
      <c r="V876" s="39"/>
      <c r="W876" s="69"/>
      <c r="Y876" t="s">
        <v>40</v>
      </c>
      <c r="AA876">
        <v>227627</v>
      </c>
      <c r="AB876" s="46" t="b">
        <v>0</v>
      </c>
      <c r="AD876" s="8"/>
    </row>
    <row r="877" ht="14.25" customHeight="1">
      <c r="A877" s="38">
        <v>1287</v>
      </c>
      <c r="B877" s="46" t="s">
        <v>44</v>
      </c>
      <c r="C877" s="46" t="s">
        <v>45</v>
      </c>
      <c r="D877" s="46" t="s">
        <v>1515</v>
      </c>
      <c r="E877" s="46" t="s">
        <v>1516</v>
      </c>
      <c r="F877" t="s">
        <v>48</v>
      </c>
      <c r="G877" s="46" t="s">
        <v>49</v>
      </c>
      <c r="H877">
        <v>0.003040885026</v>
      </c>
      <c r="I877" t="s">
        <v>37</v>
      </c>
      <c r="L877" t="s">
        <v>50</v>
      </c>
      <c r="M877" t="s">
        <v>39</v>
      </c>
      <c r="N877" s="40"/>
      <c r="O877" s="40"/>
      <c r="P877" s="40"/>
      <c r="Q877" s="40"/>
      <c r="R877" s="39"/>
      <c r="S877" s="39"/>
      <c r="T877" s="39"/>
      <c r="U877" s="40"/>
      <c r="V877" s="39"/>
      <c r="W877" s="69"/>
      <c r="Y877" t="s">
        <v>40</v>
      </c>
      <c r="AA877">
        <v>8256</v>
      </c>
      <c r="AB877" s="46" t="b">
        <v>0</v>
      </c>
      <c r="AD877" s="8"/>
    </row>
    <row r="878" ht="14.25" customHeight="1">
      <c r="A878" s="38">
        <v>1287</v>
      </c>
      <c r="B878" s="46" t="s">
        <v>44</v>
      </c>
      <c r="C878" s="46" t="s">
        <v>45</v>
      </c>
      <c r="D878" s="46" t="s">
        <v>1517</v>
      </c>
      <c r="E878" s="46" t="s">
        <v>1518</v>
      </c>
      <c r="F878" t="s">
        <v>48</v>
      </c>
      <c r="G878" s="46" t="s">
        <v>49</v>
      </c>
      <c r="H878">
        <v>0.505824662003</v>
      </c>
      <c r="I878" t="s">
        <v>37</v>
      </c>
      <c r="L878" t="s">
        <v>50</v>
      </c>
      <c r="M878" t="s">
        <v>39</v>
      </c>
      <c r="N878" s="40"/>
      <c r="O878" s="40"/>
      <c r="P878" s="40"/>
      <c r="Q878" s="40"/>
      <c r="R878" s="39"/>
      <c r="S878" s="39"/>
      <c r="T878" s="39"/>
      <c r="U878" s="40"/>
      <c r="V878" s="39"/>
      <c r="W878" s="69"/>
      <c r="Y878" t="s">
        <v>40</v>
      </c>
      <c r="AA878">
        <v>113911</v>
      </c>
      <c r="AB878" s="46" t="b">
        <v>0</v>
      </c>
      <c r="AD878" s="8"/>
    </row>
    <row r="879" ht="14.25" customHeight="1">
      <c r="A879" s="38">
        <v>1287</v>
      </c>
      <c r="B879" s="46" t="s">
        <v>44</v>
      </c>
      <c r="C879" s="46" t="s">
        <v>45</v>
      </c>
      <c r="D879" s="46" t="s">
        <v>1519</v>
      </c>
      <c r="E879" s="46" t="s">
        <v>1520</v>
      </c>
      <c r="F879" t="s">
        <v>48</v>
      </c>
      <c r="G879" s="46" t="s">
        <v>49</v>
      </c>
      <c r="H879">
        <v>0.001496235656</v>
      </c>
      <c r="I879" t="s">
        <v>37</v>
      </c>
      <c r="L879" t="s">
        <v>50</v>
      </c>
      <c r="M879" t="s">
        <v>39</v>
      </c>
      <c r="N879" s="40"/>
      <c r="O879" s="40"/>
      <c r="P879" s="40"/>
      <c r="Q879" s="40"/>
      <c r="R879" s="39"/>
      <c r="S879" s="39"/>
      <c r="T879" s="39"/>
      <c r="U879" s="40"/>
      <c r="V879" s="39"/>
      <c r="W879" s="69"/>
      <c r="Y879" t="s">
        <v>40</v>
      </c>
      <c r="AA879">
        <v>2029366</v>
      </c>
      <c r="AB879" s="46" t="b">
        <v>0</v>
      </c>
      <c r="AD879" s="8"/>
    </row>
    <row r="880" ht="14.25" customHeight="1">
      <c r="A880" s="38">
        <v>1287</v>
      </c>
      <c r="B880" s="46" t="s">
        <v>44</v>
      </c>
      <c r="C880" s="46" t="s">
        <v>45</v>
      </c>
      <c r="D880" s="46" t="s">
        <v>1521</v>
      </c>
      <c r="E880" s="46" t="s">
        <v>1522</v>
      </c>
      <c r="F880" t="s">
        <v>48</v>
      </c>
      <c r="G880" s="46" t="s">
        <v>49</v>
      </c>
      <c r="H880">
        <v>0.095940063152</v>
      </c>
      <c r="I880" t="s">
        <v>37</v>
      </c>
      <c r="L880" t="s">
        <v>50</v>
      </c>
      <c r="M880" t="s">
        <v>39</v>
      </c>
      <c r="N880" s="40"/>
      <c r="O880" s="40"/>
      <c r="P880" s="40"/>
      <c r="Q880" s="40"/>
      <c r="R880" s="39"/>
      <c r="S880" s="39"/>
      <c r="T880" s="39"/>
      <c r="U880" s="40"/>
      <c r="V880" s="39"/>
      <c r="W880" s="69"/>
      <c r="Y880" t="s">
        <v>40</v>
      </c>
      <c r="AA880">
        <v>60247</v>
      </c>
      <c r="AB880" s="46" t="b">
        <v>0</v>
      </c>
      <c r="AD880" s="8"/>
    </row>
    <row r="881" ht="14.25" customHeight="1">
      <c r="A881" s="38">
        <v>1287</v>
      </c>
      <c r="B881" s="46" t="s">
        <v>44</v>
      </c>
      <c r="C881" s="46" t="s">
        <v>45</v>
      </c>
      <c r="D881" s="46" t="s">
        <v>1523</v>
      </c>
      <c r="E881" s="46" t="s">
        <v>1524</v>
      </c>
      <c r="F881" t="s">
        <v>48</v>
      </c>
      <c r="G881" s="46" t="s">
        <v>49</v>
      </c>
      <c r="H881">
        <v>0.059020108017</v>
      </c>
      <c r="I881" t="s">
        <v>37</v>
      </c>
      <c r="L881" t="s">
        <v>50</v>
      </c>
      <c r="M881" t="s">
        <v>39</v>
      </c>
      <c r="N881" s="40"/>
      <c r="O881" s="40"/>
      <c r="P881" s="40"/>
      <c r="Q881" s="40"/>
      <c r="R881" s="39"/>
      <c r="S881" s="39"/>
      <c r="T881" s="39"/>
      <c r="U881" s="40"/>
      <c r="V881" s="39"/>
      <c r="W881" s="69"/>
      <c r="Y881" t="s">
        <v>40</v>
      </c>
      <c r="AA881">
        <v>60274</v>
      </c>
      <c r="AB881" s="46" t="b">
        <v>0</v>
      </c>
      <c r="AD881" s="8"/>
    </row>
    <row r="882" ht="14.25" customHeight="1">
      <c r="A882" s="38">
        <v>1287</v>
      </c>
      <c r="B882" s="46" t="s">
        <v>44</v>
      </c>
      <c r="C882" s="46" t="s">
        <v>45</v>
      </c>
      <c r="D882" s="46" t="s">
        <v>1525</v>
      </c>
      <c r="E882" s="46" t="s">
        <v>1526</v>
      </c>
      <c r="F882" t="s">
        <v>48</v>
      </c>
      <c r="G882" s="46" t="s">
        <v>49</v>
      </c>
      <c r="H882">
        <v>0.00001081434</v>
      </c>
      <c r="I882" t="s">
        <v>37</v>
      </c>
      <c r="L882" t="s">
        <v>50</v>
      </c>
      <c r="M882" t="s">
        <v>39</v>
      </c>
      <c r="N882" s="40"/>
      <c r="O882" s="40"/>
      <c r="P882" s="40"/>
      <c r="Q882" s="40"/>
      <c r="R882" s="39"/>
      <c r="S882" s="39"/>
      <c r="T882" s="39"/>
      <c r="U882" s="40"/>
      <c r="V882" s="39"/>
      <c r="W882" s="69"/>
      <c r="Y882" t="s">
        <v>40</v>
      </c>
      <c r="AA882">
        <v>26854</v>
      </c>
      <c r="AB882" s="46" t="b">
        <v>0</v>
      </c>
      <c r="AD882" s="8"/>
    </row>
    <row r="883" ht="14.25" customHeight="1">
      <c r="A883" s="38">
        <v>1287</v>
      </c>
      <c r="B883" s="46" t="s">
        <v>53</v>
      </c>
      <c r="C883" s="46" t="s">
        <v>45</v>
      </c>
      <c r="D883" s="46" t="s">
        <v>1527</v>
      </c>
      <c r="E883" s="46" t="s">
        <v>1528</v>
      </c>
      <c r="F883" t="s">
        <v>48</v>
      </c>
      <c r="G883" s="46" t="s">
        <v>49</v>
      </c>
      <c r="H883">
        <v>0.000001174898</v>
      </c>
      <c r="I883" t="s">
        <v>37</v>
      </c>
      <c r="L883" t="s">
        <v>50</v>
      </c>
      <c r="M883" t="s">
        <v>39</v>
      </c>
      <c r="N883" s="40"/>
      <c r="O883" s="40"/>
      <c r="P883" s="40"/>
      <c r="Q883" s="40"/>
      <c r="R883" s="39"/>
      <c r="S883" s="39"/>
      <c r="T883" s="39"/>
      <c r="U883" s="40"/>
      <c r="V883" s="39"/>
      <c r="W883" s="69"/>
      <c r="Y883" t="s">
        <v>40</v>
      </c>
      <c r="AA883">
        <v>10619298</v>
      </c>
      <c r="AB883" s="46" t="b">
        <v>0</v>
      </c>
      <c r="AD883" s="8"/>
    </row>
    <row r="884" ht="14.25" customHeight="1">
      <c r="A884" s="38">
        <v>1287</v>
      </c>
      <c r="B884" s="46" t="s">
        <v>44</v>
      </c>
      <c r="C884" s="46" t="s">
        <v>45</v>
      </c>
      <c r="D884" s="46" t="s">
        <v>1529</v>
      </c>
      <c r="E884" s="46" t="s">
        <v>1530</v>
      </c>
      <c r="F884" t="s">
        <v>48</v>
      </c>
      <c r="G884" s="46" t="s">
        <v>49</v>
      </c>
      <c r="H884">
        <v>0.137404197501</v>
      </c>
      <c r="I884" t="s">
        <v>37</v>
      </c>
      <c r="L884" s="46" t="str">
        <f>((I884&amp;A884)&amp;"-")&amp;B884</f>
        <v>REF1287-Wang 99 - S3</v>
      </c>
      <c r="M884" t="s">
        <v>39</v>
      </c>
      <c r="N884" s="40"/>
      <c r="O884" s="40"/>
      <c r="P884" s="40"/>
      <c r="Q884" s="40"/>
      <c r="R884" s="39"/>
      <c r="S884" s="39"/>
      <c r="T884" s="39"/>
      <c r="U884" s="40"/>
      <c r="V884" s="39"/>
      <c r="W884" s="69"/>
      <c r="Y884" t="s">
        <v>40</v>
      </c>
      <c r="AA884">
        <v>28295048</v>
      </c>
      <c r="AB884" s="46" t="b">
        <v>0</v>
      </c>
      <c r="AD884" s="8"/>
    </row>
    <row r="885" ht="14.25" customHeight="1">
      <c r="A885" s="38">
        <v>1287</v>
      </c>
      <c r="B885" s="46" t="s">
        <v>44</v>
      </c>
      <c r="C885" s="46" t="s">
        <v>45</v>
      </c>
      <c r="D885" s="46" t="s">
        <v>1531</v>
      </c>
      <c r="E885" s="46" t="s">
        <v>1532</v>
      </c>
      <c r="F885" t="s">
        <v>48</v>
      </c>
      <c r="G885" s="46" t="s">
        <v>49</v>
      </c>
      <c r="H885">
        <v>0.000099540542</v>
      </c>
      <c r="I885" t="s">
        <v>37</v>
      </c>
      <c r="L885" t="s">
        <v>50</v>
      </c>
      <c r="M885" t="s">
        <v>39</v>
      </c>
      <c r="N885" s="40"/>
      <c r="O885" s="40"/>
      <c r="P885" s="40"/>
      <c r="Q885" s="40"/>
      <c r="R885" s="39"/>
      <c r="S885" s="39"/>
      <c r="T885" s="39"/>
      <c r="U885" s="40"/>
      <c r="V885" s="39"/>
      <c r="W885" s="69"/>
      <c r="Y885" t="s">
        <v>40</v>
      </c>
      <c r="AA885">
        <v>48253</v>
      </c>
      <c r="AB885" s="46" t="b">
        <v>0</v>
      </c>
      <c r="AD885" s="8"/>
    </row>
    <row r="886" ht="14.25" customHeight="1">
      <c r="A886" s="38">
        <v>1287</v>
      </c>
      <c r="B886" s="46" t="s">
        <v>44</v>
      </c>
      <c r="C886" s="46" t="s">
        <v>45</v>
      </c>
      <c r="D886" s="46" t="s">
        <v>1533</v>
      </c>
      <c r="E886" s="46" t="s">
        <v>1534</v>
      </c>
      <c r="F886" t="s">
        <v>48</v>
      </c>
      <c r="G886" s="46" t="s">
        <v>49</v>
      </c>
      <c r="H886">
        <v>0.011015393095</v>
      </c>
      <c r="I886" t="s">
        <v>37</v>
      </c>
      <c r="L886" t="s">
        <v>50</v>
      </c>
      <c r="M886" t="s">
        <v>39</v>
      </c>
      <c r="N886" s="40"/>
      <c r="O886" s="40"/>
      <c r="P886" s="40"/>
      <c r="Q886" s="40"/>
      <c r="R886" s="39"/>
      <c r="S886" s="39"/>
      <c r="T886" s="39"/>
      <c r="U886" s="40"/>
      <c r="V886" s="39"/>
      <c r="W886" s="69"/>
      <c r="Y886" t="s">
        <v>40</v>
      </c>
      <c r="AA886">
        <v>4485456</v>
      </c>
      <c r="AB886" s="46" t="b">
        <v>0</v>
      </c>
      <c r="AD886" s="8"/>
    </row>
    <row r="887" ht="14.25" customHeight="1">
      <c r="A887" s="38">
        <v>1287</v>
      </c>
      <c r="B887" s="46" t="s">
        <v>53</v>
      </c>
      <c r="C887" s="46" t="s">
        <v>45</v>
      </c>
      <c r="D887" s="46" t="s">
        <v>1535</v>
      </c>
      <c r="E887" s="46" t="s">
        <v>1536</v>
      </c>
      <c r="F887" t="s">
        <v>48</v>
      </c>
      <c r="G887" s="46" t="s">
        <v>49</v>
      </c>
      <c r="H887">
        <v>0.000019952623</v>
      </c>
      <c r="I887" t="s">
        <v>37</v>
      </c>
      <c r="L887" t="s">
        <v>50</v>
      </c>
      <c r="M887" t="s">
        <v>39</v>
      </c>
      <c r="N887" s="40"/>
      <c r="O887" s="40"/>
      <c r="P887" s="40"/>
      <c r="Q887" s="40"/>
      <c r="R887" s="39"/>
      <c r="S887" s="39"/>
      <c r="T887" s="39"/>
      <c r="U887" s="40"/>
      <c r="V887" s="39"/>
      <c r="W887" s="69"/>
      <c r="Y887" t="s">
        <v>40</v>
      </c>
      <c r="AA887">
        <v>6504</v>
      </c>
      <c r="AB887" s="46" t="b">
        <v>0</v>
      </c>
      <c r="AD887" s="8"/>
    </row>
    <row r="888" ht="14.25" customHeight="1">
      <c r="A888" s="38">
        <v>1287</v>
      </c>
      <c r="B888" s="46" t="s">
        <v>53</v>
      </c>
      <c r="C888" s="46" t="s">
        <v>45</v>
      </c>
      <c r="D888" s="46" t="s">
        <v>1537</v>
      </c>
      <c r="E888" s="46" t="s">
        <v>1538</v>
      </c>
      <c r="F888" t="s">
        <v>48</v>
      </c>
      <c r="G888" s="46" t="s">
        <v>49</v>
      </c>
      <c r="H888">
        <v>0.000070794578</v>
      </c>
      <c r="I888" t="s">
        <v>37</v>
      </c>
      <c r="L888" t="s">
        <v>50</v>
      </c>
      <c r="M888" t="s">
        <v>39</v>
      </c>
      <c r="N888" s="40"/>
      <c r="O888" s="40"/>
      <c r="P888" s="40"/>
      <c r="Q888" s="40"/>
      <c r="R888" s="39"/>
      <c r="S888" s="39"/>
      <c r="T888" s="39"/>
      <c r="U888" s="40"/>
      <c r="V888" s="39"/>
      <c r="W888" s="69"/>
      <c r="Y888" t="s">
        <v>40</v>
      </c>
      <c r="AA888">
        <v>3255</v>
      </c>
      <c r="AB888" s="46" t="b">
        <v>0</v>
      </c>
      <c r="AD888" s="8"/>
    </row>
    <row r="889" ht="14.25" customHeight="1">
      <c r="A889" s="38">
        <v>1287</v>
      </c>
      <c r="B889" s="46" t="s">
        <v>44</v>
      </c>
      <c r="C889" s="46" t="s">
        <v>45</v>
      </c>
      <c r="D889" s="46" t="s">
        <v>1539</v>
      </c>
      <c r="E889" s="46" t="s">
        <v>1540</v>
      </c>
      <c r="F889" t="s">
        <v>48</v>
      </c>
      <c r="G889" s="46" t="s">
        <v>49</v>
      </c>
      <c r="H889">
        <v>0.009506047937</v>
      </c>
      <c r="I889" t="s">
        <v>37</v>
      </c>
      <c r="L889" t="s">
        <v>50</v>
      </c>
      <c r="M889" t="s">
        <v>39</v>
      </c>
      <c r="N889" s="40"/>
      <c r="O889" s="40"/>
      <c r="P889" s="40"/>
      <c r="Q889" s="40"/>
      <c r="R889" s="39"/>
      <c r="S889" s="39"/>
      <c r="T889" s="39"/>
      <c r="U889" s="40"/>
      <c r="V889" s="39"/>
      <c r="W889" s="69"/>
      <c r="Y889" t="s">
        <v>40</v>
      </c>
      <c r="AA889">
        <v>366971</v>
      </c>
      <c r="AB889" s="46" t="b">
        <v>0</v>
      </c>
      <c r="AD889" s="8"/>
    </row>
    <row r="890" ht="14.25" customHeight="1">
      <c r="A890" s="38">
        <v>1287</v>
      </c>
      <c r="B890" s="46" t="s">
        <v>44</v>
      </c>
      <c r="C890" s="46" t="s">
        <v>45</v>
      </c>
      <c r="D890" s="46" t="s">
        <v>1541</v>
      </c>
      <c r="E890" s="46" t="s">
        <v>1542</v>
      </c>
      <c r="F890" t="s">
        <v>48</v>
      </c>
      <c r="G890" s="46" t="s">
        <v>49</v>
      </c>
      <c r="H890">
        <v>0.038106582339</v>
      </c>
      <c r="I890" t="s">
        <v>37</v>
      </c>
      <c r="L890" t="s">
        <v>50</v>
      </c>
      <c r="M890" t="s">
        <v>39</v>
      </c>
      <c r="N890" s="40"/>
      <c r="O890" s="40"/>
      <c r="P890" s="40"/>
      <c r="Q890" s="40"/>
      <c r="R890" s="39"/>
      <c r="S890" s="39"/>
      <c r="T890" s="39"/>
      <c r="U890" s="40"/>
      <c r="V890" s="39"/>
      <c r="W890" s="69"/>
      <c r="Y890" t="s">
        <v>40</v>
      </c>
      <c r="AA890">
        <v>59206</v>
      </c>
      <c r="AB890" s="46" t="b">
        <v>0</v>
      </c>
      <c r="AD890" s="8"/>
    </row>
    <row r="891" ht="14.25" customHeight="1">
      <c r="A891" s="38">
        <v>1287</v>
      </c>
      <c r="B891" s="46" t="s">
        <v>44</v>
      </c>
      <c r="C891" s="46" t="s">
        <v>45</v>
      </c>
      <c r="D891" s="46" t="s">
        <v>1543</v>
      </c>
      <c r="E891" s="46" t="s">
        <v>1544</v>
      </c>
      <c r="F891" t="s">
        <v>48</v>
      </c>
      <c r="G891" s="46" t="s">
        <v>49</v>
      </c>
      <c r="H891">
        <v>0.000279898132</v>
      </c>
      <c r="I891" t="s">
        <v>37</v>
      </c>
      <c r="L891" s="46" t="str">
        <f>((I891&amp;A891)&amp;"-")&amp;B891</f>
        <v>REF1287-Wang 99 - S3</v>
      </c>
      <c r="M891" t="s">
        <v>39</v>
      </c>
      <c r="N891" s="40"/>
      <c r="O891" s="40"/>
      <c r="P891" s="40"/>
      <c r="Q891" s="40"/>
      <c r="R891" s="39"/>
      <c r="S891" s="39"/>
      <c r="T891" s="39"/>
      <c r="U891" s="40"/>
      <c r="V891" s="39"/>
      <c r="W891" s="69"/>
      <c r="Y891" t="s">
        <v>40</v>
      </c>
      <c r="AA891">
        <v>25023801</v>
      </c>
      <c r="AB891" s="46" t="b">
        <v>0</v>
      </c>
      <c r="AD891" s="8"/>
    </row>
    <row r="892" ht="14.25" customHeight="1">
      <c r="A892" s="38">
        <v>1287</v>
      </c>
      <c r="B892" s="46" t="s">
        <v>44</v>
      </c>
      <c r="C892" s="46" t="s">
        <v>45</v>
      </c>
      <c r="D892" s="46" t="s">
        <v>1545</v>
      </c>
      <c r="E892" s="46" t="s">
        <v>1546</v>
      </c>
      <c r="F892" t="s">
        <v>48</v>
      </c>
      <c r="G892" s="46" t="s">
        <v>49</v>
      </c>
      <c r="H892">
        <v>0.004897788194</v>
      </c>
      <c r="I892" t="s">
        <v>37</v>
      </c>
      <c r="L892" t="s">
        <v>50</v>
      </c>
      <c r="M892" t="s">
        <v>39</v>
      </c>
      <c r="N892" s="40"/>
      <c r="O892" s="40"/>
      <c r="P892" s="40"/>
      <c r="Q892" s="40"/>
      <c r="R892" s="39"/>
      <c r="S892" s="39"/>
      <c r="T892" s="39"/>
      <c r="U892" s="40"/>
      <c r="V892" s="39"/>
      <c r="W892" s="69"/>
      <c r="Y892" t="s">
        <v>40</v>
      </c>
      <c r="AA892">
        <v>1925</v>
      </c>
      <c r="AB892" s="46" t="b">
        <v>0</v>
      </c>
      <c r="AD892" s="8"/>
    </row>
    <row r="893" ht="14.25" customHeight="1">
      <c r="A893" s="38">
        <v>1287</v>
      </c>
      <c r="B893" s="46" t="s">
        <v>44</v>
      </c>
      <c r="C893" s="46" t="s">
        <v>45</v>
      </c>
      <c r="D893" s="46" t="s">
        <v>1547</v>
      </c>
      <c r="E893" s="46" t="s">
        <v>1548</v>
      </c>
      <c r="F893" t="s">
        <v>48</v>
      </c>
      <c r="G893" s="46" t="s">
        <v>49</v>
      </c>
      <c r="H893">
        <v>0.001303166778</v>
      </c>
      <c r="I893" t="s">
        <v>37</v>
      </c>
      <c r="L893" t="s">
        <v>50</v>
      </c>
      <c r="M893" t="s">
        <v>39</v>
      </c>
      <c r="N893" s="40"/>
      <c r="O893" s="40"/>
      <c r="P893" s="40"/>
      <c r="Q893" s="40"/>
      <c r="R893" s="39"/>
      <c r="S893" s="39"/>
      <c r="T893" s="39"/>
      <c r="U893" s="40"/>
      <c r="V893" s="39"/>
      <c r="W893" s="69"/>
      <c r="Y893" t="s">
        <v>40</v>
      </c>
      <c r="AA893">
        <v>10468816</v>
      </c>
      <c r="AB893" s="46" t="b">
        <v>0</v>
      </c>
      <c r="AD893" s="8"/>
    </row>
    <row r="894" ht="14.25" customHeight="1">
      <c r="A894" s="38">
        <v>1287</v>
      </c>
      <c r="B894" s="46" t="s">
        <v>44</v>
      </c>
      <c r="C894" s="46" t="s">
        <v>45</v>
      </c>
      <c r="D894" s="46" t="s">
        <v>1549</v>
      </c>
      <c r="E894" s="46" t="s">
        <v>1550</v>
      </c>
      <c r="F894" t="s">
        <v>48</v>
      </c>
      <c r="G894" s="46" t="s">
        <v>49</v>
      </c>
      <c r="H894">
        <v>1.020939483708</v>
      </c>
      <c r="I894" t="s">
        <v>37</v>
      </c>
      <c r="L894" t="s">
        <v>50</v>
      </c>
      <c r="M894" t="s">
        <v>39</v>
      </c>
      <c r="N894" s="40"/>
      <c r="O894" s="40"/>
      <c r="P894" s="40"/>
      <c r="Q894" s="40"/>
      <c r="R894" s="39"/>
      <c r="S894" s="39"/>
      <c r="T894" s="39"/>
      <c r="U894" s="40"/>
      <c r="V894" s="39"/>
      <c r="W894" s="69"/>
      <c r="Y894" t="s">
        <v>40</v>
      </c>
      <c r="AA894">
        <v>80508</v>
      </c>
      <c r="AB894" s="46" t="b">
        <v>0</v>
      </c>
      <c r="AD894" s="8"/>
    </row>
    <row r="895" ht="14.25" customHeight="1">
      <c r="A895" s="38">
        <v>1287</v>
      </c>
      <c r="B895" s="46" t="s">
        <v>44</v>
      </c>
      <c r="C895" s="46" t="s">
        <v>45</v>
      </c>
      <c r="D895" s="46" t="s">
        <v>1551</v>
      </c>
      <c r="E895" s="46" t="s">
        <v>1552</v>
      </c>
      <c r="F895" t="s">
        <v>48</v>
      </c>
      <c r="G895" s="46" t="s">
        <v>49</v>
      </c>
      <c r="H895">
        <v>0.206538015581</v>
      </c>
      <c r="I895" t="s">
        <v>37</v>
      </c>
      <c r="L895" t="s">
        <v>50</v>
      </c>
      <c r="M895" t="s">
        <v>39</v>
      </c>
      <c r="N895" s="40"/>
      <c r="O895" s="40"/>
      <c r="P895" s="40"/>
      <c r="Q895" s="40"/>
      <c r="R895" s="39"/>
      <c r="S895" s="39"/>
      <c r="T895" s="39"/>
      <c r="U895" s="40"/>
      <c r="V895" s="39"/>
      <c r="W895" s="69"/>
      <c r="Y895" t="s">
        <v>40</v>
      </c>
      <c r="AA895">
        <v>270615</v>
      </c>
      <c r="AB895" s="46" t="b">
        <v>0</v>
      </c>
      <c r="AD895" s="8"/>
    </row>
    <row r="896" ht="14.25" customHeight="1">
      <c r="A896" s="38">
        <v>1287</v>
      </c>
      <c r="B896" s="46" t="s">
        <v>44</v>
      </c>
      <c r="C896" s="46" t="s">
        <v>45</v>
      </c>
      <c r="D896" s="46" t="s">
        <v>1553</v>
      </c>
      <c r="E896" s="46" t="s">
        <v>1554</v>
      </c>
      <c r="F896" t="s">
        <v>48</v>
      </c>
      <c r="G896" s="46" t="s">
        <v>49</v>
      </c>
      <c r="H896">
        <v>0.039174187711</v>
      </c>
      <c r="I896" t="s">
        <v>37</v>
      </c>
      <c r="L896" t="s">
        <v>50</v>
      </c>
      <c r="M896" t="s">
        <v>39</v>
      </c>
      <c r="N896" s="40"/>
      <c r="O896" s="40"/>
      <c r="P896" s="40"/>
      <c r="Q896" s="40"/>
      <c r="R896" s="39"/>
      <c r="S896" s="39"/>
      <c r="T896" s="39"/>
      <c r="U896" s="40"/>
      <c r="V896" s="39"/>
      <c r="W896" s="69"/>
      <c r="Y896" t="s">
        <v>40</v>
      </c>
      <c r="AA896">
        <v>1923</v>
      </c>
      <c r="AB896" s="46" t="b">
        <v>0</v>
      </c>
      <c r="AD896" s="8"/>
    </row>
    <row r="897" ht="14.25" customHeight="1">
      <c r="A897" s="38">
        <v>1287</v>
      </c>
      <c r="B897" s="46" t="s">
        <v>44</v>
      </c>
      <c r="C897" s="46" t="s">
        <v>45</v>
      </c>
      <c r="D897" s="46" t="s">
        <v>1555</v>
      </c>
      <c r="E897" s="46" t="s">
        <v>1556</v>
      </c>
      <c r="F897" t="s">
        <v>48</v>
      </c>
      <c r="G897" s="46" t="s">
        <v>49</v>
      </c>
      <c r="H897">
        <v>0.074816950051</v>
      </c>
      <c r="I897" t="s">
        <v>37</v>
      </c>
      <c r="L897" t="s">
        <v>50</v>
      </c>
      <c r="M897" t="s">
        <v>39</v>
      </c>
      <c r="N897" s="40"/>
      <c r="O897" s="40"/>
      <c r="P897" s="40"/>
      <c r="Q897" s="40"/>
      <c r="R897" s="39"/>
      <c r="S897" s="39"/>
      <c r="T897" s="39"/>
      <c r="U897" s="40"/>
      <c r="V897" s="39"/>
      <c r="W897" s="69"/>
      <c r="Y897" t="s">
        <v>40</v>
      </c>
      <c r="AA897">
        <v>1918</v>
      </c>
      <c r="AB897" s="46" t="b">
        <v>0</v>
      </c>
      <c r="AD897" s="8"/>
    </row>
    <row r="898" ht="14.25" customHeight="1">
      <c r="A898" s="38">
        <v>1287</v>
      </c>
      <c r="B898" s="46" t="s">
        <v>44</v>
      </c>
      <c r="C898" s="46" t="s">
        <v>45</v>
      </c>
      <c r="D898" s="46" t="s">
        <v>1557</v>
      </c>
      <c r="E898" s="46" t="s">
        <v>1558</v>
      </c>
      <c r="F898" t="s">
        <v>48</v>
      </c>
      <c r="G898" s="46" t="s">
        <v>49</v>
      </c>
      <c r="H898">
        <v>1.07646521363</v>
      </c>
      <c r="I898" t="s">
        <v>37</v>
      </c>
      <c r="L898" t="s">
        <v>50</v>
      </c>
      <c r="M898" t="s">
        <v>39</v>
      </c>
      <c r="N898" s="40"/>
      <c r="O898" s="40"/>
      <c r="P898" s="40"/>
      <c r="Q898" s="40"/>
      <c r="R898" s="39"/>
      <c r="S898" s="39"/>
      <c r="T898" s="39"/>
      <c r="U898" s="40"/>
      <c r="V898" s="39"/>
      <c r="W898" s="69"/>
      <c r="Y898" t="s">
        <v>40</v>
      </c>
      <c r="AA898">
        <v>5945</v>
      </c>
      <c r="AB898" s="46" t="b">
        <v>0</v>
      </c>
      <c r="AD898" s="8"/>
    </row>
    <row r="899" ht="14.25" customHeight="1">
      <c r="A899" s="38">
        <v>1287</v>
      </c>
      <c r="B899" s="46" t="s">
        <v>44</v>
      </c>
      <c r="C899" s="46" t="s">
        <v>45</v>
      </c>
      <c r="D899" s="46" t="s">
        <v>1559</v>
      </c>
      <c r="E899" s="46" t="s">
        <v>1560</v>
      </c>
      <c r="F899" t="s">
        <v>48</v>
      </c>
      <c r="G899" s="46" t="s">
        <v>49</v>
      </c>
      <c r="H899">
        <v>0.208929613085</v>
      </c>
      <c r="I899" t="s">
        <v>37</v>
      </c>
      <c r="L899" t="s">
        <v>50</v>
      </c>
      <c r="M899" t="s">
        <v>39</v>
      </c>
      <c r="N899" s="40"/>
      <c r="O899" s="40"/>
      <c r="P899" s="40"/>
      <c r="Q899" s="40"/>
      <c r="R899" s="39"/>
      <c r="S899" s="39"/>
      <c r="T899" s="39"/>
      <c r="U899" s="40"/>
      <c r="V899" s="39"/>
      <c r="W899" s="69"/>
      <c r="Y899" t="s">
        <v>40</v>
      </c>
      <c r="AA899">
        <v>270648</v>
      </c>
      <c r="AB899" s="46" t="b">
        <v>0</v>
      </c>
      <c r="AD899" s="8"/>
    </row>
    <row r="900" ht="14.25" customHeight="1">
      <c r="A900" s="38">
        <v>1287</v>
      </c>
      <c r="B900" s="46" t="s">
        <v>44</v>
      </c>
      <c r="C900" s="46" t="s">
        <v>45</v>
      </c>
      <c r="D900" s="46" t="s">
        <v>1561</v>
      </c>
      <c r="E900" s="46" t="s">
        <v>1562</v>
      </c>
      <c r="F900" t="s">
        <v>48</v>
      </c>
      <c r="G900" s="46" t="s">
        <v>49</v>
      </c>
      <c r="H900">
        <v>0.194536008162</v>
      </c>
      <c r="I900" t="s">
        <v>37</v>
      </c>
      <c r="L900" t="s">
        <v>50</v>
      </c>
      <c r="M900" t="s">
        <v>39</v>
      </c>
      <c r="N900" s="40"/>
      <c r="O900" s="40"/>
      <c r="P900" s="40"/>
      <c r="Q900" s="40"/>
      <c r="R900" s="39"/>
      <c r="S900" s="39"/>
      <c r="T900" s="39"/>
      <c r="U900" s="40"/>
      <c r="V900" s="39"/>
      <c r="W900" s="69"/>
      <c r="Y900" t="s">
        <v>40</v>
      </c>
      <c r="AA900">
        <v>180</v>
      </c>
      <c r="AB900" s="46" t="b">
        <v>0</v>
      </c>
      <c r="AD900" s="8"/>
    </row>
    <row r="901" ht="14.25" customHeight="1">
      <c r="A901" s="38">
        <v>1287</v>
      </c>
      <c r="B901" s="46" t="s">
        <v>44</v>
      </c>
      <c r="C901" s="46" t="s">
        <v>45</v>
      </c>
      <c r="D901" s="46" t="s">
        <v>1563</v>
      </c>
      <c r="E901" s="46" t="s">
        <v>1564</v>
      </c>
      <c r="F901" t="s">
        <v>48</v>
      </c>
      <c r="G901" s="46" t="s">
        <v>49</v>
      </c>
      <c r="H901">
        <v>0.293089324525</v>
      </c>
      <c r="I901" t="s">
        <v>37</v>
      </c>
      <c r="L901" t="s">
        <v>50</v>
      </c>
      <c r="M901" t="s">
        <v>39</v>
      </c>
      <c r="N901" s="40"/>
      <c r="O901" s="40"/>
      <c r="P901" s="40"/>
      <c r="Q901" s="40"/>
      <c r="R901" s="39"/>
      <c r="S901" s="39"/>
      <c r="T901" s="39"/>
      <c r="U901" s="40"/>
      <c r="V901" s="39"/>
      <c r="W901" s="69"/>
      <c r="Y901" t="s">
        <v>40</v>
      </c>
      <c r="AA901">
        <v>83189</v>
      </c>
      <c r="AB901" s="46" t="b">
        <v>0</v>
      </c>
      <c r="AD901" s="8"/>
    </row>
    <row r="902" ht="14.25" customHeight="1">
      <c r="A902" s="38">
        <v>1287</v>
      </c>
      <c r="B902" s="46" t="s">
        <v>44</v>
      </c>
      <c r="C902" s="46" t="s">
        <v>45</v>
      </c>
      <c r="D902" s="46" t="s">
        <v>1565</v>
      </c>
      <c r="E902" s="46" t="s">
        <v>1566</v>
      </c>
      <c r="F902" t="s">
        <v>48</v>
      </c>
      <c r="G902" s="46" t="s">
        <v>49</v>
      </c>
      <c r="H902">
        <v>0.021978598728</v>
      </c>
      <c r="I902" t="s">
        <v>37</v>
      </c>
      <c r="L902" t="s">
        <v>50</v>
      </c>
      <c r="M902" t="s">
        <v>39</v>
      </c>
      <c r="N902" s="40"/>
      <c r="O902" s="40"/>
      <c r="P902" s="40"/>
      <c r="Q902" s="40"/>
      <c r="R902" s="39"/>
      <c r="S902" s="39"/>
      <c r="T902" s="39"/>
      <c r="U902" s="40"/>
      <c r="V902" s="39"/>
      <c r="W902" s="69"/>
      <c r="Y902" t="s">
        <v>40</v>
      </c>
      <c r="AA902">
        <v>10577931</v>
      </c>
      <c r="AB902" s="46" t="b">
        <v>0</v>
      </c>
      <c r="AD902" s="8"/>
    </row>
    <row r="903" ht="14.25" customHeight="1">
      <c r="A903" s="38">
        <v>1287</v>
      </c>
      <c r="B903" s="46" t="s">
        <v>44</v>
      </c>
      <c r="C903" s="46" t="s">
        <v>45</v>
      </c>
      <c r="D903" s="46" t="s">
        <v>1567</v>
      </c>
      <c r="E903" s="46" t="s">
        <v>1568</v>
      </c>
      <c r="F903" t="s">
        <v>48</v>
      </c>
      <c r="G903" s="46" t="s">
        <v>49</v>
      </c>
      <c r="H903">
        <v>0.000495450191</v>
      </c>
      <c r="I903" t="s">
        <v>37</v>
      </c>
      <c r="L903" t="s">
        <v>50</v>
      </c>
      <c r="M903" t="s">
        <v>39</v>
      </c>
      <c r="N903" s="40"/>
      <c r="O903" s="40"/>
      <c r="P903" s="40"/>
      <c r="Q903" s="40"/>
      <c r="R903" s="39"/>
      <c r="S903" s="39"/>
      <c r="T903" s="39"/>
      <c r="U903" s="40"/>
      <c r="V903" s="39"/>
      <c r="W903" s="69"/>
      <c r="Y903" t="s">
        <v>40</v>
      </c>
      <c r="AA903">
        <v>575</v>
      </c>
      <c r="AB903" s="46" t="b">
        <v>0</v>
      </c>
      <c r="AD903" s="8"/>
    </row>
    <row r="904" ht="14.25" customHeight="1">
      <c r="A904" s="38">
        <v>1287</v>
      </c>
      <c r="B904" s="46" t="s">
        <v>44</v>
      </c>
      <c r="C904" s="46" t="s">
        <v>45</v>
      </c>
      <c r="D904" s="46" t="s">
        <v>1569</v>
      </c>
      <c r="E904" s="46" t="s">
        <v>1570</v>
      </c>
      <c r="F904" t="s">
        <v>48</v>
      </c>
      <c r="G904" s="46" t="s">
        <v>49</v>
      </c>
      <c r="H904">
        <v>0.002786121169</v>
      </c>
      <c r="I904" t="s">
        <v>37</v>
      </c>
      <c r="L904" t="s">
        <v>50</v>
      </c>
      <c r="M904" t="s">
        <v>39</v>
      </c>
      <c r="N904" s="40"/>
      <c r="O904" s="40"/>
      <c r="P904" s="40"/>
      <c r="Q904" s="40"/>
      <c r="R904" s="39"/>
      <c r="S904" s="39"/>
      <c r="T904" s="39"/>
      <c r="U904" s="40"/>
      <c r="V904" s="39"/>
      <c r="W904" s="69"/>
      <c r="Y904" t="s">
        <v>40</v>
      </c>
      <c r="AA904">
        <v>93004</v>
      </c>
      <c r="AB904" s="46" t="b">
        <v>0</v>
      </c>
      <c r="AD904" s="8"/>
    </row>
    <row r="905" ht="14.25" customHeight="1">
      <c r="A905" s="38">
        <v>1287</v>
      </c>
      <c r="B905" s="46" t="s">
        <v>44</v>
      </c>
      <c r="C905" s="46" t="s">
        <v>45</v>
      </c>
      <c r="D905" s="46" t="s">
        <v>1571</v>
      </c>
      <c r="E905" s="46" t="s">
        <v>1572</v>
      </c>
      <c r="F905" t="s">
        <v>48</v>
      </c>
      <c r="G905" s="46" t="s">
        <v>49</v>
      </c>
      <c r="H905">
        <v>1.188502227437</v>
      </c>
      <c r="I905" t="s">
        <v>37</v>
      </c>
      <c r="L905" t="s">
        <v>50</v>
      </c>
      <c r="M905" t="s">
        <v>39</v>
      </c>
      <c r="N905" s="40"/>
      <c r="O905" s="40"/>
      <c r="P905" s="40"/>
      <c r="Q905" s="40"/>
      <c r="R905" s="39"/>
      <c r="S905" s="39"/>
      <c r="T905" s="39"/>
      <c r="U905" s="40"/>
      <c r="V905" s="39"/>
      <c r="W905" s="69"/>
      <c r="Y905" t="s">
        <v>40</v>
      </c>
      <c r="AA905">
        <v>491986</v>
      </c>
      <c r="AB905" s="46" t="b">
        <v>0</v>
      </c>
      <c r="AD905" s="8"/>
    </row>
    <row r="906" ht="14.25" customHeight="1">
      <c r="A906" s="38">
        <v>1287</v>
      </c>
      <c r="B906" s="46" t="s">
        <v>53</v>
      </c>
      <c r="C906" s="46" t="s">
        <v>45</v>
      </c>
      <c r="D906" s="46" t="s">
        <v>1573</v>
      </c>
      <c r="E906" s="46" t="s">
        <v>1574</v>
      </c>
      <c r="F906" t="s">
        <v>48</v>
      </c>
      <c r="G906" s="46" t="s">
        <v>49</v>
      </c>
      <c r="H906">
        <v>0.001380384265</v>
      </c>
      <c r="I906" t="s">
        <v>37</v>
      </c>
      <c r="L906" t="s">
        <v>50</v>
      </c>
      <c r="M906" t="s">
        <v>39</v>
      </c>
      <c r="N906" s="40"/>
      <c r="O906" s="40"/>
      <c r="P906" s="40"/>
      <c r="Q906" s="40"/>
      <c r="R906" s="39"/>
      <c r="S906" s="39"/>
      <c r="T906" s="39"/>
      <c r="U906" s="40"/>
      <c r="V906" s="39"/>
      <c r="W906" s="69"/>
      <c r="Y906" t="s">
        <v>40</v>
      </c>
      <c r="AA906">
        <v>5946</v>
      </c>
      <c r="AB906" s="46" t="b">
        <v>0</v>
      </c>
      <c r="AD906" s="8"/>
    </row>
    <row r="907" ht="14.25" customHeight="1">
      <c r="A907" s="38">
        <v>1287</v>
      </c>
      <c r="B907" s="46" t="s">
        <v>44</v>
      </c>
      <c r="C907" s="46" t="s">
        <v>45</v>
      </c>
      <c r="D907" s="46" t="s">
        <v>1575</v>
      </c>
      <c r="E907" s="46" t="s">
        <v>1576</v>
      </c>
      <c r="F907" t="s">
        <v>48</v>
      </c>
      <c r="G907" s="46" t="s">
        <v>49</v>
      </c>
      <c r="H907">
        <v>0.001425607594</v>
      </c>
      <c r="I907" t="s">
        <v>37</v>
      </c>
      <c r="L907" t="s">
        <v>50</v>
      </c>
      <c r="M907" t="s">
        <v>39</v>
      </c>
      <c r="N907" s="40"/>
      <c r="O907" s="40"/>
      <c r="P907" s="40"/>
      <c r="Q907" s="40"/>
      <c r="R907" s="39"/>
      <c r="S907" s="39"/>
      <c r="T907" s="39"/>
      <c r="U907" s="40"/>
      <c r="V907" s="39"/>
      <c r="W907" s="69"/>
      <c r="Y907" t="s">
        <v>40</v>
      </c>
      <c r="AA907">
        <v>279327</v>
      </c>
      <c r="AB907" s="46" t="b">
        <v>0</v>
      </c>
      <c r="AD907" s="8"/>
    </row>
    <row r="908" ht="14.25" customHeight="1">
      <c r="A908" s="38">
        <v>1287</v>
      </c>
      <c r="B908" s="46" t="s">
        <v>44</v>
      </c>
      <c r="C908" s="46" t="s">
        <v>45</v>
      </c>
      <c r="D908" s="46" t="s">
        <v>1577</v>
      </c>
      <c r="E908" s="46" t="s">
        <v>1578</v>
      </c>
      <c r="F908" t="s">
        <v>48</v>
      </c>
      <c r="G908" s="46" t="s">
        <v>49</v>
      </c>
      <c r="H908">
        <v>0.003206269325</v>
      </c>
      <c r="I908" t="s">
        <v>37</v>
      </c>
      <c r="L908" t="s">
        <v>50</v>
      </c>
      <c r="M908" t="s">
        <v>39</v>
      </c>
      <c r="N908" s="40"/>
      <c r="O908" s="40"/>
      <c r="P908" s="40"/>
      <c r="Q908" s="40"/>
      <c r="R908" s="39"/>
      <c r="S908" s="39"/>
      <c r="T908" s="39"/>
      <c r="U908" s="40"/>
      <c r="V908" s="39"/>
      <c r="W908" s="69"/>
      <c r="Y908" t="s">
        <v>40</v>
      </c>
      <c r="AA908">
        <v>281662</v>
      </c>
      <c r="AB908" s="46" t="b">
        <v>0</v>
      </c>
      <c r="AD908" s="8"/>
    </row>
    <row r="909" ht="14.25" customHeight="1">
      <c r="A909" s="38">
        <v>1287</v>
      </c>
      <c r="B909" s="46" t="s">
        <v>44</v>
      </c>
      <c r="C909" s="46" t="s">
        <v>45</v>
      </c>
      <c r="D909" s="46" t="s">
        <v>1579</v>
      </c>
      <c r="E909" s="46" t="s">
        <v>1580</v>
      </c>
      <c r="F909" t="s">
        <v>48</v>
      </c>
      <c r="G909" s="46" t="s">
        <v>49</v>
      </c>
      <c r="H909">
        <v>0.000237684029</v>
      </c>
      <c r="I909" t="s">
        <v>37</v>
      </c>
      <c r="L909" t="s">
        <v>50</v>
      </c>
      <c r="M909" t="s">
        <v>39</v>
      </c>
      <c r="N909" s="40"/>
      <c r="O909" s="40"/>
      <c r="P909" s="40"/>
      <c r="Q909" s="40"/>
      <c r="R909" s="39"/>
      <c r="S909" s="39"/>
      <c r="T909" s="39"/>
      <c r="U909" s="40"/>
      <c r="V909" s="39"/>
      <c r="W909" s="69"/>
      <c r="Y909" t="s">
        <v>40</v>
      </c>
      <c r="AA909">
        <v>10465781</v>
      </c>
      <c r="AB909" s="46" t="b">
        <v>0</v>
      </c>
      <c r="AD909" s="8"/>
    </row>
    <row r="910" ht="14.25" customHeight="1">
      <c r="A910" s="38">
        <v>1287</v>
      </c>
      <c r="B910" s="46" t="s">
        <v>53</v>
      </c>
      <c r="C910" s="46" t="s">
        <v>45</v>
      </c>
      <c r="D910" s="46" t="s">
        <v>1581</v>
      </c>
      <c r="E910" s="46" t="s">
        <v>1582</v>
      </c>
      <c r="F910" t="s">
        <v>48</v>
      </c>
      <c r="G910" s="46" t="s">
        <v>49</v>
      </c>
      <c r="H910">
        <v>0.000006025596</v>
      </c>
      <c r="I910" t="s">
        <v>37</v>
      </c>
      <c r="L910" t="s">
        <v>50</v>
      </c>
      <c r="M910" t="s">
        <v>39</v>
      </c>
      <c r="N910" s="40"/>
      <c r="O910" s="40"/>
      <c r="P910" s="40"/>
      <c r="Q910" s="40"/>
      <c r="R910" s="39"/>
      <c r="S910" s="39"/>
      <c r="T910" s="39"/>
      <c r="U910" s="40"/>
      <c r="V910" s="39"/>
      <c r="W910" s="69"/>
      <c r="Y910" t="s">
        <v>40</v>
      </c>
      <c r="AA910">
        <v>838</v>
      </c>
      <c r="AB910" s="46" t="b">
        <v>0</v>
      </c>
      <c r="AD910" s="8"/>
    </row>
    <row r="911" ht="14.25" customHeight="1">
      <c r="A911" s="38">
        <v>1287</v>
      </c>
      <c r="B911" s="46" t="s">
        <v>44</v>
      </c>
      <c r="C911" s="46" t="s">
        <v>45</v>
      </c>
      <c r="D911" s="46" t="s">
        <v>1583</v>
      </c>
      <c r="E911" s="46" t="s">
        <v>1584</v>
      </c>
      <c r="F911" t="s">
        <v>48</v>
      </c>
      <c r="G911" s="46" t="s">
        <v>49</v>
      </c>
      <c r="H911">
        <v>0.001233104833</v>
      </c>
      <c r="I911" t="s">
        <v>37</v>
      </c>
      <c r="L911" t="s">
        <v>50</v>
      </c>
      <c r="M911" t="s">
        <v>39</v>
      </c>
      <c r="N911" s="40"/>
      <c r="O911" s="40"/>
      <c r="P911" s="40"/>
      <c r="Q911" s="40"/>
      <c r="R911" s="39"/>
      <c r="S911" s="39"/>
      <c r="T911" s="39"/>
      <c r="U911" s="40"/>
      <c r="V911" s="39"/>
      <c r="W911" s="69"/>
      <c r="Y911" t="s">
        <v>40</v>
      </c>
      <c r="AA911">
        <v>10469086</v>
      </c>
      <c r="AB911" s="46" t="b">
        <v>0</v>
      </c>
      <c r="AD911" s="8"/>
    </row>
    <row r="912" ht="14.25" customHeight="1">
      <c r="A912" s="38">
        <v>1287</v>
      </c>
      <c r="B912" s="46" t="s">
        <v>44</v>
      </c>
      <c r="C912" s="46" t="s">
        <v>45</v>
      </c>
      <c r="D912" s="46" t="s">
        <v>1585</v>
      </c>
      <c r="E912" s="46" t="s">
        <v>1586</v>
      </c>
      <c r="F912" t="s">
        <v>48</v>
      </c>
      <c r="G912" s="46" t="s">
        <v>49</v>
      </c>
      <c r="H912">
        <v>0.001706082389</v>
      </c>
      <c r="I912" t="s">
        <v>37</v>
      </c>
      <c r="L912" t="s">
        <v>50</v>
      </c>
      <c r="M912" t="s">
        <v>39</v>
      </c>
      <c r="N912" s="40"/>
      <c r="O912" s="40"/>
      <c r="P912" s="40"/>
      <c r="Q912" s="40"/>
      <c r="R912" s="39"/>
      <c r="S912" s="39"/>
      <c r="T912" s="39"/>
      <c r="U912" s="40"/>
      <c r="V912" s="39"/>
      <c r="W912" s="69"/>
      <c r="Y912" t="s">
        <v>40</v>
      </c>
      <c r="AA912">
        <v>10469165</v>
      </c>
      <c r="AB912" s="46" t="b">
        <v>0</v>
      </c>
      <c r="AD912" s="8"/>
    </row>
    <row r="913" ht="14.25" customHeight="1">
      <c r="A913" s="38">
        <v>1287</v>
      </c>
      <c r="B913" s="46" t="s">
        <v>44</v>
      </c>
      <c r="C913" s="46" t="s">
        <v>45</v>
      </c>
      <c r="D913" s="46" t="s">
        <v>1587</v>
      </c>
      <c r="E913" s="46" t="s">
        <v>1588</v>
      </c>
      <c r="F913" t="s">
        <v>48</v>
      </c>
      <c r="G913" s="46" t="s">
        <v>49</v>
      </c>
      <c r="H913">
        <v>0.000751622894</v>
      </c>
      <c r="I913" t="s">
        <v>37</v>
      </c>
      <c r="L913" t="s">
        <v>50</v>
      </c>
      <c r="M913" t="s">
        <v>39</v>
      </c>
      <c r="N913" s="40"/>
      <c r="O913" s="40"/>
      <c r="P913" s="40"/>
      <c r="Q913" s="40"/>
      <c r="R913" s="39"/>
      <c r="S913" s="39"/>
      <c r="T913" s="39"/>
      <c r="U913" s="40"/>
      <c r="V913" s="39"/>
      <c r="W913" s="69"/>
      <c r="Y913" t="s">
        <v>40</v>
      </c>
      <c r="AA913">
        <v>9616</v>
      </c>
      <c r="AB913" s="46" t="b">
        <v>0</v>
      </c>
      <c r="AD913" s="8"/>
    </row>
    <row r="914" ht="14.25" customHeight="1">
      <c r="A914" s="38">
        <v>1287</v>
      </c>
      <c r="B914" s="46" t="s">
        <v>653</v>
      </c>
      <c r="C914" s="46" t="s">
        <v>45</v>
      </c>
      <c r="D914" s="46" t="s">
        <v>1589</v>
      </c>
      <c r="E914" s="46" t="s">
        <v>1590</v>
      </c>
      <c r="F914" t="s">
        <v>48</v>
      </c>
      <c r="G914" s="46" t="s">
        <v>49</v>
      </c>
      <c r="H914">
        <v>0.000842752404</v>
      </c>
      <c r="I914" t="s">
        <v>37</v>
      </c>
      <c r="L914" t="s">
        <v>50</v>
      </c>
      <c r="M914" t="s">
        <v>39</v>
      </c>
      <c r="N914" s="40"/>
      <c r="O914" s="40"/>
      <c r="P914" s="40"/>
      <c r="Q914" s="40"/>
      <c r="R914" s="39"/>
      <c r="S914" s="39"/>
      <c r="T914" s="39"/>
      <c r="U914" s="40"/>
      <c r="V914" s="39"/>
      <c r="W914" s="69"/>
      <c r="Y914" t="s">
        <v>40</v>
      </c>
      <c r="AA914">
        <v>72150</v>
      </c>
      <c r="AB914" s="46" t="b">
        <v>0</v>
      </c>
      <c r="AD914" s="8"/>
    </row>
    <row r="915" ht="14.25" customHeight="1">
      <c r="A915" s="38">
        <v>1287</v>
      </c>
      <c r="B915" s="46" t="s">
        <v>44</v>
      </c>
      <c r="C915" s="46" t="s">
        <v>45</v>
      </c>
      <c r="D915" s="46" t="s">
        <v>1591</v>
      </c>
      <c r="E915" s="46" t="s">
        <v>1592</v>
      </c>
      <c r="F915" t="s">
        <v>48</v>
      </c>
      <c r="G915" s="46" t="s">
        <v>49</v>
      </c>
      <c r="H915">
        <v>0.008770008211</v>
      </c>
      <c r="I915" t="s">
        <v>37</v>
      </c>
      <c r="L915" s="46" t="str">
        <f>((I915&amp;A915)&amp;"-")&amp;B915</f>
        <v>REF1287-Wang 99 - S3</v>
      </c>
      <c r="M915" t="s">
        <v>39</v>
      </c>
      <c r="N915" s="40"/>
      <c r="O915" s="40"/>
      <c r="P915" s="40"/>
      <c r="Q915" s="40"/>
      <c r="R915" s="39"/>
      <c r="S915" s="39"/>
      <c r="T915" s="39"/>
      <c r="U915" s="40"/>
      <c r="V915" s="39"/>
      <c r="W915" s="69"/>
      <c r="Y915" t="s">
        <v>40</v>
      </c>
      <c r="AA915">
        <v>13950157</v>
      </c>
      <c r="AB915" s="46" t="b">
        <v>0</v>
      </c>
      <c r="AD915" s="8"/>
    </row>
    <row r="916" ht="14.25" customHeight="1">
      <c r="A916" s="38">
        <v>1218</v>
      </c>
      <c r="B916" s="46" t="s">
        <v>1593</v>
      </c>
      <c r="C916" s="46" t="s">
        <v>577</v>
      </c>
      <c r="D916" s="11" t="s">
        <v>1594</v>
      </c>
      <c r="E916" s="11" t="s">
        <v>1595</v>
      </c>
      <c r="F916" s="7" t="s">
        <v>1361</v>
      </c>
      <c r="G916" s="7" t="s">
        <v>1362</v>
      </c>
      <c r="H916">
        <v>0.45451986474256</v>
      </c>
      <c r="I916" s="46" t="s">
        <v>37</v>
      </c>
      <c r="K916" s="46"/>
      <c r="L916" t="s">
        <v>1596</v>
      </c>
      <c r="M916" t="s">
        <v>39</v>
      </c>
      <c r="N916" s="40"/>
      <c r="O916" s="40"/>
      <c r="P916" s="40"/>
      <c r="Q916" s="40"/>
      <c r="R916" s="39"/>
      <c r="S916" s="39"/>
      <c r="T916" s="39"/>
      <c r="U916" s="40"/>
      <c r="V916" s="39"/>
      <c r="W916" s="69"/>
      <c r="Y916" t="s">
        <v>40</v>
      </c>
      <c r="AA916">
        <v>14916</v>
      </c>
      <c r="AB916" s="46" t="b">
        <f>if((W916=""),false,true)</f>
        <v>0</v>
      </c>
      <c r="AD916" s="8"/>
    </row>
    <row r="917" ht="14.25" customHeight="1">
      <c r="A917" s="38">
        <v>1218</v>
      </c>
      <c r="B917" s="46" t="s">
        <v>1593</v>
      </c>
      <c r="C917" s="46" t="s">
        <v>577</v>
      </c>
      <c r="D917" s="11" t="s">
        <v>1594</v>
      </c>
      <c r="E917" s="11" t="s">
        <v>1595</v>
      </c>
      <c r="F917" s="7" t="s">
        <v>584</v>
      </c>
      <c r="G917" s="7" t="s">
        <v>585</v>
      </c>
      <c r="H917">
        <v>0.01577849805441</v>
      </c>
      <c r="I917" s="46" t="s">
        <v>37</v>
      </c>
      <c r="K917" s="46"/>
      <c r="L917" t="s">
        <v>1596</v>
      </c>
      <c r="M917" t="s">
        <v>39</v>
      </c>
      <c r="N917" s="40"/>
      <c r="O917" s="40"/>
      <c r="P917" s="40"/>
      <c r="Q917" s="40"/>
      <c r="R917" s="39"/>
      <c r="S917" s="39"/>
      <c r="T917" s="39"/>
      <c r="U917" s="40"/>
      <c r="V917" s="39"/>
      <c r="W917" s="69"/>
      <c r="Y917" t="s">
        <v>40</v>
      </c>
      <c r="AA917">
        <v>14916</v>
      </c>
      <c r="AB917" s="46" t="b">
        <f>if((W917=""),false,true)</f>
        <v>0</v>
      </c>
      <c r="AD917" s="8"/>
    </row>
    <row r="918" ht="14.25" customHeight="1">
      <c r="A918" s="38">
        <v>1218</v>
      </c>
      <c r="B918" s="46" t="s">
        <v>1593</v>
      </c>
      <c r="C918" s="46" t="s">
        <v>577</v>
      </c>
      <c r="D918" s="11" t="s">
        <v>1594</v>
      </c>
      <c r="E918" s="11" t="s">
        <v>1595</v>
      </c>
      <c r="F918" s="7" t="s">
        <v>1597</v>
      </c>
      <c r="G918" s="7" t="s">
        <v>1598</v>
      </c>
      <c r="H918">
        <v>0.50873561609632</v>
      </c>
      <c r="I918" s="46" t="s">
        <v>37</v>
      </c>
      <c r="K918" s="46"/>
      <c r="L918" t="s">
        <v>1596</v>
      </c>
      <c r="M918" t="s">
        <v>39</v>
      </c>
      <c r="N918" s="40"/>
      <c r="O918" s="40"/>
      <c r="P918" s="40"/>
      <c r="Q918" s="40"/>
      <c r="R918" s="39"/>
      <c r="S918" s="39"/>
      <c r="T918" s="39"/>
      <c r="U918" s="40"/>
      <c r="V918" s="39"/>
      <c r="W918" s="69"/>
      <c r="Y918" t="s">
        <v>40</v>
      </c>
      <c r="AA918">
        <v>14916</v>
      </c>
      <c r="AB918" s="46" t="b">
        <f>if((W918=""),false,true)</f>
        <v>0</v>
      </c>
      <c r="AD918" s="8"/>
    </row>
    <row r="919" ht="14.25" customHeight="1">
      <c r="A919" s="38">
        <v>1218</v>
      </c>
      <c r="B919" s="46" t="s">
        <v>1593</v>
      </c>
      <c r="C919" s="46" t="s">
        <v>577</v>
      </c>
      <c r="D919" s="11" t="s">
        <v>1594</v>
      </c>
      <c r="E919" s="11" t="s">
        <v>1595</v>
      </c>
      <c r="F919" s="7" t="s">
        <v>1599</v>
      </c>
      <c r="G919" s="7" t="s">
        <v>1600</v>
      </c>
      <c r="H919">
        <v>0.16261805705731</v>
      </c>
      <c r="I919" s="46" t="s">
        <v>37</v>
      </c>
      <c r="K919" s="46"/>
      <c r="L919" t="s">
        <v>1596</v>
      </c>
      <c r="M919" t="s">
        <v>39</v>
      </c>
      <c r="N919" s="40"/>
      <c r="O919" s="40"/>
      <c r="P919" s="40"/>
      <c r="Q919" s="40"/>
      <c r="R919" s="39"/>
      <c r="S919" s="39"/>
      <c r="T919" s="39"/>
      <c r="U919" s="40"/>
      <c r="V919" s="39"/>
      <c r="W919" s="69"/>
      <c r="Y919" t="s">
        <v>40</v>
      </c>
      <c r="AA919">
        <v>14916</v>
      </c>
      <c r="AB919" s="46" t="b">
        <f>if((W919=""),false,true)</f>
        <v>0</v>
      </c>
      <c r="AD919" s="8"/>
    </row>
    <row r="920" ht="14.25" customHeight="1">
      <c r="A920" s="38">
        <v>1218</v>
      </c>
      <c r="B920" s="46" t="s">
        <v>1593</v>
      </c>
      <c r="C920" s="46" t="s">
        <v>577</v>
      </c>
      <c r="D920" s="11" t="s">
        <v>1594</v>
      </c>
      <c r="E920" s="11" t="s">
        <v>1595</v>
      </c>
      <c r="F920" s="7" t="s">
        <v>1601</v>
      </c>
      <c r="G920" s="7" t="s">
        <v>1602</v>
      </c>
      <c r="H920">
        <v>0.50387596741238</v>
      </c>
      <c r="I920" s="46" t="s">
        <v>37</v>
      </c>
      <c r="K920" s="46"/>
      <c r="L920" t="s">
        <v>1596</v>
      </c>
      <c r="M920" t="s">
        <v>39</v>
      </c>
      <c r="N920" s="40"/>
      <c r="O920" s="40"/>
      <c r="P920" s="40"/>
      <c r="Q920" s="40"/>
      <c r="R920" s="39"/>
      <c r="S920" s="39"/>
      <c r="T920" s="39"/>
      <c r="U920" s="40"/>
      <c r="V920" s="39"/>
      <c r="W920" s="69"/>
      <c r="Y920" t="s">
        <v>40</v>
      </c>
      <c r="AA920">
        <v>14916</v>
      </c>
      <c r="AB920" s="46" t="b">
        <f>if((W920=""),false,true)</f>
        <v>0</v>
      </c>
      <c r="AD920" s="8"/>
    </row>
    <row r="921" ht="14.25" customHeight="1">
      <c r="A921" s="38">
        <v>1218</v>
      </c>
      <c r="B921" s="46" t="s">
        <v>1593</v>
      </c>
      <c r="C921" s="46" t="s">
        <v>577</v>
      </c>
      <c r="D921" s="11" t="s">
        <v>1594</v>
      </c>
      <c r="E921" s="11" t="s">
        <v>1595</v>
      </c>
      <c r="F921" s="7" t="s">
        <v>1603</v>
      </c>
      <c r="G921" s="7" t="s">
        <v>1604</v>
      </c>
      <c r="H921">
        <v>0.09697416221659</v>
      </c>
      <c r="I921" s="46" t="s">
        <v>37</v>
      </c>
      <c r="K921" s="46"/>
      <c r="L921" t="s">
        <v>1596</v>
      </c>
      <c r="M921" t="s">
        <v>39</v>
      </c>
      <c r="N921" s="40"/>
      <c r="O921" s="40"/>
      <c r="P921" s="40"/>
      <c r="Q921" s="40"/>
      <c r="R921" s="39"/>
      <c r="S921" s="39"/>
      <c r="T921" s="39"/>
      <c r="U921" s="40"/>
      <c r="V921" s="39"/>
      <c r="W921" s="69"/>
      <c r="Y921" t="s">
        <v>40</v>
      </c>
      <c r="AA921">
        <v>14916</v>
      </c>
      <c r="AB921" s="46" t="b">
        <f>if((W921=""),false,true)</f>
        <v>0</v>
      </c>
      <c r="AD921" s="8"/>
    </row>
    <row r="922" ht="14.25" customHeight="1">
      <c r="A922" s="38">
        <v>1218</v>
      </c>
      <c r="B922" s="46" t="s">
        <v>1593</v>
      </c>
      <c r="C922" s="46" t="s">
        <v>577</v>
      </c>
      <c r="D922" s="11" t="s">
        <v>1594</v>
      </c>
      <c r="E922" s="11" t="s">
        <v>1595</v>
      </c>
      <c r="F922" s="7" t="s">
        <v>1605</v>
      </c>
      <c r="G922" s="7" t="s">
        <v>1606</v>
      </c>
      <c r="H922">
        <v>0.53215337056714</v>
      </c>
      <c r="I922" s="46" t="s">
        <v>37</v>
      </c>
      <c r="K922" s="46"/>
      <c r="L922" t="s">
        <v>1596</v>
      </c>
      <c r="M922" t="s">
        <v>39</v>
      </c>
      <c r="N922" s="40"/>
      <c r="O922" s="40"/>
      <c r="P922" s="40"/>
      <c r="Q922" s="40"/>
      <c r="R922" s="39"/>
      <c r="S922" s="39"/>
      <c r="T922" s="39"/>
      <c r="U922" s="40"/>
      <c r="V922" s="39"/>
      <c r="W922" s="69"/>
      <c r="Y922" t="s">
        <v>40</v>
      </c>
      <c r="AA922">
        <v>14916</v>
      </c>
      <c r="AB922" s="46" t="b">
        <f>if((W922=""),false,true)</f>
        <v>0</v>
      </c>
      <c r="AD922" s="8"/>
    </row>
    <row r="923" ht="14.25" customHeight="1">
      <c r="A923" s="38">
        <v>1218</v>
      </c>
      <c r="B923" s="46" t="s">
        <v>1593</v>
      </c>
      <c r="C923" s="46" t="s">
        <v>577</v>
      </c>
      <c r="D923" s="11" t="s">
        <v>1594</v>
      </c>
      <c r="E923" s="11" t="s">
        <v>1595</v>
      </c>
      <c r="F923" s="7" t="s">
        <v>1108</v>
      </c>
      <c r="G923" s="7" t="s">
        <v>1109</v>
      </c>
      <c r="H923">
        <v>1.0135432211824</v>
      </c>
      <c r="I923" s="46" t="s">
        <v>37</v>
      </c>
      <c r="K923" s="46"/>
      <c r="L923" t="s">
        <v>1596</v>
      </c>
      <c r="M923" t="s">
        <v>39</v>
      </c>
      <c r="N923" s="40"/>
      <c r="O923" s="40"/>
      <c r="P923" s="40"/>
      <c r="Q923" s="40"/>
      <c r="R923" s="39"/>
      <c r="S923" s="39"/>
      <c r="T923" s="39"/>
      <c r="U923" s="40"/>
      <c r="V923" s="39"/>
      <c r="W923" s="69"/>
      <c r="Y923" t="s">
        <v>40</v>
      </c>
      <c r="AA923">
        <v>14916</v>
      </c>
      <c r="AB923" s="46" t="b">
        <f>if((W923=""),false,true)</f>
        <v>0</v>
      </c>
      <c r="AD923" s="8"/>
    </row>
    <row r="924" ht="14.25" customHeight="1">
      <c r="A924" s="38">
        <v>1218</v>
      </c>
      <c r="B924" s="46" t="s">
        <v>1593</v>
      </c>
      <c r="C924" s="46" t="s">
        <v>577</v>
      </c>
      <c r="D924" s="11" t="s">
        <v>1594</v>
      </c>
      <c r="E924" s="11" t="s">
        <v>1595</v>
      </c>
      <c r="F924" s="46" t="s">
        <v>429</v>
      </c>
      <c r="G924" s="7" t="s">
        <v>590</v>
      </c>
      <c r="H924">
        <v>0.021964080577445</v>
      </c>
      <c r="I924" s="46" t="s">
        <v>37</v>
      </c>
      <c r="K924" s="46"/>
      <c r="L924" t="s">
        <v>1596</v>
      </c>
      <c r="M924" t="s">
        <v>39</v>
      </c>
      <c r="N924" s="40"/>
      <c r="O924" s="40"/>
      <c r="P924" s="40"/>
      <c r="Q924" s="40"/>
      <c r="R924" s="39"/>
      <c r="S924" s="39"/>
      <c r="T924" s="39"/>
      <c r="U924" s="40"/>
      <c r="V924" s="39"/>
      <c r="W924" s="69"/>
      <c r="Y924" t="s">
        <v>40</v>
      </c>
      <c r="AA924">
        <v>14916</v>
      </c>
      <c r="AB924" s="46" t="b">
        <f>if((W924=""),false,true)</f>
        <v>0</v>
      </c>
      <c r="AD924" s="8"/>
    </row>
    <row r="925" ht="14.25" customHeight="1">
      <c r="A925" s="38">
        <v>1218</v>
      </c>
      <c r="B925" s="46" t="s">
        <v>1593</v>
      </c>
      <c r="C925" s="46" t="s">
        <v>577</v>
      </c>
      <c r="D925" s="11" t="s">
        <v>1594</v>
      </c>
      <c r="E925" s="11" t="s">
        <v>1595</v>
      </c>
      <c r="F925" s="7" t="s">
        <v>591</v>
      </c>
      <c r="G925" s="7" t="s">
        <v>592</v>
      </c>
      <c r="H925">
        <v>0.30834086704784</v>
      </c>
      <c r="I925" s="46" t="s">
        <v>37</v>
      </c>
      <c r="K925" s="46"/>
      <c r="L925" t="s">
        <v>1596</v>
      </c>
      <c r="M925" t="s">
        <v>39</v>
      </c>
      <c r="N925" s="40"/>
      <c r="O925" s="40"/>
      <c r="P925" s="40"/>
      <c r="Q925" s="40"/>
      <c r="R925" s="39"/>
      <c r="S925" s="39"/>
      <c r="T925" s="39"/>
      <c r="U925" s="40"/>
      <c r="V925" s="39"/>
      <c r="W925" s="69"/>
      <c r="Y925" t="s">
        <v>40</v>
      </c>
      <c r="AA925">
        <v>14916</v>
      </c>
      <c r="AB925" s="46" t="b">
        <f>if((W925=""),false,true)</f>
        <v>0</v>
      </c>
      <c r="AD925" s="8"/>
    </row>
    <row r="926" ht="14.25" customHeight="1">
      <c r="A926" s="38">
        <v>1218</v>
      </c>
      <c r="B926" s="46" t="s">
        <v>1593</v>
      </c>
      <c r="C926" s="46" t="s">
        <v>577</v>
      </c>
      <c r="D926" s="11" t="s">
        <v>1594</v>
      </c>
      <c r="E926" s="11" t="s">
        <v>1595</v>
      </c>
      <c r="F926" s="7" t="s">
        <v>434</v>
      </c>
      <c r="G926" s="7" t="s">
        <v>593</v>
      </c>
      <c r="H926">
        <v>0.039749696563511</v>
      </c>
      <c r="I926" s="46" t="s">
        <v>37</v>
      </c>
      <c r="K926" s="46"/>
      <c r="L926" t="s">
        <v>1596</v>
      </c>
      <c r="M926" t="s">
        <v>39</v>
      </c>
      <c r="N926" s="40"/>
      <c r="O926" s="40"/>
      <c r="P926" s="40"/>
      <c r="Q926" s="40"/>
      <c r="R926" s="39"/>
      <c r="S926" s="39"/>
      <c r="T926" s="39"/>
      <c r="U926" s="40"/>
      <c r="V926" s="39"/>
      <c r="W926" s="69"/>
      <c r="Y926" t="s">
        <v>40</v>
      </c>
      <c r="AA926">
        <v>14916</v>
      </c>
      <c r="AB926" s="46" t="b">
        <f>if((W926=""),false,true)</f>
        <v>0</v>
      </c>
      <c r="AD926" s="8"/>
    </row>
    <row r="927" ht="14.25" customHeight="1">
      <c r="A927" s="38">
        <v>1218</v>
      </c>
      <c r="B927" s="46" t="s">
        <v>1593</v>
      </c>
      <c r="C927" s="46" t="s">
        <v>577</v>
      </c>
      <c r="D927" s="11" t="s">
        <v>1594</v>
      </c>
      <c r="E927" s="11" t="s">
        <v>1595</v>
      </c>
      <c r="F927" s="7" t="s">
        <v>1607</v>
      </c>
      <c r="G927" s="7" t="s">
        <v>1608</v>
      </c>
      <c r="H927">
        <v>0.315965358532</v>
      </c>
      <c r="I927" s="46" t="s">
        <v>37</v>
      </c>
      <c r="K927" s="46"/>
      <c r="L927" t="s">
        <v>1596</v>
      </c>
      <c r="M927" t="s">
        <v>39</v>
      </c>
      <c r="N927" s="40"/>
      <c r="O927" s="40"/>
      <c r="P927" s="40"/>
      <c r="Q927" s="40"/>
      <c r="R927" s="39"/>
      <c r="S927" s="39"/>
      <c r="T927" s="39"/>
      <c r="U927" s="40"/>
      <c r="V927" s="39"/>
      <c r="W927" s="69"/>
      <c r="Y927" t="s">
        <v>40</v>
      </c>
      <c r="AA927">
        <v>14916</v>
      </c>
      <c r="AB927" s="46" t="b">
        <f>if((W927=""),false,true)</f>
        <v>0</v>
      </c>
      <c r="AD927" s="8"/>
    </row>
    <row r="928" ht="14.25" customHeight="1">
      <c r="A928" s="38">
        <v>1218</v>
      </c>
      <c r="B928" s="46" t="s">
        <v>1593</v>
      </c>
      <c r="C928" s="46" t="s">
        <v>577</v>
      </c>
      <c r="D928" s="11" t="s">
        <v>1594</v>
      </c>
      <c r="E928" s="11" t="s">
        <v>1595</v>
      </c>
      <c r="F928" s="7" t="s">
        <v>731</v>
      </c>
      <c r="G928" s="7" t="s">
        <v>732</v>
      </c>
      <c r="H928">
        <v>0.020805037510789</v>
      </c>
      <c r="I928" s="46" t="s">
        <v>37</v>
      </c>
      <c r="K928" s="46"/>
      <c r="L928" t="s">
        <v>1596</v>
      </c>
      <c r="M928" t="s">
        <v>39</v>
      </c>
      <c r="N928" s="40"/>
      <c r="O928" s="40"/>
      <c r="P928" s="40"/>
      <c r="Q928" s="40"/>
      <c r="R928" s="39"/>
      <c r="S928" s="39"/>
      <c r="T928" s="39"/>
      <c r="U928" s="40"/>
      <c r="V928" s="39"/>
      <c r="W928" s="69"/>
      <c r="Y928" t="s">
        <v>40</v>
      </c>
      <c r="AA928">
        <v>14916</v>
      </c>
      <c r="AB928" s="46" t="b">
        <f>if((W928=""),false,true)</f>
        <v>0</v>
      </c>
      <c r="AD928" s="8"/>
    </row>
    <row r="929" ht="14.25" customHeight="1">
      <c r="A929" s="38">
        <v>1287</v>
      </c>
      <c r="B929" s="46" t="s">
        <v>44</v>
      </c>
      <c r="C929" s="46" t="s">
        <v>45</v>
      </c>
      <c r="D929" s="46" t="s">
        <v>1609</v>
      </c>
      <c r="E929" s="46" t="s">
        <v>1610</v>
      </c>
      <c r="F929" t="s">
        <v>48</v>
      </c>
      <c r="G929" s="46" t="s">
        <v>49</v>
      </c>
      <c r="H929">
        <v>0.001006931669</v>
      </c>
      <c r="I929" t="s">
        <v>37</v>
      </c>
      <c r="L929" s="46" t="str">
        <f>((I929&amp;A929)&amp;"-")&amp;B929</f>
        <v>REF1287-Wang 99 - S3</v>
      </c>
      <c r="M929" t="s">
        <v>39</v>
      </c>
      <c r="N929" s="40"/>
      <c r="O929" s="40"/>
      <c r="P929" s="40"/>
      <c r="Q929" s="40"/>
      <c r="R929" s="39"/>
      <c r="S929" s="39"/>
      <c r="T929" s="39"/>
      <c r="U929" s="40"/>
      <c r="V929" s="39"/>
      <c r="W929" s="69"/>
      <c r="Y929" t="s">
        <v>40</v>
      </c>
      <c r="AA929">
        <v>16284835</v>
      </c>
      <c r="AB929" s="46" t="b">
        <v>0</v>
      </c>
      <c r="AD929" s="8"/>
    </row>
    <row r="930" ht="14.25" customHeight="1">
      <c r="A930" s="38">
        <v>1287</v>
      </c>
      <c r="B930" s="46" t="s">
        <v>53</v>
      </c>
      <c r="C930" s="46" t="s">
        <v>45</v>
      </c>
      <c r="D930" s="46" t="s">
        <v>1611</v>
      </c>
      <c r="E930" s="46" t="s">
        <v>1612</v>
      </c>
      <c r="F930" t="s">
        <v>48</v>
      </c>
      <c r="G930" s="46" t="s">
        <v>49</v>
      </c>
      <c r="H930">
        <v>0.00000676083</v>
      </c>
      <c r="I930" t="s">
        <v>37</v>
      </c>
      <c r="L930" t="s">
        <v>50</v>
      </c>
      <c r="M930" t="s">
        <v>39</v>
      </c>
      <c r="N930" s="40"/>
      <c r="O930" s="40"/>
      <c r="P930" s="40"/>
      <c r="Q930" s="40"/>
      <c r="R930" s="39"/>
      <c r="S930" s="39"/>
      <c r="T930" s="39"/>
      <c r="U930" s="40"/>
      <c r="V930" s="39"/>
      <c r="W930" s="69"/>
      <c r="Y930" t="s">
        <v>40</v>
      </c>
      <c r="AA930">
        <v>11443</v>
      </c>
      <c r="AB930" s="46" t="b">
        <v>0</v>
      </c>
      <c r="AD930" s="8"/>
    </row>
    <row r="931" ht="14.25" customHeight="1">
      <c r="A931" s="38">
        <v>1168</v>
      </c>
      <c r="B931" s="46" t="s">
        <v>1613</v>
      </c>
      <c r="C931" s="46" t="s">
        <v>577</v>
      </c>
      <c r="D931" s="11" t="s">
        <v>1614</v>
      </c>
      <c r="E931" s="11" t="s">
        <v>1615</v>
      </c>
      <c r="F931" s="7" t="s">
        <v>1616</v>
      </c>
      <c r="G931" s="7" t="s">
        <v>1617</v>
      </c>
      <c r="H931">
        <v>1.5590983857342</v>
      </c>
      <c r="I931" s="46" t="s">
        <v>37</v>
      </c>
      <c r="K931" s="46"/>
      <c r="L931" t="s">
        <v>1618</v>
      </c>
      <c r="M931" t="s">
        <v>583</v>
      </c>
      <c r="N931" s="40"/>
      <c r="O931" s="40"/>
      <c r="P931" s="40"/>
      <c r="Q931" s="40"/>
      <c r="R931" s="39"/>
      <c r="S931" s="39"/>
      <c r="T931" s="39"/>
      <c r="U931" s="40"/>
      <c r="V931" s="39"/>
      <c r="W931" s="69"/>
      <c r="Y931" t="s">
        <v>40</v>
      </c>
      <c r="AA931">
        <v>222</v>
      </c>
      <c r="AB931" s="46" t="b">
        <f>if((W931=""),false,true)</f>
        <v>0</v>
      </c>
      <c r="AD931" s="8"/>
    </row>
    <row r="932" ht="14.25" customHeight="1">
      <c r="A932" s="38">
        <v>1214</v>
      </c>
      <c r="B932" s="46" t="s">
        <v>1619</v>
      </c>
      <c r="C932" s="46" t="s">
        <v>577</v>
      </c>
      <c r="D932" s="11" t="s">
        <v>1614</v>
      </c>
      <c r="E932" s="11" t="s">
        <v>1615</v>
      </c>
      <c r="F932" s="7" t="s">
        <v>35</v>
      </c>
      <c r="G932" s="7" t="s">
        <v>668</v>
      </c>
      <c r="H932">
        <v>0.39833402615644</v>
      </c>
      <c r="I932" s="46" t="s">
        <v>37</v>
      </c>
      <c r="K932" s="46"/>
      <c r="L932" t="s">
        <v>1620</v>
      </c>
      <c r="M932" t="s">
        <v>583</v>
      </c>
      <c r="N932" s="40"/>
      <c r="O932" s="40"/>
      <c r="P932" s="40"/>
      <c r="Q932" s="40"/>
      <c r="R932" s="39"/>
      <c r="S932" s="39"/>
      <c r="T932" s="39"/>
      <c r="U932" s="40"/>
      <c r="V932" s="39"/>
      <c r="W932" s="69"/>
      <c r="Y932" t="s">
        <v>40</v>
      </c>
      <c r="AA932">
        <v>222</v>
      </c>
      <c r="AB932" s="46" t="b">
        <f>if((W932=""),false,true)</f>
        <v>0</v>
      </c>
      <c r="AD932" s="8"/>
    </row>
    <row r="933" ht="14.25" customHeight="1">
      <c r="A933" s="38">
        <v>1287</v>
      </c>
      <c r="B933" s="46" t="s">
        <v>53</v>
      </c>
      <c r="C933" s="46" t="s">
        <v>45</v>
      </c>
      <c r="D933" s="46" t="s">
        <v>1614</v>
      </c>
      <c r="E933" s="46" t="s">
        <v>1621</v>
      </c>
      <c r="F933" t="s">
        <v>48</v>
      </c>
      <c r="G933" s="46" t="s">
        <v>49</v>
      </c>
      <c r="H933">
        <v>0.030199517204</v>
      </c>
      <c r="I933" t="s">
        <v>37</v>
      </c>
      <c r="L933" t="s">
        <v>50</v>
      </c>
      <c r="M933" t="s">
        <v>39</v>
      </c>
      <c r="N933" s="40"/>
      <c r="O933" s="40"/>
      <c r="P933" s="40"/>
      <c r="Q933" s="40"/>
      <c r="R933" s="39"/>
      <c r="S933" s="39"/>
      <c r="T933" s="39"/>
      <c r="U933" s="40"/>
      <c r="V933" s="39"/>
      <c r="W933" s="69"/>
      <c r="Y933" t="s">
        <v>40</v>
      </c>
      <c r="AA933">
        <v>222</v>
      </c>
      <c r="AB933" s="46" t="b">
        <v>0</v>
      </c>
      <c r="AD933" s="8"/>
    </row>
    <row r="934" ht="14.25" customHeight="1">
      <c r="A934" s="38">
        <v>1308</v>
      </c>
      <c r="B934" s="46" t="s">
        <v>41</v>
      </c>
      <c r="C934" s="46" t="s">
        <v>42</v>
      </c>
      <c r="D934" s="46" t="s">
        <v>1614</v>
      </c>
      <c r="E934" s="46" t="s">
        <v>1622</v>
      </c>
      <c r="F934" t="s">
        <v>35</v>
      </c>
      <c r="G934" s="12" t="s">
        <v>36</v>
      </c>
      <c r="H934">
        <v>0.383707245492279</v>
      </c>
      <c r="I934" t="s">
        <v>37</v>
      </c>
      <c r="K934" s="47" t="s">
        <v>43</v>
      </c>
      <c r="L934" s="47" t="str">
        <f>((I934&amp;A934)&amp;"-")&amp;B934</f>
        <v>REF1308-Abraham M.H. and Acree Jr. W.E. The solubility of liquid and solid compounds in dry octan-1-ol. Chemosphere (2013)</v>
      </c>
      <c r="M934" t="s">
        <v>39</v>
      </c>
      <c r="N934" s="71"/>
      <c r="O934" s="71"/>
      <c r="P934" s="71"/>
      <c r="Q934" s="71"/>
      <c r="R934" s="29"/>
      <c r="S934" s="29"/>
      <c r="T934" s="29"/>
      <c r="U934" s="71"/>
      <c r="V934" s="29"/>
      <c r="W934" s="60"/>
      <c r="Y934" t="s">
        <v>40</v>
      </c>
      <c r="AA934">
        <v>222</v>
      </c>
      <c r="AB934" t="b">
        <f>if((W934=""),false,true)</f>
        <v>0</v>
      </c>
      <c r="AD934" s="37"/>
    </row>
    <row r="935" ht="14.25" customHeight="1">
      <c r="A935" s="38">
        <v>1287</v>
      </c>
      <c r="B935" s="46" t="s">
        <v>53</v>
      </c>
      <c r="C935" s="46" t="s">
        <v>45</v>
      </c>
      <c r="D935" s="46" t="s">
        <v>1623</v>
      </c>
      <c r="E935" s="46" t="s">
        <v>1624</v>
      </c>
      <c r="F935" t="s">
        <v>48</v>
      </c>
      <c r="G935" s="46" t="s">
        <v>49</v>
      </c>
      <c r="H935">
        <v>0.190546071796</v>
      </c>
      <c r="I935" t="s">
        <v>37</v>
      </c>
      <c r="L935" t="s">
        <v>50</v>
      </c>
      <c r="M935" t="s">
        <v>39</v>
      </c>
      <c r="N935" s="40"/>
      <c r="O935" s="40"/>
      <c r="P935" s="40"/>
      <c r="Q935" s="40"/>
      <c r="R935" s="39"/>
      <c r="S935" s="39"/>
      <c r="T935" s="39"/>
      <c r="U935" s="40"/>
      <c r="V935" s="39"/>
      <c r="W935" s="69"/>
      <c r="Y935" t="s">
        <v>40</v>
      </c>
      <c r="AA935">
        <v>5596</v>
      </c>
      <c r="AB935" s="46" t="b">
        <v>0</v>
      </c>
      <c r="AD935" s="8"/>
    </row>
    <row r="936" ht="14.25" customHeight="1">
      <c r="A936" s="38">
        <v>1287</v>
      </c>
      <c r="B936" s="46" t="s">
        <v>53</v>
      </c>
      <c r="C936" s="46" t="s">
        <v>45</v>
      </c>
      <c r="D936" s="46" t="s">
        <v>1625</v>
      </c>
      <c r="E936" s="46" t="s">
        <v>1626</v>
      </c>
      <c r="F936" t="s">
        <v>48</v>
      </c>
      <c r="G936" s="46" t="s">
        <v>49</v>
      </c>
      <c r="H936">
        <v>0.43651583224</v>
      </c>
      <c r="I936" t="s">
        <v>37</v>
      </c>
      <c r="L936" t="s">
        <v>50</v>
      </c>
      <c r="M936" t="s">
        <v>39</v>
      </c>
      <c r="N936" s="40"/>
      <c r="O936" s="40"/>
      <c r="P936" s="40"/>
      <c r="Q936" s="40"/>
      <c r="R936" s="39"/>
      <c r="S936" s="39"/>
      <c r="T936" s="39"/>
      <c r="U936" s="40"/>
      <c r="V936" s="39"/>
      <c r="W936" s="69"/>
      <c r="Y936" t="s">
        <v>40</v>
      </c>
      <c r="AA936">
        <v>2070</v>
      </c>
      <c r="AB936" s="46" t="b">
        <v>0</v>
      </c>
      <c r="AD936" s="8"/>
    </row>
    <row r="937" ht="14.25" customHeight="1">
      <c r="A937" s="38">
        <v>1287</v>
      </c>
      <c r="B937" s="46" t="s">
        <v>53</v>
      </c>
      <c r="C937" s="46" t="s">
        <v>45</v>
      </c>
      <c r="D937" s="46" t="s">
        <v>1627</v>
      </c>
      <c r="E937" s="46" t="s">
        <v>1628</v>
      </c>
      <c r="F937" t="s">
        <v>48</v>
      </c>
      <c r="G937" s="46" t="s">
        <v>49</v>
      </c>
      <c r="H937">
        <v>0.002089296131</v>
      </c>
      <c r="I937" t="s">
        <v>37</v>
      </c>
      <c r="L937" t="s">
        <v>50</v>
      </c>
      <c r="M937" t="s">
        <v>39</v>
      </c>
      <c r="N937" s="40"/>
      <c r="O937" s="40"/>
      <c r="P937" s="40"/>
      <c r="Q937" s="40"/>
      <c r="R937" s="39"/>
      <c r="S937" s="39"/>
      <c r="T937" s="39"/>
      <c r="U937" s="40"/>
      <c r="V937" s="39"/>
      <c r="W937" s="69"/>
      <c r="Y937" t="s">
        <v>40</v>
      </c>
      <c r="AA937">
        <v>6243</v>
      </c>
      <c r="AB937" s="46" t="b">
        <v>0</v>
      </c>
      <c r="AD937" s="8"/>
    </row>
    <row r="938" ht="14.25" customHeight="1">
      <c r="A938" s="38">
        <v>997</v>
      </c>
      <c r="B938" s="44" t="s">
        <v>638</v>
      </c>
      <c r="C938" s="46" t="s">
        <v>639</v>
      </c>
      <c r="D938" s="46" t="s">
        <v>1629</v>
      </c>
      <c r="E938" s="46" t="s">
        <v>1630</v>
      </c>
      <c r="F938" s="5" t="s">
        <v>35</v>
      </c>
      <c r="G938" s="5" t="s">
        <v>36</v>
      </c>
      <c r="H938" s="65">
        <v>0.758577575</v>
      </c>
      <c r="I938" t="s">
        <v>37</v>
      </c>
      <c r="K938" s="47"/>
      <c r="L938" s="47" t="str">
        <f>((I938&amp;A938)&amp;"-")&amp;B938</f>
        <v>REF997-Kia Sepassi and Samuel H. Yalkowsky. Solubility Prediction in Octanol: A Technical Note. AAPS PharmSciTech 2006; 7 (1) Article 26</v>
      </c>
      <c r="M938" t="s">
        <v>583</v>
      </c>
      <c r="N938" s="71"/>
      <c r="O938" s="71"/>
      <c r="P938" s="71"/>
      <c r="Q938" s="71"/>
      <c r="R938" s="29"/>
      <c r="S938" s="29"/>
      <c r="T938" s="29"/>
      <c r="U938" s="71"/>
      <c r="V938" s="29"/>
      <c r="W938" s="60"/>
      <c r="Y938" t="s">
        <v>40</v>
      </c>
      <c r="AA938">
        <v>6674</v>
      </c>
      <c r="AB938" t="b">
        <f>if((W938=""),false,true)</f>
        <v>0</v>
      </c>
      <c r="AD938" s="37"/>
    </row>
    <row r="939" ht="14.25" customHeight="1">
      <c r="A939" s="38">
        <v>1283</v>
      </c>
      <c r="B939" s="46" t="s">
        <v>31</v>
      </c>
      <c r="C939" s="46" t="s">
        <v>32</v>
      </c>
      <c r="D939" s="46" t="s">
        <v>1629</v>
      </c>
      <c r="E939" s="46" t="s">
        <v>1630</v>
      </c>
      <c r="F939" t="s">
        <v>35</v>
      </c>
      <c r="G939" s="46" t="s">
        <v>36</v>
      </c>
      <c r="H939">
        <v>0.758577575</v>
      </c>
      <c r="I939" t="s">
        <v>37</v>
      </c>
      <c r="L939" t="s">
        <v>38</v>
      </c>
      <c r="M939" t="s">
        <v>39</v>
      </c>
      <c r="N939" s="40"/>
      <c r="O939" s="40"/>
      <c r="P939" s="40"/>
      <c r="Q939" s="40"/>
      <c r="R939" s="39"/>
      <c r="S939" s="39"/>
      <c r="T939" s="39"/>
      <c r="U939" s="40"/>
      <c r="V939" s="39"/>
      <c r="W939" s="69"/>
      <c r="Y939" t="s">
        <v>40</v>
      </c>
      <c r="AA939">
        <v>6674</v>
      </c>
      <c r="AB939" s="46" t="b">
        <f>if((W939=""),false,true)</f>
        <v>0</v>
      </c>
      <c r="AD939" s="8"/>
    </row>
    <row r="940" ht="14.25" customHeight="1">
      <c r="A940" s="38">
        <v>1308</v>
      </c>
      <c r="B940" s="46" t="s">
        <v>41</v>
      </c>
      <c r="C940" s="46" t="s">
        <v>42</v>
      </c>
      <c r="D940" s="46" t="s">
        <v>1629</v>
      </c>
      <c r="E940" s="46" t="s">
        <v>1631</v>
      </c>
      <c r="F940" t="s">
        <v>35</v>
      </c>
      <c r="G940" s="12" t="s">
        <v>36</v>
      </c>
      <c r="H940">
        <v>0.758577575029184</v>
      </c>
      <c r="I940" t="s">
        <v>37</v>
      </c>
      <c r="K940" s="47" t="s">
        <v>43</v>
      </c>
      <c r="L940" s="47" t="str">
        <f>((I940&amp;A940)&amp;"-")&amp;B940</f>
        <v>REF1308-Abraham M.H. and Acree Jr. W.E. The solubility of liquid and solid compounds in dry octan-1-ol. Chemosphere (2013)</v>
      </c>
      <c r="M940" t="s">
        <v>39</v>
      </c>
      <c r="N940" s="71"/>
      <c r="O940" s="71"/>
      <c r="P940" s="71"/>
      <c r="Q940" s="71"/>
      <c r="R940" s="29"/>
      <c r="S940" s="29"/>
      <c r="T940" s="29"/>
      <c r="U940" s="71"/>
      <c r="V940" s="29"/>
      <c r="W940" s="60"/>
      <c r="Y940" t="s">
        <v>40</v>
      </c>
      <c r="AA940">
        <v>6674</v>
      </c>
      <c r="AB940" t="b">
        <f>if((W940=""),false,true)</f>
        <v>0</v>
      </c>
      <c r="AD940" s="37"/>
    </row>
    <row r="941" ht="14.25" customHeight="1">
      <c r="A941" s="38">
        <v>1287</v>
      </c>
      <c r="B941" s="46" t="s">
        <v>53</v>
      </c>
      <c r="C941" s="46" t="s">
        <v>45</v>
      </c>
      <c r="D941" s="46" t="s">
        <v>1632</v>
      </c>
      <c r="E941" s="46" t="s">
        <v>1633</v>
      </c>
      <c r="F941" t="s">
        <v>48</v>
      </c>
      <c r="G941" s="46" t="s">
        <v>49</v>
      </c>
      <c r="H941">
        <v>0.000039810717</v>
      </c>
      <c r="I941" t="s">
        <v>37</v>
      </c>
      <c r="L941" t="s">
        <v>50</v>
      </c>
      <c r="M941" t="s">
        <v>39</v>
      </c>
      <c r="N941" s="40"/>
      <c r="O941" s="40"/>
      <c r="P941" s="40"/>
      <c r="Q941" s="40"/>
      <c r="R941" s="39"/>
      <c r="S941" s="39"/>
      <c r="T941" s="39"/>
      <c r="U941" s="40"/>
      <c r="V941" s="39"/>
      <c r="W941" s="69"/>
      <c r="Y941" t="s">
        <v>40</v>
      </c>
      <c r="AA941">
        <v>10894</v>
      </c>
      <c r="AB941" s="46" t="b">
        <v>0</v>
      </c>
      <c r="AD941" s="8"/>
    </row>
    <row r="942" ht="14.25" customHeight="1">
      <c r="A942" s="38">
        <v>1287</v>
      </c>
      <c r="B942" s="46" t="s">
        <v>53</v>
      </c>
      <c r="C942" s="46" t="s">
        <v>45</v>
      </c>
      <c r="D942" s="46" t="s">
        <v>1634</v>
      </c>
      <c r="E942" s="46" t="s">
        <v>1635</v>
      </c>
      <c r="F942" t="s">
        <v>48</v>
      </c>
      <c r="G942" s="46" t="s">
        <v>49</v>
      </c>
      <c r="H942">
        <v>0.025703957828</v>
      </c>
      <c r="I942" t="s">
        <v>37</v>
      </c>
      <c r="L942" t="s">
        <v>50</v>
      </c>
      <c r="M942" t="s">
        <v>39</v>
      </c>
      <c r="N942" s="40"/>
      <c r="O942" s="40"/>
      <c r="P942" s="40"/>
      <c r="Q942" s="40"/>
      <c r="R942" s="39"/>
      <c r="S942" s="39"/>
      <c r="T942" s="39"/>
      <c r="U942" s="40"/>
      <c r="V942" s="39"/>
      <c r="W942" s="69"/>
      <c r="Y942" t="s">
        <v>294</v>
      </c>
      <c r="AA942">
        <v>6118</v>
      </c>
      <c r="AB942" s="46" t="b">
        <v>0</v>
      </c>
      <c r="AD942" s="8"/>
    </row>
    <row r="943" ht="14.25" customHeight="1">
      <c r="A943" s="38">
        <v>1287</v>
      </c>
      <c r="B943" s="46" t="s">
        <v>174</v>
      </c>
      <c r="C943" s="46" t="s">
        <v>45</v>
      </c>
      <c r="D943" s="46" t="s">
        <v>1634</v>
      </c>
      <c r="E943" s="46" t="s">
        <v>1636</v>
      </c>
      <c r="F943" t="s">
        <v>48</v>
      </c>
      <c r="G943" s="46" t="s">
        <v>49</v>
      </c>
      <c r="H943">
        <v>0.025703957828</v>
      </c>
      <c r="I943" t="s">
        <v>37</v>
      </c>
      <c r="L943" t="s">
        <v>50</v>
      </c>
      <c r="M943" t="s">
        <v>39</v>
      </c>
      <c r="N943" s="40"/>
      <c r="O943" s="40"/>
      <c r="P943" s="40"/>
      <c r="Q943" s="40"/>
      <c r="R943" s="39"/>
      <c r="S943" s="39"/>
      <c r="T943" s="39"/>
      <c r="U943" s="40"/>
      <c r="V943" s="39"/>
      <c r="W943" s="69"/>
      <c r="Y943" t="s">
        <v>294</v>
      </c>
      <c r="AA943">
        <v>6118</v>
      </c>
      <c r="AB943" s="46" t="b">
        <v>0</v>
      </c>
      <c r="AD943" s="8"/>
    </row>
    <row r="944" ht="14.25" customHeight="1">
      <c r="A944" s="38">
        <v>1287</v>
      </c>
      <c r="B944" s="46" t="s">
        <v>53</v>
      </c>
      <c r="C944" s="46" t="s">
        <v>45</v>
      </c>
      <c r="D944" s="46" t="s">
        <v>671</v>
      </c>
      <c r="E944" s="46" t="s">
        <v>1637</v>
      </c>
      <c r="F944" t="s">
        <v>48</v>
      </c>
      <c r="G944" s="46" t="s">
        <v>49</v>
      </c>
      <c r="H944">
        <v>2.691534803927</v>
      </c>
      <c r="I944" t="s">
        <v>37</v>
      </c>
      <c r="L944" t="s">
        <v>50</v>
      </c>
      <c r="M944" t="s">
        <v>39</v>
      </c>
      <c r="N944" s="40"/>
      <c r="O944" s="40"/>
      <c r="P944" s="40"/>
      <c r="Q944" s="40"/>
      <c r="R944" s="39"/>
      <c r="S944" s="39"/>
      <c r="T944" s="39"/>
      <c r="U944" s="40"/>
      <c r="V944" s="39"/>
      <c r="W944" s="69"/>
      <c r="Y944" t="s">
        <v>294</v>
      </c>
      <c r="AA944">
        <v>6320</v>
      </c>
      <c r="AB944" s="46" t="b">
        <v>0</v>
      </c>
      <c r="AD944" s="8"/>
    </row>
    <row r="945" ht="14.25" customHeight="1">
      <c r="A945" s="38">
        <v>1287</v>
      </c>
      <c r="B945" s="46" t="s">
        <v>174</v>
      </c>
      <c r="C945" s="46" t="s">
        <v>45</v>
      </c>
      <c r="D945" s="46" t="s">
        <v>671</v>
      </c>
      <c r="E945" s="46" t="s">
        <v>1638</v>
      </c>
      <c r="F945" t="s">
        <v>48</v>
      </c>
      <c r="G945" s="46" t="s">
        <v>49</v>
      </c>
      <c r="H945">
        <v>2.691534803927</v>
      </c>
      <c r="I945" t="s">
        <v>37</v>
      </c>
      <c r="L945" t="s">
        <v>50</v>
      </c>
      <c r="M945" t="s">
        <v>39</v>
      </c>
      <c r="N945" s="40"/>
      <c r="O945" s="40"/>
      <c r="P945" s="40"/>
      <c r="Q945" s="40"/>
      <c r="R945" s="39"/>
      <c r="S945" s="39"/>
      <c r="T945" s="39"/>
      <c r="U945" s="40"/>
      <c r="V945" s="39"/>
      <c r="W945" s="69"/>
      <c r="Y945" t="s">
        <v>294</v>
      </c>
      <c r="AA945">
        <v>6320</v>
      </c>
      <c r="AB945" s="46" t="b">
        <v>0</v>
      </c>
      <c r="AD945" s="8"/>
    </row>
    <row r="946" ht="14.25" customHeight="1">
      <c r="A946" s="38">
        <v>1287</v>
      </c>
      <c r="B946" s="46" t="s">
        <v>53</v>
      </c>
      <c r="C946" s="46" t="s">
        <v>45</v>
      </c>
      <c r="D946" s="46" t="s">
        <v>1639</v>
      </c>
      <c r="E946" s="46" t="s">
        <v>1640</v>
      </c>
      <c r="F946" t="s">
        <v>48</v>
      </c>
      <c r="G946" s="46" t="s">
        <v>49</v>
      </c>
      <c r="H946">
        <v>3.311311214826</v>
      </c>
      <c r="I946" t="s">
        <v>37</v>
      </c>
      <c r="L946" t="s">
        <v>50</v>
      </c>
      <c r="M946" t="s">
        <v>39</v>
      </c>
      <c r="N946" s="40"/>
      <c r="O946" s="40"/>
      <c r="P946" s="40"/>
      <c r="Q946" s="40"/>
      <c r="R946" s="39"/>
      <c r="S946" s="39"/>
      <c r="T946" s="39"/>
      <c r="U946" s="40"/>
      <c r="V946" s="39"/>
      <c r="W946" s="69"/>
      <c r="Y946" t="s">
        <v>294</v>
      </c>
      <c r="AA946">
        <v>6321</v>
      </c>
      <c r="AB946" s="46" t="b">
        <v>0</v>
      </c>
      <c r="AD946" s="8"/>
    </row>
    <row r="947" ht="14.25" customHeight="1">
      <c r="A947" s="38">
        <v>1287</v>
      </c>
      <c r="B947" s="46" t="s">
        <v>174</v>
      </c>
      <c r="C947" s="46" t="s">
        <v>45</v>
      </c>
      <c r="D947" s="46" t="s">
        <v>1639</v>
      </c>
      <c r="E947" s="46" t="s">
        <v>1640</v>
      </c>
      <c r="F947" t="s">
        <v>48</v>
      </c>
      <c r="G947" s="46" t="s">
        <v>49</v>
      </c>
      <c r="H947">
        <v>3.311311214826</v>
      </c>
      <c r="I947" t="s">
        <v>37</v>
      </c>
      <c r="L947" t="s">
        <v>50</v>
      </c>
      <c r="M947" t="s">
        <v>39</v>
      </c>
      <c r="N947" s="40"/>
      <c r="O947" s="40"/>
      <c r="P947" s="40"/>
      <c r="Q947" s="40"/>
      <c r="R947" s="39"/>
      <c r="S947" s="39"/>
      <c r="T947" s="39"/>
      <c r="U947" s="40"/>
      <c r="V947" s="39"/>
      <c r="W947" s="69"/>
      <c r="Y947" t="s">
        <v>294</v>
      </c>
      <c r="AA947">
        <v>6321</v>
      </c>
      <c r="AB947" s="46" t="b">
        <v>0</v>
      </c>
      <c r="AD947" s="8"/>
    </row>
    <row r="948" ht="14.25" customHeight="1">
      <c r="A948" s="38">
        <v>21</v>
      </c>
      <c r="B948" s="44" t="s">
        <v>758</v>
      </c>
      <c r="C948" s="46" t="s">
        <v>1641</v>
      </c>
      <c r="D948" s="46" t="s">
        <v>1642</v>
      </c>
      <c r="E948" s="46" t="s">
        <v>1643</v>
      </c>
      <c r="F948" s="41" t="s">
        <v>434</v>
      </c>
      <c r="G948" s="41" t="s">
        <v>435</v>
      </c>
      <c r="H948" s="65">
        <v>12.17</v>
      </c>
      <c r="I948" t="s">
        <v>431</v>
      </c>
      <c r="K948" s="46"/>
      <c r="L948" s="46" t="str">
        <f>((I948&amp;A948)&amp;"-")&amp;B948</f>
        <v>ONSC21-9-</v>
      </c>
      <c r="M948" t="s">
        <v>1191</v>
      </c>
      <c r="N948" s="40"/>
      <c r="O948" s="40"/>
      <c r="P948" s="40"/>
      <c r="Q948" s="40"/>
      <c r="R948" s="39"/>
      <c r="S948" s="39"/>
      <c r="T948" s="39"/>
      <c r="U948" s="40"/>
      <c r="V948" s="39"/>
      <c r="W948" s="69"/>
      <c r="Y948" t="s">
        <v>40</v>
      </c>
      <c r="AA948">
        <v>394562</v>
      </c>
      <c r="AB948" t="b">
        <f>if((W948=""),false,true)</f>
        <v>0</v>
      </c>
      <c r="AD948" s="8"/>
    </row>
    <row r="949" ht="14.25" customHeight="1">
      <c r="A949" s="38">
        <v>1287</v>
      </c>
      <c r="B949" s="46" t="s">
        <v>53</v>
      </c>
      <c r="C949" s="46" t="s">
        <v>45</v>
      </c>
      <c r="D949" s="46" t="s">
        <v>1642</v>
      </c>
      <c r="E949" s="46" t="s">
        <v>1643</v>
      </c>
      <c r="F949" t="s">
        <v>48</v>
      </c>
      <c r="G949" s="46" t="s">
        <v>49</v>
      </c>
      <c r="H949">
        <v>2.089296130854</v>
      </c>
      <c r="I949" t="s">
        <v>37</v>
      </c>
      <c r="L949" t="s">
        <v>50</v>
      </c>
      <c r="M949" t="s">
        <v>39</v>
      </c>
      <c r="N949" s="40"/>
      <c r="O949" s="40"/>
      <c r="P949" s="40"/>
      <c r="Q949" s="40"/>
      <c r="R949" s="39"/>
      <c r="S949" s="39"/>
      <c r="T949" s="39"/>
      <c r="U949" s="40"/>
      <c r="V949" s="39"/>
      <c r="W949" s="69"/>
      <c r="Y949" t="s">
        <v>294</v>
      </c>
      <c r="AA949">
        <v>394562</v>
      </c>
      <c r="AB949" s="46" t="b">
        <v>0</v>
      </c>
      <c r="AD949" s="8"/>
    </row>
    <row r="950" ht="14.25" customHeight="1">
      <c r="A950" s="38">
        <v>1287</v>
      </c>
      <c r="B950" s="46" t="s">
        <v>53</v>
      </c>
      <c r="C950" s="46" t="s">
        <v>45</v>
      </c>
      <c r="D950" s="46" t="s">
        <v>1642</v>
      </c>
      <c r="E950" s="46" t="s">
        <v>1643</v>
      </c>
      <c r="F950" t="s">
        <v>48</v>
      </c>
      <c r="G950" s="46" t="s">
        <v>49</v>
      </c>
      <c r="H950">
        <v>2.089296130854</v>
      </c>
      <c r="I950" t="s">
        <v>37</v>
      </c>
      <c r="L950" t="s">
        <v>50</v>
      </c>
      <c r="M950" t="s">
        <v>39</v>
      </c>
      <c r="N950" s="40"/>
      <c r="O950" s="40"/>
      <c r="P950" s="40"/>
      <c r="Q950" s="40"/>
      <c r="R950" s="39"/>
      <c r="S950" s="39"/>
      <c r="T950" s="39"/>
      <c r="U950" s="40"/>
      <c r="V950" s="39"/>
      <c r="W950" s="69"/>
      <c r="Y950" t="s">
        <v>294</v>
      </c>
      <c r="AA950">
        <v>394562</v>
      </c>
      <c r="AB950" s="46" t="b">
        <v>0</v>
      </c>
      <c r="AD950" s="8"/>
    </row>
    <row r="951" ht="14.25" customHeight="1">
      <c r="A951" s="38">
        <v>1287</v>
      </c>
      <c r="B951" s="46" t="s">
        <v>174</v>
      </c>
      <c r="C951" s="46" t="s">
        <v>45</v>
      </c>
      <c r="D951" s="46" t="s">
        <v>1642</v>
      </c>
      <c r="E951" s="46" t="s">
        <v>1643</v>
      </c>
      <c r="F951" t="s">
        <v>48</v>
      </c>
      <c r="G951" s="46" t="s">
        <v>49</v>
      </c>
      <c r="H951">
        <v>2.089296130854</v>
      </c>
      <c r="I951" t="s">
        <v>37</v>
      </c>
      <c r="L951" t="s">
        <v>50</v>
      </c>
      <c r="M951" t="s">
        <v>39</v>
      </c>
      <c r="N951" s="40"/>
      <c r="O951" s="40"/>
      <c r="P951" s="40"/>
      <c r="Q951" s="40"/>
      <c r="R951" s="39"/>
      <c r="S951" s="39"/>
      <c r="T951" s="39"/>
      <c r="U951" s="40"/>
      <c r="V951" s="39"/>
      <c r="W951" s="69"/>
      <c r="Y951" t="s">
        <v>294</v>
      </c>
      <c r="AA951">
        <v>394562</v>
      </c>
      <c r="AB951" s="46" t="b">
        <v>0</v>
      </c>
      <c r="AD951" s="8"/>
    </row>
    <row r="952" ht="14.25" customHeight="1">
      <c r="A952" s="38">
        <v>1287</v>
      </c>
      <c r="B952" s="46" t="s">
        <v>44</v>
      </c>
      <c r="C952" s="46" t="s">
        <v>45</v>
      </c>
      <c r="D952" s="46" t="s">
        <v>1644</v>
      </c>
      <c r="E952" s="46" t="s">
        <v>1645</v>
      </c>
      <c r="F952" t="s">
        <v>48</v>
      </c>
      <c r="G952" s="46" t="s">
        <v>49</v>
      </c>
      <c r="H952">
        <v>0.000152054753</v>
      </c>
      <c r="I952" t="s">
        <v>37</v>
      </c>
      <c r="L952" t="s">
        <v>50</v>
      </c>
      <c r="M952" t="s">
        <v>39</v>
      </c>
      <c r="N952" s="40"/>
      <c r="O952" s="40"/>
      <c r="P952" s="40"/>
      <c r="Q952" s="40"/>
      <c r="R952" s="39"/>
      <c r="S952" s="39"/>
      <c r="T952" s="39"/>
      <c r="U952" s="40"/>
      <c r="V952" s="39"/>
      <c r="W952" s="69"/>
      <c r="Y952" t="s">
        <v>40</v>
      </c>
      <c r="AA952">
        <v>2292390</v>
      </c>
      <c r="AB952" s="46" t="b">
        <v>0</v>
      </c>
      <c r="AD952" s="8"/>
    </row>
    <row r="953" ht="14.25" customHeight="1">
      <c r="A953" s="38">
        <v>1287</v>
      </c>
      <c r="B953" s="46" t="s">
        <v>53</v>
      </c>
      <c r="C953" s="46" t="s">
        <v>45</v>
      </c>
      <c r="D953" s="46" t="s">
        <v>1646</v>
      </c>
      <c r="E953" s="46" t="s">
        <v>1647</v>
      </c>
      <c r="F953" t="s">
        <v>48</v>
      </c>
      <c r="G953" s="46" t="s">
        <v>49</v>
      </c>
      <c r="H953">
        <v>0.380189396321</v>
      </c>
      <c r="I953" t="s">
        <v>37</v>
      </c>
      <c r="L953" s="46" t="str">
        <f>((I953&amp;A953)&amp;"-")&amp;B953</f>
        <v>REF1287-Wang 99 - S1</v>
      </c>
      <c r="M953" t="s">
        <v>39</v>
      </c>
      <c r="N953" s="40"/>
      <c r="O953" s="40"/>
      <c r="P953" s="40"/>
      <c r="Q953" s="40"/>
      <c r="R953" s="39"/>
      <c r="S953" s="39"/>
      <c r="T953" s="39"/>
      <c r="U953" s="40"/>
      <c r="V953" s="39"/>
      <c r="W953" s="69"/>
      <c r="Y953" t="s">
        <v>294</v>
      </c>
      <c r="AA953">
        <v>13836399</v>
      </c>
      <c r="AB953" s="46" t="b">
        <v>0</v>
      </c>
      <c r="AD953" s="8"/>
    </row>
    <row r="954" ht="14.25" customHeight="1">
      <c r="A954" s="38">
        <v>1287</v>
      </c>
      <c r="B954" s="46" t="s">
        <v>174</v>
      </c>
      <c r="C954" s="46" t="s">
        <v>45</v>
      </c>
      <c r="D954" s="46" t="s">
        <v>1646</v>
      </c>
      <c r="E954" s="46" t="s">
        <v>1648</v>
      </c>
      <c r="F954" t="s">
        <v>48</v>
      </c>
      <c r="G954" s="46" t="s">
        <v>49</v>
      </c>
      <c r="H954">
        <v>0.380189396321</v>
      </c>
      <c r="I954" t="s">
        <v>37</v>
      </c>
      <c r="L954" s="46" t="str">
        <f>((I954&amp;A954)&amp;"-")&amp;B954</f>
        <v>REF1287-Wang 99 - S2</v>
      </c>
      <c r="M954" t="s">
        <v>39</v>
      </c>
      <c r="N954" s="40"/>
      <c r="O954" s="40"/>
      <c r="P954" s="40"/>
      <c r="Q954" s="40"/>
      <c r="R954" s="39"/>
      <c r="S954" s="39"/>
      <c r="T954" s="39"/>
      <c r="U954" s="40"/>
      <c r="V954" s="39"/>
      <c r="W954" s="69"/>
      <c r="Y954" t="s">
        <v>294</v>
      </c>
      <c r="AA954">
        <v>13836399</v>
      </c>
      <c r="AB954" s="46" t="b">
        <v>0</v>
      </c>
      <c r="AD954" s="8"/>
    </row>
    <row r="955" ht="14.25" customHeight="1">
      <c r="A955" s="38">
        <v>1287</v>
      </c>
      <c r="B955" s="46" t="s">
        <v>174</v>
      </c>
      <c r="C955" s="46" t="s">
        <v>45</v>
      </c>
      <c r="D955" s="46" t="s">
        <v>1649</v>
      </c>
      <c r="E955" s="46" t="s">
        <v>1650</v>
      </c>
      <c r="F955" t="s">
        <v>48</v>
      </c>
      <c r="G955" s="46" t="s">
        <v>49</v>
      </c>
      <c r="H955">
        <v>0.000128824955</v>
      </c>
      <c r="I955" t="s">
        <v>37</v>
      </c>
      <c r="L955" t="s">
        <v>50</v>
      </c>
      <c r="M955" t="s">
        <v>39</v>
      </c>
      <c r="N955" s="40"/>
      <c r="O955" s="40"/>
      <c r="P955" s="40"/>
      <c r="Q955" s="40"/>
      <c r="R955" s="39"/>
      <c r="S955" s="39"/>
      <c r="T955" s="39"/>
      <c r="U955" s="40"/>
      <c r="V955" s="39"/>
      <c r="W955" s="69"/>
      <c r="Y955" t="s">
        <v>294</v>
      </c>
      <c r="AA955">
        <v>8356</v>
      </c>
      <c r="AB955" s="46" t="b">
        <v>0</v>
      </c>
      <c r="AD955" s="8"/>
    </row>
    <row r="956" ht="14.25" customHeight="1">
      <c r="A956" s="38">
        <v>1287</v>
      </c>
      <c r="B956" s="46" t="s">
        <v>53</v>
      </c>
      <c r="C956" s="46" t="s">
        <v>45</v>
      </c>
      <c r="D956" s="46" t="s">
        <v>1649</v>
      </c>
      <c r="E956" s="46" t="s">
        <v>1650</v>
      </c>
      <c r="F956" t="s">
        <v>48</v>
      </c>
      <c r="G956" s="46" t="s">
        <v>49</v>
      </c>
      <c r="H956">
        <v>0.000128824955</v>
      </c>
      <c r="I956" t="s">
        <v>37</v>
      </c>
      <c r="L956" t="s">
        <v>50</v>
      </c>
      <c r="M956" t="s">
        <v>39</v>
      </c>
      <c r="N956" s="40"/>
      <c r="O956" s="40"/>
      <c r="P956" s="40"/>
      <c r="Q956" s="40"/>
      <c r="R956" s="39"/>
      <c r="S956" s="39"/>
      <c r="T956" s="39"/>
      <c r="U956" s="40"/>
      <c r="V956" s="39"/>
      <c r="W956" s="69"/>
      <c r="Y956" t="s">
        <v>294</v>
      </c>
      <c r="AA956">
        <v>8356</v>
      </c>
      <c r="AB956" s="46" t="b">
        <v>0</v>
      </c>
      <c r="AD956" s="8"/>
    </row>
    <row r="957" ht="14.25" customHeight="1">
      <c r="A957" s="38">
        <v>1287</v>
      </c>
      <c r="B957" s="46" t="s">
        <v>44</v>
      </c>
      <c r="C957" s="46" t="s">
        <v>45</v>
      </c>
      <c r="D957" s="46" t="s">
        <v>1651</v>
      </c>
      <c r="E957" s="46" t="s">
        <v>1652</v>
      </c>
      <c r="F957" t="s">
        <v>48</v>
      </c>
      <c r="G957" s="46" t="s">
        <v>49</v>
      </c>
      <c r="H957">
        <v>0.002648500139</v>
      </c>
      <c r="I957" t="s">
        <v>37</v>
      </c>
      <c r="L957" s="46" t="str">
        <f>((I957&amp;A957)&amp;"-")&amp;B957</f>
        <v>REF1287-Wang 99 - S3</v>
      </c>
      <c r="M957" t="s">
        <v>39</v>
      </c>
      <c r="N957" s="40"/>
      <c r="O957" s="40"/>
      <c r="P957" s="40"/>
      <c r="Q957" s="40"/>
      <c r="R957" s="39"/>
      <c r="S957" s="39"/>
      <c r="T957" s="39"/>
      <c r="U957" s="40"/>
      <c r="V957" s="39"/>
      <c r="W957" s="69"/>
      <c r="Y957" t="s">
        <v>40</v>
      </c>
      <c r="AA957">
        <v>26683716</v>
      </c>
      <c r="AB957" s="46" t="b">
        <v>0</v>
      </c>
      <c r="AD957" s="8"/>
    </row>
    <row r="958" ht="14.25" customHeight="1">
      <c r="A958" s="38">
        <v>1283</v>
      </c>
      <c r="B958" s="46" t="s">
        <v>31</v>
      </c>
      <c r="C958" s="46" t="s">
        <v>32</v>
      </c>
      <c r="D958" s="46" t="s">
        <v>1653</v>
      </c>
      <c r="E958" s="46" t="s">
        <v>1654</v>
      </c>
      <c r="F958" t="s">
        <v>35</v>
      </c>
      <c r="G958" s="46" t="s">
        <v>36</v>
      </c>
      <c r="H958">
        <v>0.027542287</v>
      </c>
      <c r="I958" t="s">
        <v>37</v>
      </c>
      <c r="L958" t="s">
        <v>38</v>
      </c>
      <c r="M958" t="s">
        <v>39</v>
      </c>
      <c r="N958" s="40"/>
      <c r="O958" s="40"/>
      <c r="P958" s="40"/>
      <c r="Q958" s="40"/>
      <c r="R958" s="39"/>
      <c r="S958" s="39"/>
      <c r="T958" s="39"/>
      <c r="U958" s="40"/>
      <c r="V958" s="39"/>
      <c r="W958" s="69"/>
      <c r="Y958" t="s">
        <v>40</v>
      </c>
      <c r="AA958">
        <v>220844</v>
      </c>
      <c r="AB958" s="46" t="b">
        <f>if((W958=""),false,true)</f>
        <v>0</v>
      </c>
      <c r="AD958" s="8"/>
    </row>
    <row r="959" ht="14.25" customHeight="1">
      <c r="A959" s="38">
        <v>1287</v>
      </c>
      <c r="B959" s="46" t="s">
        <v>53</v>
      </c>
      <c r="C959" s="46" t="s">
        <v>45</v>
      </c>
      <c r="D959" s="46" t="s">
        <v>1655</v>
      </c>
      <c r="E959" s="46" t="s">
        <v>1656</v>
      </c>
      <c r="F959" t="s">
        <v>48</v>
      </c>
      <c r="G959" s="46" t="s">
        <v>49</v>
      </c>
      <c r="H959">
        <v>0.000039810717</v>
      </c>
      <c r="I959" t="s">
        <v>37</v>
      </c>
      <c r="L959" t="s">
        <v>50</v>
      </c>
      <c r="M959" t="s">
        <v>39</v>
      </c>
      <c r="N959" s="40"/>
      <c r="O959" s="40"/>
      <c r="P959" s="40"/>
      <c r="Q959" s="40"/>
      <c r="R959" s="39"/>
      <c r="S959" s="39"/>
      <c r="T959" s="39"/>
      <c r="U959" s="40"/>
      <c r="V959" s="39"/>
      <c r="W959" s="69"/>
      <c r="Y959" t="s">
        <v>40</v>
      </c>
      <c r="AA959">
        <v>4748</v>
      </c>
      <c r="AB959" s="46" t="b">
        <v>0</v>
      </c>
      <c r="AD959" s="8"/>
    </row>
    <row r="960" ht="14.25" customHeight="1">
      <c r="A960" s="38">
        <v>1287</v>
      </c>
      <c r="B960" s="46" t="s">
        <v>53</v>
      </c>
      <c r="C960" s="46" t="s">
        <v>45</v>
      </c>
      <c r="D960" s="46" t="s">
        <v>1657</v>
      </c>
      <c r="E960" s="46" t="s">
        <v>1658</v>
      </c>
      <c r="F960" t="s">
        <v>48</v>
      </c>
      <c r="G960" s="46" t="s">
        <v>49</v>
      </c>
      <c r="H960">
        <v>0.003090295433</v>
      </c>
      <c r="I960" t="s">
        <v>37</v>
      </c>
      <c r="L960" t="s">
        <v>50</v>
      </c>
      <c r="M960" t="s">
        <v>39</v>
      </c>
      <c r="N960" s="40"/>
      <c r="O960" s="40"/>
      <c r="P960" s="40"/>
      <c r="Q960" s="40"/>
      <c r="R960" s="39"/>
      <c r="S960" s="39"/>
      <c r="T960" s="39"/>
      <c r="U960" s="40"/>
      <c r="V960" s="39"/>
      <c r="W960" s="69"/>
      <c r="Y960" t="s">
        <v>294</v>
      </c>
      <c r="AA960">
        <v>55090</v>
      </c>
      <c r="AB960" s="46" t="b">
        <v>0</v>
      </c>
      <c r="AD960" s="8"/>
    </row>
    <row r="961" ht="14.25" customHeight="1">
      <c r="A961" s="38">
        <v>1287</v>
      </c>
      <c r="B961" s="46" t="s">
        <v>174</v>
      </c>
      <c r="C961" s="46" t="s">
        <v>45</v>
      </c>
      <c r="D961" s="46" t="s">
        <v>1657</v>
      </c>
      <c r="E961" s="46" t="s">
        <v>1659</v>
      </c>
      <c r="F961" t="s">
        <v>48</v>
      </c>
      <c r="G961" s="46" t="s">
        <v>49</v>
      </c>
      <c r="H961">
        <v>0.003090295433</v>
      </c>
      <c r="I961" t="s">
        <v>37</v>
      </c>
      <c r="L961" t="s">
        <v>50</v>
      </c>
      <c r="M961" t="s">
        <v>39</v>
      </c>
      <c r="N961" s="40"/>
      <c r="O961" s="40"/>
      <c r="P961" s="40"/>
      <c r="Q961" s="40"/>
      <c r="R961" s="39"/>
      <c r="S961" s="39"/>
      <c r="T961" s="39"/>
      <c r="U961" s="40"/>
      <c r="V961" s="39"/>
      <c r="W961" s="69"/>
      <c r="Y961" t="s">
        <v>294</v>
      </c>
      <c r="AA961">
        <v>55090</v>
      </c>
      <c r="AB961" s="46" t="b">
        <v>0</v>
      </c>
      <c r="AD961" s="8"/>
    </row>
    <row r="962" ht="14.25" customHeight="1">
      <c r="A962" s="38">
        <v>1287</v>
      </c>
      <c r="B962" s="46" t="s">
        <v>44</v>
      </c>
      <c r="C962" s="46" t="s">
        <v>45</v>
      </c>
      <c r="D962" s="46" t="s">
        <v>1660</v>
      </c>
      <c r="E962" s="46" t="s">
        <v>1661</v>
      </c>
      <c r="F962" t="s">
        <v>48</v>
      </c>
      <c r="G962" s="46" t="s">
        <v>49</v>
      </c>
      <c r="H962">
        <v>0.002409905429</v>
      </c>
      <c r="I962" t="s">
        <v>37</v>
      </c>
      <c r="L962" s="46" t="str">
        <f>((I962&amp;A962)&amp;"-")&amp;B962</f>
        <v>REF1287-Wang 99 - S3</v>
      </c>
      <c r="M962" t="s">
        <v>39</v>
      </c>
      <c r="N962" s="40"/>
      <c r="O962" s="40"/>
      <c r="P962" s="40"/>
      <c r="Q962" s="40"/>
      <c r="R962" s="39"/>
      <c r="S962" s="39"/>
      <c r="T962" s="39"/>
      <c r="U962" s="40"/>
      <c r="V962" s="39"/>
      <c r="W962" s="69"/>
      <c r="Y962" t="s">
        <v>40</v>
      </c>
      <c r="AA962">
        <v>28295125</v>
      </c>
      <c r="AB962" s="46" t="b">
        <v>0</v>
      </c>
      <c r="AD962" s="8"/>
    </row>
    <row r="963" ht="14.25" customHeight="1">
      <c r="A963" s="38">
        <v>1223</v>
      </c>
      <c r="B963" s="46" t="s">
        <v>1662</v>
      </c>
      <c r="C963" s="46" t="s">
        <v>577</v>
      </c>
      <c r="D963" s="11" t="s">
        <v>1663</v>
      </c>
      <c r="E963" s="11" t="s">
        <v>1664</v>
      </c>
      <c r="F963" s="7" t="s">
        <v>1665</v>
      </c>
      <c r="G963" s="7" t="s">
        <v>1666</v>
      </c>
      <c r="H963">
        <v>0.10805206243053</v>
      </c>
      <c r="I963" s="46" t="s">
        <v>37</v>
      </c>
      <c r="K963" s="46"/>
      <c r="L963" t="s">
        <v>1667</v>
      </c>
      <c r="M963" t="s">
        <v>39</v>
      </c>
      <c r="N963" s="40"/>
      <c r="O963" s="40"/>
      <c r="P963" s="40"/>
      <c r="Q963" s="40"/>
      <c r="R963" s="39"/>
      <c r="S963" s="39"/>
      <c r="T963" s="39"/>
      <c r="U963" s="40"/>
      <c r="V963" s="39"/>
      <c r="W963" s="69"/>
      <c r="Y963" t="s">
        <v>40</v>
      </c>
      <c r="AA963">
        <v>9282426</v>
      </c>
      <c r="AB963" s="46" t="b">
        <f>if((W963=""),false,true)</f>
        <v>0</v>
      </c>
      <c r="AD963" s="8"/>
    </row>
    <row r="964" ht="14.25" customHeight="1">
      <c r="A964" s="38">
        <v>1223</v>
      </c>
      <c r="B964" s="46" t="s">
        <v>1662</v>
      </c>
      <c r="C964" s="46" t="s">
        <v>577</v>
      </c>
      <c r="D964" s="11" t="s">
        <v>1663</v>
      </c>
      <c r="E964" s="11" t="s">
        <v>1664</v>
      </c>
      <c r="F964" s="7" t="s">
        <v>429</v>
      </c>
      <c r="G964" s="7" t="s">
        <v>590</v>
      </c>
      <c r="H964">
        <v>0.047294565214837</v>
      </c>
      <c r="I964" s="46" t="s">
        <v>37</v>
      </c>
      <c r="K964" s="46"/>
      <c r="L964" t="s">
        <v>1667</v>
      </c>
      <c r="M964" t="s">
        <v>39</v>
      </c>
      <c r="N964" s="40"/>
      <c r="O964" s="40"/>
      <c r="P964" s="40"/>
      <c r="Q964" s="40"/>
      <c r="R964" s="39"/>
      <c r="S964" s="39"/>
      <c r="T964" s="39"/>
      <c r="U964" s="40"/>
      <c r="V964" s="39"/>
      <c r="W964" s="69"/>
      <c r="Y964" t="s">
        <v>40</v>
      </c>
      <c r="AA964">
        <v>9282426</v>
      </c>
      <c r="AB964" s="46" t="b">
        <f>if((W964=""),false,true)</f>
        <v>0</v>
      </c>
      <c r="AD964" s="8"/>
    </row>
    <row r="965" ht="14.25" customHeight="1">
      <c r="A965" s="38">
        <v>1223</v>
      </c>
      <c r="B965" s="46" t="s">
        <v>1662</v>
      </c>
      <c r="C965" s="46" t="s">
        <v>577</v>
      </c>
      <c r="D965" s="11" t="s">
        <v>1663</v>
      </c>
      <c r="E965" s="11" t="s">
        <v>1664</v>
      </c>
      <c r="F965" s="7" t="s">
        <v>591</v>
      </c>
      <c r="G965" s="7" t="s">
        <v>592</v>
      </c>
      <c r="H965">
        <v>0.44990498395865</v>
      </c>
      <c r="I965" s="46" t="s">
        <v>37</v>
      </c>
      <c r="K965" s="46"/>
      <c r="L965" t="s">
        <v>1667</v>
      </c>
      <c r="M965" t="s">
        <v>39</v>
      </c>
      <c r="N965" s="40"/>
      <c r="O965" s="40"/>
      <c r="P965" s="40"/>
      <c r="Q965" s="40"/>
      <c r="R965" s="39"/>
      <c r="S965" s="39"/>
      <c r="T965" s="39"/>
      <c r="U965" s="40"/>
      <c r="V965" s="39"/>
      <c r="W965" s="69"/>
      <c r="Y965" t="s">
        <v>40</v>
      </c>
      <c r="AA965">
        <v>9282426</v>
      </c>
      <c r="AB965" s="46" t="b">
        <f>if((W965=""),false,true)</f>
        <v>0</v>
      </c>
      <c r="AD965" s="8"/>
    </row>
    <row r="966" ht="14.25" customHeight="1">
      <c r="A966" s="38">
        <v>1223</v>
      </c>
      <c r="B966" s="46" t="s">
        <v>1662</v>
      </c>
      <c r="C966" s="46" t="s">
        <v>577</v>
      </c>
      <c r="D966" s="11" t="s">
        <v>1663</v>
      </c>
      <c r="E966" s="11" t="s">
        <v>1664</v>
      </c>
      <c r="F966" s="7" t="s">
        <v>434</v>
      </c>
      <c r="G966" s="7" t="s">
        <v>593</v>
      </c>
      <c r="H966">
        <v>0.036923508891468</v>
      </c>
      <c r="I966" s="46" t="s">
        <v>37</v>
      </c>
      <c r="K966" s="46"/>
      <c r="L966" t="s">
        <v>1667</v>
      </c>
      <c r="M966" t="s">
        <v>39</v>
      </c>
      <c r="N966" s="40"/>
      <c r="O966" s="40"/>
      <c r="P966" s="40"/>
      <c r="Q966" s="40"/>
      <c r="R966" s="39"/>
      <c r="S966" s="39"/>
      <c r="T966" s="39"/>
      <c r="U966" s="40"/>
      <c r="V966" s="39"/>
      <c r="W966" s="69"/>
      <c r="Y966" t="s">
        <v>40</v>
      </c>
      <c r="AA966">
        <v>9282426</v>
      </c>
      <c r="AB966" s="46" t="b">
        <f>if((W966=""),false,true)</f>
        <v>0</v>
      </c>
      <c r="AD966" s="8"/>
    </row>
    <row r="967" ht="14.25" customHeight="1">
      <c r="A967" s="38">
        <v>1008</v>
      </c>
      <c r="B967" s="46" t="s">
        <v>1668</v>
      </c>
      <c r="C967" s="46" t="s">
        <v>1669</v>
      </c>
      <c r="D967" s="46" t="s">
        <v>1670</v>
      </c>
      <c r="E967" s="46" t="s">
        <v>1671</v>
      </c>
      <c r="F967" s="46" t="s">
        <v>586</v>
      </c>
      <c r="G967" s="5" t="s">
        <v>587</v>
      </c>
      <c r="H967">
        <v>0.57237256832942</v>
      </c>
      <c r="I967" t="s">
        <v>37</v>
      </c>
      <c r="K967" t="s">
        <v>1672</v>
      </c>
      <c r="L967" s="46" t="s">
        <v>1673</v>
      </c>
      <c r="M967" t="s">
        <v>39</v>
      </c>
      <c r="Y967" t="s">
        <v>40</v>
      </c>
      <c r="AA967">
        <v>136966</v>
      </c>
      <c r="AB967" t="b">
        <f>if((W967=""),false,true)</f>
        <v>0</v>
      </c>
    </row>
    <row r="968" ht="14.25" customHeight="1">
      <c r="A968" s="38">
        <v>1008</v>
      </c>
      <c r="B968" s="46" t="s">
        <v>1668</v>
      </c>
      <c r="C968" s="46" t="s">
        <v>1669</v>
      </c>
      <c r="D968" s="46" t="s">
        <v>1670</v>
      </c>
      <c r="E968" s="46" t="s">
        <v>1671</v>
      </c>
      <c r="F968" s="46" t="s">
        <v>1603</v>
      </c>
      <c r="G968" s="5" t="s">
        <v>1674</v>
      </c>
      <c r="H968">
        <v>0.80674315532861</v>
      </c>
      <c r="I968" t="s">
        <v>37</v>
      </c>
      <c r="K968" t="s">
        <v>1675</v>
      </c>
      <c r="L968" s="46" t="s">
        <v>1673</v>
      </c>
      <c r="M968" t="s">
        <v>39</v>
      </c>
      <c r="Y968" t="s">
        <v>40</v>
      </c>
      <c r="AA968">
        <v>136966</v>
      </c>
      <c r="AB968" t="b">
        <f>if((W968=""),false,true)</f>
        <v>0</v>
      </c>
    </row>
    <row r="969" ht="14.25" customHeight="1">
      <c r="A969" s="38">
        <v>1008</v>
      </c>
      <c r="B969" s="46" t="s">
        <v>1668</v>
      </c>
      <c r="C969" s="46" t="s">
        <v>1669</v>
      </c>
      <c r="D969" s="46" t="s">
        <v>1670</v>
      </c>
      <c r="E969" s="46" t="s">
        <v>1671</v>
      </c>
      <c r="F969" s="46" t="s">
        <v>429</v>
      </c>
      <c r="G969" s="5" t="s">
        <v>590</v>
      </c>
      <c r="H969">
        <v>0.1440967276286</v>
      </c>
      <c r="I969" t="s">
        <v>37</v>
      </c>
      <c r="K969" t="s">
        <v>1676</v>
      </c>
      <c r="L969" s="46" t="s">
        <v>1673</v>
      </c>
      <c r="M969" t="s">
        <v>39</v>
      </c>
      <c r="Y969" t="s">
        <v>40</v>
      </c>
      <c r="AA969">
        <v>136966</v>
      </c>
      <c r="AB969" t="b">
        <f>if((W969=""),false,true)</f>
        <v>0</v>
      </c>
    </row>
    <row r="970" ht="14.25" customHeight="1">
      <c r="A970" s="38">
        <v>1008</v>
      </c>
      <c r="B970" s="46" t="s">
        <v>1668</v>
      </c>
      <c r="C970" s="46" t="s">
        <v>1669</v>
      </c>
      <c r="D970" s="46" t="s">
        <v>1670</v>
      </c>
      <c r="E970" s="46" t="s">
        <v>1671</v>
      </c>
      <c r="F970" s="46" t="s">
        <v>591</v>
      </c>
      <c r="G970" s="5" t="s">
        <v>592</v>
      </c>
      <c r="H970">
        <v>0.12680954578527</v>
      </c>
      <c r="I970" t="s">
        <v>37</v>
      </c>
      <c r="K970" t="s">
        <v>1677</v>
      </c>
      <c r="L970" s="46" t="s">
        <v>1673</v>
      </c>
      <c r="M970" t="s">
        <v>39</v>
      </c>
      <c r="Y970" t="s">
        <v>40</v>
      </c>
      <c r="AA970">
        <v>136966</v>
      </c>
      <c r="AB970" t="b">
        <f>if((W970=""),false,true)</f>
        <v>0</v>
      </c>
    </row>
    <row r="971" ht="14.25" customHeight="1">
      <c r="A971" s="38">
        <v>1008</v>
      </c>
      <c r="B971" s="46" t="s">
        <v>1668</v>
      </c>
      <c r="C971" s="46" t="s">
        <v>1669</v>
      </c>
      <c r="D971" s="46" t="s">
        <v>1670</v>
      </c>
      <c r="E971" s="46" t="s">
        <v>1671</v>
      </c>
      <c r="F971" s="46" t="s">
        <v>434</v>
      </c>
      <c r="G971" s="46" t="s">
        <v>593</v>
      </c>
      <c r="H971">
        <v>0.14097312393576</v>
      </c>
      <c r="I971" t="s">
        <v>37</v>
      </c>
      <c r="K971" t="s">
        <v>1678</v>
      </c>
      <c r="L971" s="46" t="s">
        <v>1673</v>
      </c>
      <c r="M971" t="s">
        <v>39</v>
      </c>
      <c r="Y971" t="s">
        <v>40</v>
      </c>
      <c r="AA971">
        <v>136966</v>
      </c>
      <c r="AB971" t="b">
        <f>if((W971=""),false,true)</f>
        <v>0</v>
      </c>
    </row>
    <row r="972" ht="14.25" customHeight="1">
      <c r="A972" s="38">
        <v>1008</v>
      </c>
      <c r="B972" s="46" t="s">
        <v>1668</v>
      </c>
      <c r="C972" s="46" t="s">
        <v>1669</v>
      </c>
      <c r="D972" s="46" t="s">
        <v>1670</v>
      </c>
      <c r="E972" s="46" t="s">
        <v>1671</v>
      </c>
      <c r="F972" s="46" t="s">
        <v>731</v>
      </c>
      <c r="G972" s="5" t="s">
        <v>767</v>
      </c>
      <c r="H972">
        <v>1.0360446718616</v>
      </c>
      <c r="I972" t="s">
        <v>37</v>
      </c>
      <c r="K972" t="s">
        <v>1679</v>
      </c>
      <c r="L972" s="46" t="s">
        <v>1673</v>
      </c>
      <c r="M972" t="s">
        <v>39</v>
      </c>
      <c r="Y972" t="s">
        <v>40</v>
      </c>
      <c r="AA972">
        <v>136966</v>
      </c>
      <c r="AB972" t="b">
        <f>if((W972=""),false,true)</f>
        <v>0</v>
      </c>
    </row>
    <row r="973" ht="14.25" customHeight="1">
      <c r="A973" s="38">
        <v>1008</v>
      </c>
      <c r="B973" s="46" t="s">
        <v>1668</v>
      </c>
      <c r="C973" s="46" t="s">
        <v>1669</v>
      </c>
      <c r="D973" s="46" t="s">
        <v>1670</v>
      </c>
      <c r="E973" s="46" t="s">
        <v>1671</v>
      </c>
      <c r="F973" s="46" t="s">
        <v>48</v>
      </c>
      <c r="G973" s="46" t="s">
        <v>49</v>
      </c>
      <c r="H973">
        <v>0.014650399802154</v>
      </c>
      <c r="I973" t="s">
        <v>37</v>
      </c>
      <c r="K973" t="s">
        <v>1672</v>
      </c>
      <c r="L973" s="46" t="s">
        <v>1673</v>
      </c>
      <c r="M973" t="s">
        <v>39</v>
      </c>
      <c r="Y973" t="s">
        <v>40</v>
      </c>
      <c r="AA973">
        <v>136966</v>
      </c>
      <c r="AB973" t="b">
        <f>if((W973=""),false,true)</f>
        <v>0</v>
      </c>
    </row>
    <row r="974" ht="14.25" customHeight="1">
      <c r="A974" s="38">
        <v>33</v>
      </c>
      <c r="B974" s="44" t="s">
        <v>425</v>
      </c>
      <c r="C974" s="46" t="s">
        <v>1680</v>
      </c>
      <c r="D974" s="46" t="s">
        <v>1681</v>
      </c>
      <c r="E974" s="46" t="s">
        <v>1682</v>
      </c>
      <c r="F974" s="41" t="s">
        <v>434</v>
      </c>
      <c r="G974" s="41" t="s">
        <v>435</v>
      </c>
      <c r="H974" s="65">
        <v>-0.1</v>
      </c>
      <c r="I974" t="s">
        <v>431</v>
      </c>
      <c r="K974" s="46" t="s">
        <v>1683</v>
      </c>
      <c r="L974" s="46" t="str">
        <f>((I974&amp;A974)&amp;"-")&amp;B974</f>
        <v>ONSC33-2-</v>
      </c>
      <c r="M974" t="s">
        <v>1191</v>
      </c>
      <c r="N974" s="40"/>
      <c r="O974" s="40"/>
      <c r="P974" s="40"/>
      <c r="Q974" s="40"/>
      <c r="R974" s="39"/>
      <c r="S974" s="39"/>
      <c r="T974" s="39"/>
      <c r="U974" s="40"/>
      <c r="V974" s="39"/>
      <c r="W974" s="69"/>
      <c r="Y974" t="s">
        <v>40</v>
      </c>
      <c r="Z974" t="s">
        <v>294</v>
      </c>
      <c r="AA974">
        <v>65763</v>
      </c>
      <c r="AB974" t="b">
        <f>if((W974=""),false,true)</f>
        <v>0</v>
      </c>
      <c r="AD974" s="8"/>
    </row>
    <row r="975" ht="14.25" customHeight="1">
      <c r="A975" s="38">
        <v>69</v>
      </c>
      <c r="B975" s="44" t="s">
        <v>433</v>
      </c>
      <c r="C975" s="46" t="s">
        <v>759</v>
      </c>
      <c r="D975" s="46" t="s">
        <v>1681</v>
      </c>
      <c r="E975" s="46" t="s">
        <v>1682</v>
      </c>
      <c r="F975" s="41" t="s">
        <v>689</v>
      </c>
      <c r="G975" s="41" t="s">
        <v>762</v>
      </c>
      <c r="H975" s="65">
        <v>2.3</v>
      </c>
      <c r="I975" t="s">
        <v>431</v>
      </c>
      <c r="K975" s="46"/>
      <c r="L975" s="46" t="str">
        <f>((I975&amp;A975)&amp;"-")&amp;B975</f>
        <v>ONSC69-4-</v>
      </c>
      <c r="M975" t="s">
        <v>1191</v>
      </c>
      <c r="N975" s="40"/>
      <c r="O975" s="40"/>
      <c r="P975" s="40"/>
      <c r="Q975" s="40"/>
      <c r="R975" s="39"/>
      <c r="S975" s="39"/>
      <c r="T975" s="39"/>
      <c r="U975" s="40"/>
      <c r="V975" s="39"/>
      <c r="W975" s="69"/>
      <c r="Y975" t="s">
        <v>40</v>
      </c>
      <c r="AA975">
        <v>65763</v>
      </c>
      <c r="AB975" t="b">
        <f>if((W975=""),false,true)</f>
        <v>0</v>
      </c>
      <c r="AD975" s="8"/>
    </row>
    <row r="976" ht="14.25" customHeight="1">
      <c r="A976" s="38">
        <v>69</v>
      </c>
      <c r="B976" s="44" t="s">
        <v>425</v>
      </c>
      <c r="C976" s="46" t="s">
        <v>759</v>
      </c>
      <c r="D976" s="46" t="s">
        <v>1681</v>
      </c>
      <c r="E976" s="46" t="s">
        <v>1682</v>
      </c>
      <c r="F976" s="41" t="s">
        <v>429</v>
      </c>
      <c r="G976" s="41" t="s">
        <v>430</v>
      </c>
      <c r="H976" s="65">
        <v>-0.1</v>
      </c>
      <c r="I976" t="s">
        <v>431</v>
      </c>
      <c r="K976" s="46" t="s">
        <v>1683</v>
      </c>
      <c r="L976" s="46" t="str">
        <f>((I976&amp;A976)&amp;"-")&amp;B976</f>
        <v>ONSC69-2-</v>
      </c>
      <c r="M976" t="s">
        <v>1191</v>
      </c>
      <c r="N976" s="40"/>
      <c r="O976" s="40"/>
      <c r="P976" s="40"/>
      <c r="Q976" s="40"/>
      <c r="R976" s="39"/>
      <c r="S976" s="39"/>
      <c r="T976" s="39"/>
      <c r="U976" s="40"/>
      <c r="V976" s="39"/>
      <c r="W976" s="69"/>
      <c r="Y976" t="s">
        <v>40</v>
      </c>
      <c r="Z976" t="s">
        <v>294</v>
      </c>
      <c r="AA976">
        <v>65763</v>
      </c>
      <c r="AB976" t="b">
        <f>if((W976=""),false,true)</f>
        <v>0</v>
      </c>
      <c r="AD976" s="8"/>
    </row>
    <row r="977" ht="14.25" customHeight="1">
      <c r="A977" s="38">
        <v>69</v>
      </c>
      <c r="B977" s="44" t="s">
        <v>1684</v>
      </c>
      <c r="C977" s="46" t="s">
        <v>759</v>
      </c>
      <c r="D977" s="46" t="s">
        <v>1681</v>
      </c>
      <c r="E977" s="46" t="s">
        <v>1682</v>
      </c>
      <c r="F977" s="41" t="s">
        <v>434</v>
      </c>
      <c r="G977" s="41" t="s">
        <v>435</v>
      </c>
      <c r="H977" s="65">
        <v>-0.1</v>
      </c>
      <c r="I977" t="s">
        <v>431</v>
      </c>
      <c r="K977" s="46" t="s">
        <v>1683</v>
      </c>
      <c r="L977" s="46" t="str">
        <f>((I977&amp;A977)&amp;"-")&amp;B977</f>
        <v>ONSC69-1-</v>
      </c>
      <c r="M977" t="s">
        <v>1191</v>
      </c>
      <c r="N977" s="40"/>
      <c r="O977" s="40"/>
      <c r="P977" s="40"/>
      <c r="Q977" s="40"/>
      <c r="R977" s="39"/>
      <c r="S977" s="39"/>
      <c r="T977" s="39"/>
      <c r="U977" s="40"/>
      <c r="V977" s="39"/>
      <c r="W977" s="69"/>
      <c r="Y977" t="s">
        <v>40</v>
      </c>
      <c r="Z977" t="s">
        <v>294</v>
      </c>
      <c r="AA977">
        <v>65763</v>
      </c>
      <c r="AB977" t="b">
        <f>if((W977=""),false,true)</f>
        <v>0</v>
      </c>
      <c r="AD977" s="8"/>
    </row>
    <row r="978" ht="14.25" customHeight="1">
      <c r="A978" s="38">
        <v>69</v>
      </c>
      <c r="B978" s="44" t="s">
        <v>1685</v>
      </c>
      <c r="C978" s="46" t="s">
        <v>759</v>
      </c>
      <c r="D978" s="46" t="s">
        <v>1681</v>
      </c>
      <c r="E978" s="46" t="s">
        <v>1682</v>
      </c>
      <c r="F978" s="41" t="s">
        <v>731</v>
      </c>
      <c r="G978" s="41" t="s">
        <v>767</v>
      </c>
      <c r="H978" s="65">
        <v>2.14</v>
      </c>
      <c r="I978" t="s">
        <v>431</v>
      </c>
      <c r="K978" s="46"/>
      <c r="L978" s="46" t="str">
        <f>((I978&amp;A978)&amp;"-")&amp;B978</f>
        <v>ONSC69-5-</v>
      </c>
      <c r="M978" t="s">
        <v>1191</v>
      </c>
      <c r="N978" s="40"/>
      <c r="O978" s="40"/>
      <c r="P978" s="40"/>
      <c r="Q978" s="40"/>
      <c r="R978" s="39"/>
      <c r="S978" s="39"/>
      <c r="T978" s="39"/>
      <c r="U978" s="40"/>
      <c r="V978" s="39"/>
      <c r="W978" s="69"/>
      <c r="Y978" t="s">
        <v>40</v>
      </c>
      <c r="AA978">
        <v>65763</v>
      </c>
      <c r="AB978" t="b">
        <f>if((W978=""),false,true)</f>
        <v>0</v>
      </c>
      <c r="AD978" s="8"/>
    </row>
    <row r="979" ht="14.25" customHeight="1">
      <c r="A979" s="38">
        <v>105</v>
      </c>
      <c r="B979" s="44" t="s">
        <v>1686</v>
      </c>
      <c r="C979" s="46" t="s">
        <v>1687</v>
      </c>
      <c r="D979" s="46" t="s">
        <v>1681</v>
      </c>
      <c r="E979" s="46" t="s">
        <v>1688</v>
      </c>
      <c r="F979" s="41" t="s">
        <v>689</v>
      </c>
      <c r="G979" s="41" t="s">
        <v>762</v>
      </c>
      <c r="H979" s="65">
        <v>1.99</v>
      </c>
      <c r="I979" t="s">
        <v>431</v>
      </c>
      <c r="K979" s="46"/>
      <c r="L979" s="46" t="s">
        <v>1689</v>
      </c>
      <c r="M979" t="s">
        <v>1191</v>
      </c>
      <c r="N979" s="40"/>
      <c r="O979" s="40"/>
      <c r="P979" s="40"/>
      <c r="Q979" s="40"/>
      <c r="R979" s="39"/>
      <c r="S979" s="39"/>
      <c r="T979" s="39"/>
      <c r="U979" s="40"/>
      <c r="V979" s="39"/>
      <c r="W979" s="69"/>
      <c r="Y979" t="s">
        <v>40</v>
      </c>
      <c r="AA979">
        <v>65763</v>
      </c>
      <c r="AB979" t="b">
        <f>if((W979=""),false,true)</f>
        <v>0</v>
      </c>
      <c r="AD979" s="8"/>
    </row>
    <row r="980" ht="14.25" customHeight="1">
      <c r="A980" s="38">
        <v>105</v>
      </c>
      <c r="B980" s="44" t="s">
        <v>1690</v>
      </c>
      <c r="C980" s="46" t="s">
        <v>1687</v>
      </c>
      <c r="D980" s="46" t="s">
        <v>1681</v>
      </c>
      <c r="E980" s="46" t="s">
        <v>1682</v>
      </c>
      <c r="F980" s="41" t="s">
        <v>689</v>
      </c>
      <c r="G980" s="41" t="s">
        <v>762</v>
      </c>
      <c r="H980" s="65">
        <v>2.15</v>
      </c>
      <c r="I980" t="s">
        <v>431</v>
      </c>
      <c r="K980" s="46"/>
      <c r="L980" s="46" t="s">
        <v>1691</v>
      </c>
      <c r="M980" t="s">
        <v>1191</v>
      </c>
      <c r="N980" s="40"/>
      <c r="O980" s="40"/>
      <c r="P980" s="40"/>
      <c r="Q980" s="40"/>
      <c r="R980" s="39"/>
      <c r="S980" s="39"/>
      <c r="T980" s="39"/>
      <c r="U980" s="40"/>
      <c r="V980" s="39"/>
      <c r="W980" s="69"/>
      <c r="Y980" t="s">
        <v>40</v>
      </c>
      <c r="AA980">
        <v>65763</v>
      </c>
      <c r="AB980" t="b">
        <f>if((W980=""),false,true)</f>
        <v>0</v>
      </c>
      <c r="AD980" s="8"/>
    </row>
    <row r="981" ht="14.25" customHeight="1">
      <c r="A981" s="38">
        <v>105</v>
      </c>
      <c r="B981" s="44" t="s">
        <v>1692</v>
      </c>
      <c r="C981" s="46" t="s">
        <v>1687</v>
      </c>
      <c r="D981" s="46" t="s">
        <v>1681</v>
      </c>
      <c r="E981" s="46" t="s">
        <v>1682</v>
      </c>
      <c r="F981" s="41" t="s">
        <v>689</v>
      </c>
      <c r="G981" s="41" t="s">
        <v>762</v>
      </c>
      <c r="H981" s="65">
        <v>1.97</v>
      </c>
      <c r="I981" t="s">
        <v>431</v>
      </c>
      <c r="K981" s="46"/>
      <c r="L981" s="46" t="s">
        <v>1693</v>
      </c>
      <c r="M981" t="s">
        <v>1191</v>
      </c>
      <c r="N981" s="40"/>
      <c r="O981" s="40"/>
      <c r="P981" s="40"/>
      <c r="Q981" s="40"/>
      <c r="R981" s="39"/>
      <c r="S981" s="39"/>
      <c r="T981" s="39"/>
      <c r="U981" s="40"/>
      <c r="V981" s="39"/>
      <c r="W981" s="69"/>
      <c r="Y981" t="s">
        <v>40</v>
      </c>
      <c r="AA981">
        <v>65763</v>
      </c>
      <c r="AB981" t="b">
        <f>if((W981=""),false,true)</f>
        <v>0</v>
      </c>
      <c r="AD981" s="8"/>
    </row>
    <row r="982" ht="14.25" customHeight="1">
      <c r="A982" s="38">
        <v>105</v>
      </c>
      <c r="B982" s="44" t="s">
        <v>1694</v>
      </c>
      <c r="C982" s="46" t="s">
        <v>1687</v>
      </c>
      <c r="D982" s="46" t="s">
        <v>1681</v>
      </c>
      <c r="E982" s="46" t="s">
        <v>1682</v>
      </c>
      <c r="F982" s="41" t="s">
        <v>1281</v>
      </c>
      <c r="G982" s="41" t="s">
        <v>1282</v>
      </c>
      <c r="H982" s="65">
        <v>2.84</v>
      </c>
      <c r="I982" t="s">
        <v>431</v>
      </c>
      <c r="K982" s="46"/>
      <c r="L982" s="46" t="s">
        <v>1695</v>
      </c>
      <c r="M982" t="s">
        <v>1191</v>
      </c>
      <c r="N982" s="40"/>
      <c r="O982" s="40"/>
      <c r="P982" s="40"/>
      <c r="Q982" s="40"/>
      <c r="R982" s="39"/>
      <c r="S982" s="39"/>
      <c r="T982" s="39"/>
      <c r="U982" s="40"/>
      <c r="V982" s="39"/>
      <c r="W982" s="69"/>
      <c r="Y982" t="s">
        <v>40</v>
      </c>
      <c r="AA982">
        <v>65763</v>
      </c>
      <c r="AB982" t="b">
        <f>if((W982=""),false,true)</f>
        <v>0</v>
      </c>
      <c r="AD982" s="8"/>
    </row>
    <row r="983" ht="14.25" customHeight="1">
      <c r="A983" s="38">
        <v>105</v>
      </c>
      <c r="B983" s="44" t="s">
        <v>1696</v>
      </c>
      <c r="C983" s="46" t="s">
        <v>1687</v>
      </c>
      <c r="D983" s="46" t="s">
        <v>1681</v>
      </c>
      <c r="E983" s="46" t="s">
        <v>1682</v>
      </c>
      <c r="F983" s="41" t="s">
        <v>1281</v>
      </c>
      <c r="G983" s="41" t="s">
        <v>1282</v>
      </c>
      <c r="H983" s="65">
        <v>2.97</v>
      </c>
      <c r="I983" t="s">
        <v>431</v>
      </c>
      <c r="K983" s="46"/>
      <c r="L983" s="46" t="s">
        <v>1697</v>
      </c>
      <c r="M983" t="s">
        <v>1191</v>
      </c>
      <c r="N983" s="40"/>
      <c r="O983" s="40"/>
      <c r="P983" s="40"/>
      <c r="Q983" s="40"/>
      <c r="R983" s="39"/>
      <c r="S983" s="39"/>
      <c r="T983" s="39"/>
      <c r="U983" s="40"/>
      <c r="V983" s="39"/>
      <c r="W983" s="69"/>
      <c r="Y983" t="s">
        <v>40</v>
      </c>
      <c r="AA983">
        <v>65763</v>
      </c>
      <c r="AB983" t="b">
        <f>if((W983=""),false,true)</f>
        <v>0</v>
      </c>
      <c r="AD983" s="8"/>
    </row>
    <row r="984" ht="14.25" customHeight="1">
      <c r="A984" s="38">
        <v>105</v>
      </c>
      <c r="B984" s="44" t="s">
        <v>1698</v>
      </c>
      <c r="C984" s="46" t="s">
        <v>1687</v>
      </c>
      <c r="D984" s="46" t="s">
        <v>1681</v>
      </c>
      <c r="E984" s="46" t="s">
        <v>1682</v>
      </c>
      <c r="F984" s="41" t="s">
        <v>1281</v>
      </c>
      <c r="G984" s="41" t="s">
        <v>1282</v>
      </c>
      <c r="H984" s="65">
        <v>2.98</v>
      </c>
      <c r="I984" t="s">
        <v>431</v>
      </c>
      <c r="K984" s="46"/>
      <c r="L984" s="46" t="s">
        <v>1699</v>
      </c>
      <c r="M984" t="s">
        <v>1191</v>
      </c>
      <c r="N984" s="40"/>
      <c r="O984" s="40"/>
      <c r="P984" s="40"/>
      <c r="Q984" s="40"/>
      <c r="R984" s="39"/>
      <c r="S984" s="39"/>
      <c r="T984" s="39"/>
      <c r="U984" s="40"/>
      <c r="V984" s="39"/>
      <c r="W984" s="69"/>
      <c r="Y984" t="s">
        <v>40</v>
      </c>
      <c r="AA984">
        <v>65763</v>
      </c>
      <c r="AB984" t="b">
        <f>if((W984=""),false,true)</f>
        <v>0</v>
      </c>
      <c r="AD984" s="8"/>
    </row>
    <row r="985" ht="14.25" customHeight="1">
      <c r="A985" s="38">
        <v>105</v>
      </c>
      <c r="B985" s="44" t="s">
        <v>1700</v>
      </c>
      <c r="C985" s="46" t="s">
        <v>1687</v>
      </c>
      <c r="D985" s="46" t="s">
        <v>1681</v>
      </c>
      <c r="E985" s="46" t="s">
        <v>1682</v>
      </c>
      <c r="F985" s="41" t="s">
        <v>429</v>
      </c>
      <c r="G985" s="41" t="s">
        <v>430</v>
      </c>
      <c r="H985" s="65">
        <v>-0.1</v>
      </c>
      <c r="I985" t="s">
        <v>431</v>
      </c>
      <c r="K985" s="46" t="s">
        <v>1683</v>
      </c>
      <c r="L985" s="46" t="s">
        <v>1701</v>
      </c>
      <c r="M985" t="s">
        <v>1191</v>
      </c>
      <c r="N985" s="40"/>
      <c r="O985" s="40"/>
      <c r="P985" s="40"/>
      <c r="Q985" s="40"/>
      <c r="R985" s="39"/>
      <c r="S985" s="39"/>
      <c r="T985" s="39"/>
      <c r="U985" s="40"/>
      <c r="V985" s="39"/>
      <c r="W985" s="69"/>
      <c r="Y985" t="s">
        <v>40</v>
      </c>
      <c r="AA985">
        <v>65763</v>
      </c>
      <c r="AB985" t="b">
        <f>if((W985=""),false,true)</f>
        <v>0</v>
      </c>
      <c r="AD985" s="8"/>
    </row>
    <row r="986" ht="14.25" customHeight="1">
      <c r="A986" s="38">
        <v>105</v>
      </c>
      <c r="B986" s="44" t="s">
        <v>1276</v>
      </c>
      <c r="C986" s="46" t="s">
        <v>1687</v>
      </c>
      <c r="D986" s="46" t="s">
        <v>1681</v>
      </c>
      <c r="E986" s="46" t="s">
        <v>1682</v>
      </c>
      <c r="F986" s="41" t="s">
        <v>429</v>
      </c>
      <c r="G986" s="41" t="s">
        <v>430</v>
      </c>
      <c r="H986" s="65">
        <v>-0.1</v>
      </c>
      <c r="I986" t="s">
        <v>431</v>
      </c>
      <c r="K986" s="46" t="s">
        <v>1683</v>
      </c>
      <c r="L986" s="46" t="s">
        <v>1702</v>
      </c>
      <c r="M986" t="s">
        <v>1191</v>
      </c>
      <c r="N986" s="40"/>
      <c r="O986" s="40"/>
      <c r="P986" s="40"/>
      <c r="Q986" s="40"/>
      <c r="R986" s="39"/>
      <c r="S986" s="39"/>
      <c r="T986" s="39"/>
      <c r="U986" s="40"/>
      <c r="V986" s="39"/>
      <c r="W986" s="69"/>
      <c r="Y986" t="s">
        <v>40</v>
      </c>
      <c r="Z986" t="s">
        <v>294</v>
      </c>
      <c r="AA986">
        <v>65763</v>
      </c>
      <c r="AB986" t="b">
        <f>if((W986=""),false,true)</f>
        <v>0</v>
      </c>
      <c r="AD986" s="8"/>
    </row>
    <row r="987" ht="14.25" customHeight="1">
      <c r="A987" s="38">
        <v>105</v>
      </c>
      <c r="B987" s="44" t="s">
        <v>1279</v>
      </c>
      <c r="C987" s="46" t="s">
        <v>1687</v>
      </c>
      <c r="D987" s="46" t="s">
        <v>1681</v>
      </c>
      <c r="E987" s="46" t="s">
        <v>1682</v>
      </c>
      <c r="F987" s="41" t="s">
        <v>429</v>
      </c>
      <c r="G987" s="41" t="s">
        <v>430</v>
      </c>
      <c r="H987" s="65">
        <v>-0.1</v>
      </c>
      <c r="I987" t="s">
        <v>431</v>
      </c>
      <c r="K987" s="46" t="s">
        <v>1683</v>
      </c>
      <c r="L987" s="46" t="s">
        <v>1703</v>
      </c>
      <c r="M987" t="s">
        <v>1191</v>
      </c>
      <c r="N987" s="40"/>
      <c r="O987" s="40"/>
      <c r="P987" s="40"/>
      <c r="Q987" s="40"/>
      <c r="R987" s="39"/>
      <c r="S987" s="39"/>
      <c r="T987" s="39"/>
      <c r="U987" s="40"/>
      <c r="V987" s="39"/>
      <c r="W987" s="69"/>
      <c r="Y987" t="s">
        <v>40</v>
      </c>
      <c r="Z987" t="s">
        <v>294</v>
      </c>
      <c r="AA987">
        <v>65763</v>
      </c>
      <c r="AB987" t="b">
        <f>if((W987=""),false,true)</f>
        <v>0</v>
      </c>
      <c r="AD987" s="8"/>
    </row>
    <row r="988" ht="14.25" customHeight="1">
      <c r="A988" s="38">
        <v>105</v>
      </c>
      <c r="B988" s="44" t="s">
        <v>1704</v>
      </c>
      <c r="C988" s="46" t="s">
        <v>1687</v>
      </c>
      <c r="D988" s="46" t="s">
        <v>1681</v>
      </c>
      <c r="E988" s="46" t="s">
        <v>1682</v>
      </c>
      <c r="F988" s="41" t="s">
        <v>434</v>
      </c>
      <c r="G988" s="41" t="s">
        <v>1705</v>
      </c>
      <c r="H988" s="65">
        <v>-0.1</v>
      </c>
      <c r="I988" t="s">
        <v>431</v>
      </c>
      <c r="K988" s="46" t="s">
        <v>1683</v>
      </c>
      <c r="L988" s="46" t="s">
        <v>1706</v>
      </c>
      <c r="M988" t="s">
        <v>1191</v>
      </c>
      <c r="N988" s="40"/>
      <c r="O988" s="40"/>
      <c r="P988" s="40"/>
      <c r="Q988" s="40"/>
      <c r="R988" s="39"/>
      <c r="S988" s="39"/>
      <c r="T988" s="39"/>
      <c r="U988" s="40"/>
      <c r="V988" s="39"/>
      <c r="W988" s="69"/>
      <c r="Y988" t="s">
        <v>40</v>
      </c>
      <c r="Z988" t="s">
        <v>294</v>
      </c>
      <c r="AA988">
        <v>65763</v>
      </c>
      <c r="AB988" t="b">
        <f>if((W988=""),false,true)</f>
        <v>0</v>
      </c>
      <c r="AD988" s="8"/>
    </row>
    <row r="989" ht="14.25" customHeight="1">
      <c r="A989" s="38">
        <v>105</v>
      </c>
      <c r="B989" s="44" t="s">
        <v>1707</v>
      </c>
      <c r="C989" s="46" t="s">
        <v>1687</v>
      </c>
      <c r="D989" s="46" t="s">
        <v>1681</v>
      </c>
      <c r="E989" s="46" t="s">
        <v>1682</v>
      </c>
      <c r="F989" s="41" t="s">
        <v>238</v>
      </c>
      <c r="G989" s="41" t="s">
        <v>239</v>
      </c>
      <c r="H989" s="65">
        <v>2.72</v>
      </c>
      <c r="I989" t="s">
        <v>431</v>
      </c>
      <c r="K989" s="46"/>
      <c r="L989" s="46" t="s">
        <v>1708</v>
      </c>
      <c r="M989" t="s">
        <v>1191</v>
      </c>
      <c r="N989" s="40"/>
      <c r="O989" s="40"/>
      <c r="P989" s="40"/>
      <c r="Q989" s="40"/>
      <c r="R989" s="39"/>
      <c r="S989" s="39"/>
      <c r="T989" s="39"/>
      <c r="U989" s="40"/>
      <c r="V989" s="39"/>
      <c r="W989" s="69"/>
      <c r="Y989" t="s">
        <v>40</v>
      </c>
      <c r="AA989">
        <v>65763</v>
      </c>
      <c r="AB989" t="b">
        <f>if((W989=""),false,true)</f>
        <v>0</v>
      </c>
      <c r="AD989" s="8"/>
    </row>
    <row r="990" ht="14.25" customHeight="1">
      <c r="A990" s="38">
        <v>105</v>
      </c>
      <c r="B990" s="44" t="s">
        <v>1709</v>
      </c>
      <c r="C990" s="46" t="s">
        <v>1687</v>
      </c>
      <c r="D990" s="46" t="s">
        <v>1681</v>
      </c>
      <c r="E990" s="46" t="s">
        <v>1682</v>
      </c>
      <c r="F990" s="41" t="s">
        <v>238</v>
      </c>
      <c r="G990" s="41" t="s">
        <v>239</v>
      </c>
      <c r="H990" s="65">
        <v>2.81</v>
      </c>
      <c r="I990" t="s">
        <v>431</v>
      </c>
      <c r="K990" s="46"/>
      <c r="L990" s="46" t="s">
        <v>1710</v>
      </c>
      <c r="M990" t="s">
        <v>1191</v>
      </c>
      <c r="N990" s="40"/>
      <c r="O990" s="40"/>
      <c r="P990" s="40"/>
      <c r="Q990" s="40"/>
      <c r="R990" s="39"/>
      <c r="S990" s="39"/>
      <c r="T990" s="39"/>
      <c r="U990" s="40"/>
      <c r="V990" s="39"/>
      <c r="W990" s="69"/>
      <c r="Y990" t="s">
        <v>40</v>
      </c>
      <c r="AA990">
        <v>65763</v>
      </c>
      <c r="AB990" t="b">
        <f>if((W990=""),false,true)</f>
        <v>0</v>
      </c>
      <c r="AD990" s="8"/>
    </row>
    <row r="991" ht="14.25" customHeight="1">
      <c r="A991" s="38">
        <v>105</v>
      </c>
      <c r="B991" s="44" t="s">
        <v>1711</v>
      </c>
      <c r="C991" s="46" t="s">
        <v>1687</v>
      </c>
      <c r="D991" s="46" t="s">
        <v>1681</v>
      </c>
      <c r="E991" s="46" t="s">
        <v>1682</v>
      </c>
      <c r="F991" s="41" t="s">
        <v>238</v>
      </c>
      <c r="G991" s="41" t="s">
        <v>239</v>
      </c>
      <c r="H991" s="65">
        <v>2.79</v>
      </c>
      <c r="I991" t="s">
        <v>431</v>
      </c>
      <c r="K991" s="46"/>
      <c r="L991" s="46" t="s">
        <v>1712</v>
      </c>
      <c r="M991" t="s">
        <v>1191</v>
      </c>
      <c r="N991" s="40"/>
      <c r="O991" s="40"/>
      <c r="P991" s="40"/>
      <c r="Q991" s="40"/>
      <c r="R991" s="39"/>
      <c r="S991" s="39"/>
      <c r="T991" s="39"/>
      <c r="U991" s="40"/>
      <c r="V991" s="39"/>
      <c r="W991" s="69"/>
      <c r="Y991" t="s">
        <v>40</v>
      </c>
      <c r="AA991">
        <v>65763</v>
      </c>
      <c r="AB991" t="b">
        <f>if((W991=""),false,true)</f>
        <v>0</v>
      </c>
      <c r="AD991" s="8"/>
    </row>
    <row r="992" ht="14.25" customHeight="1">
      <c r="A992" s="38">
        <v>105</v>
      </c>
      <c r="B992" s="44" t="s">
        <v>1713</v>
      </c>
      <c r="C992" s="46" t="s">
        <v>1687</v>
      </c>
      <c r="D992" s="46" t="s">
        <v>1681</v>
      </c>
      <c r="E992" s="46" t="s">
        <v>1682</v>
      </c>
      <c r="F992" s="41" t="s">
        <v>731</v>
      </c>
      <c r="G992" s="41" t="s">
        <v>767</v>
      </c>
      <c r="H992" s="65">
        <v>1.55</v>
      </c>
      <c r="I992" t="s">
        <v>431</v>
      </c>
      <c r="K992" s="46"/>
      <c r="L992" s="46" t="s">
        <v>1714</v>
      </c>
      <c r="M992" t="s">
        <v>1191</v>
      </c>
      <c r="N992" s="40"/>
      <c r="O992" s="40"/>
      <c r="P992" s="40"/>
      <c r="Q992" s="40"/>
      <c r="R992" s="39"/>
      <c r="S992" s="39"/>
      <c r="T992" s="39"/>
      <c r="U992" s="40"/>
      <c r="V992" s="39"/>
      <c r="W992" s="69"/>
      <c r="Y992" t="s">
        <v>40</v>
      </c>
      <c r="AA992">
        <v>65763</v>
      </c>
      <c r="AB992" t="b">
        <f>if((W992=""),false,true)</f>
        <v>0</v>
      </c>
      <c r="AD992" s="8"/>
    </row>
    <row r="993" ht="14.25" customHeight="1">
      <c r="A993" s="38">
        <v>105</v>
      </c>
      <c r="B993" s="44" t="s">
        <v>1715</v>
      </c>
      <c r="C993" s="46" t="s">
        <v>1687</v>
      </c>
      <c r="D993" s="46" t="s">
        <v>1681</v>
      </c>
      <c r="E993" s="46" t="s">
        <v>1682</v>
      </c>
      <c r="F993" s="41" t="s">
        <v>731</v>
      </c>
      <c r="G993" s="41" t="s">
        <v>767</v>
      </c>
      <c r="H993" s="65">
        <v>1.47</v>
      </c>
      <c r="I993" t="s">
        <v>431</v>
      </c>
      <c r="K993" s="46"/>
      <c r="L993" s="46" t="s">
        <v>1716</v>
      </c>
      <c r="M993" t="s">
        <v>1191</v>
      </c>
      <c r="N993" s="40"/>
      <c r="O993" s="40"/>
      <c r="P993" s="40"/>
      <c r="Q993" s="40"/>
      <c r="R993" s="39"/>
      <c r="S993" s="39"/>
      <c r="T993" s="39"/>
      <c r="U993" s="40"/>
      <c r="V993" s="39"/>
      <c r="W993" s="69"/>
      <c r="Y993" t="s">
        <v>40</v>
      </c>
      <c r="AA993">
        <v>65763</v>
      </c>
      <c r="AB993" t="b">
        <f>if((W993=""),false,true)</f>
        <v>0</v>
      </c>
      <c r="AD993" s="8"/>
    </row>
    <row r="994" ht="14.25" customHeight="1">
      <c r="A994" s="38">
        <v>105</v>
      </c>
      <c r="B994" s="44" t="s">
        <v>1717</v>
      </c>
      <c r="C994" s="46" t="s">
        <v>1687</v>
      </c>
      <c r="D994" s="46" t="s">
        <v>1681</v>
      </c>
      <c r="E994" s="46" t="s">
        <v>1682</v>
      </c>
      <c r="F994" s="41" t="s">
        <v>731</v>
      </c>
      <c r="G994" s="41" t="s">
        <v>767</v>
      </c>
      <c r="H994" s="65">
        <v>1.55</v>
      </c>
      <c r="I994" t="s">
        <v>431</v>
      </c>
      <c r="K994" s="46"/>
      <c r="L994" s="46" t="s">
        <v>1718</v>
      </c>
      <c r="M994" t="s">
        <v>1191</v>
      </c>
      <c r="N994" s="40"/>
      <c r="O994" s="40"/>
      <c r="P994" s="40"/>
      <c r="Q994" s="40"/>
      <c r="R994" s="39"/>
      <c r="S994" s="39"/>
      <c r="T994" s="39"/>
      <c r="U994" s="40"/>
      <c r="V994" s="39"/>
      <c r="W994" s="69"/>
      <c r="Y994" t="s">
        <v>40</v>
      </c>
      <c r="AA994">
        <v>65763</v>
      </c>
      <c r="AB994" t="b">
        <f>if((W994=""),false,true)</f>
        <v>0</v>
      </c>
      <c r="AD994" s="8"/>
    </row>
    <row r="995" ht="14.25" customHeight="1">
      <c r="A995" s="38">
        <v>205</v>
      </c>
      <c r="B995" s="44" t="s">
        <v>763</v>
      </c>
      <c r="C995" s="46" t="s">
        <v>1719</v>
      </c>
      <c r="D995" s="46" t="s">
        <v>1681</v>
      </c>
      <c r="E995" s="46" t="s">
        <v>1682</v>
      </c>
      <c r="F995" s="41" t="s">
        <v>434</v>
      </c>
      <c r="G995" s="41" t="s">
        <v>1705</v>
      </c>
      <c r="H995" s="65">
        <v>-0.1</v>
      </c>
      <c r="I995" t="s">
        <v>1720</v>
      </c>
      <c r="K995" s="46" t="s">
        <v>1683</v>
      </c>
      <c r="L995" s="46" t="str">
        <f>((I995&amp;A995)&amp;"-")&amp;B995</f>
        <v>UC205-7-</v>
      </c>
      <c r="M995" t="s">
        <v>1191</v>
      </c>
      <c r="N995" s="40"/>
      <c r="O995" s="40"/>
      <c r="P995" s="40"/>
      <c r="Q995" s="40"/>
      <c r="R995" s="39"/>
      <c r="S995" s="39"/>
      <c r="T995" s="39"/>
      <c r="U995" s="40"/>
      <c r="V995" s="39"/>
      <c r="W995" s="69"/>
      <c r="Y995" t="s">
        <v>40</v>
      </c>
      <c r="Z995" t="s">
        <v>294</v>
      </c>
      <c r="AA995">
        <v>65763</v>
      </c>
      <c r="AB995" t="b">
        <f>if((W995=""),false,true)</f>
        <v>0</v>
      </c>
      <c r="AD995" s="8"/>
    </row>
    <row r="996" ht="14.25" customHeight="1">
      <c r="A996" s="38">
        <v>208</v>
      </c>
      <c r="B996" s="44" t="s">
        <v>1721</v>
      </c>
      <c r="C996" s="46" t="s">
        <v>1722</v>
      </c>
      <c r="D996" s="46" t="s">
        <v>1681</v>
      </c>
      <c r="E996" s="46" t="s">
        <v>1723</v>
      </c>
      <c r="F996" s="41" t="s">
        <v>689</v>
      </c>
      <c r="G996" s="41" t="s">
        <v>762</v>
      </c>
      <c r="H996" s="65">
        <v>3.12</v>
      </c>
      <c r="I996" t="s">
        <v>1720</v>
      </c>
      <c r="K996" s="46"/>
      <c r="L996" s="46" t="str">
        <f>((I996&amp;A996)&amp;"-")&amp;B996</f>
        <v>UC208-17b</v>
      </c>
      <c r="M996" t="s">
        <v>1191</v>
      </c>
      <c r="N996" s="40"/>
      <c r="O996" s="40"/>
      <c r="P996" s="40"/>
      <c r="Q996" s="40"/>
      <c r="R996" s="39"/>
      <c r="S996" s="39"/>
      <c r="T996" s="39"/>
      <c r="U996" s="40"/>
      <c r="V996" s="39"/>
      <c r="W996" s="69"/>
      <c r="Y996" t="s">
        <v>40</v>
      </c>
      <c r="AA996">
        <v>65763</v>
      </c>
      <c r="AB996" t="b">
        <f>if((W996=""),false,true)</f>
        <v>0</v>
      </c>
      <c r="AD996" s="8"/>
    </row>
    <row r="997" ht="14.25" customHeight="1">
      <c r="A997" s="38">
        <v>208</v>
      </c>
      <c r="B997" s="44" t="s">
        <v>1724</v>
      </c>
      <c r="C997" s="46" t="s">
        <v>1722</v>
      </c>
      <c r="D997" s="46" t="s">
        <v>1681</v>
      </c>
      <c r="E997" s="46" t="s">
        <v>1682</v>
      </c>
      <c r="F997" s="41" t="s">
        <v>1603</v>
      </c>
      <c r="G997" s="41" t="s">
        <v>1604</v>
      </c>
      <c r="H997" s="65">
        <v>2.9</v>
      </c>
      <c r="I997" t="s">
        <v>1720</v>
      </c>
      <c r="K997" s="46"/>
      <c r="L997" s="46" t="str">
        <f>((I997&amp;A997)&amp;"-")&amp;B997</f>
        <v>UC208-27b</v>
      </c>
      <c r="M997" t="s">
        <v>1191</v>
      </c>
      <c r="N997" s="40"/>
      <c r="O997" s="40"/>
      <c r="P997" s="40"/>
      <c r="Q997" s="40"/>
      <c r="R997" s="39"/>
      <c r="S997" s="39"/>
      <c r="T997" s="39"/>
      <c r="U997" s="40"/>
      <c r="V997" s="39"/>
      <c r="W997" s="69"/>
      <c r="Y997" t="s">
        <v>40</v>
      </c>
      <c r="AA997">
        <v>65763</v>
      </c>
      <c r="AB997" t="b">
        <f>if((W997=""),false,true)</f>
        <v>0</v>
      </c>
      <c r="AD997" s="8"/>
    </row>
    <row r="998" ht="14.25" customHeight="1">
      <c r="A998" s="38">
        <v>208</v>
      </c>
      <c r="B998" s="44" t="s">
        <v>1725</v>
      </c>
      <c r="C998" s="46" t="s">
        <v>1722</v>
      </c>
      <c r="D998" s="46" t="s">
        <v>1681</v>
      </c>
      <c r="E998" s="46" t="s">
        <v>1682</v>
      </c>
      <c r="F998" s="41" t="s">
        <v>429</v>
      </c>
      <c r="G998" s="41" t="s">
        <v>430</v>
      </c>
      <c r="H998" s="65">
        <v>-0.1</v>
      </c>
      <c r="I998" t="s">
        <v>1720</v>
      </c>
      <c r="K998" s="46" t="s">
        <v>1683</v>
      </c>
      <c r="L998" s="46" t="str">
        <f>((I998&amp;A998)&amp;"-")&amp;B998</f>
        <v>UC208-47b</v>
      </c>
      <c r="M998" t="s">
        <v>1191</v>
      </c>
      <c r="N998" s="40"/>
      <c r="O998" s="40"/>
      <c r="P998" s="40"/>
      <c r="Q998" s="40"/>
      <c r="R998" s="39"/>
      <c r="S998" s="39"/>
      <c r="T998" s="39"/>
      <c r="U998" s="40"/>
      <c r="V998" s="39"/>
      <c r="W998" s="69"/>
      <c r="Y998" t="s">
        <v>40</v>
      </c>
      <c r="Z998" t="s">
        <v>294</v>
      </c>
      <c r="AA998">
        <v>65763</v>
      </c>
      <c r="AB998" t="b">
        <f>if((W998=""),false,true)</f>
        <v>0</v>
      </c>
      <c r="AD998" s="8"/>
    </row>
    <row r="999" ht="14.25" customHeight="1">
      <c r="A999" s="38">
        <v>208</v>
      </c>
      <c r="B999" s="44" t="s">
        <v>1726</v>
      </c>
      <c r="C999" s="46" t="s">
        <v>1722</v>
      </c>
      <c r="D999" s="46" t="s">
        <v>1681</v>
      </c>
      <c r="E999" s="46" t="s">
        <v>1682</v>
      </c>
      <c r="F999" s="41" t="s">
        <v>238</v>
      </c>
      <c r="G999" s="41" t="s">
        <v>239</v>
      </c>
      <c r="H999" s="65">
        <v>2.83</v>
      </c>
      <c r="I999" t="s">
        <v>1720</v>
      </c>
      <c r="K999" s="46"/>
      <c r="L999" s="46" t="str">
        <f>((I999&amp;A999)&amp;"-")&amp;B999</f>
        <v>UC208-7b</v>
      </c>
      <c r="M999" t="s">
        <v>1191</v>
      </c>
      <c r="N999" s="40"/>
      <c r="O999" s="40"/>
      <c r="P999" s="40"/>
      <c r="Q999" s="40"/>
      <c r="R999" s="39"/>
      <c r="S999" s="39"/>
      <c r="T999" s="39"/>
      <c r="U999" s="40"/>
      <c r="V999" s="39"/>
      <c r="W999" s="69"/>
      <c r="Y999" t="s">
        <v>40</v>
      </c>
      <c r="AA999">
        <v>65763</v>
      </c>
      <c r="AB999" t="b">
        <f>if((W999=""),false,true)</f>
        <v>0</v>
      </c>
      <c r="AD999" s="8"/>
    </row>
    <row r="1000" ht="14.25" customHeight="1">
      <c r="A1000" s="38">
        <v>208</v>
      </c>
      <c r="B1000" s="44" t="s">
        <v>1727</v>
      </c>
      <c r="C1000" s="46" t="s">
        <v>1722</v>
      </c>
      <c r="D1000" s="46" t="s">
        <v>1681</v>
      </c>
      <c r="E1000" s="46" t="s">
        <v>1682</v>
      </c>
      <c r="F1000" s="41" t="s">
        <v>731</v>
      </c>
      <c r="G1000" s="41" t="s">
        <v>767</v>
      </c>
      <c r="H1000" s="65">
        <v>2</v>
      </c>
      <c r="I1000" t="s">
        <v>1720</v>
      </c>
      <c r="K1000" s="46"/>
      <c r="L1000" s="46" t="str">
        <f>((I1000&amp;A1000)&amp;"-")&amp;B1000</f>
        <v>UC208-37b</v>
      </c>
      <c r="M1000" t="s">
        <v>1191</v>
      </c>
      <c r="N1000" s="40"/>
      <c r="O1000" s="40"/>
      <c r="P1000" s="40"/>
      <c r="Q1000" s="40"/>
      <c r="R1000" s="39"/>
      <c r="S1000" s="39"/>
      <c r="T1000" s="39"/>
      <c r="U1000" s="40"/>
      <c r="V1000" s="39"/>
      <c r="W1000" s="69"/>
      <c r="Y1000" t="s">
        <v>40</v>
      </c>
      <c r="AA1000">
        <v>65763</v>
      </c>
      <c r="AB1000" t="b">
        <f>if((W1000=""),false,true)</f>
        <v>0</v>
      </c>
      <c r="AD1000" s="8"/>
    </row>
    <row r="1001" ht="14.25" customHeight="1">
      <c r="A1001" s="38">
        <v>905</v>
      </c>
      <c r="B1001" s="44" t="s">
        <v>1728</v>
      </c>
      <c r="C1001" s="46" t="s">
        <v>1729</v>
      </c>
      <c r="D1001" s="46" t="s">
        <v>1730</v>
      </c>
      <c r="E1001" s="46" t="s">
        <v>1731</v>
      </c>
      <c r="F1001" s="41" t="s">
        <v>485</v>
      </c>
      <c r="G1001" s="41" t="s">
        <v>486</v>
      </c>
      <c r="H1001" s="65">
        <v>0.78</v>
      </c>
      <c r="I1001" t="s">
        <v>37</v>
      </c>
      <c r="K1001" s="46" t="s">
        <v>43</v>
      </c>
      <c r="L1001" s="46" t="s">
        <v>1732</v>
      </c>
      <c r="M1001" t="s">
        <v>583</v>
      </c>
      <c r="N1001" s="40">
        <v>14.814954</v>
      </c>
      <c r="O1001" s="40">
        <v>68.6736624</v>
      </c>
      <c r="P1001" s="40">
        <v>0.805</v>
      </c>
      <c r="Q1001" s="40">
        <v>1.602</v>
      </c>
      <c r="R1001" s="39">
        <v>9.24778651685393</v>
      </c>
      <c r="S1001" s="39">
        <v>85.3088973913043</v>
      </c>
      <c r="T1001" s="39">
        <v>94.5566839081583</v>
      </c>
      <c r="U1001" s="40">
        <v>201.564</v>
      </c>
      <c r="V1001" s="39">
        <v>0.0735</v>
      </c>
      <c r="W1001" s="69">
        <v>0.78</v>
      </c>
      <c r="Y1001" t="s">
        <v>40</v>
      </c>
      <c r="AA1001">
        <v>16359</v>
      </c>
      <c r="AB1001" t="b">
        <v>1</v>
      </c>
      <c r="AD1001" s="8"/>
    </row>
    <row r="1002" ht="14.25" customHeight="1">
      <c r="A1002" s="38">
        <v>905</v>
      </c>
      <c r="B1002" s="44" t="s">
        <v>1728</v>
      </c>
      <c r="C1002" s="46" t="s">
        <v>1729</v>
      </c>
      <c r="D1002" s="46" t="s">
        <v>1730</v>
      </c>
      <c r="E1002" s="46" t="s">
        <v>1731</v>
      </c>
      <c r="F1002" s="41" t="s">
        <v>547</v>
      </c>
      <c r="G1002" s="41" t="s">
        <v>548</v>
      </c>
      <c r="H1002" s="65">
        <v>0.39</v>
      </c>
      <c r="I1002" t="s">
        <v>37</v>
      </c>
      <c r="K1002" s="46" t="s">
        <v>43</v>
      </c>
      <c r="L1002" s="46" t="s">
        <v>1732</v>
      </c>
      <c r="M1002" t="s">
        <v>583</v>
      </c>
      <c r="N1002" s="40">
        <v>14.63556204</v>
      </c>
      <c r="O1002" s="40">
        <v>146.788309329</v>
      </c>
      <c r="P1002" s="40">
        <v>0.828</v>
      </c>
      <c r="Q1002" s="40">
        <v>1.602</v>
      </c>
      <c r="R1002" s="39">
        <v>9.13580651685393</v>
      </c>
      <c r="S1002" s="39">
        <v>177.280566822464</v>
      </c>
      <c r="T1002" s="39">
        <v>186.416373339318</v>
      </c>
      <c r="U1002" s="40">
        <v>201.564</v>
      </c>
      <c r="V1002" s="39">
        <v>0.07261</v>
      </c>
      <c r="W1002" s="69">
        <v>0.39</v>
      </c>
      <c r="Y1002" t="s">
        <v>40</v>
      </c>
      <c r="AA1002">
        <v>16359</v>
      </c>
      <c r="AB1002" t="b">
        <v>1</v>
      </c>
      <c r="AD1002" s="8"/>
    </row>
    <row r="1003" ht="14.25" customHeight="1">
      <c r="A1003" s="38">
        <v>905</v>
      </c>
      <c r="B1003" s="44" t="s">
        <v>1728</v>
      </c>
      <c r="C1003" s="46" t="s">
        <v>1729</v>
      </c>
      <c r="D1003" s="46" t="s">
        <v>1730</v>
      </c>
      <c r="E1003" s="46" t="s">
        <v>1731</v>
      </c>
      <c r="F1003" s="41" t="s">
        <v>594</v>
      </c>
      <c r="G1003" s="41" t="s">
        <v>595</v>
      </c>
      <c r="H1003" s="65">
        <v>0.54</v>
      </c>
      <c r="I1003" t="s">
        <v>37</v>
      </c>
      <c r="K1003" s="46" t="s">
        <v>43</v>
      </c>
      <c r="L1003" s="46" t="s">
        <v>1732</v>
      </c>
      <c r="M1003" t="s">
        <v>583</v>
      </c>
      <c r="N1003" s="40">
        <v>15.28661376</v>
      </c>
      <c r="O1003" s="40">
        <v>107.388593408</v>
      </c>
      <c r="P1003" s="40">
        <v>0.82</v>
      </c>
      <c r="Q1003" s="40">
        <v>1.602</v>
      </c>
      <c r="R1003" s="39">
        <v>9.54220584269663</v>
      </c>
      <c r="S1003" s="39">
        <v>130.961699278049</v>
      </c>
      <c r="T1003" s="39">
        <v>140.503905120745</v>
      </c>
      <c r="U1003" s="40">
        <v>201.564</v>
      </c>
      <c r="V1003" s="39">
        <v>0.07584</v>
      </c>
      <c r="W1003" s="69">
        <v>0.54</v>
      </c>
      <c r="Y1003" t="s">
        <v>40</v>
      </c>
      <c r="AA1003">
        <v>16359</v>
      </c>
      <c r="AB1003" t="b">
        <v>1</v>
      </c>
      <c r="AD1003" s="8"/>
    </row>
    <row r="1004" ht="14.25" customHeight="1">
      <c r="A1004" s="38">
        <v>905</v>
      </c>
      <c r="B1004" s="44" t="s">
        <v>1728</v>
      </c>
      <c r="C1004" s="46" t="s">
        <v>1729</v>
      </c>
      <c r="D1004" s="46" t="s">
        <v>1730</v>
      </c>
      <c r="E1004" s="46" t="s">
        <v>1731</v>
      </c>
      <c r="F1004" s="41" t="s">
        <v>598</v>
      </c>
      <c r="G1004" s="41" t="s">
        <v>599</v>
      </c>
      <c r="H1004" s="65">
        <v>0.64</v>
      </c>
      <c r="I1004" t="s">
        <v>37</v>
      </c>
      <c r="K1004" s="46" t="s">
        <v>43</v>
      </c>
      <c r="L1004" s="46" t="s">
        <v>1732</v>
      </c>
      <c r="M1004" t="s">
        <v>583</v>
      </c>
      <c r="N1004" s="40">
        <v>16.0848072</v>
      </c>
      <c r="O1004" s="40">
        <v>94.02125096</v>
      </c>
      <c r="P1004" s="40">
        <v>0.816</v>
      </c>
      <c r="Q1004" s="40">
        <v>1.602</v>
      </c>
      <c r="R1004" s="39">
        <v>10.0404539325843</v>
      </c>
      <c r="S1004" s="39">
        <v>115.22212127451</v>
      </c>
      <c r="T1004" s="39">
        <v>125.262575207094</v>
      </c>
      <c r="U1004" s="40">
        <v>201.564</v>
      </c>
      <c r="V1004" s="39">
        <v>0.0798</v>
      </c>
      <c r="W1004" s="69">
        <v>0.64</v>
      </c>
      <c r="Y1004" t="s">
        <v>40</v>
      </c>
      <c r="AA1004">
        <v>16359</v>
      </c>
      <c r="AB1004" t="b">
        <v>1</v>
      </c>
      <c r="AD1004" s="8"/>
    </row>
    <row r="1005" ht="14.25" customHeight="1">
      <c r="A1005" s="38">
        <v>905</v>
      </c>
      <c r="B1005" s="44" t="s">
        <v>1728</v>
      </c>
      <c r="C1005" s="46" t="s">
        <v>1729</v>
      </c>
      <c r="D1005" s="46" t="s">
        <v>1730</v>
      </c>
      <c r="E1005" s="46" t="s">
        <v>1731</v>
      </c>
      <c r="F1005" s="41" t="s">
        <v>35</v>
      </c>
      <c r="G1005" s="41" t="s">
        <v>36</v>
      </c>
      <c r="H1005" s="65">
        <v>0.48</v>
      </c>
      <c r="I1005" t="s">
        <v>37</v>
      </c>
      <c r="K1005" s="46" t="s">
        <v>43</v>
      </c>
      <c r="L1005" s="46" t="s">
        <v>1732</v>
      </c>
      <c r="M1005" t="s">
        <v>583</v>
      </c>
      <c r="N1005" s="40">
        <v>14.93387676</v>
      </c>
      <c r="O1005" s="40">
        <v>120.579314889</v>
      </c>
      <c r="P1005" s="40">
        <v>0.823</v>
      </c>
      <c r="Q1005" s="40">
        <v>1.602</v>
      </c>
      <c r="R1005" s="39">
        <v>9.3220204494382</v>
      </c>
      <c r="S1005" s="39">
        <v>146.511925746051</v>
      </c>
      <c r="T1005" s="39">
        <v>155.833946195489</v>
      </c>
      <c r="U1005" s="40">
        <v>201.564</v>
      </c>
      <c r="V1005" s="39">
        <v>0.07409</v>
      </c>
      <c r="W1005" s="69">
        <v>0.48</v>
      </c>
      <c r="Y1005" t="s">
        <v>40</v>
      </c>
      <c r="AA1005">
        <v>16359</v>
      </c>
      <c r="AB1005" t="b">
        <v>1</v>
      </c>
      <c r="AD1005" s="8"/>
    </row>
    <row r="1006" ht="14.25" customHeight="1">
      <c r="A1006" s="38">
        <v>905</v>
      </c>
      <c r="B1006" s="44" t="s">
        <v>1728</v>
      </c>
      <c r="C1006" s="46" t="s">
        <v>1729</v>
      </c>
      <c r="D1006" s="46" t="s">
        <v>1730</v>
      </c>
      <c r="E1006" s="46" t="s">
        <v>1731</v>
      </c>
      <c r="F1006" s="41" t="s">
        <v>669</v>
      </c>
      <c r="G1006" s="41" t="s">
        <v>670</v>
      </c>
      <c r="H1006" s="65">
        <v>0.74</v>
      </c>
      <c r="I1006" t="s">
        <v>37</v>
      </c>
      <c r="K1006" s="46" t="s">
        <v>43</v>
      </c>
      <c r="L1006" s="46" t="s">
        <v>1732</v>
      </c>
      <c r="M1006" t="s">
        <v>583</v>
      </c>
      <c r="N1006" s="40">
        <v>16.34482476</v>
      </c>
      <c r="O1006" s="40">
        <v>81.000262462</v>
      </c>
      <c r="P1006" s="40">
        <v>0.811</v>
      </c>
      <c r="Q1006" s="40">
        <v>1.602</v>
      </c>
      <c r="R1006" s="39">
        <v>10.2027620224719</v>
      </c>
      <c r="S1006" s="39">
        <v>99.8770190653514</v>
      </c>
      <c r="T1006" s="39">
        <v>110.079781087823</v>
      </c>
      <c r="U1006" s="40">
        <v>201.564</v>
      </c>
      <c r="V1006" s="39">
        <v>0.08109</v>
      </c>
      <c r="W1006" s="69">
        <v>0.74</v>
      </c>
      <c r="Y1006" t="s">
        <v>40</v>
      </c>
      <c r="AA1006">
        <v>16359</v>
      </c>
      <c r="AB1006" t="b">
        <v>1</v>
      </c>
      <c r="AD1006" s="8"/>
    </row>
    <row r="1007" ht="14.25" customHeight="1">
      <c r="A1007" s="38">
        <v>905</v>
      </c>
      <c r="B1007" s="44" t="s">
        <v>1728</v>
      </c>
      <c r="C1007" s="46" t="s">
        <v>1729</v>
      </c>
      <c r="D1007" s="46" t="s">
        <v>1730</v>
      </c>
      <c r="E1007" s="46" t="s">
        <v>1731</v>
      </c>
      <c r="F1007" s="41" t="s">
        <v>580</v>
      </c>
      <c r="G1007" s="41" t="s">
        <v>792</v>
      </c>
      <c r="H1007" s="65">
        <v>0.95</v>
      </c>
      <c r="I1007" t="s">
        <v>37</v>
      </c>
      <c r="K1007" s="46" t="s">
        <v>43</v>
      </c>
      <c r="L1007" s="46" t="s">
        <v>1732</v>
      </c>
      <c r="M1007" t="s">
        <v>583</v>
      </c>
      <c r="N1007" s="40">
        <v>15.218082</v>
      </c>
      <c r="O1007" s="40">
        <v>55.5578275</v>
      </c>
      <c r="P1007" s="40">
        <v>0.795</v>
      </c>
      <c r="Q1007" s="40">
        <v>1.602</v>
      </c>
      <c r="R1007" s="39">
        <v>9.49942696629213</v>
      </c>
      <c r="S1007" s="39">
        <v>69.8840597484277</v>
      </c>
      <c r="T1007" s="39">
        <v>79.3834867147198</v>
      </c>
      <c r="U1007" s="40">
        <v>201.564</v>
      </c>
      <c r="V1007" s="39">
        <v>0.0755</v>
      </c>
      <c r="W1007" s="69">
        <v>0.95</v>
      </c>
      <c r="Y1007" t="s">
        <v>40</v>
      </c>
      <c r="AA1007">
        <v>16359</v>
      </c>
      <c r="AB1007" t="b">
        <v>1</v>
      </c>
      <c r="AD1007" s="8"/>
    </row>
    <row r="1008" ht="14.25" customHeight="1">
      <c r="A1008" s="38">
        <v>905</v>
      </c>
      <c r="B1008" s="44" t="s">
        <v>1728</v>
      </c>
      <c r="C1008" s="46" t="s">
        <v>1729</v>
      </c>
      <c r="D1008" s="46" t="s">
        <v>1730</v>
      </c>
      <c r="E1008" s="46" t="s">
        <v>1731</v>
      </c>
      <c r="F1008" s="41" t="s">
        <v>671</v>
      </c>
      <c r="G1008" s="41" t="s">
        <v>672</v>
      </c>
      <c r="H1008" s="65">
        <v>0.91</v>
      </c>
      <c r="I1008" t="s">
        <v>37</v>
      </c>
      <c r="K1008" s="46" t="s">
        <v>43</v>
      </c>
      <c r="L1008" s="46" t="s">
        <v>1732</v>
      </c>
      <c r="M1008" t="s">
        <v>583</v>
      </c>
      <c r="N1008" s="40">
        <v>17.5058334</v>
      </c>
      <c r="O1008" s="40">
        <v>67.68413904</v>
      </c>
      <c r="P1008" s="40">
        <v>0.801</v>
      </c>
      <c r="Q1008" s="40">
        <v>1.602</v>
      </c>
      <c r="R1008" s="39">
        <v>10.9274865168539</v>
      </c>
      <c r="S1008" s="39">
        <v>84.4995493632959</v>
      </c>
      <c r="T1008" s="39">
        <v>95.4270358801498</v>
      </c>
      <c r="U1008" s="40">
        <v>201.564</v>
      </c>
      <c r="V1008" s="39">
        <v>0.08685</v>
      </c>
      <c r="W1008" s="69">
        <v>0.91</v>
      </c>
      <c r="Y1008" t="s">
        <v>40</v>
      </c>
      <c r="AA1008">
        <v>16359</v>
      </c>
      <c r="AB1008" t="b">
        <v>1</v>
      </c>
      <c r="AD1008" s="8"/>
    </row>
    <row r="1009" ht="14.25" customHeight="1">
      <c r="A1009" s="38">
        <v>905</v>
      </c>
      <c r="B1009" s="44" t="s">
        <v>1728</v>
      </c>
      <c r="C1009" s="46" t="s">
        <v>1729</v>
      </c>
      <c r="D1009" s="46" t="s">
        <v>1730</v>
      </c>
      <c r="E1009" s="46" t="s">
        <v>1731</v>
      </c>
      <c r="F1009" s="41" t="s">
        <v>679</v>
      </c>
      <c r="G1009" s="41" t="s">
        <v>1119</v>
      </c>
      <c r="H1009" s="65">
        <v>0.63</v>
      </c>
      <c r="I1009" t="s">
        <v>37</v>
      </c>
      <c r="K1009" s="46" t="s">
        <v>43</v>
      </c>
      <c r="L1009" s="46" t="s">
        <v>1732</v>
      </c>
      <c r="M1009" t="s">
        <v>583</v>
      </c>
      <c r="N1009" s="40">
        <v>11.98701108</v>
      </c>
      <c r="O1009" s="40">
        <v>69.713588448</v>
      </c>
      <c r="P1009" s="40">
        <v>0.801</v>
      </c>
      <c r="Q1009" s="40">
        <v>1.602</v>
      </c>
      <c r="R1009" s="39">
        <v>7.48252876404494</v>
      </c>
      <c r="S1009" s="39">
        <v>87.0331940674157</v>
      </c>
      <c r="T1009" s="39">
        <v>94.5157228314607</v>
      </c>
      <c r="U1009" s="40">
        <v>201.564</v>
      </c>
      <c r="V1009" s="39">
        <v>0.05947</v>
      </c>
      <c r="W1009" s="69">
        <v>0.63</v>
      </c>
      <c r="Y1009" t="s">
        <v>40</v>
      </c>
      <c r="AA1009">
        <v>16359</v>
      </c>
      <c r="AB1009" t="b">
        <v>1</v>
      </c>
      <c r="AD1009" s="8"/>
    </row>
    <row r="1010" ht="14.25" customHeight="1">
      <c r="A1010" s="38">
        <v>905</v>
      </c>
      <c r="B1010" s="44" t="s">
        <v>1728</v>
      </c>
      <c r="C1010" s="46" t="s">
        <v>1729</v>
      </c>
      <c r="D1010" s="46" t="s">
        <v>1730</v>
      </c>
      <c r="E1010" s="46" t="s">
        <v>1731</v>
      </c>
      <c r="F1010" s="41" t="s">
        <v>681</v>
      </c>
      <c r="G1010" s="41" t="s">
        <v>1120</v>
      </c>
      <c r="H1010" s="65">
        <v>1.21</v>
      </c>
      <c r="I1010" t="s">
        <v>37</v>
      </c>
      <c r="K1010" s="46" t="s">
        <v>43</v>
      </c>
      <c r="L1010" s="46" t="s">
        <v>1732</v>
      </c>
      <c r="M1010" t="s">
        <v>583</v>
      </c>
      <c r="N1010" s="40">
        <f>U1010*V1010</f>
        <v>23.3411112</v>
      </c>
      <c r="O1010" s="40">
        <f>(1-V1010)*74.1216</f>
        <v>65.53831872</v>
      </c>
      <c r="P1010" s="40">
        <v>0.804</v>
      </c>
      <c r="Q1010" s="40">
        <v>1.602</v>
      </c>
      <c r="R1010" s="39">
        <f>N1010/Q1010</f>
        <v>14.5699820224719</v>
      </c>
      <c r="S1010" s="39">
        <f>O1010/P1010</f>
        <v>81.5153217910448</v>
      </c>
      <c r="T1010" s="39">
        <f>R1010+S1010</f>
        <v>96.0853038135167</v>
      </c>
      <c r="U1010" s="40">
        <v>201.564</v>
      </c>
      <c r="V1010" s="39">
        <v>0.1158</v>
      </c>
      <c r="W1010" s="69">
        <f>round(((1000*V1010)/T1010),2)</f>
        <v>1.21</v>
      </c>
      <c r="Y1010" t="s">
        <v>40</v>
      </c>
      <c r="AA1010">
        <v>16359</v>
      </c>
      <c r="AB1010" t="b">
        <v>1</v>
      </c>
      <c r="AD1010" s="8"/>
    </row>
    <row r="1011" ht="14.25" customHeight="1">
      <c r="A1011" s="38">
        <v>905</v>
      </c>
      <c r="B1011" s="44" t="s">
        <v>1728</v>
      </c>
      <c r="C1011" s="46" t="s">
        <v>1729</v>
      </c>
      <c r="D1011" s="46" t="s">
        <v>1730</v>
      </c>
      <c r="E1011" s="46" t="s">
        <v>1731</v>
      </c>
      <c r="F1011" s="41" t="s">
        <v>683</v>
      </c>
      <c r="G1011" s="41" t="s">
        <v>684</v>
      </c>
      <c r="H1011" s="65">
        <v>0.76</v>
      </c>
      <c r="I1011" t="s">
        <v>37</v>
      </c>
      <c r="K1011" s="46" t="s">
        <v>43</v>
      </c>
      <c r="L1011" s="46" t="s">
        <v>1732</v>
      </c>
      <c r="M1011" t="s">
        <v>583</v>
      </c>
      <c r="N1011" s="40">
        <v>16.82857836</v>
      </c>
      <c r="O1011" s="40">
        <v>80.788706782</v>
      </c>
      <c r="P1011" s="40">
        <v>0.809</v>
      </c>
      <c r="Q1011" s="40">
        <v>1.602</v>
      </c>
      <c r="R1011" s="39">
        <v>10.5047305617978</v>
      </c>
      <c r="S1011" s="39">
        <v>99.8624311273177</v>
      </c>
      <c r="T1011" s="39">
        <v>110.367161689115</v>
      </c>
      <c r="U1011" s="40">
        <v>201.564</v>
      </c>
      <c r="V1011" s="39">
        <v>0.08349</v>
      </c>
      <c r="W1011" s="69">
        <v>0.76</v>
      </c>
      <c r="Y1011" t="s">
        <v>40</v>
      </c>
      <c r="AA1011">
        <v>16359</v>
      </c>
      <c r="AB1011" t="b">
        <v>1</v>
      </c>
      <c r="AD1011" s="8"/>
    </row>
    <row r="1012" ht="14.25" customHeight="1">
      <c r="A1012" s="38">
        <v>905</v>
      </c>
      <c r="B1012" s="44" t="s">
        <v>1728</v>
      </c>
      <c r="C1012" s="46" t="s">
        <v>1729</v>
      </c>
      <c r="D1012" s="46" t="s">
        <v>1730</v>
      </c>
      <c r="E1012" s="46" t="s">
        <v>1731</v>
      </c>
      <c r="F1012" s="41" t="s">
        <v>584</v>
      </c>
      <c r="G1012" s="41" t="s">
        <v>1733</v>
      </c>
      <c r="H1012" s="65">
        <v>1.13</v>
      </c>
      <c r="I1012" t="s">
        <v>37</v>
      </c>
      <c r="K1012" s="46" t="s">
        <v>43</v>
      </c>
      <c r="L1012" s="46" t="s">
        <v>1732</v>
      </c>
      <c r="M1012" t="s">
        <v>583</v>
      </c>
      <c r="N1012" s="40">
        <v>18.291933</v>
      </c>
      <c r="O1012" s="40">
        <v>54.64137875</v>
      </c>
      <c r="P1012" s="40">
        <v>0.791</v>
      </c>
      <c r="Q1012" s="40">
        <v>1.602</v>
      </c>
      <c r="R1012" s="39">
        <v>11.4181853932584</v>
      </c>
      <c r="S1012" s="39">
        <v>69.078860619469</v>
      </c>
      <c r="T1012" s="39">
        <v>80.4970460127274</v>
      </c>
      <c r="U1012" s="40">
        <v>201.564</v>
      </c>
      <c r="V1012" s="39">
        <v>0.09075</v>
      </c>
      <c r="W1012" s="69">
        <v>1.13</v>
      </c>
      <c r="Y1012" t="s">
        <v>40</v>
      </c>
      <c r="AA1012">
        <v>16359</v>
      </c>
      <c r="AB1012" t="b">
        <v>1</v>
      </c>
      <c r="AD1012" s="8"/>
    </row>
    <row r="1013" ht="14.25" customHeight="1">
      <c r="A1013" s="38">
        <v>905</v>
      </c>
      <c r="B1013" s="44" t="s">
        <v>1728</v>
      </c>
      <c r="C1013" s="46" t="s">
        <v>1729</v>
      </c>
      <c r="D1013" s="46" t="s">
        <v>1730</v>
      </c>
      <c r="E1013" s="46" t="s">
        <v>1731</v>
      </c>
      <c r="F1013" s="41" t="s">
        <v>685</v>
      </c>
      <c r="G1013" s="41" t="s">
        <v>686</v>
      </c>
      <c r="H1013" s="65">
        <v>0.68</v>
      </c>
      <c r="I1013" t="s">
        <v>37</v>
      </c>
      <c r="K1013" s="46" t="s">
        <v>43</v>
      </c>
      <c r="L1013" s="46" t="s">
        <v>1732</v>
      </c>
      <c r="M1013" t="s">
        <v>583</v>
      </c>
      <c r="N1013" s="40">
        <f>U1013*V1013</f>
        <v>15.08303412</v>
      </c>
      <c r="O1013" s="40">
        <f>(1-V1013)*88.1482</f>
        <v>81.552070194</v>
      </c>
      <c r="P1013" s="40">
        <v>0.809</v>
      </c>
      <c r="Q1013" s="40">
        <v>1.602</v>
      </c>
      <c r="R1013" s="39">
        <f>N1013/Q1013</f>
        <v>9.41512741573034</v>
      </c>
      <c r="S1013" s="39">
        <f>O1013/P1013</f>
        <v>100.806020017305</v>
      </c>
      <c r="T1013" s="39">
        <f>R1013+S1013</f>
        <v>110.221147433036</v>
      </c>
      <c r="U1013" s="40">
        <v>201.564</v>
      </c>
      <c r="V1013" s="39">
        <v>0.07483</v>
      </c>
      <c r="W1013" s="69">
        <f>round(((1000*V1013)/T1013),2)</f>
        <v>0.68</v>
      </c>
      <c r="Y1013" t="s">
        <v>40</v>
      </c>
      <c r="AA1013">
        <v>16359</v>
      </c>
      <c r="AB1013" t="b">
        <v>1</v>
      </c>
      <c r="AD1013" s="8"/>
    </row>
    <row r="1014" ht="14.25" customHeight="1">
      <c r="A1014" s="38">
        <v>905</v>
      </c>
      <c r="B1014" s="44" t="s">
        <v>1728</v>
      </c>
      <c r="C1014" s="46" t="s">
        <v>1729</v>
      </c>
      <c r="D1014" s="46" t="s">
        <v>1730</v>
      </c>
      <c r="E1014" s="46" t="s">
        <v>1731</v>
      </c>
      <c r="F1014" s="41" t="s">
        <v>588</v>
      </c>
      <c r="G1014" s="41" t="s">
        <v>989</v>
      </c>
      <c r="H1014" s="65">
        <v>0.46</v>
      </c>
      <c r="I1014" t="s">
        <v>37</v>
      </c>
      <c r="K1014" s="46" t="s">
        <v>43</v>
      </c>
      <c r="L1014" s="46" t="s">
        <v>1732</v>
      </c>
      <c r="M1014" t="s">
        <v>583</v>
      </c>
      <c r="N1014" s="40">
        <f>U1014*V1014</f>
        <v>12.06965232</v>
      </c>
      <c r="O1014" s="40">
        <f>(1-V1014)*116.1583</f>
        <v>109.202740996</v>
      </c>
      <c r="P1014" s="40">
        <v>0.886</v>
      </c>
      <c r="Q1014" s="40">
        <v>1.602</v>
      </c>
      <c r="R1014" s="39">
        <f>N1014/Q1014</f>
        <v>7.53411505617978</v>
      </c>
      <c r="S1014" s="39">
        <f>O1014/P1014</f>
        <v>123.253658009029</v>
      </c>
      <c r="T1014" s="39">
        <f>R1014+S1014</f>
        <v>130.787773065209</v>
      </c>
      <c r="U1014" s="40">
        <v>201.564</v>
      </c>
      <c r="V1014" s="39">
        <v>0.05988</v>
      </c>
      <c r="W1014" s="69">
        <f>round(((1000*V1014)/T1014),2)</f>
        <v>0.46</v>
      </c>
      <c r="Y1014" t="s">
        <v>40</v>
      </c>
      <c r="AA1014">
        <v>16359</v>
      </c>
      <c r="AB1014" t="b">
        <v>1</v>
      </c>
      <c r="AD1014" s="8"/>
    </row>
    <row r="1015" ht="14.25" customHeight="1">
      <c r="A1015" s="38">
        <v>905</v>
      </c>
      <c r="B1015" s="44" t="s">
        <v>1728</v>
      </c>
      <c r="C1015" s="46" t="s">
        <v>1729</v>
      </c>
      <c r="D1015" s="46" t="s">
        <v>1730</v>
      </c>
      <c r="E1015" s="46" t="s">
        <v>1731</v>
      </c>
      <c r="F1015" s="41" t="s">
        <v>703</v>
      </c>
      <c r="G1015" s="41" t="s">
        <v>704</v>
      </c>
      <c r="H1015" s="65">
        <v>0.1</v>
      </c>
      <c r="I1015" t="s">
        <v>37</v>
      </c>
      <c r="K1015" s="46" t="s">
        <v>43</v>
      </c>
      <c r="L1015" s="46" t="s">
        <v>1732</v>
      </c>
      <c r="M1015" t="s">
        <v>583</v>
      </c>
      <c r="N1015" s="40">
        <f>U1015*V1015</f>
        <v>3.2854932</v>
      </c>
      <c r="O1015" s="40">
        <f>(1-V1015)*130.2279</f>
        <v>128.10518523</v>
      </c>
      <c r="P1015" s="40">
        <v>0.78</v>
      </c>
      <c r="Q1015" s="40">
        <v>1.602</v>
      </c>
      <c r="R1015" s="39">
        <f>N1015/Q1015</f>
        <v>2.05086966292135</v>
      </c>
      <c r="S1015" s="39">
        <f>O1015/P1015</f>
        <v>164.237416961538</v>
      </c>
      <c r="T1015" s="39">
        <f>R1015+S1015</f>
        <v>166.28828662446</v>
      </c>
      <c r="U1015" s="40">
        <v>201.564</v>
      </c>
      <c r="V1015" s="39">
        <v>0.0163</v>
      </c>
      <c r="W1015" s="69">
        <f>round(((1000*V1015)/T1015),2)</f>
        <v>0.1</v>
      </c>
      <c r="Y1015" t="s">
        <v>40</v>
      </c>
      <c r="AA1015">
        <v>16359</v>
      </c>
      <c r="AB1015" t="b">
        <v>1</v>
      </c>
      <c r="AD1015" s="8"/>
    </row>
    <row r="1016" ht="14.25" customHeight="1">
      <c r="A1016" s="38">
        <v>905</v>
      </c>
      <c r="B1016" s="44" t="s">
        <v>1728</v>
      </c>
      <c r="C1016" s="46" t="s">
        <v>1729</v>
      </c>
      <c r="D1016" s="46" t="s">
        <v>1730</v>
      </c>
      <c r="E1016" s="46" t="s">
        <v>1731</v>
      </c>
      <c r="F1016" s="41" t="s">
        <v>705</v>
      </c>
      <c r="G1016" s="41" t="s">
        <v>1734</v>
      </c>
      <c r="H1016" s="65">
        <v>0.57</v>
      </c>
      <c r="I1016" t="s">
        <v>37</v>
      </c>
      <c r="K1016" s="46" t="s">
        <v>43</v>
      </c>
      <c r="L1016" s="46" t="s">
        <v>1732</v>
      </c>
      <c r="M1016" t="s">
        <v>583</v>
      </c>
      <c r="N1016" s="40">
        <f>U1016*V1016</f>
        <v>11.79552528</v>
      </c>
      <c r="O1016" s="40">
        <f>(1-V1016)*74.1216</f>
        <v>69.784003968</v>
      </c>
      <c r="P1016" s="40">
        <v>0.734</v>
      </c>
      <c r="Q1016" s="40">
        <v>1.602</v>
      </c>
      <c r="R1016" s="39">
        <f>N1016/Q1016</f>
        <v>7.3629995505618</v>
      </c>
      <c r="S1016" s="39">
        <f>O1016/P1016</f>
        <v>95.0735748882834</v>
      </c>
      <c r="T1016" s="39">
        <f>R1016+S1016</f>
        <v>102.436574438845</v>
      </c>
      <c r="U1016" s="40">
        <v>201.564</v>
      </c>
      <c r="V1016" s="39">
        <v>0.05852</v>
      </c>
      <c r="W1016" s="69">
        <f>round(((1000*V1016)/T1016),2)</f>
        <v>0.57</v>
      </c>
      <c r="Y1016" t="s">
        <v>40</v>
      </c>
      <c r="AA1016">
        <v>16359</v>
      </c>
      <c r="AB1016" t="b">
        <v>1</v>
      </c>
      <c r="AD1016" s="8"/>
    </row>
    <row r="1017" ht="14.25" customHeight="1">
      <c r="A1017" s="38">
        <v>905</v>
      </c>
      <c r="B1017" s="44" t="s">
        <v>1728</v>
      </c>
      <c r="C1017" s="46" t="s">
        <v>1729</v>
      </c>
      <c r="D1017" s="46" t="s">
        <v>1730</v>
      </c>
      <c r="E1017" s="46" t="s">
        <v>1731</v>
      </c>
      <c r="F1017" s="41" t="s">
        <v>707</v>
      </c>
      <c r="G1017" s="41" t="s">
        <v>708</v>
      </c>
      <c r="H1017" s="65">
        <v>0.19</v>
      </c>
      <c r="I1017" t="s">
        <v>37</v>
      </c>
      <c r="K1017" s="46" t="s">
        <v>43</v>
      </c>
      <c r="L1017" s="46" t="s">
        <v>1732</v>
      </c>
      <c r="M1017" t="s">
        <v>583</v>
      </c>
      <c r="N1017" s="40">
        <f>U1017*V1017</f>
        <v>5.28299244</v>
      </c>
      <c r="O1017" s="40">
        <f>(1-V1017)*102.1748</f>
        <v>99.496798492</v>
      </c>
      <c r="P1017" s="40">
        <v>0.758</v>
      </c>
      <c r="Q1017" s="40">
        <v>1.602</v>
      </c>
      <c r="R1017" s="39">
        <f>N1017/Q1017</f>
        <v>3.29774808988764</v>
      </c>
      <c r="S1017" s="39">
        <f>O1017/P1017</f>
        <v>131.262267139842</v>
      </c>
      <c r="T1017" s="39">
        <f>R1017+S1017</f>
        <v>134.560015229729</v>
      </c>
      <c r="U1017" s="40">
        <v>201.564</v>
      </c>
      <c r="V1017" s="39">
        <v>0.02621</v>
      </c>
      <c r="W1017" s="69">
        <f>round(((1000*V1017)/T1017),2)</f>
        <v>0.19</v>
      </c>
      <c r="Y1017" t="s">
        <v>40</v>
      </c>
      <c r="AA1017">
        <v>16359</v>
      </c>
      <c r="AB1017" t="b">
        <v>1</v>
      </c>
      <c r="AD1017" s="8"/>
    </row>
    <row r="1018" ht="14.25" customHeight="1">
      <c r="A1018" s="38">
        <v>905</v>
      </c>
      <c r="B1018" s="44" t="s">
        <v>1728</v>
      </c>
      <c r="C1018" s="46" t="s">
        <v>1729</v>
      </c>
      <c r="D1018" s="46" t="s">
        <v>1730</v>
      </c>
      <c r="E1018" s="46" t="s">
        <v>1731</v>
      </c>
      <c r="F1018" s="41" t="s">
        <v>429</v>
      </c>
      <c r="G1018" s="41" t="s">
        <v>430</v>
      </c>
      <c r="H1018" s="65">
        <v>1.4</v>
      </c>
      <c r="I1018" t="s">
        <v>37</v>
      </c>
      <c r="K1018" s="46" t="s">
        <v>43</v>
      </c>
      <c r="L1018" s="46" t="s">
        <v>1732</v>
      </c>
      <c r="M1018" t="s">
        <v>583</v>
      </c>
      <c r="N1018" s="40">
        <v>18.4229496</v>
      </c>
      <c r="O1018" s="40">
        <v>41.85774824</v>
      </c>
      <c r="P1018" s="40">
        <v>0.78</v>
      </c>
      <c r="Q1018" s="40">
        <v>1.602</v>
      </c>
      <c r="R1018" s="39">
        <v>11.4999685393258</v>
      </c>
      <c r="S1018" s="39">
        <v>53.6637797948718</v>
      </c>
      <c r="T1018" s="39">
        <v>65.1637483341976</v>
      </c>
      <c r="U1018" s="40">
        <v>201.564</v>
      </c>
      <c r="V1018" s="39">
        <v>0.0914</v>
      </c>
      <c r="W1018" s="69">
        <v>1.4</v>
      </c>
      <c r="Y1018" t="s">
        <v>40</v>
      </c>
      <c r="AA1018">
        <v>16359</v>
      </c>
      <c r="AB1018" t="b">
        <v>1</v>
      </c>
      <c r="AD1018" s="8"/>
    </row>
    <row r="1019" ht="14.25" customHeight="1">
      <c r="A1019" s="38">
        <v>905</v>
      </c>
      <c r="B1019" s="44" t="s">
        <v>1728</v>
      </c>
      <c r="C1019" s="46" t="s">
        <v>1729</v>
      </c>
      <c r="D1019" s="46" t="s">
        <v>1730</v>
      </c>
      <c r="E1019" s="46" t="s">
        <v>1731</v>
      </c>
      <c r="F1019" s="41" t="s">
        <v>591</v>
      </c>
      <c r="G1019" s="41" t="s">
        <v>592</v>
      </c>
      <c r="H1019" s="65">
        <v>0.75</v>
      </c>
      <c r="I1019" t="s">
        <v>37</v>
      </c>
      <c r="K1019" s="46" t="s">
        <v>43</v>
      </c>
      <c r="L1019" s="46" t="s">
        <v>1732</v>
      </c>
      <c r="M1019" t="s">
        <v>583</v>
      </c>
      <c r="N1019" s="40">
        <f>U1019*V1019</f>
        <v>15.24025404</v>
      </c>
      <c r="O1019" s="40">
        <f>(1-V1019)*88.1051</f>
        <v>81.443473389</v>
      </c>
      <c r="P1019" s="40">
        <v>0.898</v>
      </c>
      <c r="Q1019" s="40">
        <v>1.602</v>
      </c>
      <c r="R1019" s="39">
        <f>N1019/Q1019</f>
        <v>9.51326719101123</v>
      </c>
      <c r="S1019" s="39">
        <f>O1019/P1019</f>
        <v>90.6942910790646</v>
      </c>
      <c r="T1019" s="39">
        <f>R1019+S1019</f>
        <v>100.207558270076</v>
      </c>
      <c r="U1019" s="40">
        <v>201.564</v>
      </c>
      <c r="V1019" s="39">
        <v>0.07561</v>
      </c>
      <c r="W1019" s="69">
        <f>round(((1000*V1019)/T1019),2)</f>
        <v>0.75</v>
      </c>
      <c r="Y1019" t="s">
        <v>40</v>
      </c>
      <c r="AA1019">
        <v>16359</v>
      </c>
      <c r="AB1019" t="b">
        <v>1</v>
      </c>
      <c r="AD1019" s="8"/>
    </row>
    <row r="1020" ht="14.25" customHeight="1">
      <c r="A1020" s="38">
        <v>905</v>
      </c>
      <c r="B1020" s="44" t="s">
        <v>1728</v>
      </c>
      <c r="C1020" s="46" t="s">
        <v>1729</v>
      </c>
      <c r="D1020" s="46" t="s">
        <v>1730</v>
      </c>
      <c r="E1020" s="46" t="s">
        <v>1731</v>
      </c>
      <c r="F1020" s="41" t="s">
        <v>992</v>
      </c>
      <c r="G1020" s="41" t="s">
        <v>993</v>
      </c>
      <c r="H1020" s="65">
        <v>0.89</v>
      </c>
      <c r="I1020" t="s">
        <v>37</v>
      </c>
      <c r="K1020" s="46" t="s">
        <v>43</v>
      </c>
      <c r="L1020" s="46" t="s">
        <v>1732</v>
      </c>
      <c r="M1020" t="s">
        <v>583</v>
      </c>
      <c r="N1020" s="40">
        <f>U1020*V1020</f>
        <v>14.30298144</v>
      </c>
      <c r="O1020" s="40">
        <f>(1-V1020)*74.0785</f>
        <v>68.82188964</v>
      </c>
      <c r="P1020" s="40">
        <v>0.908</v>
      </c>
      <c r="Q1020" s="40">
        <v>1.602</v>
      </c>
      <c r="R1020" s="39">
        <f>N1020/Q1020</f>
        <v>8.92820314606741</v>
      </c>
      <c r="S1020" s="39">
        <v>75.6041254955947</v>
      </c>
      <c r="T1020" s="39">
        <v>80.0329974057071</v>
      </c>
      <c r="U1020" s="40">
        <v>201.564</v>
      </c>
      <c r="V1020" s="39">
        <v>0.07096</v>
      </c>
      <c r="W1020" s="69">
        <f>round(((1000*V1020)/T1020),2)</f>
        <v>0.89</v>
      </c>
      <c r="Y1020" t="s">
        <v>40</v>
      </c>
      <c r="AA1020">
        <v>16359</v>
      </c>
      <c r="AB1020" t="b">
        <v>1</v>
      </c>
      <c r="AD1020" s="8"/>
    </row>
    <row r="1021" ht="14.25" customHeight="1">
      <c r="A1021" s="38">
        <v>905</v>
      </c>
      <c r="B1021" s="44" t="s">
        <v>1728</v>
      </c>
      <c r="C1021" s="46" t="s">
        <v>1729</v>
      </c>
      <c r="D1021" s="46" t="s">
        <v>1730</v>
      </c>
      <c r="E1021" s="46" t="s">
        <v>1731</v>
      </c>
      <c r="F1021" s="41" t="s">
        <v>1735</v>
      </c>
      <c r="G1021" s="41" t="s">
        <v>1736</v>
      </c>
      <c r="H1021" s="65">
        <v>0.43</v>
      </c>
      <c r="I1021" t="s">
        <v>37</v>
      </c>
      <c r="K1021" s="46" t="s">
        <v>43</v>
      </c>
      <c r="L1021" s="46" t="s">
        <v>1732</v>
      </c>
      <c r="M1021" t="s">
        <v>583</v>
      </c>
      <c r="N1021" s="40">
        <f>U1021*V1021</f>
        <v>12.6179064</v>
      </c>
      <c r="O1021" s="40">
        <f>(1-V1021)*130.1849</f>
        <v>122.03532526</v>
      </c>
      <c r="P1021" s="40">
        <v>0.882</v>
      </c>
      <c r="Q1021" s="40">
        <v>1.602</v>
      </c>
      <c r="R1021" s="39">
        <f>N1021/Q1021</f>
        <v>7.87634606741573</v>
      </c>
      <c r="S1021" s="39">
        <f>O1021/P1021</f>
        <v>138.362046780045</v>
      </c>
      <c r="T1021" s="39">
        <f>R1021+S1021</f>
        <v>146.238392847461</v>
      </c>
      <c r="U1021" s="40">
        <v>201.564</v>
      </c>
      <c r="V1021" s="39">
        <v>0.0626</v>
      </c>
      <c r="W1021" s="69">
        <f>round(((1000*V1021)/T1021),2)</f>
        <v>0.43</v>
      </c>
      <c r="Y1021" t="s">
        <v>40</v>
      </c>
      <c r="AA1021">
        <v>16359</v>
      </c>
      <c r="AB1021" t="b">
        <v>1</v>
      </c>
      <c r="AD1021" s="8"/>
    </row>
    <row r="1022" ht="14.25" customHeight="1">
      <c r="A1022" s="38">
        <v>905</v>
      </c>
      <c r="B1022" s="44" t="s">
        <v>1728</v>
      </c>
      <c r="C1022" s="46" t="s">
        <v>1729</v>
      </c>
      <c r="D1022" s="46" t="s">
        <v>1730</v>
      </c>
      <c r="E1022" s="46" t="s">
        <v>1731</v>
      </c>
      <c r="F1022" s="41" t="s">
        <v>238</v>
      </c>
      <c r="G1022" s="41" t="s">
        <v>239</v>
      </c>
      <c r="H1022" s="65">
        <v>2.97</v>
      </c>
      <c r="I1022" t="s">
        <v>37</v>
      </c>
      <c r="K1022" s="46" t="s">
        <v>43</v>
      </c>
      <c r="L1022" s="46" t="s">
        <v>1732</v>
      </c>
      <c r="M1022" t="s">
        <v>583</v>
      </c>
      <c r="N1022" s="40">
        <f>U1022*V1022</f>
        <v>55.3091616</v>
      </c>
      <c r="O1022" s="40">
        <f>(1-V1022)*72.1057</f>
        <v>52.31989592</v>
      </c>
      <c r="P1022" s="40">
        <v>0.904</v>
      </c>
      <c r="Q1022" s="40">
        <v>1.602</v>
      </c>
      <c r="R1022" s="39">
        <f>N1022/Q1022</f>
        <v>34.5250696629213</v>
      </c>
      <c r="S1022" s="39">
        <f>O1022/P1022</f>
        <v>57.8759910619469</v>
      </c>
      <c r="T1022" s="39">
        <f>R1022+S1022</f>
        <v>92.4010607248682</v>
      </c>
      <c r="U1022" s="40">
        <v>201.564</v>
      </c>
      <c r="V1022" s="39">
        <v>0.2744</v>
      </c>
      <c r="W1022" s="69">
        <f>round(((1000*V1022)/T1022),2)</f>
        <v>2.97</v>
      </c>
      <c r="Y1022" t="s">
        <v>40</v>
      </c>
      <c r="AA1022">
        <v>16359</v>
      </c>
      <c r="AB1022" t="b">
        <v>1</v>
      </c>
      <c r="AD1022" s="8"/>
    </row>
    <row r="1023" ht="14.25" customHeight="1">
      <c r="A1023" s="38">
        <v>960</v>
      </c>
      <c r="B1023" s="46" t="s">
        <v>1737</v>
      </c>
      <c r="C1023" s="46" t="s">
        <v>1738</v>
      </c>
      <c r="D1023" s="46" t="s">
        <v>1730</v>
      </c>
      <c r="E1023" s="46" t="s">
        <v>1731</v>
      </c>
      <c r="F1023" s="41" t="s">
        <v>48</v>
      </c>
      <c r="G1023" s="41" t="s">
        <v>49</v>
      </c>
      <c r="H1023" s="65">
        <v>0.0178603322</v>
      </c>
      <c r="I1023" t="s">
        <v>37</v>
      </c>
      <c r="K1023" s="46" t="s">
        <v>43</v>
      </c>
      <c r="L1023" s="46" t="s">
        <v>1739</v>
      </c>
      <c r="M1023" t="s">
        <v>583</v>
      </c>
      <c r="N1023" s="40"/>
      <c r="O1023" s="56"/>
      <c r="P1023" s="56"/>
      <c r="Q1023" s="56"/>
      <c r="R1023" s="39"/>
      <c r="S1023" s="39"/>
      <c r="T1023" s="39"/>
      <c r="U1023" s="40"/>
      <c r="V1023" s="39"/>
      <c r="W1023" s="69"/>
      <c r="Y1023" t="s">
        <v>40</v>
      </c>
      <c r="AA1023">
        <v>16359</v>
      </c>
      <c r="AB1023" t="b">
        <v>0</v>
      </c>
      <c r="AD1023" s="8"/>
    </row>
    <row r="1024" ht="14.25" customHeight="1">
      <c r="A1024" s="38">
        <v>1287</v>
      </c>
      <c r="B1024" s="46" t="s">
        <v>53</v>
      </c>
      <c r="C1024" s="46" t="s">
        <v>45</v>
      </c>
      <c r="D1024" s="46" t="s">
        <v>1740</v>
      </c>
      <c r="E1024" s="46" t="s">
        <v>1741</v>
      </c>
      <c r="F1024" t="s">
        <v>48</v>
      </c>
      <c r="G1024" s="46" t="s">
        <v>49</v>
      </c>
      <c r="H1024">
        <v>0.000173780083</v>
      </c>
      <c r="I1024" t="s">
        <v>37</v>
      </c>
      <c r="L1024" t="s">
        <v>50</v>
      </c>
      <c r="M1024" t="s">
        <v>39</v>
      </c>
      <c r="N1024" s="40"/>
      <c r="O1024" s="40"/>
      <c r="P1024" s="40"/>
      <c r="Q1024" s="40"/>
      <c r="R1024" s="39"/>
      <c r="S1024" s="39"/>
      <c r="T1024" s="39"/>
      <c r="U1024" s="40"/>
      <c r="V1024" s="39"/>
      <c r="W1024" s="69"/>
      <c r="Y1024" t="s">
        <v>40</v>
      </c>
      <c r="AA1024">
        <v>15205</v>
      </c>
      <c r="AB1024" s="46" t="b">
        <v>0</v>
      </c>
      <c r="AD1024" s="8"/>
    </row>
    <row r="1025" ht="14.25" customHeight="1">
      <c r="A1025" s="38">
        <v>1287</v>
      </c>
      <c r="B1025" s="46" t="s">
        <v>44</v>
      </c>
      <c r="C1025" s="46" t="s">
        <v>45</v>
      </c>
      <c r="D1025" s="46" t="s">
        <v>1742</v>
      </c>
      <c r="E1025" s="46" t="s">
        <v>1743</v>
      </c>
      <c r="F1025" t="s">
        <v>48</v>
      </c>
      <c r="G1025" s="46" t="s">
        <v>49</v>
      </c>
      <c r="H1025">
        <v>0.001011579454</v>
      </c>
      <c r="I1025" t="s">
        <v>37</v>
      </c>
      <c r="L1025" s="46" t="str">
        <f>((I1025&amp;A1025)&amp;"-")&amp;B1025</f>
        <v>REF1287-Wang 99 - S3</v>
      </c>
      <c r="M1025" t="s">
        <v>39</v>
      </c>
      <c r="N1025" s="40"/>
      <c r="O1025" s="40"/>
      <c r="P1025" s="40"/>
      <c r="Q1025" s="40"/>
      <c r="R1025" s="39"/>
      <c r="S1025" s="39"/>
      <c r="T1025" s="39"/>
      <c r="U1025" s="40"/>
      <c r="V1025" s="39"/>
      <c r="W1025" s="69"/>
      <c r="Y1025" t="s">
        <v>40</v>
      </c>
      <c r="AA1025">
        <v>28295142</v>
      </c>
      <c r="AB1025" s="46" t="b">
        <v>0</v>
      </c>
      <c r="AD1025" s="8"/>
    </row>
    <row r="1026" ht="14.25" customHeight="1">
      <c r="A1026" s="38">
        <v>1287</v>
      </c>
      <c r="B1026" s="46" t="s">
        <v>44</v>
      </c>
      <c r="C1026" s="46" t="s">
        <v>45</v>
      </c>
      <c r="D1026" s="46" t="s">
        <v>1744</v>
      </c>
      <c r="E1026" s="46" t="s">
        <v>1745</v>
      </c>
      <c r="F1026" t="s">
        <v>48</v>
      </c>
      <c r="G1026" s="46" t="s">
        <v>49</v>
      </c>
      <c r="H1026">
        <v>0.000019998619</v>
      </c>
      <c r="I1026" t="s">
        <v>37</v>
      </c>
      <c r="L1026" t="s">
        <v>50</v>
      </c>
      <c r="M1026" t="s">
        <v>39</v>
      </c>
      <c r="N1026" s="40"/>
      <c r="O1026" s="40"/>
      <c r="P1026" s="40"/>
      <c r="Q1026" s="40"/>
      <c r="R1026" s="39"/>
      <c r="S1026" s="39"/>
      <c r="T1026" s="39"/>
      <c r="U1026" s="40"/>
      <c r="V1026" s="39"/>
      <c r="W1026" s="69"/>
      <c r="Y1026" t="s">
        <v>40</v>
      </c>
      <c r="AA1026">
        <v>434925</v>
      </c>
      <c r="AB1026" s="46" t="b">
        <v>0</v>
      </c>
      <c r="AD1026" s="8"/>
    </row>
    <row r="1027" ht="14.25" customHeight="1">
      <c r="A1027" s="38">
        <v>1287</v>
      </c>
      <c r="B1027" s="46" t="s">
        <v>53</v>
      </c>
      <c r="C1027" s="46" t="s">
        <v>45</v>
      </c>
      <c r="D1027" s="46" t="s">
        <v>1746</v>
      </c>
      <c r="E1027" s="46" t="s">
        <v>1747</v>
      </c>
      <c r="F1027" t="s">
        <v>48</v>
      </c>
      <c r="G1027" s="46" t="s">
        <v>49</v>
      </c>
      <c r="H1027">
        <v>0.000066069345</v>
      </c>
      <c r="I1027" t="s">
        <v>37</v>
      </c>
      <c r="L1027" t="s">
        <v>50</v>
      </c>
      <c r="M1027" t="s">
        <v>39</v>
      </c>
      <c r="N1027" s="40"/>
      <c r="O1027" s="40"/>
      <c r="P1027" s="40"/>
      <c r="Q1027" s="40"/>
      <c r="R1027" s="39"/>
      <c r="S1027" s="39"/>
      <c r="T1027" s="39"/>
      <c r="U1027" s="40"/>
      <c r="V1027" s="39"/>
      <c r="W1027" s="69"/>
      <c r="Y1027" t="s">
        <v>40</v>
      </c>
      <c r="AA1027">
        <v>16253</v>
      </c>
      <c r="AB1027" s="46" t="b">
        <v>0</v>
      </c>
      <c r="AD1027" s="8"/>
    </row>
    <row r="1028" ht="14.25" customHeight="1">
      <c r="A1028" s="38">
        <v>1287</v>
      </c>
      <c r="B1028" s="46" t="s">
        <v>53</v>
      </c>
      <c r="C1028" s="46" t="s">
        <v>45</v>
      </c>
      <c r="D1028" s="46" t="s">
        <v>1748</v>
      </c>
      <c r="E1028" s="46" t="s">
        <v>1749</v>
      </c>
      <c r="F1028" t="s">
        <v>48</v>
      </c>
      <c r="G1028" s="46" t="s">
        <v>49</v>
      </c>
      <c r="H1028">
        <v>0.001862087137</v>
      </c>
      <c r="I1028" t="s">
        <v>37</v>
      </c>
      <c r="L1028" t="s">
        <v>50</v>
      </c>
      <c r="M1028" t="s">
        <v>39</v>
      </c>
      <c r="N1028" s="40"/>
      <c r="O1028" s="40"/>
      <c r="P1028" s="40"/>
      <c r="Q1028" s="40"/>
      <c r="R1028" s="39"/>
      <c r="S1028" s="39"/>
      <c r="T1028" s="39"/>
      <c r="U1028" s="40"/>
      <c r="V1028" s="39"/>
      <c r="W1028" s="69"/>
      <c r="Y1028" t="s">
        <v>294</v>
      </c>
      <c r="AA1028">
        <v>4025</v>
      </c>
      <c r="AB1028" s="46" t="b">
        <v>0</v>
      </c>
      <c r="AD1028" s="8"/>
    </row>
    <row r="1029" ht="14.25" customHeight="1">
      <c r="A1029" s="38">
        <v>1287</v>
      </c>
      <c r="B1029" s="46" t="s">
        <v>53</v>
      </c>
      <c r="C1029" s="46" t="s">
        <v>45</v>
      </c>
      <c r="D1029" s="46" t="s">
        <v>1750</v>
      </c>
      <c r="E1029" s="46" t="s">
        <v>1751</v>
      </c>
      <c r="F1029" t="s">
        <v>48</v>
      </c>
      <c r="G1029" s="46" t="s">
        <v>49</v>
      </c>
      <c r="H1029">
        <v>0.003311311215</v>
      </c>
      <c r="I1029" t="s">
        <v>37</v>
      </c>
      <c r="L1029" t="s">
        <v>50</v>
      </c>
      <c r="M1029" t="s">
        <v>39</v>
      </c>
      <c r="N1029" s="40"/>
      <c r="O1029" s="40"/>
      <c r="P1029" s="40"/>
      <c r="Q1029" s="40"/>
      <c r="R1029" s="39"/>
      <c r="S1029" s="39"/>
      <c r="T1029" s="39"/>
      <c r="U1029" s="40"/>
      <c r="V1029" s="39"/>
      <c r="W1029" s="69"/>
      <c r="Y1029" t="s">
        <v>40</v>
      </c>
      <c r="AA1029">
        <v>4762</v>
      </c>
      <c r="AB1029" s="46" t="b">
        <v>0</v>
      </c>
      <c r="AD1029" s="8"/>
    </row>
    <row r="1030" ht="14.25" customHeight="1">
      <c r="A1030" s="38">
        <v>1287</v>
      </c>
      <c r="B1030" s="46" t="s">
        <v>53</v>
      </c>
      <c r="C1030" s="46" t="s">
        <v>45</v>
      </c>
      <c r="D1030" s="46" t="s">
        <v>1752</v>
      </c>
      <c r="E1030" s="46" t="s">
        <v>1753</v>
      </c>
      <c r="F1030" t="s">
        <v>48</v>
      </c>
      <c r="G1030" s="46" t="s">
        <v>49</v>
      </c>
      <c r="H1030">
        <v>0.954992586021</v>
      </c>
      <c r="I1030" t="s">
        <v>37</v>
      </c>
      <c r="L1030" t="s">
        <v>50</v>
      </c>
      <c r="M1030" t="s">
        <v>39</v>
      </c>
      <c r="N1030" s="40"/>
      <c r="O1030" s="40"/>
      <c r="P1030" s="40"/>
      <c r="Q1030" s="40"/>
      <c r="R1030" s="39"/>
      <c r="S1030" s="39"/>
      <c r="T1030" s="39"/>
      <c r="U1030" s="40"/>
      <c r="V1030" s="39"/>
      <c r="W1030" s="69"/>
      <c r="Y1030" t="s">
        <v>40</v>
      </c>
      <c r="AA1030">
        <v>6332</v>
      </c>
      <c r="AB1030" s="46" t="b">
        <v>0</v>
      </c>
      <c r="AD1030" s="8"/>
    </row>
    <row r="1031" ht="14.25" customHeight="1">
      <c r="A1031" s="38">
        <v>963</v>
      </c>
      <c r="B1031" s="46" t="s">
        <v>1737</v>
      </c>
      <c r="C1031" s="46" t="s">
        <v>1754</v>
      </c>
      <c r="D1031" s="46" t="s">
        <v>1755</v>
      </c>
      <c r="E1031" s="46" t="s">
        <v>1756</v>
      </c>
      <c r="F1031" s="41" t="s">
        <v>48</v>
      </c>
      <c r="G1031" s="41" t="s">
        <v>49</v>
      </c>
      <c r="H1031" s="65">
        <v>9.07965332</v>
      </c>
      <c r="I1031" t="s">
        <v>37</v>
      </c>
      <c r="K1031" s="46" t="s">
        <v>43</v>
      </c>
      <c r="L1031" s="46" t="s">
        <v>1757</v>
      </c>
      <c r="M1031" t="s">
        <v>583</v>
      </c>
      <c r="N1031" s="40"/>
      <c r="O1031" s="56"/>
      <c r="P1031" s="56"/>
      <c r="Q1031" s="56"/>
      <c r="R1031" s="39"/>
      <c r="S1031" s="39"/>
      <c r="T1031" s="39"/>
      <c r="U1031" s="40"/>
      <c r="V1031" s="39"/>
      <c r="W1031" s="69"/>
      <c r="Y1031" t="s">
        <v>40</v>
      </c>
      <c r="AA1031">
        <v>10772140</v>
      </c>
      <c r="AB1031" t="b">
        <v>0</v>
      </c>
      <c r="AD1031" s="8"/>
    </row>
    <row r="1032" ht="14.25" customHeight="1">
      <c r="A1032" s="38">
        <v>1287</v>
      </c>
      <c r="B1032" s="46" t="s">
        <v>53</v>
      </c>
      <c r="C1032" s="46" t="s">
        <v>45</v>
      </c>
      <c r="D1032" s="46" t="s">
        <v>1755</v>
      </c>
      <c r="E1032" s="46" t="s">
        <v>1758</v>
      </c>
      <c r="F1032" t="s">
        <v>48</v>
      </c>
      <c r="G1032" s="46" t="s">
        <v>49</v>
      </c>
      <c r="H1032">
        <v>8.511380382024</v>
      </c>
      <c r="I1032" t="s">
        <v>37</v>
      </c>
      <c r="L1032" t="s">
        <v>50</v>
      </c>
      <c r="M1032" t="s">
        <v>39</v>
      </c>
      <c r="N1032" s="40"/>
      <c r="O1032" s="40"/>
      <c r="P1032" s="40"/>
      <c r="Q1032" s="40"/>
      <c r="R1032" s="39"/>
      <c r="S1032" s="39"/>
      <c r="T1032" s="39"/>
      <c r="U1032" s="40"/>
      <c r="V1032" s="39"/>
      <c r="W1032" s="69"/>
      <c r="Y1032" t="s">
        <v>40</v>
      </c>
      <c r="AA1032">
        <v>10772140</v>
      </c>
      <c r="AB1032" s="46" t="b">
        <v>0</v>
      </c>
      <c r="AD1032" s="8"/>
    </row>
    <row r="1033" ht="14.25" customHeight="1">
      <c r="A1033" s="38">
        <v>1287</v>
      </c>
      <c r="B1033" s="46" t="s">
        <v>53</v>
      </c>
      <c r="C1033" s="46" t="s">
        <v>45</v>
      </c>
      <c r="D1033" s="46" t="s">
        <v>1759</v>
      </c>
      <c r="E1033" s="46" t="s">
        <v>1760</v>
      </c>
      <c r="F1033" t="s">
        <v>48</v>
      </c>
      <c r="G1033" s="46" t="s">
        <v>49</v>
      </c>
      <c r="H1033">
        <v>0.812830516164</v>
      </c>
      <c r="I1033" t="s">
        <v>37</v>
      </c>
      <c r="L1033" t="s">
        <v>50</v>
      </c>
      <c r="M1033" t="s">
        <v>39</v>
      </c>
      <c r="N1033" s="40"/>
      <c r="O1033" s="40"/>
      <c r="P1033" s="40"/>
      <c r="Q1033" s="40"/>
      <c r="R1033" s="39"/>
      <c r="S1033" s="39"/>
      <c r="T1033" s="39"/>
      <c r="U1033" s="40"/>
      <c r="V1033" s="39"/>
      <c r="W1033" s="69"/>
      <c r="Y1033" t="s">
        <v>40</v>
      </c>
      <c r="AA1033">
        <v>7568</v>
      </c>
      <c r="AB1033" s="46" t="b">
        <v>0</v>
      </c>
      <c r="AD1033" s="8"/>
    </row>
    <row r="1034" ht="14.25" customHeight="1">
      <c r="A1034" s="38">
        <v>1287</v>
      </c>
      <c r="B1034" s="46" t="s">
        <v>44</v>
      </c>
      <c r="C1034" s="46" t="s">
        <v>45</v>
      </c>
      <c r="D1034" s="46" t="s">
        <v>1761</v>
      </c>
      <c r="E1034" s="46" t="s">
        <v>1762</v>
      </c>
      <c r="F1034" t="s">
        <v>48</v>
      </c>
      <c r="G1034" s="46" t="s">
        <v>49</v>
      </c>
      <c r="H1034">
        <v>0.00376703799</v>
      </c>
      <c r="I1034" t="s">
        <v>37</v>
      </c>
      <c r="L1034" t="s">
        <v>50</v>
      </c>
      <c r="M1034" t="s">
        <v>39</v>
      </c>
      <c r="N1034" s="40"/>
      <c r="O1034" s="40"/>
      <c r="P1034" s="40"/>
      <c r="Q1034" s="40"/>
      <c r="R1034" s="39"/>
      <c r="S1034" s="39"/>
      <c r="T1034" s="39"/>
      <c r="U1034" s="40"/>
      <c r="V1034" s="39"/>
      <c r="W1034" s="69"/>
      <c r="Y1034" t="s">
        <v>40</v>
      </c>
      <c r="AA1034">
        <v>29449</v>
      </c>
      <c r="AB1034" s="46" t="b">
        <v>0</v>
      </c>
      <c r="AD1034" s="8"/>
    </row>
    <row r="1035" ht="14.25" customHeight="1">
      <c r="A1035" s="38">
        <v>1287</v>
      </c>
      <c r="B1035" s="46" t="s">
        <v>53</v>
      </c>
      <c r="C1035" s="46" t="s">
        <v>45</v>
      </c>
      <c r="D1035" s="46" t="s">
        <v>1763</v>
      </c>
      <c r="E1035" s="46" t="s">
        <v>1764</v>
      </c>
      <c r="F1035" t="s">
        <v>48</v>
      </c>
      <c r="G1035" s="46" t="s">
        <v>49</v>
      </c>
      <c r="H1035">
        <v>0.030199517204</v>
      </c>
      <c r="I1035" t="s">
        <v>37</v>
      </c>
      <c r="L1035" s="46" t="str">
        <f>((I1035&amp;A1035)&amp;"-")&amp;B1035</f>
        <v>REF1287-Wang 99 - S1</v>
      </c>
      <c r="M1035" t="s">
        <v>39</v>
      </c>
      <c r="N1035" s="40"/>
      <c r="O1035" s="40"/>
      <c r="P1035" s="40"/>
      <c r="Q1035" s="40"/>
      <c r="R1035" s="39"/>
      <c r="S1035" s="39"/>
      <c r="T1035" s="39"/>
      <c r="U1035" s="40"/>
      <c r="V1035" s="39"/>
      <c r="W1035" s="69"/>
      <c r="Y1035" t="s">
        <v>294</v>
      </c>
      <c r="AA1035">
        <v>13854248</v>
      </c>
      <c r="AB1035" s="46" t="b">
        <v>0</v>
      </c>
      <c r="AD1035" s="8"/>
    </row>
    <row r="1036" ht="14.25" customHeight="1">
      <c r="A1036" s="38">
        <v>1287</v>
      </c>
      <c r="B1036" s="46" t="s">
        <v>53</v>
      </c>
      <c r="C1036" s="46" t="s">
        <v>45</v>
      </c>
      <c r="D1036" s="46" t="s">
        <v>1765</v>
      </c>
      <c r="E1036" s="46" t="s">
        <v>1766</v>
      </c>
      <c r="F1036" t="s">
        <v>48</v>
      </c>
      <c r="G1036" s="46" t="s">
        <v>49</v>
      </c>
      <c r="H1036">
        <v>0.003467368505</v>
      </c>
      <c r="I1036" t="s">
        <v>37</v>
      </c>
      <c r="L1036" s="46" t="str">
        <f>((I1036&amp;A1036)&amp;"-")&amp;B1036</f>
        <v>REF1287-Wang 99 - S1</v>
      </c>
      <c r="M1036" t="s">
        <v>39</v>
      </c>
      <c r="N1036" s="40"/>
      <c r="O1036" s="40"/>
      <c r="P1036" s="40"/>
      <c r="Q1036" s="40"/>
      <c r="R1036" s="39"/>
      <c r="S1036" s="39"/>
      <c r="T1036" s="39"/>
      <c r="U1036" s="40"/>
      <c r="V1036" s="39"/>
      <c r="W1036" s="69"/>
      <c r="Y1036" t="s">
        <v>294</v>
      </c>
      <c r="AA1036">
        <v>13875198</v>
      </c>
      <c r="AB1036" s="46" t="b">
        <v>0</v>
      </c>
      <c r="AD1036" s="8"/>
    </row>
    <row r="1037" ht="14.25" customHeight="1">
      <c r="A1037" s="38">
        <v>1287</v>
      </c>
      <c r="B1037" s="46" t="s">
        <v>174</v>
      </c>
      <c r="C1037" s="46" t="s">
        <v>45</v>
      </c>
      <c r="D1037" s="46" t="s">
        <v>1765</v>
      </c>
      <c r="E1037" s="46" t="s">
        <v>1766</v>
      </c>
      <c r="F1037" t="s">
        <v>48</v>
      </c>
      <c r="G1037" s="46" t="s">
        <v>49</v>
      </c>
      <c r="H1037">
        <v>0.003467368505</v>
      </c>
      <c r="I1037" t="s">
        <v>37</v>
      </c>
      <c r="L1037" s="46" t="str">
        <f>((I1037&amp;A1037)&amp;"-")&amp;B1037</f>
        <v>REF1287-Wang 99 - S2</v>
      </c>
      <c r="M1037" t="s">
        <v>39</v>
      </c>
      <c r="N1037" s="40"/>
      <c r="O1037" s="40"/>
      <c r="P1037" s="40"/>
      <c r="Q1037" s="40"/>
      <c r="R1037" s="39"/>
      <c r="S1037" s="39"/>
      <c r="T1037" s="39"/>
      <c r="U1037" s="40"/>
      <c r="V1037" s="39"/>
      <c r="W1037" s="69"/>
      <c r="Y1037" t="s">
        <v>294</v>
      </c>
      <c r="AA1037">
        <v>13875198</v>
      </c>
      <c r="AB1037" s="46" t="b">
        <v>0</v>
      </c>
      <c r="AD1037" s="8"/>
    </row>
    <row r="1038" ht="14.25" customHeight="1">
      <c r="A1038" s="38">
        <v>1168</v>
      </c>
      <c r="B1038" s="46" t="s">
        <v>1613</v>
      </c>
      <c r="C1038" s="46" t="s">
        <v>577</v>
      </c>
      <c r="D1038" s="11" t="s">
        <v>1767</v>
      </c>
      <c r="E1038" s="11" t="s">
        <v>1768</v>
      </c>
      <c r="F1038" s="7" t="s">
        <v>1616</v>
      </c>
      <c r="G1038" s="7" t="s">
        <v>1617</v>
      </c>
      <c r="H1038">
        <v>1.6376000666446</v>
      </c>
      <c r="I1038" s="46" t="s">
        <v>37</v>
      </c>
      <c r="K1038" s="46"/>
      <c r="L1038" t="s">
        <v>1618</v>
      </c>
      <c r="M1038" t="s">
        <v>583</v>
      </c>
      <c r="N1038" s="40"/>
      <c r="O1038" s="40"/>
      <c r="P1038" s="40"/>
      <c r="Q1038" s="40"/>
      <c r="R1038" s="39"/>
      <c r="S1038" s="39"/>
      <c r="T1038" s="39"/>
      <c r="U1038" s="40"/>
      <c r="V1038" s="39"/>
      <c r="W1038" s="69"/>
      <c r="Y1038" t="s">
        <v>40</v>
      </c>
      <c r="AA1038">
        <v>8071</v>
      </c>
      <c r="AB1038" s="46" t="b">
        <f>if((W1038=""),false,true)</f>
        <v>0</v>
      </c>
      <c r="AD1038" s="8"/>
    </row>
    <row r="1039" ht="14.25" customHeight="1">
      <c r="A1039" s="38">
        <v>1214</v>
      </c>
      <c r="B1039" s="46" t="s">
        <v>1619</v>
      </c>
      <c r="C1039" s="46" t="s">
        <v>577</v>
      </c>
      <c r="D1039" s="11" t="s">
        <v>1767</v>
      </c>
      <c r="E1039" s="11" t="s">
        <v>1768</v>
      </c>
      <c r="F1039" s="7" t="s">
        <v>35</v>
      </c>
      <c r="G1039" s="7" t="s">
        <v>668</v>
      </c>
      <c r="H1039">
        <v>0.73424457904602</v>
      </c>
      <c r="I1039" s="46" t="s">
        <v>37</v>
      </c>
      <c r="K1039" s="46"/>
      <c r="L1039" t="s">
        <v>1620</v>
      </c>
      <c r="M1039" t="s">
        <v>583</v>
      </c>
      <c r="N1039" s="40"/>
      <c r="O1039" s="40"/>
      <c r="P1039" s="40"/>
      <c r="Q1039" s="40"/>
      <c r="R1039" s="39"/>
      <c r="S1039" s="39"/>
      <c r="T1039" s="39"/>
      <c r="U1039" s="40"/>
      <c r="V1039" s="39"/>
      <c r="W1039" s="69"/>
      <c r="Y1039" t="s">
        <v>40</v>
      </c>
      <c r="AA1039">
        <v>8071</v>
      </c>
      <c r="AB1039" s="46" t="b">
        <f>if((W1039=""),false,true)</f>
        <v>0</v>
      </c>
      <c r="AD1039" s="8"/>
    </row>
    <row r="1040" ht="14.25" customHeight="1">
      <c r="A1040" s="38">
        <v>1287</v>
      </c>
      <c r="B1040" s="46" t="s">
        <v>53</v>
      </c>
      <c r="C1040" s="46" t="s">
        <v>45</v>
      </c>
      <c r="D1040" s="46" t="s">
        <v>1769</v>
      </c>
      <c r="E1040" s="46" t="s">
        <v>1770</v>
      </c>
      <c r="F1040" t="s">
        <v>48</v>
      </c>
      <c r="G1040" s="46" t="s">
        <v>49</v>
      </c>
      <c r="H1040">
        <v>0.012882495517</v>
      </c>
      <c r="I1040" t="s">
        <v>37</v>
      </c>
      <c r="L1040" t="s">
        <v>50</v>
      </c>
      <c r="M1040" t="s">
        <v>39</v>
      </c>
      <c r="N1040" s="40"/>
      <c r="O1040" s="40"/>
      <c r="P1040" s="40"/>
      <c r="Q1040" s="40"/>
      <c r="R1040" s="39"/>
      <c r="S1040" s="39"/>
      <c r="T1040" s="39"/>
      <c r="U1040" s="40"/>
      <c r="V1040" s="39"/>
      <c r="W1040" s="69"/>
      <c r="Y1040" t="s">
        <v>40</v>
      </c>
      <c r="AA1040">
        <v>8071</v>
      </c>
      <c r="AB1040" s="46" t="b">
        <v>0</v>
      </c>
      <c r="AD1040" s="8"/>
    </row>
    <row r="1041" ht="14.25" customHeight="1">
      <c r="A1041" s="38">
        <v>1308</v>
      </c>
      <c r="B1041" s="46" t="s">
        <v>41</v>
      </c>
      <c r="C1041" s="46" t="s">
        <v>42</v>
      </c>
      <c r="D1041" s="46" t="s">
        <v>1767</v>
      </c>
      <c r="E1041" s="46" t="s">
        <v>1771</v>
      </c>
      <c r="F1041" t="s">
        <v>35</v>
      </c>
      <c r="G1041" s="12" t="s">
        <v>36</v>
      </c>
      <c r="H1041">
        <v>0.703072319883834</v>
      </c>
      <c r="I1041" t="s">
        <v>37</v>
      </c>
      <c r="K1041" s="47" t="s">
        <v>43</v>
      </c>
      <c r="L1041" s="47" t="str">
        <f>((I1041&amp;A1041)&amp;"-")&amp;B1041</f>
        <v>REF1308-Abraham M.H. and Acree Jr. W.E. The solubility of liquid and solid compounds in dry octan-1-ol. Chemosphere (2013)</v>
      </c>
      <c r="M1041" t="s">
        <v>39</v>
      </c>
      <c r="N1041" s="71"/>
      <c r="O1041" s="71"/>
      <c r="P1041" s="71"/>
      <c r="Q1041" s="71"/>
      <c r="R1041" s="29"/>
      <c r="S1041" s="29"/>
      <c r="T1041" s="29"/>
      <c r="U1041" s="71"/>
      <c r="V1041" s="29"/>
      <c r="W1041" s="60"/>
      <c r="Y1041" t="s">
        <v>40</v>
      </c>
      <c r="AA1041">
        <v>8071</v>
      </c>
      <c r="AB1041" t="b">
        <f>if((W1041=""),false,true)</f>
        <v>0</v>
      </c>
      <c r="AD1041" s="37"/>
    </row>
    <row r="1042" ht="14.25" customHeight="1">
      <c r="A1042" s="38">
        <v>1287</v>
      </c>
      <c r="B1042" s="46" t="s">
        <v>53</v>
      </c>
      <c r="C1042" s="46" t="s">
        <v>45</v>
      </c>
      <c r="D1042" s="46" t="s">
        <v>1772</v>
      </c>
      <c r="E1042" s="46" t="s">
        <v>1773</v>
      </c>
      <c r="F1042" t="s">
        <v>48</v>
      </c>
      <c r="G1042" s="46" t="s">
        <v>49</v>
      </c>
      <c r="H1042">
        <v>0.010964781961</v>
      </c>
      <c r="I1042" t="s">
        <v>37</v>
      </c>
      <c r="L1042" t="s">
        <v>50</v>
      </c>
      <c r="M1042" t="s">
        <v>39</v>
      </c>
      <c r="N1042" s="40"/>
      <c r="O1042" s="40"/>
      <c r="P1042" s="40"/>
      <c r="Q1042" s="40"/>
      <c r="R1042" s="39"/>
      <c r="S1042" s="39"/>
      <c r="T1042" s="39"/>
      <c r="U1042" s="40"/>
      <c r="V1042" s="39"/>
      <c r="W1042" s="69"/>
      <c r="Y1042" t="s">
        <v>294</v>
      </c>
      <c r="AA1042">
        <v>6315</v>
      </c>
      <c r="AB1042" s="46" t="b">
        <v>0</v>
      </c>
      <c r="AD1042" s="8"/>
    </row>
    <row r="1043" ht="14.25" customHeight="1">
      <c r="A1043" s="38">
        <v>1287</v>
      </c>
      <c r="B1043" s="46" t="s">
        <v>174</v>
      </c>
      <c r="C1043" s="46" t="s">
        <v>45</v>
      </c>
      <c r="D1043" s="46" t="s">
        <v>1772</v>
      </c>
      <c r="E1043" s="46" t="s">
        <v>1774</v>
      </c>
      <c r="F1043" t="s">
        <v>48</v>
      </c>
      <c r="G1043" s="46" t="s">
        <v>49</v>
      </c>
      <c r="H1043">
        <v>0.010964781961</v>
      </c>
      <c r="I1043" t="s">
        <v>37</v>
      </c>
      <c r="L1043" t="s">
        <v>50</v>
      </c>
      <c r="M1043" t="s">
        <v>39</v>
      </c>
      <c r="N1043" s="40"/>
      <c r="O1043" s="40"/>
      <c r="P1043" s="40"/>
      <c r="Q1043" s="40"/>
      <c r="R1043" s="39"/>
      <c r="S1043" s="39"/>
      <c r="T1043" s="39"/>
      <c r="U1043" s="40"/>
      <c r="V1043" s="39"/>
      <c r="W1043" s="69"/>
      <c r="Y1043" t="s">
        <v>294</v>
      </c>
      <c r="AA1043">
        <v>6315</v>
      </c>
      <c r="AB1043" s="46" t="b">
        <v>0</v>
      </c>
      <c r="AD1043" s="8"/>
    </row>
    <row r="1044" ht="14.25" customHeight="1">
      <c r="A1044" s="38">
        <v>1287</v>
      </c>
      <c r="B1044" s="46" t="s">
        <v>174</v>
      </c>
      <c r="C1044" s="46" t="s">
        <v>45</v>
      </c>
      <c r="D1044" s="46" t="s">
        <v>1775</v>
      </c>
      <c r="E1044" s="46" t="s">
        <v>1776</v>
      </c>
      <c r="F1044" t="s">
        <v>48</v>
      </c>
      <c r="G1044" s="46" t="s">
        <v>49</v>
      </c>
      <c r="H1044">
        <v>0.000001348963</v>
      </c>
      <c r="I1044" t="s">
        <v>37</v>
      </c>
      <c r="L1044" t="s">
        <v>50</v>
      </c>
      <c r="M1044" t="s">
        <v>39</v>
      </c>
      <c r="N1044" s="40"/>
      <c r="O1044" s="40"/>
      <c r="P1044" s="40"/>
      <c r="Q1044" s="40"/>
      <c r="R1044" s="39"/>
      <c r="S1044" s="39"/>
      <c r="T1044" s="39"/>
      <c r="U1044" s="40"/>
      <c r="V1044" s="39"/>
      <c r="W1044" s="69"/>
      <c r="Y1044" t="s">
        <v>40</v>
      </c>
      <c r="AA1044">
        <v>35061</v>
      </c>
      <c r="AB1044" s="46" t="b">
        <v>0</v>
      </c>
      <c r="AD1044" s="8"/>
    </row>
    <row r="1045" ht="14.25" customHeight="1">
      <c r="A1045" s="38">
        <v>1287</v>
      </c>
      <c r="B1045" s="46" t="s">
        <v>174</v>
      </c>
      <c r="C1045" s="46" t="s">
        <v>45</v>
      </c>
      <c r="D1045" s="46" t="s">
        <v>1777</v>
      </c>
      <c r="E1045" s="46" t="s">
        <v>1778</v>
      </c>
      <c r="F1045" t="s">
        <v>48</v>
      </c>
      <c r="G1045" s="46" t="s">
        <v>49</v>
      </c>
      <c r="H1045">
        <v>0.000016595869</v>
      </c>
      <c r="I1045" t="s">
        <v>37</v>
      </c>
      <c r="L1045" t="s">
        <v>50</v>
      </c>
      <c r="M1045" t="s">
        <v>39</v>
      </c>
      <c r="N1045" s="40"/>
      <c r="O1045" s="40"/>
      <c r="P1045" s="40"/>
      <c r="Q1045" s="40"/>
      <c r="R1045" s="39"/>
      <c r="S1045" s="39"/>
      <c r="T1045" s="39"/>
      <c r="U1045" s="40"/>
      <c r="V1045" s="39"/>
      <c r="W1045" s="69"/>
      <c r="Y1045" t="s">
        <v>40</v>
      </c>
      <c r="AA1045">
        <v>68405</v>
      </c>
      <c r="AB1045" s="46" t="b">
        <v>0</v>
      </c>
      <c r="AD1045" s="8"/>
    </row>
    <row r="1046" ht="14.25" customHeight="1">
      <c r="A1046" s="38">
        <v>1287</v>
      </c>
      <c r="B1046" s="46" t="s">
        <v>53</v>
      </c>
      <c r="C1046" s="46" t="s">
        <v>45</v>
      </c>
      <c r="D1046" s="46" t="s">
        <v>1779</v>
      </c>
      <c r="E1046" s="46" t="s">
        <v>1780</v>
      </c>
      <c r="F1046" t="s">
        <v>48</v>
      </c>
      <c r="G1046" s="46" t="s">
        <v>49</v>
      </c>
      <c r="H1046">
        <v>0.000072443596</v>
      </c>
      <c r="I1046" t="s">
        <v>37</v>
      </c>
      <c r="L1046" t="s">
        <v>50</v>
      </c>
      <c r="M1046" t="s">
        <v>39</v>
      </c>
      <c r="N1046" s="40"/>
      <c r="O1046" s="40"/>
      <c r="P1046" s="40"/>
      <c r="Q1046" s="40"/>
      <c r="R1046" s="39"/>
      <c r="S1046" s="39"/>
      <c r="T1046" s="39"/>
      <c r="U1046" s="40"/>
      <c r="V1046" s="39"/>
      <c r="W1046" s="69"/>
      <c r="Y1046" t="s">
        <v>40</v>
      </c>
      <c r="AA1046">
        <v>6789</v>
      </c>
      <c r="AB1046" s="46" t="b">
        <v>0</v>
      </c>
      <c r="AD1046" s="8"/>
    </row>
    <row r="1047" ht="14.25" customHeight="1">
      <c r="A1047" s="38">
        <v>1287</v>
      </c>
      <c r="B1047" s="46" t="s">
        <v>53</v>
      </c>
      <c r="C1047" s="46" t="s">
        <v>45</v>
      </c>
      <c r="D1047" s="46" t="s">
        <v>1781</v>
      </c>
      <c r="E1047" s="46" t="s">
        <v>1782</v>
      </c>
      <c r="F1047" t="s">
        <v>48</v>
      </c>
      <c r="G1047" s="46" t="s">
        <v>49</v>
      </c>
      <c r="H1047">
        <v>0.002344228815</v>
      </c>
      <c r="I1047" t="s">
        <v>37</v>
      </c>
      <c r="L1047" t="s">
        <v>50</v>
      </c>
      <c r="M1047" t="s">
        <v>39</v>
      </c>
      <c r="N1047" s="40"/>
      <c r="O1047" s="40"/>
      <c r="P1047" s="40"/>
      <c r="Q1047" s="40"/>
      <c r="R1047" s="39"/>
      <c r="S1047" s="39"/>
      <c r="T1047" s="39"/>
      <c r="U1047" s="40"/>
      <c r="V1047" s="39"/>
      <c r="W1047" s="69"/>
      <c r="Y1047" t="s">
        <v>294</v>
      </c>
      <c r="AA1047">
        <v>11744</v>
      </c>
      <c r="AB1047" s="46" t="b">
        <v>0</v>
      </c>
      <c r="AD1047" s="8"/>
    </row>
    <row r="1048" ht="14.25" customHeight="1">
      <c r="A1048" s="38">
        <v>1287</v>
      </c>
      <c r="B1048" s="46" t="s">
        <v>174</v>
      </c>
      <c r="C1048" s="46" t="s">
        <v>45</v>
      </c>
      <c r="D1048" s="46" t="s">
        <v>1781</v>
      </c>
      <c r="E1048" s="46" t="s">
        <v>1783</v>
      </c>
      <c r="F1048" t="s">
        <v>48</v>
      </c>
      <c r="G1048" s="46" t="s">
        <v>49</v>
      </c>
      <c r="H1048">
        <v>0.002344228815</v>
      </c>
      <c r="I1048" t="s">
        <v>37</v>
      </c>
      <c r="L1048" t="s">
        <v>50</v>
      </c>
      <c r="M1048" t="s">
        <v>39</v>
      </c>
      <c r="N1048" s="40"/>
      <c r="O1048" s="40"/>
      <c r="P1048" s="40"/>
      <c r="Q1048" s="40"/>
      <c r="R1048" s="39"/>
      <c r="S1048" s="39"/>
      <c r="T1048" s="39"/>
      <c r="U1048" s="40"/>
      <c r="V1048" s="39"/>
      <c r="W1048" s="69"/>
      <c r="Y1048" t="s">
        <v>294</v>
      </c>
      <c r="AA1048">
        <v>11744</v>
      </c>
      <c r="AB1048" s="46" t="b">
        <v>0</v>
      </c>
      <c r="AD1048" s="8"/>
    </row>
    <row r="1049" ht="14.25" customHeight="1">
      <c r="A1049" s="38">
        <v>1287</v>
      </c>
      <c r="B1049" s="46" t="s">
        <v>53</v>
      </c>
      <c r="C1049" s="46" t="s">
        <v>45</v>
      </c>
      <c r="D1049" s="46" t="s">
        <v>1784</v>
      </c>
      <c r="E1049" s="46" t="s">
        <v>1785</v>
      </c>
      <c r="F1049" t="s">
        <v>48</v>
      </c>
      <c r="G1049" s="46" t="s">
        <v>49</v>
      </c>
      <c r="H1049">
        <v>0.087096358996</v>
      </c>
      <c r="I1049" t="s">
        <v>37</v>
      </c>
      <c r="L1049" s="46" t="str">
        <f>((I1049&amp;A1049)&amp;"-")&amp;B1049</f>
        <v>REF1287-Wang 99 - S1</v>
      </c>
      <c r="M1049" t="s">
        <v>39</v>
      </c>
      <c r="N1049" s="40"/>
      <c r="O1049" s="40"/>
      <c r="P1049" s="40"/>
      <c r="Q1049" s="40"/>
      <c r="R1049" s="39"/>
      <c r="S1049" s="39"/>
      <c r="T1049" s="39"/>
      <c r="U1049" s="40"/>
      <c r="V1049" s="39"/>
      <c r="W1049" s="69"/>
      <c r="Y1049" t="s">
        <v>294</v>
      </c>
      <c r="AA1049">
        <v>13837686</v>
      </c>
      <c r="AB1049" s="46" t="b">
        <v>0</v>
      </c>
      <c r="AD1049" s="8"/>
    </row>
    <row r="1050" ht="14.25" customHeight="1">
      <c r="A1050" s="38">
        <v>1287</v>
      </c>
      <c r="B1050" s="46" t="s">
        <v>53</v>
      </c>
      <c r="C1050" s="46" t="s">
        <v>45</v>
      </c>
      <c r="D1050" s="46" t="s">
        <v>1786</v>
      </c>
      <c r="E1050" s="46" t="s">
        <v>1787</v>
      </c>
      <c r="F1050" t="s">
        <v>48</v>
      </c>
      <c r="G1050" s="46" t="s">
        <v>49</v>
      </c>
      <c r="H1050">
        <v>0.000407380278</v>
      </c>
      <c r="I1050" t="s">
        <v>37</v>
      </c>
      <c r="L1050" t="s">
        <v>50</v>
      </c>
      <c r="M1050" t="s">
        <v>39</v>
      </c>
      <c r="N1050" s="40"/>
      <c r="O1050" s="40"/>
      <c r="P1050" s="40"/>
      <c r="Q1050" s="40"/>
      <c r="R1050" s="39"/>
      <c r="S1050" s="39"/>
      <c r="T1050" s="39"/>
      <c r="U1050" s="40"/>
      <c r="V1050" s="39"/>
      <c r="W1050" s="69"/>
      <c r="Y1050" t="s">
        <v>40</v>
      </c>
      <c r="AA1050">
        <v>6946</v>
      </c>
      <c r="AB1050" s="46" t="b">
        <v>0</v>
      </c>
      <c r="AD1050" s="8"/>
    </row>
    <row r="1051" ht="14.25" customHeight="1">
      <c r="A1051" s="38">
        <v>1287</v>
      </c>
      <c r="B1051" s="46" t="s">
        <v>53</v>
      </c>
      <c r="C1051" s="46" t="s">
        <v>45</v>
      </c>
      <c r="D1051" s="46" t="s">
        <v>1788</v>
      </c>
      <c r="E1051" s="46" t="s">
        <v>1789</v>
      </c>
      <c r="F1051" t="s">
        <v>48</v>
      </c>
      <c r="G1051" s="46" t="s">
        <v>49</v>
      </c>
      <c r="H1051">
        <v>0.038904514499</v>
      </c>
      <c r="I1051" t="s">
        <v>37</v>
      </c>
      <c r="L1051" t="s">
        <v>50</v>
      </c>
      <c r="M1051" t="s">
        <v>39</v>
      </c>
      <c r="N1051" s="40"/>
      <c r="O1051" s="40"/>
      <c r="P1051" s="40"/>
      <c r="Q1051" s="40"/>
      <c r="R1051" s="39"/>
      <c r="S1051" s="39"/>
      <c r="T1051" s="39"/>
      <c r="U1051" s="40"/>
      <c r="V1051" s="39"/>
      <c r="W1051" s="69"/>
      <c r="Y1051" t="s">
        <v>294</v>
      </c>
      <c r="AA1051">
        <v>6121</v>
      </c>
      <c r="AB1051" s="46" t="b">
        <v>0</v>
      </c>
      <c r="AD1051" s="8"/>
    </row>
    <row r="1052" ht="14.25" customHeight="1">
      <c r="A1052" s="38">
        <v>1287</v>
      </c>
      <c r="B1052" s="46" t="s">
        <v>174</v>
      </c>
      <c r="C1052" s="46" t="s">
        <v>45</v>
      </c>
      <c r="D1052" s="46" t="s">
        <v>1788</v>
      </c>
      <c r="E1052" s="46" t="s">
        <v>1790</v>
      </c>
      <c r="F1052" t="s">
        <v>48</v>
      </c>
      <c r="G1052" s="46" t="s">
        <v>49</v>
      </c>
      <c r="H1052">
        <v>0.038904514499</v>
      </c>
      <c r="I1052" t="s">
        <v>37</v>
      </c>
      <c r="L1052" t="s">
        <v>50</v>
      </c>
      <c r="M1052" t="s">
        <v>39</v>
      </c>
      <c r="N1052" s="40"/>
      <c r="O1052" s="40"/>
      <c r="P1052" s="40"/>
      <c r="Q1052" s="40"/>
      <c r="R1052" s="39"/>
      <c r="S1052" s="39"/>
      <c r="T1052" s="39"/>
      <c r="U1052" s="40"/>
      <c r="V1052" s="39"/>
      <c r="W1052" s="69"/>
      <c r="Y1052" t="s">
        <v>294</v>
      </c>
      <c r="AA1052">
        <v>6121</v>
      </c>
      <c r="AB1052" s="46" t="b">
        <v>0</v>
      </c>
      <c r="AD1052" s="8"/>
    </row>
    <row r="1053" ht="14.25" customHeight="1">
      <c r="A1053" s="38">
        <v>1287</v>
      </c>
      <c r="B1053" s="46" t="s">
        <v>53</v>
      </c>
      <c r="C1053" s="46" t="s">
        <v>45</v>
      </c>
      <c r="D1053" s="46" t="s">
        <v>1791</v>
      </c>
      <c r="E1053" s="46" t="s">
        <v>1792</v>
      </c>
      <c r="F1053" t="s">
        <v>48</v>
      </c>
      <c r="G1053" s="46" t="s">
        <v>49</v>
      </c>
      <c r="H1053">
        <v>0.000301995172</v>
      </c>
      <c r="I1053" t="s">
        <v>37</v>
      </c>
      <c r="L1053" s="46" t="str">
        <f>((I1053&amp;A1053)&amp;"-")&amp;B1053</f>
        <v>REF1287-Wang 99 - S1</v>
      </c>
      <c r="M1053" t="s">
        <v>39</v>
      </c>
      <c r="N1053" s="40"/>
      <c r="O1053" s="40"/>
      <c r="P1053" s="40"/>
      <c r="Q1053" s="40"/>
      <c r="R1053" s="39"/>
      <c r="S1053" s="39"/>
      <c r="T1053" s="39"/>
      <c r="U1053" s="40"/>
      <c r="V1053" s="39"/>
      <c r="W1053" s="69"/>
      <c r="Y1053" t="s">
        <v>294</v>
      </c>
      <c r="AA1053">
        <v>13875281</v>
      </c>
      <c r="AB1053" s="46" t="b">
        <v>0</v>
      </c>
      <c r="AD1053" s="8"/>
    </row>
    <row r="1054" ht="14.25" customHeight="1">
      <c r="A1054" s="38">
        <v>1287</v>
      </c>
      <c r="B1054" s="46" t="s">
        <v>174</v>
      </c>
      <c r="C1054" s="46" t="s">
        <v>45</v>
      </c>
      <c r="D1054" s="46" t="s">
        <v>1791</v>
      </c>
      <c r="E1054" s="46" t="s">
        <v>1792</v>
      </c>
      <c r="F1054" t="s">
        <v>48</v>
      </c>
      <c r="G1054" s="46" t="s">
        <v>49</v>
      </c>
      <c r="H1054">
        <v>0.000301995172</v>
      </c>
      <c r="I1054" t="s">
        <v>37</v>
      </c>
      <c r="L1054" s="46" t="str">
        <f>((I1054&amp;A1054)&amp;"-")&amp;B1054</f>
        <v>REF1287-Wang 99 - S2</v>
      </c>
      <c r="M1054" t="s">
        <v>39</v>
      </c>
      <c r="N1054" s="40"/>
      <c r="O1054" s="40"/>
      <c r="P1054" s="40"/>
      <c r="Q1054" s="40"/>
      <c r="R1054" s="39"/>
      <c r="S1054" s="39"/>
      <c r="T1054" s="39"/>
      <c r="U1054" s="40"/>
      <c r="V1054" s="39"/>
      <c r="W1054" s="69"/>
      <c r="Y1054" t="s">
        <v>294</v>
      </c>
      <c r="AA1054">
        <v>13875281</v>
      </c>
      <c r="AB1054" s="46" t="b">
        <v>0</v>
      </c>
      <c r="AD1054" s="8"/>
    </row>
    <row r="1055" ht="14.25" customHeight="1">
      <c r="A1055" s="38">
        <v>1287</v>
      </c>
      <c r="B1055" s="46" t="s">
        <v>53</v>
      </c>
      <c r="C1055" s="46" t="s">
        <v>45</v>
      </c>
      <c r="D1055" s="46" t="s">
        <v>1793</v>
      </c>
      <c r="E1055" s="46" t="s">
        <v>1794</v>
      </c>
      <c r="F1055" t="s">
        <v>48</v>
      </c>
      <c r="G1055" s="46" t="s">
        <v>49</v>
      </c>
      <c r="H1055">
        <v>0.489778819368</v>
      </c>
      <c r="I1055" t="s">
        <v>37</v>
      </c>
      <c r="L1055" t="s">
        <v>50</v>
      </c>
      <c r="M1055" t="s">
        <v>39</v>
      </c>
      <c r="N1055" s="40"/>
      <c r="O1055" s="40"/>
      <c r="P1055" s="40"/>
      <c r="Q1055" s="40"/>
      <c r="R1055" s="39"/>
      <c r="S1055" s="39"/>
      <c r="T1055" s="39"/>
      <c r="U1055" s="40"/>
      <c r="V1055" s="39"/>
      <c r="W1055" s="69"/>
      <c r="Y1055" t="s">
        <v>40</v>
      </c>
      <c r="AA1055">
        <v>9611</v>
      </c>
      <c r="AB1055" s="46" t="b">
        <v>0</v>
      </c>
      <c r="AD1055" s="8"/>
    </row>
    <row r="1056" ht="14.25" customHeight="1">
      <c r="A1056" s="38">
        <v>1287</v>
      </c>
      <c r="B1056" s="46" t="s">
        <v>53</v>
      </c>
      <c r="C1056" s="46" t="s">
        <v>45</v>
      </c>
      <c r="D1056" s="46" t="s">
        <v>1795</v>
      </c>
      <c r="E1056" s="46" t="s">
        <v>1796</v>
      </c>
      <c r="F1056" t="s">
        <v>48</v>
      </c>
      <c r="G1056" s="46" t="s">
        <v>49</v>
      </c>
      <c r="H1056">
        <v>0.000489778819</v>
      </c>
      <c r="I1056" t="s">
        <v>37</v>
      </c>
      <c r="L1056" t="s">
        <v>50</v>
      </c>
      <c r="M1056" t="s">
        <v>39</v>
      </c>
      <c r="N1056" s="40"/>
      <c r="O1056" s="40"/>
      <c r="P1056" s="40"/>
      <c r="Q1056" s="40"/>
      <c r="R1056" s="39"/>
      <c r="S1056" s="39"/>
      <c r="T1056" s="39"/>
      <c r="U1056" s="40"/>
      <c r="V1056" s="39"/>
      <c r="W1056" s="69"/>
      <c r="Y1056" t="s">
        <v>294</v>
      </c>
      <c r="AA1056">
        <v>12218</v>
      </c>
      <c r="AB1056" s="46" t="b">
        <v>0</v>
      </c>
      <c r="AD1056" s="8"/>
    </row>
    <row r="1057" ht="14.25" customHeight="1">
      <c r="A1057" s="38">
        <v>1287</v>
      </c>
      <c r="B1057" s="46" t="s">
        <v>44</v>
      </c>
      <c r="C1057" s="46" t="s">
        <v>45</v>
      </c>
      <c r="D1057" s="46" t="s">
        <v>1797</v>
      </c>
      <c r="E1057" s="46" t="s">
        <v>1798</v>
      </c>
      <c r="F1057" t="s">
        <v>48</v>
      </c>
      <c r="G1057" s="46" t="s">
        <v>49</v>
      </c>
      <c r="H1057">
        <v>0.022646443076</v>
      </c>
      <c r="I1057" t="s">
        <v>37</v>
      </c>
      <c r="L1057" t="s">
        <v>50</v>
      </c>
      <c r="M1057" t="s">
        <v>39</v>
      </c>
      <c r="N1057" s="40"/>
      <c r="O1057" s="40"/>
      <c r="P1057" s="40"/>
      <c r="Q1057" s="40"/>
      <c r="R1057" s="39"/>
      <c r="S1057" s="39"/>
      <c r="T1057" s="39"/>
      <c r="U1057" s="40"/>
      <c r="V1057" s="39"/>
      <c r="W1057" s="69"/>
      <c r="Y1057" t="s">
        <v>40</v>
      </c>
      <c r="AA1057">
        <v>133432</v>
      </c>
      <c r="AB1057" s="46" t="b">
        <v>0</v>
      </c>
      <c r="AD1057" s="8"/>
    </row>
    <row r="1058" ht="14.25" customHeight="1">
      <c r="A1058" s="38">
        <v>1287</v>
      </c>
      <c r="B1058" s="46" t="s">
        <v>44</v>
      </c>
      <c r="C1058" s="46" t="s">
        <v>45</v>
      </c>
      <c r="D1058" s="46" t="s">
        <v>1799</v>
      </c>
      <c r="E1058" s="46" t="s">
        <v>1800</v>
      </c>
      <c r="F1058" t="s">
        <v>48</v>
      </c>
      <c r="G1058" s="46" t="s">
        <v>49</v>
      </c>
      <c r="H1058">
        <v>0.00413047502</v>
      </c>
      <c r="I1058" t="s">
        <v>37</v>
      </c>
      <c r="L1058" t="s">
        <v>50</v>
      </c>
      <c r="M1058" t="s">
        <v>39</v>
      </c>
      <c r="N1058" s="40"/>
      <c r="O1058" s="40"/>
      <c r="P1058" s="40"/>
      <c r="Q1058" s="40"/>
      <c r="R1058" s="39"/>
      <c r="S1058" s="39"/>
      <c r="T1058" s="39"/>
      <c r="U1058" s="40"/>
      <c r="V1058" s="39"/>
      <c r="W1058" s="69"/>
      <c r="Y1058" t="s">
        <v>40</v>
      </c>
      <c r="AA1058">
        <v>375238</v>
      </c>
      <c r="AB1058" s="46" t="b">
        <v>0</v>
      </c>
      <c r="AD1058" s="8"/>
    </row>
    <row r="1059" ht="14.25" customHeight="1">
      <c r="A1059" s="38">
        <v>1287</v>
      </c>
      <c r="B1059" s="46" t="s">
        <v>44</v>
      </c>
      <c r="C1059" s="46" t="s">
        <v>45</v>
      </c>
      <c r="D1059" s="46" t="s">
        <v>1801</v>
      </c>
      <c r="E1059" s="46" t="s">
        <v>1802</v>
      </c>
      <c r="F1059" t="s">
        <v>48</v>
      </c>
      <c r="G1059" s="46" t="s">
        <v>49</v>
      </c>
      <c r="H1059">
        <v>0.000615176873</v>
      </c>
      <c r="I1059" t="s">
        <v>37</v>
      </c>
      <c r="L1059" t="s">
        <v>50</v>
      </c>
      <c r="M1059" t="s">
        <v>39</v>
      </c>
      <c r="N1059" s="40"/>
      <c r="O1059" s="40"/>
      <c r="P1059" s="40"/>
      <c r="Q1059" s="40"/>
      <c r="R1059" s="39"/>
      <c r="S1059" s="39"/>
      <c r="T1059" s="39"/>
      <c r="U1059" s="40"/>
      <c r="V1059" s="39"/>
      <c r="W1059" s="69"/>
      <c r="Y1059" t="s">
        <v>40</v>
      </c>
      <c r="AA1059">
        <v>8378</v>
      </c>
      <c r="AB1059" s="46" t="b">
        <v>0</v>
      </c>
      <c r="AD1059" s="8"/>
    </row>
    <row r="1060" ht="14.25" customHeight="1">
      <c r="A1060" s="38">
        <v>1287</v>
      </c>
      <c r="B1060" s="46" t="s">
        <v>44</v>
      </c>
      <c r="C1060" s="46" t="s">
        <v>45</v>
      </c>
      <c r="D1060" s="46" t="s">
        <v>1803</v>
      </c>
      <c r="E1060" s="46" t="s">
        <v>1804</v>
      </c>
      <c r="F1060" t="s">
        <v>48</v>
      </c>
      <c r="G1060" s="46" t="s">
        <v>49</v>
      </c>
      <c r="H1060">
        <v>0.000427562886</v>
      </c>
      <c r="I1060" t="s">
        <v>37</v>
      </c>
      <c r="L1060" t="s">
        <v>50</v>
      </c>
      <c r="M1060" t="s">
        <v>39</v>
      </c>
      <c r="N1060" s="40"/>
      <c r="O1060" s="40"/>
      <c r="P1060" s="40"/>
      <c r="Q1060" s="40"/>
      <c r="R1060" s="39"/>
      <c r="S1060" s="39"/>
      <c r="T1060" s="39"/>
      <c r="U1060" s="40"/>
      <c r="V1060" s="39"/>
      <c r="W1060" s="69"/>
      <c r="Y1060" t="s">
        <v>40</v>
      </c>
      <c r="AA1060">
        <v>10469127</v>
      </c>
      <c r="AB1060" s="46" t="b">
        <v>0</v>
      </c>
      <c r="AD1060" s="8"/>
    </row>
    <row r="1061" ht="14.25" customHeight="1">
      <c r="A1061" s="38">
        <v>1287</v>
      </c>
      <c r="B1061" s="46" t="s">
        <v>44</v>
      </c>
      <c r="C1061" s="46" t="s">
        <v>45</v>
      </c>
      <c r="D1061" s="46" t="s">
        <v>1805</v>
      </c>
      <c r="E1061" s="46" t="s">
        <v>1806</v>
      </c>
      <c r="F1061" t="s">
        <v>48</v>
      </c>
      <c r="G1061" s="46" t="s">
        <v>49</v>
      </c>
      <c r="H1061">
        <v>0.065162839406</v>
      </c>
      <c r="I1061" t="s">
        <v>37</v>
      </c>
      <c r="L1061" t="s">
        <v>50</v>
      </c>
      <c r="M1061" t="s">
        <v>39</v>
      </c>
      <c r="N1061" s="40"/>
      <c r="O1061" s="40"/>
      <c r="P1061" s="40"/>
      <c r="Q1061" s="40"/>
      <c r="R1061" s="39"/>
      <c r="S1061" s="39"/>
      <c r="T1061" s="39"/>
      <c r="U1061" s="40"/>
      <c r="V1061" s="39"/>
      <c r="W1061" s="69"/>
      <c r="Y1061" t="s">
        <v>40</v>
      </c>
      <c r="AA1061">
        <v>10468913</v>
      </c>
      <c r="AB1061" s="46" t="b">
        <v>0</v>
      </c>
      <c r="AD1061" s="8"/>
    </row>
    <row r="1062" ht="14.25" customHeight="1">
      <c r="A1062" s="38">
        <v>1287</v>
      </c>
      <c r="B1062" s="46" t="s">
        <v>53</v>
      </c>
      <c r="C1062" s="46" t="s">
        <v>45</v>
      </c>
      <c r="D1062" s="46" t="s">
        <v>1807</v>
      </c>
      <c r="E1062" s="46" t="s">
        <v>1808</v>
      </c>
      <c r="F1062" t="s">
        <v>48</v>
      </c>
      <c r="G1062" s="46" t="s">
        <v>49</v>
      </c>
      <c r="H1062">
        <v>3.235936569296</v>
      </c>
      <c r="I1062" t="s">
        <v>37</v>
      </c>
      <c r="L1062" t="s">
        <v>50</v>
      </c>
      <c r="M1062" t="s">
        <v>39</v>
      </c>
      <c r="N1062" s="40"/>
      <c r="O1062" s="40"/>
      <c r="P1062" s="40"/>
      <c r="Q1062" s="40"/>
      <c r="R1062" s="39"/>
      <c r="S1062" s="39"/>
      <c r="T1062" s="39"/>
      <c r="U1062" s="40"/>
      <c r="V1062" s="39"/>
      <c r="W1062" s="69"/>
      <c r="Y1062" t="s">
        <v>294</v>
      </c>
      <c r="AA1062">
        <v>7242</v>
      </c>
      <c r="AB1062" s="46" t="b">
        <v>0</v>
      </c>
      <c r="AD1062" s="8"/>
    </row>
    <row r="1063" ht="14.25" customHeight="1">
      <c r="A1063" s="38">
        <v>1287</v>
      </c>
      <c r="B1063" s="46" t="s">
        <v>53</v>
      </c>
      <c r="C1063" s="46" t="s">
        <v>45</v>
      </c>
      <c r="D1063" s="46" t="s">
        <v>1809</v>
      </c>
      <c r="E1063" s="46" t="s">
        <v>1810</v>
      </c>
      <c r="F1063" t="s">
        <v>48</v>
      </c>
      <c r="G1063" s="46" t="s">
        <v>49</v>
      </c>
      <c r="H1063">
        <v>0.067608297539</v>
      </c>
      <c r="I1063" t="s">
        <v>37</v>
      </c>
      <c r="L1063" t="s">
        <v>50</v>
      </c>
      <c r="M1063" t="s">
        <v>39</v>
      </c>
      <c r="N1063" s="40"/>
      <c r="O1063" s="40"/>
      <c r="P1063" s="40"/>
      <c r="Q1063" s="40"/>
      <c r="R1063" s="39"/>
      <c r="S1063" s="39"/>
      <c r="T1063" s="39"/>
      <c r="U1063" s="40"/>
      <c r="V1063" s="39"/>
      <c r="W1063" s="69"/>
      <c r="Y1063" t="s">
        <v>294</v>
      </c>
      <c r="AA1063">
        <v>7080</v>
      </c>
      <c r="AB1063" s="46" t="b">
        <v>0</v>
      </c>
      <c r="AD1063" s="8"/>
    </row>
    <row r="1064" ht="14.25" customHeight="1">
      <c r="A1064" s="38">
        <v>1287</v>
      </c>
      <c r="B1064" s="46" t="s">
        <v>174</v>
      </c>
      <c r="C1064" s="46" t="s">
        <v>45</v>
      </c>
      <c r="D1064" s="46" t="s">
        <v>1809</v>
      </c>
      <c r="E1064" s="46" t="s">
        <v>1811</v>
      </c>
      <c r="F1064" t="s">
        <v>48</v>
      </c>
      <c r="G1064" s="46" t="s">
        <v>49</v>
      </c>
      <c r="H1064">
        <v>0.067608297539</v>
      </c>
      <c r="I1064" t="s">
        <v>37</v>
      </c>
      <c r="L1064" t="s">
        <v>50</v>
      </c>
      <c r="M1064" t="s">
        <v>39</v>
      </c>
      <c r="N1064" s="40"/>
      <c r="O1064" s="40"/>
      <c r="P1064" s="40"/>
      <c r="Q1064" s="40"/>
      <c r="R1064" s="39"/>
      <c r="S1064" s="39"/>
      <c r="T1064" s="39"/>
      <c r="U1064" s="40"/>
      <c r="V1064" s="39"/>
      <c r="W1064" s="69"/>
      <c r="Y1064" t="s">
        <v>294</v>
      </c>
      <c r="AA1064">
        <v>7080</v>
      </c>
      <c r="AB1064" s="46" t="b">
        <v>0</v>
      </c>
      <c r="AD1064" s="8"/>
    </row>
    <row r="1065" ht="14.25" customHeight="1">
      <c r="A1065" s="38">
        <v>1287</v>
      </c>
      <c r="B1065" s="46" t="s">
        <v>53</v>
      </c>
      <c r="C1065" s="46" t="s">
        <v>45</v>
      </c>
      <c r="D1065" s="46" t="s">
        <v>673</v>
      </c>
      <c r="E1065" s="46" t="s">
        <v>1812</v>
      </c>
      <c r="F1065" t="s">
        <v>48</v>
      </c>
      <c r="G1065" s="46" t="s">
        <v>49</v>
      </c>
      <c r="H1065">
        <v>0.007762471166</v>
      </c>
      <c r="I1065" t="s">
        <v>37</v>
      </c>
      <c r="L1065" t="s">
        <v>50</v>
      </c>
      <c r="M1065" t="s">
        <v>39</v>
      </c>
      <c r="N1065" s="40"/>
      <c r="O1065" s="40"/>
      <c r="P1065" s="40"/>
      <c r="Q1065" s="40"/>
      <c r="R1065" s="39"/>
      <c r="S1065" s="39"/>
      <c r="T1065" s="39"/>
      <c r="U1065" s="40"/>
      <c r="V1065" s="39"/>
      <c r="W1065" s="69"/>
      <c r="Y1065" t="s">
        <v>294</v>
      </c>
      <c r="AA1065">
        <v>7434</v>
      </c>
      <c r="AB1065" s="46" t="b">
        <v>0</v>
      </c>
      <c r="AD1065" s="8"/>
    </row>
    <row r="1066" ht="14.25" customHeight="1">
      <c r="A1066" s="38">
        <v>1287</v>
      </c>
      <c r="B1066" s="46" t="s">
        <v>174</v>
      </c>
      <c r="C1066" s="46" t="s">
        <v>45</v>
      </c>
      <c r="D1066" s="46" t="s">
        <v>673</v>
      </c>
      <c r="E1066" s="46" t="s">
        <v>1813</v>
      </c>
      <c r="F1066" t="s">
        <v>48</v>
      </c>
      <c r="G1066" s="46" t="s">
        <v>49</v>
      </c>
      <c r="H1066">
        <v>0.007762471166</v>
      </c>
      <c r="I1066" t="s">
        <v>37</v>
      </c>
      <c r="L1066" t="s">
        <v>50</v>
      </c>
      <c r="M1066" t="s">
        <v>39</v>
      </c>
      <c r="N1066" s="40"/>
      <c r="O1066" s="40"/>
      <c r="P1066" s="40"/>
      <c r="Q1066" s="40"/>
      <c r="R1066" s="39"/>
      <c r="S1066" s="39"/>
      <c r="T1066" s="39"/>
      <c r="U1066" s="40"/>
      <c r="V1066" s="39"/>
      <c r="W1066" s="69"/>
      <c r="Y1066" t="s">
        <v>294</v>
      </c>
      <c r="AA1066">
        <v>7434</v>
      </c>
      <c r="AB1066" s="46" t="b">
        <v>0</v>
      </c>
      <c r="AD1066" s="8"/>
    </row>
    <row r="1067" ht="14.25" customHeight="1">
      <c r="A1067" s="38">
        <v>1287</v>
      </c>
      <c r="B1067" s="46" t="s">
        <v>53</v>
      </c>
      <c r="C1067" s="46" t="s">
        <v>45</v>
      </c>
      <c r="D1067" s="46" t="s">
        <v>1814</v>
      </c>
      <c r="E1067" s="46" t="s">
        <v>1815</v>
      </c>
      <c r="F1067" t="s">
        <v>48</v>
      </c>
      <c r="G1067" s="46" t="s">
        <v>49</v>
      </c>
      <c r="H1067">
        <v>0.288403150313</v>
      </c>
      <c r="I1067" t="s">
        <v>37</v>
      </c>
      <c r="L1067" s="46" t="str">
        <f>((I1067&amp;A1067)&amp;"-")&amp;B1067</f>
        <v>REF1287-Wang 99 - S1</v>
      </c>
      <c r="M1067" t="s">
        <v>39</v>
      </c>
      <c r="N1067" s="40"/>
      <c r="O1067" s="40"/>
      <c r="P1067" s="40"/>
      <c r="Q1067" s="40"/>
      <c r="R1067" s="39"/>
      <c r="S1067" s="39"/>
      <c r="T1067" s="39"/>
      <c r="U1067" s="40"/>
      <c r="V1067" s="39"/>
      <c r="W1067" s="69"/>
      <c r="Y1067" t="s">
        <v>294</v>
      </c>
      <c r="AA1067">
        <v>21106534</v>
      </c>
      <c r="AB1067" s="46" t="b">
        <v>0</v>
      </c>
      <c r="AD1067" s="8"/>
    </row>
    <row r="1068" ht="14.25" customHeight="1">
      <c r="A1068" s="38">
        <v>1287</v>
      </c>
      <c r="B1068" s="46" t="s">
        <v>53</v>
      </c>
      <c r="C1068" s="46" t="s">
        <v>45</v>
      </c>
      <c r="D1068" s="46" t="s">
        <v>1816</v>
      </c>
      <c r="E1068" s="46" t="s">
        <v>1817</v>
      </c>
      <c r="F1068" t="s">
        <v>48</v>
      </c>
      <c r="G1068" s="46" t="s">
        <v>49</v>
      </c>
      <c r="H1068">
        <v>0.003467368505</v>
      </c>
      <c r="I1068" t="s">
        <v>37</v>
      </c>
      <c r="L1068" t="s">
        <v>50</v>
      </c>
      <c r="M1068" t="s">
        <v>39</v>
      </c>
      <c r="N1068" s="40"/>
      <c r="O1068" s="40"/>
      <c r="P1068" s="40"/>
      <c r="Q1068" s="40"/>
      <c r="R1068" s="39"/>
      <c r="S1068" s="39"/>
      <c r="T1068" s="39"/>
      <c r="U1068" s="40"/>
      <c r="V1068" s="39"/>
      <c r="W1068" s="69"/>
      <c r="Y1068" t="s">
        <v>40</v>
      </c>
      <c r="AA1068">
        <v>9172227</v>
      </c>
      <c r="AB1068" s="46" t="b">
        <v>0</v>
      </c>
      <c r="AD1068" s="8"/>
    </row>
    <row r="1069" ht="14.25" customHeight="1">
      <c r="A1069" s="38">
        <v>1287</v>
      </c>
      <c r="B1069" s="46" t="s">
        <v>53</v>
      </c>
      <c r="C1069" s="46" t="s">
        <v>45</v>
      </c>
      <c r="D1069" s="46" t="s">
        <v>1818</v>
      </c>
      <c r="E1069" s="46" t="s">
        <v>1819</v>
      </c>
      <c r="F1069" t="s">
        <v>48</v>
      </c>
      <c r="G1069" s="46" t="s">
        <v>49</v>
      </c>
      <c r="H1069">
        <v>0.004570881896</v>
      </c>
      <c r="I1069" t="s">
        <v>37</v>
      </c>
      <c r="L1069" t="s">
        <v>50</v>
      </c>
      <c r="M1069" t="s">
        <v>39</v>
      </c>
      <c r="N1069" s="40"/>
      <c r="O1069" s="40"/>
      <c r="P1069" s="40"/>
      <c r="Q1069" s="40"/>
      <c r="R1069" s="39"/>
      <c r="S1069" s="39"/>
      <c r="T1069" s="39"/>
      <c r="U1069" s="40"/>
      <c r="V1069" s="39"/>
      <c r="W1069" s="69"/>
      <c r="Y1069" t="s">
        <v>40</v>
      </c>
      <c r="AA1069">
        <v>3367</v>
      </c>
      <c r="AB1069" s="46" t="b">
        <v>0</v>
      </c>
      <c r="AD1069" s="8"/>
    </row>
    <row r="1070" ht="14.25" customHeight="1">
      <c r="A1070" s="38">
        <v>1287</v>
      </c>
      <c r="B1070" s="46" t="s">
        <v>174</v>
      </c>
      <c r="C1070" s="46" t="s">
        <v>45</v>
      </c>
      <c r="D1070" s="46" t="s">
        <v>1820</v>
      </c>
      <c r="E1070" s="46" t="s">
        <v>1821</v>
      </c>
      <c r="F1070" t="s">
        <v>48</v>
      </c>
      <c r="G1070" s="46" t="s">
        <v>49</v>
      </c>
      <c r="H1070">
        <v>1.202264434617</v>
      </c>
      <c r="I1070" t="s">
        <v>37</v>
      </c>
      <c r="L1070" t="s">
        <v>50</v>
      </c>
      <c r="M1070" t="s">
        <v>39</v>
      </c>
      <c r="N1070" s="40"/>
      <c r="O1070" s="40"/>
      <c r="P1070" s="40"/>
      <c r="Q1070" s="40"/>
      <c r="R1070" s="39"/>
      <c r="S1070" s="39"/>
      <c r="T1070" s="39"/>
      <c r="U1070" s="40"/>
      <c r="V1070" s="39"/>
      <c r="W1070" s="69"/>
      <c r="Y1070" t="s">
        <v>294</v>
      </c>
      <c r="AA1070">
        <v>6165</v>
      </c>
      <c r="AB1070" s="46" t="b">
        <v>0</v>
      </c>
      <c r="AD1070" s="8"/>
    </row>
    <row r="1071" ht="14.25" customHeight="1">
      <c r="A1071" s="38">
        <v>1287</v>
      </c>
      <c r="B1071" s="46" t="s">
        <v>53</v>
      </c>
      <c r="C1071" s="46" t="s">
        <v>45</v>
      </c>
      <c r="D1071" s="46" t="s">
        <v>1820</v>
      </c>
      <c r="E1071" s="46" t="s">
        <v>1822</v>
      </c>
      <c r="F1071" t="s">
        <v>48</v>
      </c>
      <c r="G1071" s="46" t="s">
        <v>49</v>
      </c>
      <c r="H1071">
        <v>1.202264434617</v>
      </c>
      <c r="I1071" t="s">
        <v>37</v>
      </c>
      <c r="L1071" t="s">
        <v>50</v>
      </c>
      <c r="M1071" t="s">
        <v>39</v>
      </c>
      <c r="N1071" s="40"/>
      <c r="O1071" s="40"/>
      <c r="P1071" s="40"/>
      <c r="Q1071" s="40"/>
      <c r="R1071" s="39"/>
      <c r="S1071" s="39"/>
      <c r="T1071" s="39"/>
      <c r="U1071" s="40"/>
      <c r="V1071" s="39"/>
      <c r="W1071" s="69"/>
      <c r="Y1071" t="s">
        <v>294</v>
      </c>
      <c r="AA1071">
        <v>6165</v>
      </c>
      <c r="AB1071" s="46" t="b">
        <v>0</v>
      </c>
      <c r="AD1071" s="8"/>
    </row>
    <row r="1072" ht="14.25" customHeight="1">
      <c r="A1072" s="38">
        <v>1287</v>
      </c>
      <c r="B1072" s="46" t="s">
        <v>44</v>
      </c>
      <c r="C1072" s="46" t="s">
        <v>45</v>
      </c>
      <c r="D1072" s="46" t="s">
        <v>1823</v>
      </c>
      <c r="E1072" s="46" t="s">
        <v>1824</v>
      </c>
      <c r="F1072" t="s">
        <v>48</v>
      </c>
      <c r="G1072" s="46" t="s">
        <v>49</v>
      </c>
      <c r="H1072">
        <v>0.000450816705</v>
      </c>
      <c r="I1072" t="s">
        <v>37</v>
      </c>
      <c r="L1072" s="46" t="str">
        <f>((I1072&amp;A1072)&amp;"-")&amp;B1072</f>
        <v>REF1287-Wang 99 - S3</v>
      </c>
      <c r="M1072" t="s">
        <v>39</v>
      </c>
      <c r="N1072" s="40"/>
      <c r="O1072" s="40"/>
      <c r="P1072" s="40"/>
      <c r="Q1072" s="40"/>
      <c r="R1072" s="39"/>
      <c r="S1072" s="39"/>
      <c r="T1072" s="39"/>
      <c r="U1072" s="40"/>
      <c r="V1072" s="39"/>
      <c r="W1072" s="69"/>
      <c r="Y1072" t="s">
        <v>40</v>
      </c>
      <c r="AA1072">
        <v>28295157</v>
      </c>
      <c r="AB1072" s="46" t="b">
        <v>0</v>
      </c>
      <c r="AD1072" s="8"/>
    </row>
    <row r="1073" ht="14.25" customHeight="1">
      <c r="A1073" s="38">
        <v>1287</v>
      </c>
      <c r="B1073" s="46" t="s">
        <v>53</v>
      </c>
      <c r="C1073" s="46" t="s">
        <v>45</v>
      </c>
      <c r="D1073" s="46" t="s">
        <v>1825</v>
      </c>
      <c r="E1073" s="46" t="s">
        <v>1826</v>
      </c>
      <c r="F1073" t="s">
        <v>48</v>
      </c>
      <c r="G1073" s="46" t="s">
        <v>49</v>
      </c>
      <c r="H1073">
        <v>0.000000128825</v>
      </c>
      <c r="I1073" t="s">
        <v>37</v>
      </c>
      <c r="L1073" t="s">
        <v>50</v>
      </c>
      <c r="M1073" t="s">
        <v>39</v>
      </c>
      <c r="N1073" s="40"/>
      <c r="O1073" s="40"/>
      <c r="P1073" s="40"/>
      <c r="Q1073" s="40"/>
      <c r="R1073" s="39"/>
      <c r="S1073" s="39"/>
      <c r="T1073" s="39"/>
      <c r="U1073" s="40"/>
      <c r="V1073" s="39"/>
      <c r="W1073" s="69"/>
      <c r="Y1073" t="s">
        <v>40</v>
      </c>
      <c r="AA1073">
        <v>36820</v>
      </c>
      <c r="AB1073" s="46" t="b">
        <v>0</v>
      </c>
      <c r="AD1073" s="8"/>
    </row>
    <row r="1074" ht="14.25" customHeight="1">
      <c r="A1074" s="38">
        <v>1005</v>
      </c>
      <c r="B1074" s="46" t="s">
        <v>1827</v>
      </c>
      <c r="C1074" s="46" t="s">
        <v>1828</v>
      </c>
      <c r="D1074" s="46" t="s">
        <v>1829</v>
      </c>
      <c r="E1074" s="46" t="s">
        <v>1830</v>
      </c>
      <c r="F1074" s="5" t="s">
        <v>485</v>
      </c>
      <c r="G1074" s="5" t="s">
        <v>665</v>
      </c>
      <c r="H1074" s="23">
        <v>0.048417237</v>
      </c>
      <c r="I1074" t="s">
        <v>37</v>
      </c>
      <c r="L1074" s="46" t="s">
        <v>1831</v>
      </c>
      <c r="M1074" t="s">
        <v>39</v>
      </c>
      <c r="N1074" s="40"/>
      <c r="O1074" s="40"/>
      <c r="P1074" s="40"/>
      <c r="Q1074" s="40"/>
      <c r="R1074" s="39"/>
      <c r="S1074" s="39"/>
      <c r="T1074" s="39"/>
      <c r="U1074" s="40"/>
      <c r="V1074" s="39"/>
      <c r="W1074" s="69"/>
      <c r="Y1074" t="s">
        <v>40</v>
      </c>
      <c r="AA1074">
        <v>6514</v>
      </c>
      <c r="AB1074" t="b">
        <f>if((W1074=""),false,true)</f>
        <v>0</v>
      </c>
      <c r="AD1074" s="8"/>
    </row>
    <row r="1075" ht="14.25" customHeight="1">
      <c r="A1075" s="38">
        <v>1005</v>
      </c>
      <c r="B1075" s="46" t="s">
        <v>1827</v>
      </c>
      <c r="C1075" s="46" t="s">
        <v>1828</v>
      </c>
      <c r="D1075" s="46" t="s">
        <v>1829</v>
      </c>
      <c r="E1075" s="46" t="s">
        <v>1830</v>
      </c>
      <c r="F1075" s="5" t="s">
        <v>521</v>
      </c>
      <c r="G1075" s="5" t="s">
        <v>522</v>
      </c>
      <c r="H1075" s="23">
        <v>0.352370871</v>
      </c>
      <c r="I1075" t="s">
        <v>37</v>
      </c>
      <c r="L1075" s="46" t="s">
        <v>1831</v>
      </c>
      <c r="M1075" t="s">
        <v>39</v>
      </c>
      <c r="N1075" s="40"/>
      <c r="O1075" s="40"/>
      <c r="P1075" s="40"/>
      <c r="Q1075" s="40"/>
      <c r="R1075" s="39"/>
      <c r="S1075" s="39"/>
      <c r="T1075" s="39"/>
      <c r="U1075" s="40"/>
      <c r="V1075" s="39"/>
      <c r="W1075" s="69"/>
      <c r="Y1075" t="s">
        <v>40</v>
      </c>
      <c r="AA1075">
        <v>6514</v>
      </c>
      <c r="AB1075" t="b">
        <f>if((W1075=""),false,true)</f>
        <v>0</v>
      </c>
      <c r="AD1075" s="8"/>
    </row>
    <row r="1076" ht="14.25" customHeight="1">
      <c r="A1076" s="38">
        <v>1005</v>
      </c>
      <c r="B1076" s="46" t="s">
        <v>1827</v>
      </c>
      <c r="C1076" s="46" t="s">
        <v>1828</v>
      </c>
      <c r="D1076" s="46" t="s">
        <v>1829</v>
      </c>
      <c r="E1076" s="46" t="s">
        <v>1830</v>
      </c>
      <c r="F1076" s="5" t="s">
        <v>594</v>
      </c>
      <c r="G1076" s="5" t="s">
        <v>595</v>
      </c>
      <c r="H1076" s="23">
        <v>0.067920363</v>
      </c>
      <c r="I1076" t="s">
        <v>37</v>
      </c>
      <c r="L1076" s="46" t="s">
        <v>1831</v>
      </c>
      <c r="M1076" t="s">
        <v>39</v>
      </c>
      <c r="N1076" s="40"/>
      <c r="O1076" s="40"/>
      <c r="P1076" s="40"/>
      <c r="Q1076" s="40"/>
      <c r="R1076" s="39"/>
      <c r="S1076" s="39"/>
      <c r="T1076" s="39"/>
      <c r="U1076" s="40"/>
      <c r="V1076" s="39"/>
      <c r="W1076" s="69"/>
      <c r="Y1076" t="s">
        <v>40</v>
      </c>
      <c r="AA1076">
        <v>6514</v>
      </c>
      <c r="AB1076" t="b">
        <f>if((W1076=""),false,true)</f>
        <v>0</v>
      </c>
      <c r="AD1076" s="8"/>
    </row>
    <row r="1077" ht="14.25" customHeight="1">
      <c r="A1077" s="38">
        <v>1005</v>
      </c>
      <c r="B1077" s="46" t="s">
        <v>1827</v>
      </c>
      <c r="C1077" s="46" t="s">
        <v>1828</v>
      </c>
      <c r="D1077" s="46" t="s">
        <v>1829</v>
      </c>
      <c r="E1077" s="46" t="s">
        <v>1830</v>
      </c>
      <c r="F1077" s="5" t="s">
        <v>598</v>
      </c>
      <c r="G1077" s="5" t="s">
        <v>599</v>
      </c>
      <c r="H1077" s="23">
        <v>0.059979108</v>
      </c>
      <c r="I1077" t="s">
        <v>37</v>
      </c>
      <c r="L1077" s="46" t="s">
        <v>1831</v>
      </c>
      <c r="M1077" t="s">
        <v>39</v>
      </c>
      <c r="N1077" s="40"/>
      <c r="O1077" s="40"/>
      <c r="P1077" s="40"/>
      <c r="Q1077" s="40"/>
      <c r="R1077" s="39"/>
      <c r="S1077" s="39"/>
      <c r="T1077" s="39"/>
      <c r="U1077" s="40"/>
      <c r="V1077" s="39"/>
      <c r="W1077" s="69"/>
      <c r="Y1077" t="s">
        <v>40</v>
      </c>
      <c r="AA1077">
        <v>6514</v>
      </c>
      <c r="AB1077" t="b">
        <f>if((W1077=""),false,true)</f>
        <v>0</v>
      </c>
      <c r="AD1077" s="8"/>
    </row>
    <row r="1078" ht="14.25" customHeight="1">
      <c r="A1078" s="38">
        <v>1005</v>
      </c>
      <c r="B1078" s="46" t="s">
        <v>1827</v>
      </c>
      <c r="C1078" s="46" t="s">
        <v>1828</v>
      </c>
      <c r="D1078" s="46" t="s">
        <v>1829</v>
      </c>
      <c r="E1078" s="46" t="s">
        <v>1830</v>
      </c>
      <c r="F1078" s="5" t="s">
        <v>35</v>
      </c>
      <c r="G1078" s="5" t="s">
        <v>36</v>
      </c>
      <c r="H1078" s="23">
        <v>0.069183097</v>
      </c>
      <c r="I1078" t="s">
        <v>37</v>
      </c>
      <c r="L1078" s="46" t="s">
        <v>1831</v>
      </c>
      <c r="M1078" t="s">
        <v>39</v>
      </c>
      <c r="N1078" s="40"/>
      <c r="O1078" s="40"/>
      <c r="P1078" s="40"/>
      <c r="Q1078" s="40"/>
      <c r="R1078" s="39"/>
      <c r="S1078" s="39"/>
      <c r="T1078" s="39"/>
      <c r="U1078" s="40"/>
      <c r="V1078" s="39"/>
      <c r="W1078" s="69"/>
      <c r="Y1078" t="s">
        <v>40</v>
      </c>
      <c r="AA1078">
        <v>6514</v>
      </c>
      <c r="AB1078" t="b">
        <f>if((W1078=""),false,true)</f>
        <v>0</v>
      </c>
      <c r="AD1078" s="8"/>
    </row>
    <row r="1079" ht="14.25" customHeight="1">
      <c r="A1079" s="38">
        <v>1005</v>
      </c>
      <c r="B1079" s="46" t="s">
        <v>1827</v>
      </c>
      <c r="C1079" s="46" t="s">
        <v>1828</v>
      </c>
      <c r="D1079" s="46" t="s">
        <v>1829</v>
      </c>
      <c r="E1079" s="46" t="s">
        <v>1830</v>
      </c>
      <c r="F1079" s="5" t="s">
        <v>669</v>
      </c>
      <c r="G1079" s="5" t="s">
        <v>670</v>
      </c>
      <c r="H1079" s="23">
        <v>0.05508077</v>
      </c>
      <c r="I1079" t="s">
        <v>37</v>
      </c>
      <c r="L1079" s="46" t="s">
        <v>1831</v>
      </c>
      <c r="M1079" t="s">
        <v>39</v>
      </c>
      <c r="N1079" s="40"/>
      <c r="O1079" s="40"/>
      <c r="P1079" s="40"/>
      <c r="Q1079" s="40"/>
      <c r="R1079" s="39"/>
      <c r="S1079" s="39"/>
      <c r="T1079" s="39"/>
      <c r="U1079" s="40"/>
      <c r="V1079" s="39"/>
      <c r="W1079" s="69"/>
      <c r="Y1079" t="s">
        <v>40</v>
      </c>
      <c r="AA1079">
        <v>6514</v>
      </c>
      <c r="AB1079" t="b">
        <f>if((W1079=""),false,true)</f>
        <v>0</v>
      </c>
      <c r="AD1079" s="8"/>
    </row>
    <row r="1080" ht="14.25" customHeight="1">
      <c r="A1080" s="38">
        <v>1005</v>
      </c>
      <c r="B1080" s="46" t="s">
        <v>1827</v>
      </c>
      <c r="C1080" s="46" t="s">
        <v>1828</v>
      </c>
      <c r="D1080" s="46" t="s">
        <v>1829</v>
      </c>
      <c r="E1080" s="46" t="s">
        <v>1830</v>
      </c>
      <c r="F1080" s="5" t="s">
        <v>580</v>
      </c>
      <c r="G1080" s="5" t="s">
        <v>581</v>
      </c>
      <c r="H1080" s="23">
        <v>0.035156044</v>
      </c>
      <c r="I1080" t="s">
        <v>37</v>
      </c>
      <c r="L1080" s="46" t="s">
        <v>1831</v>
      </c>
      <c r="M1080" t="s">
        <v>39</v>
      </c>
      <c r="N1080" s="40"/>
      <c r="O1080" s="40"/>
      <c r="P1080" s="40"/>
      <c r="Q1080" s="40"/>
      <c r="R1080" s="39"/>
      <c r="S1080" s="39"/>
      <c r="T1080" s="39"/>
      <c r="U1080" s="40"/>
      <c r="V1080" s="39"/>
      <c r="W1080" s="69"/>
      <c r="Y1080" t="s">
        <v>40</v>
      </c>
      <c r="AA1080">
        <v>6514</v>
      </c>
      <c r="AB1080" t="b">
        <f>if((W1080=""),false,true)</f>
        <v>0</v>
      </c>
      <c r="AD1080" s="8"/>
    </row>
    <row r="1081" ht="14.25" customHeight="1">
      <c r="A1081" s="38">
        <v>1005</v>
      </c>
      <c r="B1081" s="46" t="s">
        <v>1827</v>
      </c>
      <c r="C1081" s="46" t="s">
        <v>1828</v>
      </c>
      <c r="D1081" s="46" t="s">
        <v>1829</v>
      </c>
      <c r="E1081" s="46" t="s">
        <v>1830</v>
      </c>
      <c r="F1081" s="5" t="s">
        <v>671</v>
      </c>
      <c r="G1081" s="5" t="s">
        <v>672</v>
      </c>
      <c r="H1081" s="23">
        <v>0.044977985</v>
      </c>
      <c r="I1081" t="s">
        <v>37</v>
      </c>
      <c r="L1081" s="46" t="s">
        <v>1831</v>
      </c>
      <c r="M1081" t="s">
        <v>39</v>
      </c>
      <c r="N1081" s="40"/>
      <c r="O1081" s="40"/>
      <c r="P1081" s="40"/>
      <c r="Q1081" s="40"/>
      <c r="R1081" s="39"/>
      <c r="S1081" s="39"/>
      <c r="T1081" s="39"/>
      <c r="U1081" s="40"/>
      <c r="V1081" s="39"/>
      <c r="W1081" s="69"/>
      <c r="Y1081" t="s">
        <v>40</v>
      </c>
      <c r="AA1081">
        <v>6514</v>
      </c>
      <c r="AB1081" t="b">
        <f>if((W1081=""),false,true)</f>
        <v>0</v>
      </c>
      <c r="AD1081" s="8"/>
    </row>
    <row r="1082" ht="14.25" customHeight="1">
      <c r="A1082" s="38">
        <v>1005</v>
      </c>
      <c r="B1082" s="46" t="s">
        <v>1827</v>
      </c>
      <c r="C1082" s="46" t="s">
        <v>1828</v>
      </c>
      <c r="D1082" s="46" t="s">
        <v>1829</v>
      </c>
      <c r="E1082" s="46" t="s">
        <v>1830</v>
      </c>
      <c r="F1082" s="5" t="s">
        <v>679</v>
      </c>
      <c r="G1082" s="5" t="s">
        <v>1119</v>
      </c>
      <c r="H1082" s="23">
        <v>0.045394162</v>
      </c>
      <c r="I1082" t="s">
        <v>37</v>
      </c>
      <c r="L1082" s="46" t="s">
        <v>1831</v>
      </c>
      <c r="M1082" t="s">
        <v>39</v>
      </c>
      <c r="N1082" s="40"/>
      <c r="O1082" s="40"/>
      <c r="P1082" s="40"/>
      <c r="Q1082" s="40"/>
      <c r="R1082" s="39"/>
      <c r="S1082" s="39"/>
      <c r="T1082" s="39"/>
      <c r="U1082" s="40"/>
      <c r="V1082" s="39"/>
      <c r="W1082" s="69"/>
      <c r="Y1082" t="s">
        <v>40</v>
      </c>
      <c r="AA1082">
        <v>6514</v>
      </c>
      <c r="AB1082" t="b">
        <f>if((W1082=""),false,true)</f>
        <v>0</v>
      </c>
      <c r="AD1082" s="8"/>
    </row>
    <row r="1083" ht="14.25" customHeight="1">
      <c r="A1083" s="38">
        <v>1005</v>
      </c>
      <c r="B1083" s="46" t="s">
        <v>1827</v>
      </c>
      <c r="C1083" s="46" t="s">
        <v>1828</v>
      </c>
      <c r="D1083" s="46" t="s">
        <v>1829</v>
      </c>
      <c r="E1083" s="46" t="s">
        <v>1830</v>
      </c>
      <c r="F1083" s="5" t="s">
        <v>683</v>
      </c>
      <c r="G1083" s="5" t="s">
        <v>684</v>
      </c>
      <c r="H1083" s="23">
        <v>0.05046613</v>
      </c>
      <c r="I1083" t="s">
        <v>37</v>
      </c>
      <c r="L1083" s="46" t="s">
        <v>1831</v>
      </c>
      <c r="M1083" t="s">
        <v>39</v>
      </c>
      <c r="N1083" s="40"/>
      <c r="O1083" s="40"/>
      <c r="P1083" s="40"/>
      <c r="Q1083" s="40"/>
      <c r="R1083" s="39"/>
      <c r="S1083" s="39"/>
      <c r="T1083" s="39"/>
      <c r="U1083" s="40"/>
      <c r="V1083" s="39"/>
      <c r="W1083" s="69"/>
      <c r="Y1083" t="s">
        <v>40</v>
      </c>
      <c r="AA1083">
        <v>6514</v>
      </c>
      <c r="AB1083" t="b">
        <f>if((W1083=""),false,true)</f>
        <v>0</v>
      </c>
      <c r="AD1083" s="8"/>
    </row>
    <row r="1084" ht="14.25" customHeight="1">
      <c r="A1084" s="38">
        <v>1005</v>
      </c>
      <c r="B1084" s="46" t="s">
        <v>1827</v>
      </c>
      <c r="C1084" s="46" t="s">
        <v>1828</v>
      </c>
      <c r="D1084" s="46" t="s">
        <v>1829</v>
      </c>
      <c r="E1084" s="46" t="s">
        <v>1830</v>
      </c>
      <c r="F1084" s="5" t="s">
        <v>584</v>
      </c>
      <c r="G1084" s="5" t="s">
        <v>988</v>
      </c>
      <c r="H1084" s="23">
        <v>0.033189446</v>
      </c>
      <c r="I1084" t="s">
        <v>37</v>
      </c>
      <c r="L1084" s="46" t="s">
        <v>1831</v>
      </c>
      <c r="M1084" t="s">
        <v>39</v>
      </c>
      <c r="N1084" s="40"/>
      <c r="O1084" s="40"/>
      <c r="P1084" s="40"/>
      <c r="Q1084" s="40"/>
      <c r="R1084" s="39"/>
      <c r="S1084" s="39"/>
      <c r="T1084" s="39"/>
      <c r="U1084" s="40"/>
      <c r="V1084" s="39"/>
      <c r="W1084" s="69"/>
      <c r="Y1084" t="s">
        <v>40</v>
      </c>
      <c r="AA1084">
        <v>6514</v>
      </c>
      <c r="AB1084" t="b">
        <f>if((W1084=""),false,true)</f>
        <v>0</v>
      </c>
      <c r="AD1084" s="8"/>
    </row>
    <row r="1085" ht="14.25" customHeight="1">
      <c r="A1085" s="38">
        <v>1005</v>
      </c>
      <c r="B1085" s="46" t="s">
        <v>1827</v>
      </c>
      <c r="C1085" s="46" t="s">
        <v>1828</v>
      </c>
      <c r="D1085" s="46" t="s">
        <v>1829</v>
      </c>
      <c r="E1085" s="46" t="s">
        <v>1830</v>
      </c>
      <c r="F1085" s="5" t="s">
        <v>1832</v>
      </c>
      <c r="G1085" s="5" t="s">
        <v>1833</v>
      </c>
      <c r="H1085" s="23">
        <v>0.015205475</v>
      </c>
      <c r="I1085" t="s">
        <v>37</v>
      </c>
      <c r="L1085" s="46" t="s">
        <v>1831</v>
      </c>
      <c r="M1085" t="s">
        <v>39</v>
      </c>
      <c r="N1085" s="40"/>
      <c r="O1085" s="40"/>
      <c r="P1085" s="40"/>
      <c r="Q1085" s="40"/>
      <c r="R1085" s="39"/>
      <c r="S1085" s="39"/>
      <c r="T1085" s="39"/>
      <c r="U1085" s="40"/>
      <c r="V1085" s="39"/>
      <c r="W1085" s="69"/>
      <c r="Y1085" t="s">
        <v>40</v>
      </c>
      <c r="AA1085">
        <v>6514</v>
      </c>
      <c r="AB1085" t="b">
        <f>if((W1085=""),false,true)</f>
        <v>0</v>
      </c>
      <c r="AD1085" s="8"/>
    </row>
    <row r="1086" ht="14.25" customHeight="1">
      <c r="A1086" s="38">
        <v>1005</v>
      </c>
      <c r="B1086" s="46" t="s">
        <v>1827</v>
      </c>
      <c r="C1086" s="46" t="s">
        <v>1828</v>
      </c>
      <c r="D1086" s="46" t="s">
        <v>1829</v>
      </c>
      <c r="E1086" s="46" t="s">
        <v>1830</v>
      </c>
      <c r="F1086" s="5" t="s">
        <v>685</v>
      </c>
      <c r="G1086" s="5" t="s">
        <v>686</v>
      </c>
      <c r="H1086" s="23">
        <v>0.038282474</v>
      </c>
      <c r="I1086" t="s">
        <v>37</v>
      </c>
      <c r="L1086" s="46" t="s">
        <v>1831</v>
      </c>
      <c r="M1086" t="s">
        <v>39</v>
      </c>
      <c r="N1086" s="40"/>
      <c r="O1086" s="40"/>
      <c r="P1086" s="40"/>
      <c r="Q1086" s="40"/>
      <c r="R1086" s="39"/>
      <c r="S1086" s="39"/>
      <c r="T1086" s="39"/>
      <c r="U1086" s="40"/>
      <c r="V1086" s="39"/>
      <c r="W1086" s="69"/>
      <c r="Y1086" t="s">
        <v>40</v>
      </c>
      <c r="AA1086">
        <v>6514</v>
      </c>
      <c r="AB1086" t="b">
        <f>if((W1086=""),false,true)</f>
        <v>0</v>
      </c>
      <c r="AD1086" s="8"/>
    </row>
    <row r="1087" ht="14.25" customHeight="1">
      <c r="A1087" s="38">
        <v>1005</v>
      </c>
      <c r="B1087" s="46" t="s">
        <v>1827</v>
      </c>
      <c r="C1087" s="46" t="s">
        <v>1828</v>
      </c>
      <c r="D1087" s="46" t="s">
        <v>1829</v>
      </c>
      <c r="E1087" s="46" t="s">
        <v>1830</v>
      </c>
      <c r="F1087" s="5" t="s">
        <v>588</v>
      </c>
      <c r="G1087" s="5" t="s">
        <v>989</v>
      </c>
      <c r="H1087" s="23">
        <v>0.325087297</v>
      </c>
      <c r="I1087" t="s">
        <v>37</v>
      </c>
      <c r="L1087" s="46" t="s">
        <v>1831</v>
      </c>
      <c r="M1087" t="s">
        <v>39</v>
      </c>
      <c r="N1087" s="40"/>
      <c r="O1087" s="40"/>
      <c r="P1087" s="40"/>
      <c r="Q1087" s="40"/>
      <c r="R1087" s="39"/>
      <c r="S1087" s="39"/>
      <c r="T1087" s="39"/>
      <c r="U1087" s="40"/>
      <c r="V1087" s="39"/>
      <c r="W1087" s="69"/>
      <c r="Y1087" t="s">
        <v>40</v>
      </c>
      <c r="AA1087">
        <v>6514</v>
      </c>
      <c r="AB1087" t="b">
        <f>if((W1087=""),false,true)</f>
        <v>0</v>
      </c>
      <c r="AD1087" s="8"/>
    </row>
    <row r="1088" ht="14.25" customHeight="1">
      <c r="A1088" s="38">
        <v>1005</v>
      </c>
      <c r="B1088" s="46" t="s">
        <v>1827</v>
      </c>
      <c r="C1088" s="46" t="s">
        <v>1828</v>
      </c>
      <c r="D1088" s="46" t="s">
        <v>1829</v>
      </c>
      <c r="E1088" s="46" t="s">
        <v>1830</v>
      </c>
      <c r="F1088" s="5" t="s">
        <v>695</v>
      </c>
      <c r="G1088" s="5" t="s">
        <v>696</v>
      </c>
      <c r="H1088" s="23">
        <v>0.036812897</v>
      </c>
      <c r="I1088" t="s">
        <v>37</v>
      </c>
      <c r="L1088" s="46" t="s">
        <v>1831</v>
      </c>
      <c r="M1088" t="s">
        <v>39</v>
      </c>
      <c r="N1088" s="40"/>
      <c r="O1088" s="40"/>
      <c r="P1088" s="40"/>
      <c r="Q1088" s="40"/>
      <c r="R1088" s="39"/>
      <c r="S1088" s="39"/>
      <c r="T1088" s="39"/>
      <c r="U1088" s="40"/>
      <c r="V1088" s="39"/>
      <c r="W1088" s="69"/>
      <c r="Y1088" t="s">
        <v>40</v>
      </c>
      <c r="AA1088">
        <v>6514</v>
      </c>
      <c r="AB1088" t="b">
        <f>if((W1088=""),false,true)</f>
        <v>0</v>
      </c>
      <c r="AD1088" s="8"/>
    </row>
    <row r="1089" ht="14.25" customHeight="1">
      <c r="A1089" s="38">
        <v>1005</v>
      </c>
      <c r="B1089" s="46" t="s">
        <v>1827</v>
      </c>
      <c r="C1089" s="46" t="s">
        <v>1828</v>
      </c>
      <c r="D1089" s="46" t="s">
        <v>1829</v>
      </c>
      <c r="E1089" s="46" t="s">
        <v>1830</v>
      </c>
      <c r="F1089" s="5" t="s">
        <v>701</v>
      </c>
      <c r="G1089" s="5" t="s">
        <v>1834</v>
      </c>
      <c r="H1089" s="23">
        <v>0.03013006</v>
      </c>
      <c r="I1089" t="s">
        <v>37</v>
      </c>
      <c r="L1089" s="46" t="s">
        <v>1831</v>
      </c>
      <c r="M1089" t="s">
        <v>39</v>
      </c>
      <c r="N1089" s="40"/>
      <c r="O1089" s="40"/>
      <c r="P1089" s="40"/>
      <c r="Q1089" s="40"/>
      <c r="R1089" s="39"/>
      <c r="S1089" s="39"/>
      <c r="T1089" s="39"/>
      <c r="U1089" s="40"/>
      <c r="V1089" s="39"/>
      <c r="W1089" s="69"/>
      <c r="Y1089" t="s">
        <v>40</v>
      </c>
      <c r="AA1089">
        <v>6514</v>
      </c>
      <c r="AB1089" t="b">
        <f>if((W1089=""),false,true)</f>
        <v>0</v>
      </c>
      <c r="AD1089" s="8"/>
    </row>
    <row r="1090" ht="14.25" customHeight="1">
      <c r="A1090" s="38">
        <v>1005</v>
      </c>
      <c r="B1090" s="46" t="s">
        <v>1827</v>
      </c>
      <c r="C1090" s="46" t="s">
        <v>1828</v>
      </c>
      <c r="D1090" s="46" t="s">
        <v>1829</v>
      </c>
      <c r="E1090" s="46" t="s">
        <v>1830</v>
      </c>
      <c r="F1090" s="5" t="s">
        <v>703</v>
      </c>
      <c r="G1090" s="5" t="s">
        <v>704</v>
      </c>
      <c r="H1090" s="23">
        <v>0.076383578</v>
      </c>
      <c r="I1090" t="s">
        <v>37</v>
      </c>
      <c r="L1090" s="46" t="s">
        <v>1831</v>
      </c>
      <c r="M1090" t="s">
        <v>39</v>
      </c>
      <c r="N1090" s="40"/>
      <c r="O1090" s="40"/>
      <c r="P1090" s="40"/>
      <c r="Q1090" s="40"/>
      <c r="R1090" s="39"/>
      <c r="S1090" s="39"/>
      <c r="T1090" s="39"/>
      <c r="U1090" s="40"/>
      <c r="V1090" s="39"/>
      <c r="W1090" s="69"/>
      <c r="Y1090" t="s">
        <v>40</v>
      </c>
      <c r="AA1090">
        <v>6514</v>
      </c>
      <c r="AB1090" t="b">
        <f>if((W1090=""),false,true)</f>
        <v>0</v>
      </c>
      <c r="AD1090" s="8"/>
    </row>
    <row r="1091" ht="14.25" customHeight="1">
      <c r="A1091" s="38">
        <v>1005</v>
      </c>
      <c r="B1091" s="46" t="s">
        <v>1827</v>
      </c>
      <c r="C1091" s="46" t="s">
        <v>1828</v>
      </c>
      <c r="D1091" s="46" t="s">
        <v>1829</v>
      </c>
      <c r="E1091" s="46" t="s">
        <v>1830</v>
      </c>
      <c r="F1091" s="5" t="s">
        <v>429</v>
      </c>
      <c r="G1091" s="5" t="s">
        <v>590</v>
      </c>
      <c r="H1091" s="23">
        <v>0.076383578</v>
      </c>
      <c r="I1091" t="s">
        <v>37</v>
      </c>
      <c r="L1091" s="46" t="s">
        <v>1831</v>
      </c>
      <c r="M1091" t="s">
        <v>39</v>
      </c>
      <c r="N1091" s="40"/>
      <c r="O1091" s="40"/>
      <c r="P1091" s="40"/>
      <c r="Q1091" s="40"/>
      <c r="R1091" s="39"/>
      <c r="S1091" s="39"/>
      <c r="T1091" s="39"/>
      <c r="U1091" s="40"/>
      <c r="V1091" s="39"/>
      <c r="W1091" s="69"/>
      <c r="Y1091" t="s">
        <v>40</v>
      </c>
      <c r="AA1091">
        <v>6514</v>
      </c>
      <c r="AB1091" t="b">
        <f>if((W1091=""),false,true)</f>
        <v>0</v>
      </c>
      <c r="AD1091" s="8"/>
    </row>
    <row r="1092" ht="14.25" customHeight="1">
      <c r="A1092" s="38">
        <v>1005</v>
      </c>
      <c r="B1092" s="46" t="s">
        <v>1827</v>
      </c>
      <c r="C1092" s="46" t="s">
        <v>1828</v>
      </c>
      <c r="D1092" s="46" t="s">
        <v>1829</v>
      </c>
      <c r="E1092" s="46" t="s">
        <v>1830</v>
      </c>
      <c r="F1092" s="5" t="s">
        <v>591</v>
      </c>
      <c r="G1092" s="5" t="s">
        <v>592</v>
      </c>
      <c r="H1092" s="23">
        <v>0.381065823</v>
      </c>
      <c r="I1092" t="s">
        <v>37</v>
      </c>
      <c r="L1092" s="46" t="s">
        <v>1831</v>
      </c>
      <c r="M1092" t="s">
        <v>39</v>
      </c>
      <c r="N1092" s="40"/>
      <c r="O1092" s="40"/>
      <c r="P1092" s="40"/>
      <c r="Q1092" s="40"/>
      <c r="R1092" s="39"/>
      <c r="S1092" s="39"/>
      <c r="T1092" s="39"/>
      <c r="U1092" s="40"/>
      <c r="V1092" s="39"/>
      <c r="W1092" s="69"/>
      <c r="Y1092" t="s">
        <v>40</v>
      </c>
      <c r="AA1092">
        <v>6514</v>
      </c>
      <c r="AB1092" t="b">
        <f>if((W1092=""),false,true)</f>
        <v>0</v>
      </c>
      <c r="AD1092" s="8"/>
    </row>
    <row r="1093" ht="14.25" customHeight="1">
      <c r="A1093" s="38">
        <v>1005</v>
      </c>
      <c r="B1093" s="46" t="s">
        <v>1827</v>
      </c>
      <c r="C1093" s="46" t="s">
        <v>1828</v>
      </c>
      <c r="D1093" s="46" t="s">
        <v>1829</v>
      </c>
      <c r="E1093" s="46" t="s">
        <v>1830</v>
      </c>
      <c r="F1093" s="5" t="s">
        <v>711</v>
      </c>
      <c r="G1093" s="5" t="s">
        <v>712</v>
      </c>
      <c r="H1093" s="23">
        <v>0.026730064</v>
      </c>
      <c r="I1093" t="s">
        <v>37</v>
      </c>
      <c r="L1093" s="46" t="s">
        <v>1831</v>
      </c>
      <c r="M1093" t="s">
        <v>39</v>
      </c>
      <c r="N1093" s="40"/>
      <c r="O1093" s="40"/>
      <c r="P1093" s="40"/>
      <c r="Q1093" s="40"/>
      <c r="R1093" s="39"/>
      <c r="S1093" s="39"/>
      <c r="T1093" s="39"/>
      <c r="U1093" s="40"/>
      <c r="V1093" s="39"/>
      <c r="W1093" s="69"/>
      <c r="Y1093" t="s">
        <v>40</v>
      </c>
      <c r="AA1093">
        <v>6514</v>
      </c>
      <c r="AB1093" t="b">
        <f>if((W1093=""),false,true)</f>
        <v>0</v>
      </c>
      <c r="AD1093" s="8"/>
    </row>
    <row r="1094" ht="14.25" customHeight="1">
      <c r="A1094" s="38">
        <v>1005</v>
      </c>
      <c r="B1094" s="46" t="s">
        <v>1827</v>
      </c>
      <c r="C1094" s="46" t="s">
        <v>1828</v>
      </c>
      <c r="D1094" s="46" t="s">
        <v>1829</v>
      </c>
      <c r="E1094" s="46" t="s">
        <v>1830</v>
      </c>
      <c r="F1094" s="5" t="s">
        <v>715</v>
      </c>
      <c r="G1094" s="5" t="s">
        <v>716</v>
      </c>
      <c r="H1094" s="23">
        <v>0.025468303</v>
      </c>
      <c r="I1094" t="s">
        <v>37</v>
      </c>
      <c r="L1094" s="46" t="s">
        <v>1831</v>
      </c>
      <c r="M1094" t="s">
        <v>39</v>
      </c>
      <c r="N1094" s="40"/>
      <c r="O1094" s="40"/>
      <c r="P1094" s="40"/>
      <c r="Q1094" s="40"/>
      <c r="R1094" s="39"/>
      <c r="S1094" s="39"/>
      <c r="T1094" s="39"/>
      <c r="U1094" s="40"/>
      <c r="V1094" s="39"/>
      <c r="W1094" s="69"/>
      <c r="Y1094" t="s">
        <v>40</v>
      </c>
      <c r="AA1094">
        <v>6514</v>
      </c>
      <c r="AB1094" t="b">
        <f>if((W1094=""),false,true)</f>
        <v>0</v>
      </c>
      <c r="AD1094" s="8"/>
    </row>
    <row r="1095" ht="14.25" customHeight="1">
      <c r="A1095" s="38">
        <v>1005</v>
      </c>
      <c r="B1095" s="46" t="s">
        <v>1827</v>
      </c>
      <c r="C1095" s="46" t="s">
        <v>1828</v>
      </c>
      <c r="D1095" s="46" t="s">
        <v>1829</v>
      </c>
      <c r="E1095" s="46" t="s">
        <v>1830</v>
      </c>
      <c r="F1095" s="5" t="s">
        <v>434</v>
      </c>
      <c r="G1095" s="5" t="s">
        <v>593</v>
      </c>
      <c r="H1095" s="23">
        <v>0.032062693</v>
      </c>
      <c r="I1095" t="s">
        <v>37</v>
      </c>
      <c r="L1095" s="46" t="s">
        <v>1831</v>
      </c>
      <c r="M1095" t="s">
        <v>39</v>
      </c>
      <c r="N1095" s="40"/>
      <c r="O1095" s="40"/>
      <c r="P1095" s="40"/>
      <c r="Q1095" s="40"/>
      <c r="R1095" s="39"/>
      <c r="S1095" s="39"/>
      <c r="T1095" s="39"/>
      <c r="U1095" s="40"/>
      <c r="V1095" s="39"/>
      <c r="W1095" s="69"/>
      <c r="Y1095" t="s">
        <v>40</v>
      </c>
      <c r="AA1095">
        <v>6514</v>
      </c>
      <c r="AB1095" t="b">
        <f>if((W1095=""),false,true)</f>
        <v>0</v>
      </c>
      <c r="AD1095" s="8"/>
    </row>
    <row r="1096" ht="14.25" customHeight="1">
      <c r="A1096" s="38">
        <v>1005</v>
      </c>
      <c r="B1096" s="46" t="s">
        <v>1827</v>
      </c>
      <c r="C1096" s="46" t="s">
        <v>1828</v>
      </c>
      <c r="D1096" s="46" t="s">
        <v>1829</v>
      </c>
      <c r="E1096" s="46" t="s">
        <v>1830</v>
      </c>
      <c r="F1096" s="5" t="s">
        <v>992</v>
      </c>
      <c r="G1096" s="5" t="s">
        <v>993</v>
      </c>
      <c r="H1096" s="23">
        <v>0.516416369</v>
      </c>
      <c r="I1096" t="s">
        <v>37</v>
      </c>
      <c r="L1096" s="46" t="s">
        <v>1831</v>
      </c>
      <c r="M1096" t="s">
        <v>39</v>
      </c>
      <c r="N1096" s="40"/>
      <c r="O1096" s="40"/>
      <c r="P1096" s="40"/>
      <c r="Q1096" s="40"/>
      <c r="R1096" s="39"/>
      <c r="S1096" s="39"/>
      <c r="T1096" s="39"/>
      <c r="U1096" s="40"/>
      <c r="V1096" s="39"/>
      <c r="W1096" s="69"/>
      <c r="Y1096" t="s">
        <v>40</v>
      </c>
      <c r="AA1096">
        <v>6514</v>
      </c>
      <c r="AB1096" t="b">
        <f>if((W1096=""),false,true)</f>
        <v>0</v>
      </c>
      <c r="AD1096" s="8"/>
    </row>
    <row r="1097" ht="14.25" customHeight="1">
      <c r="A1097" s="38">
        <v>1005</v>
      </c>
      <c r="B1097" s="46" t="s">
        <v>1827</v>
      </c>
      <c r="C1097" s="46" t="s">
        <v>1828</v>
      </c>
      <c r="D1097" s="46" t="s">
        <v>1829</v>
      </c>
      <c r="E1097" s="46" t="s">
        <v>1830</v>
      </c>
      <c r="F1097" s="5" t="s">
        <v>721</v>
      </c>
      <c r="G1097" s="5" t="s">
        <v>722</v>
      </c>
      <c r="H1097" s="23">
        <v>0.035727284</v>
      </c>
      <c r="I1097" t="s">
        <v>37</v>
      </c>
      <c r="L1097" s="46" t="s">
        <v>1831</v>
      </c>
      <c r="M1097" t="s">
        <v>39</v>
      </c>
      <c r="N1097" s="40"/>
      <c r="O1097" s="40"/>
      <c r="P1097" s="40"/>
      <c r="Q1097" s="40"/>
      <c r="R1097" s="39"/>
      <c r="S1097" s="39"/>
      <c r="T1097" s="39"/>
      <c r="U1097" s="40"/>
      <c r="V1097" s="39"/>
      <c r="W1097" s="69"/>
      <c r="Y1097" t="s">
        <v>40</v>
      </c>
      <c r="AA1097">
        <v>6514</v>
      </c>
      <c r="AB1097" t="b">
        <f>if((W1097=""),false,true)</f>
        <v>0</v>
      </c>
      <c r="AD1097" s="8"/>
    </row>
    <row r="1098" ht="14.25" customHeight="1">
      <c r="A1098" s="38">
        <v>1005</v>
      </c>
      <c r="B1098" s="46" t="s">
        <v>1827</v>
      </c>
      <c r="C1098" s="46" t="s">
        <v>1828</v>
      </c>
      <c r="D1098" s="46" t="s">
        <v>1829</v>
      </c>
      <c r="E1098" s="46" t="s">
        <v>1830</v>
      </c>
      <c r="F1098" s="5" t="s">
        <v>725</v>
      </c>
      <c r="G1098" s="5" t="s">
        <v>726</v>
      </c>
      <c r="H1098" s="23">
        <v>0.02864178</v>
      </c>
      <c r="I1098" t="s">
        <v>37</v>
      </c>
      <c r="L1098" s="46" t="s">
        <v>1831</v>
      </c>
      <c r="M1098" t="s">
        <v>39</v>
      </c>
      <c r="N1098" s="40"/>
      <c r="O1098" s="40"/>
      <c r="P1098" s="40"/>
      <c r="Q1098" s="40"/>
      <c r="R1098" s="39"/>
      <c r="S1098" s="39"/>
      <c r="T1098" s="39"/>
      <c r="U1098" s="40"/>
      <c r="V1098" s="39"/>
      <c r="W1098" s="69"/>
      <c r="Y1098" t="s">
        <v>40</v>
      </c>
      <c r="AA1098">
        <v>6514</v>
      </c>
      <c r="AB1098" t="b">
        <f>if((W1098=""),false,true)</f>
        <v>0</v>
      </c>
      <c r="AD1098" s="8"/>
    </row>
    <row r="1099" ht="14.25" customHeight="1">
      <c r="A1099" s="38">
        <v>1308</v>
      </c>
      <c r="B1099" s="46" t="s">
        <v>41</v>
      </c>
      <c r="C1099" s="46" t="s">
        <v>42</v>
      </c>
      <c r="D1099" s="46" t="s">
        <v>1829</v>
      </c>
      <c r="E1099" s="46" t="s">
        <v>1835</v>
      </c>
      <c r="F1099" t="s">
        <v>35</v>
      </c>
      <c r="G1099" s="12" t="s">
        <v>36</v>
      </c>
      <c r="H1099">
        <v>0.069183097091894</v>
      </c>
      <c r="I1099" t="s">
        <v>37</v>
      </c>
      <c r="K1099" s="47" t="s">
        <v>43</v>
      </c>
      <c r="L1099" s="47" t="str">
        <f>((I1099&amp;A1099)&amp;"-")&amp;B1099</f>
        <v>REF1308-Abraham M.H. and Acree Jr. W.E. The solubility of liquid and solid compounds in dry octan-1-ol. Chemosphere (2013)</v>
      </c>
      <c r="M1099" t="s">
        <v>39</v>
      </c>
      <c r="N1099" s="71"/>
      <c r="O1099" s="71"/>
      <c r="P1099" s="71"/>
      <c r="Q1099" s="71"/>
      <c r="R1099" s="29"/>
      <c r="S1099" s="29"/>
      <c r="T1099" s="29"/>
      <c r="U1099" s="71"/>
      <c r="V1099" s="29"/>
      <c r="W1099" s="60"/>
      <c r="Y1099" t="s">
        <v>40</v>
      </c>
      <c r="AA1099">
        <v>6514</v>
      </c>
      <c r="AB1099" t="b">
        <f>if((W1099=""),false,true)</f>
        <v>0</v>
      </c>
      <c r="AD1099" s="37"/>
    </row>
    <row r="1100" ht="14.25" customHeight="1">
      <c r="A1100" s="38">
        <v>1287</v>
      </c>
      <c r="B1100" s="46" t="s">
        <v>53</v>
      </c>
      <c r="C1100" s="46" t="s">
        <v>45</v>
      </c>
      <c r="D1100" s="46" t="s">
        <v>1836</v>
      </c>
      <c r="E1100" s="46" t="s">
        <v>1837</v>
      </c>
      <c r="F1100" t="s">
        <v>48</v>
      </c>
      <c r="G1100" s="46" t="s">
        <v>49</v>
      </c>
      <c r="H1100">
        <v>0.030199517204</v>
      </c>
      <c r="I1100" t="s">
        <v>37</v>
      </c>
      <c r="L1100" t="s">
        <v>50</v>
      </c>
      <c r="M1100" t="s">
        <v>39</v>
      </c>
      <c r="N1100" s="40"/>
      <c r="O1100" s="40"/>
      <c r="P1100" s="40"/>
      <c r="Q1100" s="40"/>
      <c r="R1100" s="39"/>
      <c r="S1100" s="39"/>
      <c r="T1100" s="39"/>
      <c r="U1100" s="40"/>
      <c r="V1100" s="39"/>
      <c r="W1100" s="69"/>
      <c r="Y1100" t="s">
        <v>40</v>
      </c>
      <c r="AA1100">
        <v>7081</v>
      </c>
      <c r="AB1100" s="46" t="b">
        <v>0</v>
      </c>
      <c r="AD1100" s="8"/>
    </row>
    <row r="1101" ht="14.25" customHeight="1">
      <c r="A1101" s="38">
        <v>1287</v>
      </c>
      <c r="B1101" s="46" t="s">
        <v>44</v>
      </c>
      <c r="C1101" s="46" t="s">
        <v>45</v>
      </c>
      <c r="D1101" s="46" t="s">
        <v>1838</v>
      </c>
      <c r="E1101" s="46" t="s">
        <v>1839</v>
      </c>
      <c r="F1101" t="s">
        <v>48</v>
      </c>
      <c r="G1101" s="46" t="s">
        <v>49</v>
      </c>
      <c r="H1101">
        <v>0.017823787674</v>
      </c>
      <c r="I1101" t="s">
        <v>37</v>
      </c>
      <c r="L1101" t="s">
        <v>50</v>
      </c>
      <c r="M1101" t="s">
        <v>39</v>
      </c>
      <c r="N1101" s="40"/>
      <c r="O1101" s="40"/>
      <c r="P1101" s="40"/>
      <c r="Q1101" s="40"/>
      <c r="R1101" s="39"/>
      <c r="S1101" s="39"/>
      <c r="T1101" s="39"/>
      <c r="U1101" s="40"/>
      <c r="V1101" s="39"/>
      <c r="W1101" s="69"/>
      <c r="Y1101" t="s">
        <v>40</v>
      </c>
      <c r="AA1101">
        <v>10469210</v>
      </c>
      <c r="AB1101" s="46" t="b">
        <v>0</v>
      </c>
      <c r="AD1101" s="8"/>
    </row>
    <row r="1102" ht="14.25" customHeight="1">
      <c r="A1102" s="38">
        <v>22</v>
      </c>
      <c r="B1102" s="44" t="s">
        <v>1840</v>
      </c>
      <c r="C1102" s="46" t="s">
        <v>1841</v>
      </c>
      <c r="D1102" s="46" t="s">
        <v>1842</v>
      </c>
      <c r="E1102" s="46" t="s">
        <v>1837</v>
      </c>
      <c r="F1102" s="41" t="s">
        <v>434</v>
      </c>
      <c r="G1102" s="41" t="s">
        <v>435</v>
      </c>
      <c r="H1102" s="65">
        <v>8.13</v>
      </c>
      <c r="I1102" t="s">
        <v>431</v>
      </c>
      <c r="K1102" s="46"/>
      <c r="L1102" s="46" t="str">
        <f>((I1102&amp;A1102)&amp;"-")&amp;B1102</f>
        <v>ONSC22-20-</v>
      </c>
      <c r="M1102" t="s">
        <v>1191</v>
      </c>
      <c r="N1102" s="40"/>
      <c r="O1102" s="40"/>
      <c r="P1102" s="40"/>
      <c r="Q1102" s="40"/>
      <c r="R1102" s="39"/>
      <c r="S1102" s="39"/>
      <c r="T1102" s="39"/>
      <c r="U1102" s="40"/>
      <c r="V1102" s="39"/>
      <c r="W1102" s="69"/>
      <c r="Y1102" t="s">
        <v>294</v>
      </c>
      <c r="AA1102">
        <v>7081</v>
      </c>
      <c r="AB1102" t="b">
        <f>if((W1102=""),false,true)</f>
        <v>0</v>
      </c>
      <c r="AD1102" s="8"/>
    </row>
    <row r="1103" ht="14.25" customHeight="1">
      <c r="A1103" s="38">
        <v>1287</v>
      </c>
      <c r="B1103" s="46" t="s">
        <v>53</v>
      </c>
      <c r="C1103" s="46" t="s">
        <v>45</v>
      </c>
      <c r="D1103" s="46" t="s">
        <v>1843</v>
      </c>
      <c r="E1103" s="46" t="s">
        <v>1844</v>
      </c>
      <c r="F1103" t="s">
        <v>48</v>
      </c>
      <c r="G1103" s="46" t="s">
        <v>49</v>
      </c>
      <c r="H1103">
        <v>0.154881661891</v>
      </c>
      <c r="I1103" t="s">
        <v>37</v>
      </c>
      <c r="L1103" t="s">
        <v>50</v>
      </c>
      <c r="M1103" t="s">
        <v>39</v>
      </c>
      <c r="N1103" s="40"/>
      <c r="O1103" s="40"/>
      <c r="P1103" s="40"/>
      <c r="Q1103" s="40"/>
      <c r="R1103" s="39"/>
      <c r="S1103" s="39"/>
      <c r="T1103" s="39"/>
      <c r="U1103" s="40"/>
      <c r="V1103" s="39"/>
      <c r="W1103" s="69"/>
      <c r="Y1103" t="s">
        <v>294</v>
      </c>
      <c r="AA1103">
        <v>6649</v>
      </c>
      <c r="AB1103" s="46" t="b">
        <v>0</v>
      </c>
      <c r="AD1103" s="8"/>
    </row>
    <row r="1104" ht="14.25" customHeight="1">
      <c r="A1104" s="38">
        <v>1287</v>
      </c>
      <c r="B1104" s="46" t="s">
        <v>53</v>
      </c>
      <c r="C1104" s="46" t="s">
        <v>45</v>
      </c>
      <c r="D1104" s="46" t="s">
        <v>1845</v>
      </c>
      <c r="E1104" s="46" t="s">
        <v>1846</v>
      </c>
      <c r="F1104" t="s">
        <v>48</v>
      </c>
      <c r="G1104" s="46" t="s">
        <v>49</v>
      </c>
      <c r="H1104">
        <v>0.007413102413</v>
      </c>
      <c r="I1104" t="s">
        <v>37</v>
      </c>
      <c r="L1104" t="s">
        <v>50</v>
      </c>
      <c r="M1104" t="s">
        <v>39</v>
      </c>
      <c r="N1104" s="40"/>
      <c r="O1104" s="40"/>
      <c r="P1104" s="40"/>
      <c r="Q1104" s="40"/>
      <c r="R1104" s="39"/>
      <c r="S1104" s="39"/>
      <c r="T1104" s="39"/>
      <c r="U1104" s="40"/>
      <c r="V1104" s="39"/>
      <c r="W1104" s="69"/>
      <c r="Y1104" t="s">
        <v>40</v>
      </c>
      <c r="AA1104">
        <v>28981</v>
      </c>
      <c r="AB1104" s="46" t="b">
        <v>0</v>
      </c>
      <c r="AD1104" s="8"/>
    </row>
    <row r="1105" ht="14.25" customHeight="1">
      <c r="A1105" s="38">
        <v>22</v>
      </c>
      <c r="B1105" s="44" t="s">
        <v>1847</v>
      </c>
      <c r="C1105" s="46" t="s">
        <v>1841</v>
      </c>
      <c r="D1105" s="46" t="s">
        <v>1848</v>
      </c>
      <c r="E1105" s="46" t="s">
        <v>1849</v>
      </c>
      <c r="F1105" s="41" t="s">
        <v>434</v>
      </c>
      <c r="G1105" s="41" t="s">
        <v>435</v>
      </c>
      <c r="H1105" s="65">
        <v>6.26</v>
      </c>
      <c r="I1105" t="s">
        <v>431</v>
      </c>
      <c r="K1105" s="46"/>
      <c r="L1105" s="46" t="str">
        <f>((I1105&amp;A1105)&amp;"-")&amp;B1105</f>
        <v>ONSC22-11-</v>
      </c>
      <c r="M1105" t="s">
        <v>583</v>
      </c>
      <c r="N1105" s="40"/>
      <c r="O1105" s="40"/>
      <c r="P1105" s="40"/>
      <c r="Q1105" s="40"/>
      <c r="R1105" s="39"/>
      <c r="S1105" s="39"/>
      <c r="T1105" s="39"/>
      <c r="U1105" s="40"/>
      <c r="V1105" s="39"/>
      <c r="W1105" s="69"/>
      <c r="Y1105" t="s">
        <v>294</v>
      </c>
      <c r="AA1105">
        <v>8373</v>
      </c>
      <c r="AB1105" t="b">
        <f>if((W1105=""),false,true)</f>
        <v>0</v>
      </c>
      <c r="AD1105" s="8"/>
    </row>
    <row r="1106" ht="14.25" customHeight="1">
      <c r="A1106" s="38">
        <v>1287</v>
      </c>
      <c r="B1106" s="46" t="s">
        <v>44</v>
      </c>
      <c r="C1106" s="46" t="s">
        <v>45</v>
      </c>
      <c r="D1106" s="46" t="s">
        <v>1850</v>
      </c>
      <c r="E1106" s="46" t="s">
        <v>1851</v>
      </c>
      <c r="F1106" t="s">
        <v>48</v>
      </c>
      <c r="G1106" s="46" t="s">
        <v>49</v>
      </c>
      <c r="H1106">
        <v>0.003962780343</v>
      </c>
      <c r="I1106" t="s">
        <v>37</v>
      </c>
      <c r="L1106" t="s">
        <v>50</v>
      </c>
      <c r="M1106" t="s">
        <v>39</v>
      </c>
      <c r="N1106" s="40"/>
      <c r="O1106" s="40"/>
      <c r="P1106" s="40"/>
      <c r="Q1106" s="40"/>
      <c r="R1106" s="39"/>
      <c r="S1106" s="39"/>
      <c r="T1106" s="39"/>
      <c r="U1106" s="40"/>
      <c r="V1106" s="39"/>
      <c r="W1106" s="69"/>
      <c r="Y1106" t="s">
        <v>40</v>
      </c>
      <c r="AA1106">
        <v>10469223</v>
      </c>
      <c r="AB1106" s="46" t="b">
        <v>0</v>
      </c>
      <c r="AD1106" s="8"/>
    </row>
    <row r="1107" ht="14.25" customHeight="1">
      <c r="A1107" s="38">
        <v>1287</v>
      </c>
      <c r="B1107" s="46" t="s">
        <v>53</v>
      </c>
      <c r="C1107" s="46" t="s">
        <v>45</v>
      </c>
      <c r="D1107" s="46" t="s">
        <v>1852</v>
      </c>
      <c r="E1107" s="46" t="s">
        <v>1853</v>
      </c>
      <c r="F1107" t="s">
        <v>48</v>
      </c>
      <c r="G1107" s="46" t="s">
        <v>49</v>
      </c>
      <c r="H1107">
        <v>0.019498445998</v>
      </c>
      <c r="I1107" t="s">
        <v>37</v>
      </c>
      <c r="L1107" t="s">
        <v>50</v>
      </c>
      <c r="M1107" t="s">
        <v>39</v>
      </c>
      <c r="N1107" s="40"/>
      <c r="O1107" s="40"/>
      <c r="P1107" s="40"/>
      <c r="Q1107" s="40"/>
      <c r="R1107" s="39"/>
      <c r="S1107" s="39"/>
      <c r="T1107" s="39"/>
      <c r="U1107" s="40"/>
      <c r="V1107" s="39"/>
      <c r="W1107" s="69"/>
      <c r="Y1107" t="s">
        <v>294</v>
      </c>
      <c r="AA1107">
        <v>7433</v>
      </c>
      <c r="AB1107" s="46" t="b">
        <v>0</v>
      </c>
      <c r="AD1107" s="8"/>
    </row>
    <row r="1108" ht="14.25" customHeight="1">
      <c r="A1108" s="38">
        <v>1287</v>
      </c>
      <c r="B1108" s="46" t="s">
        <v>53</v>
      </c>
      <c r="C1108" s="46" t="s">
        <v>45</v>
      </c>
      <c r="D1108" s="46" t="s">
        <v>1854</v>
      </c>
      <c r="E1108" s="46" t="s">
        <v>1855</v>
      </c>
      <c r="F1108" t="s">
        <v>48</v>
      </c>
      <c r="G1108" s="46" t="s">
        <v>49</v>
      </c>
      <c r="H1108">
        <v>0.000051286138</v>
      </c>
      <c r="I1108" t="s">
        <v>37</v>
      </c>
      <c r="L1108" t="s">
        <v>50</v>
      </c>
      <c r="M1108" t="s">
        <v>39</v>
      </c>
      <c r="N1108" s="40"/>
      <c r="O1108" s="40"/>
      <c r="P1108" s="40"/>
      <c r="Q1108" s="40"/>
      <c r="R1108" s="39"/>
      <c r="S1108" s="39"/>
      <c r="T1108" s="39"/>
      <c r="U1108" s="40"/>
      <c r="V1108" s="39"/>
      <c r="W1108" s="69"/>
      <c r="Y1108" t="s">
        <v>294</v>
      </c>
      <c r="AA1108">
        <v>13063</v>
      </c>
      <c r="AB1108" s="46" t="b">
        <v>0</v>
      </c>
      <c r="AD1108" s="8"/>
    </row>
    <row r="1109" ht="14.25" customHeight="1">
      <c r="A1109" s="38">
        <v>1287</v>
      </c>
      <c r="B1109" s="46" t="s">
        <v>44</v>
      </c>
      <c r="C1109" s="46" t="s">
        <v>45</v>
      </c>
      <c r="D1109" s="46" t="s">
        <v>1856</v>
      </c>
      <c r="E1109" s="46" t="s">
        <v>1857</v>
      </c>
      <c r="F1109" t="s">
        <v>48</v>
      </c>
      <c r="G1109" s="46" t="s">
        <v>49</v>
      </c>
      <c r="H1109">
        <v>0.051760683195</v>
      </c>
      <c r="I1109" t="s">
        <v>37</v>
      </c>
      <c r="L1109" t="s">
        <v>50</v>
      </c>
      <c r="M1109" t="s">
        <v>39</v>
      </c>
      <c r="N1109" s="40"/>
      <c r="O1109" s="40"/>
      <c r="P1109" s="40"/>
      <c r="Q1109" s="40"/>
      <c r="R1109" s="39"/>
      <c r="S1109" s="39"/>
      <c r="T1109" s="39"/>
      <c r="U1109" s="40"/>
      <c r="V1109" s="39"/>
      <c r="W1109" s="69"/>
      <c r="Y1109" t="s">
        <v>40</v>
      </c>
      <c r="AA1109">
        <v>10469337</v>
      </c>
      <c r="AB1109" s="46" t="b">
        <v>0</v>
      </c>
      <c r="AD1109" s="8"/>
    </row>
    <row r="1110" ht="14.25" customHeight="1">
      <c r="A1110" s="38">
        <v>1287</v>
      </c>
      <c r="B1110" s="46" t="s">
        <v>53</v>
      </c>
      <c r="C1110" s="46" t="s">
        <v>45</v>
      </c>
      <c r="D1110" s="46" t="s">
        <v>1858</v>
      </c>
      <c r="E1110" s="46" t="s">
        <v>1859</v>
      </c>
      <c r="F1110" t="s">
        <v>48</v>
      </c>
      <c r="G1110" s="46" t="s">
        <v>49</v>
      </c>
      <c r="H1110">
        <v>0.002570395783</v>
      </c>
      <c r="I1110" t="s">
        <v>37</v>
      </c>
      <c r="L1110" t="s">
        <v>50</v>
      </c>
      <c r="M1110" t="s">
        <v>39</v>
      </c>
      <c r="N1110" s="40"/>
      <c r="O1110" s="40"/>
      <c r="P1110" s="40"/>
      <c r="Q1110" s="40"/>
      <c r="R1110" s="39"/>
      <c r="S1110" s="39"/>
      <c r="T1110" s="39"/>
      <c r="U1110" s="40"/>
      <c r="V1110" s="39"/>
      <c r="W1110" s="69"/>
      <c r="Y1110" t="s">
        <v>40</v>
      </c>
      <c r="AA1110">
        <v>12815</v>
      </c>
      <c r="AB1110" s="46" t="b">
        <v>0</v>
      </c>
      <c r="AD1110" s="8"/>
    </row>
    <row r="1111" ht="14.25" customHeight="1">
      <c r="A1111" s="38">
        <v>1287</v>
      </c>
      <c r="B1111" s="46" t="s">
        <v>44</v>
      </c>
      <c r="C1111" s="46" t="s">
        <v>45</v>
      </c>
      <c r="D1111" s="46" t="s">
        <v>1860</v>
      </c>
      <c r="E1111" s="46" t="s">
        <v>1861</v>
      </c>
      <c r="F1111" t="s">
        <v>48</v>
      </c>
      <c r="G1111" s="46" t="s">
        <v>49</v>
      </c>
      <c r="H1111">
        <v>0.004017908108</v>
      </c>
      <c r="I1111" t="s">
        <v>37</v>
      </c>
      <c r="L1111" s="46" t="str">
        <f>((I1111&amp;A1111)&amp;"-")&amp;B1111</f>
        <v>REF1287-Wang 99 - S3</v>
      </c>
      <c r="M1111" t="s">
        <v>39</v>
      </c>
      <c r="N1111" s="40"/>
      <c r="O1111" s="40"/>
      <c r="P1111" s="40"/>
      <c r="Q1111" s="40"/>
      <c r="R1111" s="39"/>
      <c r="S1111" s="39"/>
      <c r="T1111" s="39"/>
      <c r="U1111" s="40"/>
      <c r="V1111" s="39"/>
      <c r="W1111" s="69"/>
      <c r="Y1111" t="s">
        <v>40</v>
      </c>
      <c r="AA1111">
        <v>28295117</v>
      </c>
      <c r="AB1111" s="46" t="b">
        <v>0</v>
      </c>
      <c r="AD1111" s="8"/>
    </row>
    <row r="1112" ht="14.25" customHeight="1">
      <c r="A1112" s="38">
        <v>1287</v>
      </c>
      <c r="B1112" s="46" t="s">
        <v>44</v>
      </c>
      <c r="C1112" s="46" t="s">
        <v>45</v>
      </c>
      <c r="D1112" s="46" t="s">
        <v>1862</v>
      </c>
      <c r="E1112" s="46" t="s">
        <v>1863</v>
      </c>
      <c r="F1112" t="s">
        <v>48</v>
      </c>
      <c r="G1112" s="46" t="s">
        <v>49</v>
      </c>
      <c r="H1112">
        <v>0.000325836701</v>
      </c>
      <c r="I1112" t="s">
        <v>37</v>
      </c>
      <c r="L1112" t="s">
        <v>50</v>
      </c>
      <c r="M1112" t="s">
        <v>39</v>
      </c>
      <c r="N1112" s="40"/>
      <c r="O1112" s="40"/>
      <c r="P1112" s="40"/>
      <c r="Q1112" s="40"/>
      <c r="R1112" s="39"/>
      <c r="S1112" s="39"/>
      <c r="T1112" s="39"/>
      <c r="U1112" s="40"/>
      <c r="V1112" s="39"/>
      <c r="W1112" s="69"/>
      <c r="Y1112" t="s">
        <v>40</v>
      </c>
      <c r="AA1112">
        <v>18609</v>
      </c>
      <c r="AB1112" s="46" t="b">
        <v>0</v>
      </c>
      <c r="AD1112" s="8"/>
    </row>
    <row r="1113" ht="14.25" customHeight="1">
      <c r="A1113" s="38">
        <v>104</v>
      </c>
      <c r="B1113" s="44" t="s">
        <v>1686</v>
      </c>
      <c r="C1113" s="46" t="s">
        <v>1864</v>
      </c>
      <c r="D1113" s="46" t="s">
        <v>1865</v>
      </c>
      <c r="E1113" s="46" t="s">
        <v>1866</v>
      </c>
      <c r="F1113" s="41" t="s">
        <v>689</v>
      </c>
      <c r="G1113" s="41" t="s">
        <v>762</v>
      </c>
      <c r="H1113" s="65">
        <v>1.08</v>
      </c>
      <c r="I1113" t="s">
        <v>431</v>
      </c>
      <c r="K1113" s="46"/>
      <c r="L1113" s="46" t="s">
        <v>1867</v>
      </c>
      <c r="M1113" t="s">
        <v>583</v>
      </c>
      <c r="N1113" s="40"/>
      <c r="O1113" s="40"/>
      <c r="P1113" s="40"/>
      <c r="Q1113" s="40"/>
      <c r="R1113" s="39"/>
      <c r="S1113" s="39"/>
      <c r="T1113" s="39"/>
      <c r="U1113" s="40"/>
      <c r="V1113" s="39"/>
      <c r="W1113" s="69"/>
      <c r="Y1113" t="s">
        <v>40</v>
      </c>
      <c r="AA1113">
        <v>10251740</v>
      </c>
      <c r="AB1113" t="b">
        <f>if((W1113=""),false,true)</f>
        <v>0</v>
      </c>
      <c r="AD1113" s="8"/>
    </row>
    <row r="1114" ht="14.25" customHeight="1">
      <c r="A1114" s="38">
        <v>104</v>
      </c>
      <c r="B1114" s="44" t="s">
        <v>1690</v>
      </c>
      <c r="C1114" s="46" t="s">
        <v>1864</v>
      </c>
      <c r="D1114" s="46" t="s">
        <v>1865</v>
      </c>
      <c r="E1114" s="46" t="s">
        <v>1866</v>
      </c>
      <c r="F1114" s="41" t="s">
        <v>689</v>
      </c>
      <c r="G1114" s="41" t="s">
        <v>762</v>
      </c>
      <c r="H1114" s="65">
        <v>1.15</v>
      </c>
      <c r="I1114" t="s">
        <v>431</v>
      </c>
      <c r="K1114" s="46"/>
      <c r="L1114" s="46" t="s">
        <v>1868</v>
      </c>
      <c r="M1114" t="s">
        <v>583</v>
      </c>
      <c r="N1114" s="40"/>
      <c r="O1114" s="40"/>
      <c r="P1114" s="40"/>
      <c r="Q1114" s="40"/>
      <c r="R1114" s="39"/>
      <c r="S1114" s="39"/>
      <c r="T1114" s="39"/>
      <c r="U1114" s="40"/>
      <c r="V1114" s="39"/>
      <c r="W1114" s="69"/>
      <c r="Y1114" t="s">
        <v>40</v>
      </c>
      <c r="AA1114">
        <v>10251740</v>
      </c>
      <c r="AB1114" t="b">
        <f>if((W1114=""),false,true)</f>
        <v>0</v>
      </c>
      <c r="AD1114" s="8"/>
    </row>
    <row r="1115" ht="14.25" customHeight="1">
      <c r="A1115" s="38">
        <v>104</v>
      </c>
      <c r="B1115" s="44" t="s">
        <v>1692</v>
      </c>
      <c r="C1115" s="46" t="s">
        <v>1864</v>
      </c>
      <c r="D1115" s="46" t="s">
        <v>1865</v>
      </c>
      <c r="E1115" s="46" t="s">
        <v>1866</v>
      </c>
      <c r="F1115" s="41" t="s">
        <v>689</v>
      </c>
      <c r="G1115" s="41" t="s">
        <v>762</v>
      </c>
      <c r="H1115" s="65">
        <v>1.06</v>
      </c>
      <c r="I1115" t="s">
        <v>431</v>
      </c>
      <c r="K1115" s="46"/>
      <c r="L1115" s="46" t="s">
        <v>1869</v>
      </c>
      <c r="M1115" t="s">
        <v>583</v>
      </c>
      <c r="N1115" s="40"/>
      <c r="O1115" s="40"/>
      <c r="P1115" s="40"/>
      <c r="Q1115" s="40"/>
      <c r="R1115" s="39"/>
      <c r="S1115" s="39"/>
      <c r="T1115" s="39"/>
      <c r="U1115" s="40"/>
      <c r="V1115" s="39"/>
      <c r="W1115" s="69"/>
      <c r="Y1115" t="s">
        <v>40</v>
      </c>
      <c r="AA1115">
        <v>10251740</v>
      </c>
      <c r="AB1115" t="b">
        <f>if((W1115=""),false,true)</f>
        <v>0</v>
      </c>
      <c r="AD1115" s="8"/>
    </row>
    <row r="1116" ht="14.25" customHeight="1">
      <c r="A1116" s="38">
        <v>104</v>
      </c>
      <c r="B1116" s="44" t="s">
        <v>1694</v>
      </c>
      <c r="C1116" s="46" t="s">
        <v>1864</v>
      </c>
      <c r="D1116" s="46" t="s">
        <v>1865</v>
      </c>
      <c r="E1116" s="46" t="s">
        <v>1866</v>
      </c>
      <c r="F1116" s="41" t="s">
        <v>1281</v>
      </c>
      <c r="G1116" s="41" t="s">
        <v>1282</v>
      </c>
      <c r="H1116" s="65">
        <v>6.4</v>
      </c>
      <c r="I1116" t="s">
        <v>431</v>
      </c>
      <c r="K1116" s="46"/>
      <c r="L1116" s="46" t="s">
        <v>1870</v>
      </c>
      <c r="M1116" t="s">
        <v>583</v>
      </c>
      <c r="N1116" s="40"/>
      <c r="O1116" s="40"/>
      <c r="P1116" s="40"/>
      <c r="Q1116" s="40"/>
      <c r="R1116" s="39"/>
      <c r="S1116" s="39"/>
      <c r="T1116" s="39"/>
      <c r="U1116" s="40"/>
      <c r="V1116" s="39"/>
      <c r="W1116" s="69"/>
      <c r="Y1116" t="s">
        <v>40</v>
      </c>
      <c r="AA1116">
        <v>10251740</v>
      </c>
      <c r="AB1116" t="b">
        <f>if((W1116=""),false,true)</f>
        <v>0</v>
      </c>
      <c r="AD1116" s="8"/>
    </row>
    <row r="1117" ht="14.25" customHeight="1">
      <c r="A1117" s="38">
        <v>104</v>
      </c>
      <c r="B1117" s="44" t="s">
        <v>1696</v>
      </c>
      <c r="C1117" s="46" t="s">
        <v>1864</v>
      </c>
      <c r="D1117" s="46" t="s">
        <v>1865</v>
      </c>
      <c r="E1117" s="46" t="s">
        <v>1866</v>
      </c>
      <c r="F1117" s="41" t="s">
        <v>1281</v>
      </c>
      <c r="G1117" s="41" t="s">
        <v>1282</v>
      </c>
      <c r="H1117" s="65">
        <v>6.53</v>
      </c>
      <c r="I1117" t="s">
        <v>431</v>
      </c>
      <c r="K1117" s="46"/>
      <c r="L1117" s="46" t="s">
        <v>1871</v>
      </c>
      <c r="M1117" t="s">
        <v>583</v>
      </c>
      <c r="N1117" s="40"/>
      <c r="O1117" s="40"/>
      <c r="P1117" s="40"/>
      <c r="Q1117" s="40"/>
      <c r="R1117" s="39"/>
      <c r="S1117" s="39"/>
      <c r="T1117" s="39"/>
      <c r="U1117" s="40"/>
      <c r="V1117" s="39"/>
      <c r="W1117" s="69"/>
      <c r="Y1117" t="s">
        <v>40</v>
      </c>
      <c r="AA1117">
        <v>10251740</v>
      </c>
      <c r="AB1117" t="b">
        <f>if((W1117=""),false,true)</f>
        <v>0</v>
      </c>
      <c r="AD1117" s="8"/>
    </row>
    <row r="1118" ht="14.25" customHeight="1">
      <c r="A1118" s="38">
        <v>104</v>
      </c>
      <c r="B1118" s="44" t="s">
        <v>1698</v>
      </c>
      <c r="C1118" s="46" t="s">
        <v>1864</v>
      </c>
      <c r="D1118" s="46" t="s">
        <v>1865</v>
      </c>
      <c r="E1118" s="46" t="s">
        <v>1866</v>
      </c>
      <c r="F1118" s="41" t="s">
        <v>1281</v>
      </c>
      <c r="G1118" s="41" t="s">
        <v>1282</v>
      </c>
      <c r="H1118" s="65">
        <v>6.99</v>
      </c>
      <c r="I1118" t="s">
        <v>431</v>
      </c>
      <c r="K1118" s="46"/>
      <c r="L1118" s="46" t="s">
        <v>1872</v>
      </c>
      <c r="M1118" t="s">
        <v>583</v>
      </c>
      <c r="N1118" s="40"/>
      <c r="O1118" s="40"/>
      <c r="P1118" s="40"/>
      <c r="Q1118" s="40"/>
      <c r="R1118" s="39"/>
      <c r="S1118" s="39"/>
      <c r="T1118" s="39"/>
      <c r="U1118" s="40"/>
      <c r="V1118" s="39"/>
      <c r="W1118" s="69"/>
      <c r="Y1118" t="s">
        <v>40</v>
      </c>
      <c r="AA1118">
        <v>10251740</v>
      </c>
      <c r="AB1118" t="b">
        <f>if((W1118=""),false,true)</f>
        <v>0</v>
      </c>
      <c r="AD1118" s="8"/>
    </row>
    <row r="1119" ht="14.25" customHeight="1">
      <c r="A1119" s="38">
        <v>104</v>
      </c>
      <c r="B1119" s="44" t="s">
        <v>1873</v>
      </c>
      <c r="C1119" s="46" t="s">
        <v>1864</v>
      </c>
      <c r="D1119" s="46" t="s">
        <v>1865</v>
      </c>
      <c r="E1119" s="46" t="s">
        <v>1866</v>
      </c>
      <c r="F1119" s="41" t="s">
        <v>434</v>
      </c>
      <c r="G1119" s="41" t="s">
        <v>435</v>
      </c>
      <c r="H1119" s="65">
        <v>4.36</v>
      </c>
      <c r="I1119" t="s">
        <v>431</v>
      </c>
      <c r="K1119" s="46"/>
      <c r="L1119" s="46" t="s">
        <v>1874</v>
      </c>
      <c r="M1119" t="s">
        <v>583</v>
      </c>
      <c r="N1119" s="40"/>
      <c r="O1119" s="40"/>
      <c r="P1119" s="40"/>
      <c r="Q1119" s="40"/>
      <c r="R1119" s="39"/>
      <c r="S1119" s="39"/>
      <c r="T1119" s="39"/>
      <c r="U1119" s="40"/>
      <c r="V1119" s="39"/>
      <c r="W1119" s="69"/>
      <c r="Y1119" t="s">
        <v>40</v>
      </c>
      <c r="AA1119">
        <v>10251740</v>
      </c>
      <c r="AB1119" t="b">
        <f>if((W1119=""),false,true)</f>
        <v>0</v>
      </c>
      <c r="AD1119" s="8"/>
    </row>
    <row r="1120" ht="14.25" customHeight="1">
      <c r="A1120" s="38">
        <v>104</v>
      </c>
      <c r="B1120" s="44" t="s">
        <v>1875</v>
      </c>
      <c r="C1120" s="46" t="s">
        <v>1864</v>
      </c>
      <c r="D1120" s="46" t="s">
        <v>1865</v>
      </c>
      <c r="E1120" s="46" t="s">
        <v>1866</v>
      </c>
      <c r="F1120" s="41" t="s">
        <v>434</v>
      </c>
      <c r="G1120" s="41" t="s">
        <v>435</v>
      </c>
      <c r="H1120" s="65">
        <v>3.96</v>
      </c>
      <c r="I1120" t="s">
        <v>431</v>
      </c>
      <c r="K1120" s="46"/>
      <c r="L1120" s="46" t="s">
        <v>1876</v>
      </c>
      <c r="M1120" t="s">
        <v>583</v>
      </c>
      <c r="N1120" s="40"/>
      <c r="O1120" s="40"/>
      <c r="P1120" s="40"/>
      <c r="Q1120" s="40"/>
      <c r="R1120" s="39"/>
      <c r="S1120" s="39"/>
      <c r="T1120" s="39"/>
      <c r="U1120" s="40"/>
      <c r="V1120" s="39"/>
      <c r="W1120" s="69"/>
      <c r="Y1120" t="s">
        <v>40</v>
      </c>
      <c r="AA1120">
        <v>10251740</v>
      </c>
      <c r="AB1120" t="b">
        <f>if((W1120=""),false,true)</f>
        <v>0</v>
      </c>
      <c r="AD1120" s="8"/>
    </row>
    <row r="1121" ht="14.25" customHeight="1">
      <c r="A1121" s="38">
        <v>104</v>
      </c>
      <c r="B1121" s="44" t="s">
        <v>1704</v>
      </c>
      <c r="C1121" s="46" t="s">
        <v>1864</v>
      </c>
      <c r="D1121" s="46" t="s">
        <v>1865</v>
      </c>
      <c r="E1121" s="46" t="s">
        <v>1866</v>
      </c>
      <c r="F1121" s="41" t="s">
        <v>434</v>
      </c>
      <c r="G1121" s="41" t="s">
        <v>435</v>
      </c>
      <c r="H1121" s="65">
        <v>4.05</v>
      </c>
      <c r="I1121" t="s">
        <v>431</v>
      </c>
      <c r="K1121" s="46"/>
      <c r="L1121" s="46" t="s">
        <v>1877</v>
      </c>
      <c r="M1121" t="s">
        <v>583</v>
      </c>
      <c r="N1121" s="40"/>
      <c r="O1121" s="40"/>
      <c r="P1121" s="40"/>
      <c r="Q1121" s="40"/>
      <c r="R1121" s="39"/>
      <c r="S1121" s="39"/>
      <c r="T1121" s="39"/>
      <c r="U1121" s="40"/>
      <c r="V1121" s="39"/>
      <c r="W1121" s="69"/>
      <c r="Y1121" t="s">
        <v>40</v>
      </c>
      <c r="AA1121">
        <v>10251740</v>
      </c>
      <c r="AB1121" t="b">
        <f>if((W1121=""),false,true)</f>
        <v>0</v>
      </c>
      <c r="AD1121" s="8"/>
    </row>
    <row r="1122" ht="14.25" customHeight="1">
      <c r="A1122" s="38">
        <v>104</v>
      </c>
      <c r="B1122" s="44" t="s">
        <v>1707</v>
      </c>
      <c r="C1122" s="46" t="s">
        <v>1864</v>
      </c>
      <c r="D1122" s="46" t="s">
        <v>1865</v>
      </c>
      <c r="E1122" s="46" t="s">
        <v>1866</v>
      </c>
      <c r="F1122" s="41" t="s">
        <v>238</v>
      </c>
      <c r="G1122" s="41" t="s">
        <v>239</v>
      </c>
      <c r="H1122" s="65">
        <v>3.72</v>
      </c>
      <c r="I1122" t="s">
        <v>431</v>
      </c>
      <c r="K1122" s="46"/>
      <c r="L1122" s="46" t="s">
        <v>1878</v>
      </c>
      <c r="M1122" t="s">
        <v>583</v>
      </c>
      <c r="N1122" s="40"/>
      <c r="O1122" s="40"/>
      <c r="P1122" s="40"/>
      <c r="Q1122" s="40"/>
      <c r="R1122" s="39"/>
      <c r="S1122" s="39"/>
      <c r="T1122" s="39"/>
      <c r="U1122" s="40"/>
      <c r="V1122" s="39"/>
      <c r="W1122" s="69"/>
      <c r="Y1122" t="s">
        <v>40</v>
      </c>
      <c r="AA1122">
        <v>10251740</v>
      </c>
      <c r="AB1122" t="b">
        <f>if((W1122=""),false,true)</f>
        <v>0</v>
      </c>
      <c r="AD1122" s="8"/>
    </row>
    <row r="1123" ht="14.25" customHeight="1">
      <c r="A1123" s="38">
        <v>104</v>
      </c>
      <c r="B1123" s="44" t="s">
        <v>1709</v>
      </c>
      <c r="C1123" s="46" t="s">
        <v>1864</v>
      </c>
      <c r="D1123" s="46" t="s">
        <v>1865</v>
      </c>
      <c r="E1123" s="46" t="s">
        <v>1866</v>
      </c>
      <c r="F1123" s="41" t="s">
        <v>238</v>
      </c>
      <c r="G1123" s="41" t="s">
        <v>239</v>
      </c>
      <c r="H1123" s="65">
        <v>4.13</v>
      </c>
      <c r="I1123" t="s">
        <v>431</v>
      </c>
      <c r="K1123" s="46"/>
      <c r="L1123" s="46" t="s">
        <v>1879</v>
      </c>
      <c r="M1123" t="s">
        <v>583</v>
      </c>
      <c r="N1123" s="40"/>
      <c r="O1123" s="40"/>
      <c r="P1123" s="40"/>
      <c r="Q1123" s="40"/>
      <c r="R1123" s="39"/>
      <c r="S1123" s="39"/>
      <c r="T1123" s="39"/>
      <c r="U1123" s="40"/>
      <c r="V1123" s="39"/>
      <c r="W1123" s="69"/>
      <c r="Y1123" t="s">
        <v>40</v>
      </c>
      <c r="AA1123">
        <v>10251740</v>
      </c>
      <c r="AB1123" t="b">
        <f>if((W1123=""),false,true)</f>
        <v>0</v>
      </c>
      <c r="AD1123" s="8"/>
    </row>
    <row r="1124" ht="14.25" customHeight="1">
      <c r="A1124" s="38">
        <v>104</v>
      </c>
      <c r="B1124" s="44" t="s">
        <v>1711</v>
      </c>
      <c r="C1124" s="46" t="s">
        <v>1864</v>
      </c>
      <c r="D1124" s="46" t="s">
        <v>1865</v>
      </c>
      <c r="E1124" s="46" t="s">
        <v>1866</v>
      </c>
      <c r="F1124" s="41" t="s">
        <v>238</v>
      </c>
      <c r="G1124" s="41" t="s">
        <v>239</v>
      </c>
      <c r="H1124" s="65">
        <v>4.36</v>
      </c>
      <c r="I1124" t="s">
        <v>431</v>
      </c>
      <c r="K1124" s="46"/>
      <c r="L1124" s="46" t="s">
        <v>1880</v>
      </c>
      <c r="M1124" t="s">
        <v>583</v>
      </c>
      <c r="N1124" s="40"/>
      <c r="O1124" s="40"/>
      <c r="P1124" s="40"/>
      <c r="Q1124" s="40"/>
      <c r="R1124" s="39"/>
      <c r="S1124" s="39"/>
      <c r="T1124" s="39"/>
      <c r="U1124" s="40"/>
      <c r="V1124" s="39"/>
      <c r="W1124" s="69"/>
      <c r="Y1124" t="s">
        <v>40</v>
      </c>
      <c r="AA1124">
        <v>10251740</v>
      </c>
      <c r="AB1124" t="b">
        <f>if((W1124=""),false,true)</f>
        <v>0</v>
      </c>
      <c r="AD1124" s="8"/>
    </row>
    <row r="1125" ht="14.25" customHeight="1">
      <c r="A1125" s="38">
        <v>104</v>
      </c>
      <c r="B1125" s="44" t="s">
        <v>1713</v>
      </c>
      <c r="C1125" s="46" t="s">
        <v>1864</v>
      </c>
      <c r="D1125" s="46" t="s">
        <v>1865</v>
      </c>
      <c r="E1125" s="46" t="s">
        <v>1866</v>
      </c>
      <c r="F1125" s="41" t="s">
        <v>731</v>
      </c>
      <c r="G1125" s="41" t="s">
        <v>767</v>
      </c>
      <c r="H1125" s="65">
        <v>0.06</v>
      </c>
      <c r="I1125" t="s">
        <v>431</v>
      </c>
      <c r="K1125" s="46"/>
      <c r="L1125" s="46" t="s">
        <v>1881</v>
      </c>
      <c r="M1125" t="s">
        <v>583</v>
      </c>
      <c r="N1125" s="40"/>
      <c r="O1125" s="40"/>
      <c r="P1125" s="40"/>
      <c r="Q1125" s="40"/>
      <c r="R1125" s="39"/>
      <c r="S1125" s="39"/>
      <c r="T1125" s="39"/>
      <c r="U1125" s="40"/>
      <c r="V1125" s="39"/>
      <c r="W1125" s="69"/>
      <c r="Y1125" t="s">
        <v>40</v>
      </c>
      <c r="AA1125">
        <v>10251740</v>
      </c>
      <c r="AB1125" t="b">
        <f>if((W1125=""),false,true)</f>
        <v>0</v>
      </c>
      <c r="AD1125" s="8"/>
    </row>
    <row r="1126" ht="14.25" customHeight="1">
      <c r="A1126" s="38">
        <v>104</v>
      </c>
      <c r="B1126" s="44" t="s">
        <v>1715</v>
      </c>
      <c r="C1126" s="46" t="s">
        <v>1864</v>
      </c>
      <c r="D1126" s="46" t="s">
        <v>1865</v>
      </c>
      <c r="E1126" s="46" t="s">
        <v>1866</v>
      </c>
      <c r="F1126" s="41" t="s">
        <v>731</v>
      </c>
      <c r="G1126" s="41" t="s">
        <v>767</v>
      </c>
      <c r="H1126" s="65">
        <v>0.06</v>
      </c>
      <c r="I1126" t="s">
        <v>431</v>
      </c>
      <c r="K1126" s="46"/>
      <c r="L1126" s="46" t="s">
        <v>1882</v>
      </c>
      <c r="M1126" t="s">
        <v>583</v>
      </c>
      <c r="N1126" s="40"/>
      <c r="O1126" s="40"/>
      <c r="P1126" s="40"/>
      <c r="Q1126" s="40"/>
      <c r="R1126" s="39"/>
      <c r="S1126" s="39"/>
      <c r="T1126" s="39"/>
      <c r="U1126" s="40"/>
      <c r="V1126" s="39"/>
      <c r="W1126" s="69"/>
      <c r="Y1126" t="s">
        <v>40</v>
      </c>
      <c r="AA1126">
        <v>10251740</v>
      </c>
      <c r="AB1126" t="b">
        <f>if((W1126=""),false,true)</f>
        <v>0</v>
      </c>
      <c r="AD1126" s="8"/>
    </row>
    <row r="1127" ht="14.25" customHeight="1">
      <c r="A1127" s="38">
        <v>104</v>
      </c>
      <c r="B1127" s="44" t="s">
        <v>1717</v>
      </c>
      <c r="C1127" s="46" t="s">
        <v>1864</v>
      </c>
      <c r="D1127" s="46" t="s">
        <v>1865</v>
      </c>
      <c r="E1127" s="46" t="s">
        <v>1866</v>
      </c>
      <c r="F1127" s="41" t="s">
        <v>731</v>
      </c>
      <c r="G1127" s="41" t="s">
        <v>767</v>
      </c>
      <c r="H1127" s="65">
        <v>0.06</v>
      </c>
      <c r="I1127" t="s">
        <v>431</v>
      </c>
      <c r="K1127" s="46"/>
      <c r="L1127" s="46" t="s">
        <v>1883</v>
      </c>
      <c r="M1127" t="s">
        <v>583</v>
      </c>
      <c r="N1127" s="40"/>
      <c r="O1127" s="40"/>
      <c r="P1127" s="40"/>
      <c r="Q1127" s="40"/>
      <c r="R1127" s="39"/>
      <c r="S1127" s="39"/>
      <c r="T1127" s="39"/>
      <c r="U1127" s="40"/>
      <c r="V1127" s="39"/>
      <c r="W1127" s="69"/>
      <c r="Y1127" t="s">
        <v>40</v>
      </c>
      <c r="AA1127">
        <v>10251740</v>
      </c>
      <c r="AB1127" t="b">
        <f>if((W1127=""),false,true)</f>
        <v>0</v>
      </c>
      <c r="AD1127" s="8"/>
    </row>
    <row r="1128" ht="14.25" customHeight="1">
      <c r="A1128" s="38">
        <v>911</v>
      </c>
      <c r="B1128" s="44" t="s">
        <v>1884</v>
      </c>
      <c r="C1128" s="46" t="s">
        <v>1885</v>
      </c>
      <c r="D1128" s="46" t="s">
        <v>1865</v>
      </c>
      <c r="E1128" s="46" t="s">
        <v>1866</v>
      </c>
      <c r="F1128" s="41" t="s">
        <v>48</v>
      </c>
      <c r="G1128" s="41" t="s">
        <v>49</v>
      </c>
      <c r="H1128" s="65">
        <v>0.32</v>
      </c>
      <c r="I1128" t="s">
        <v>37</v>
      </c>
      <c r="K1128" s="46" t="s">
        <v>770</v>
      </c>
      <c r="L1128" s="46" t="str">
        <f>((I1128&amp;A1128)&amp;"-")&amp;B1128</f>
        <v>REF911-Entry of furoic acid in Chemblink [http://www.chemblink.com/products/88-14-2.htm]</v>
      </c>
      <c r="M1128" t="s">
        <v>583</v>
      </c>
      <c r="N1128" s="40"/>
      <c r="O1128" s="40"/>
      <c r="P1128" s="40"/>
      <c r="Q1128" s="40"/>
      <c r="R1128" s="39"/>
      <c r="S1128" s="39"/>
      <c r="T1128" s="39"/>
      <c r="U1128" s="40">
        <v>112.084</v>
      </c>
      <c r="V1128" s="39"/>
      <c r="W1128" s="69"/>
      <c r="Y1128" t="s">
        <v>40</v>
      </c>
      <c r="AA1128">
        <v>10251740</v>
      </c>
      <c r="AB1128" t="b">
        <v>0</v>
      </c>
      <c r="AC1128">
        <v>36</v>
      </c>
      <c r="AD1128" s="8">
        <f>AC1128/U1128</f>
        <v>0.32118768066807</v>
      </c>
    </row>
    <row r="1129" ht="14.25" customHeight="1">
      <c r="A1129" s="38">
        <v>1287</v>
      </c>
      <c r="B1129" s="46" t="s">
        <v>53</v>
      </c>
      <c r="C1129" s="46" t="s">
        <v>45</v>
      </c>
      <c r="D1129" s="46" t="s">
        <v>1865</v>
      </c>
      <c r="E1129" s="46" t="s">
        <v>1866</v>
      </c>
      <c r="F1129" t="s">
        <v>48</v>
      </c>
      <c r="G1129" s="46" t="s">
        <v>49</v>
      </c>
      <c r="H1129">
        <v>0.331131121483</v>
      </c>
      <c r="I1129" t="s">
        <v>37</v>
      </c>
      <c r="L1129" t="s">
        <v>50</v>
      </c>
      <c r="M1129" t="s">
        <v>39</v>
      </c>
      <c r="N1129" s="40"/>
      <c r="O1129" s="40"/>
      <c r="P1129" s="40"/>
      <c r="Q1129" s="40"/>
      <c r="R1129" s="39"/>
      <c r="S1129" s="39"/>
      <c r="T1129" s="39"/>
      <c r="U1129" s="40"/>
      <c r="V1129" s="39"/>
      <c r="W1129" s="69"/>
      <c r="Y1129" t="s">
        <v>40</v>
      </c>
      <c r="AA1129">
        <v>10251740</v>
      </c>
      <c r="AB1129" s="46" t="b">
        <v>0</v>
      </c>
      <c r="AD1129" s="8"/>
    </row>
    <row r="1130" ht="14.25" customHeight="1">
      <c r="A1130" s="38">
        <v>1287</v>
      </c>
      <c r="B1130" s="46" t="s">
        <v>53</v>
      </c>
      <c r="C1130" s="46" t="s">
        <v>45</v>
      </c>
      <c r="D1130" s="46" t="s">
        <v>1886</v>
      </c>
      <c r="E1130" s="46" t="s">
        <v>1887</v>
      </c>
      <c r="F1130" t="s">
        <v>48</v>
      </c>
      <c r="G1130" s="46" t="s">
        <v>49</v>
      </c>
      <c r="H1130">
        <v>0.028183829313</v>
      </c>
      <c r="I1130" t="s">
        <v>37</v>
      </c>
      <c r="L1130" t="s">
        <v>50</v>
      </c>
      <c r="M1130" t="s">
        <v>39</v>
      </c>
      <c r="N1130" s="40"/>
      <c r="O1130" s="40"/>
      <c r="P1130" s="40"/>
      <c r="Q1130" s="40"/>
      <c r="R1130" s="39"/>
      <c r="S1130" s="39"/>
      <c r="T1130" s="39"/>
      <c r="U1130" s="40"/>
      <c r="V1130" s="39"/>
      <c r="W1130" s="69"/>
      <c r="Y1130" t="s">
        <v>40</v>
      </c>
      <c r="AA1130">
        <v>10511</v>
      </c>
      <c r="AB1130" s="46" t="b">
        <v>0</v>
      </c>
      <c r="AD1130" s="8"/>
    </row>
    <row r="1131" ht="14.25" customHeight="1">
      <c r="A1131" s="38">
        <v>1287</v>
      </c>
      <c r="B1131" s="46" t="s">
        <v>174</v>
      </c>
      <c r="C1131" s="46" t="s">
        <v>45</v>
      </c>
      <c r="D1131" s="46" t="s">
        <v>1886</v>
      </c>
      <c r="E1131" s="46" t="s">
        <v>1888</v>
      </c>
      <c r="F1131" t="s">
        <v>48</v>
      </c>
      <c r="G1131" s="46" t="s">
        <v>49</v>
      </c>
      <c r="H1131">
        <v>0.028183829313</v>
      </c>
      <c r="I1131" t="s">
        <v>37</v>
      </c>
      <c r="L1131" t="s">
        <v>50</v>
      </c>
      <c r="M1131" t="s">
        <v>39</v>
      </c>
      <c r="N1131" s="40"/>
      <c r="O1131" s="40"/>
      <c r="P1131" s="40"/>
      <c r="Q1131" s="40"/>
      <c r="R1131" s="39"/>
      <c r="S1131" s="39"/>
      <c r="T1131" s="39"/>
      <c r="U1131" s="40"/>
      <c r="V1131" s="39"/>
      <c r="W1131" s="69"/>
      <c r="Y1131" t="s">
        <v>40</v>
      </c>
      <c r="AA1131">
        <v>10511</v>
      </c>
      <c r="AB1131" s="46" t="b">
        <v>0</v>
      </c>
      <c r="AD1131" s="8"/>
    </row>
    <row r="1132" ht="14.25" customHeight="1">
      <c r="A1132" s="38">
        <v>1287</v>
      </c>
      <c r="B1132" s="46" t="s">
        <v>53</v>
      </c>
      <c r="C1132" s="46" t="s">
        <v>45</v>
      </c>
      <c r="D1132" s="46" t="s">
        <v>1889</v>
      </c>
      <c r="E1132" s="46" t="s">
        <v>1890</v>
      </c>
      <c r="F1132" t="s">
        <v>48</v>
      </c>
      <c r="G1132" s="46" t="s">
        <v>49</v>
      </c>
      <c r="H1132">
        <v>0.038018939632</v>
      </c>
      <c r="I1132" t="s">
        <v>37</v>
      </c>
      <c r="L1132" t="s">
        <v>50</v>
      </c>
      <c r="M1132" t="s">
        <v>39</v>
      </c>
      <c r="N1132" s="40"/>
      <c r="O1132" s="40"/>
      <c r="P1132" s="40"/>
      <c r="Q1132" s="40"/>
      <c r="R1132" s="39"/>
      <c r="S1132" s="39"/>
      <c r="T1132" s="39"/>
      <c r="U1132" s="40"/>
      <c r="V1132" s="39"/>
      <c r="W1132" s="69"/>
      <c r="Y1132" t="s">
        <v>294</v>
      </c>
      <c r="AA1132">
        <v>7760</v>
      </c>
      <c r="AB1132" s="46" t="b">
        <v>0</v>
      </c>
      <c r="AD1132" s="8"/>
    </row>
    <row r="1133" ht="14.25" customHeight="1">
      <c r="A1133" s="38">
        <v>1287</v>
      </c>
      <c r="B1133" s="46" t="s">
        <v>174</v>
      </c>
      <c r="C1133" s="46" t="s">
        <v>45</v>
      </c>
      <c r="D1133" s="46" t="s">
        <v>1889</v>
      </c>
      <c r="E1133" s="46" t="s">
        <v>1890</v>
      </c>
      <c r="F1133" t="s">
        <v>48</v>
      </c>
      <c r="G1133" s="46" t="s">
        <v>49</v>
      </c>
      <c r="H1133">
        <v>0.038018939632</v>
      </c>
      <c r="I1133" t="s">
        <v>37</v>
      </c>
      <c r="L1133" t="s">
        <v>50</v>
      </c>
      <c r="M1133" t="s">
        <v>39</v>
      </c>
      <c r="N1133" s="40"/>
      <c r="O1133" s="40"/>
      <c r="P1133" s="40"/>
      <c r="Q1133" s="40"/>
      <c r="R1133" s="39"/>
      <c r="S1133" s="39"/>
      <c r="T1133" s="39"/>
      <c r="U1133" s="40"/>
      <c r="V1133" s="39"/>
      <c r="W1133" s="69"/>
      <c r="Y1133" t="s">
        <v>294</v>
      </c>
      <c r="AA1133">
        <v>7760</v>
      </c>
      <c r="AB1133" s="46" t="b">
        <v>0</v>
      </c>
      <c r="AD1133" s="8"/>
    </row>
    <row r="1134" ht="14.25" customHeight="1">
      <c r="A1134" s="38">
        <v>1287</v>
      </c>
      <c r="B1134" s="46" t="s">
        <v>53</v>
      </c>
      <c r="C1134" s="46" t="s">
        <v>45</v>
      </c>
      <c r="D1134" s="46" t="s">
        <v>1891</v>
      </c>
      <c r="E1134" s="46" t="s">
        <v>1892</v>
      </c>
      <c r="F1134" t="s">
        <v>48</v>
      </c>
      <c r="G1134" s="46" t="s">
        <v>49</v>
      </c>
      <c r="H1134">
        <v>0.128824955169</v>
      </c>
      <c r="I1134" t="s">
        <v>37</v>
      </c>
      <c r="L1134" t="s">
        <v>50</v>
      </c>
      <c r="M1134" t="s">
        <v>39</v>
      </c>
      <c r="N1134" s="40"/>
      <c r="O1134" s="40"/>
      <c r="P1134" s="40"/>
      <c r="Q1134" s="40"/>
      <c r="R1134" s="39"/>
      <c r="S1134" s="39"/>
      <c r="T1134" s="39"/>
      <c r="U1134" s="40"/>
      <c r="V1134" s="39"/>
      <c r="W1134" s="69"/>
      <c r="Y1134" t="s">
        <v>40</v>
      </c>
      <c r="AA1134">
        <v>11794</v>
      </c>
      <c r="AB1134" s="46" t="b">
        <v>0</v>
      </c>
      <c r="AD1134" s="8"/>
    </row>
    <row r="1135" ht="14.25" customHeight="1">
      <c r="A1135" s="38">
        <v>1287</v>
      </c>
      <c r="B1135" s="46" t="s">
        <v>174</v>
      </c>
      <c r="C1135" s="46" t="s">
        <v>45</v>
      </c>
      <c r="D1135" s="46" t="s">
        <v>1891</v>
      </c>
      <c r="E1135" s="46" t="s">
        <v>1893</v>
      </c>
      <c r="F1135" t="s">
        <v>48</v>
      </c>
      <c r="G1135" s="46" t="s">
        <v>49</v>
      </c>
      <c r="H1135">
        <v>0.128824955169</v>
      </c>
      <c r="I1135" t="s">
        <v>37</v>
      </c>
      <c r="L1135" t="s">
        <v>50</v>
      </c>
      <c r="M1135" t="s">
        <v>39</v>
      </c>
      <c r="N1135" s="40"/>
      <c r="O1135" s="40"/>
      <c r="P1135" s="40"/>
      <c r="Q1135" s="40"/>
      <c r="R1135" s="39"/>
      <c r="S1135" s="39"/>
      <c r="T1135" s="39"/>
      <c r="U1135" s="40"/>
      <c r="V1135" s="39"/>
      <c r="W1135" s="69"/>
      <c r="Y1135" t="s">
        <v>40</v>
      </c>
      <c r="AA1135">
        <v>11794</v>
      </c>
      <c r="AB1135" s="46" t="b">
        <v>0</v>
      </c>
      <c r="AD1135" s="8"/>
    </row>
    <row r="1136" ht="14.25" customHeight="1">
      <c r="A1136" s="38">
        <v>1287</v>
      </c>
      <c r="B1136" s="46" t="s">
        <v>53</v>
      </c>
      <c r="C1136" s="46" t="s">
        <v>45</v>
      </c>
      <c r="D1136" s="46" t="s">
        <v>1894</v>
      </c>
      <c r="E1136" s="46" t="s">
        <v>1895</v>
      </c>
      <c r="F1136" t="s">
        <v>48</v>
      </c>
      <c r="G1136" s="46" t="s">
        <v>49</v>
      </c>
      <c r="H1136">
        <v>0.158489319246</v>
      </c>
      <c r="I1136" t="s">
        <v>37</v>
      </c>
      <c r="L1136" t="s">
        <v>50</v>
      </c>
      <c r="M1136" t="s">
        <v>39</v>
      </c>
      <c r="N1136" s="40"/>
      <c r="O1136" s="40"/>
      <c r="P1136" s="40"/>
      <c r="Q1136" s="40"/>
      <c r="R1136" s="39"/>
      <c r="S1136" s="39"/>
      <c r="T1136" s="39"/>
      <c r="U1136" s="40"/>
      <c r="V1136" s="39"/>
      <c r="W1136" s="69"/>
      <c r="Y1136" t="s">
        <v>294</v>
      </c>
      <c r="AA1136">
        <v>11095</v>
      </c>
      <c r="AB1136" s="46" t="b">
        <v>0</v>
      </c>
      <c r="AD1136" s="8"/>
    </row>
    <row r="1137" ht="14.25" customHeight="1">
      <c r="A1137" s="38">
        <v>1287</v>
      </c>
      <c r="B1137" s="46" t="s">
        <v>174</v>
      </c>
      <c r="C1137" s="46" t="s">
        <v>45</v>
      </c>
      <c r="D1137" s="46" t="s">
        <v>1894</v>
      </c>
      <c r="E1137" s="46" t="s">
        <v>1895</v>
      </c>
      <c r="F1137" t="s">
        <v>48</v>
      </c>
      <c r="G1137" s="46" t="s">
        <v>49</v>
      </c>
      <c r="H1137">
        <v>0.158489319246</v>
      </c>
      <c r="I1137" t="s">
        <v>37</v>
      </c>
      <c r="L1137" t="s">
        <v>50</v>
      </c>
      <c r="M1137" t="s">
        <v>39</v>
      </c>
      <c r="N1137" s="40"/>
      <c r="O1137" s="40"/>
      <c r="P1137" s="40"/>
      <c r="Q1137" s="40"/>
      <c r="R1137" s="39"/>
      <c r="S1137" s="39"/>
      <c r="T1137" s="39"/>
      <c r="U1137" s="40"/>
      <c r="V1137" s="39"/>
      <c r="W1137" s="69"/>
      <c r="Y1137" t="s">
        <v>294</v>
      </c>
      <c r="AA1137">
        <v>11095</v>
      </c>
      <c r="AB1137" s="46" t="b">
        <v>0</v>
      </c>
      <c r="AD1137" s="8"/>
    </row>
    <row r="1138" ht="14.25" customHeight="1">
      <c r="A1138" s="38">
        <v>1287</v>
      </c>
      <c r="B1138" s="46" t="s">
        <v>44</v>
      </c>
      <c r="C1138" s="46" t="s">
        <v>45</v>
      </c>
      <c r="D1138" s="46" t="s">
        <v>1896</v>
      </c>
      <c r="E1138" s="46" t="s">
        <v>1897</v>
      </c>
      <c r="F1138" t="s">
        <v>48</v>
      </c>
      <c r="G1138" s="46" t="s">
        <v>49</v>
      </c>
      <c r="H1138">
        <v>0.016481623915</v>
      </c>
      <c r="I1138" t="s">
        <v>37</v>
      </c>
      <c r="L1138" t="s">
        <v>50</v>
      </c>
      <c r="M1138" t="s">
        <v>39</v>
      </c>
      <c r="N1138" s="40"/>
      <c r="O1138" s="40"/>
      <c r="P1138" s="40"/>
      <c r="Q1138" s="40"/>
      <c r="R1138" s="39"/>
      <c r="S1138" s="39"/>
      <c r="T1138" s="39"/>
      <c r="U1138" s="40"/>
      <c r="V1138" s="39"/>
      <c r="W1138" s="69"/>
      <c r="Y1138" t="s">
        <v>40</v>
      </c>
      <c r="AA1138">
        <v>78962</v>
      </c>
      <c r="AB1138" s="46" t="b">
        <v>0</v>
      </c>
      <c r="AD1138" s="8"/>
    </row>
    <row r="1139" ht="14.25" customHeight="1">
      <c r="A1139" s="38">
        <v>1287</v>
      </c>
      <c r="B1139" s="46" t="s">
        <v>44</v>
      </c>
      <c r="C1139" s="46" t="s">
        <v>45</v>
      </c>
      <c r="D1139" s="46" t="s">
        <v>1898</v>
      </c>
      <c r="E1139" s="46" t="s">
        <v>1899</v>
      </c>
      <c r="F1139" t="s">
        <v>48</v>
      </c>
      <c r="G1139" s="46" t="s">
        <v>49</v>
      </c>
      <c r="H1139">
        <v>0.00389045145</v>
      </c>
      <c r="I1139" t="s">
        <v>37</v>
      </c>
      <c r="L1139" s="46" t="str">
        <f>((I1139&amp;A1139)&amp;"-")&amp;B1139</f>
        <v>REF1287-Wang 99 - S3</v>
      </c>
      <c r="M1139" t="s">
        <v>39</v>
      </c>
      <c r="N1139" s="40"/>
      <c r="O1139" s="40"/>
      <c r="P1139" s="40"/>
      <c r="Q1139" s="40"/>
      <c r="R1139" s="39"/>
      <c r="S1139" s="39"/>
      <c r="T1139" s="39"/>
      <c r="U1139" s="40"/>
      <c r="V1139" s="39"/>
      <c r="W1139" s="69"/>
      <c r="Y1139" t="s">
        <v>40</v>
      </c>
      <c r="AA1139">
        <v>28295118</v>
      </c>
      <c r="AB1139" s="46" t="b">
        <v>0</v>
      </c>
      <c r="AD1139" s="8"/>
    </row>
    <row r="1140" ht="14.25" customHeight="1">
      <c r="A1140" s="38">
        <v>1287</v>
      </c>
      <c r="B1140" s="46" t="s">
        <v>53</v>
      </c>
      <c r="C1140" s="46" t="s">
        <v>45</v>
      </c>
      <c r="D1140" s="46" t="s">
        <v>1900</v>
      </c>
      <c r="E1140" s="46" t="s">
        <v>1901</v>
      </c>
      <c r="F1140" t="s">
        <v>48</v>
      </c>
      <c r="G1140" s="46" t="s">
        <v>49</v>
      </c>
      <c r="H1140">
        <v>0.000489778819</v>
      </c>
      <c r="I1140" t="s">
        <v>37</v>
      </c>
      <c r="L1140" t="s">
        <v>50</v>
      </c>
      <c r="M1140" t="s">
        <v>39</v>
      </c>
      <c r="N1140" s="40"/>
      <c r="O1140" s="40"/>
      <c r="P1140" s="40"/>
      <c r="Q1140" s="40"/>
      <c r="R1140" s="39"/>
      <c r="S1140" s="39"/>
      <c r="T1140" s="39"/>
      <c r="U1140" s="40"/>
      <c r="V1140" s="39"/>
      <c r="W1140" s="69"/>
      <c r="Y1140" t="s">
        <v>40</v>
      </c>
      <c r="AA1140">
        <v>8310</v>
      </c>
      <c r="AB1140" s="46" t="b">
        <v>0</v>
      </c>
      <c r="AD1140" s="8"/>
    </row>
    <row r="1141" ht="14.25" customHeight="1">
      <c r="A1141" s="38">
        <v>1287</v>
      </c>
      <c r="B1141" s="46" t="s">
        <v>44</v>
      </c>
      <c r="C1141" s="46" t="s">
        <v>45</v>
      </c>
      <c r="D1141" s="46" t="s">
        <v>1902</v>
      </c>
      <c r="E1141" s="46" t="s">
        <v>1903</v>
      </c>
      <c r="F1141" t="s">
        <v>48</v>
      </c>
      <c r="G1141" s="46" t="s">
        <v>49</v>
      </c>
      <c r="H1141">
        <v>0.00977237221</v>
      </c>
      <c r="I1141" t="s">
        <v>37</v>
      </c>
      <c r="L1141" s="46" t="str">
        <f>((I1141&amp;A1141)&amp;"-")&amp;B1141</f>
        <v>REF1287-Wang 99 - S3</v>
      </c>
      <c r="M1141" t="s">
        <v>39</v>
      </c>
      <c r="N1141" s="40"/>
      <c r="O1141" s="40"/>
      <c r="P1141" s="40"/>
      <c r="Q1141" s="40"/>
      <c r="R1141" s="39"/>
      <c r="S1141" s="39"/>
      <c r="T1141" s="39"/>
      <c r="U1141" s="40"/>
      <c r="V1141" s="39"/>
      <c r="W1141" s="69"/>
      <c r="Y1141" t="s">
        <v>40</v>
      </c>
      <c r="AA1141">
        <v>28295093</v>
      </c>
      <c r="AB1141" s="46" t="b">
        <v>0</v>
      </c>
      <c r="AD1141" s="8"/>
    </row>
    <row r="1142" ht="14.25" customHeight="1">
      <c r="A1142" s="38">
        <v>1287</v>
      </c>
      <c r="B1142" s="46" t="s">
        <v>44</v>
      </c>
      <c r="C1142" s="46" t="s">
        <v>45</v>
      </c>
      <c r="D1142" s="46" t="s">
        <v>1904</v>
      </c>
      <c r="E1142" s="46" t="s">
        <v>1905</v>
      </c>
      <c r="F1142" t="s">
        <v>48</v>
      </c>
      <c r="G1142" s="46" t="s">
        <v>49</v>
      </c>
      <c r="H1142">
        <v>0.199526231497</v>
      </c>
      <c r="I1142" t="s">
        <v>37</v>
      </c>
      <c r="L1142" s="46" t="str">
        <f>((I1142&amp;A1142)&amp;"-")&amp;B1142</f>
        <v>REF1287-Wang 99 - S3</v>
      </c>
      <c r="M1142" t="s">
        <v>39</v>
      </c>
      <c r="N1142" s="40"/>
      <c r="O1142" s="40"/>
      <c r="P1142" s="40"/>
      <c r="Q1142" s="40"/>
      <c r="R1142" s="39"/>
      <c r="S1142" s="39"/>
      <c r="T1142" s="39"/>
      <c r="U1142" s="40"/>
      <c r="V1142" s="39"/>
      <c r="W1142" s="69"/>
      <c r="Y1142" t="s">
        <v>40</v>
      </c>
      <c r="AA1142">
        <v>15788876</v>
      </c>
      <c r="AB1142" s="46" t="b">
        <v>0</v>
      </c>
      <c r="AD1142" s="8"/>
    </row>
    <row r="1143" ht="14.25" customHeight="1">
      <c r="A1143" s="38">
        <v>1287</v>
      </c>
      <c r="B1143" s="46" t="s">
        <v>44</v>
      </c>
      <c r="C1143" s="46" t="s">
        <v>45</v>
      </c>
      <c r="D1143" s="46" t="s">
        <v>1906</v>
      </c>
      <c r="E1143" s="46" t="s">
        <v>1907</v>
      </c>
      <c r="F1143" t="s">
        <v>48</v>
      </c>
      <c r="G1143" s="46" t="s">
        <v>49</v>
      </c>
      <c r="H1143">
        <v>0.005211947111</v>
      </c>
      <c r="I1143" t="s">
        <v>37</v>
      </c>
      <c r="L1143" t="s">
        <v>50</v>
      </c>
      <c r="M1143" t="s">
        <v>39</v>
      </c>
      <c r="N1143" s="40"/>
      <c r="O1143" s="40"/>
      <c r="P1143" s="40"/>
      <c r="Q1143" s="40"/>
      <c r="R1143" s="39"/>
      <c r="S1143" s="39"/>
      <c r="T1143" s="39"/>
      <c r="U1143" s="40"/>
      <c r="V1143" s="39"/>
      <c r="W1143" s="69"/>
      <c r="Y1143" t="s">
        <v>40</v>
      </c>
      <c r="AA1143">
        <v>194059</v>
      </c>
      <c r="AB1143" s="46" t="b">
        <v>0</v>
      </c>
      <c r="AD1143" s="8"/>
    </row>
    <row r="1144" ht="14.25" customHeight="1">
      <c r="A1144" s="38">
        <v>1287</v>
      </c>
      <c r="B1144" s="46" t="s">
        <v>53</v>
      </c>
      <c r="C1144" s="46" t="s">
        <v>45</v>
      </c>
      <c r="D1144" s="46" t="s">
        <v>1908</v>
      </c>
      <c r="E1144" s="46" t="s">
        <v>1909</v>
      </c>
      <c r="F1144" t="s">
        <v>48</v>
      </c>
      <c r="G1144" s="46" t="s">
        <v>49</v>
      </c>
      <c r="H1144">
        <v>0.005754399373</v>
      </c>
      <c r="I1144" t="s">
        <v>37</v>
      </c>
      <c r="L1144" t="s">
        <v>50</v>
      </c>
      <c r="M1144" t="s">
        <v>39</v>
      </c>
      <c r="N1144" s="40"/>
      <c r="O1144" s="40"/>
      <c r="P1144" s="40"/>
      <c r="Q1144" s="40"/>
      <c r="R1144" s="39"/>
      <c r="S1144" s="39"/>
      <c r="T1144" s="39"/>
      <c r="U1144" s="40"/>
      <c r="V1144" s="39"/>
      <c r="W1144" s="69"/>
      <c r="Y1144" t="s">
        <v>40</v>
      </c>
      <c r="AA1144">
        <v>11477</v>
      </c>
      <c r="AB1144" s="46" t="b">
        <v>0</v>
      </c>
      <c r="AD1144" s="8"/>
    </row>
    <row r="1145" ht="14.25" customHeight="1">
      <c r="A1145" s="38">
        <v>1287</v>
      </c>
      <c r="B1145" s="46" t="s">
        <v>44</v>
      </c>
      <c r="C1145" s="46" t="s">
        <v>45</v>
      </c>
      <c r="D1145" s="46" t="s">
        <v>1910</v>
      </c>
      <c r="E1145" s="46" t="s">
        <v>1911</v>
      </c>
      <c r="F1145" t="s">
        <v>48</v>
      </c>
      <c r="G1145" s="46" t="s">
        <v>49</v>
      </c>
      <c r="H1145">
        <v>0.000469894109</v>
      </c>
      <c r="I1145" t="s">
        <v>37</v>
      </c>
      <c r="L1145" t="s">
        <v>50</v>
      </c>
      <c r="M1145" t="s">
        <v>39</v>
      </c>
      <c r="N1145" s="40"/>
      <c r="O1145" s="40"/>
      <c r="P1145" s="40"/>
      <c r="Q1145" s="40"/>
      <c r="R1145" s="39"/>
      <c r="S1145" s="39"/>
      <c r="T1145" s="39"/>
      <c r="U1145" s="40"/>
      <c r="V1145" s="39"/>
      <c r="W1145" s="69"/>
      <c r="Y1145" t="s">
        <v>40</v>
      </c>
      <c r="AA1145">
        <v>54511</v>
      </c>
      <c r="AB1145" s="46" t="b">
        <v>0</v>
      </c>
      <c r="AD1145" s="8"/>
    </row>
    <row r="1146" ht="14.25" customHeight="1">
      <c r="A1146" s="38">
        <v>1287</v>
      </c>
      <c r="B1146" s="46" t="s">
        <v>44</v>
      </c>
      <c r="C1146" s="46" t="s">
        <v>45</v>
      </c>
      <c r="D1146" s="46" t="s">
        <v>1912</v>
      </c>
      <c r="E1146" s="46" t="s">
        <v>1913</v>
      </c>
      <c r="F1146" t="s">
        <v>48</v>
      </c>
      <c r="G1146" s="46" t="s">
        <v>49</v>
      </c>
      <c r="H1146">
        <v>0.069662651411</v>
      </c>
      <c r="I1146" t="s">
        <v>37</v>
      </c>
      <c r="L1146" t="s">
        <v>50</v>
      </c>
      <c r="M1146" t="s">
        <v>39</v>
      </c>
      <c r="N1146" s="40"/>
      <c r="O1146" s="40"/>
      <c r="P1146" s="40"/>
      <c r="Q1146" s="40"/>
      <c r="R1146" s="39"/>
      <c r="S1146" s="39"/>
      <c r="T1146" s="39"/>
      <c r="U1146" s="40"/>
      <c r="V1146" s="39"/>
      <c r="W1146" s="69"/>
      <c r="Y1146" t="s">
        <v>40</v>
      </c>
      <c r="AA1146">
        <v>6616</v>
      </c>
      <c r="AB1146" s="46" t="b">
        <v>0</v>
      </c>
      <c r="AD1146" s="8"/>
    </row>
    <row r="1147" ht="14.25" customHeight="1">
      <c r="A1147" s="38">
        <v>1287</v>
      </c>
      <c r="B1147" s="46" t="s">
        <v>44</v>
      </c>
      <c r="C1147" s="46" t="s">
        <v>45</v>
      </c>
      <c r="D1147" s="46" t="s">
        <v>1914</v>
      </c>
      <c r="E1147" s="46" t="s">
        <v>1915</v>
      </c>
      <c r="F1147" t="s">
        <v>48</v>
      </c>
      <c r="G1147" s="46" t="s">
        <v>49</v>
      </c>
      <c r="H1147">
        <v>0.119674053131</v>
      </c>
      <c r="I1147" t="s">
        <v>37</v>
      </c>
      <c r="L1147" t="s">
        <v>50</v>
      </c>
      <c r="M1147" t="s">
        <v>39</v>
      </c>
      <c r="N1147" s="40"/>
      <c r="O1147" s="40"/>
      <c r="P1147" s="40"/>
      <c r="Q1147" s="40"/>
      <c r="R1147" s="39"/>
      <c r="S1147" s="39"/>
      <c r="T1147" s="39"/>
      <c r="U1147" s="40"/>
      <c r="V1147" s="39"/>
      <c r="W1147" s="69"/>
      <c r="Y1147" t="s">
        <v>40</v>
      </c>
      <c r="AA1147">
        <v>10468807</v>
      </c>
      <c r="AB1147" s="46" t="b">
        <v>0</v>
      </c>
      <c r="AD1147" s="8"/>
    </row>
    <row r="1148" ht="14.25" customHeight="1">
      <c r="A1148" s="38">
        <v>1287</v>
      </c>
      <c r="B1148" s="46" t="s">
        <v>44</v>
      </c>
      <c r="C1148" s="46" t="s">
        <v>45</v>
      </c>
      <c r="D1148" s="46" t="s">
        <v>1916</v>
      </c>
      <c r="E1148" s="46" t="s">
        <v>1917</v>
      </c>
      <c r="F1148" t="s">
        <v>48</v>
      </c>
      <c r="G1148" s="46" t="s">
        <v>49</v>
      </c>
      <c r="H1148">
        <v>0.000495450191</v>
      </c>
      <c r="I1148" t="s">
        <v>37</v>
      </c>
      <c r="L1148" t="s">
        <v>50</v>
      </c>
      <c r="M1148" t="s">
        <v>39</v>
      </c>
      <c r="N1148" s="40"/>
      <c r="O1148" s="40"/>
      <c r="P1148" s="40"/>
      <c r="Q1148" s="40"/>
      <c r="R1148" s="39"/>
      <c r="S1148" s="39"/>
      <c r="T1148" s="39"/>
      <c r="U1148" s="40"/>
      <c r="V1148" s="39"/>
      <c r="W1148" s="69"/>
      <c r="Y1148" t="s">
        <v>40</v>
      </c>
      <c r="AA1148">
        <v>10441695</v>
      </c>
      <c r="AB1148" s="46" t="b">
        <v>0</v>
      </c>
      <c r="AD1148" s="8"/>
    </row>
    <row r="1149" ht="14.25" customHeight="1">
      <c r="A1149" s="38">
        <v>1287</v>
      </c>
      <c r="B1149" s="46" t="s">
        <v>53</v>
      </c>
      <c r="C1149" s="46" t="s">
        <v>45</v>
      </c>
      <c r="D1149" s="46" t="s">
        <v>1918</v>
      </c>
      <c r="E1149" s="46" t="s">
        <v>1919</v>
      </c>
      <c r="F1149" t="s">
        <v>48</v>
      </c>
      <c r="G1149" s="46" t="s">
        <v>49</v>
      </c>
      <c r="H1149">
        <v>0.011220184543</v>
      </c>
      <c r="I1149" t="s">
        <v>37</v>
      </c>
      <c r="L1149" t="s">
        <v>50</v>
      </c>
      <c r="M1149" t="s">
        <v>39</v>
      </c>
      <c r="N1149" s="40"/>
      <c r="O1149" s="40"/>
      <c r="P1149" s="40"/>
      <c r="Q1149" s="40"/>
      <c r="R1149" s="39"/>
      <c r="S1149" s="39"/>
      <c r="T1149" s="39"/>
      <c r="U1149" s="40"/>
      <c r="V1149" s="39"/>
      <c r="W1149" s="69"/>
      <c r="Y1149" t="s">
        <v>40</v>
      </c>
      <c r="AA1149">
        <v>513372</v>
      </c>
      <c r="AB1149" s="46" t="b">
        <v>0</v>
      </c>
      <c r="AD1149" s="8"/>
    </row>
    <row r="1150" ht="14.25" customHeight="1">
      <c r="A1150" s="38">
        <v>1287</v>
      </c>
      <c r="B1150" s="46" t="s">
        <v>53</v>
      </c>
      <c r="C1150" s="46" t="s">
        <v>45</v>
      </c>
      <c r="D1150" s="46" t="s">
        <v>1920</v>
      </c>
      <c r="E1150" s="46" t="s">
        <v>1921</v>
      </c>
      <c r="F1150" t="s">
        <v>48</v>
      </c>
      <c r="G1150" s="46" t="s">
        <v>49</v>
      </c>
      <c r="H1150">
        <v>10.471285480509</v>
      </c>
      <c r="I1150" t="s">
        <v>37</v>
      </c>
      <c r="L1150" t="s">
        <v>50</v>
      </c>
      <c r="M1150" t="s">
        <v>39</v>
      </c>
      <c r="N1150" s="40"/>
      <c r="O1150" s="40"/>
      <c r="P1150" s="40"/>
      <c r="Q1150" s="40"/>
      <c r="R1150" s="39"/>
      <c r="S1150" s="39"/>
      <c r="T1150" s="39"/>
      <c r="U1150" s="40"/>
      <c r="V1150" s="39"/>
      <c r="W1150" s="69"/>
      <c r="Y1150" t="s">
        <v>40</v>
      </c>
      <c r="AA1150">
        <v>8537</v>
      </c>
      <c r="AB1150" s="46" t="b">
        <v>0</v>
      </c>
      <c r="AD1150" s="8"/>
    </row>
    <row r="1151" ht="14.25" customHeight="1">
      <c r="A1151" s="38">
        <v>1287</v>
      </c>
      <c r="B1151" s="46" t="s">
        <v>53</v>
      </c>
      <c r="C1151" s="46" t="s">
        <v>45</v>
      </c>
      <c r="D1151" s="46" t="s">
        <v>1922</v>
      </c>
      <c r="E1151" s="46" t="s">
        <v>1923</v>
      </c>
      <c r="F1151" t="s">
        <v>48</v>
      </c>
      <c r="G1151" s="46" t="s">
        <v>49</v>
      </c>
      <c r="H1151">
        <v>0.0000616595</v>
      </c>
      <c r="I1151" t="s">
        <v>37</v>
      </c>
      <c r="L1151" t="s">
        <v>50</v>
      </c>
      <c r="M1151" t="s">
        <v>39</v>
      </c>
      <c r="N1151" s="40"/>
      <c r="O1151" s="40"/>
      <c r="P1151" s="40"/>
      <c r="Q1151" s="40"/>
      <c r="R1151" s="39"/>
      <c r="S1151" s="39"/>
      <c r="T1151" s="39"/>
      <c r="U1151" s="40"/>
      <c r="V1151" s="39"/>
      <c r="W1151" s="69"/>
      <c r="Y1151" t="s">
        <v>40</v>
      </c>
      <c r="AA1151">
        <v>25310</v>
      </c>
      <c r="AB1151" s="46" t="b">
        <v>0</v>
      </c>
      <c r="AD1151" s="8"/>
    </row>
    <row r="1152" ht="14.25" customHeight="1">
      <c r="A1152" s="38">
        <v>1287</v>
      </c>
      <c r="B1152" s="46" t="s">
        <v>53</v>
      </c>
      <c r="C1152" s="46" t="s">
        <v>45</v>
      </c>
      <c r="D1152" s="46" t="s">
        <v>1924</v>
      </c>
      <c r="E1152" s="46" t="s">
        <v>1925</v>
      </c>
      <c r="F1152" t="s">
        <v>48</v>
      </c>
      <c r="G1152" s="46" t="s">
        <v>49</v>
      </c>
      <c r="H1152">
        <v>0.001862087137</v>
      </c>
      <c r="I1152" t="s">
        <v>37</v>
      </c>
      <c r="L1152" t="s">
        <v>50</v>
      </c>
      <c r="M1152" t="s">
        <v>39</v>
      </c>
      <c r="N1152" s="40"/>
      <c r="O1152" s="40"/>
      <c r="P1152" s="40"/>
      <c r="Q1152" s="40"/>
      <c r="R1152" s="39"/>
      <c r="S1152" s="39"/>
      <c r="T1152" s="39"/>
      <c r="U1152" s="40"/>
      <c r="V1152" s="39"/>
      <c r="W1152" s="69"/>
      <c r="Y1152" t="s">
        <v>40</v>
      </c>
      <c r="AA1152">
        <v>6675</v>
      </c>
      <c r="AB1152" s="46" t="b">
        <v>0</v>
      </c>
      <c r="AD1152" s="8"/>
    </row>
    <row r="1153" ht="14.25" customHeight="1">
      <c r="A1153" s="38">
        <v>981</v>
      </c>
      <c r="B1153" s="44" t="s">
        <v>1926</v>
      </c>
      <c r="C1153" s="46" t="s">
        <v>1219</v>
      </c>
      <c r="D1153" s="46" t="s">
        <v>1927</v>
      </c>
      <c r="E1153" s="46" t="s">
        <v>1928</v>
      </c>
      <c r="F1153" s="41" t="s">
        <v>689</v>
      </c>
      <c r="G1153" s="41" t="s">
        <v>762</v>
      </c>
      <c r="H1153" s="65">
        <f>W1153</f>
        <v>7.6864</v>
      </c>
      <c r="I1153" t="s">
        <v>37</v>
      </c>
      <c r="K1153" s="47" t="s">
        <v>43</v>
      </c>
      <c r="L1153" s="47" t="str">
        <f>((I1153&amp;A1153)&amp;"-")&amp;B1153</f>
        <v>REF981-Li; J.; Masso; J.J.; and Guertin; J.A.; Prediction of drug solubility in an acrylate adhesive based on the drug-polymer interaction parameter and drug solubility in acetonitrile. Journal of Controlled Release; 2002. 83: 211-221</v>
      </c>
      <c r="M1153" t="s">
        <v>39</v>
      </c>
      <c r="N1153" s="71">
        <f>U1153*V1153</f>
        <v>1636.8744</v>
      </c>
      <c r="O1153" s="71">
        <v>100</v>
      </c>
      <c r="P1153" s="71">
        <v>0.786</v>
      </c>
      <c r="Q1153" s="71">
        <v>1.947</v>
      </c>
      <c r="R1153" s="29">
        <f>O1153/P1153</f>
        <v>127.226463104326</v>
      </c>
      <c r="S1153" s="29">
        <f>N1153/Q1153</f>
        <v>840.716178736518</v>
      </c>
      <c r="T1153" s="29">
        <f>R1153+S1153</f>
        <v>967.942641840843</v>
      </c>
      <c r="U1153" s="71">
        <v>220.01</v>
      </c>
      <c r="V1153" s="29">
        <v>7.44</v>
      </c>
      <c r="W1153" s="60">
        <f>round((V1153/(T1153/1000)),4)</f>
        <v>7.6864</v>
      </c>
      <c r="Y1153" t="s">
        <v>40</v>
      </c>
      <c r="AA1153">
        <v>10328</v>
      </c>
      <c r="AB1153" t="b">
        <v>1</v>
      </c>
      <c r="AD1153" s="37"/>
    </row>
    <row r="1154" ht="14.25" customHeight="1">
      <c r="A1154" s="38">
        <v>1287</v>
      </c>
      <c r="B1154" s="46" t="s">
        <v>53</v>
      </c>
      <c r="C1154" s="46" t="s">
        <v>45</v>
      </c>
      <c r="D1154" s="46" t="s">
        <v>1929</v>
      </c>
      <c r="E1154" s="46" t="s">
        <v>1930</v>
      </c>
      <c r="F1154" t="s">
        <v>48</v>
      </c>
      <c r="G1154" s="46" t="s">
        <v>49</v>
      </c>
      <c r="H1154">
        <v>0.008128305162</v>
      </c>
      <c r="I1154" t="s">
        <v>37</v>
      </c>
      <c r="L1154" t="s">
        <v>50</v>
      </c>
      <c r="M1154" t="s">
        <v>39</v>
      </c>
      <c r="N1154" s="40"/>
      <c r="O1154" s="40"/>
      <c r="P1154" s="40"/>
      <c r="Q1154" s="40"/>
      <c r="R1154" s="39"/>
      <c r="S1154" s="39"/>
      <c r="T1154" s="39"/>
      <c r="U1154" s="40"/>
      <c r="V1154" s="39"/>
      <c r="W1154" s="69"/>
      <c r="Y1154" t="s">
        <v>294</v>
      </c>
      <c r="AA1154">
        <v>6122</v>
      </c>
      <c r="AB1154" s="46" t="b">
        <v>0</v>
      </c>
      <c r="AD1154" s="8"/>
    </row>
    <row r="1155" ht="14.25" customHeight="1">
      <c r="A1155" s="38">
        <v>1287</v>
      </c>
      <c r="B1155" s="46" t="s">
        <v>174</v>
      </c>
      <c r="C1155" s="46" t="s">
        <v>45</v>
      </c>
      <c r="D1155" s="46" t="s">
        <v>1929</v>
      </c>
      <c r="E1155" s="46" t="s">
        <v>1931</v>
      </c>
      <c r="F1155" t="s">
        <v>48</v>
      </c>
      <c r="G1155" s="46" t="s">
        <v>49</v>
      </c>
      <c r="H1155">
        <v>0.008128305162</v>
      </c>
      <c r="I1155" t="s">
        <v>37</v>
      </c>
      <c r="L1155" t="s">
        <v>50</v>
      </c>
      <c r="M1155" t="s">
        <v>39</v>
      </c>
      <c r="N1155" s="40"/>
      <c r="O1155" s="40"/>
      <c r="P1155" s="40"/>
      <c r="Q1155" s="40"/>
      <c r="R1155" s="39"/>
      <c r="S1155" s="39"/>
      <c r="T1155" s="39"/>
      <c r="U1155" s="40"/>
      <c r="V1155" s="39"/>
      <c r="W1155" s="69"/>
      <c r="Y1155" t="s">
        <v>294</v>
      </c>
      <c r="AA1155">
        <v>6122</v>
      </c>
      <c r="AB1155" s="46" t="b">
        <v>0</v>
      </c>
      <c r="AD1155" s="8"/>
    </row>
    <row r="1156" ht="14.25" customHeight="1">
      <c r="A1156" s="38">
        <v>1287</v>
      </c>
      <c r="B1156" s="46" t="s">
        <v>174</v>
      </c>
      <c r="C1156" s="46" t="s">
        <v>45</v>
      </c>
      <c r="D1156" s="46" t="s">
        <v>1932</v>
      </c>
      <c r="E1156" s="46" t="s">
        <v>1933</v>
      </c>
      <c r="F1156" t="s">
        <v>48</v>
      </c>
      <c r="G1156" s="46" t="s">
        <v>49</v>
      </c>
      <c r="H1156">
        <v>0.512861383991</v>
      </c>
      <c r="I1156" t="s">
        <v>37</v>
      </c>
      <c r="L1156" t="s">
        <v>50</v>
      </c>
      <c r="M1156" t="s">
        <v>39</v>
      </c>
      <c r="N1156" s="40"/>
      <c r="O1156" s="40"/>
      <c r="P1156" s="40"/>
      <c r="Q1156" s="40"/>
      <c r="R1156" s="39"/>
      <c r="S1156" s="39"/>
      <c r="T1156" s="39"/>
      <c r="U1156" s="40"/>
      <c r="V1156" s="39"/>
      <c r="W1156" s="69"/>
      <c r="Y1156" t="s">
        <v>40</v>
      </c>
      <c r="AA1156">
        <v>198686</v>
      </c>
      <c r="AB1156" s="46" t="b">
        <v>0</v>
      </c>
      <c r="AD1156" s="8"/>
    </row>
    <row r="1157" ht="14.25" customHeight="1">
      <c r="A1157" s="38">
        <v>1287</v>
      </c>
      <c r="B1157" s="46" t="s">
        <v>53</v>
      </c>
      <c r="C1157" s="46" t="s">
        <v>45</v>
      </c>
      <c r="D1157" s="46" t="s">
        <v>1934</v>
      </c>
      <c r="E1157" s="46" t="s">
        <v>1935</v>
      </c>
      <c r="F1157" t="s">
        <v>48</v>
      </c>
      <c r="G1157" s="46" t="s">
        <v>49</v>
      </c>
      <c r="H1157">
        <v>0.000660693448</v>
      </c>
      <c r="I1157" t="s">
        <v>37</v>
      </c>
      <c r="L1157" t="s">
        <v>50</v>
      </c>
      <c r="M1157" t="s">
        <v>39</v>
      </c>
      <c r="N1157" s="40"/>
      <c r="O1157" s="40"/>
      <c r="P1157" s="40"/>
      <c r="Q1157" s="40"/>
      <c r="R1157" s="39"/>
      <c r="S1157" s="39"/>
      <c r="T1157" s="39"/>
      <c r="U1157" s="40"/>
      <c r="V1157" s="39"/>
      <c r="W1157" s="69"/>
      <c r="Y1157" t="s">
        <v>40</v>
      </c>
      <c r="AA1157">
        <v>608157</v>
      </c>
      <c r="AB1157" s="46" t="b">
        <v>0</v>
      </c>
      <c r="AD1157" s="8"/>
    </row>
    <row r="1158" ht="14.25" customHeight="1">
      <c r="A1158" s="38">
        <v>205</v>
      </c>
      <c r="B1158" s="44" t="s">
        <v>433</v>
      </c>
      <c r="C1158" s="46" t="s">
        <v>1719</v>
      </c>
      <c r="D1158" s="46" t="s">
        <v>1936</v>
      </c>
      <c r="E1158" s="46" t="s">
        <v>1937</v>
      </c>
      <c r="F1158" s="41" t="s">
        <v>434</v>
      </c>
      <c r="G1158" s="41" t="s">
        <v>435</v>
      </c>
      <c r="H1158" s="65">
        <v>1.26</v>
      </c>
      <c r="I1158" t="s">
        <v>1720</v>
      </c>
      <c r="K1158" s="46"/>
      <c r="L1158" s="46" t="str">
        <f>((I1158&amp;A1158)&amp;"-")&amp;B1158</f>
        <v>UC205-4-</v>
      </c>
      <c r="M1158" t="s">
        <v>1191</v>
      </c>
      <c r="N1158" s="40"/>
      <c r="O1158" s="40"/>
      <c r="P1158" s="40"/>
      <c r="Q1158" s="40"/>
      <c r="R1158" s="39"/>
      <c r="S1158" s="39"/>
      <c r="T1158" s="39"/>
      <c r="U1158" s="40"/>
      <c r="V1158" s="39"/>
      <c r="W1158" s="69"/>
      <c r="Y1158" t="s">
        <v>40</v>
      </c>
      <c r="AA1158">
        <v>71672</v>
      </c>
      <c r="AB1158" t="b">
        <f>if((W1158=""),false,true)</f>
        <v>0</v>
      </c>
      <c r="AD1158" s="8"/>
    </row>
    <row r="1159" ht="14.25" customHeight="1">
      <c r="A1159" s="38">
        <v>1287</v>
      </c>
      <c r="B1159" s="46" t="s">
        <v>44</v>
      </c>
      <c r="C1159" s="46" t="s">
        <v>45</v>
      </c>
      <c r="D1159" s="46" t="s">
        <v>1938</v>
      </c>
      <c r="E1159" s="46" t="s">
        <v>1939</v>
      </c>
      <c r="F1159" t="s">
        <v>48</v>
      </c>
      <c r="G1159" s="46" t="s">
        <v>49</v>
      </c>
      <c r="H1159">
        <v>0.029785164294</v>
      </c>
      <c r="I1159" t="s">
        <v>37</v>
      </c>
      <c r="L1159" t="s">
        <v>50</v>
      </c>
      <c r="M1159" t="s">
        <v>39</v>
      </c>
      <c r="N1159" s="40"/>
      <c r="O1159" s="40"/>
      <c r="P1159" s="40"/>
      <c r="Q1159" s="40"/>
      <c r="R1159" s="39"/>
      <c r="S1159" s="39"/>
      <c r="T1159" s="39"/>
      <c r="U1159" s="40"/>
      <c r="V1159" s="39"/>
      <c r="W1159" s="69"/>
      <c r="Y1159" t="s">
        <v>40</v>
      </c>
      <c r="AA1159">
        <v>788131</v>
      </c>
      <c r="AB1159" s="46" t="b">
        <v>0</v>
      </c>
      <c r="AD1159" s="8"/>
    </row>
    <row r="1160" ht="14.25" customHeight="1">
      <c r="A1160" s="38">
        <v>1287</v>
      </c>
      <c r="B1160" s="46" t="s">
        <v>44</v>
      </c>
      <c r="C1160" s="46" t="s">
        <v>45</v>
      </c>
      <c r="D1160" s="46" t="s">
        <v>1940</v>
      </c>
      <c r="E1160" s="46" t="s">
        <v>1941</v>
      </c>
      <c r="F1160" t="s">
        <v>48</v>
      </c>
      <c r="G1160" s="46" t="s">
        <v>49</v>
      </c>
      <c r="H1160">
        <v>0.000683911647</v>
      </c>
      <c r="I1160" t="s">
        <v>37</v>
      </c>
      <c r="L1160" t="s">
        <v>50</v>
      </c>
      <c r="M1160" t="s">
        <v>39</v>
      </c>
      <c r="N1160" s="40"/>
      <c r="O1160" s="40"/>
      <c r="P1160" s="40"/>
      <c r="Q1160" s="40"/>
      <c r="R1160" s="39"/>
      <c r="S1160" s="39"/>
      <c r="T1160" s="39"/>
      <c r="U1160" s="40"/>
      <c r="V1160" s="39"/>
      <c r="W1160" s="69"/>
      <c r="Y1160" t="s">
        <v>40</v>
      </c>
      <c r="AA1160">
        <v>7167</v>
      </c>
      <c r="AB1160" s="46" t="b">
        <v>0</v>
      </c>
      <c r="AD1160" s="8"/>
    </row>
    <row r="1161" ht="14.25" customHeight="1">
      <c r="A1161" s="38">
        <v>1287</v>
      </c>
      <c r="B1161" s="46" t="s">
        <v>44</v>
      </c>
      <c r="C1161" s="46" t="s">
        <v>45</v>
      </c>
      <c r="D1161" s="46" t="s">
        <v>1942</v>
      </c>
      <c r="E1161" s="46" t="s">
        <v>1943</v>
      </c>
      <c r="F1161" t="s">
        <v>48</v>
      </c>
      <c r="G1161" s="46" t="s">
        <v>49</v>
      </c>
      <c r="H1161">
        <v>0.005152286446</v>
      </c>
      <c r="I1161" t="s">
        <v>37</v>
      </c>
      <c r="L1161" t="s">
        <v>50</v>
      </c>
      <c r="M1161" t="s">
        <v>39</v>
      </c>
      <c r="N1161" s="40"/>
      <c r="O1161" s="40"/>
      <c r="P1161" s="40"/>
      <c r="Q1161" s="40"/>
      <c r="R1161" s="39"/>
      <c r="S1161" s="39"/>
      <c r="T1161" s="39"/>
      <c r="U1161" s="40"/>
      <c r="V1161" s="39"/>
      <c r="W1161" s="69"/>
      <c r="Y1161" t="s">
        <v>40</v>
      </c>
      <c r="AA1161">
        <v>3752328</v>
      </c>
      <c r="AB1161" s="46" t="b">
        <v>0</v>
      </c>
      <c r="AD1161" s="8"/>
    </row>
    <row r="1162" ht="14.25" customHeight="1">
      <c r="A1162" s="38">
        <v>34</v>
      </c>
      <c r="B1162" s="44" t="s">
        <v>1944</v>
      </c>
      <c r="C1162" s="46" t="s">
        <v>1945</v>
      </c>
      <c r="D1162" s="46" t="s">
        <v>1946</v>
      </c>
      <c r="E1162" s="46" t="s">
        <v>1947</v>
      </c>
      <c r="F1162" s="41" t="s">
        <v>1603</v>
      </c>
      <c r="G1162" s="41" t="s">
        <v>1604</v>
      </c>
      <c r="H1162" s="65">
        <v>1.8912</v>
      </c>
      <c r="I1162" t="s">
        <v>431</v>
      </c>
      <c r="K1162" s="46" t="s">
        <v>1948</v>
      </c>
      <c r="L1162" s="46" t="str">
        <f>((I1162&amp;A1162)&amp;"-")&amp;B1162</f>
        <v>ONSC34-34-Equilibrated</v>
      </c>
      <c r="M1162" t="s">
        <v>583</v>
      </c>
      <c r="N1162" s="40"/>
      <c r="O1162" s="40"/>
      <c r="P1162" s="40"/>
      <c r="Q1162" s="40"/>
      <c r="R1162" s="39"/>
      <c r="S1162" s="39"/>
      <c r="T1162" s="39"/>
      <c r="U1162" s="40"/>
      <c r="V1162" s="39"/>
      <c r="W1162" s="69"/>
      <c r="Y1162" t="s">
        <v>40</v>
      </c>
      <c r="AA1162">
        <v>10892</v>
      </c>
      <c r="AB1162" t="b">
        <f>if((W1162=""),false,true)</f>
        <v>0</v>
      </c>
      <c r="AD1162" s="8"/>
    </row>
    <row r="1163" ht="14.25" customHeight="1">
      <c r="A1163" s="38">
        <v>34</v>
      </c>
      <c r="B1163" s="44" t="s">
        <v>1949</v>
      </c>
      <c r="C1163" s="46" t="s">
        <v>1945</v>
      </c>
      <c r="D1163" s="46" t="s">
        <v>1946</v>
      </c>
      <c r="E1163" s="46" t="s">
        <v>1947</v>
      </c>
      <c r="F1163" s="41" t="s">
        <v>1603</v>
      </c>
      <c r="G1163" s="41" t="s">
        <v>1604</v>
      </c>
      <c r="H1163" s="65">
        <v>2.1185</v>
      </c>
      <c r="I1163" t="s">
        <v>431</v>
      </c>
      <c r="K1163" s="46" t="s">
        <v>1948</v>
      </c>
      <c r="L1163" s="46" t="str">
        <f>((I1163&amp;A1163)&amp;"-")&amp;B1163</f>
        <v>ONSC34-34-Saturated</v>
      </c>
      <c r="M1163" t="s">
        <v>583</v>
      </c>
      <c r="N1163" s="40"/>
      <c r="O1163" s="40"/>
      <c r="P1163" s="40"/>
      <c r="Q1163" s="40"/>
      <c r="R1163" s="39"/>
      <c r="S1163" s="39"/>
      <c r="T1163" s="39"/>
      <c r="U1163" s="40"/>
      <c r="V1163" s="39"/>
      <c r="W1163" s="69"/>
      <c r="Y1163" t="s">
        <v>40</v>
      </c>
      <c r="AA1163">
        <v>10892</v>
      </c>
      <c r="AB1163" t="b">
        <f>if((W1163=""),false,true)</f>
        <v>0</v>
      </c>
      <c r="AD1163" s="8"/>
    </row>
    <row r="1164" ht="14.25" customHeight="1">
      <c r="A1164" s="38">
        <v>905</v>
      </c>
      <c r="B1164" s="44" t="s">
        <v>1728</v>
      </c>
      <c r="C1164" s="46" t="s">
        <v>1729</v>
      </c>
      <c r="D1164" s="46" t="s">
        <v>1946</v>
      </c>
      <c r="E1164" s="46" t="s">
        <v>1950</v>
      </c>
      <c r="F1164" s="41" t="s">
        <v>485</v>
      </c>
      <c r="G1164" s="41" t="s">
        <v>486</v>
      </c>
      <c r="H1164" s="65">
        <v>0.57</v>
      </c>
      <c r="I1164" t="s">
        <v>37</v>
      </c>
      <c r="K1164" s="46" t="s">
        <v>43</v>
      </c>
      <c r="L1164" s="46" t="s">
        <v>1732</v>
      </c>
      <c r="M1164" t="s">
        <v>583</v>
      </c>
      <c r="N1164" s="40">
        <f>U1164*V1164</f>
        <v>8.1246498</v>
      </c>
      <c r="O1164" s="40">
        <f>(1-V1164)*74.1216</f>
        <v>70.16350656</v>
      </c>
      <c r="P1164" s="40">
        <v>0.805</v>
      </c>
      <c r="Q1164" s="40">
        <v>1.207</v>
      </c>
      <c r="R1164" s="39">
        <f>N1164/Q1164</f>
        <v>6.73127572493786</v>
      </c>
      <c r="S1164" s="39">
        <f>O1164/P1164</f>
        <v>87.1596354782609</v>
      </c>
      <c r="T1164" s="39">
        <f>R1164+S1164</f>
        <v>93.8909112031987</v>
      </c>
      <c r="U1164" s="40">
        <v>152.147</v>
      </c>
      <c r="V1164" s="39">
        <v>0.0534</v>
      </c>
      <c r="W1164" s="69">
        <f>round(((1000*V1164)/T1164),2)</f>
        <v>0.57</v>
      </c>
      <c r="Y1164" t="s">
        <v>40</v>
      </c>
      <c r="AA1164">
        <v>10892</v>
      </c>
      <c r="AB1164" t="b">
        <v>1</v>
      </c>
      <c r="AD1164" s="8"/>
    </row>
    <row r="1165" ht="14.25" customHeight="1">
      <c r="A1165" s="38">
        <v>905</v>
      </c>
      <c r="B1165" s="44" t="s">
        <v>1728</v>
      </c>
      <c r="C1165" s="46" t="s">
        <v>1729</v>
      </c>
      <c r="D1165" s="46" t="s">
        <v>1946</v>
      </c>
      <c r="E1165" s="46" t="s">
        <v>1950</v>
      </c>
      <c r="F1165" s="41" t="s">
        <v>547</v>
      </c>
      <c r="G1165" s="41" t="s">
        <v>548</v>
      </c>
      <c r="H1165" s="65">
        <v>0.22</v>
      </c>
      <c r="I1165" t="s">
        <v>37</v>
      </c>
      <c r="K1165" s="46" t="s">
        <v>43</v>
      </c>
      <c r="L1165" s="46" t="s">
        <v>1732</v>
      </c>
      <c r="M1165" t="s">
        <v>583</v>
      </c>
      <c r="N1165" s="40">
        <f>U1165*V1165</f>
        <v>6.3293152</v>
      </c>
      <c r="O1165" s="40">
        <f>(1-V1165)*158.2811</f>
        <v>151.69660624</v>
      </c>
      <c r="P1165" s="40">
        <v>0.828</v>
      </c>
      <c r="Q1165" s="40">
        <v>1.207</v>
      </c>
      <c r="R1165" s="39">
        <f>N1165/Q1165</f>
        <v>5.24384026512013</v>
      </c>
      <c r="S1165" s="39">
        <f>O1165/P1165</f>
        <v>183.208461642512</v>
      </c>
      <c r="T1165" s="39">
        <f>R1165+S1165</f>
        <v>188.452301907632</v>
      </c>
      <c r="U1165" s="40">
        <v>152.147</v>
      </c>
      <c r="V1165" s="39">
        <v>0.0416</v>
      </c>
      <c r="W1165" s="69">
        <f>round(((1000*V1165)/T1165),2)</f>
        <v>0.22</v>
      </c>
      <c r="Y1165" t="s">
        <v>40</v>
      </c>
      <c r="AA1165">
        <v>10892</v>
      </c>
      <c r="AB1165" t="b">
        <v>1</v>
      </c>
      <c r="AD1165" s="8"/>
    </row>
    <row r="1166" ht="14.25" customHeight="1">
      <c r="A1166" s="38">
        <v>905</v>
      </c>
      <c r="B1166" s="44" t="s">
        <v>1728</v>
      </c>
      <c r="C1166" s="46" t="s">
        <v>1729</v>
      </c>
      <c r="D1166" s="46" t="s">
        <v>1946</v>
      </c>
      <c r="E1166" s="46" t="s">
        <v>1950</v>
      </c>
      <c r="F1166" s="41" t="s">
        <v>594</v>
      </c>
      <c r="G1166" s="41" t="s">
        <v>595</v>
      </c>
      <c r="H1166" s="65">
        <v>0.34</v>
      </c>
      <c r="I1166" t="s">
        <v>37</v>
      </c>
      <c r="K1166" s="46" t="s">
        <v>43</v>
      </c>
      <c r="L1166" s="46" t="s">
        <v>1732</v>
      </c>
      <c r="M1166" t="s">
        <v>583</v>
      </c>
      <c r="N1166" s="40">
        <f>U1166*V1166</f>
        <v>7.2726266</v>
      </c>
      <c r="O1166" s="40">
        <f>(1-V1166)*116.2013</f>
        <v>110.64687786</v>
      </c>
      <c r="P1166" s="40">
        <v>0.82</v>
      </c>
      <c r="Q1166" s="40">
        <v>1.207</v>
      </c>
      <c r="R1166" s="39">
        <f>N1166/Q1166</f>
        <v>6.02537415078708</v>
      </c>
      <c r="S1166" s="39">
        <f>O1166/P1166</f>
        <v>134.935216902439</v>
      </c>
      <c r="T1166" s="39">
        <f>R1166+S1166</f>
        <v>140.960591053226</v>
      </c>
      <c r="U1166" s="40">
        <v>152.147</v>
      </c>
      <c r="V1166" s="39">
        <v>0.0478</v>
      </c>
      <c r="W1166" s="69">
        <f>round(((1000*V1166)/T1166),2)</f>
        <v>0.34</v>
      </c>
      <c r="Y1166" t="s">
        <v>40</v>
      </c>
      <c r="AA1166">
        <v>10892</v>
      </c>
      <c r="AB1166" t="b">
        <v>1</v>
      </c>
      <c r="AD1166" s="8"/>
    </row>
    <row r="1167" ht="14.25" customHeight="1">
      <c r="A1167" s="38">
        <v>905</v>
      </c>
      <c r="B1167" s="44" t="s">
        <v>1728</v>
      </c>
      <c r="C1167" s="46" t="s">
        <v>1729</v>
      </c>
      <c r="D1167" s="46" t="s">
        <v>1946</v>
      </c>
      <c r="E1167" s="46" t="s">
        <v>1950</v>
      </c>
      <c r="F1167" s="41" t="s">
        <v>598</v>
      </c>
      <c r="G1167" s="41" t="s">
        <v>599</v>
      </c>
      <c r="H1167" s="65">
        <v>0.37</v>
      </c>
      <c r="I1167" t="s">
        <v>37</v>
      </c>
      <c r="K1167" s="46" t="s">
        <v>43</v>
      </c>
      <c r="L1167" s="46" t="s">
        <v>1732</v>
      </c>
      <c r="M1167" t="s">
        <v>583</v>
      </c>
      <c r="N1167" s="40">
        <f>U1167*V1167</f>
        <v>7.1052649</v>
      </c>
      <c r="O1167" s="40">
        <f>(1-V1167)*102.1748</f>
        <v>97.40323684</v>
      </c>
      <c r="P1167" s="40">
        <v>0.816</v>
      </c>
      <c r="Q1167" s="40">
        <v>1.207</v>
      </c>
      <c r="R1167" s="39">
        <f>N1167/Q1167</f>
        <v>5.88671491300746</v>
      </c>
      <c r="S1167" s="39">
        <f>O1167/P1167</f>
        <v>119.366711813726</v>
      </c>
      <c r="T1167" s="39">
        <f>R1167+S1167</f>
        <v>125.253426726733</v>
      </c>
      <c r="U1167" s="40">
        <v>152.147</v>
      </c>
      <c r="V1167" s="39">
        <v>0.0467</v>
      </c>
      <c r="W1167" s="69">
        <f>round(((1000*V1167)/T1167),2)</f>
        <v>0.37</v>
      </c>
      <c r="Y1167" t="s">
        <v>40</v>
      </c>
      <c r="AA1167">
        <v>10892</v>
      </c>
      <c r="AB1167" t="b">
        <v>1</v>
      </c>
      <c r="AD1167" s="8"/>
    </row>
    <row r="1168" ht="14.25" customHeight="1">
      <c r="A1168" s="38">
        <v>905</v>
      </c>
      <c r="B1168" s="44" t="s">
        <v>1728</v>
      </c>
      <c r="C1168" s="46" t="s">
        <v>1729</v>
      </c>
      <c r="D1168" s="46" t="s">
        <v>1946</v>
      </c>
      <c r="E1168" s="46" t="s">
        <v>1950</v>
      </c>
      <c r="F1168" s="41" t="s">
        <v>35</v>
      </c>
      <c r="G1168" s="41" t="s">
        <v>36</v>
      </c>
      <c r="H1168" s="65">
        <v>0.3</v>
      </c>
      <c r="I1168" t="s">
        <v>37</v>
      </c>
      <c r="K1168" s="46" t="s">
        <v>43</v>
      </c>
      <c r="L1168" s="46" t="s">
        <v>1732</v>
      </c>
      <c r="M1168" t="s">
        <v>583</v>
      </c>
      <c r="N1168" s="40">
        <f>U1168*V1168</f>
        <v>7.2574119</v>
      </c>
      <c r="O1168" s="40">
        <f>(1-V1168)*130.2279</f>
        <v>124.01602917</v>
      </c>
      <c r="P1168" s="40">
        <v>0.823</v>
      </c>
      <c r="Q1168" s="40">
        <v>1.207</v>
      </c>
      <c r="R1168" s="39">
        <f>N1168/Q1168</f>
        <v>6.01276876553438</v>
      </c>
      <c r="S1168" s="39">
        <f>O1168/P1168</f>
        <v>150.68776326853</v>
      </c>
      <c r="T1168" s="39">
        <f>R1168+S1168</f>
        <v>156.700532034064</v>
      </c>
      <c r="U1168" s="40">
        <v>152.147</v>
      </c>
      <c r="V1168" s="39">
        <v>0.0477</v>
      </c>
      <c r="W1168" s="69">
        <f>round(((1000*V1168)/T1168),2)</f>
        <v>0.3</v>
      </c>
      <c r="Y1168" t="s">
        <v>40</v>
      </c>
      <c r="AA1168">
        <v>10892</v>
      </c>
      <c r="AB1168" t="b">
        <v>1</v>
      </c>
      <c r="AD1168" s="8"/>
    </row>
    <row r="1169" ht="14.25" customHeight="1">
      <c r="A1169" s="38">
        <v>905</v>
      </c>
      <c r="B1169" s="44" t="s">
        <v>1728</v>
      </c>
      <c r="C1169" s="46" t="s">
        <v>1729</v>
      </c>
      <c r="D1169" s="46" t="s">
        <v>1946</v>
      </c>
      <c r="E1169" s="46" t="s">
        <v>1950</v>
      </c>
      <c r="F1169" s="41" t="s">
        <v>669</v>
      </c>
      <c r="G1169" s="41" t="s">
        <v>670</v>
      </c>
      <c r="H1169" s="65">
        <v>0.47</v>
      </c>
      <c r="I1169" t="s">
        <v>37</v>
      </c>
      <c r="K1169" s="46" t="s">
        <v>43</v>
      </c>
      <c r="L1169" s="46" t="s">
        <v>1732</v>
      </c>
      <c r="M1169" t="s">
        <v>583</v>
      </c>
      <c r="N1169" s="40">
        <f>U1169*V1169</f>
        <v>7.8964293</v>
      </c>
      <c r="O1169" s="40">
        <f>(1-V1169)*88.1482</f>
        <v>83.57330842</v>
      </c>
      <c r="P1169" s="40">
        <v>0.811</v>
      </c>
      <c r="Q1169" s="40">
        <v>1.207</v>
      </c>
      <c r="R1169" s="39">
        <f>N1169/Q1169</f>
        <v>6.54219494614747</v>
      </c>
      <c r="S1169" s="39">
        <f>O1169/P1169</f>
        <v>103.049702120838</v>
      </c>
      <c r="T1169" s="39">
        <f>R1169+S1169</f>
        <v>109.591897066986</v>
      </c>
      <c r="U1169" s="40">
        <v>152.147</v>
      </c>
      <c r="V1169" s="39">
        <v>0.0519</v>
      </c>
      <c r="W1169" s="69">
        <f>round(((1000*V1169)/T1169),2)</f>
        <v>0.47</v>
      </c>
      <c r="Y1169" t="s">
        <v>40</v>
      </c>
      <c r="AA1169">
        <v>10892</v>
      </c>
      <c r="AB1169" t="b">
        <v>1</v>
      </c>
      <c r="AD1169" s="8"/>
    </row>
    <row r="1170" ht="14.25" customHeight="1">
      <c r="A1170" s="38">
        <v>905</v>
      </c>
      <c r="B1170" s="44" t="s">
        <v>1728</v>
      </c>
      <c r="C1170" s="46" t="s">
        <v>1729</v>
      </c>
      <c r="D1170" s="46" t="s">
        <v>1946</v>
      </c>
      <c r="E1170" s="46" t="s">
        <v>1950</v>
      </c>
      <c r="F1170" s="41" t="s">
        <v>580</v>
      </c>
      <c r="G1170" s="41" t="s">
        <v>792</v>
      </c>
      <c r="H1170" s="65">
        <v>0.76</v>
      </c>
      <c r="I1170" t="s">
        <v>37</v>
      </c>
      <c r="K1170" s="46" t="s">
        <v>43</v>
      </c>
      <c r="L1170" s="46" t="s">
        <v>1732</v>
      </c>
      <c r="M1170" t="s">
        <v>583</v>
      </c>
      <c r="N1170" s="40">
        <f>U1170*V1170</f>
        <v>9.0679612</v>
      </c>
      <c r="O1170" s="40">
        <f>(1-V1170)*60.095</f>
        <v>56.513338</v>
      </c>
      <c r="P1170" s="40">
        <v>0.795</v>
      </c>
      <c r="Q1170" s="40">
        <v>1.207</v>
      </c>
      <c r="R1170" s="39">
        <f>N1170/Q1170</f>
        <v>7.5128096106048</v>
      </c>
      <c r="S1170" s="39">
        <f>O1170/P1170</f>
        <v>71.0859597484277</v>
      </c>
      <c r="T1170" s="39">
        <f>R1170+S1170</f>
        <v>78.5987693590325</v>
      </c>
      <c r="U1170" s="40">
        <v>152.147</v>
      </c>
      <c r="V1170" s="39">
        <v>0.0596</v>
      </c>
      <c r="W1170" s="69">
        <f>round(((1000*V1170)/T1170),2)</f>
        <v>0.76</v>
      </c>
      <c r="Y1170" t="s">
        <v>40</v>
      </c>
      <c r="AA1170">
        <v>10892</v>
      </c>
      <c r="AB1170" t="b">
        <v>1</v>
      </c>
      <c r="AD1170" s="8"/>
    </row>
    <row r="1171" ht="14.25" customHeight="1">
      <c r="A1171" s="38">
        <v>905</v>
      </c>
      <c r="B1171" s="44" t="s">
        <v>1728</v>
      </c>
      <c r="C1171" s="46" t="s">
        <v>1729</v>
      </c>
      <c r="D1171" s="46" t="s">
        <v>1946</v>
      </c>
      <c r="E1171" s="46" t="s">
        <v>1950</v>
      </c>
      <c r="F1171" s="41" t="s">
        <v>1361</v>
      </c>
      <c r="G1171" s="41" t="s">
        <v>1362</v>
      </c>
      <c r="H1171" s="65">
        <v>1.53</v>
      </c>
      <c r="I1171" t="s">
        <v>37</v>
      </c>
      <c r="K1171" s="46" t="s">
        <v>43</v>
      </c>
      <c r="L1171" s="46" t="s">
        <v>1732</v>
      </c>
      <c r="M1171" t="s">
        <v>583</v>
      </c>
      <c r="N1171" s="40">
        <f>U1171*V1171</f>
        <v>21.9243827</v>
      </c>
      <c r="O1171" s="40">
        <f>(1-V1171)*88.1051</f>
        <v>75.40915509</v>
      </c>
      <c r="P1171" s="40">
        <v>0.995</v>
      </c>
      <c r="Q1171" s="40">
        <v>1.207</v>
      </c>
      <c r="R1171" s="39">
        <f>N1171/Q1171</f>
        <v>18.1643601491301</v>
      </c>
      <c r="S1171" s="39">
        <f>O1171/P1171</f>
        <v>75.7880955678392</v>
      </c>
      <c r="T1171" s="39">
        <f>R1171+S1171</f>
        <v>93.9524557169693</v>
      </c>
      <c r="U1171" s="40">
        <v>152.147</v>
      </c>
      <c r="V1171" s="39">
        <v>0.1441</v>
      </c>
      <c r="W1171" s="69">
        <f>round(((1000*V1171)/T1171),2)</f>
        <v>1.53</v>
      </c>
      <c r="Y1171" t="s">
        <v>40</v>
      </c>
      <c r="AA1171">
        <v>10892</v>
      </c>
      <c r="AB1171" t="b">
        <v>1</v>
      </c>
      <c r="AD1171" s="8"/>
    </row>
    <row r="1172" ht="14.25" customHeight="1">
      <c r="A1172" s="38">
        <v>905</v>
      </c>
      <c r="B1172" s="44" t="s">
        <v>1728</v>
      </c>
      <c r="C1172" s="46" t="s">
        <v>1729</v>
      </c>
      <c r="D1172" s="46" t="s">
        <v>1946</v>
      </c>
      <c r="E1172" s="46" t="s">
        <v>1950</v>
      </c>
      <c r="F1172" s="41" t="s">
        <v>671</v>
      </c>
      <c r="G1172" s="41" t="s">
        <v>672</v>
      </c>
      <c r="H1172" s="65">
        <v>0.5</v>
      </c>
      <c r="I1172" t="s">
        <v>37</v>
      </c>
      <c r="K1172" s="46" t="s">
        <v>43</v>
      </c>
      <c r="L1172" s="46" t="s">
        <v>1732</v>
      </c>
      <c r="M1172" t="s">
        <v>583</v>
      </c>
      <c r="N1172" s="40">
        <f>U1172*V1172</f>
        <v>7.2117678</v>
      </c>
      <c r="O1172" s="40">
        <f>(1-V1172)*74.1216</f>
        <v>70.60823616</v>
      </c>
      <c r="P1172" s="40">
        <v>0.801</v>
      </c>
      <c r="Q1172" s="40">
        <v>1.207</v>
      </c>
      <c r="R1172" s="39">
        <f>N1172/Q1172</f>
        <v>5.9749526097763</v>
      </c>
      <c r="S1172" s="39">
        <f>O1172/P1172</f>
        <v>88.1501075655431</v>
      </c>
      <c r="T1172" s="39">
        <f>R1172+S1172</f>
        <v>94.1250601753194</v>
      </c>
      <c r="U1172" s="40">
        <v>152.147</v>
      </c>
      <c r="V1172" s="39">
        <v>0.0474</v>
      </c>
      <c r="W1172" s="69">
        <f>round(((1000*V1172)/T1172),2)</f>
        <v>0.5</v>
      </c>
      <c r="Y1172" t="s">
        <v>40</v>
      </c>
      <c r="AA1172">
        <v>10892</v>
      </c>
      <c r="AB1172" t="b">
        <v>1</v>
      </c>
      <c r="AD1172" s="8"/>
    </row>
    <row r="1173" ht="14.25" customHeight="1">
      <c r="A1173" s="38">
        <v>905</v>
      </c>
      <c r="B1173" s="44" t="s">
        <v>1728</v>
      </c>
      <c r="C1173" s="46" t="s">
        <v>1729</v>
      </c>
      <c r="D1173" s="46" t="s">
        <v>1946</v>
      </c>
      <c r="E1173" s="46" t="s">
        <v>1950</v>
      </c>
      <c r="F1173" s="41" t="s">
        <v>673</v>
      </c>
      <c r="G1173" s="41" t="s">
        <v>674</v>
      </c>
      <c r="H1173" s="65">
        <v>0.25</v>
      </c>
      <c r="I1173" t="s">
        <v>37</v>
      </c>
      <c r="K1173" s="46" t="s">
        <v>43</v>
      </c>
      <c r="L1173" s="46" t="s">
        <v>1732</v>
      </c>
      <c r="M1173" t="s">
        <v>583</v>
      </c>
      <c r="N1173" s="40">
        <f>U1173*V1173</f>
        <v>6.09500882</v>
      </c>
      <c r="O1173" s="40">
        <f>(1-V1173)*130.2279</f>
        <v>125.010970326</v>
      </c>
      <c r="P1173" s="40">
        <v>0.821</v>
      </c>
      <c r="Q1173" s="40">
        <v>1.207</v>
      </c>
      <c r="R1173" s="39">
        <f>N1173/Q1173</f>
        <v>5.04971733222866</v>
      </c>
      <c r="S1173" s="39">
        <f>O1173/P1173</f>
        <v>152.266711724726</v>
      </c>
      <c r="T1173" s="39">
        <f>R1173+S1173</f>
        <v>157.316429056955</v>
      </c>
      <c r="U1173" s="40">
        <v>152.147</v>
      </c>
      <c r="V1173" s="39">
        <v>0.04006</v>
      </c>
      <c r="W1173" s="69">
        <f>round(((1000*V1173)/T1173),2)</f>
        <v>0.25</v>
      </c>
      <c r="Y1173" t="s">
        <v>40</v>
      </c>
      <c r="AA1173">
        <v>10892</v>
      </c>
      <c r="AB1173" t="b">
        <v>1</v>
      </c>
      <c r="AD1173" s="8"/>
    </row>
    <row r="1174" ht="14.25" customHeight="1">
      <c r="A1174" s="38">
        <v>905</v>
      </c>
      <c r="B1174" s="44" t="s">
        <v>1728</v>
      </c>
      <c r="C1174" s="46" t="s">
        <v>1729</v>
      </c>
      <c r="D1174" s="46" t="s">
        <v>1946</v>
      </c>
      <c r="E1174" s="46" t="s">
        <v>1950</v>
      </c>
      <c r="F1174" s="41" t="s">
        <v>675</v>
      </c>
      <c r="G1174" s="41" t="s">
        <v>676</v>
      </c>
      <c r="H1174" s="65">
        <v>0.39</v>
      </c>
      <c r="I1174" t="s">
        <v>37</v>
      </c>
      <c r="K1174" s="46" t="s">
        <v>43</v>
      </c>
      <c r="L1174" s="46" t="s">
        <v>1732</v>
      </c>
      <c r="M1174" t="s">
        <v>583</v>
      </c>
      <c r="N1174" s="40">
        <f>U1174*V1174</f>
        <v>6.4966769</v>
      </c>
      <c r="O1174" s="40">
        <f>(1-V1174)*88.1482</f>
        <v>84.38427186</v>
      </c>
      <c r="P1174" s="40">
        <v>0.809</v>
      </c>
      <c r="Q1174" s="40">
        <v>1.207</v>
      </c>
      <c r="R1174" s="39">
        <f>N1174/Q1174</f>
        <v>5.38249950289975</v>
      </c>
      <c r="S1174" s="39">
        <f>O1174/P1174</f>
        <v>104.306887342398</v>
      </c>
      <c r="T1174" s="39">
        <f>R1174+S1174</f>
        <v>109.689386845298</v>
      </c>
      <c r="U1174" s="40">
        <v>152.147</v>
      </c>
      <c r="V1174" s="39">
        <v>0.0427</v>
      </c>
      <c r="W1174" s="69">
        <f>round(((1000*V1174)/T1174),2)</f>
        <v>0.39</v>
      </c>
      <c r="Y1174" t="s">
        <v>40</v>
      </c>
      <c r="AA1174">
        <v>10892</v>
      </c>
      <c r="AB1174" t="b">
        <v>1</v>
      </c>
      <c r="AD1174" s="8"/>
    </row>
    <row r="1175" ht="14.25" customHeight="1">
      <c r="A1175" s="38">
        <v>905</v>
      </c>
      <c r="B1175" s="44" t="s">
        <v>1728</v>
      </c>
      <c r="C1175" s="46" t="s">
        <v>1729</v>
      </c>
      <c r="D1175" s="46" t="s">
        <v>1946</v>
      </c>
      <c r="E1175" s="46" t="s">
        <v>1950</v>
      </c>
      <c r="F1175" s="41" t="s">
        <v>677</v>
      </c>
      <c r="G1175" s="41" t="s">
        <v>678</v>
      </c>
      <c r="H1175" s="65">
        <v>0.35</v>
      </c>
      <c r="I1175" t="s">
        <v>37</v>
      </c>
      <c r="K1175" s="46" t="s">
        <v>43</v>
      </c>
      <c r="L1175" s="46" t="s">
        <v>1732</v>
      </c>
      <c r="M1175" t="s">
        <v>583</v>
      </c>
      <c r="N1175" s="40">
        <f>U1175*V1175</f>
        <v>6.6640386</v>
      </c>
      <c r="O1175" s="40">
        <f>(1-V1175)*102.1748</f>
        <v>97.69954376</v>
      </c>
      <c r="P1175" s="40">
        <v>0.814</v>
      </c>
      <c r="Q1175" s="40">
        <v>1.207</v>
      </c>
      <c r="R1175" s="39">
        <f>N1175/Q1175</f>
        <v>5.52115874067937</v>
      </c>
      <c r="S1175" s="39">
        <f>O1175/P1175</f>
        <v>120.02400953317</v>
      </c>
      <c r="T1175" s="39">
        <f>R1175+S1175</f>
        <v>125.545168273849</v>
      </c>
      <c r="U1175" s="40">
        <v>152.147</v>
      </c>
      <c r="V1175" s="39">
        <v>0.0438</v>
      </c>
      <c r="W1175" s="69">
        <f>round(((1000*V1175)/T1175),2)</f>
        <v>0.35</v>
      </c>
      <c r="Y1175" t="s">
        <v>40</v>
      </c>
      <c r="AA1175">
        <v>10892</v>
      </c>
      <c r="AB1175" t="b">
        <v>1</v>
      </c>
      <c r="AD1175" s="8"/>
    </row>
    <row r="1176" ht="14.25" customHeight="1">
      <c r="A1176" s="38">
        <v>905</v>
      </c>
      <c r="B1176" s="44" t="s">
        <v>1728</v>
      </c>
      <c r="C1176" s="46" t="s">
        <v>1729</v>
      </c>
      <c r="D1176" s="46" t="s">
        <v>1946</v>
      </c>
      <c r="E1176" s="46" t="s">
        <v>1950</v>
      </c>
      <c r="F1176" s="41" t="s">
        <v>679</v>
      </c>
      <c r="G1176" s="41" t="s">
        <v>1119</v>
      </c>
      <c r="H1176" s="65">
        <v>0.41</v>
      </c>
      <c r="I1176" t="s">
        <v>37</v>
      </c>
      <c r="K1176" s="46" t="s">
        <v>43</v>
      </c>
      <c r="L1176" s="46" t="s">
        <v>1732</v>
      </c>
      <c r="M1176" t="s">
        <v>583</v>
      </c>
      <c r="N1176" s="40">
        <f>U1176*V1176</f>
        <v>5.8272301</v>
      </c>
      <c r="O1176" s="40">
        <f>(1-V1176)*74.1216</f>
        <v>71.28274272</v>
      </c>
      <c r="P1176" s="40">
        <v>0.801</v>
      </c>
      <c r="Q1176" s="40">
        <v>1.207</v>
      </c>
      <c r="R1176" s="39">
        <f>N1176/Q1176</f>
        <v>4.82786255178128</v>
      </c>
      <c r="S1176" s="39">
        <f>O1176/P1176</f>
        <v>88.992188164794</v>
      </c>
      <c r="T1176" s="39">
        <f>R1176+S1176</f>
        <v>93.8200507165753</v>
      </c>
      <c r="U1176" s="40">
        <v>152.147</v>
      </c>
      <c r="V1176" s="39">
        <v>0.0383</v>
      </c>
      <c r="W1176" s="69">
        <f>round(((1000*V1176)/T1176),2)</f>
        <v>0.41</v>
      </c>
      <c r="Y1176" t="s">
        <v>40</v>
      </c>
      <c r="AA1176">
        <v>10892</v>
      </c>
      <c r="AB1176" t="b">
        <v>1</v>
      </c>
      <c r="AD1176" s="8"/>
    </row>
    <row r="1177" ht="14.25" customHeight="1">
      <c r="A1177" s="38">
        <v>905</v>
      </c>
      <c r="B1177" s="44" t="s">
        <v>1728</v>
      </c>
      <c r="C1177" s="46" t="s">
        <v>1729</v>
      </c>
      <c r="D1177" s="46" t="s">
        <v>1946</v>
      </c>
      <c r="E1177" s="46" t="s">
        <v>1950</v>
      </c>
      <c r="F1177" s="41" t="s">
        <v>681</v>
      </c>
      <c r="G1177" s="41" t="s">
        <v>1120</v>
      </c>
      <c r="H1177" s="65">
        <v>0.53</v>
      </c>
      <c r="I1177" t="s">
        <v>37</v>
      </c>
      <c r="K1177" s="46" t="s">
        <v>43</v>
      </c>
      <c r="L1177" s="46" t="s">
        <v>1732</v>
      </c>
      <c r="M1177" t="s">
        <v>583</v>
      </c>
      <c r="N1177" s="40">
        <f>U1177*V1177</f>
        <v>7.5769206</v>
      </c>
      <c r="O1177" s="40">
        <f>(1-V1177)*74.1216</f>
        <v>70.43034432</v>
      </c>
      <c r="P1177" s="40">
        <v>0.804</v>
      </c>
      <c r="Q1177" s="40">
        <v>1.207</v>
      </c>
      <c r="R1177" s="39">
        <f>N1177/Q1177</f>
        <v>6.27748185584093</v>
      </c>
      <c r="S1177" s="39">
        <f>O1177/P1177</f>
        <v>87.5999307462686</v>
      </c>
      <c r="T1177" s="39">
        <f>R1177+S1177</f>
        <v>93.8774126021096</v>
      </c>
      <c r="U1177" s="40">
        <v>152.147</v>
      </c>
      <c r="V1177" s="39">
        <v>0.0498</v>
      </c>
      <c r="W1177" s="69">
        <f>round(((1000*V1177)/T1177),2)</f>
        <v>0.53</v>
      </c>
      <c r="Y1177" t="s">
        <v>40</v>
      </c>
      <c r="AA1177">
        <v>10892</v>
      </c>
      <c r="AB1177" t="b">
        <v>1</v>
      </c>
      <c r="AD1177" s="8"/>
    </row>
    <row r="1178" ht="14.25" customHeight="1">
      <c r="A1178" s="38">
        <v>905</v>
      </c>
      <c r="B1178" s="44" t="s">
        <v>1728</v>
      </c>
      <c r="C1178" s="46" t="s">
        <v>1729</v>
      </c>
      <c r="D1178" s="46" t="s">
        <v>1946</v>
      </c>
      <c r="E1178" s="46" t="s">
        <v>1950</v>
      </c>
      <c r="F1178" s="41" t="s">
        <v>683</v>
      </c>
      <c r="G1178" s="41" t="s">
        <v>684</v>
      </c>
      <c r="H1178" s="65">
        <v>0.39</v>
      </c>
      <c r="I1178" t="s">
        <v>37</v>
      </c>
      <c r="K1178" s="46" t="s">
        <v>43</v>
      </c>
      <c r="L1178" s="46" t="s">
        <v>1732</v>
      </c>
      <c r="M1178" t="s">
        <v>583</v>
      </c>
      <c r="N1178" s="40">
        <f>U1178*V1178</f>
        <v>6.4966769</v>
      </c>
      <c r="O1178" s="40">
        <f>(1-V1178)*88.1482</f>
        <v>84.38427186</v>
      </c>
      <c r="P1178" s="40">
        <v>0.809</v>
      </c>
      <c r="Q1178" s="40">
        <v>1.207</v>
      </c>
      <c r="R1178" s="39">
        <f>N1178/Q1178</f>
        <v>5.38249950289975</v>
      </c>
      <c r="S1178" s="39">
        <f>O1178/P1178</f>
        <v>104.306887342398</v>
      </c>
      <c r="T1178" s="39">
        <f>R1178+S1178</f>
        <v>109.689386845298</v>
      </c>
      <c r="U1178" s="40">
        <v>152.147</v>
      </c>
      <c r="V1178" s="39">
        <v>0.0427</v>
      </c>
      <c r="W1178" s="69">
        <f>round(((1000*V1178)/T1178),2)</f>
        <v>0.39</v>
      </c>
      <c r="Y1178" t="s">
        <v>40</v>
      </c>
      <c r="AA1178">
        <v>10892</v>
      </c>
      <c r="AB1178" t="b">
        <v>1</v>
      </c>
      <c r="AD1178" s="8"/>
    </row>
    <row r="1179" ht="14.25" customHeight="1">
      <c r="A1179" s="38">
        <v>905</v>
      </c>
      <c r="B1179" s="44" t="s">
        <v>1728</v>
      </c>
      <c r="C1179" s="46" t="s">
        <v>1729</v>
      </c>
      <c r="D1179" s="46" t="s">
        <v>1946</v>
      </c>
      <c r="E1179" s="46" t="s">
        <v>1950</v>
      </c>
      <c r="F1179" s="41" t="s">
        <v>584</v>
      </c>
      <c r="G1179" s="41" t="s">
        <v>1733</v>
      </c>
      <c r="H1179" s="65">
        <v>0.59</v>
      </c>
      <c r="I1179" t="s">
        <v>37</v>
      </c>
      <c r="K1179" s="46" t="s">
        <v>43</v>
      </c>
      <c r="L1179" s="46" t="s">
        <v>1732</v>
      </c>
      <c r="M1179" t="s">
        <v>583</v>
      </c>
      <c r="N1179" s="40">
        <f>U1179*V1179</f>
        <v>7.0444061</v>
      </c>
      <c r="O1179" s="40">
        <f>(1-V1179)*60.095</f>
        <v>57.3126015</v>
      </c>
      <c r="P1179" s="40">
        <v>0.791</v>
      </c>
      <c r="Q1179" s="40">
        <v>1.207</v>
      </c>
      <c r="R1179" s="39">
        <f>N1179/Q1179</f>
        <v>5.83629337199668</v>
      </c>
      <c r="S1179" s="39">
        <f>O1179/P1179</f>
        <v>72.4558805309734</v>
      </c>
      <c r="T1179" s="39">
        <f>R1179+S1179</f>
        <v>78.2921739029701</v>
      </c>
      <c r="U1179" s="40">
        <v>152.147</v>
      </c>
      <c r="V1179" s="39">
        <v>0.0463</v>
      </c>
      <c r="W1179" s="69">
        <f>round(((1000*V1179)/T1179),2)</f>
        <v>0.59</v>
      </c>
      <c r="Y1179" t="s">
        <v>40</v>
      </c>
      <c r="AA1179">
        <v>10892</v>
      </c>
      <c r="AB1179" t="b">
        <v>1</v>
      </c>
      <c r="AD1179" s="8"/>
    </row>
    <row r="1180" ht="14.25" customHeight="1">
      <c r="A1180" s="38">
        <v>905</v>
      </c>
      <c r="B1180" s="44" t="s">
        <v>1728</v>
      </c>
      <c r="C1180" s="46" t="s">
        <v>1729</v>
      </c>
      <c r="D1180" s="46" t="s">
        <v>1946</v>
      </c>
      <c r="E1180" s="46" t="s">
        <v>1950</v>
      </c>
      <c r="F1180" s="41" t="s">
        <v>685</v>
      </c>
      <c r="G1180" s="41" t="s">
        <v>686</v>
      </c>
      <c r="H1180" s="65">
        <v>0.36</v>
      </c>
      <c r="I1180" t="s">
        <v>37</v>
      </c>
      <c r="K1180" s="46" t="s">
        <v>43</v>
      </c>
      <c r="L1180" s="46" t="s">
        <v>1732</v>
      </c>
      <c r="M1180" t="s">
        <v>583</v>
      </c>
      <c r="N1180" s="40">
        <f>U1180*V1180</f>
        <v>6.08588</v>
      </c>
      <c r="O1180" s="40">
        <f>(1-V1180)*88.1482</f>
        <v>84.622272</v>
      </c>
      <c r="P1180" s="40">
        <v>0.809</v>
      </c>
      <c r="Q1180" s="40">
        <v>1.207</v>
      </c>
      <c r="R1180" s="39">
        <f>N1180/Q1180</f>
        <v>5.04215410107705</v>
      </c>
      <c r="S1180" s="39">
        <f>O1180/P1180</f>
        <v>104.601077873918</v>
      </c>
      <c r="T1180" s="39">
        <f>R1180+S1180</f>
        <v>109.643231974995</v>
      </c>
      <c r="U1180" s="40">
        <v>152.147</v>
      </c>
      <c r="V1180" s="39">
        <v>0.04</v>
      </c>
      <c r="W1180" s="69">
        <f>round(((1000*V1180)/T1180),2)</f>
        <v>0.36</v>
      </c>
      <c r="Y1180" t="s">
        <v>40</v>
      </c>
      <c r="AA1180">
        <v>10892</v>
      </c>
      <c r="AB1180" t="b">
        <v>1</v>
      </c>
      <c r="AD1180" s="8"/>
    </row>
    <row r="1181" ht="14.25" customHeight="1">
      <c r="A1181" s="38">
        <v>905</v>
      </c>
      <c r="B1181" s="44" t="s">
        <v>1728</v>
      </c>
      <c r="C1181" s="46" t="s">
        <v>1729</v>
      </c>
      <c r="D1181" s="46" t="s">
        <v>1946</v>
      </c>
      <c r="E1181" s="46" t="s">
        <v>1950</v>
      </c>
      <c r="F1181" s="41" t="s">
        <v>687</v>
      </c>
      <c r="G1181" s="41" t="s">
        <v>688</v>
      </c>
      <c r="H1181" s="65">
        <v>0.32</v>
      </c>
      <c r="I1181" t="s">
        <v>37</v>
      </c>
      <c r="K1181" s="46" t="s">
        <v>43</v>
      </c>
      <c r="L1181" s="46" t="s">
        <v>1732</v>
      </c>
      <c r="M1181" t="s">
        <v>583</v>
      </c>
      <c r="N1181" s="40">
        <f>U1181*V1181</f>
        <v>6.2228123</v>
      </c>
      <c r="O1181" s="40">
        <f>(1-V1181)*102.1748</f>
        <v>97.99585068</v>
      </c>
      <c r="P1181" s="40">
        <v>0.811</v>
      </c>
      <c r="Q1181" s="40">
        <v>1.207</v>
      </c>
      <c r="R1181" s="39">
        <f>N1181/Q1181</f>
        <v>5.15560256835128</v>
      </c>
      <c r="S1181" s="39">
        <f>O1181/P1181</f>
        <v>120.833354722565</v>
      </c>
      <c r="T1181" s="39">
        <f>R1181+S1181</f>
        <v>125.988957290916</v>
      </c>
      <c r="U1181" s="40">
        <v>152.147</v>
      </c>
      <c r="V1181" s="39">
        <v>0.0409</v>
      </c>
      <c r="W1181" s="69">
        <f>round(((1000*V1181)/T1181),2)</f>
        <v>0.32</v>
      </c>
      <c r="Y1181" t="s">
        <v>40</v>
      </c>
      <c r="AA1181">
        <v>10892</v>
      </c>
      <c r="AB1181" t="b">
        <v>1</v>
      </c>
      <c r="AD1181" s="8"/>
    </row>
    <row r="1182" ht="14.25" customHeight="1">
      <c r="A1182" s="38">
        <v>905</v>
      </c>
      <c r="B1182" s="44" t="s">
        <v>1728</v>
      </c>
      <c r="C1182" s="46" t="s">
        <v>1729</v>
      </c>
      <c r="D1182" s="46" t="s">
        <v>1946</v>
      </c>
      <c r="E1182" s="46" t="s">
        <v>1950</v>
      </c>
      <c r="F1182" s="41" t="s">
        <v>588</v>
      </c>
      <c r="G1182" s="41" t="s">
        <v>989</v>
      </c>
      <c r="H1182" s="65">
        <v>0.34</v>
      </c>
      <c r="I1182" t="s">
        <v>37</v>
      </c>
      <c r="K1182" s="46" t="s">
        <v>43</v>
      </c>
      <c r="L1182" s="46" t="s">
        <v>1732</v>
      </c>
      <c r="M1182" t="s">
        <v>583</v>
      </c>
      <c r="N1182" s="40">
        <f>U1182*V1182</f>
        <v>6.7705415</v>
      </c>
      <c r="O1182" s="40">
        <f>(1-V1182)*116.1583</f>
        <v>110.98925565</v>
      </c>
      <c r="P1182" s="40">
        <v>0.886</v>
      </c>
      <c r="Q1182" s="40">
        <v>1.207</v>
      </c>
      <c r="R1182" s="39">
        <f>N1182/Q1182</f>
        <v>5.60939643744822</v>
      </c>
      <c r="S1182" s="39">
        <f>O1182/P1182</f>
        <v>125.27004023702</v>
      </c>
      <c r="T1182" s="39">
        <f>R1182+S1182</f>
        <v>130.879436674469</v>
      </c>
      <c r="U1182" s="40">
        <v>152.147</v>
      </c>
      <c r="V1182" s="39">
        <v>0.0445</v>
      </c>
      <c r="W1182" s="69">
        <f>round(((1000*V1182)/T1182),2)</f>
        <v>0.34</v>
      </c>
      <c r="Y1182" t="s">
        <v>40</v>
      </c>
      <c r="AA1182">
        <v>10892</v>
      </c>
      <c r="AB1182" t="b">
        <v>1</v>
      </c>
      <c r="AD1182" s="8"/>
    </row>
    <row r="1183" ht="14.25" customHeight="1">
      <c r="A1183" s="38">
        <v>905</v>
      </c>
      <c r="B1183" s="44" t="s">
        <v>1728</v>
      </c>
      <c r="C1183" s="46" t="s">
        <v>1729</v>
      </c>
      <c r="D1183" s="46" t="s">
        <v>1946</v>
      </c>
      <c r="E1183" s="46" t="s">
        <v>1950</v>
      </c>
      <c r="F1183" s="41" t="s">
        <v>703</v>
      </c>
      <c r="G1183" s="41" t="s">
        <v>704</v>
      </c>
      <c r="H1183" s="65">
        <v>0.04</v>
      </c>
      <c r="I1183" t="s">
        <v>37</v>
      </c>
      <c r="K1183" s="46" t="s">
        <v>43</v>
      </c>
      <c r="L1183" s="46" t="s">
        <v>1732</v>
      </c>
      <c r="M1183" t="s">
        <v>583</v>
      </c>
      <c r="N1183" s="40">
        <f>U1183*V1183</f>
        <v>0.91744641</v>
      </c>
      <c r="O1183" s="40">
        <f>(1-V1183)*130.2279</f>
        <v>129.442625763</v>
      </c>
      <c r="P1183" s="40">
        <v>0.78</v>
      </c>
      <c r="Q1183" s="40">
        <v>1.207</v>
      </c>
      <c r="R1183" s="39">
        <f>N1183/Q1183</f>
        <v>0.760104730737365</v>
      </c>
      <c r="S1183" s="39">
        <f>O1183/P1183</f>
        <v>165.952084311538</v>
      </c>
      <c r="T1183" s="39">
        <f>R1183+S1183</f>
        <v>166.712189042276</v>
      </c>
      <c r="U1183" s="40">
        <v>152.147</v>
      </c>
      <c r="V1183" s="39">
        <v>0.00603</v>
      </c>
      <c r="W1183" s="69">
        <f>round(((1000*V1183)/T1183),2)</f>
        <v>0.04</v>
      </c>
      <c r="Y1183" t="s">
        <v>40</v>
      </c>
      <c r="AA1183">
        <v>10892</v>
      </c>
      <c r="AB1183" t="b">
        <v>1</v>
      </c>
      <c r="AD1183" s="8"/>
    </row>
    <row r="1184" ht="14.25" customHeight="1">
      <c r="A1184" s="38">
        <v>905</v>
      </c>
      <c r="B1184" s="44" t="s">
        <v>1728</v>
      </c>
      <c r="C1184" s="46" t="s">
        <v>1729</v>
      </c>
      <c r="D1184" s="46" t="s">
        <v>1946</v>
      </c>
      <c r="E1184" s="46" t="s">
        <v>1950</v>
      </c>
      <c r="F1184" s="41" t="s">
        <v>705</v>
      </c>
      <c r="G1184" s="41" t="s">
        <v>1734</v>
      </c>
      <c r="H1184" s="65">
        <v>0.24</v>
      </c>
      <c r="I1184" t="s">
        <v>37</v>
      </c>
      <c r="K1184" s="46" t="s">
        <v>43</v>
      </c>
      <c r="L1184" s="46" t="s">
        <v>1732</v>
      </c>
      <c r="M1184" t="s">
        <v>583</v>
      </c>
      <c r="N1184" s="40">
        <f>U1184*V1184</f>
        <v>3.6971721</v>
      </c>
      <c r="O1184" s="40">
        <f>(1-V1184)*74.1216</f>
        <v>72.32044512</v>
      </c>
      <c r="P1184" s="40">
        <v>0.734</v>
      </c>
      <c r="Q1184" s="40">
        <v>1.207</v>
      </c>
      <c r="R1184" s="39">
        <f>N1184/Q1184</f>
        <v>3.06310861640431</v>
      </c>
      <c r="S1184" s="39">
        <f>O1184/P1184</f>
        <v>98.5292167847412</v>
      </c>
      <c r="T1184" s="39">
        <f>R1184+S1184</f>
        <v>101.592325401145</v>
      </c>
      <c r="U1184" s="40">
        <v>152.147</v>
      </c>
      <c r="V1184" s="39">
        <v>0.0243</v>
      </c>
      <c r="W1184" s="69">
        <f>round(((1000*V1184)/T1184),2)</f>
        <v>0.24</v>
      </c>
      <c r="Y1184" t="s">
        <v>40</v>
      </c>
      <c r="AA1184">
        <v>10892</v>
      </c>
      <c r="AB1184" t="b">
        <v>1</v>
      </c>
      <c r="AD1184" s="8"/>
    </row>
    <row r="1185" ht="14.25" customHeight="1">
      <c r="A1185" s="38">
        <v>905</v>
      </c>
      <c r="B1185" s="44" t="s">
        <v>1728</v>
      </c>
      <c r="C1185" s="46" t="s">
        <v>1729</v>
      </c>
      <c r="D1185" s="46" t="s">
        <v>1946</v>
      </c>
      <c r="E1185" s="46" t="s">
        <v>1950</v>
      </c>
      <c r="F1185" s="41" t="s">
        <v>707</v>
      </c>
      <c r="G1185" s="41" t="s">
        <v>708</v>
      </c>
      <c r="H1185" s="65">
        <v>0.06</v>
      </c>
      <c r="I1185" t="s">
        <v>37</v>
      </c>
      <c r="K1185" s="46" t="s">
        <v>43</v>
      </c>
      <c r="L1185" s="46" t="s">
        <v>1732</v>
      </c>
      <c r="M1185" t="s">
        <v>583</v>
      </c>
      <c r="N1185" s="40">
        <f>U1185*V1185</f>
        <v>1.27499186</v>
      </c>
      <c r="O1185" s="40">
        <f>(1-V1185)*102.1748</f>
        <v>101.318575176</v>
      </c>
      <c r="P1185" s="40">
        <v>0.758</v>
      </c>
      <c r="Q1185" s="40">
        <v>1.207</v>
      </c>
      <c r="R1185" s="39">
        <f>N1185/Q1185</f>
        <v>1.05633128417564</v>
      </c>
      <c r="S1185" s="39">
        <f>O1185/P1185</f>
        <v>133.665666459103</v>
      </c>
      <c r="T1185" s="39">
        <f>R1185+S1185</f>
        <v>134.721997743279</v>
      </c>
      <c r="U1185" s="40">
        <v>152.147</v>
      </c>
      <c r="V1185" s="39">
        <v>0.00838</v>
      </c>
      <c r="W1185" s="69">
        <f>round(((1000*V1185)/T1185),2)</f>
        <v>0.06</v>
      </c>
      <c r="Y1185" t="s">
        <v>40</v>
      </c>
      <c r="AA1185">
        <v>10892</v>
      </c>
      <c r="AB1185" t="b">
        <v>1</v>
      </c>
      <c r="AD1185" s="8"/>
    </row>
    <row r="1186" ht="14.25" customHeight="1">
      <c r="A1186" s="38">
        <v>905</v>
      </c>
      <c r="B1186" s="44" t="s">
        <v>1728</v>
      </c>
      <c r="C1186" s="46" t="s">
        <v>1729</v>
      </c>
      <c r="D1186" s="46" t="s">
        <v>1946</v>
      </c>
      <c r="E1186" s="46" t="s">
        <v>1950</v>
      </c>
      <c r="F1186" s="41" t="s">
        <v>429</v>
      </c>
      <c r="G1186" s="41" t="s">
        <v>430</v>
      </c>
      <c r="H1186" s="65">
        <v>1.19</v>
      </c>
      <c r="I1186" t="s">
        <v>37</v>
      </c>
      <c r="K1186" s="46" t="s">
        <v>43</v>
      </c>
      <c r="L1186" s="46" t="s">
        <v>1732</v>
      </c>
      <c r="M1186" t="s">
        <v>583</v>
      </c>
      <c r="N1186" s="40">
        <f>U1186*V1186</f>
        <v>11.6392455</v>
      </c>
      <c r="O1186" s="40">
        <f>(1-V1186)*46.0684</f>
        <v>42.5441674</v>
      </c>
      <c r="P1186" s="40">
        <v>0.78</v>
      </c>
      <c r="Q1186" s="40">
        <v>1.207</v>
      </c>
      <c r="R1186" s="39">
        <f>N1186/Q1186</f>
        <v>9.64311971830986</v>
      </c>
      <c r="S1186" s="39">
        <f>O1186/P1186</f>
        <v>54.5438043589744</v>
      </c>
      <c r="T1186" s="39">
        <f>R1186+S1186</f>
        <v>64.1869240772842</v>
      </c>
      <c r="U1186" s="40">
        <v>152.147</v>
      </c>
      <c r="V1186" s="39">
        <v>0.0765</v>
      </c>
      <c r="W1186" s="69">
        <f>round(((1000*V1186)/T1186),2)</f>
        <v>1.19</v>
      </c>
      <c r="Y1186" t="s">
        <v>40</v>
      </c>
      <c r="AA1186">
        <v>10892</v>
      </c>
      <c r="AB1186" t="b">
        <v>1</v>
      </c>
      <c r="AD1186" s="8"/>
    </row>
    <row r="1187" ht="14.25" customHeight="1">
      <c r="A1187" s="38">
        <v>905</v>
      </c>
      <c r="B1187" s="44" t="s">
        <v>1728</v>
      </c>
      <c r="C1187" s="46" t="s">
        <v>1729</v>
      </c>
      <c r="D1187" s="46" t="s">
        <v>1946</v>
      </c>
      <c r="E1187" s="46" t="s">
        <v>1950</v>
      </c>
      <c r="F1187" s="41" t="s">
        <v>591</v>
      </c>
      <c r="G1187" s="41" t="s">
        <v>592</v>
      </c>
      <c r="H1187" s="65">
        <v>0.66</v>
      </c>
      <c r="I1187" t="s">
        <v>37</v>
      </c>
      <c r="K1187" s="46" t="s">
        <v>43</v>
      </c>
      <c r="L1187" s="46" t="s">
        <v>1732</v>
      </c>
      <c r="M1187" t="s">
        <v>583</v>
      </c>
      <c r="N1187" s="40">
        <f>U1187*V1187</f>
        <v>9.9656285</v>
      </c>
      <c r="O1187" s="40">
        <f>(1-V1187)*88.1051</f>
        <v>82.33421595</v>
      </c>
      <c r="P1187" s="40">
        <v>0.898</v>
      </c>
      <c r="Q1187" s="40">
        <v>1.207</v>
      </c>
      <c r="R1187" s="39">
        <f>N1187/Q1187</f>
        <v>8.25652734051367</v>
      </c>
      <c r="S1187" s="39">
        <f>O1187/P1187</f>
        <v>91.686209298441</v>
      </c>
      <c r="T1187" s="39">
        <f>R1187+S1187</f>
        <v>99.9427366389546</v>
      </c>
      <c r="U1187" s="40">
        <v>152.147</v>
      </c>
      <c r="V1187" s="39">
        <v>0.0655</v>
      </c>
      <c r="W1187" s="69">
        <f>round(((1000*V1187)/T1187),2)</f>
        <v>0.66</v>
      </c>
      <c r="Y1187" t="s">
        <v>40</v>
      </c>
      <c r="AA1187">
        <v>10892</v>
      </c>
      <c r="AB1187" t="b">
        <v>1</v>
      </c>
      <c r="AD1187" s="8"/>
    </row>
    <row r="1188" ht="14.25" customHeight="1">
      <c r="A1188" s="38">
        <v>905</v>
      </c>
      <c r="B1188" s="44" t="s">
        <v>1728</v>
      </c>
      <c r="C1188" s="46" t="s">
        <v>1729</v>
      </c>
      <c r="D1188" s="46" t="s">
        <v>1946</v>
      </c>
      <c r="E1188" s="46" t="s">
        <v>1950</v>
      </c>
      <c r="F1188" s="41" t="s">
        <v>434</v>
      </c>
      <c r="G1188" s="41" t="s">
        <v>435</v>
      </c>
      <c r="H1188" s="65">
        <v>1.82</v>
      </c>
      <c r="I1188" t="s">
        <v>37</v>
      </c>
      <c r="K1188" s="46" t="s">
        <v>43</v>
      </c>
      <c r="L1188" s="46" t="s">
        <v>1732</v>
      </c>
      <c r="M1188" t="s">
        <v>583</v>
      </c>
      <c r="N1188" s="40">
        <f>U1188*V1188</f>
        <v>13.86061903</v>
      </c>
      <c r="O1188" s="40">
        <f>(1-V1188)*32.0419</f>
        <v>29.12288291</v>
      </c>
      <c r="P1188" s="40">
        <v>0.753</v>
      </c>
      <c r="Q1188" s="40">
        <v>1.207</v>
      </c>
      <c r="R1188" s="39">
        <f>N1188/Q1188</f>
        <v>11.4835286081193</v>
      </c>
      <c r="S1188" s="39">
        <f>O1188/P1188</f>
        <v>38.6758073173971</v>
      </c>
      <c r="T1188" s="39">
        <f>R1188+S1188</f>
        <v>50.1593359255164</v>
      </c>
      <c r="U1188" s="40">
        <v>152.1473</v>
      </c>
      <c r="V1188" s="39">
        <v>0.0911</v>
      </c>
      <c r="W1188" s="69">
        <f>round(((1000*V1188)/T1188),2)</f>
        <v>1.82</v>
      </c>
      <c r="Y1188" t="s">
        <v>40</v>
      </c>
      <c r="AA1188">
        <v>10892</v>
      </c>
      <c r="AB1188" t="b">
        <v>1</v>
      </c>
      <c r="AD1188" s="8"/>
    </row>
    <row r="1189" ht="14.25" customHeight="1">
      <c r="A1189" s="38">
        <v>905</v>
      </c>
      <c r="B1189" s="44" t="s">
        <v>1728</v>
      </c>
      <c r="C1189" s="46" t="s">
        <v>1729</v>
      </c>
      <c r="D1189" s="46" t="s">
        <v>1946</v>
      </c>
      <c r="E1189" s="46" t="s">
        <v>1950</v>
      </c>
      <c r="F1189" s="41" t="s">
        <v>992</v>
      </c>
      <c r="G1189" s="41" t="s">
        <v>993</v>
      </c>
      <c r="H1189" s="65">
        <v>0.86</v>
      </c>
      <c r="I1189" t="s">
        <v>37</v>
      </c>
      <c r="K1189" s="46" t="s">
        <v>43</v>
      </c>
      <c r="L1189" s="46" t="s">
        <v>1732</v>
      </c>
      <c r="M1189" t="s">
        <v>583</v>
      </c>
      <c r="N1189" s="40">
        <f>U1189*V1189</f>
        <v>11.1523751</v>
      </c>
      <c r="O1189" s="40">
        <f>(1-V1189)*74.0785</f>
        <v>68.64854595</v>
      </c>
      <c r="P1189" s="40">
        <v>0.908</v>
      </c>
      <c r="Q1189" s="40">
        <v>1.207</v>
      </c>
      <c r="R1189" s="39">
        <f>N1189/Q1189</f>
        <v>9.2397473902237</v>
      </c>
      <c r="S1189" s="39">
        <f>O1189/P1189</f>
        <v>75.6041254955947</v>
      </c>
      <c r="T1189" s="39">
        <f>R1189+S1189</f>
        <v>84.8438728858184</v>
      </c>
      <c r="U1189" s="40">
        <v>152.147</v>
      </c>
      <c r="V1189" s="39">
        <v>0.0733</v>
      </c>
      <c r="W1189" s="69">
        <f>round(((1000*V1189)/T1189),2)</f>
        <v>0.86</v>
      </c>
      <c r="Y1189" t="s">
        <v>40</v>
      </c>
      <c r="AA1189">
        <v>10892</v>
      </c>
      <c r="AB1189" t="b">
        <v>1</v>
      </c>
      <c r="AD1189" s="8"/>
    </row>
    <row r="1190" ht="14.25" customHeight="1">
      <c r="A1190" s="38">
        <v>905</v>
      </c>
      <c r="B1190" s="44" t="s">
        <v>1728</v>
      </c>
      <c r="C1190" s="46" t="s">
        <v>1729</v>
      </c>
      <c r="D1190" s="46" t="s">
        <v>1946</v>
      </c>
      <c r="E1190" s="46" t="s">
        <v>1950</v>
      </c>
      <c r="F1190" s="41" t="s">
        <v>1735</v>
      </c>
      <c r="G1190" s="41" t="s">
        <v>1736</v>
      </c>
      <c r="H1190" s="65">
        <v>0.26</v>
      </c>
      <c r="I1190" t="s">
        <v>37</v>
      </c>
      <c r="K1190" s="46" t="s">
        <v>43</v>
      </c>
      <c r="L1190" s="46" t="s">
        <v>1732</v>
      </c>
      <c r="M1190" t="s">
        <v>583</v>
      </c>
      <c r="N1190" s="40">
        <f>U1190*V1190</f>
        <v>5.7663713</v>
      </c>
      <c r="O1190" s="40">
        <f>(1-V1190)*130.1849</f>
        <v>125.25089229</v>
      </c>
      <c r="P1190" s="40">
        <v>0.882</v>
      </c>
      <c r="Q1190" s="40">
        <v>1.207</v>
      </c>
      <c r="R1190" s="39">
        <f>N1190/Q1190</f>
        <v>4.7774410107705</v>
      </c>
      <c r="S1190" s="39">
        <f>O1190/P1190</f>
        <v>142.007814387755</v>
      </c>
      <c r="T1190" s="39">
        <f>R1190+S1190</f>
        <v>146.785255398526</v>
      </c>
      <c r="U1190" s="40">
        <v>152.147</v>
      </c>
      <c r="V1190" s="39">
        <v>0.0379</v>
      </c>
      <c r="W1190" s="69">
        <f>round(((1000*V1190)/T1190),2)</f>
        <v>0.26</v>
      </c>
      <c r="Y1190" t="s">
        <v>40</v>
      </c>
      <c r="AA1190">
        <v>10892</v>
      </c>
      <c r="AB1190" t="b">
        <v>1</v>
      </c>
      <c r="AD1190" s="8"/>
    </row>
    <row r="1191" ht="14.25" customHeight="1">
      <c r="A1191" s="38">
        <v>905</v>
      </c>
      <c r="B1191" s="44" t="s">
        <v>1728</v>
      </c>
      <c r="C1191" s="46" t="s">
        <v>1729</v>
      </c>
      <c r="D1191" s="46" t="s">
        <v>1946</v>
      </c>
      <c r="E1191" s="46" t="s">
        <v>1950</v>
      </c>
      <c r="F1191" s="41" t="s">
        <v>1951</v>
      </c>
      <c r="G1191" s="41" t="s">
        <v>1952</v>
      </c>
      <c r="H1191" s="65">
        <v>0.99</v>
      </c>
      <c r="I1191" t="s">
        <v>37</v>
      </c>
      <c r="K1191" s="46" t="s">
        <v>43</v>
      </c>
      <c r="L1191" s="46" t="s">
        <v>1732</v>
      </c>
      <c r="M1191" t="s">
        <v>583</v>
      </c>
      <c r="N1191" s="40">
        <f>U1191*V1191</f>
        <v>13.6171565</v>
      </c>
      <c r="O1191" s="40">
        <f>(1-V1191)*102.0886</f>
        <v>92.9516703</v>
      </c>
      <c r="P1191" s="40">
        <v>1.169</v>
      </c>
      <c r="Q1191" s="40">
        <v>1.207</v>
      </c>
      <c r="R1191" s="39">
        <f>N1191/Q1191</f>
        <v>11.2818198011599</v>
      </c>
      <c r="S1191" s="39">
        <f>O1191/P1191</f>
        <v>79.513832591959</v>
      </c>
      <c r="T1191" s="39">
        <f>R1191+S1191</f>
        <v>90.7956523931188</v>
      </c>
      <c r="U1191" s="40">
        <v>152.147</v>
      </c>
      <c r="V1191" s="39">
        <v>0.0895</v>
      </c>
      <c r="W1191" s="69">
        <f>round(((1000*V1191)/T1191),2)</f>
        <v>0.99</v>
      </c>
      <c r="Y1191" t="s">
        <v>40</v>
      </c>
      <c r="AA1191">
        <v>10892</v>
      </c>
      <c r="AB1191" t="b">
        <v>1</v>
      </c>
      <c r="AD1191" s="8"/>
    </row>
    <row r="1192" ht="14.25" customHeight="1">
      <c r="A1192" s="38">
        <v>905</v>
      </c>
      <c r="B1192" s="44" t="s">
        <v>1728</v>
      </c>
      <c r="C1192" s="46" t="s">
        <v>1729</v>
      </c>
      <c r="D1192" s="46" t="s">
        <v>1946</v>
      </c>
      <c r="E1192" s="46" t="s">
        <v>1950</v>
      </c>
      <c r="F1192" s="41" t="s">
        <v>238</v>
      </c>
      <c r="G1192" s="41" t="s">
        <v>239</v>
      </c>
      <c r="H1192" s="65">
        <v>2.02</v>
      </c>
      <c r="I1192" t="s">
        <v>37</v>
      </c>
      <c r="K1192" s="46" t="s">
        <v>43</v>
      </c>
      <c r="L1192" s="46" t="s">
        <v>1732</v>
      </c>
      <c r="M1192" t="s">
        <v>583</v>
      </c>
      <c r="N1192" s="40">
        <f>U1192*V1192</f>
        <v>26.9908778</v>
      </c>
      <c r="O1192" s="40">
        <f>(1-V1192)*72.1057</f>
        <v>59.31414882</v>
      </c>
      <c r="P1192" s="40">
        <v>0.904</v>
      </c>
      <c r="Q1192" s="40">
        <v>1.207</v>
      </c>
      <c r="R1192" s="39">
        <f>N1192/Q1192</f>
        <v>22.3619534382767</v>
      </c>
      <c r="S1192" s="39">
        <f>O1192/P1192</f>
        <v>65.6129964823009</v>
      </c>
      <c r="T1192" s="39">
        <f>R1192+S1192</f>
        <v>87.9749499205776</v>
      </c>
      <c r="U1192" s="40">
        <v>152.147</v>
      </c>
      <c r="V1192" s="39">
        <v>0.1774</v>
      </c>
      <c r="W1192" s="69">
        <f>round(((1000*V1192)/T1192),2)</f>
        <v>2.02</v>
      </c>
      <c r="Y1192" t="s">
        <v>40</v>
      </c>
      <c r="AA1192">
        <v>10892</v>
      </c>
      <c r="AB1192" t="b">
        <v>1</v>
      </c>
      <c r="AD1192" s="8"/>
    </row>
    <row r="1193" ht="14.25" customHeight="1">
      <c r="A1193" s="38">
        <v>907</v>
      </c>
      <c r="B1193" s="44" t="s">
        <v>1953</v>
      </c>
      <c r="C1193" s="46" t="s">
        <v>1954</v>
      </c>
      <c r="D1193" s="46" t="s">
        <v>1946</v>
      </c>
      <c r="E1193" s="46" t="s">
        <v>1950</v>
      </c>
      <c r="F1193" s="41" t="s">
        <v>48</v>
      </c>
      <c r="G1193" s="41" t="s">
        <v>49</v>
      </c>
      <c r="H1193" s="65">
        <v>0.0276</v>
      </c>
      <c r="I1193" t="s">
        <v>37</v>
      </c>
      <c r="K1193" s="46" t="s">
        <v>43</v>
      </c>
      <c r="L1193" s="46" t="s">
        <v>1955</v>
      </c>
      <c r="M1193" t="s">
        <v>583</v>
      </c>
      <c r="N1193" s="40"/>
      <c r="O1193" s="40"/>
      <c r="P1193" s="40"/>
      <c r="Q1193" s="40"/>
      <c r="R1193" s="39"/>
      <c r="S1193" s="39"/>
      <c r="T1193" s="39"/>
      <c r="U1193" s="40"/>
      <c r="V1193" s="39"/>
      <c r="W1193" s="69"/>
      <c r="Y1193" t="s">
        <v>40</v>
      </c>
      <c r="AA1193">
        <v>10892</v>
      </c>
      <c r="AB1193" t="b">
        <v>0</v>
      </c>
      <c r="AD1193" s="8"/>
    </row>
    <row r="1194" ht="14.25" customHeight="1">
      <c r="A1194" s="38">
        <v>1040</v>
      </c>
      <c r="B1194" s="44" t="s">
        <v>1956</v>
      </c>
      <c r="C1194" s="46" t="s">
        <v>1957</v>
      </c>
      <c r="D1194" s="46" t="s">
        <v>1946</v>
      </c>
      <c r="E1194" s="46" t="s">
        <v>1950</v>
      </c>
      <c r="F1194" s="46" t="s">
        <v>1958</v>
      </c>
      <c r="G1194" s="46" t="s">
        <v>1959</v>
      </c>
      <c r="H1194">
        <v>0.52069507390974</v>
      </c>
      <c r="I1194" t="s">
        <v>37</v>
      </c>
      <c r="K1194" s="47" t="s">
        <v>43</v>
      </c>
      <c r="L1194" s="47" t="s">
        <v>1960</v>
      </c>
      <c r="M1194" t="s">
        <v>583</v>
      </c>
      <c r="N1194" s="71"/>
      <c r="O1194" s="71"/>
      <c r="P1194" s="71"/>
      <c r="Q1194" s="71"/>
      <c r="R1194" s="29"/>
      <c r="S1194" s="29"/>
      <c r="T1194" s="29"/>
      <c r="U1194" s="71"/>
      <c r="V1194" s="29"/>
      <c r="W1194" s="60"/>
      <c r="Y1194" t="s">
        <v>40</v>
      </c>
      <c r="AA1194">
        <v>10892</v>
      </c>
      <c r="AB1194" t="b">
        <f>if((W1194=""),false,true)</f>
        <v>0</v>
      </c>
      <c r="AD1194" s="37"/>
    </row>
    <row r="1195" ht="14.25" customHeight="1">
      <c r="A1195" s="38">
        <v>1040</v>
      </c>
      <c r="B1195" s="44" t="s">
        <v>1956</v>
      </c>
      <c r="C1195" s="46" t="s">
        <v>1957</v>
      </c>
      <c r="D1195" s="46" t="s">
        <v>1946</v>
      </c>
      <c r="E1195" s="46" t="s">
        <v>1950</v>
      </c>
      <c r="F1195" s="46" t="s">
        <v>1646</v>
      </c>
      <c r="G1195" s="46" t="s">
        <v>1961</v>
      </c>
      <c r="H1195">
        <v>0.99567253369668</v>
      </c>
      <c r="I1195" t="s">
        <v>37</v>
      </c>
      <c r="K1195" s="47" t="s">
        <v>43</v>
      </c>
      <c r="L1195" s="47" t="s">
        <v>1960</v>
      </c>
      <c r="M1195" t="s">
        <v>583</v>
      </c>
      <c r="N1195" s="71"/>
      <c r="O1195" s="71"/>
      <c r="P1195" s="71"/>
      <c r="Q1195" s="71"/>
      <c r="R1195" s="29"/>
      <c r="S1195" s="29"/>
      <c r="T1195" s="29"/>
      <c r="U1195" s="71"/>
      <c r="V1195" s="29"/>
      <c r="W1195" s="60"/>
      <c r="Y1195" t="s">
        <v>40</v>
      </c>
      <c r="AA1195">
        <v>10892</v>
      </c>
      <c r="AB1195" t="b">
        <f>if((W1195=""),false,true)</f>
        <v>0</v>
      </c>
      <c r="AD1195" s="37"/>
    </row>
    <row r="1196" ht="14.25" customHeight="1">
      <c r="A1196" s="38">
        <v>1040</v>
      </c>
      <c r="B1196" s="44" t="s">
        <v>1956</v>
      </c>
      <c r="C1196" s="46" t="s">
        <v>1957</v>
      </c>
      <c r="D1196" s="46" t="s">
        <v>1946</v>
      </c>
      <c r="E1196" s="46" t="s">
        <v>1950</v>
      </c>
      <c r="F1196" s="62" t="s">
        <v>1962</v>
      </c>
      <c r="G1196" s="46" t="s">
        <v>1963</v>
      </c>
      <c r="H1196">
        <v>1.172825846884</v>
      </c>
      <c r="I1196" t="s">
        <v>37</v>
      </c>
      <c r="K1196" s="47" t="s">
        <v>43</v>
      </c>
      <c r="L1196" s="47" t="s">
        <v>1960</v>
      </c>
      <c r="M1196" t="s">
        <v>583</v>
      </c>
      <c r="N1196" s="71"/>
      <c r="O1196" s="71"/>
      <c r="P1196" s="71"/>
      <c r="Q1196" s="71"/>
      <c r="R1196" s="29"/>
      <c r="S1196" s="29"/>
      <c r="T1196" s="29"/>
      <c r="U1196" s="71"/>
      <c r="V1196" s="29"/>
      <c r="W1196" s="60"/>
      <c r="Y1196" t="s">
        <v>40</v>
      </c>
      <c r="AA1196">
        <v>10892</v>
      </c>
      <c r="AB1196" t="b">
        <f>if((W1196=""),false,true)</f>
        <v>0</v>
      </c>
      <c r="AD1196" s="37"/>
    </row>
    <row r="1197" ht="14.25" customHeight="1">
      <c r="A1197" s="38">
        <v>1040</v>
      </c>
      <c r="B1197" s="44" t="s">
        <v>1956</v>
      </c>
      <c r="C1197" s="46" t="s">
        <v>1957</v>
      </c>
      <c r="D1197" s="46" t="s">
        <v>1946</v>
      </c>
      <c r="E1197" s="46" t="s">
        <v>1950</v>
      </c>
      <c r="F1197" s="46" t="s">
        <v>1964</v>
      </c>
      <c r="G1197" s="46" t="s">
        <v>1965</v>
      </c>
      <c r="H1197">
        <v>0.73165821979403</v>
      </c>
      <c r="I1197" t="s">
        <v>37</v>
      </c>
      <c r="K1197" s="47" t="s">
        <v>43</v>
      </c>
      <c r="L1197" s="47" t="s">
        <v>1960</v>
      </c>
      <c r="M1197" t="s">
        <v>583</v>
      </c>
      <c r="N1197" s="71"/>
      <c r="O1197" s="71"/>
      <c r="P1197" s="71"/>
      <c r="Q1197" s="71"/>
      <c r="R1197" s="29"/>
      <c r="S1197" s="29"/>
      <c r="T1197" s="29"/>
      <c r="U1197" s="71"/>
      <c r="V1197" s="29"/>
      <c r="W1197" s="60"/>
      <c r="Y1197" t="s">
        <v>40</v>
      </c>
      <c r="AA1197">
        <v>10892</v>
      </c>
      <c r="AB1197" t="b">
        <f>if((W1197=""),false,true)</f>
        <v>0</v>
      </c>
      <c r="AD1197" s="37"/>
    </row>
    <row r="1198" ht="14.25" customHeight="1">
      <c r="A1198" s="38">
        <v>1040</v>
      </c>
      <c r="B1198" s="44" t="s">
        <v>1956</v>
      </c>
      <c r="C1198" s="46" t="s">
        <v>1957</v>
      </c>
      <c r="D1198" s="46" t="s">
        <v>1946</v>
      </c>
      <c r="E1198" s="46" t="s">
        <v>1950</v>
      </c>
      <c r="F1198" s="46" t="s">
        <v>1966</v>
      </c>
      <c r="G1198" s="46" t="s">
        <v>1967</v>
      </c>
      <c r="H1198">
        <v>0.90651188468308</v>
      </c>
      <c r="I1198" t="s">
        <v>37</v>
      </c>
      <c r="K1198" s="47" t="s">
        <v>43</v>
      </c>
      <c r="L1198" s="47" t="s">
        <v>1960</v>
      </c>
      <c r="M1198" t="s">
        <v>583</v>
      </c>
      <c r="N1198" s="71"/>
      <c r="O1198" s="71"/>
      <c r="P1198" s="71"/>
      <c r="Q1198" s="71"/>
      <c r="R1198" s="29"/>
      <c r="S1198" s="29"/>
      <c r="T1198" s="29"/>
      <c r="U1198" s="71"/>
      <c r="V1198" s="29"/>
      <c r="W1198" s="60"/>
      <c r="Y1198" t="s">
        <v>40</v>
      </c>
      <c r="AA1198">
        <v>10892</v>
      </c>
      <c r="AB1198" t="b">
        <f>if((W1198=""),false,true)</f>
        <v>0</v>
      </c>
      <c r="AD1198" s="37"/>
    </row>
    <row r="1199" ht="14.25" customHeight="1">
      <c r="A1199" s="38">
        <v>1040</v>
      </c>
      <c r="B1199" s="44" t="s">
        <v>1956</v>
      </c>
      <c r="C1199" s="46" t="s">
        <v>1957</v>
      </c>
      <c r="D1199" s="46" t="s">
        <v>1946</v>
      </c>
      <c r="E1199" s="46" t="s">
        <v>1950</v>
      </c>
      <c r="F1199" s="46" t="s">
        <v>1968</v>
      </c>
      <c r="G1199" s="46" t="s">
        <v>1969</v>
      </c>
      <c r="H1199">
        <v>0.93787385137021</v>
      </c>
      <c r="I1199" t="s">
        <v>37</v>
      </c>
      <c r="K1199" s="47" t="s">
        <v>43</v>
      </c>
      <c r="L1199" s="47" t="s">
        <v>1960</v>
      </c>
      <c r="M1199" t="s">
        <v>583</v>
      </c>
      <c r="N1199" s="71"/>
      <c r="O1199" s="71"/>
      <c r="P1199" s="71"/>
      <c r="Q1199" s="71"/>
      <c r="R1199" s="29"/>
      <c r="S1199" s="29"/>
      <c r="T1199" s="29"/>
      <c r="U1199" s="71"/>
      <c r="V1199" s="29"/>
      <c r="W1199" s="60"/>
      <c r="Y1199" t="s">
        <v>40</v>
      </c>
      <c r="AA1199">
        <v>10892</v>
      </c>
      <c r="AB1199" t="b">
        <f>if((W1199=""),false,true)</f>
        <v>0</v>
      </c>
      <c r="AD1199" s="37"/>
    </row>
    <row r="1200" ht="14.25" customHeight="1">
      <c r="A1200" s="38">
        <v>1062</v>
      </c>
      <c r="B1200" s="46" t="s">
        <v>1970</v>
      </c>
      <c r="C1200" s="46" t="s">
        <v>1115</v>
      </c>
      <c r="D1200" s="11" t="s">
        <v>1946</v>
      </c>
      <c r="E1200" s="11" t="s">
        <v>1950</v>
      </c>
      <c r="F1200" s="11" t="s">
        <v>1958</v>
      </c>
      <c r="G1200" s="7" t="s">
        <v>1959</v>
      </c>
      <c r="H1200">
        <v>0.52127002015135</v>
      </c>
      <c r="I1200" t="s">
        <v>37</v>
      </c>
      <c r="K1200" s="47"/>
      <c r="L1200" s="47" t="s">
        <v>1971</v>
      </c>
      <c r="M1200" t="s">
        <v>583</v>
      </c>
      <c r="N1200" s="71"/>
      <c r="O1200" s="71"/>
      <c r="P1200" s="71"/>
      <c r="Q1200" s="71"/>
      <c r="R1200" s="29"/>
      <c r="S1200" s="29"/>
      <c r="T1200" s="29"/>
      <c r="U1200" s="71"/>
      <c r="V1200" s="29"/>
      <c r="W1200" s="60"/>
      <c r="Y1200" t="s">
        <v>40</v>
      </c>
      <c r="AA1200">
        <v>10892</v>
      </c>
      <c r="AB1200" t="b">
        <f>if((W1200=""),false,true)</f>
        <v>0</v>
      </c>
      <c r="AD1200" s="37"/>
    </row>
    <row r="1201" ht="14.25" customHeight="1">
      <c r="A1201" s="38">
        <v>1062</v>
      </c>
      <c r="B1201" s="46" t="s">
        <v>1970</v>
      </c>
      <c r="C1201" s="46" t="s">
        <v>1115</v>
      </c>
      <c r="D1201" s="11" t="s">
        <v>1946</v>
      </c>
      <c r="E1201" s="11" t="s">
        <v>1950</v>
      </c>
      <c r="F1201" s="11" t="s">
        <v>1962</v>
      </c>
      <c r="G1201" s="7" t="s">
        <v>1963</v>
      </c>
      <c r="H1201">
        <v>1.174061828752</v>
      </c>
      <c r="I1201" t="s">
        <v>37</v>
      </c>
      <c r="K1201" s="47"/>
      <c r="L1201" s="47" t="s">
        <v>1971</v>
      </c>
      <c r="M1201" t="s">
        <v>583</v>
      </c>
      <c r="N1201" s="71"/>
      <c r="O1201" s="71"/>
      <c r="P1201" s="71"/>
      <c r="Q1201" s="71"/>
      <c r="R1201" s="29"/>
      <c r="S1201" s="29"/>
      <c r="T1201" s="29"/>
      <c r="U1201" s="71"/>
      <c r="V1201" s="29"/>
      <c r="W1201" s="60"/>
      <c r="Y1201" t="s">
        <v>40</v>
      </c>
      <c r="AA1201">
        <v>10892</v>
      </c>
      <c r="AB1201" t="b">
        <f>if((W1201=""),false,true)</f>
        <v>0</v>
      </c>
      <c r="AD1201" s="37"/>
    </row>
    <row r="1202" ht="14.25" customHeight="1">
      <c r="A1202" s="38">
        <v>1062</v>
      </c>
      <c r="B1202" s="46" t="s">
        <v>1970</v>
      </c>
      <c r="C1202" s="46" t="s">
        <v>1115</v>
      </c>
      <c r="D1202" s="11" t="s">
        <v>1946</v>
      </c>
      <c r="E1202" s="11" t="s">
        <v>1950</v>
      </c>
      <c r="F1202" s="11" t="s">
        <v>1964</v>
      </c>
      <c r="G1202" s="7" t="s">
        <v>1965</v>
      </c>
      <c r="H1202">
        <v>0.73171402715788</v>
      </c>
      <c r="I1202" t="s">
        <v>37</v>
      </c>
      <c r="K1202" s="47"/>
      <c r="L1202" s="47" t="s">
        <v>1971</v>
      </c>
      <c r="M1202" t="s">
        <v>583</v>
      </c>
      <c r="N1202" s="71"/>
      <c r="O1202" s="71"/>
      <c r="P1202" s="71"/>
      <c r="Q1202" s="71"/>
      <c r="R1202" s="29"/>
      <c r="S1202" s="29"/>
      <c r="T1202" s="29"/>
      <c r="U1202" s="71"/>
      <c r="V1202" s="29"/>
      <c r="W1202" s="60"/>
      <c r="Y1202" t="s">
        <v>40</v>
      </c>
      <c r="AA1202">
        <v>10892</v>
      </c>
      <c r="AB1202" t="b">
        <f>if((W1202=""),false,true)</f>
        <v>0</v>
      </c>
      <c r="AD1202" s="37"/>
    </row>
    <row r="1203" ht="14.25" customHeight="1">
      <c r="A1203" s="38">
        <v>1062</v>
      </c>
      <c r="B1203" s="46" t="s">
        <v>1970</v>
      </c>
      <c r="C1203" s="46" t="s">
        <v>1115</v>
      </c>
      <c r="D1203" s="11" t="s">
        <v>1946</v>
      </c>
      <c r="E1203" s="11" t="s">
        <v>1950</v>
      </c>
      <c r="F1203" s="11" t="s">
        <v>1966</v>
      </c>
      <c r="G1203" s="7" t="s">
        <v>1967</v>
      </c>
      <c r="H1203">
        <v>0.90659756115542</v>
      </c>
      <c r="I1203" t="s">
        <v>37</v>
      </c>
      <c r="K1203" s="47"/>
      <c r="L1203" s="47" t="s">
        <v>1971</v>
      </c>
      <c r="M1203" t="s">
        <v>583</v>
      </c>
      <c r="N1203" s="71"/>
      <c r="O1203" s="71"/>
      <c r="P1203" s="71"/>
      <c r="Q1203" s="71"/>
      <c r="R1203" s="29"/>
      <c r="S1203" s="29"/>
      <c r="T1203" s="29"/>
      <c r="U1203" s="71"/>
      <c r="V1203" s="29"/>
      <c r="W1203" s="60"/>
      <c r="Y1203" t="s">
        <v>40</v>
      </c>
      <c r="AA1203">
        <v>10892</v>
      </c>
      <c r="AB1203" t="b">
        <f>if((W1203=""),false,true)</f>
        <v>0</v>
      </c>
      <c r="AD1203" s="37"/>
    </row>
    <row r="1204" ht="14.25" customHeight="1">
      <c r="A1204" s="38">
        <v>1062</v>
      </c>
      <c r="B1204" s="46" t="s">
        <v>1970</v>
      </c>
      <c r="C1204" s="46" t="s">
        <v>1115</v>
      </c>
      <c r="D1204" s="11" t="s">
        <v>1946</v>
      </c>
      <c r="E1204" s="11" t="s">
        <v>1950</v>
      </c>
      <c r="F1204" s="11" t="s">
        <v>1968</v>
      </c>
      <c r="G1204" s="7" t="s">
        <v>1969</v>
      </c>
      <c r="H1204">
        <v>0.93796555980407</v>
      </c>
      <c r="I1204" t="s">
        <v>37</v>
      </c>
      <c r="K1204" s="47"/>
      <c r="L1204" s="47" t="s">
        <v>1971</v>
      </c>
      <c r="M1204" t="s">
        <v>583</v>
      </c>
      <c r="N1204" s="71"/>
      <c r="O1204" s="71"/>
      <c r="P1204" s="71"/>
      <c r="Q1204" s="71"/>
      <c r="R1204" s="29"/>
      <c r="S1204" s="29"/>
      <c r="T1204" s="29"/>
      <c r="U1204" s="71"/>
      <c r="V1204" s="29"/>
      <c r="W1204" s="60"/>
      <c r="Y1204" t="s">
        <v>40</v>
      </c>
      <c r="AA1204">
        <v>10892</v>
      </c>
      <c r="AB1204" t="b">
        <f>if((W1204=""),false,true)</f>
        <v>0</v>
      </c>
      <c r="AD1204" s="37"/>
    </row>
    <row r="1205" ht="14.25" customHeight="1">
      <c r="A1205" s="38">
        <v>1062</v>
      </c>
      <c r="B1205" s="46" t="s">
        <v>1970</v>
      </c>
      <c r="C1205" s="46" t="s">
        <v>1115</v>
      </c>
      <c r="D1205" s="11" t="s">
        <v>1946</v>
      </c>
      <c r="E1205" s="11" t="s">
        <v>1950</v>
      </c>
      <c r="F1205" s="11" t="s">
        <v>1972</v>
      </c>
      <c r="G1205" s="11" t="s">
        <v>1973</v>
      </c>
      <c r="H1205">
        <v>0.99286824252061</v>
      </c>
      <c r="I1205" t="s">
        <v>37</v>
      </c>
      <c r="K1205" s="47"/>
      <c r="L1205" s="47" t="s">
        <v>1971</v>
      </c>
      <c r="M1205" t="s">
        <v>583</v>
      </c>
      <c r="N1205" s="71"/>
      <c r="O1205" s="71"/>
      <c r="P1205" s="71"/>
      <c r="Q1205" s="71"/>
      <c r="R1205" s="29"/>
      <c r="S1205" s="29"/>
      <c r="T1205" s="29"/>
      <c r="U1205" s="71"/>
      <c r="V1205" s="29"/>
      <c r="W1205" s="60"/>
      <c r="Y1205" t="s">
        <v>40</v>
      </c>
      <c r="AA1205">
        <v>10892</v>
      </c>
      <c r="AB1205" t="b">
        <f>if((W1205=""),false,true)</f>
        <v>0</v>
      </c>
      <c r="AD1205" s="37"/>
    </row>
    <row r="1206" ht="14.25" customHeight="1">
      <c r="A1206" s="38">
        <v>1287</v>
      </c>
      <c r="B1206" s="46" t="s">
        <v>53</v>
      </c>
      <c r="C1206" s="46" t="s">
        <v>45</v>
      </c>
      <c r="D1206" s="46" t="s">
        <v>1974</v>
      </c>
      <c r="E1206" s="46" t="s">
        <v>1975</v>
      </c>
      <c r="F1206" t="s">
        <v>48</v>
      </c>
      <c r="G1206" s="46" t="s">
        <v>49</v>
      </c>
      <c r="H1206">
        <v>0.077624711663</v>
      </c>
      <c r="I1206" t="s">
        <v>37</v>
      </c>
      <c r="L1206" t="s">
        <v>50</v>
      </c>
      <c r="M1206" t="s">
        <v>39</v>
      </c>
      <c r="N1206" s="40"/>
      <c r="O1206" s="40"/>
      <c r="P1206" s="40"/>
      <c r="Q1206" s="40"/>
      <c r="R1206" s="39"/>
      <c r="S1206" s="39"/>
      <c r="T1206" s="39"/>
      <c r="U1206" s="40"/>
      <c r="V1206" s="39"/>
      <c r="W1206" s="69"/>
      <c r="Y1206" t="s">
        <v>40</v>
      </c>
      <c r="AA1206">
        <v>10465162</v>
      </c>
      <c r="AB1206" s="46" t="b">
        <v>0</v>
      </c>
      <c r="AD1206" s="8"/>
    </row>
    <row r="1207" ht="14.25" customHeight="1">
      <c r="A1207" s="38">
        <v>1287</v>
      </c>
      <c r="B1207" s="46" t="s">
        <v>53</v>
      </c>
      <c r="C1207" s="46" t="s">
        <v>45</v>
      </c>
      <c r="D1207" s="46" t="s">
        <v>1974</v>
      </c>
      <c r="E1207" s="46" t="s">
        <v>1976</v>
      </c>
      <c r="F1207" t="s">
        <v>48</v>
      </c>
      <c r="G1207" s="46" t="s">
        <v>49</v>
      </c>
      <c r="H1207">
        <v>0.077624711663</v>
      </c>
      <c r="I1207" t="s">
        <v>37</v>
      </c>
      <c r="L1207" t="s">
        <v>50</v>
      </c>
      <c r="M1207" t="s">
        <v>39</v>
      </c>
      <c r="N1207" s="40"/>
      <c r="O1207" s="40"/>
      <c r="P1207" s="40"/>
      <c r="Q1207" s="40"/>
      <c r="R1207" s="39"/>
      <c r="S1207" s="39"/>
      <c r="T1207" s="39"/>
      <c r="U1207" s="40"/>
      <c r="V1207" s="39"/>
      <c r="W1207" s="69"/>
      <c r="Y1207" t="s">
        <v>40</v>
      </c>
      <c r="AA1207">
        <v>10465163</v>
      </c>
      <c r="AB1207" s="46" t="b">
        <v>0</v>
      </c>
      <c r="AD1207" s="8"/>
    </row>
    <row r="1208" ht="14.25" customHeight="1">
      <c r="A1208" s="38">
        <v>1287</v>
      </c>
      <c r="B1208" s="46" t="s">
        <v>44</v>
      </c>
      <c r="C1208" s="46" t="s">
        <v>45</v>
      </c>
      <c r="D1208" s="46" t="s">
        <v>1977</v>
      </c>
      <c r="E1208" s="46" t="s">
        <v>1978</v>
      </c>
      <c r="F1208" t="s">
        <v>48</v>
      </c>
      <c r="G1208" s="46" t="s">
        <v>49</v>
      </c>
      <c r="H1208">
        <v>0.010303861204</v>
      </c>
      <c r="I1208" t="s">
        <v>37</v>
      </c>
      <c r="L1208" t="s">
        <v>50</v>
      </c>
      <c r="M1208" t="s">
        <v>39</v>
      </c>
      <c r="N1208" s="40"/>
      <c r="O1208" s="40"/>
      <c r="P1208" s="40"/>
      <c r="Q1208" s="40"/>
      <c r="R1208" s="39"/>
      <c r="S1208" s="39"/>
      <c r="T1208" s="39"/>
      <c r="U1208" s="40"/>
      <c r="V1208" s="39"/>
      <c r="W1208" s="69"/>
      <c r="Y1208" t="s">
        <v>40</v>
      </c>
      <c r="AA1208">
        <v>249266</v>
      </c>
      <c r="AB1208" s="46" t="b">
        <v>0</v>
      </c>
      <c r="AD1208" s="8"/>
    </row>
    <row r="1209" ht="14.25" customHeight="1">
      <c r="A1209" s="38">
        <v>22</v>
      </c>
      <c r="B1209" s="44" t="s">
        <v>1979</v>
      </c>
      <c r="C1209" s="46" t="s">
        <v>1841</v>
      </c>
      <c r="D1209" s="46" t="s">
        <v>1980</v>
      </c>
      <c r="E1209" s="46" t="s">
        <v>1981</v>
      </c>
      <c r="F1209" s="41" t="s">
        <v>434</v>
      </c>
      <c r="G1209" s="41" t="s">
        <v>435</v>
      </c>
      <c r="H1209" s="65">
        <v>9.16</v>
      </c>
      <c r="I1209" t="s">
        <v>431</v>
      </c>
      <c r="K1209" s="46"/>
      <c r="L1209" s="46" t="str">
        <f>((I1209&amp;A1209)&amp;"-")&amp;B1209</f>
        <v>ONSC22-19-</v>
      </c>
      <c r="M1209" t="s">
        <v>583</v>
      </c>
      <c r="N1209" s="40"/>
      <c r="O1209" s="40"/>
      <c r="P1209" s="40"/>
      <c r="Q1209" s="40"/>
      <c r="R1209" s="39"/>
      <c r="S1209" s="39"/>
      <c r="T1209" s="39"/>
      <c r="U1209" s="40"/>
      <c r="V1209" s="39"/>
      <c r="W1209" s="69"/>
      <c r="Y1209" t="s">
        <v>294</v>
      </c>
      <c r="AA1209">
        <v>8012</v>
      </c>
      <c r="AB1209" t="b">
        <f>if((W1209=""),false,true)</f>
        <v>0</v>
      </c>
      <c r="AD1209" s="8"/>
    </row>
    <row r="1210" ht="14.25" customHeight="1">
      <c r="A1210" s="38">
        <v>1287</v>
      </c>
      <c r="B1210" s="46" t="s">
        <v>174</v>
      </c>
      <c r="C1210" s="46" t="s">
        <v>45</v>
      </c>
      <c r="D1210" s="46" t="s">
        <v>1982</v>
      </c>
      <c r="E1210" s="46" t="s">
        <v>1983</v>
      </c>
      <c r="F1210" t="s">
        <v>48</v>
      </c>
      <c r="G1210" s="46" t="s">
        <v>49</v>
      </c>
      <c r="H1210">
        <v>0.000169824365</v>
      </c>
      <c r="I1210" t="s">
        <v>37</v>
      </c>
      <c r="L1210" t="s">
        <v>50</v>
      </c>
      <c r="M1210" t="s">
        <v>39</v>
      </c>
      <c r="N1210" s="40"/>
      <c r="O1210" s="40"/>
      <c r="P1210" s="40"/>
      <c r="Q1210" s="40"/>
      <c r="R1210" s="39"/>
      <c r="S1210" s="39"/>
      <c r="T1210" s="39"/>
      <c r="U1210" s="40"/>
      <c r="V1210" s="39"/>
      <c r="W1210" s="69"/>
      <c r="Y1210" t="s">
        <v>40</v>
      </c>
      <c r="AA1210">
        <v>6788</v>
      </c>
      <c r="AB1210" s="46" t="b">
        <v>0</v>
      </c>
      <c r="AD1210" s="8"/>
    </row>
    <row r="1211" ht="14.25" customHeight="1">
      <c r="A1211" s="38">
        <v>1287</v>
      </c>
      <c r="B1211" s="46" t="s">
        <v>53</v>
      </c>
      <c r="C1211" s="46" t="s">
        <v>45</v>
      </c>
      <c r="D1211" s="46" t="s">
        <v>1982</v>
      </c>
      <c r="E1211" s="46" t="s">
        <v>1983</v>
      </c>
      <c r="F1211" t="s">
        <v>48</v>
      </c>
      <c r="G1211" s="46" t="s">
        <v>49</v>
      </c>
      <c r="H1211">
        <v>0.000169824365</v>
      </c>
      <c r="I1211" t="s">
        <v>37</v>
      </c>
      <c r="L1211" t="s">
        <v>50</v>
      </c>
      <c r="M1211" t="s">
        <v>39</v>
      </c>
      <c r="N1211" s="40"/>
      <c r="O1211" s="40"/>
      <c r="P1211" s="40"/>
      <c r="Q1211" s="40"/>
      <c r="R1211" s="39"/>
      <c r="S1211" s="39"/>
      <c r="T1211" s="39"/>
      <c r="U1211" s="40"/>
      <c r="V1211" s="39"/>
      <c r="W1211" s="69"/>
      <c r="Y1211" t="s">
        <v>40</v>
      </c>
      <c r="AA1211">
        <v>6788</v>
      </c>
      <c r="AB1211" s="46" t="b">
        <v>0</v>
      </c>
      <c r="AD1211" s="8"/>
    </row>
    <row r="1212" ht="14.25" customHeight="1">
      <c r="A1212" s="38">
        <v>1287</v>
      </c>
      <c r="B1212" s="46" t="s">
        <v>53</v>
      </c>
      <c r="C1212" s="46" t="s">
        <v>45</v>
      </c>
      <c r="D1212" s="46" t="s">
        <v>675</v>
      </c>
      <c r="E1212" s="46" t="s">
        <v>1984</v>
      </c>
      <c r="F1212" t="s">
        <v>48</v>
      </c>
      <c r="G1212" s="46" t="s">
        <v>49</v>
      </c>
      <c r="H1212">
        <v>0.338844156139</v>
      </c>
      <c r="I1212" t="s">
        <v>37</v>
      </c>
      <c r="L1212" t="s">
        <v>50</v>
      </c>
      <c r="M1212" t="s">
        <v>39</v>
      </c>
      <c r="N1212" s="40"/>
      <c r="O1212" s="40"/>
      <c r="P1212" s="40"/>
      <c r="Q1212" s="40"/>
      <c r="R1212" s="39"/>
      <c r="S1212" s="39"/>
      <c r="T1212" s="39"/>
      <c r="U1212" s="40"/>
      <c r="V1212" s="39"/>
      <c r="W1212" s="69"/>
      <c r="Y1212" t="s">
        <v>40</v>
      </c>
      <c r="AA1212">
        <v>8398</v>
      </c>
      <c r="AB1212" s="46" t="b">
        <v>0</v>
      </c>
      <c r="AD1212" s="8"/>
    </row>
    <row r="1213" ht="14.25" customHeight="1">
      <c r="A1213" s="38">
        <v>1287</v>
      </c>
      <c r="B1213" s="46" t="s">
        <v>174</v>
      </c>
      <c r="C1213" s="46" t="s">
        <v>45</v>
      </c>
      <c r="D1213" s="46" t="s">
        <v>675</v>
      </c>
      <c r="E1213" s="46" t="s">
        <v>1985</v>
      </c>
      <c r="F1213" t="s">
        <v>48</v>
      </c>
      <c r="G1213" s="46" t="s">
        <v>49</v>
      </c>
      <c r="H1213">
        <v>0.338844156139</v>
      </c>
      <c r="I1213" t="s">
        <v>37</v>
      </c>
      <c r="L1213" t="s">
        <v>50</v>
      </c>
      <c r="M1213" t="s">
        <v>39</v>
      </c>
      <c r="N1213" s="40"/>
      <c r="O1213" s="40"/>
      <c r="P1213" s="40"/>
      <c r="Q1213" s="40"/>
      <c r="R1213" s="39"/>
      <c r="S1213" s="39"/>
      <c r="T1213" s="39"/>
      <c r="U1213" s="40"/>
      <c r="V1213" s="39"/>
      <c r="W1213" s="69"/>
      <c r="Y1213" t="s">
        <v>40</v>
      </c>
      <c r="AA1213">
        <v>8398</v>
      </c>
      <c r="AB1213" s="46" t="b">
        <v>0</v>
      </c>
      <c r="AD1213" s="8"/>
    </row>
    <row r="1214" ht="14.25" customHeight="1">
      <c r="A1214" s="38">
        <v>1287</v>
      </c>
      <c r="B1214" s="46" t="s">
        <v>44</v>
      </c>
      <c r="C1214" s="46" t="s">
        <v>45</v>
      </c>
      <c r="D1214" s="46" t="s">
        <v>1986</v>
      </c>
      <c r="E1214" s="46" t="s">
        <v>1987</v>
      </c>
      <c r="F1214" t="s">
        <v>48</v>
      </c>
      <c r="G1214" s="46" t="s">
        <v>49</v>
      </c>
      <c r="H1214">
        <v>0.000053456436</v>
      </c>
      <c r="I1214" t="s">
        <v>37</v>
      </c>
      <c r="L1214" t="s">
        <v>50</v>
      </c>
      <c r="M1214" t="s">
        <v>39</v>
      </c>
      <c r="N1214" s="40"/>
      <c r="O1214" s="40"/>
      <c r="P1214" s="40"/>
      <c r="Q1214" s="40"/>
      <c r="R1214" s="39"/>
      <c r="S1214" s="39"/>
      <c r="T1214" s="39"/>
      <c r="U1214" s="40"/>
      <c r="V1214" s="39"/>
      <c r="W1214" s="69"/>
      <c r="Y1214" t="s">
        <v>40</v>
      </c>
      <c r="AA1214">
        <v>12857</v>
      </c>
      <c r="AB1214" s="46" t="b">
        <v>0</v>
      </c>
      <c r="AD1214" s="8"/>
    </row>
    <row r="1215" ht="14.25" customHeight="1">
      <c r="A1215" s="38">
        <v>1287</v>
      </c>
      <c r="B1215" s="46" t="s">
        <v>53</v>
      </c>
      <c r="C1215" s="46" t="s">
        <v>45</v>
      </c>
      <c r="D1215" s="46" t="s">
        <v>677</v>
      </c>
      <c r="E1215" s="46" t="s">
        <v>1988</v>
      </c>
      <c r="F1215" t="s">
        <v>48</v>
      </c>
      <c r="G1215" s="46" t="s">
        <v>49</v>
      </c>
      <c r="H1215">
        <v>0.077624711663</v>
      </c>
      <c r="I1215" t="s">
        <v>37</v>
      </c>
      <c r="L1215" t="s">
        <v>50</v>
      </c>
      <c r="M1215" t="s">
        <v>39</v>
      </c>
      <c r="N1215" s="40"/>
      <c r="O1215" s="40"/>
      <c r="P1215" s="40"/>
      <c r="Q1215" s="40"/>
      <c r="R1215" s="39"/>
      <c r="S1215" s="39"/>
      <c r="T1215" s="39"/>
      <c r="U1215" s="40"/>
      <c r="V1215" s="39"/>
      <c r="W1215" s="69"/>
      <c r="Y1215" t="s">
        <v>40</v>
      </c>
      <c r="AA1215">
        <v>7459</v>
      </c>
      <c r="AB1215" s="46" t="b">
        <v>0</v>
      </c>
      <c r="AD1215" s="8"/>
    </row>
    <row r="1216" ht="14.25" customHeight="1">
      <c r="A1216" s="38">
        <v>1287</v>
      </c>
      <c r="B1216" s="46" t="s">
        <v>174</v>
      </c>
      <c r="C1216" s="46" t="s">
        <v>45</v>
      </c>
      <c r="D1216" s="46" t="s">
        <v>677</v>
      </c>
      <c r="E1216" s="46" t="s">
        <v>1989</v>
      </c>
      <c r="F1216" t="s">
        <v>48</v>
      </c>
      <c r="G1216" s="46" t="s">
        <v>49</v>
      </c>
      <c r="H1216">
        <v>0.077624711663</v>
      </c>
      <c r="I1216" t="s">
        <v>37</v>
      </c>
      <c r="L1216" t="s">
        <v>50</v>
      </c>
      <c r="M1216" t="s">
        <v>39</v>
      </c>
      <c r="N1216" s="40"/>
      <c r="O1216" s="40"/>
      <c r="P1216" s="40"/>
      <c r="Q1216" s="40"/>
      <c r="R1216" s="39"/>
      <c r="S1216" s="39"/>
      <c r="T1216" s="39"/>
      <c r="U1216" s="40"/>
      <c r="V1216" s="39"/>
      <c r="W1216" s="69"/>
      <c r="Y1216" t="s">
        <v>40</v>
      </c>
      <c r="AA1216">
        <v>7459</v>
      </c>
      <c r="AB1216" s="46" t="b">
        <v>0</v>
      </c>
      <c r="AD1216" s="8"/>
    </row>
    <row r="1217" ht="14.25" customHeight="1">
      <c r="A1217" s="38">
        <v>1287</v>
      </c>
      <c r="B1217" s="46" t="s">
        <v>53</v>
      </c>
      <c r="C1217" s="46" t="s">
        <v>45</v>
      </c>
      <c r="D1217" s="46" t="s">
        <v>1990</v>
      </c>
      <c r="E1217" s="46" t="s">
        <v>1991</v>
      </c>
      <c r="F1217" t="s">
        <v>48</v>
      </c>
      <c r="G1217" s="46" t="s">
        <v>49</v>
      </c>
      <c r="H1217">
        <v>0.01905460718</v>
      </c>
      <c r="I1217" t="s">
        <v>37</v>
      </c>
      <c r="L1217" t="s">
        <v>50</v>
      </c>
      <c r="M1217" t="s">
        <v>39</v>
      </c>
      <c r="N1217" s="40"/>
      <c r="O1217" s="40"/>
      <c r="P1217" s="40"/>
      <c r="Q1217" s="40"/>
      <c r="R1217" s="39"/>
      <c r="S1217" s="39"/>
      <c r="T1217" s="39"/>
      <c r="U1217" s="40"/>
      <c r="V1217" s="39"/>
      <c r="W1217" s="69"/>
      <c r="Y1217" t="s">
        <v>294</v>
      </c>
      <c r="AA1217">
        <v>11741</v>
      </c>
      <c r="AB1217" s="46" t="b">
        <v>0</v>
      </c>
      <c r="AD1217" s="8"/>
    </row>
    <row r="1218" ht="14.25" customHeight="1">
      <c r="A1218" s="38">
        <v>1287</v>
      </c>
      <c r="B1218" s="46" t="s">
        <v>174</v>
      </c>
      <c r="C1218" s="46" t="s">
        <v>45</v>
      </c>
      <c r="D1218" s="46" t="s">
        <v>1990</v>
      </c>
      <c r="E1218" s="46" t="s">
        <v>1992</v>
      </c>
      <c r="F1218" t="s">
        <v>48</v>
      </c>
      <c r="G1218" s="46" t="s">
        <v>49</v>
      </c>
      <c r="H1218">
        <v>0.01905460718</v>
      </c>
      <c r="I1218" t="s">
        <v>37</v>
      </c>
      <c r="L1218" t="s">
        <v>50</v>
      </c>
      <c r="M1218" t="s">
        <v>39</v>
      </c>
      <c r="N1218" s="40"/>
      <c r="O1218" s="40"/>
      <c r="P1218" s="40"/>
      <c r="Q1218" s="40"/>
      <c r="R1218" s="39"/>
      <c r="S1218" s="39"/>
      <c r="T1218" s="39"/>
      <c r="U1218" s="40"/>
      <c r="V1218" s="39"/>
      <c r="W1218" s="69"/>
      <c r="Y1218" t="s">
        <v>294</v>
      </c>
      <c r="AA1218">
        <v>11741</v>
      </c>
      <c r="AB1218" s="46" t="b">
        <v>0</v>
      </c>
      <c r="AD1218" s="8"/>
    </row>
    <row r="1219" ht="14.25" customHeight="1">
      <c r="A1219" s="38">
        <v>1287</v>
      </c>
      <c r="B1219" s="46" t="s">
        <v>53</v>
      </c>
      <c r="C1219" s="46" t="s">
        <v>45</v>
      </c>
      <c r="D1219" s="46" t="s">
        <v>1993</v>
      </c>
      <c r="E1219" s="46" t="s">
        <v>1994</v>
      </c>
      <c r="F1219" t="s">
        <v>48</v>
      </c>
      <c r="G1219" s="46" t="s">
        <v>49</v>
      </c>
      <c r="H1219">
        <v>0.08317637711</v>
      </c>
      <c r="I1219" t="s">
        <v>37</v>
      </c>
      <c r="L1219" t="s">
        <v>50</v>
      </c>
      <c r="M1219" t="s">
        <v>39</v>
      </c>
      <c r="N1219" s="40"/>
      <c r="O1219" s="40"/>
      <c r="P1219" s="40"/>
      <c r="Q1219" s="40"/>
      <c r="R1219" s="39"/>
      <c r="S1219" s="39"/>
      <c r="T1219" s="39"/>
      <c r="U1219" s="40"/>
      <c r="V1219" s="39"/>
      <c r="W1219" s="69"/>
      <c r="Y1219" t="s">
        <v>40</v>
      </c>
      <c r="AA1219">
        <v>11739</v>
      </c>
      <c r="AB1219" s="46" t="b">
        <v>0</v>
      </c>
      <c r="AD1219" s="8"/>
    </row>
    <row r="1220" ht="14.25" customHeight="1">
      <c r="A1220" s="38">
        <v>1287</v>
      </c>
      <c r="B1220" s="46" t="s">
        <v>174</v>
      </c>
      <c r="C1220" s="46" t="s">
        <v>45</v>
      </c>
      <c r="D1220" s="46" t="s">
        <v>1993</v>
      </c>
      <c r="E1220" s="46" t="s">
        <v>1995</v>
      </c>
      <c r="F1220" t="s">
        <v>48</v>
      </c>
      <c r="G1220" s="46" t="s">
        <v>49</v>
      </c>
      <c r="H1220">
        <v>0.08317637711</v>
      </c>
      <c r="I1220" t="s">
        <v>37</v>
      </c>
      <c r="L1220" t="s">
        <v>50</v>
      </c>
      <c r="M1220" t="s">
        <v>39</v>
      </c>
      <c r="N1220" s="40"/>
      <c r="O1220" s="40"/>
      <c r="P1220" s="40"/>
      <c r="Q1220" s="40"/>
      <c r="R1220" s="39"/>
      <c r="S1220" s="39"/>
      <c r="T1220" s="39"/>
      <c r="U1220" s="40"/>
      <c r="V1220" s="39"/>
      <c r="W1220" s="69"/>
      <c r="Y1220" t="s">
        <v>40</v>
      </c>
      <c r="AA1220">
        <v>11739</v>
      </c>
      <c r="AB1220" s="46" t="b">
        <v>0</v>
      </c>
      <c r="AD1220" s="8"/>
    </row>
    <row r="1221" ht="14.25" customHeight="1">
      <c r="A1221" s="38">
        <v>1287</v>
      </c>
      <c r="B1221" s="46" t="s">
        <v>53</v>
      </c>
      <c r="C1221" s="46" t="s">
        <v>45</v>
      </c>
      <c r="D1221" s="46" t="s">
        <v>1996</v>
      </c>
      <c r="E1221" s="46" t="s">
        <v>1997</v>
      </c>
      <c r="F1221" t="s">
        <v>48</v>
      </c>
      <c r="G1221" s="46" t="s">
        <v>49</v>
      </c>
      <c r="H1221">
        <v>0.32359365693</v>
      </c>
      <c r="I1221" t="s">
        <v>37</v>
      </c>
      <c r="L1221" t="s">
        <v>50</v>
      </c>
      <c r="M1221" t="s">
        <v>39</v>
      </c>
      <c r="N1221" s="40"/>
      <c r="O1221" s="40"/>
      <c r="P1221" s="40"/>
      <c r="Q1221" s="40"/>
      <c r="R1221" s="39"/>
      <c r="S1221" s="39"/>
      <c r="T1221" s="39"/>
      <c r="U1221" s="40"/>
      <c r="V1221" s="39"/>
      <c r="W1221" s="69"/>
      <c r="Y1221" t="s">
        <v>294</v>
      </c>
      <c r="AA1221">
        <v>11056</v>
      </c>
      <c r="AB1221" s="46" t="b">
        <v>0</v>
      </c>
      <c r="AD1221" s="8"/>
    </row>
    <row r="1222" ht="14.25" customHeight="1">
      <c r="A1222" s="38">
        <v>1287</v>
      </c>
      <c r="B1222" s="46" t="s">
        <v>174</v>
      </c>
      <c r="C1222" s="46" t="s">
        <v>45</v>
      </c>
      <c r="D1222" s="46" t="s">
        <v>1996</v>
      </c>
      <c r="E1222" s="46" t="s">
        <v>1998</v>
      </c>
      <c r="F1222" t="s">
        <v>48</v>
      </c>
      <c r="G1222" s="46" t="s">
        <v>49</v>
      </c>
      <c r="H1222">
        <v>0.32359365693</v>
      </c>
      <c r="I1222" t="s">
        <v>37</v>
      </c>
      <c r="L1222" t="s">
        <v>50</v>
      </c>
      <c r="M1222" t="s">
        <v>39</v>
      </c>
      <c r="N1222" s="40"/>
      <c r="O1222" s="40"/>
      <c r="P1222" s="40"/>
      <c r="Q1222" s="40"/>
      <c r="R1222" s="39"/>
      <c r="S1222" s="39"/>
      <c r="T1222" s="39"/>
      <c r="U1222" s="40"/>
      <c r="V1222" s="39"/>
      <c r="W1222" s="69"/>
      <c r="Y1222" t="s">
        <v>294</v>
      </c>
      <c r="AA1222">
        <v>11056</v>
      </c>
      <c r="AB1222" s="46" t="b">
        <v>0</v>
      </c>
      <c r="AD1222" s="8"/>
    </row>
    <row r="1223" ht="14.25" customHeight="1">
      <c r="A1223" s="38">
        <v>1287</v>
      </c>
      <c r="B1223" s="46" t="s">
        <v>53</v>
      </c>
      <c r="C1223" s="46" t="s">
        <v>45</v>
      </c>
      <c r="D1223" s="46" t="s">
        <v>1999</v>
      </c>
      <c r="E1223" s="46" t="s">
        <v>2000</v>
      </c>
      <c r="F1223" t="s">
        <v>48</v>
      </c>
      <c r="G1223" s="46" t="s">
        <v>49</v>
      </c>
      <c r="H1223">
        <v>0.199526231497</v>
      </c>
      <c r="I1223" t="s">
        <v>37</v>
      </c>
      <c r="L1223" t="s">
        <v>50</v>
      </c>
      <c r="M1223" t="s">
        <v>39</v>
      </c>
      <c r="N1223" s="40"/>
      <c r="O1223" s="40"/>
      <c r="P1223" s="40"/>
      <c r="Q1223" s="40"/>
      <c r="R1223" s="39"/>
      <c r="S1223" s="39"/>
      <c r="T1223" s="39"/>
      <c r="U1223" s="40"/>
      <c r="V1223" s="39"/>
      <c r="W1223" s="69"/>
      <c r="Y1223" t="s">
        <v>40</v>
      </c>
      <c r="AA1223">
        <v>10790</v>
      </c>
      <c r="AB1223" s="46" t="b">
        <v>0</v>
      </c>
      <c r="AD1223" s="8"/>
    </row>
    <row r="1224" ht="14.25" customHeight="1">
      <c r="A1224" s="38">
        <v>1287</v>
      </c>
      <c r="B1224" s="46" t="s">
        <v>174</v>
      </c>
      <c r="C1224" s="46" t="s">
        <v>45</v>
      </c>
      <c r="D1224" s="46" t="s">
        <v>1999</v>
      </c>
      <c r="E1224" s="46" t="s">
        <v>2001</v>
      </c>
      <c r="F1224" t="s">
        <v>48</v>
      </c>
      <c r="G1224" s="46" t="s">
        <v>49</v>
      </c>
      <c r="H1224">
        <v>0.199526231497</v>
      </c>
      <c r="I1224" t="s">
        <v>37</v>
      </c>
      <c r="L1224" t="s">
        <v>50</v>
      </c>
      <c r="M1224" t="s">
        <v>39</v>
      </c>
      <c r="N1224" s="40"/>
      <c r="O1224" s="40"/>
      <c r="P1224" s="40"/>
      <c r="Q1224" s="40"/>
      <c r="R1224" s="39"/>
      <c r="S1224" s="39"/>
      <c r="T1224" s="39"/>
      <c r="U1224" s="40"/>
      <c r="V1224" s="39"/>
      <c r="W1224" s="69"/>
      <c r="Y1224" t="s">
        <v>40</v>
      </c>
      <c r="AA1224">
        <v>10790</v>
      </c>
      <c r="AB1224" s="46" t="b">
        <v>0</v>
      </c>
      <c r="AD1224" s="8"/>
    </row>
    <row r="1225" ht="14.25" customHeight="1">
      <c r="A1225" s="38">
        <v>1013</v>
      </c>
      <c r="B1225" s="44" t="s">
        <v>2002</v>
      </c>
      <c r="C1225" s="46" t="s">
        <v>2003</v>
      </c>
      <c r="D1225" s="47" t="s">
        <v>2004</v>
      </c>
      <c r="E1225" s="46" t="s">
        <v>2005</v>
      </c>
      <c r="F1225" s="46" t="s">
        <v>485</v>
      </c>
      <c r="G1225" s="52" t="s">
        <v>665</v>
      </c>
      <c r="H1225">
        <v>0.1638387355148</v>
      </c>
      <c r="I1225" t="s">
        <v>37</v>
      </c>
      <c r="K1225" s="46" t="s">
        <v>43</v>
      </c>
      <c r="L1225" s="46" t="s">
        <v>2006</v>
      </c>
      <c r="M1225" t="s">
        <v>583</v>
      </c>
      <c r="N1225" s="40"/>
      <c r="O1225" s="40"/>
      <c r="P1225" s="40"/>
      <c r="Q1225" s="40"/>
      <c r="R1225" s="39"/>
      <c r="S1225" s="39"/>
      <c r="T1225" s="39"/>
      <c r="U1225" s="40"/>
      <c r="V1225" s="39"/>
      <c r="W1225" s="69"/>
      <c r="Y1225" t="s">
        <v>40</v>
      </c>
      <c r="AA1225">
        <v>89258</v>
      </c>
      <c r="AB1225" t="b">
        <v>0</v>
      </c>
    </row>
    <row r="1226" ht="14.25" customHeight="1">
      <c r="A1226" s="38">
        <v>1013</v>
      </c>
      <c r="B1226" s="44" t="s">
        <v>2002</v>
      </c>
      <c r="C1226" s="46" t="s">
        <v>2003</v>
      </c>
      <c r="D1226" s="46" t="s">
        <v>2004</v>
      </c>
      <c r="E1226" s="46" t="s">
        <v>2005</v>
      </c>
      <c r="F1226" s="46" t="s">
        <v>547</v>
      </c>
      <c r="G1226" s="52" t="s">
        <v>548</v>
      </c>
      <c r="H1226">
        <v>0.046330028110932</v>
      </c>
      <c r="I1226" t="s">
        <v>37</v>
      </c>
      <c r="K1226" s="46" t="s">
        <v>43</v>
      </c>
      <c r="L1226" s="46" t="s">
        <v>2006</v>
      </c>
      <c r="M1226" t="s">
        <v>583</v>
      </c>
      <c r="N1226" s="40"/>
      <c r="O1226" s="40"/>
      <c r="P1226" s="40"/>
      <c r="Q1226" s="40"/>
      <c r="R1226" s="39"/>
      <c r="S1226" s="39"/>
      <c r="T1226" s="39"/>
      <c r="U1226" s="40"/>
      <c r="V1226" s="39"/>
      <c r="W1226" s="69"/>
      <c r="Y1226" t="s">
        <v>40</v>
      </c>
      <c r="AA1226">
        <v>89258</v>
      </c>
      <c r="AB1226" t="b">
        <v>0</v>
      </c>
    </row>
    <row r="1227" ht="14.25" customHeight="1">
      <c r="A1227" s="38">
        <v>1013</v>
      </c>
      <c r="B1227" s="44" t="s">
        <v>2002</v>
      </c>
      <c r="C1227" s="46" t="s">
        <v>2003</v>
      </c>
      <c r="D1227" s="46" t="s">
        <v>2004</v>
      </c>
      <c r="E1227" s="46" t="s">
        <v>2005</v>
      </c>
      <c r="F1227" s="46" t="s">
        <v>594</v>
      </c>
      <c r="G1227" s="52" t="s">
        <v>595</v>
      </c>
      <c r="H1227">
        <v>0.11863190654051</v>
      </c>
      <c r="I1227" t="s">
        <v>37</v>
      </c>
      <c r="K1227" s="46" t="s">
        <v>43</v>
      </c>
      <c r="L1227" s="46" t="s">
        <v>2006</v>
      </c>
      <c r="M1227" t="s">
        <v>583</v>
      </c>
      <c r="N1227" s="40"/>
      <c r="O1227" s="40"/>
      <c r="P1227" s="40"/>
      <c r="Q1227" s="40"/>
      <c r="R1227" s="39"/>
      <c r="S1227" s="39"/>
      <c r="T1227" s="39"/>
      <c r="U1227" s="40"/>
      <c r="V1227" s="39"/>
      <c r="W1227" s="69"/>
      <c r="Y1227" t="s">
        <v>40</v>
      </c>
      <c r="AA1227">
        <v>89258</v>
      </c>
      <c r="AB1227" t="b">
        <v>0</v>
      </c>
    </row>
    <row r="1228" ht="14.25" customHeight="1">
      <c r="A1228" s="38">
        <v>1013</v>
      </c>
      <c r="B1228" s="44" t="s">
        <v>2002</v>
      </c>
      <c r="C1228" s="46" t="s">
        <v>2003</v>
      </c>
      <c r="D1228" s="46" t="s">
        <v>2004</v>
      </c>
      <c r="E1228" s="46" t="s">
        <v>2005</v>
      </c>
      <c r="F1228" s="46" t="s">
        <v>598</v>
      </c>
      <c r="G1228" s="52" t="s">
        <v>599</v>
      </c>
      <c r="H1228">
        <v>0.10782524645776</v>
      </c>
      <c r="I1228" t="s">
        <v>37</v>
      </c>
      <c r="K1228" s="46" t="s">
        <v>43</v>
      </c>
      <c r="L1228" s="46" t="s">
        <v>2006</v>
      </c>
      <c r="M1228" t="s">
        <v>583</v>
      </c>
      <c r="N1228" s="40"/>
      <c r="O1228" s="40"/>
      <c r="P1228" s="40"/>
      <c r="Q1228" s="40"/>
      <c r="R1228" s="39"/>
      <c r="S1228" s="39"/>
      <c r="T1228" s="39"/>
      <c r="U1228" s="40"/>
      <c r="V1228" s="39"/>
      <c r="W1228" s="69"/>
      <c r="Y1228" t="s">
        <v>40</v>
      </c>
      <c r="AA1228">
        <v>89258</v>
      </c>
      <c r="AB1228" t="b">
        <v>0</v>
      </c>
    </row>
    <row r="1229" ht="14.25" customHeight="1">
      <c r="A1229" s="38">
        <v>1013</v>
      </c>
      <c r="B1229" s="44" t="s">
        <v>2002</v>
      </c>
      <c r="C1229" s="46" t="s">
        <v>2003</v>
      </c>
      <c r="D1229" s="46" t="s">
        <v>2004</v>
      </c>
      <c r="E1229" s="46" t="s">
        <v>2005</v>
      </c>
      <c r="F1229" s="46" t="s">
        <v>35</v>
      </c>
      <c r="G1229" s="52" t="s">
        <v>36</v>
      </c>
      <c r="H1229">
        <v>0.079248622065304</v>
      </c>
      <c r="I1229" t="s">
        <v>37</v>
      </c>
      <c r="K1229" s="46" t="s">
        <v>43</v>
      </c>
      <c r="L1229" s="46" t="s">
        <v>2006</v>
      </c>
      <c r="M1229" t="s">
        <v>583</v>
      </c>
      <c r="N1229" s="40"/>
      <c r="O1229" s="40"/>
      <c r="P1229" s="40"/>
      <c r="Q1229" s="40"/>
      <c r="R1229" s="39"/>
      <c r="S1229" s="39"/>
      <c r="T1229" s="39"/>
      <c r="U1229" s="40"/>
      <c r="V1229" s="39"/>
      <c r="W1229" s="69"/>
      <c r="Y1229" t="s">
        <v>40</v>
      </c>
      <c r="AA1229">
        <v>89258</v>
      </c>
      <c r="AB1229" t="b">
        <v>0</v>
      </c>
    </row>
    <row r="1230" ht="14.25" customHeight="1">
      <c r="A1230" s="38">
        <v>1013</v>
      </c>
      <c r="B1230" s="44" t="s">
        <v>2002</v>
      </c>
      <c r="C1230" s="46" t="s">
        <v>2003</v>
      </c>
      <c r="D1230" s="46" t="s">
        <v>2004</v>
      </c>
      <c r="E1230" s="46" t="s">
        <v>2005</v>
      </c>
      <c r="F1230" s="46" t="s">
        <v>669</v>
      </c>
      <c r="G1230" s="52" t="s">
        <v>670</v>
      </c>
      <c r="H1230">
        <v>0.15023389947791</v>
      </c>
      <c r="I1230" t="s">
        <v>37</v>
      </c>
      <c r="K1230" s="46" t="s">
        <v>43</v>
      </c>
      <c r="L1230" s="46" t="s">
        <v>2006</v>
      </c>
      <c r="M1230" t="s">
        <v>583</v>
      </c>
      <c r="N1230" s="40"/>
      <c r="O1230" s="40"/>
      <c r="P1230" s="40"/>
      <c r="Q1230" s="40"/>
      <c r="R1230" s="39"/>
      <c r="S1230" s="39"/>
      <c r="T1230" s="39"/>
      <c r="U1230" s="40"/>
      <c r="V1230" s="39"/>
      <c r="W1230" s="69"/>
      <c r="Y1230" t="s">
        <v>40</v>
      </c>
      <c r="AA1230">
        <v>89258</v>
      </c>
      <c r="AB1230" t="b">
        <v>0</v>
      </c>
    </row>
    <row r="1231" ht="14.25" customHeight="1">
      <c r="A1231" s="38">
        <v>1013</v>
      </c>
      <c r="B1231" s="44" t="s">
        <v>2002</v>
      </c>
      <c r="C1231" s="46" t="s">
        <v>2003</v>
      </c>
      <c r="D1231" s="47" t="s">
        <v>2004</v>
      </c>
      <c r="E1231" s="46" t="s">
        <v>2005</v>
      </c>
      <c r="F1231" s="46" t="s">
        <v>580</v>
      </c>
      <c r="G1231" s="52" t="s">
        <v>581</v>
      </c>
      <c r="H1231">
        <v>0.2165803997959</v>
      </c>
      <c r="I1231" t="s">
        <v>37</v>
      </c>
      <c r="K1231" s="46" t="s">
        <v>43</v>
      </c>
      <c r="L1231" s="46" t="s">
        <v>2006</v>
      </c>
      <c r="M1231" t="s">
        <v>583</v>
      </c>
      <c r="N1231" s="40"/>
      <c r="O1231" s="40"/>
      <c r="P1231" s="40"/>
      <c r="Q1231" s="40"/>
      <c r="R1231" s="39"/>
      <c r="S1231" s="39"/>
      <c r="T1231" s="39"/>
      <c r="U1231" s="40"/>
      <c r="V1231" s="39"/>
      <c r="W1231" s="69"/>
      <c r="Y1231" t="s">
        <v>40</v>
      </c>
      <c r="AA1231">
        <v>89258</v>
      </c>
      <c r="AB1231" t="b">
        <v>0</v>
      </c>
    </row>
    <row r="1232" ht="14.25" customHeight="1">
      <c r="A1232" s="38">
        <v>1013</v>
      </c>
      <c r="B1232" s="44" t="s">
        <v>2002</v>
      </c>
      <c r="C1232" s="46" t="s">
        <v>2003</v>
      </c>
      <c r="D1232" s="46" t="s">
        <v>2004</v>
      </c>
      <c r="E1232" s="46" t="s">
        <v>2005</v>
      </c>
      <c r="F1232" s="46" t="s">
        <v>671</v>
      </c>
      <c r="G1232" s="52" t="s">
        <v>672</v>
      </c>
      <c r="H1232">
        <v>0.16410706281528</v>
      </c>
      <c r="I1232" t="s">
        <v>37</v>
      </c>
      <c r="K1232" s="46" t="s">
        <v>43</v>
      </c>
      <c r="L1232" s="46" t="s">
        <v>2006</v>
      </c>
      <c r="M1232" t="s">
        <v>583</v>
      </c>
      <c r="N1232" s="40"/>
      <c r="O1232" s="40"/>
      <c r="P1232" s="40"/>
      <c r="Q1232" s="40"/>
      <c r="R1232" s="39"/>
      <c r="S1232" s="39"/>
      <c r="T1232" s="39"/>
      <c r="U1232" s="40"/>
      <c r="V1232" s="39"/>
      <c r="W1232" s="69"/>
      <c r="Y1232" t="s">
        <v>40</v>
      </c>
      <c r="AA1232">
        <v>89258</v>
      </c>
      <c r="AB1232" t="b">
        <v>0</v>
      </c>
    </row>
    <row r="1233" ht="14.25" customHeight="1">
      <c r="A1233" s="38">
        <v>1013</v>
      </c>
      <c r="B1233" s="44" t="s">
        <v>2002</v>
      </c>
      <c r="C1233" s="46" t="s">
        <v>2003</v>
      </c>
      <c r="D1233" s="46" t="s">
        <v>2004</v>
      </c>
      <c r="E1233" s="46" t="s">
        <v>2005</v>
      </c>
      <c r="F1233" s="46" t="s">
        <v>679</v>
      </c>
      <c r="G1233" s="52" t="s">
        <v>1119</v>
      </c>
      <c r="H1233">
        <v>0.088608675030978</v>
      </c>
      <c r="I1233" t="s">
        <v>37</v>
      </c>
      <c r="K1233" s="46" t="s">
        <v>43</v>
      </c>
      <c r="L1233" s="46" t="s">
        <v>2006</v>
      </c>
      <c r="M1233" t="s">
        <v>583</v>
      </c>
      <c r="N1233" s="40"/>
      <c r="O1233" s="40"/>
      <c r="P1233" s="40"/>
      <c r="Q1233" s="40"/>
      <c r="R1233" s="39"/>
      <c r="S1233" s="39"/>
      <c r="T1233" s="39"/>
      <c r="U1233" s="40"/>
      <c r="V1233" s="39"/>
      <c r="W1233" s="69"/>
      <c r="Y1233" t="s">
        <v>40</v>
      </c>
      <c r="AA1233">
        <v>89258</v>
      </c>
      <c r="AB1233" t="b">
        <v>0</v>
      </c>
    </row>
    <row r="1234" ht="14.25" customHeight="1">
      <c r="A1234" s="38">
        <v>1013</v>
      </c>
      <c r="B1234" s="44" t="s">
        <v>2002</v>
      </c>
      <c r="C1234" s="46" t="s">
        <v>2003</v>
      </c>
      <c r="D1234" s="46" t="s">
        <v>2004</v>
      </c>
      <c r="E1234" s="46" t="s">
        <v>2005</v>
      </c>
      <c r="F1234" s="46" t="s">
        <v>681</v>
      </c>
      <c r="G1234" s="52" t="s">
        <v>1120</v>
      </c>
      <c r="H1234">
        <v>0.15528241910152</v>
      </c>
      <c r="I1234" t="s">
        <v>37</v>
      </c>
      <c r="K1234" s="46" t="s">
        <v>43</v>
      </c>
      <c r="L1234" s="46" t="s">
        <v>2006</v>
      </c>
      <c r="M1234" t="s">
        <v>583</v>
      </c>
      <c r="N1234" s="40"/>
      <c r="O1234" s="40"/>
      <c r="P1234" s="40"/>
      <c r="Q1234" s="40"/>
      <c r="R1234" s="39"/>
      <c r="S1234" s="39"/>
      <c r="T1234" s="39"/>
      <c r="U1234" s="40"/>
      <c r="V1234" s="39"/>
      <c r="W1234" s="69"/>
      <c r="Y1234" t="s">
        <v>40</v>
      </c>
      <c r="AA1234">
        <v>89258</v>
      </c>
      <c r="AB1234" t="b">
        <v>0</v>
      </c>
    </row>
    <row r="1235" ht="14.25" customHeight="1">
      <c r="A1235" s="38">
        <v>1013</v>
      </c>
      <c r="B1235" s="44" t="s">
        <v>2002</v>
      </c>
      <c r="C1235" s="46" t="s">
        <v>2003</v>
      </c>
      <c r="D1235" s="46" t="s">
        <v>2004</v>
      </c>
      <c r="E1235" s="46" t="s">
        <v>2005</v>
      </c>
      <c r="F1235" s="46" t="s">
        <v>683</v>
      </c>
      <c r="G1235" s="52" t="s">
        <v>684</v>
      </c>
      <c r="H1235">
        <v>0.13713529309547</v>
      </c>
      <c r="I1235" t="s">
        <v>37</v>
      </c>
      <c r="K1235" s="46" t="s">
        <v>43</v>
      </c>
      <c r="L1235" s="46" t="s">
        <v>2006</v>
      </c>
      <c r="M1235" t="s">
        <v>583</v>
      </c>
      <c r="N1235" s="40"/>
      <c r="O1235" s="40"/>
      <c r="P1235" s="40"/>
      <c r="Q1235" s="40"/>
      <c r="R1235" s="39"/>
      <c r="S1235" s="39"/>
      <c r="T1235" s="39"/>
      <c r="U1235" s="40"/>
      <c r="V1235" s="39"/>
      <c r="W1235" s="69"/>
      <c r="Y1235" t="s">
        <v>40</v>
      </c>
      <c r="AA1235">
        <v>89258</v>
      </c>
      <c r="AB1235" t="b">
        <v>0</v>
      </c>
    </row>
    <row r="1236" ht="14.25" customHeight="1">
      <c r="A1236" s="38">
        <v>1013</v>
      </c>
      <c r="B1236" s="44" t="s">
        <v>2002</v>
      </c>
      <c r="C1236" s="46" t="s">
        <v>2003</v>
      </c>
      <c r="D1236" s="46" t="s">
        <v>2004</v>
      </c>
      <c r="E1236" s="46" t="s">
        <v>2005</v>
      </c>
      <c r="F1236" s="46" t="s">
        <v>584</v>
      </c>
      <c r="G1236" s="52" t="s">
        <v>988</v>
      </c>
      <c r="H1236">
        <v>0.19630110548442</v>
      </c>
      <c r="I1236" t="s">
        <v>37</v>
      </c>
      <c r="K1236" s="46" t="s">
        <v>43</v>
      </c>
      <c r="L1236" s="46" t="s">
        <v>2006</v>
      </c>
      <c r="M1236" t="s">
        <v>583</v>
      </c>
      <c r="N1236" s="40"/>
      <c r="O1236" s="40"/>
      <c r="P1236" s="40"/>
      <c r="Q1236" s="40"/>
      <c r="R1236" s="39"/>
      <c r="S1236" s="39"/>
      <c r="T1236" s="39"/>
      <c r="U1236" s="40"/>
      <c r="V1236" s="39"/>
      <c r="W1236" s="69"/>
      <c r="Y1236" t="s">
        <v>40</v>
      </c>
      <c r="AA1236">
        <v>89258</v>
      </c>
      <c r="AB1236" t="b">
        <v>0</v>
      </c>
    </row>
    <row r="1237" ht="14.25" customHeight="1">
      <c r="A1237" s="38">
        <v>1013</v>
      </c>
      <c r="B1237" s="44" t="s">
        <v>2002</v>
      </c>
      <c r="C1237" s="46" t="s">
        <v>2003</v>
      </c>
      <c r="D1237" s="46" t="s">
        <v>2004</v>
      </c>
      <c r="E1237" s="46" t="s">
        <v>2005</v>
      </c>
      <c r="F1237" s="46" t="s">
        <v>685</v>
      </c>
      <c r="G1237" s="52" t="s">
        <v>686</v>
      </c>
      <c r="H1237">
        <v>0.1098076169963</v>
      </c>
      <c r="I1237" t="s">
        <v>37</v>
      </c>
      <c r="K1237" s="46" t="s">
        <v>43</v>
      </c>
      <c r="L1237" s="46" t="s">
        <v>2006</v>
      </c>
      <c r="M1237" t="s">
        <v>583</v>
      </c>
      <c r="N1237" s="40"/>
      <c r="O1237" s="40"/>
      <c r="P1237" s="40"/>
      <c r="Q1237" s="40"/>
      <c r="R1237" s="39"/>
      <c r="S1237" s="39"/>
      <c r="T1237" s="39"/>
      <c r="U1237" s="40"/>
      <c r="V1237" s="39"/>
      <c r="W1237" s="69"/>
      <c r="Y1237" t="s">
        <v>40</v>
      </c>
      <c r="AA1237">
        <v>89258</v>
      </c>
      <c r="AB1237" t="b">
        <v>0</v>
      </c>
    </row>
    <row r="1238" ht="14.25" customHeight="1">
      <c r="A1238" s="38">
        <v>1013</v>
      </c>
      <c r="B1238" s="44" t="s">
        <v>2002</v>
      </c>
      <c r="C1238" s="46" t="s">
        <v>2003</v>
      </c>
      <c r="D1238" s="46" t="s">
        <v>2004</v>
      </c>
      <c r="E1238" s="46" t="s">
        <v>2005</v>
      </c>
      <c r="F1238" s="46" t="s">
        <v>687</v>
      </c>
      <c r="G1238" s="52" t="s">
        <v>688</v>
      </c>
      <c r="H1238">
        <v>0.11021104484492</v>
      </c>
      <c r="I1238" t="s">
        <v>37</v>
      </c>
      <c r="K1238" s="46" t="s">
        <v>43</v>
      </c>
      <c r="L1238" s="46" t="s">
        <v>2006</v>
      </c>
      <c r="M1238" t="s">
        <v>583</v>
      </c>
      <c r="N1238" s="40"/>
      <c r="O1238" s="40"/>
      <c r="P1238" s="40"/>
      <c r="Q1238" s="40"/>
      <c r="R1238" s="39"/>
      <c r="S1238" s="39"/>
      <c r="T1238" s="39"/>
      <c r="U1238" s="40"/>
      <c r="V1238" s="39"/>
      <c r="W1238" s="69"/>
      <c r="Y1238" t="s">
        <v>40</v>
      </c>
      <c r="AA1238">
        <v>89258</v>
      </c>
      <c r="AB1238" t="b">
        <v>0</v>
      </c>
    </row>
    <row r="1239" ht="14.25" customHeight="1">
      <c r="A1239" s="38">
        <v>1013</v>
      </c>
      <c r="B1239" s="44" t="s">
        <v>2002</v>
      </c>
      <c r="C1239" s="46" t="s">
        <v>2003</v>
      </c>
      <c r="D1239" s="46" t="s">
        <v>2004</v>
      </c>
      <c r="E1239" s="46" t="s">
        <v>2005</v>
      </c>
      <c r="F1239" s="46" t="s">
        <v>588</v>
      </c>
      <c r="G1239" s="52" t="s">
        <v>989</v>
      </c>
      <c r="H1239">
        <v>0.20029541120876</v>
      </c>
      <c r="I1239" t="s">
        <v>37</v>
      </c>
      <c r="K1239" s="46" t="s">
        <v>43</v>
      </c>
      <c r="L1239" s="46" t="s">
        <v>2006</v>
      </c>
      <c r="M1239" t="s">
        <v>583</v>
      </c>
      <c r="N1239" s="40"/>
      <c r="O1239" s="40"/>
      <c r="P1239" s="40"/>
      <c r="Q1239" s="40"/>
      <c r="R1239" s="39"/>
      <c r="S1239" s="39"/>
      <c r="T1239" s="39"/>
      <c r="U1239" s="40"/>
      <c r="V1239" s="39"/>
      <c r="W1239" s="69"/>
      <c r="Y1239" t="s">
        <v>40</v>
      </c>
      <c r="AA1239">
        <v>89258</v>
      </c>
      <c r="AB1239" t="b">
        <v>0</v>
      </c>
    </row>
    <row r="1240" ht="14.25" customHeight="1">
      <c r="A1240" s="38">
        <v>1013</v>
      </c>
      <c r="B1240" s="44" t="s">
        <v>2002</v>
      </c>
      <c r="C1240" s="46" t="s">
        <v>2003</v>
      </c>
      <c r="D1240" s="46" t="s">
        <v>2004</v>
      </c>
      <c r="E1240" s="46" t="s">
        <v>2005</v>
      </c>
      <c r="F1240" s="46" t="s">
        <v>591</v>
      </c>
      <c r="G1240" s="52" t="s">
        <v>592</v>
      </c>
      <c r="H1240">
        <v>0.31877439259441</v>
      </c>
      <c r="I1240" t="s">
        <v>37</v>
      </c>
      <c r="K1240" s="46" t="s">
        <v>43</v>
      </c>
      <c r="L1240" s="46" t="s">
        <v>2006</v>
      </c>
      <c r="M1240" t="s">
        <v>583</v>
      </c>
      <c r="N1240" s="40"/>
      <c r="O1240" s="40"/>
      <c r="P1240" s="40"/>
      <c r="Q1240" s="40"/>
      <c r="R1240" s="39"/>
      <c r="S1240" s="39"/>
      <c r="T1240" s="39"/>
      <c r="U1240" s="40"/>
      <c r="V1240" s="39"/>
      <c r="W1240" s="69"/>
      <c r="Y1240" t="s">
        <v>40</v>
      </c>
      <c r="AA1240">
        <v>89258</v>
      </c>
      <c r="AB1240" t="b">
        <v>0</v>
      </c>
    </row>
    <row r="1241" ht="14.25" customHeight="1">
      <c r="A1241" s="38">
        <v>1013</v>
      </c>
      <c r="B1241" s="44" t="s">
        <v>2002</v>
      </c>
      <c r="C1241" s="46" t="s">
        <v>2003</v>
      </c>
      <c r="D1241" s="46" t="s">
        <v>2004</v>
      </c>
      <c r="E1241" s="46" t="s">
        <v>2005</v>
      </c>
      <c r="F1241" s="46" t="s">
        <v>992</v>
      </c>
      <c r="G1241" s="52" t="s">
        <v>993</v>
      </c>
      <c r="H1241">
        <v>0.44284146060277</v>
      </c>
      <c r="I1241" t="s">
        <v>37</v>
      </c>
      <c r="K1241" s="46" t="s">
        <v>43</v>
      </c>
      <c r="L1241" s="46" t="s">
        <v>2006</v>
      </c>
      <c r="M1241" t="s">
        <v>583</v>
      </c>
      <c r="N1241" s="40"/>
      <c r="O1241" s="40"/>
      <c r="P1241" s="40"/>
      <c r="Q1241" s="40"/>
      <c r="R1241" s="39"/>
      <c r="S1241" s="39"/>
      <c r="T1241" s="39"/>
      <c r="U1241" s="40"/>
      <c r="V1241" s="39"/>
      <c r="W1241" s="69"/>
      <c r="Y1241" t="s">
        <v>40</v>
      </c>
      <c r="AA1241">
        <v>89258</v>
      </c>
      <c r="AB1241" t="b">
        <v>0</v>
      </c>
    </row>
    <row r="1242" ht="14.25" customHeight="1">
      <c r="A1242" s="38">
        <v>1013</v>
      </c>
      <c r="B1242" s="44" t="s">
        <v>2002</v>
      </c>
      <c r="C1242" s="46" t="s">
        <v>2003</v>
      </c>
      <c r="D1242" s="46" t="s">
        <v>2004</v>
      </c>
      <c r="E1242" s="46" t="s">
        <v>2005</v>
      </c>
      <c r="F1242" s="46" t="s">
        <v>1735</v>
      </c>
      <c r="G1242" s="52" t="s">
        <v>1736</v>
      </c>
      <c r="H1242">
        <v>0.17100589675948</v>
      </c>
      <c r="I1242" t="s">
        <v>37</v>
      </c>
      <c r="K1242" s="46" t="s">
        <v>43</v>
      </c>
      <c r="L1242" s="46" t="s">
        <v>2006</v>
      </c>
      <c r="M1242" t="s">
        <v>583</v>
      </c>
      <c r="N1242" s="40"/>
      <c r="O1242" s="40"/>
      <c r="P1242" s="40"/>
      <c r="Q1242" s="40"/>
      <c r="R1242" s="39"/>
      <c r="S1242" s="39"/>
      <c r="T1242" s="39"/>
      <c r="U1242" s="40"/>
      <c r="V1242" s="39"/>
      <c r="W1242" s="69"/>
      <c r="Y1242" t="s">
        <v>40</v>
      </c>
      <c r="AA1242">
        <v>89258</v>
      </c>
      <c r="AB1242" t="b">
        <v>0</v>
      </c>
    </row>
    <row r="1243" ht="14.25" customHeight="1">
      <c r="A1243" s="38">
        <v>1013</v>
      </c>
      <c r="B1243" s="44" t="s">
        <v>2002</v>
      </c>
      <c r="C1243" s="46" t="s">
        <v>2003</v>
      </c>
      <c r="D1243" s="46" t="s">
        <v>2004</v>
      </c>
      <c r="E1243" s="46" t="s">
        <v>2005</v>
      </c>
      <c r="F1243" s="46" t="s">
        <v>2007</v>
      </c>
      <c r="G1243" s="52" t="s">
        <v>2008</v>
      </c>
      <c r="H1243">
        <v>0.25399786141829</v>
      </c>
      <c r="I1243" t="s">
        <v>37</v>
      </c>
      <c r="K1243" s="46" t="s">
        <v>43</v>
      </c>
      <c r="L1243" s="46" t="s">
        <v>2006</v>
      </c>
      <c r="M1243" t="s">
        <v>583</v>
      </c>
      <c r="N1243" s="40"/>
      <c r="O1243" s="40"/>
      <c r="P1243" s="40"/>
      <c r="Q1243" s="40"/>
      <c r="R1243" s="39"/>
      <c r="S1243" s="39"/>
      <c r="T1243" s="39"/>
      <c r="U1243" s="40"/>
      <c r="V1243" s="39"/>
      <c r="W1243" s="69"/>
      <c r="Y1243" t="s">
        <v>40</v>
      </c>
      <c r="AA1243">
        <v>89258</v>
      </c>
      <c r="AB1243" t="b">
        <v>0</v>
      </c>
    </row>
    <row r="1244" ht="14.25" customHeight="1">
      <c r="A1244" s="38">
        <v>1013</v>
      </c>
      <c r="B1244" s="44" t="s">
        <v>2002</v>
      </c>
      <c r="C1244" s="46" t="s">
        <v>2003</v>
      </c>
      <c r="D1244" s="47" t="s">
        <v>2004</v>
      </c>
      <c r="E1244" s="46" t="s">
        <v>2005</v>
      </c>
      <c r="F1244" s="41" t="s">
        <v>48</v>
      </c>
      <c r="G1244" s="41" t="s">
        <v>49</v>
      </c>
      <c r="H1244" s="65">
        <v>0.00251188643</v>
      </c>
      <c r="I1244" t="s">
        <v>37</v>
      </c>
      <c r="K1244" s="46" t="s">
        <v>43</v>
      </c>
      <c r="L1244" s="46" t="s">
        <v>2006</v>
      </c>
      <c r="M1244" t="s">
        <v>583</v>
      </c>
      <c r="N1244" s="40"/>
      <c r="O1244" s="40"/>
      <c r="P1244" s="40"/>
      <c r="Q1244" s="40"/>
      <c r="R1244" s="39"/>
      <c r="S1244" s="39"/>
      <c r="T1244" s="39"/>
      <c r="U1244" s="40"/>
      <c r="V1244" s="39"/>
      <c r="W1244" s="69"/>
      <c r="Y1244" t="s">
        <v>40</v>
      </c>
      <c r="AA1244">
        <v>89258</v>
      </c>
      <c r="AB1244" t="b">
        <v>0</v>
      </c>
    </row>
    <row r="1245" ht="14.25" customHeight="1">
      <c r="A1245" s="38">
        <v>1053</v>
      </c>
      <c r="B1245" s="46" t="s">
        <v>2009</v>
      </c>
      <c r="C1245" s="46" t="s">
        <v>1115</v>
      </c>
      <c r="D1245" s="11" t="s">
        <v>2004</v>
      </c>
      <c r="E1245" s="11" t="s">
        <v>2005</v>
      </c>
      <c r="F1245" s="11" t="s">
        <v>1646</v>
      </c>
      <c r="G1245" s="7" t="s">
        <v>1961</v>
      </c>
      <c r="H1245">
        <v>0.53094055280634</v>
      </c>
      <c r="I1245" t="s">
        <v>37</v>
      </c>
      <c r="K1245" s="47"/>
      <c r="L1245" s="47" t="s">
        <v>2010</v>
      </c>
      <c r="M1245" t="s">
        <v>583</v>
      </c>
      <c r="N1245" s="71"/>
      <c r="O1245" s="71"/>
      <c r="P1245" s="71"/>
      <c r="Q1245" s="71"/>
      <c r="R1245" s="29"/>
      <c r="S1245" s="29"/>
      <c r="T1245" s="29"/>
      <c r="U1245" s="71"/>
      <c r="V1245" s="29"/>
      <c r="W1245" s="60"/>
      <c r="Y1245" t="s">
        <v>40</v>
      </c>
      <c r="AA1245">
        <v>89258</v>
      </c>
      <c r="AB1245" t="b">
        <f>if((W1245=""),false,true)</f>
        <v>0</v>
      </c>
      <c r="AD1245" s="37"/>
    </row>
    <row r="1246" ht="14.25" customHeight="1">
      <c r="A1246" s="38">
        <v>1053</v>
      </c>
      <c r="B1246" s="46" t="s">
        <v>2009</v>
      </c>
      <c r="C1246" s="46" t="s">
        <v>1115</v>
      </c>
      <c r="D1246" s="11" t="s">
        <v>2004</v>
      </c>
      <c r="E1246" s="11" t="s">
        <v>2005</v>
      </c>
      <c r="F1246" s="11" t="s">
        <v>1962</v>
      </c>
      <c r="G1246" s="7" t="s">
        <v>1963</v>
      </c>
      <c r="H1246">
        <v>0.9686444277955</v>
      </c>
      <c r="I1246" t="s">
        <v>37</v>
      </c>
      <c r="K1246" s="47"/>
      <c r="L1246" s="47" t="s">
        <v>2010</v>
      </c>
      <c r="M1246" t="s">
        <v>583</v>
      </c>
      <c r="N1246" s="71"/>
      <c r="O1246" s="71"/>
      <c r="P1246" s="71"/>
      <c r="Q1246" s="71"/>
      <c r="R1246" s="29"/>
      <c r="S1246" s="29"/>
      <c r="T1246" s="29"/>
      <c r="U1246" s="71"/>
      <c r="V1246" s="29"/>
      <c r="W1246" s="60"/>
      <c r="Y1246" t="s">
        <v>40</v>
      </c>
      <c r="AA1246">
        <v>89258</v>
      </c>
      <c r="AB1246" t="b">
        <f>if((W1246=""),false,true)</f>
        <v>0</v>
      </c>
      <c r="AD1246" s="37"/>
    </row>
    <row r="1247" ht="14.25" customHeight="1">
      <c r="A1247" s="38">
        <v>1053</v>
      </c>
      <c r="B1247" s="46" t="s">
        <v>2009</v>
      </c>
      <c r="C1247" s="46" t="s">
        <v>1115</v>
      </c>
      <c r="D1247" s="11" t="s">
        <v>2004</v>
      </c>
      <c r="E1247" s="11" t="s">
        <v>2005</v>
      </c>
      <c r="F1247" s="11" t="s">
        <v>1964</v>
      </c>
      <c r="G1247" s="7" t="s">
        <v>1965</v>
      </c>
      <c r="H1247">
        <v>0.84549965366517</v>
      </c>
      <c r="I1247" t="s">
        <v>37</v>
      </c>
      <c r="K1247" s="47"/>
      <c r="L1247" s="47" t="s">
        <v>2010</v>
      </c>
      <c r="M1247" t="s">
        <v>583</v>
      </c>
      <c r="N1247" s="71"/>
      <c r="O1247" s="71"/>
      <c r="P1247" s="71"/>
      <c r="Q1247" s="71"/>
      <c r="R1247" s="29"/>
      <c r="S1247" s="29"/>
      <c r="T1247" s="29"/>
      <c r="U1247" s="71"/>
      <c r="V1247" s="29"/>
      <c r="W1247" s="60"/>
      <c r="Y1247" t="s">
        <v>40</v>
      </c>
      <c r="AA1247">
        <v>89258</v>
      </c>
      <c r="AB1247" t="b">
        <f>if((W1247=""),false,true)</f>
        <v>0</v>
      </c>
      <c r="AD1247" s="37"/>
    </row>
    <row r="1248" ht="14.25" customHeight="1">
      <c r="A1248" s="38">
        <v>1053</v>
      </c>
      <c r="B1248" s="46" t="s">
        <v>2009</v>
      </c>
      <c r="C1248" s="46" t="s">
        <v>1115</v>
      </c>
      <c r="D1248" s="11" t="s">
        <v>2004</v>
      </c>
      <c r="E1248" s="11" t="s">
        <v>2005</v>
      </c>
      <c r="F1248" s="11" t="s">
        <v>1966</v>
      </c>
      <c r="G1248" s="7" t="s">
        <v>1967</v>
      </c>
      <c r="H1248">
        <v>0.71811217479113</v>
      </c>
      <c r="I1248" t="s">
        <v>37</v>
      </c>
      <c r="K1248" s="47"/>
      <c r="L1248" s="47" t="s">
        <v>2010</v>
      </c>
      <c r="M1248" t="s">
        <v>583</v>
      </c>
      <c r="N1248" s="71"/>
      <c r="O1248" s="71"/>
      <c r="P1248" s="71"/>
      <c r="Q1248" s="71"/>
      <c r="R1248" s="29"/>
      <c r="S1248" s="29"/>
      <c r="T1248" s="29"/>
      <c r="U1248" s="71"/>
      <c r="V1248" s="29"/>
      <c r="W1248" s="60"/>
      <c r="Y1248" t="s">
        <v>40</v>
      </c>
      <c r="AA1248">
        <v>89258</v>
      </c>
      <c r="AB1248" t="b">
        <f>if((W1248=""),false,true)</f>
        <v>0</v>
      </c>
      <c r="AD1248" s="37"/>
    </row>
    <row r="1249" ht="14.25" customHeight="1">
      <c r="A1249" s="38">
        <v>1308</v>
      </c>
      <c r="B1249" s="46" t="s">
        <v>41</v>
      </c>
      <c r="C1249" s="46" t="s">
        <v>42</v>
      </c>
      <c r="D1249" s="46" t="s">
        <v>2004</v>
      </c>
      <c r="E1249" s="46" t="s">
        <v>2011</v>
      </c>
      <c r="F1249" t="s">
        <v>35</v>
      </c>
      <c r="G1249" s="12" t="s">
        <v>36</v>
      </c>
      <c r="H1249">
        <v>0.078886011761855</v>
      </c>
      <c r="I1249" t="s">
        <v>37</v>
      </c>
      <c r="K1249" s="47" t="s">
        <v>43</v>
      </c>
      <c r="L1249" s="47" t="str">
        <f>((I1249&amp;A1249)&amp;"-")&amp;B1249</f>
        <v>REF1308-Abraham M.H. and Acree Jr. W.E. The solubility of liquid and solid compounds in dry octan-1-ol. Chemosphere (2013)</v>
      </c>
      <c r="M1249" t="s">
        <v>39</v>
      </c>
      <c r="N1249" s="71"/>
      <c r="O1249" s="71"/>
      <c r="P1249" s="71"/>
      <c r="Q1249" s="71"/>
      <c r="R1249" s="29"/>
      <c r="S1249" s="29"/>
      <c r="T1249" s="29"/>
      <c r="U1249" s="71"/>
      <c r="V1249" s="29"/>
      <c r="W1249" s="60"/>
      <c r="Y1249" t="s">
        <v>40</v>
      </c>
      <c r="AA1249">
        <v>89258</v>
      </c>
      <c r="AB1249" t="b">
        <f>if((W1249=""),false,true)</f>
        <v>0</v>
      </c>
      <c r="AD1249" s="37"/>
    </row>
    <row r="1250" ht="14.25" customHeight="1">
      <c r="A1250" s="38">
        <v>1287</v>
      </c>
      <c r="B1250" s="46" t="s">
        <v>44</v>
      </c>
      <c r="C1250" s="46" t="s">
        <v>45</v>
      </c>
      <c r="D1250" s="46" t="s">
        <v>2012</v>
      </c>
      <c r="E1250" s="46" t="s">
        <v>2013</v>
      </c>
      <c r="F1250" t="s">
        <v>48</v>
      </c>
      <c r="G1250" s="46" t="s">
        <v>49</v>
      </c>
      <c r="H1250">
        <v>0.000088715601</v>
      </c>
      <c r="I1250" t="s">
        <v>37</v>
      </c>
      <c r="L1250" t="s">
        <v>50</v>
      </c>
      <c r="M1250" t="s">
        <v>39</v>
      </c>
      <c r="N1250" s="40"/>
      <c r="O1250" s="40"/>
      <c r="P1250" s="40"/>
      <c r="Q1250" s="40"/>
      <c r="R1250" s="39"/>
      <c r="S1250" s="39"/>
      <c r="T1250" s="39"/>
      <c r="U1250" s="40"/>
      <c r="V1250" s="39"/>
      <c r="W1250" s="69"/>
      <c r="Y1250" t="s">
        <v>40</v>
      </c>
      <c r="AA1250">
        <v>7063</v>
      </c>
      <c r="AB1250" s="46" t="b">
        <v>0</v>
      </c>
      <c r="AD1250" s="8"/>
    </row>
    <row r="1251" ht="14.25" customHeight="1">
      <c r="A1251" s="38">
        <v>997</v>
      </c>
      <c r="B1251" s="44" t="s">
        <v>638</v>
      </c>
      <c r="C1251" s="46" t="s">
        <v>639</v>
      </c>
      <c r="D1251" s="46" t="s">
        <v>2014</v>
      </c>
      <c r="E1251" s="46" t="s">
        <v>2015</v>
      </c>
      <c r="F1251" s="5" t="s">
        <v>35</v>
      </c>
      <c r="G1251" s="5" t="s">
        <v>36</v>
      </c>
      <c r="H1251" s="65">
        <v>0.016982437</v>
      </c>
      <c r="I1251" t="s">
        <v>37</v>
      </c>
      <c r="K1251" s="47"/>
      <c r="L1251" s="47" t="str">
        <f>((I1251&amp;A1251)&amp;"-")&amp;B1251</f>
        <v>REF997-Kia Sepassi and Samuel H. Yalkowsky. Solubility Prediction in Octanol: A Technical Note. AAPS PharmSciTech 2006; 7 (1) Article 26</v>
      </c>
      <c r="M1251" t="s">
        <v>39</v>
      </c>
      <c r="N1251" s="71"/>
      <c r="O1251" s="71"/>
      <c r="P1251" s="71"/>
      <c r="Q1251" s="71"/>
      <c r="R1251" s="29"/>
      <c r="S1251" s="29"/>
      <c r="T1251" s="29"/>
      <c r="U1251" s="71"/>
      <c r="V1251" s="29"/>
      <c r="W1251" s="60"/>
      <c r="Y1251" t="s">
        <v>40</v>
      </c>
      <c r="AA1251">
        <v>12236</v>
      </c>
      <c r="AB1251" t="b">
        <f>if((W1251=""),false,true)</f>
        <v>0</v>
      </c>
      <c r="AD1251" s="37"/>
    </row>
    <row r="1252" ht="14.25" customHeight="1">
      <c r="A1252" s="38">
        <v>1287</v>
      </c>
      <c r="B1252" s="46" t="s">
        <v>44</v>
      </c>
      <c r="C1252" s="46" t="s">
        <v>45</v>
      </c>
      <c r="D1252" s="46" t="s">
        <v>2016</v>
      </c>
      <c r="E1252" s="46" t="s">
        <v>2017</v>
      </c>
      <c r="F1252" t="s">
        <v>48</v>
      </c>
      <c r="G1252" s="46" t="s">
        <v>49</v>
      </c>
      <c r="H1252">
        <v>2.426610095082</v>
      </c>
      <c r="I1252" t="s">
        <v>37</v>
      </c>
      <c r="L1252" t="s">
        <v>50</v>
      </c>
      <c r="M1252" t="s">
        <v>39</v>
      </c>
      <c r="N1252" s="40"/>
      <c r="O1252" s="40"/>
      <c r="P1252" s="40"/>
      <c r="Q1252" s="40"/>
      <c r="R1252" s="39"/>
      <c r="S1252" s="39"/>
      <c r="T1252" s="39"/>
      <c r="U1252" s="40"/>
      <c r="V1252" s="39"/>
      <c r="W1252" s="69"/>
      <c r="Y1252" t="s">
        <v>40</v>
      </c>
      <c r="AA1252">
        <v>252391</v>
      </c>
      <c r="AB1252" s="46" t="b">
        <v>0</v>
      </c>
      <c r="AD1252" s="8"/>
    </row>
    <row r="1253" ht="14.25" customHeight="1">
      <c r="A1253" s="38">
        <v>1287</v>
      </c>
      <c r="B1253" s="46" t="s">
        <v>44</v>
      </c>
      <c r="C1253" s="46" t="s">
        <v>45</v>
      </c>
      <c r="D1253" s="46" t="s">
        <v>2018</v>
      </c>
      <c r="E1253" s="46" t="s">
        <v>2019</v>
      </c>
      <c r="F1253" t="s">
        <v>48</v>
      </c>
      <c r="G1253" s="46" t="s">
        <v>49</v>
      </c>
      <c r="H1253">
        <v>0.052966344389</v>
      </c>
      <c r="I1253" t="s">
        <v>37</v>
      </c>
      <c r="L1253" t="s">
        <v>50</v>
      </c>
      <c r="M1253" t="s">
        <v>39</v>
      </c>
      <c r="N1253" s="40"/>
      <c r="O1253" s="40"/>
      <c r="P1253" s="40"/>
      <c r="Q1253" s="40"/>
      <c r="R1253" s="39"/>
      <c r="S1253" s="39"/>
      <c r="T1253" s="39"/>
      <c r="U1253" s="40"/>
      <c r="V1253" s="39"/>
      <c r="W1253" s="69"/>
      <c r="Y1253" t="s">
        <v>40</v>
      </c>
      <c r="AA1253">
        <v>4143976</v>
      </c>
      <c r="AB1253" s="46" t="b">
        <v>0</v>
      </c>
      <c r="AD1253" s="8"/>
    </row>
    <row r="1254" ht="14.25" customHeight="1">
      <c r="A1254" s="38">
        <v>1287</v>
      </c>
      <c r="B1254" s="46" t="s">
        <v>44</v>
      </c>
      <c r="C1254" s="46" t="s">
        <v>45</v>
      </c>
      <c r="D1254" s="46" t="s">
        <v>2020</v>
      </c>
      <c r="E1254" s="46" t="s">
        <v>2021</v>
      </c>
      <c r="F1254" t="s">
        <v>48</v>
      </c>
      <c r="G1254" s="46" t="s">
        <v>49</v>
      </c>
      <c r="H1254">
        <v>0.00010964782</v>
      </c>
      <c r="I1254" t="s">
        <v>37</v>
      </c>
      <c r="L1254" t="s">
        <v>50</v>
      </c>
      <c r="M1254" t="s">
        <v>39</v>
      </c>
      <c r="N1254" s="40"/>
      <c r="O1254" s="40"/>
      <c r="P1254" s="40"/>
      <c r="Q1254" s="40"/>
      <c r="R1254" s="39"/>
      <c r="S1254" s="39"/>
      <c r="T1254" s="39"/>
      <c r="U1254" s="40"/>
      <c r="V1254" s="39"/>
      <c r="W1254" s="69"/>
      <c r="Y1254" t="s">
        <v>40</v>
      </c>
      <c r="AA1254">
        <v>10469020</v>
      </c>
      <c r="AB1254" s="46" t="b">
        <v>0</v>
      </c>
      <c r="AD1254" s="8"/>
    </row>
    <row r="1255" ht="14.25" customHeight="1">
      <c r="A1255" s="38">
        <v>1287</v>
      </c>
      <c r="B1255" s="46" t="s">
        <v>44</v>
      </c>
      <c r="C1255" s="46" t="s">
        <v>45</v>
      </c>
      <c r="D1255" s="46" t="s">
        <v>2022</v>
      </c>
      <c r="E1255" s="46" t="s">
        <v>2023</v>
      </c>
      <c r="F1255" t="s">
        <v>48</v>
      </c>
      <c r="G1255" s="46" t="s">
        <v>49</v>
      </c>
      <c r="H1255">
        <v>0.006095368972</v>
      </c>
      <c r="I1255" t="s">
        <v>37</v>
      </c>
      <c r="L1255" t="s">
        <v>50</v>
      </c>
      <c r="M1255" t="s">
        <v>39</v>
      </c>
      <c r="N1255" s="40"/>
      <c r="O1255" s="40"/>
      <c r="P1255" s="40"/>
      <c r="Q1255" s="40"/>
      <c r="R1255" s="39"/>
      <c r="S1255" s="39"/>
      <c r="T1255" s="39"/>
      <c r="U1255" s="40"/>
      <c r="V1255" s="39"/>
      <c r="W1255" s="69"/>
      <c r="Y1255" t="s">
        <v>40</v>
      </c>
      <c r="AA1255">
        <v>195942</v>
      </c>
      <c r="AB1255" s="46" t="b">
        <v>0</v>
      </c>
      <c r="AD1255" s="8"/>
    </row>
    <row r="1256" ht="14.25" customHeight="1">
      <c r="A1256" s="38">
        <v>1287</v>
      </c>
      <c r="B1256" s="46" t="s">
        <v>44</v>
      </c>
      <c r="C1256" s="46" t="s">
        <v>45</v>
      </c>
      <c r="D1256" s="46" t="s">
        <v>2024</v>
      </c>
      <c r="E1256" s="46" t="s">
        <v>2025</v>
      </c>
      <c r="F1256" t="s">
        <v>48</v>
      </c>
      <c r="G1256" s="46" t="s">
        <v>49</v>
      </c>
      <c r="H1256">
        <v>0.004083193863</v>
      </c>
      <c r="I1256" t="s">
        <v>37</v>
      </c>
      <c r="L1256" t="s">
        <v>50</v>
      </c>
      <c r="M1256" t="s">
        <v>39</v>
      </c>
      <c r="N1256" s="40"/>
      <c r="O1256" s="40"/>
      <c r="P1256" s="40"/>
      <c r="Q1256" s="40"/>
      <c r="R1256" s="39"/>
      <c r="S1256" s="39"/>
      <c r="T1256" s="39"/>
      <c r="U1256" s="40"/>
      <c r="V1256" s="39"/>
      <c r="W1256" s="69"/>
      <c r="Y1256" t="s">
        <v>40</v>
      </c>
      <c r="AA1256">
        <v>29330</v>
      </c>
      <c r="AB1256" s="46" t="b">
        <v>0</v>
      </c>
      <c r="AD1256" s="8"/>
    </row>
    <row r="1257" ht="14.25" customHeight="1">
      <c r="A1257" s="38">
        <v>1287</v>
      </c>
      <c r="B1257" s="46" t="s">
        <v>53</v>
      </c>
      <c r="C1257" s="46" t="s">
        <v>45</v>
      </c>
      <c r="D1257" s="46" t="s">
        <v>2026</v>
      </c>
      <c r="E1257" s="46" t="s">
        <v>2027</v>
      </c>
      <c r="F1257" t="s">
        <v>48</v>
      </c>
      <c r="G1257" s="46" t="s">
        <v>49</v>
      </c>
      <c r="H1257">
        <v>0.141253754462</v>
      </c>
      <c r="I1257" t="s">
        <v>37</v>
      </c>
      <c r="L1257" s="46" t="str">
        <f>((I1257&amp;A1257)&amp;"-")&amp;B1257</f>
        <v>REF1287-Wang 99 - S1</v>
      </c>
      <c r="M1257" t="s">
        <v>39</v>
      </c>
      <c r="N1257" s="40"/>
      <c r="O1257" s="40"/>
      <c r="P1257" s="40"/>
      <c r="Q1257" s="40"/>
      <c r="R1257" s="39"/>
      <c r="S1257" s="39"/>
      <c r="T1257" s="39"/>
      <c r="U1257" s="40"/>
      <c r="V1257" s="39"/>
      <c r="W1257" s="69"/>
      <c r="Y1257" t="s">
        <v>294</v>
      </c>
      <c r="AA1257">
        <v>13854136</v>
      </c>
      <c r="AB1257" s="46" t="b">
        <v>0</v>
      </c>
      <c r="AD1257" s="8"/>
    </row>
    <row r="1258" ht="14.25" customHeight="1">
      <c r="A1258" s="38">
        <v>1287</v>
      </c>
      <c r="B1258" s="46" t="s">
        <v>53</v>
      </c>
      <c r="C1258" s="46" t="s">
        <v>45</v>
      </c>
      <c r="D1258" s="46" t="s">
        <v>2028</v>
      </c>
      <c r="E1258" s="46" t="s">
        <v>2029</v>
      </c>
      <c r="F1258" t="s">
        <v>48</v>
      </c>
      <c r="G1258" s="46" t="s">
        <v>49</v>
      </c>
      <c r="H1258">
        <v>0.000000109648</v>
      </c>
      <c r="I1258" t="s">
        <v>37</v>
      </c>
      <c r="L1258" t="s">
        <v>50</v>
      </c>
      <c r="M1258" t="s">
        <v>39</v>
      </c>
      <c r="N1258" s="40"/>
      <c r="O1258" s="40"/>
      <c r="P1258" s="40"/>
      <c r="Q1258" s="40"/>
      <c r="R1258" s="39"/>
      <c r="S1258" s="39"/>
      <c r="T1258" s="39"/>
      <c r="U1258" s="40"/>
      <c r="V1258" s="39"/>
      <c r="W1258" s="69"/>
      <c r="Y1258" t="s">
        <v>40</v>
      </c>
      <c r="AA1258">
        <v>11442</v>
      </c>
      <c r="AB1258" s="46" t="b">
        <v>0</v>
      </c>
      <c r="AD1258" s="8"/>
    </row>
    <row r="1259" ht="14.25" customHeight="1">
      <c r="A1259" s="38">
        <v>973</v>
      </c>
      <c r="B1259" s="46" t="s">
        <v>2030</v>
      </c>
      <c r="C1259" s="46" t="s">
        <v>2031</v>
      </c>
      <c r="D1259" s="46" t="s">
        <v>2032</v>
      </c>
      <c r="E1259" s="46" t="s">
        <v>2033</v>
      </c>
      <c r="F1259" s="5" t="s">
        <v>485</v>
      </c>
      <c r="G1259" s="5" t="s">
        <v>665</v>
      </c>
      <c r="H1259" s="23">
        <v>1.579</v>
      </c>
      <c r="I1259" t="s">
        <v>37</v>
      </c>
      <c r="K1259" t="s">
        <v>2034</v>
      </c>
      <c r="L1259" s="46" t="str">
        <f>((I1259&amp;A1259)&amp;"-")&amp;B1259</f>
        <v>REF973-Domanska U and Bogel-Lukasik E. Solubility of Benzimidazoles in Alcohols. J. Chem. Eng. Data 2003. 48. 951-956</v>
      </c>
      <c r="M1259" t="s">
        <v>39</v>
      </c>
      <c r="N1259" s="40">
        <f>U1259*V1259</f>
        <v>22.9760139601</v>
      </c>
      <c r="O1259" s="56">
        <v>74.1216</v>
      </c>
      <c r="P1259" s="56">
        <v>0.805</v>
      </c>
      <c r="Q1259" s="56">
        <v>1.27446962</v>
      </c>
      <c r="R1259" s="39">
        <f>O1259/P1259</f>
        <v>92.0765217391304</v>
      </c>
      <c r="S1259" s="39">
        <f>N1259/Q1259</f>
        <v>18.0279024305813</v>
      </c>
      <c r="T1259" s="39">
        <f>R1259+S1259</f>
        <v>110.104424169712</v>
      </c>
      <c r="U1259" s="40">
        <v>132.1625</v>
      </c>
      <c r="V1259" s="39">
        <v>0.173846696</v>
      </c>
      <c r="W1259" s="69">
        <f>round(((1000*V1259)/T1259),3)</f>
        <v>1.579</v>
      </c>
      <c r="Y1259" t="s">
        <v>40</v>
      </c>
      <c r="AA1259">
        <v>11489</v>
      </c>
      <c r="AB1259" t="b">
        <v>1</v>
      </c>
      <c r="AD1259" s="8"/>
    </row>
    <row r="1260" ht="14.25" customHeight="1">
      <c r="A1260" s="38">
        <v>973</v>
      </c>
      <c r="B1260" s="46" t="s">
        <v>2030</v>
      </c>
      <c r="C1260" s="46" t="s">
        <v>2031</v>
      </c>
      <c r="D1260" s="46" t="s">
        <v>2032</v>
      </c>
      <c r="E1260" s="46" t="s">
        <v>2033</v>
      </c>
      <c r="F1260" s="5" t="s">
        <v>598</v>
      </c>
      <c r="G1260" s="5" t="s">
        <v>599</v>
      </c>
      <c r="H1260" s="23">
        <v>1.344</v>
      </c>
      <c r="I1260" t="s">
        <v>37</v>
      </c>
      <c r="K1260" t="s">
        <v>43</v>
      </c>
      <c r="L1260" s="46" t="str">
        <f>((I1260&amp;A1260)&amp;"-")&amp;B1260</f>
        <v>REF973-Domanska U and Bogel-Lukasik E. Solubility of Benzimidazoles in Alcohols. J. Chem. Eng. Data 2003. 48. 951-956</v>
      </c>
      <c r="M1260" t="s">
        <v>39</v>
      </c>
      <c r="N1260" s="40">
        <f>U1260*V1260</f>
        <v>25.832120389075</v>
      </c>
      <c r="O1260" s="56">
        <v>102.1748</v>
      </c>
      <c r="P1260" s="56">
        <v>0.816</v>
      </c>
      <c r="Q1260" s="56">
        <v>1.27446962</v>
      </c>
      <c r="R1260" s="39">
        <f>O1260/P1260</f>
        <v>125.214215686275</v>
      </c>
      <c r="S1260" s="39">
        <f>N1260/Q1260</f>
        <v>20.2689181316656</v>
      </c>
      <c r="T1260" s="39">
        <f>R1260+S1260</f>
        <v>145.48313381794</v>
      </c>
      <c r="U1260" s="40">
        <v>132.1625</v>
      </c>
      <c r="V1260" s="39">
        <v>0.195457262</v>
      </c>
      <c r="W1260" s="69">
        <f>round(((1000*V1260)/T1260),3)</f>
        <v>1.344</v>
      </c>
      <c r="Y1260" t="s">
        <v>40</v>
      </c>
      <c r="AA1260">
        <v>11489</v>
      </c>
      <c r="AB1260" t="b">
        <v>1</v>
      </c>
      <c r="AD1260" s="8"/>
    </row>
    <row r="1261" ht="14.25" customHeight="1">
      <c r="A1261" s="38">
        <v>973</v>
      </c>
      <c r="B1261" s="46" t="s">
        <v>2030</v>
      </c>
      <c r="C1261" s="46" t="s">
        <v>2031</v>
      </c>
      <c r="D1261" s="46" t="s">
        <v>2032</v>
      </c>
      <c r="E1261" s="46" t="s">
        <v>2033</v>
      </c>
      <c r="F1261" s="41" t="s">
        <v>580</v>
      </c>
      <c r="G1261" s="5" t="s">
        <v>581</v>
      </c>
      <c r="H1261" s="23">
        <v>1.896</v>
      </c>
      <c r="I1261" t="s">
        <v>37</v>
      </c>
      <c r="K1261" t="s">
        <v>2035</v>
      </c>
      <c r="L1261" s="46" t="str">
        <f>((I1261&amp;A1261)&amp;"-")&amp;B1261</f>
        <v>REF973-Domanska U and Bogel-Lukasik E. Solubility of Benzimidazoles in Alcohols. J. Chem. Eng. Data 2003. 48. 951-956</v>
      </c>
      <c r="M1261" t="s">
        <v>39</v>
      </c>
      <c r="N1261" s="40">
        <f>U1261*V1261</f>
        <v>23.5793100009125</v>
      </c>
      <c r="O1261" s="56">
        <v>60.095</v>
      </c>
      <c r="P1261" s="56">
        <v>0.795</v>
      </c>
      <c r="Q1261" s="56">
        <v>1.27446962</v>
      </c>
      <c r="R1261" s="39">
        <f>O1261/P1261</f>
        <v>75.5911949685534</v>
      </c>
      <c r="S1261" s="39">
        <f>N1261/Q1261</f>
        <v>18.5012727105355</v>
      </c>
      <c r="T1261" s="39">
        <f>R1261+S1261</f>
        <v>94.0924676790889</v>
      </c>
      <c r="U1261" s="40">
        <v>132.1625</v>
      </c>
      <c r="V1261" s="39">
        <v>0.178411501</v>
      </c>
      <c r="W1261" s="69">
        <f>round(((1000*V1261)/T1261),3)</f>
        <v>1.896</v>
      </c>
      <c r="Y1261" t="s">
        <v>40</v>
      </c>
      <c r="AA1261">
        <v>11489</v>
      </c>
      <c r="AB1261" t="b">
        <v>1</v>
      </c>
      <c r="AD1261" s="8"/>
    </row>
    <row r="1262" ht="14.25" customHeight="1">
      <c r="A1262" s="38">
        <v>973</v>
      </c>
      <c r="B1262" s="46" t="s">
        <v>2030</v>
      </c>
      <c r="C1262" s="46" t="s">
        <v>2031</v>
      </c>
      <c r="D1262" s="46" t="s">
        <v>2032</v>
      </c>
      <c r="E1262" s="46" t="s">
        <v>2033</v>
      </c>
      <c r="F1262" s="5" t="s">
        <v>671</v>
      </c>
      <c r="G1262" s="5" t="s">
        <v>672</v>
      </c>
      <c r="H1262" s="23">
        <v>1.361</v>
      </c>
      <c r="I1262" t="s">
        <v>37</v>
      </c>
      <c r="K1262" t="s">
        <v>2034</v>
      </c>
      <c r="L1262" s="46" t="str">
        <f>((I1262&amp;A1262)&amp;"-")&amp;B1262</f>
        <v>REF973-Domanska U and Bogel-Lukasik E. Solubility of Benzimidazoles in Alcohols. J. Chem. Eng. Data 2003. 48. 951-956</v>
      </c>
      <c r="M1262" t="s">
        <v>39</v>
      </c>
      <c r="N1262" s="40">
        <f>U1262*V1262</f>
        <v>19.3826209186125</v>
      </c>
      <c r="O1262" s="56">
        <v>74.1216</v>
      </c>
      <c r="P1262" s="56">
        <v>0.801</v>
      </c>
      <c r="Q1262" s="56">
        <v>1.27446962</v>
      </c>
      <c r="R1262" s="39">
        <f>O1262/P1262</f>
        <v>92.536329588015</v>
      </c>
      <c r="S1262" s="39">
        <f>N1262/Q1262</f>
        <v>15.2083820708198</v>
      </c>
      <c r="T1262" s="39">
        <f>R1262+S1262</f>
        <v>107.744711658835</v>
      </c>
      <c r="U1262" s="40">
        <v>132.1625</v>
      </c>
      <c r="V1262" s="39">
        <v>0.146657493</v>
      </c>
      <c r="W1262" s="69">
        <f>round(((1000*V1262)/T1262),3)</f>
        <v>1.361</v>
      </c>
      <c r="Y1262" t="s">
        <v>40</v>
      </c>
      <c r="AA1262">
        <v>11489</v>
      </c>
      <c r="AB1262" t="b">
        <v>1</v>
      </c>
      <c r="AD1262" s="8"/>
    </row>
    <row r="1263" ht="14.25" customHeight="1">
      <c r="A1263" s="38">
        <v>973</v>
      </c>
      <c r="B1263" s="46" t="s">
        <v>2030</v>
      </c>
      <c r="C1263" s="46" t="s">
        <v>2031</v>
      </c>
      <c r="D1263" s="46" t="s">
        <v>2032</v>
      </c>
      <c r="E1263" s="46" t="s">
        <v>2033</v>
      </c>
      <c r="F1263" s="5" t="s">
        <v>681</v>
      </c>
      <c r="G1263" s="5" t="s">
        <v>1120</v>
      </c>
      <c r="H1263" s="23">
        <v>1.33</v>
      </c>
      <c r="I1263" t="s">
        <v>37</v>
      </c>
      <c r="K1263" t="s">
        <v>2034</v>
      </c>
      <c r="L1263" s="46" t="str">
        <f>((I1263&amp;A1263)&amp;"-")&amp;B1263</f>
        <v>REF973-Domanska U and Bogel-Lukasik E. Solubility of Benzimidazoles in Alcohols. J. Chem. Eng. Data 2003. 48. 951-956</v>
      </c>
      <c r="M1263" t="s">
        <v>39</v>
      </c>
      <c r="N1263" s="40">
        <f>U1263*V1263</f>
        <v>18.7940962839375</v>
      </c>
      <c r="O1263" s="56">
        <v>74.1216</v>
      </c>
      <c r="P1263" s="56">
        <v>0.804</v>
      </c>
      <c r="Q1263" s="56">
        <v>1.27446962</v>
      </c>
      <c r="R1263" s="39">
        <f>O1263/P1263</f>
        <v>92.1910447761194</v>
      </c>
      <c r="S1263" s="39">
        <f>N1263/Q1263</f>
        <v>14.7466020288012</v>
      </c>
      <c r="T1263" s="39">
        <f>R1263+S1263</f>
        <v>106.937646804921</v>
      </c>
      <c r="U1263" s="40">
        <v>132.1625</v>
      </c>
      <c r="V1263" s="39">
        <v>0.142204455</v>
      </c>
      <c r="W1263" s="69">
        <f>round(((1000*V1263)/T1263),3)</f>
        <v>1.33</v>
      </c>
      <c r="Y1263" t="s">
        <v>40</v>
      </c>
      <c r="AA1263">
        <v>11489</v>
      </c>
      <c r="AB1263" t="b">
        <v>1</v>
      </c>
      <c r="AD1263" s="8"/>
    </row>
    <row r="1264" ht="14.25" customHeight="1">
      <c r="A1264" s="38">
        <v>974</v>
      </c>
      <c r="B1264" s="46" t="s">
        <v>2036</v>
      </c>
      <c r="C1264" s="46" t="s">
        <v>2037</v>
      </c>
      <c r="D1264" s="46" t="s">
        <v>2032</v>
      </c>
      <c r="E1264" s="46" t="s">
        <v>2033</v>
      </c>
      <c r="F1264" s="5" t="s">
        <v>521</v>
      </c>
      <c r="G1264" s="5" t="s">
        <v>522</v>
      </c>
      <c r="H1264" s="23">
        <v>0.006</v>
      </c>
      <c r="I1264" t="s">
        <v>37</v>
      </c>
      <c r="K1264" t="s">
        <v>43</v>
      </c>
      <c r="L1264" s="46" t="str">
        <f>((I1264&amp;A1264)&amp;"-")&amp;B1264</f>
        <v>REF974-Domanska U and Pobudkowska A. Solubility of Imidazoles; Benzimidazoles and Phenylimidazoles in Dichloromethane; 1-Chlorobutane; Toluene and 2-Nitrotoluene. J. Chem. Eng. Data 2004. 49. 1082-1090</v>
      </c>
      <c r="M1264" t="s">
        <v>39</v>
      </c>
      <c r="N1264" s="40">
        <f>U1264*V1264</f>
        <v>0.0793451070471</v>
      </c>
      <c r="O1264" s="56">
        <v>92.5673</v>
      </c>
      <c r="P1264" s="56">
        <v>0.873</v>
      </c>
      <c r="Q1264" s="56">
        <v>1.27446962</v>
      </c>
      <c r="R1264" s="39">
        <f>O1264/P1264</f>
        <v>106.033562428408</v>
      </c>
      <c r="S1264" s="39">
        <f>N1264/Q1264</f>
        <v>0.062257354590453</v>
      </c>
      <c r="T1264" s="39">
        <f>R1264+S1264</f>
        <v>106.095819782998</v>
      </c>
      <c r="U1264" s="40">
        <v>132.1625</v>
      </c>
      <c r="V1264" s="39">
        <v>0.000600360216</v>
      </c>
      <c r="W1264" s="69">
        <f>round(((1000*V1264)/T1264),3)</f>
        <v>0.006</v>
      </c>
      <c r="Y1264" t="s">
        <v>40</v>
      </c>
      <c r="AA1264">
        <v>11489</v>
      </c>
      <c r="AB1264" t="b">
        <v>1</v>
      </c>
      <c r="AD1264" s="8"/>
    </row>
    <row r="1265" ht="14.25" customHeight="1">
      <c r="A1265" s="38">
        <v>974</v>
      </c>
      <c r="B1265" s="46" t="s">
        <v>2036</v>
      </c>
      <c r="C1265" s="46" t="s">
        <v>2037</v>
      </c>
      <c r="D1265" s="46" t="s">
        <v>2032</v>
      </c>
      <c r="E1265" s="46" t="s">
        <v>2033</v>
      </c>
      <c r="F1265" s="5" t="s">
        <v>1605</v>
      </c>
      <c r="G1265" s="5" t="s">
        <v>2038</v>
      </c>
      <c r="H1265" s="23">
        <v>0.095</v>
      </c>
      <c r="I1265" t="s">
        <v>37</v>
      </c>
      <c r="K1265" t="s">
        <v>2039</v>
      </c>
      <c r="L1265" s="46" t="str">
        <f>((I1265&amp;A1265)&amp;"-")&amp;B1265</f>
        <v>REF974-Domanska U and Pobudkowska A. Solubility of Imidazoles; Benzimidazoles and Phenylimidazoles in Dichloromethane; 1-Chlorobutane; Toluene and 2-Nitrotoluene. J. Chem. Eng. Data 2004. 49. 1082-1090</v>
      </c>
      <c r="M1265" t="s">
        <v>39</v>
      </c>
      <c r="N1265" s="40">
        <f>U1265*V1265</f>
        <v>0.86467664798325</v>
      </c>
      <c r="O1265" s="56">
        <v>84.9326</v>
      </c>
      <c r="P1265" s="56">
        <v>1.252</v>
      </c>
      <c r="Q1265" s="56">
        <v>1.27446962</v>
      </c>
      <c r="R1265" s="39">
        <f>O1265/P1265</f>
        <v>67.8375399361022</v>
      </c>
      <c r="S1265" s="39">
        <f>N1265/Q1265</f>
        <v>0.678459991838213</v>
      </c>
      <c r="T1265" s="39">
        <f>R1265+S1265</f>
        <v>68.5159999279404</v>
      </c>
      <c r="U1265" s="40">
        <v>132.1625</v>
      </c>
      <c r="V1265" s="39">
        <v>0.00654252642</v>
      </c>
      <c r="W1265" s="69">
        <f>round(((1000*V1265)/T1265),3)</f>
        <v>0.095</v>
      </c>
      <c r="Y1265" t="s">
        <v>40</v>
      </c>
      <c r="AA1265">
        <v>11489</v>
      </c>
      <c r="AB1265" t="b">
        <v>1</v>
      </c>
      <c r="AD1265" s="8"/>
    </row>
    <row r="1266" ht="14.25" customHeight="1">
      <c r="A1266" s="38">
        <v>974</v>
      </c>
      <c r="B1266" s="46" t="s">
        <v>2036</v>
      </c>
      <c r="C1266" s="46" t="s">
        <v>2037</v>
      </c>
      <c r="D1266" s="46" t="s">
        <v>2032</v>
      </c>
      <c r="E1266" s="46" t="s">
        <v>2033</v>
      </c>
      <c r="F1266" s="5" t="s">
        <v>731</v>
      </c>
      <c r="G1266" s="5" t="s">
        <v>767</v>
      </c>
      <c r="H1266" s="23">
        <v>0.008</v>
      </c>
      <c r="I1266" t="s">
        <v>37</v>
      </c>
      <c r="K1266" t="s">
        <v>2039</v>
      </c>
      <c r="L1266" s="46" t="str">
        <f>((I1266&amp;A1266)&amp;"-")&amp;B1266</f>
        <v>REF974-Domanska U and Pobudkowska A. Solubility of Imidazoles; Benzimidazoles and Phenylimidazoles in Dichloromethane; 1-Chlorobutane; Toluene and 2-Nitrotoluene. J. Chem. Eng. Data 2004. 49. 1082-1090</v>
      </c>
      <c r="M1266" t="s">
        <v>39</v>
      </c>
      <c r="N1266" s="40">
        <f>U1266*V1266</f>
        <v>0.1058146516672</v>
      </c>
      <c r="O1266" s="56">
        <v>92.1384</v>
      </c>
      <c r="P1266" s="56">
        <v>0.871</v>
      </c>
      <c r="Q1266" s="56">
        <v>1.27446962</v>
      </c>
      <c r="R1266" s="39">
        <f>O1266/P1266</f>
        <v>105.784615384615</v>
      </c>
      <c r="S1266" s="39">
        <f>N1266/Q1266</f>
        <v>0.083026421349455</v>
      </c>
      <c r="T1266" s="39">
        <f>R1266+S1266</f>
        <v>105.867641805965</v>
      </c>
      <c r="U1266" s="40">
        <v>132.1625</v>
      </c>
      <c r="V1266" s="39">
        <v>0.000800640512</v>
      </c>
      <c r="W1266" s="69">
        <f>round(((1000*V1266)/T1266),3)</f>
        <v>0.008</v>
      </c>
      <c r="Y1266" t="s">
        <v>40</v>
      </c>
      <c r="AA1266">
        <v>11489</v>
      </c>
      <c r="AB1266" t="b">
        <v>1</v>
      </c>
      <c r="AD1266" s="8"/>
    </row>
    <row r="1267" ht="14.25" customHeight="1">
      <c r="A1267" s="38">
        <v>1287</v>
      </c>
      <c r="B1267" s="46" t="s">
        <v>53</v>
      </c>
      <c r="C1267" s="46" t="s">
        <v>45</v>
      </c>
      <c r="D1267" s="46" t="s">
        <v>2032</v>
      </c>
      <c r="E1267" s="46" t="s">
        <v>2040</v>
      </c>
      <c r="F1267" t="s">
        <v>48</v>
      </c>
      <c r="G1267" s="46" t="s">
        <v>49</v>
      </c>
      <c r="H1267">
        <v>0.010964781961</v>
      </c>
      <c r="I1267" t="s">
        <v>37</v>
      </c>
      <c r="L1267" t="s">
        <v>50</v>
      </c>
      <c r="M1267" t="s">
        <v>39</v>
      </c>
      <c r="N1267" s="40"/>
      <c r="O1267" s="40"/>
      <c r="P1267" s="40"/>
      <c r="Q1267" s="40"/>
      <c r="R1267" s="39"/>
      <c r="S1267" s="39"/>
      <c r="T1267" s="39"/>
      <c r="U1267" s="40"/>
      <c r="V1267" s="39"/>
      <c r="W1267" s="69"/>
      <c r="Y1267" t="s">
        <v>40</v>
      </c>
      <c r="AA1267">
        <v>11489</v>
      </c>
      <c r="AB1267" s="46" t="b">
        <v>0</v>
      </c>
      <c r="AD1267" s="8"/>
    </row>
    <row r="1268" ht="14.25" customHeight="1">
      <c r="A1268" s="38">
        <v>905</v>
      </c>
      <c r="B1268" s="44" t="s">
        <v>1728</v>
      </c>
      <c r="C1268" s="46" t="s">
        <v>1729</v>
      </c>
      <c r="D1268" s="46" t="s">
        <v>2041</v>
      </c>
      <c r="E1268" s="46" t="s">
        <v>2042</v>
      </c>
      <c r="F1268" s="41" t="s">
        <v>485</v>
      </c>
      <c r="G1268" s="41" t="s">
        <v>486</v>
      </c>
      <c r="H1268" s="65">
        <v>1.61</v>
      </c>
      <c r="I1268" t="s">
        <v>37</v>
      </c>
      <c r="K1268" s="46" t="s">
        <v>43</v>
      </c>
      <c r="L1268" s="46" t="s">
        <v>1732</v>
      </c>
      <c r="M1268" t="s">
        <v>583</v>
      </c>
      <c r="N1268" s="40">
        <f>U1268*V1268</f>
        <v>21.1165548</v>
      </c>
      <c r="O1268" s="40">
        <f>(1-V1268)*74.1216</f>
        <v>62.62533984</v>
      </c>
      <c r="P1268" s="40">
        <v>0.805</v>
      </c>
      <c r="Q1268" s="40">
        <v>1.151</v>
      </c>
      <c r="R1268" s="39">
        <f>N1268/Q1268</f>
        <v>18.3462682884448</v>
      </c>
      <c r="S1268" s="39">
        <f>O1268/P1268</f>
        <v>77.7954532173913</v>
      </c>
      <c r="T1268" s="39">
        <f>R1268+S1268</f>
        <v>96.1417215058361</v>
      </c>
      <c r="U1268" s="40">
        <v>136.148</v>
      </c>
      <c r="V1268" s="39">
        <v>0.1551</v>
      </c>
      <c r="W1268" s="69">
        <f>round(((1000*V1268)/T1268),2)</f>
        <v>1.61</v>
      </c>
      <c r="Y1268" t="s">
        <v>40</v>
      </c>
      <c r="AA1268">
        <v>8070</v>
      </c>
      <c r="AB1268" t="b">
        <v>1</v>
      </c>
      <c r="AD1268" s="8"/>
    </row>
    <row r="1269" ht="14.25" customHeight="1">
      <c r="A1269" s="38">
        <v>905</v>
      </c>
      <c r="B1269" s="44" t="s">
        <v>1728</v>
      </c>
      <c r="C1269" s="46" t="s">
        <v>1729</v>
      </c>
      <c r="D1269" s="46" t="s">
        <v>2041</v>
      </c>
      <c r="E1269" s="46" t="s">
        <v>2042</v>
      </c>
      <c r="F1269" s="41" t="s">
        <v>547</v>
      </c>
      <c r="G1269" s="41" t="s">
        <v>548</v>
      </c>
      <c r="H1269" s="65">
        <v>1.04</v>
      </c>
      <c r="I1269" t="s">
        <v>37</v>
      </c>
      <c r="K1269" s="46" t="s">
        <v>43</v>
      </c>
      <c r="L1269" s="46" t="s">
        <v>1732</v>
      </c>
      <c r="M1269" t="s">
        <v>583</v>
      </c>
      <c r="N1269" s="40">
        <f>U1269*V1269</f>
        <v>25.2282244</v>
      </c>
      <c r="O1269" s="40">
        <f>(1-V1269)*158.2811</f>
        <v>128.95161217</v>
      </c>
      <c r="P1269" s="40">
        <v>0.828</v>
      </c>
      <c r="Q1269" s="40">
        <v>1.151</v>
      </c>
      <c r="R1269" s="39">
        <f>N1269/Q1269</f>
        <v>21.9185268462207</v>
      </c>
      <c r="S1269" s="39">
        <f>O1269/P1269</f>
        <v>155.738662041063</v>
      </c>
      <c r="T1269" s="39">
        <f>R1269+S1269</f>
        <v>177.657188887284</v>
      </c>
      <c r="U1269" s="40">
        <v>136.148</v>
      </c>
      <c r="V1269" s="39">
        <v>0.1853</v>
      </c>
      <c r="W1269" s="69">
        <f>round(((1000*V1269)/T1269),2)</f>
        <v>1.04</v>
      </c>
      <c r="Y1269" t="s">
        <v>40</v>
      </c>
      <c r="AA1269">
        <v>8070</v>
      </c>
      <c r="AB1269" t="b">
        <v>1</v>
      </c>
      <c r="AD1269" s="8"/>
    </row>
    <row r="1270" ht="14.25" customHeight="1">
      <c r="A1270" s="38">
        <v>905</v>
      </c>
      <c r="B1270" s="44" t="s">
        <v>1728</v>
      </c>
      <c r="C1270" s="46" t="s">
        <v>1729</v>
      </c>
      <c r="D1270" s="46" t="s">
        <v>2041</v>
      </c>
      <c r="E1270" s="46" t="s">
        <v>2042</v>
      </c>
      <c r="F1270" s="41" t="s">
        <v>594</v>
      </c>
      <c r="G1270" s="41" t="s">
        <v>595</v>
      </c>
      <c r="H1270" s="65">
        <v>1.28</v>
      </c>
      <c r="I1270" t="s">
        <v>37</v>
      </c>
      <c r="K1270" s="46" t="s">
        <v>43</v>
      </c>
      <c r="L1270" s="46" t="s">
        <v>1732</v>
      </c>
      <c r="M1270" t="s">
        <v>583</v>
      </c>
      <c r="N1270" s="40">
        <f>U1270*V1270</f>
        <v>23.893974</v>
      </c>
      <c r="O1270" s="40">
        <f>(1-V1270)*116.2013</f>
        <v>95.80797185</v>
      </c>
      <c r="P1270" s="40">
        <v>0.82</v>
      </c>
      <c r="Q1270" s="40">
        <v>1.151</v>
      </c>
      <c r="R1270" s="39">
        <f>N1270/Q1270</f>
        <v>20.7593171155517</v>
      </c>
      <c r="S1270" s="39">
        <f>O1270/P1270</f>
        <v>116.838990060976</v>
      </c>
      <c r="T1270" s="39">
        <f>R1270+S1270</f>
        <v>137.598307176527</v>
      </c>
      <c r="U1270" s="40">
        <v>136.148</v>
      </c>
      <c r="V1270" s="39">
        <v>0.1755</v>
      </c>
      <c r="W1270" s="69">
        <f>round(((1000*V1270)/T1270),2)</f>
        <v>1.28</v>
      </c>
      <c r="Y1270" t="s">
        <v>40</v>
      </c>
      <c r="AA1270">
        <v>8070</v>
      </c>
      <c r="AB1270" t="b">
        <v>1</v>
      </c>
      <c r="AD1270" s="8"/>
    </row>
    <row r="1271" ht="14.25" customHeight="1">
      <c r="A1271" s="38">
        <v>905</v>
      </c>
      <c r="B1271" s="44" t="s">
        <v>1728</v>
      </c>
      <c r="C1271" s="46" t="s">
        <v>1729</v>
      </c>
      <c r="D1271" s="46" t="s">
        <v>2041</v>
      </c>
      <c r="E1271" s="46" t="s">
        <v>2042</v>
      </c>
      <c r="F1271" s="41" t="s">
        <v>598</v>
      </c>
      <c r="G1271" s="41" t="s">
        <v>599</v>
      </c>
      <c r="H1271" s="65">
        <v>1.38</v>
      </c>
      <c r="I1271" t="s">
        <v>37</v>
      </c>
      <c r="K1271" s="46" t="s">
        <v>43</v>
      </c>
      <c r="L1271" s="46" t="s">
        <v>1732</v>
      </c>
      <c r="M1271" t="s">
        <v>583</v>
      </c>
      <c r="N1271" s="40">
        <f>U1271*V1271</f>
        <v>23.2404636</v>
      </c>
      <c r="O1271" s="40">
        <f>(1-V1271)*102.1748</f>
        <v>84.73356164</v>
      </c>
      <c r="P1271" s="40">
        <v>0.816</v>
      </c>
      <c r="Q1271" s="40">
        <v>1.151</v>
      </c>
      <c r="R1271" s="39">
        <f>N1271/Q1271</f>
        <v>20.1915409209383</v>
      </c>
      <c r="S1271" s="39">
        <f>O1271/P1271</f>
        <v>103.840149068627</v>
      </c>
      <c r="T1271" s="39">
        <f>R1271+S1271</f>
        <v>124.031689989566</v>
      </c>
      <c r="U1271" s="40">
        <v>136.148</v>
      </c>
      <c r="V1271" s="39">
        <v>0.1707</v>
      </c>
      <c r="W1271" s="69">
        <f>round(((1000*V1271)/T1271),2)</f>
        <v>1.38</v>
      </c>
      <c r="Y1271" t="s">
        <v>40</v>
      </c>
      <c r="AA1271">
        <v>8070</v>
      </c>
      <c r="AB1271" t="b">
        <v>1</v>
      </c>
      <c r="AD1271" s="8"/>
    </row>
    <row r="1272" ht="14.25" customHeight="1">
      <c r="A1272" s="38">
        <v>905</v>
      </c>
      <c r="B1272" s="44" t="s">
        <v>1728</v>
      </c>
      <c r="C1272" s="46" t="s">
        <v>1729</v>
      </c>
      <c r="D1272" s="46" t="s">
        <v>2041</v>
      </c>
      <c r="E1272" s="46" t="s">
        <v>2042</v>
      </c>
      <c r="F1272" s="41" t="s">
        <v>35</v>
      </c>
      <c r="G1272" s="41" t="s">
        <v>36</v>
      </c>
      <c r="H1272" s="65">
        <v>1.16</v>
      </c>
      <c r="I1272" t="s">
        <v>37</v>
      </c>
      <c r="K1272" s="46" t="s">
        <v>43</v>
      </c>
      <c r="L1272" s="46" t="s">
        <v>1732</v>
      </c>
      <c r="M1272" t="s">
        <v>583</v>
      </c>
      <c r="N1272" s="40">
        <f>U1272*V1272</f>
        <v>23.9348184</v>
      </c>
      <c r="O1272" s="40">
        <f>(1-V1272)*130.2279</f>
        <v>107.33383518</v>
      </c>
      <c r="P1272" s="40">
        <v>0.823</v>
      </c>
      <c r="Q1272" s="40">
        <v>1.151</v>
      </c>
      <c r="R1272" s="39">
        <f>N1272/Q1272</f>
        <v>20.794803127715</v>
      </c>
      <c r="S1272" s="39">
        <f>O1272/P1272</f>
        <v>130.41778272175</v>
      </c>
      <c r="T1272" s="39">
        <f>R1272+S1272</f>
        <v>151.212585849465</v>
      </c>
      <c r="U1272" s="40">
        <v>136.148</v>
      </c>
      <c r="V1272" s="39">
        <v>0.1758</v>
      </c>
      <c r="W1272" s="69">
        <f>round(((1000*V1272)/T1272),2)</f>
        <v>1.16</v>
      </c>
      <c r="Y1272" t="s">
        <v>40</v>
      </c>
      <c r="AA1272">
        <v>8070</v>
      </c>
      <c r="AB1272" t="b">
        <v>1</v>
      </c>
      <c r="AD1272" s="8"/>
    </row>
    <row r="1273" ht="14.25" customHeight="1">
      <c r="A1273" s="38">
        <v>905</v>
      </c>
      <c r="B1273" s="44" t="s">
        <v>1728</v>
      </c>
      <c r="C1273" s="46" t="s">
        <v>1729</v>
      </c>
      <c r="D1273" s="46" t="s">
        <v>2041</v>
      </c>
      <c r="E1273" s="46" t="s">
        <v>2042</v>
      </c>
      <c r="F1273" s="41" t="s">
        <v>669</v>
      </c>
      <c r="G1273" s="41" t="s">
        <v>670</v>
      </c>
      <c r="H1273" s="65">
        <v>1.49</v>
      </c>
      <c r="I1273" t="s">
        <v>37</v>
      </c>
      <c r="K1273" s="46" t="s">
        <v>43</v>
      </c>
      <c r="L1273" s="46" t="s">
        <v>1732</v>
      </c>
      <c r="M1273" t="s">
        <v>583</v>
      </c>
      <c r="N1273" s="40">
        <f>U1273*V1273</f>
        <v>22.4099608</v>
      </c>
      <c r="O1273" s="40">
        <f>(1-V1273)*88.1482</f>
        <v>73.63900628</v>
      </c>
      <c r="P1273" s="40">
        <v>0.811</v>
      </c>
      <c r="Q1273" s="40">
        <v>1.151</v>
      </c>
      <c r="R1273" s="39">
        <f>N1273/Q1273</f>
        <v>19.4699920069505</v>
      </c>
      <c r="S1273" s="39">
        <f>O1273/P1273</f>
        <v>90.800254352651</v>
      </c>
      <c r="T1273" s="39">
        <f>R1273+S1273</f>
        <v>110.270246359602</v>
      </c>
      <c r="U1273" s="40">
        <v>136.148</v>
      </c>
      <c r="V1273" s="39">
        <v>0.1646</v>
      </c>
      <c r="W1273" s="69">
        <f>round(((1000*V1273)/T1273),2)</f>
        <v>1.49</v>
      </c>
      <c r="Y1273" t="s">
        <v>40</v>
      </c>
      <c r="AA1273">
        <v>8070</v>
      </c>
      <c r="AB1273" t="b">
        <v>1</v>
      </c>
      <c r="AD1273" s="8"/>
    </row>
    <row r="1274" ht="14.25" customHeight="1">
      <c r="A1274" s="38">
        <v>905</v>
      </c>
      <c r="B1274" s="44" t="s">
        <v>1728</v>
      </c>
      <c r="C1274" s="46" t="s">
        <v>1729</v>
      </c>
      <c r="D1274" s="46" t="s">
        <v>2041</v>
      </c>
      <c r="E1274" s="46" t="s">
        <v>2042</v>
      </c>
      <c r="F1274" s="41" t="s">
        <v>580</v>
      </c>
      <c r="G1274" s="41" t="s">
        <v>792</v>
      </c>
      <c r="H1274" s="65">
        <v>1.77</v>
      </c>
      <c r="I1274" t="s">
        <v>37</v>
      </c>
      <c r="K1274" s="46" t="s">
        <v>43</v>
      </c>
      <c r="L1274" s="46" t="s">
        <v>1732</v>
      </c>
      <c r="M1274" t="s">
        <v>583</v>
      </c>
      <c r="N1274" s="40">
        <f>U1274*V1274</f>
        <v>19.74146</v>
      </c>
      <c r="O1274" s="40">
        <f>(1-V1274)*60.095</f>
        <v>51.381225</v>
      </c>
      <c r="P1274" s="40">
        <v>0.795</v>
      </c>
      <c r="Q1274" s="40">
        <v>1.151</v>
      </c>
      <c r="R1274" s="39">
        <f>N1274/Q1274</f>
        <v>17.1515725456125</v>
      </c>
      <c r="S1274" s="39">
        <f>O1274/P1274</f>
        <v>64.6304716981132</v>
      </c>
      <c r="T1274" s="39">
        <f>R1274+S1274</f>
        <v>81.7820442437257</v>
      </c>
      <c r="U1274" s="40">
        <v>136.148</v>
      </c>
      <c r="V1274" s="39">
        <v>0.145</v>
      </c>
      <c r="W1274" s="69">
        <f>round(((1000*V1274)/T1274),2)</f>
        <v>1.77</v>
      </c>
      <c r="Y1274" t="s">
        <v>40</v>
      </c>
      <c r="AA1274">
        <v>8070</v>
      </c>
      <c r="AB1274" t="b">
        <v>1</v>
      </c>
      <c r="AD1274" s="8"/>
    </row>
    <row r="1275" ht="14.25" customHeight="1">
      <c r="A1275" s="38">
        <v>905</v>
      </c>
      <c r="B1275" s="44" t="s">
        <v>1728</v>
      </c>
      <c r="C1275" s="46" t="s">
        <v>1729</v>
      </c>
      <c r="D1275" s="46" t="s">
        <v>2041</v>
      </c>
      <c r="E1275" s="46" t="s">
        <v>2042</v>
      </c>
      <c r="F1275" s="41" t="s">
        <v>1361</v>
      </c>
      <c r="G1275" s="41" t="s">
        <v>1362</v>
      </c>
      <c r="H1275" s="65">
        <v>2.64</v>
      </c>
      <c r="I1275" t="s">
        <v>37</v>
      </c>
      <c r="K1275" s="46" t="s">
        <v>43</v>
      </c>
      <c r="L1275" s="46" t="s">
        <v>1732</v>
      </c>
      <c r="M1275" t="s">
        <v>583</v>
      </c>
      <c r="N1275" s="40">
        <f>U1275*V1275</f>
        <v>34.4999032</v>
      </c>
      <c r="O1275" s="40">
        <f>(1-V1275)*88.1051</f>
        <v>65.77926766</v>
      </c>
      <c r="P1275" s="40">
        <v>0.995</v>
      </c>
      <c r="Q1275" s="40">
        <v>1.151</v>
      </c>
      <c r="R1275" s="39">
        <f>N1275/Q1275</f>
        <v>29.973851607298</v>
      </c>
      <c r="S1275" s="39">
        <f>O1275/P1275</f>
        <v>66.1098167437186</v>
      </c>
      <c r="T1275" s="39">
        <f>R1275+S1275</f>
        <v>96.0836683510166</v>
      </c>
      <c r="U1275" s="40">
        <v>136.148</v>
      </c>
      <c r="V1275" s="39">
        <v>0.2534</v>
      </c>
      <c r="W1275" s="69">
        <f>round(((1000*V1275)/T1275),2)</f>
        <v>2.64</v>
      </c>
      <c r="Y1275" t="s">
        <v>40</v>
      </c>
      <c r="AA1275">
        <v>8070</v>
      </c>
      <c r="AB1275" t="b">
        <v>1</v>
      </c>
      <c r="AD1275" s="8"/>
    </row>
    <row r="1276" ht="14.25" customHeight="1">
      <c r="A1276" s="38">
        <v>905</v>
      </c>
      <c r="B1276" s="44" t="s">
        <v>1728</v>
      </c>
      <c r="C1276" s="46" t="s">
        <v>1729</v>
      </c>
      <c r="D1276" s="46" t="s">
        <v>2041</v>
      </c>
      <c r="E1276" s="46" t="s">
        <v>2042</v>
      </c>
      <c r="F1276" s="41" t="s">
        <v>671</v>
      </c>
      <c r="G1276" s="41" t="s">
        <v>672</v>
      </c>
      <c r="H1276" s="65">
        <v>1.75</v>
      </c>
      <c r="I1276" t="s">
        <v>37</v>
      </c>
      <c r="K1276" s="46" t="s">
        <v>43</v>
      </c>
      <c r="L1276" s="46" t="s">
        <v>1732</v>
      </c>
      <c r="M1276" t="s">
        <v>583</v>
      </c>
      <c r="N1276" s="40">
        <f>U1276*V1276</f>
        <v>23.14516</v>
      </c>
      <c r="O1276" s="40">
        <f>(1-V1276)*74.1216</f>
        <v>61.520928</v>
      </c>
      <c r="P1276" s="40">
        <v>0.801</v>
      </c>
      <c r="Q1276" s="40">
        <v>1.151</v>
      </c>
      <c r="R1276" s="39">
        <f>N1276/Q1276</f>
        <v>20.1087402258905</v>
      </c>
      <c r="S1276" s="39">
        <f>O1276/P1276</f>
        <v>76.8051535580524</v>
      </c>
      <c r="T1276" s="39">
        <f>R1276+S1276</f>
        <v>96.913893783943</v>
      </c>
      <c r="U1276" s="40">
        <v>136.148</v>
      </c>
      <c r="V1276" s="39">
        <v>0.17</v>
      </c>
      <c r="W1276" s="69">
        <f>round(((1000*V1276)/T1276),2)</f>
        <v>1.75</v>
      </c>
      <c r="Y1276" t="s">
        <v>40</v>
      </c>
      <c r="AA1276">
        <v>8070</v>
      </c>
      <c r="AB1276" t="b">
        <v>1</v>
      </c>
      <c r="AD1276" s="8"/>
    </row>
    <row r="1277" ht="14.25" customHeight="1">
      <c r="A1277" s="38">
        <v>905</v>
      </c>
      <c r="B1277" s="44" t="s">
        <v>1728</v>
      </c>
      <c r="C1277" s="46" t="s">
        <v>1729</v>
      </c>
      <c r="D1277" s="46" t="s">
        <v>2041</v>
      </c>
      <c r="E1277" s="46" t="s">
        <v>2042</v>
      </c>
      <c r="F1277" s="41" t="s">
        <v>675</v>
      </c>
      <c r="G1277" s="41" t="s">
        <v>676</v>
      </c>
      <c r="H1277" s="65">
        <v>1.25</v>
      </c>
      <c r="I1277" t="s">
        <v>37</v>
      </c>
      <c r="K1277" s="46" t="s">
        <v>43</v>
      </c>
      <c r="L1277" s="46" t="s">
        <v>1732</v>
      </c>
      <c r="M1277" t="s">
        <v>583</v>
      </c>
      <c r="N1277" s="40">
        <f>U1277*V1277</f>
        <v>18.8020388</v>
      </c>
      <c r="O1277" s="40">
        <f>(1-V1277)*88.1482</f>
        <v>75.97493358</v>
      </c>
      <c r="P1277" s="40">
        <v>0.809</v>
      </c>
      <c r="Q1277" s="40">
        <v>1.151</v>
      </c>
      <c r="R1277" s="39">
        <f>N1277/Q1277</f>
        <v>16.3353942658558</v>
      </c>
      <c r="S1277" s="39">
        <f>O1277/P1277</f>
        <v>93.9121552286774</v>
      </c>
      <c r="T1277" s="39">
        <f>R1277+S1277</f>
        <v>110.247549494533</v>
      </c>
      <c r="U1277" s="40">
        <v>136.148</v>
      </c>
      <c r="V1277" s="39">
        <v>0.1381</v>
      </c>
      <c r="W1277" s="69">
        <f>round(((1000*V1277)/T1277),2)</f>
        <v>1.25</v>
      </c>
      <c r="Y1277" t="s">
        <v>40</v>
      </c>
      <c r="AA1277">
        <v>8070</v>
      </c>
      <c r="AB1277" t="b">
        <v>1</v>
      </c>
      <c r="AD1277" s="8"/>
    </row>
    <row r="1278" ht="14.25" customHeight="1">
      <c r="A1278" s="38">
        <v>905</v>
      </c>
      <c r="B1278" s="44" t="s">
        <v>1728</v>
      </c>
      <c r="C1278" s="46" t="s">
        <v>1729</v>
      </c>
      <c r="D1278" s="46" t="s">
        <v>2041</v>
      </c>
      <c r="E1278" s="46" t="s">
        <v>2042</v>
      </c>
      <c r="F1278" s="41" t="s">
        <v>679</v>
      </c>
      <c r="G1278" s="41" t="s">
        <v>1119</v>
      </c>
      <c r="H1278" s="65">
        <v>1.28</v>
      </c>
      <c r="I1278" t="s">
        <v>37</v>
      </c>
      <c r="K1278" s="46" t="s">
        <v>43</v>
      </c>
      <c r="L1278" s="46" t="s">
        <v>1732</v>
      </c>
      <c r="M1278" t="s">
        <v>583</v>
      </c>
      <c r="N1278" s="40">
        <f>U1278*V1278</f>
        <v>16.7325892</v>
      </c>
      <c r="O1278" s="40">
        <f>(1-V1278)*74.1216</f>
        <v>65.01205536</v>
      </c>
      <c r="P1278" s="40">
        <v>0.801</v>
      </c>
      <c r="Q1278" s="40">
        <v>1.151</v>
      </c>
      <c r="R1278" s="39">
        <f>N1278/Q1278</f>
        <v>14.5374363162467</v>
      </c>
      <c r="S1278" s="39">
        <f>O1278/P1278</f>
        <v>81.1636146816479</v>
      </c>
      <c r="T1278" s="39">
        <f>R1278+S1278</f>
        <v>95.7010509978947</v>
      </c>
      <c r="U1278" s="40">
        <v>136.148</v>
      </c>
      <c r="V1278" s="39">
        <v>0.1229</v>
      </c>
      <c r="W1278" s="69">
        <f>round(((1000*V1278)/T1278),2)</f>
        <v>1.28</v>
      </c>
      <c r="Y1278" t="s">
        <v>40</v>
      </c>
      <c r="AA1278">
        <v>8070</v>
      </c>
      <c r="AB1278" t="b">
        <v>1</v>
      </c>
      <c r="AD1278" s="8"/>
    </row>
    <row r="1279" ht="14.25" customHeight="1">
      <c r="A1279" s="38">
        <v>905</v>
      </c>
      <c r="B1279" s="44" t="s">
        <v>1728</v>
      </c>
      <c r="C1279" s="46" t="s">
        <v>1729</v>
      </c>
      <c r="D1279" s="46" t="s">
        <v>2041</v>
      </c>
      <c r="E1279" s="46" t="s">
        <v>2042</v>
      </c>
      <c r="F1279" s="41" t="s">
        <v>681</v>
      </c>
      <c r="G1279" s="41" t="s">
        <v>1120</v>
      </c>
      <c r="H1279" s="65">
        <v>2.19</v>
      </c>
      <c r="I1279" t="s">
        <v>37</v>
      </c>
      <c r="K1279" s="46" t="s">
        <v>43</v>
      </c>
      <c r="L1279" s="46" t="s">
        <v>1732</v>
      </c>
      <c r="M1279" t="s">
        <v>583</v>
      </c>
      <c r="N1279" s="40">
        <f>U1279*V1279</f>
        <v>29.1084424</v>
      </c>
      <c r="O1279" s="40">
        <f>(1-V1279)*74.1216</f>
        <v>58.27440192</v>
      </c>
      <c r="P1279" s="40">
        <v>0.804</v>
      </c>
      <c r="Q1279" s="40">
        <v>1.151</v>
      </c>
      <c r="R1279" s="39">
        <f>N1279/Q1279</f>
        <v>25.2896980017376</v>
      </c>
      <c r="S1279" s="39">
        <f>O1279/P1279</f>
        <v>72.4805994029851</v>
      </c>
      <c r="T1279" s="39">
        <f>R1279+S1279</f>
        <v>97.7702974047227</v>
      </c>
      <c r="U1279" s="40">
        <v>136.148</v>
      </c>
      <c r="V1279" s="39">
        <v>0.2138</v>
      </c>
      <c r="W1279" s="69">
        <f>round(((1000*V1279)/T1279),2)</f>
        <v>2.19</v>
      </c>
      <c r="Y1279" t="s">
        <v>40</v>
      </c>
      <c r="AA1279">
        <v>8070</v>
      </c>
      <c r="AB1279" t="b">
        <v>1</v>
      </c>
      <c r="AD1279" s="8"/>
    </row>
    <row r="1280" ht="14.25" customHeight="1">
      <c r="A1280" s="38">
        <v>905</v>
      </c>
      <c r="B1280" s="44" t="s">
        <v>1728</v>
      </c>
      <c r="C1280" s="46" t="s">
        <v>1729</v>
      </c>
      <c r="D1280" s="46" t="s">
        <v>2041</v>
      </c>
      <c r="E1280" s="46" t="s">
        <v>2042</v>
      </c>
      <c r="F1280" s="41" t="s">
        <v>683</v>
      </c>
      <c r="G1280" s="41" t="s">
        <v>684</v>
      </c>
      <c r="H1280" s="65">
        <v>1.68</v>
      </c>
      <c r="I1280" t="s">
        <v>37</v>
      </c>
      <c r="K1280" s="46" t="s">
        <v>43</v>
      </c>
      <c r="L1280" s="46" t="s">
        <v>1732</v>
      </c>
      <c r="M1280" t="s">
        <v>583</v>
      </c>
      <c r="N1280" s="40">
        <f>U1280*V1280</f>
        <v>25.2690688</v>
      </c>
      <c r="O1280" s="40">
        <f>(1-V1280)*88.1482</f>
        <v>71.78789408</v>
      </c>
      <c r="P1280" s="40">
        <v>0.809</v>
      </c>
      <c r="Q1280" s="40">
        <v>1.151</v>
      </c>
      <c r="R1280" s="39">
        <f>N1280/Q1280</f>
        <v>21.954012858384</v>
      </c>
      <c r="S1280" s="39">
        <f>O1280/P1280</f>
        <v>88.7365810630408</v>
      </c>
      <c r="T1280" s="39">
        <f>R1280+S1280</f>
        <v>110.690593921425</v>
      </c>
      <c r="U1280" s="40">
        <v>136.148</v>
      </c>
      <c r="V1280" s="39">
        <v>0.1856</v>
      </c>
      <c r="W1280" s="69">
        <f>round(((1000*V1280)/T1280),2)</f>
        <v>1.68</v>
      </c>
      <c r="Y1280" t="s">
        <v>40</v>
      </c>
      <c r="AA1280">
        <v>8070</v>
      </c>
      <c r="AB1280" t="b">
        <v>1</v>
      </c>
      <c r="AD1280" s="8"/>
    </row>
    <row r="1281" ht="14.25" customHeight="1">
      <c r="A1281" s="38">
        <v>905</v>
      </c>
      <c r="B1281" s="44" t="s">
        <v>1728</v>
      </c>
      <c r="C1281" s="46" t="s">
        <v>1729</v>
      </c>
      <c r="D1281" s="46" t="s">
        <v>2041</v>
      </c>
      <c r="E1281" s="46" t="s">
        <v>2042</v>
      </c>
      <c r="F1281" s="41" t="s">
        <v>584</v>
      </c>
      <c r="G1281" s="41" t="s">
        <v>1733</v>
      </c>
      <c r="H1281" s="65">
        <v>1.95</v>
      </c>
      <c r="I1281" t="s">
        <v>37</v>
      </c>
      <c r="K1281" s="46" t="s">
        <v>43</v>
      </c>
      <c r="L1281" s="46" t="s">
        <v>1732</v>
      </c>
      <c r="M1281" t="s">
        <v>583</v>
      </c>
      <c r="N1281" s="40">
        <f>U1281*V1281</f>
        <v>21.9470576</v>
      </c>
      <c r="O1281" s="40">
        <f>(1-V1281)*60.095</f>
        <v>50.407686</v>
      </c>
      <c r="P1281" s="40">
        <v>0.791</v>
      </c>
      <c r="Q1281" s="40">
        <v>1.151</v>
      </c>
      <c r="R1281" s="39">
        <f>N1281/Q1281</f>
        <v>19.0678172024327</v>
      </c>
      <c r="S1281" s="39">
        <f>O1281/P1281</f>
        <v>63.7265309734513</v>
      </c>
      <c r="T1281" s="39">
        <f>R1281+S1281</f>
        <v>82.794348175884</v>
      </c>
      <c r="U1281" s="40">
        <v>136.148</v>
      </c>
      <c r="V1281" s="39">
        <v>0.1612</v>
      </c>
      <c r="W1281" s="69">
        <f>round(((1000*V1281)/T1281),2)</f>
        <v>1.95</v>
      </c>
      <c r="Y1281" t="s">
        <v>40</v>
      </c>
      <c r="AA1281">
        <v>8070</v>
      </c>
      <c r="AB1281" t="b">
        <v>1</v>
      </c>
      <c r="AD1281" s="8"/>
    </row>
    <row r="1282" ht="14.25" customHeight="1">
      <c r="A1282" s="38">
        <v>905</v>
      </c>
      <c r="B1282" s="44" t="s">
        <v>1728</v>
      </c>
      <c r="C1282" s="46" t="s">
        <v>1729</v>
      </c>
      <c r="D1282" s="46" t="s">
        <v>2041</v>
      </c>
      <c r="E1282" s="46" t="s">
        <v>2042</v>
      </c>
      <c r="F1282" s="41" t="s">
        <v>685</v>
      </c>
      <c r="G1282" s="41" t="s">
        <v>686</v>
      </c>
      <c r="H1282" s="65">
        <v>1.34</v>
      </c>
      <c r="I1282" t="s">
        <v>37</v>
      </c>
      <c r="K1282" s="46" t="s">
        <v>43</v>
      </c>
      <c r="L1282" s="46" t="s">
        <v>1732</v>
      </c>
      <c r="M1282" t="s">
        <v>583</v>
      </c>
      <c r="N1282" s="40">
        <f>U1282*V1282</f>
        <v>20.0546004</v>
      </c>
      <c r="O1282" s="40">
        <f>(1-V1282)*88.1482</f>
        <v>75.16397014</v>
      </c>
      <c r="P1282" s="40">
        <v>0.809</v>
      </c>
      <c r="Q1282" s="40">
        <v>1.151</v>
      </c>
      <c r="R1282" s="39">
        <f>N1282/Q1282</f>
        <v>17.4236319721981</v>
      </c>
      <c r="S1282" s="39">
        <f>O1282/P1282</f>
        <v>92.9097282323857</v>
      </c>
      <c r="T1282" s="39">
        <f>R1282+S1282</f>
        <v>110.333360204584</v>
      </c>
      <c r="U1282" s="40">
        <v>136.148</v>
      </c>
      <c r="V1282" s="39">
        <v>0.1473</v>
      </c>
      <c r="W1282" s="69">
        <f>round(((1000*V1282)/T1282),2)</f>
        <v>1.34</v>
      </c>
      <c r="Y1282" t="s">
        <v>40</v>
      </c>
      <c r="AA1282">
        <v>8070</v>
      </c>
      <c r="AB1282" t="b">
        <v>1</v>
      </c>
      <c r="AD1282" s="8"/>
    </row>
    <row r="1283" ht="14.25" customHeight="1">
      <c r="A1283" s="38">
        <v>905</v>
      </c>
      <c r="B1283" s="44" t="s">
        <v>1728</v>
      </c>
      <c r="C1283" s="46" t="s">
        <v>1729</v>
      </c>
      <c r="D1283" s="46" t="s">
        <v>2041</v>
      </c>
      <c r="E1283" s="46" t="s">
        <v>2042</v>
      </c>
      <c r="F1283" s="41" t="s">
        <v>687</v>
      </c>
      <c r="G1283" s="41" t="s">
        <v>688</v>
      </c>
      <c r="H1283" s="65">
        <v>1.39</v>
      </c>
      <c r="I1283" t="s">
        <v>37</v>
      </c>
      <c r="K1283" s="46" t="s">
        <v>43</v>
      </c>
      <c r="L1283" s="46" t="s">
        <v>1732</v>
      </c>
      <c r="M1283" t="s">
        <v>583</v>
      </c>
      <c r="N1283" s="40">
        <f>U1283*V1283</f>
        <v>23.621678</v>
      </c>
      <c r="O1283" s="40">
        <f>(1-V1283)*102.1748</f>
        <v>84.4474722</v>
      </c>
      <c r="P1283" s="40">
        <v>0.811</v>
      </c>
      <c r="Q1283" s="40">
        <v>1.151</v>
      </c>
      <c r="R1283" s="39">
        <f>N1283/Q1283</f>
        <v>20.5227437011295</v>
      </c>
      <c r="S1283" s="39">
        <f>O1283/P1283</f>
        <v>104.12758594328</v>
      </c>
      <c r="T1283" s="39">
        <f>R1283+S1283</f>
        <v>124.650329644409</v>
      </c>
      <c r="U1283" s="40">
        <v>136.148</v>
      </c>
      <c r="V1283" s="39">
        <v>0.1735</v>
      </c>
      <c r="W1283" s="69">
        <f>round(((1000*V1283)/T1283),2)</f>
        <v>1.39</v>
      </c>
      <c r="Y1283" t="s">
        <v>40</v>
      </c>
      <c r="AA1283">
        <v>8070</v>
      </c>
      <c r="AB1283" t="b">
        <v>1</v>
      </c>
      <c r="AD1283" s="8"/>
    </row>
    <row r="1284" ht="14.25" customHeight="1">
      <c r="A1284" s="38">
        <v>905</v>
      </c>
      <c r="B1284" s="44" t="s">
        <v>1728</v>
      </c>
      <c r="C1284" s="46" t="s">
        <v>1729</v>
      </c>
      <c r="D1284" s="46" t="s">
        <v>2041</v>
      </c>
      <c r="E1284" s="46" t="s">
        <v>2042</v>
      </c>
      <c r="F1284" s="41" t="s">
        <v>588</v>
      </c>
      <c r="G1284" s="41" t="s">
        <v>989</v>
      </c>
      <c r="H1284" s="65">
        <v>1.17</v>
      </c>
      <c r="I1284" t="s">
        <v>37</v>
      </c>
      <c r="K1284" s="46" t="s">
        <v>43</v>
      </c>
      <c r="L1284" s="46" t="s">
        <v>1732</v>
      </c>
      <c r="M1284" t="s">
        <v>583</v>
      </c>
      <c r="N1284" s="40">
        <f>U1284*V1284</f>
        <v>20.6128072</v>
      </c>
      <c r="O1284" s="40">
        <f>(1-V1284)*116.1583</f>
        <v>98.57193338</v>
      </c>
      <c r="P1284" s="40">
        <v>0.886</v>
      </c>
      <c r="Q1284" s="40">
        <v>1.151</v>
      </c>
      <c r="R1284" s="39">
        <f>N1284/Q1284</f>
        <v>17.9086074717637</v>
      </c>
      <c r="S1284" s="39">
        <f>O1284/P1284</f>
        <v>111.255003814898</v>
      </c>
      <c r="T1284" s="39">
        <f>R1284+S1284</f>
        <v>129.163611286662</v>
      </c>
      <c r="U1284" s="40">
        <v>136.148</v>
      </c>
      <c r="V1284" s="39">
        <v>0.1514</v>
      </c>
      <c r="W1284" s="69">
        <f>round(((1000*V1284)/T1284),2)</f>
        <v>1.17</v>
      </c>
      <c r="Y1284" t="s">
        <v>40</v>
      </c>
      <c r="AA1284">
        <v>8070</v>
      </c>
      <c r="AB1284" t="b">
        <v>1</v>
      </c>
      <c r="AD1284" s="8"/>
    </row>
    <row r="1285" ht="14.25" customHeight="1">
      <c r="A1285" s="38">
        <v>905</v>
      </c>
      <c r="B1285" s="44" t="s">
        <v>1728</v>
      </c>
      <c r="C1285" s="46" t="s">
        <v>1729</v>
      </c>
      <c r="D1285" s="46" t="s">
        <v>2041</v>
      </c>
      <c r="E1285" s="46" t="s">
        <v>2042</v>
      </c>
      <c r="F1285" s="41" t="s">
        <v>703</v>
      </c>
      <c r="G1285" s="41" t="s">
        <v>704</v>
      </c>
      <c r="H1285" s="65">
        <v>0.58</v>
      </c>
      <c r="I1285" t="s">
        <v>37</v>
      </c>
      <c r="K1285" s="46" t="s">
        <v>43</v>
      </c>
      <c r="L1285" s="46" t="s">
        <v>1732</v>
      </c>
      <c r="M1285" t="s">
        <v>583</v>
      </c>
      <c r="N1285" s="40">
        <f>U1285*V1285</f>
        <v>12.7842972</v>
      </c>
      <c r="O1285" s="40">
        <f>(1-V1285)*130.2279</f>
        <v>117.99950019</v>
      </c>
      <c r="P1285" s="40">
        <v>0.78</v>
      </c>
      <c r="Q1285" s="40">
        <v>1.151</v>
      </c>
      <c r="R1285" s="39">
        <f>N1285/Q1285</f>
        <v>11.1071218071242</v>
      </c>
      <c r="S1285" s="39">
        <f>O1285/P1285</f>
        <v>151.2814105</v>
      </c>
      <c r="T1285" s="39">
        <f>R1285+S1285</f>
        <v>162.388532307124</v>
      </c>
      <c r="U1285" s="40">
        <v>136.148</v>
      </c>
      <c r="V1285" s="39">
        <v>0.0939</v>
      </c>
      <c r="W1285" s="69">
        <f>round(((1000*V1285)/T1285),2)</f>
        <v>0.58</v>
      </c>
      <c r="Y1285" t="s">
        <v>40</v>
      </c>
      <c r="AA1285">
        <v>8070</v>
      </c>
      <c r="AB1285" t="b">
        <v>1</v>
      </c>
      <c r="AD1285" s="8"/>
    </row>
    <row r="1286" ht="14.25" customHeight="1">
      <c r="A1286" s="38">
        <v>905</v>
      </c>
      <c r="B1286" s="44" t="s">
        <v>1728</v>
      </c>
      <c r="C1286" s="46" t="s">
        <v>1729</v>
      </c>
      <c r="D1286" s="46" t="s">
        <v>2041</v>
      </c>
      <c r="E1286" s="46" t="s">
        <v>2042</v>
      </c>
      <c r="F1286" s="41" t="s">
        <v>705</v>
      </c>
      <c r="G1286" s="41" t="s">
        <v>1734</v>
      </c>
      <c r="H1286" s="65">
        <v>1.65</v>
      </c>
      <c r="I1286" t="s">
        <v>37</v>
      </c>
      <c r="K1286" s="46" t="s">
        <v>43</v>
      </c>
      <c r="L1286" s="46" t="s">
        <v>1732</v>
      </c>
      <c r="M1286" t="s">
        <v>583</v>
      </c>
      <c r="N1286" s="40">
        <f>U1286*V1286</f>
        <v>23.3902264</v>
      </c>
      <c r="O1286" s="40">
        <f>(1-V1286)*74.1216</f>
        <v>61.38750912</v>
      </c>
      <c r="P1286" s="40">
        <v>0.734</v>
      </c>
      <c r="Q1286" s="40">
        <v>1.151</v>
      </c>
      <c r="R1286" s="39">
        <f>N1286/Q1286</f>
        <v>20.3216562988705</v>
      </c>
      <c r="S1286" s="39">
        <f>O1286/P1286</f>
        <v>83.6342086103542</v>
      </c>
      <c r="T1286" s="39">
        <f>R1286+S1286</f>
        <v>103.955864909225</v>
      </c>
      <c r="U1286" s="40">
        <v>136.148</v>
      </c>
      <c r="V1286" s="39">
        <v>0.1718</v>
      </c>
      <c r="W1286" s="69">
        <f>round(((1000*V1286)/T1286),2)</f>
        <v>1.65</v>
      </c>
      <c r="Y1286" t="s">
        <v>40</v>
      </c>
      <c r="AA1286">
        <v>8070</v>
      </c>
      <c r="AB1286" t="b">
        <v>1</v>
      </c>
      <c r="AD1286" s="8"/>
    </row>
    <row r="1287" ht="14.25" customHeight="1">
      <c r="A1287" s="38">
        <v>905</v>
      </c>
      <c r="B1287" s="44" t="s">
        <v>1728</v>
      </c>
      <c r="C1287" s="46" t="s">
        <v>1729</v>
      </c>
      <c r="D1287" s="46" t="s">
        <v>2041</v>
      </c>
      <c r="E1287" s="46" t="s">
        <v>2042</v>
      </c>
      <c r="F1287" s="41" t="s">
        <v>707</v>
      </c>
      <c r="G1287" s="41" t="s">
        <v>708</v>
      </c>
      <c r="H1287" s="65">
        <v>0.86</v>
      </c>
      <c r="I1287" t="s">
        <v>37</v>
      </c>
      <c r="K1287" s="46" t="s">
        <v>43</v>
      </c>
      <c r="L1287" s="46" t="s">
        <v>1732</v>
      </c>
      <c r="M1287" t="s">
        <v>583</v>
      </c>
      <c r="N1287" s="40">
        <f>U1287*V1287</f>
        <v>15.6297904</v>
      </c>
      <c r="O1287" s="40">
        <f>(1-V1287)*102.1748</f>
        <v>90.44513296</v>
      </c>
      <c r="P1287" s="40">
        <v>0.758</v>
      </c>
      <c r="Q1287" s="40">
        <v>1.151</v>
      </c>
      <c r="R1287" s="39">
        <f>N1287/Q1287</f>
        <v>13.5793139878367</v>
      </c>
      <c r="S1287" s="39">
        <f>O1287/P1287</f>
        <v>119.320755883905</v>
      </c>
      <c r="T1287" s="39">
        <f>R1287+S1287</f>
        <v>132.900069871742</v>
      </c>
      <c r="U1287" s="40">
        <v>136.148</v>
      </c>
      <c r="V1287" s="39">
        <v>0.1148</v>
      </c>
      <c r="W1287" s="69">
        <f>round(((1000*V1287)/T1287),2)</f>
        <v>0.86</v>
      </c>
      <c r="Y1287" t="s">
        <v>40</v>
      </c>
      <c r="AA1287">
        <v>8070</v>
      </c>
      <c r="AB1287" t="b">
        <v>1</v>
      </c>
      <c r="AD1287" s="8"/>
    </row>
    <row r="1288" ht="14.25" customHeight="1">
      <c r="A1288" s="38">
        <v>905</v>
      </c>
      <c r="B1288" s="44" t="s">
        <v>1728</v>
      </c>
      <c r="C1288" s="46" t="s">
        <v>1729</v>
      </c>
      <c r="D1288" s="46" t="s">
        <v>2041</v>
      </c>
      <c r="E1288" s="46" t="s">
        <v>2042</v>
      </c>
      <c r="F1288" s="41" t="s">
        <v>429</v>
      </c>
      <c r="G1288" s="41" t="s">
        <v>430</v>
      </c>
      <c r="H1288" s="65">
        <v>2.08</v>
      </c>
      <c r="I1288" t="s">
        <v>37</v>
      </c>
      <c r="K1288" s="46" t="s">
        <v>43</v>
      </c>
      <c r="L1288" s="46" t="s">
        <v>1732</v>
      </c>
      <c r="M1288" t="s">
        <v>583</v>
      </c>
      <c r="N1288" s="40">
        <f>U1288*V1288</f>
        <v>19.07432079</v>
      </c>
      <c r="O1288" s="40">
        <f>(1-V1288)*46.0684</f>
        <v>39.61421716</v>
      </c>
      <c r="P1288" s="40">
        <v>0.78</v>
      </c>
      <c r="Q1288" s="40">
        <v>1.151</v>
      </c>
      <c r="R1288" s="39">
        <f>N1288/Q1288</f>
        <v>16.5719555082537</v>
      </c>
      <c r="S1288" s="39">
        <f>O1288/P1288</f>
        <v>50.7874578974359</v>
      </c>
      <c r="T1288" s="39">
        <f>R1288+S1288</f>
        <v>67.3594134056896</v>
      </c>
      <c r="U1288" s="40">
        <v>136.1479</v>
      </c>
      <c r="V1288" s="39">
        <v>0.1401</v>
      </c>
      <c r="W1288" s="69">
        <f>round(((1000*V1288)/T1288),2)</f>
        <v>2.08</v>
      </c>
      <c r="Y1288" t="s">
        <v>40</v>
      </c>
      <c r="AA1288">
        <v>8070</v>
      </c>
      <c r="AB1288" t="b">
        <v>1</v>
      </c>
      <c r="AD1288" s="8"/>
    </row>
    <row r="1289" ht="14.25" customHeight="1">
      <c r="A1289" s="38">
        <v>905</v>
      </c>
      <c r="B1289" s="44" t="s">
        <v>1728</v>
      </c>
      <c r="C1289" s="46" t="s">
        <v>1729</v>
      </c>
      <c r="D1289" s="46" t="s">
        <v>2041</v>
      </c>
      <c r="E1289" s="46" t="s">
        <v>2042</v>
      </c>
      <c r="F1289" s="41" t="s">
        <v>591</v>
      </c>
      <c r="G1289" s="41" t="s">
        <v>592</v>
      </c>
      <c r="H1289" s="65">
        <v>1.49</v>
      </c>
      <c r="I1289" t="s">
        <v>37</v>
      </c>
      <c r="K1289" s="46" t="s">
        <v>43</v>
      </c>
      <c r="L1289" s="46" t="s">
        <v>1732</v>
      </c>
      <c r="M1289" t="s">
        <v>583</v>
      </c>
      <c r="N1289" s="40">
        <f>U1289*V1289</f>
        <v>20.5447332</v>
      </c>
      <c r="O1289" s="40">
        <f>(1-V1289)*88.1051</f>
        <v>74.81004041</v>
      </c>
      <c r="P1289" s="40">
        <v>0.898</v>
      </c>
      <c r="Q1289" s="40">
        <v>1.151</v>
      </c>
      <c r="R1289" s="39">
        <f>N1289/Q1289</f>
        <v>17.8494641181581</v>
      </c>
      <c r="S1289" s="39">
        <f>O1289/P1289</f>
        <v>83.3073946659243</v>
      </c>
      <c r="T1289" s="39">
        <f>R1289+S1289</f>
        <v>101.156858784082</v>
      </c>
      <c r="U1289" s="40">
        <v>136.148</v>
      </c>
      <c r="V1289" s="39">
        <v>0.1509</v>
      </c>
      <c r="W1289" s="69">
        <f>round(((1000*V1289)/T1289),2)</f>
        <v>1.49</v>
      </c>
      <c r="Y1289" t="s">
        <v>40</v>
      </c>
      <c r="AA1289">
        <v>8070</v>
      </c>
      <c r="AB1289" t="b">
        <v>1</v>
      </c>
      <c r="AD1289" s="8"/>
    </row>
    <row r="1290" ht="14.25" customHeight="1">
      <c r="A1290" s="38">
        <v>905</v>
      </c>
      <c r="B1290" s="44" t="s">
        <v>1728</v>
      </c>
      <c r="C1290" s="46" t="s">
        <v>1729</v>
      </c>
      <c r="D1290" s="46" t="s">
        <v>2041</v>
      </c>
      <c r="E1290" s="46" t="s">
        <v>2042</v>
      </c>
      <c r="F1290" s="41" t="s">
        <v>992</v>
      </c>
      <c r="G1290" s="41" t="s">
        <v>993</v>
      </c>
      <c r="H1290" s="65">
        <v>1.51</v>
      </c>
      <c r="I1290" t="s">
        <v>37</v>
      </c>
      <c r="K1290" s="46" t="s">
        <v>43</v>
      </c>
      <c r="L1290" s="46" t="s">
        <v>1732</v>
      </c>
      <c r="M1290" t="s">
        <v>583</v>
      </c>
      <c r="N1290" s="40">
        <f>U1290*V1290</f>
        <v>17.7809288</v>
      </c>
      <c r="O1290" s="40">
        <f>(1-V1290)*74.0785</f>
        <v>64.4038479</v>
      </c>
      <c r="P1290" s="40">
        <v>0.908</v>
      </c>
      <c r="Q1290" s="40">
        <v>1.151</v>
      </c>
      <c r="R1290" s="39">
        <f>N1290/Q1290</f>
        <v>15.4482439617724</v>
      </c>
      <c r="S1290" s="39">
        <f>O1290/P1290</f>
        <v>70.929347907489</v>
      </c>
      <c r="T1290" s="39">
        <f>R1290+S1290</f>
        <v>86.3775918692614</v>
      </c>
      <c r="U1290" s="40">
        <v>136.148</v>
      </c>
      <c r="V1290" s="39">
        <v>0.1306</v>
      </c>
      <c r="W1290" s="69">
        <f>round(((1000*V1290)/T1290),2)</f>
        <v>1.51</v>
      </c>
      <c r="Y1290" t="s">
        <v>40</v>
      </c>
      <c r="AA1290">
        <v>8070</v>
      </c>
      <c r="AB1290" t="b">
        <v>1</v>
      </c>
      <c r="AD1290" s="8"/>
    </row>
    <row r="1291" ht="14.25" customHeight="1">
      <c r="A1291" s="38">
        <v>905</v>
      </c>
      <c r="B1291" s="44" t="s">
        <v>1728</v>
      </c>
      <c r="C1291" s="46" t="s">
        <v>1729</v>
      </c>
      <c r="D1291" s="46" t="s">
        <v>2041</v>
      </c>
      <c r="E1291" s="46" t="s">
        <v>2042</v>
      </c>
      <c r="F1291" s="41" t="s">
        <v>1735</v>
      </c>
      <c r="G1291" s="41" t="s">
        <v>1736</v>
      </c>
      <c r="H1291" s="65">
        <v>1.04</v>
      </c>
      <c r="I1291" t="s">
        <v>37</v>
      </c>
      <c r="K1291" s="46" t="s">
        <v>43</v>
      </c>
      <c r="L1291" s="46" t="s">
        <v>1732</v>
      </c>
      <c r="M1291" t="s">
        <v>583</v>
      </c>
      <c r="N1291" s="40">
        <f>U1291*V1291</f>
        <v>20.3405112</v>
      </c>
      <c r="O1291" s="40">
        <f>(1-V1291)*130.1849</f>
        <v>110.73527594</v>
      </c>
      <c r="P1291" s="40">
        <v>0.882</v>
      </c>
      <c r="Q1291" s="40">
        <v>1.151</v>
      </c>
      <c r="R1291" s="39">
        <f>N1291/Q1291</f>
        <v>17.6720340573414</v>
      </c>
      <c r="S1291" s="39">
        <f>O1291/P1291</f>
        <v>125.550199478458</v>
      </c>
      <c r="T1291" s="39">
        <f>R1291+S1291</f>
        <v>143.2222335358</v>
      </c>
      <c r="U1291" s="40">
        <v>136.148</v>
      </c>
      <c r="V1291" s="39">
        <v>0.1494</v>
      </c>
      <c r="W1291" s="69">
        <f>round(((1000*V1291)/T1291),2)</f>
        <v>1.04</v>
      </c>
      <c r="Y1291" t="s">
        <v>40</v>
      </c>
      <c r="AA1291">
        <v>8070</v>
      </c>
      <c r="AB1291" t="b">
        <v>1</v>
      </c>
      <c r="AD1291" s="8"/>
    </row>
    <row r="1292" ht="14.25" customHeight="1">
      <c r="A1292" s="38">
        <v>905</v>
      </c>
      <c r="B1292" s="44" t="s">
        <v>1728</v>
      </c>
      <c r="C1292" s="46" t="s">
        <v>1729</v>
      </c>
      <c r="D1292" s="46" t="s">
        <v>2041</v>
      </c>
      <c r="E1292" s="46" t="s">
        <v>2042</v>
      </c>
      <c r="F1292" s="41" t="s">
        <v>1951</v>
      </c>
      <c r="G1292" s="41" t="s">
        <v>1952</v>
      </c>
      <c r="H1292" s="65">
        <v>0.46</v>
      </c>
      <c r="I1292" t="s">
        <v>37</v>
      </c>
      <c r="K1292" s="46" t="s">
        <v>43</v>
      </c>
      <c r="L1292" s="46" t="s">
        <v>1732</v>
      </c>
      <c r="M1292" t="s">
        <v>583</v>
      </c>
      <c r="N1292" s="40">
        <f>U1292*V1292</f>
        <v>5.55619988</v>
      </c>
      <c r="O1292" s="40">
        <f>(1-V1292)*102.0886</f>
        <v>97.922364234</v>
      </c>
      <c r="P1292" s="40">
        <v>1.169</v>
      </c>
      <c r="Q1292" s="40">
        <v>1.151</v>
      </c>
      <c r="R1292" s="39">
        <f>N1292/Q1292</f>
        <v>4.82728052128584</v>
      </c>
      <c r="S1292" s="39">
        <f>O1292/P1292</f>
        <v>83.7659232112917</v>
      </c>
      <c r="T1292" s="39">
        <f>R1292+S1292</f>
        <v>88.5932037325775</v>
      </c>
      <c r="U1292" s="40">
        <v>136.148</v>
      </c>
      <c r="V1292" s="39">
        <v>0.04081</v>
      </c>
      <c r="W1292" s="69">
        <f>round(((1000*V1292)/T1292),2)</f>
        <v>0.46</v>
      </c>
      <c r="Y1292" t="s">
        <v>40</v>
      </c>
      <c r="AA1292">
        <v>8070</v>
      </c>
      <c r="AB1292" t="b">
        <v>1</v>
      </c>
      <c r="AD1292" s="8"/>
    </row>
    <row r="1293" ht="14.25" customHeight="1">
      <c r="A1293" s="38">
        <v>905</v>
      </c>
      <c r="B1293" s="44" t="s">
        <v>1728</v>
      </c>
      <c r="C1293" s="46" t="s">
        <v>1729</v>
      </c>
      <c r="D1293" s="46" t="s">
        <v>2041</v>
      </c>
      <c r="E1293" s="46" t="s">
        <v>2042</v>
      </c>
      <c r="F1293" s="41" t="s">
        <v>238</v>
      </c>
      <c r="G1293" s="41" t="s">
        <v>239</v>
      </c>
      <c r="H1293" s="65">
        <v>2.92</v>
      </c>
      <c r="I1293" t="s">
        <v>37</v>
      </c>
      <c r="K1293" s="46" t="s">
        <v>43</v>
      </c>
      <c r="L1293" s="46" t="s">
        <v>1732</v>
      </c>
      <c r="M1293" t="s">
        <v>583</v>
      </c>
      <c r="N1293" s="40">
        <f>U1293*V1293</f>
        <v>35.7933092</v>
      </c>
      <c r="O1293" s="40">
        <f>(1-V1293)*72.1057</f>
        <v>53.14911147</v>
      </c>
      <c r="P1293" s="40">
        <v>0.904</v>
      </c>
      <c r="Q1293" s="40">
        <v>1.151</v>
      </c>
      <c r="R1293" s="39">
        <f>N1293/Q1293</f>
        <v>31.0975753258036</v>
      </c>
      <c r="S1293" s="39">
        <f>O1293/P1293</f>
        <v>58.7932649004425</v>
      </c>
      <c r="T1293" s="39">
        <f>R1293+S1293</f>
        <v>89.8908402262461</v>
      </c>
      <c r="U1293" s="40">
        <v>136.148</v>
      </c>
      <c r="V1293" s="39">
        <v>0.2629</v>
      </c>
      <c r="W1293" s="69">
        <f>round(((1000*V1293)/T1293),2)</f>
        <v>2.92</v>
      </c>
      <c r="Y1293" t="s">
        <v>40</v>
      </c>
      <c r="AA1293">
        <v>8070</v>
      </c>
      <c r="AB1293" t="b">
        <v>1</v>
      </c>
      <c r="AD1293" s="8"/>
    </row>
    <row r="1294" ht="14.25" customHeight="1">
      <c r="A1294" s="38">
        <v>907</v>
      </c>
      <c r="B1294" s="44" t="s">
        <v>1953</v>
      </c>
      <c r="C1294" s="46" t="s">
        <v>1954</v>
      </c>
      <c r="D1294" s="46" t="s">
        <v>2041</v>
      </c>
      <c r="E1294" s="46" t="s">
        <v>2042</v>
      </c>
      <c r="F1294" s="41" t="s">
        <v>48</v>
      </c>
      <c r="G1294" s="41" t="s">
        <v>49</v>
      </c>
      <c r="H1294" s="65">
        <v>0.0087</v>
      </c>
      <c r="I1294" t="s">
        <v>37</v>
      </c>
      <c r="K1294" s="46" t="s">
        <v>43</v>
      </c>
      <c r="L1294" s="46" t="s">
        <v>1955</v>
      </c>
      <c r="M1294" t="s">
        <v>583</v>
      </c>
      <c r="N1294" s="40"/>
      <c r="O1294" s="40"/>
      <c r="P1294" s="40"/>
      <c r="Q1294" s="40"/>
      <c r="R1294" s="39"/>
      <c r="S1294" s="39"/>
      <c r="T1294" s="39"/>
      <c r="U1294" s="40"/>
      <c r="V1294" s="39"/>
      <c r="W1294" s="69"/>
      <c r="Y1294" t="s">
        <v>40</v>
      </c>
      <c r="AA1294">
        <v>8070</v>
      </c>
      <c r="AB1294" t="b">
        <v>0</v>
      </c>
      <c r="AD1294" s="8"/>
    </row>
    <row r="1295" ht="14.25" customHeight="1">
      <c r="A1295" s="38">
        <v>907</v>
      </c>
      <c r="B1295" s="44" t="s">
        <v>1953</v>
      </c>
      <c r="C1295" s="46" t="s">
        <v>1954</v>
      </c>
      <c r="D1295" s="46" t="s">
        <v>2041</v>
      </c>
      <c r="E1295" s="46" t="s">
        <v>2042</v>
      </c>
      <c r="F1295" s="41" t="s">
        <v>48</v>
      </c>
      <c r="G1295" s="41" t="s">
        <v>49</v>
      </c>
      <c r="H1295" s="65">
        <v>0.00878</v>
      </c>
      <c r="I1295" t="s">
        <v>37</v>
      </c>
      <c r="K1295" s="46" t="s">
        <v>43</v>
      </c>
      <c r="L1295" s="46" t="s">
        <v>1955</v>
      </c>
      <c r="M1295" t="s">
        <v>583</v>
      </c>
      <c r="N1295" s="40"/>
      <c r="O1295" s="40"/>
      <c r="P1295" s="40"/>
      <c r="Q1295" s="40"/>
      <c r="R1295" s="39"/>
      <c r="S1295" s="39"/>
      <c r="T1295" s="39"/>
      <c r="U1295" s="40"/>
      <c r="V1295" s="39"/>
      <c r="W1295" s="69"/>
      <c r="Y1295" t="s">
        <v>40</v>
      </c>
      <c r="AA1295">
        <v>8070</v>
      </c>
      <c r="AB1295" t="b">
        <v>0</v>
      </c>
      <c r="AD1295" s="8"/>
    </row>
    <row r="1296" ht="14.25" customHeight="1">
      <c r="A1296" s="38">
        <v>1053</v>
      </c>
      <c r="B1296" s="46" t="s">
        <v>2009</v>
      </c>
      <c r="C1296" s="46" t="s">
        <v>1115</v>
      </c>
      <c r="D1296" s="11" t="s">
        <v>2041</v>
      </c>
      <c r="E1296" s="11" t="s">
        <v>2042</v>
      </c>
      <c r="F1296" s="11" t="s">
        <v>1646</v>
      </c>
      <c r="G1296" s="7" t="s">
        <v>1961</v>
      </c>
      <c r="H1296">
        <v>1.5171362692253</v>
      </c>
      <c r="I1296" t="s">
        <v>37</v>
      </c>
      <c r="K1296" s="47"/>
      <c r="L1296" s="47" t="s">
        <v>2010</v>
      </c>
      <c r="M1296" t="s">
        <v>583</v>
      </c>
      <c r="N1296" s="71"/>
      <c r="O1296" s="71"/>
      <c r="P1296" s="71"/>
      <c r="Q1296" s="71"/>
      <c r="R1296" s="29"/>
      <c r="S1296" s="29"/>
      <c r="T1296" s="29"/>
      <c r="U1296" s="71"/>
      <c r="V1296" s="29"/>
      <c r="W1296" s="60"/>
      <c r="Y1296" t="s">
        <v>40</v>
      </c>
      <c r="AA1296">
        <v>8070</v>
      </c>
      <c r="AB1296" t="b">
        <f>if((W1296=""),false,true)</f>
        <v>0</v>
      </c>
      <c r="AD1296" s="37"/>
    </row>
    <row r="1297" ht="14.25" customHeight="1">
      <c r="A1297" s="38">
        <v>1053</v>
      </c>
      <c r="B1297" s="46" t="s">
        <v>2009</v>
      </c>
      <c r="C1297" s="46" t="s">
        <v>1115</v>
      </c>
      <c r="D1297" s="11" t="s">
        <v>2041</v>
      </c>
      <c r="E1297" s="11" t="s">
        <v>2042</v>
      </c>
      <c r="F1297" s="11" t="s">
        <v>1962</v>
      </c>
      <c r="G1297" s="7" t="s">
        <v>1963</v>
      </c>
      <c r="H1297">
        <v>2.1365605614633</v>
      </c>
      <c r="I1297" t="s">
        <v>37</v>
      </c>
      <c r="K1297" s="47"/>
      <c r="L1297" s="47" t="s">
        <v>2010</v>
      </c>
      <c r="M1297" t="s">
        <v>583</v>
      </c>
      <c r="N1297" s="71"/>
      <c r="O1297" s="71"/>
      <c r="P1297" s="71"/>
      <c r="Q1297" s="71"/>
      <c r="R1297" s="29"/>
      <c r="S1297" s="29"/>
      <c r="T1297" s="29"/>
      <c r="U1297" s="71"/>
      <c r="V1297" s="29"/>
      <c r="W1297" s="60"/>
      <c r="Y1297" t="s">
        <v>40</v>
      </c>
      <c r="AA1297">
        <v>8070</v>
      </c>
      <c r="AB1297" t="b">
        <f>if((W1297=""),false,true)</f>
        <v>0</v>
      </c>
      <c r="AD1297" s="37"/>
    </row>
    <row r="1298" ht="14.25" customHeight="1">
      <c r="A1298" s="38">
        <v>1053</v>
      </c>
      <c r="B1298" s="46" t="s">
        <v>2009</v>
      </c>
      <c r="C1298" s="46" t="s">
        <v>1115</v>
      </c>
      <c r="D1298" s="11" t="s">
        <v>2041</v>
      </c>
      <c r="E1298" s="11" t="s">
        <v>2042</v>
      </c>
      <c r="F1298" s="11" t="s">
        <v>1964</v>
      </c>
      <c r="G1298" s="7" t="s">
        <v>1965</v>
      </c>
      <c r="H1298">
        <v>1.5493340150354</v>
      </c>
      <c r="I1298" t="s">
        <v>37</v>
      </c>
      <c r="K1298" s="47"/>
      <c r="L1298" s="47" t="s">
        <v>2010</v>
      </c>
      <c r="M1298" t="s">
        <v>583</v>
      </c>
      <c r="N1298" s="71"/>
      <c r="O1298" s="71"/>
      <c r="P1298" s="71"/>
      <c r="Q1298" s="71"/>
      <c r="R1298" s="29"/>
      <c r="S1298" s="29"/>
      <c r="T1298" s="29"/>
      <c r="U1298" s="71"/>
      <c r="V1298" s="29"/>
      <c r="W1298" s="60"/>
      <c r="Y1298" t="s">
        <v>40</v>
      </c>
      <c r="AA1298">
        <v>8070</v>
      </c>
      <c r="AB1298" t="b">
        <f>if((W1298=""),false,true)</f>
        <v>0</v>
      </c>
      <c r="AD1298" s="37"/>
    </row>
    <row r="1299" ht="14.25" customHeight="1">
      <c r="A1299" s="38">
        <v>1053</v>
      </c>
      <c r="B1299" s="46" t="s">
        <v>2009</v>
      </c>
      <c r="C1299" s="46" t="s">
        <v>1115</v>
      </c>
      <c r="D1299" s="11" t="s">
        <v>2041</v>
      </c>
      <c r="E1299" s="11" t="s">
        <v>2042</v>
      </c>
      <c r="F1299" s="11" t="s">
        <v>1966</v>
      </c>
      <c r="G1299" s="7" t="s">
        <v>1967</v>
      </c>
      <c r="H1299">
        <v>1.7093854580974</v>
      </c>
      <c r="I1299" t="s">
        <v>37</v>
      </c>
      <c r="K1299" s="47"/>
      <c r="L1299" s="47" t="s">
        <v>2010</v>
      </c>
      <c r="M1299" t="s">
        <v>583</v>
      </c>
      <c r="N1299" s="71"/>
      <c r="O1299" s="71"/>
      <c r="P1299" s="71"/>
      <c r="Q1299" s="71"/>
      <c r="R1299" s="29"/>
      <c r="S1299" s="29"/>
      <c r="T1299" s="29"/>
      <c r="U1299" s="71"/>
      <c r="V1299" s="29"/>
      <c r="W1299" s="60"/>
      <c r="Y1299" t="s">
        <v>40</v>
      </c>
      <c r="AA1299">
        <v>8070</v>
      </c>
      <c r="AB1299" t="b">
        <f>if((W1299=""),false,true)</f>
        <v>0</v>
      </c>
      <c r="AD1299" s="37"/>
    </row>
    <row r="1300" ht="14.25" customHeight="1">
      <c r="A1300" s="38">
        <v>1168</v>
      </c>
      <c r="B1300" s="46" t="s">
        <v>1613</v>
      </c>
      <c r="C1300" s="46" t="s">
        <v>577</v>
      </c>
      <c r="D1300" s="11" t="s">
        <v>2041</v>
      </c>
      <c r="E1300" s="11" t="s">
        <v>2042</v>
      </c>
      <c r="F1300" s="7" t="s">
        <v>1616</v>
      </c>
      <c r="G1300" s="7" t="s">
        <v>1617</v>
      </c>
      <c r="H1300">
        <v>1.4325184255899</v>
      </c>
      <c r="I1300" s="46" t="s">
        <v>37</v>
      </c>
      <c r="K1300" s="46"/>
      <c r="L1300" t="s">
        <v>1618</v>
      </c>
      <c r="M1300" t="s">
        <v>583</v>
      </c>
      <c r="N1300" s="40"/>
      <c r="O1300" s="40"/>
      <c r="P1300" s="40"/>
      <c r="Q1300" s="40"/>
      <c r="R1300" s="39"/>
      <c r="S1300" s="39"/>
      <c r="T1300" s="39"/>
      <c r="U1300" s="40"/>
      <c r="V1300" s="39"/>
      <c r="W1300" s="69"/>
      <c r="Y1300" t="s">
        <v>40</v>
      </c>
      <c r="AA1300">
        <v>8070</v>
      </c>
      <c r="AB1300" s="46" t="b">
        <f>if((W1300=""),false,true)</f>
        <v>0</v>
      </c>
      <c r="AD1300" s="8"/>
    </row>
    <row r="1301" ht="14.25" customHeight="1">
      <c r="A1301" s="38">
        <v>1211</v>
      </c>
      <c r="B1301" s="46" t="s">
        <v>2043</v>
      </c>
      <c r="C1301" s="46" t="s">
        <v>577</v>
      </c>
      <c r="D1301" s="11" t="s">
        <v>2041</v>
      </c>
      <c r="E1301" s="11" t="s">
        <v>2042</v>
      </c>
      <c r="F1301" s="7" t="s">
        <v>35</v>
      </c>
      <c r="G1301" s="7" t="s">
        <v>668</v>
      </c>
      <c r="H1301">
        <v>1.0679586648372</v>
      </c>
      <c r="I1301" s="46" t="s">
        <v>37</v>
      </c>
      <c r="K1301" s="46"/>
      <c r="L1301" t="s">
        <v>2044</v>
      </c>
      <c r="M1301" t="s">
        <v>583</v>
      </c>
      <c r="N1301" s="40"/>
      <c r="O1301" s="40"/>
      <c r="P1301" s="40"/>
      <c r="Q1301" s="40"/>
      <c r="R1301" s="39"/>
      <c r="S1301" s="39"/>
      <c r="T1301" s="39"/>
      <c r="U1301" s="40"/>
      <c r="V1301" s="39"/>
      <c r="W1301" s="69"/>
      <c r="Y1301" t="s">
        <v>40</v>
      </c>
      <c r="AA1301">
        <v>8070</v>
      </c>
      <c r="AB1301" s="46" t="b">
        <f>if((W1301=""),false,true)</f>
        <v>0</v>
      </c>
      <c r="AD1301" s="8"/>
    </row>
    <row r="1302" ht="14.25" customHeight="1">
      <c r="A1302" s="38">
        <v>1287</v>
      </c>
      <c r="B1302" s="46" t="s">
        <v>53</v>
      </c>
      <c r="C1302" s="46" t="s">
        <v>45</v>
      </c>
      <c r="D1302" s="11" t="s">
        <v>2041</v>
      </c>
      <c r="E1302" s="11" t="s">
        <v>2042</v>
      </c>
      <c r="F1302" t="s">
        <v>48</v>
      </c>
      <c r="G1302" s="46" t="s">
        <v>49</v>
      </c>
      <c r="H1302">
        <v>0.0087096359</v>
      </c>
      <c r="I1302" t="s">
        <v>37</v>
      </c>
      <c r="L1302" t="s">
        <v>50</v>
      </c>
      <c r="M1302" t="s">
        <v>39</v>
      </c>
      <c r="N1302" s="40"/>
      <c r="O1302" s="40"/>
      <c r="P1302" s="40"/>
      <c r="Q1302" s="40"/>
      <c r="R1302" s="39"/>
      <c r="S1302" s="39"/>
      <c r="T1302" s="39"/>
      <c r="U1302" s="40"/>
      <c r="V1302" s="39"/>
      <c r="W1302" s="69"/>
      <c r="Y1302" t="s">
        <v>40</v>
      </c>
      <c r="AA1302">
        <v>8070</v>
      </c>
      <c r="AB1302" s="46" t="b">
        <v>0</v>
      </c>
      <c r="AD1302" s="8"/>
    </row>
    <row r="1303" ht="14.25" customHeight="1">
      <c r="A1303" s="38">
        <v>1308</v>
      </c>
      <c r="B1303" s="46" t="s">
        <v>41</v>
      </c>
      <c r="C1303" s="46" t="s">
        <v>42</v>
      </c>
      <c r="D1303" s="46" t="s">
        <v>2041</v>
      </c>
      <c r="E1303" s="46" t="s">
        <v>2045</v>
      </c>
      <c r="F1303" t="s">
        <v>35</v>
      </c>
      <c r="G1303" s="12" t="s">
        <v>36</v>
      </c>
      <c r="H1303">
        <v>0.993116048420934</v>
      </c>
      <c r="I1303" t="s">
        <v>37</v>
      </c>
      <c r="K1303" s="47" t="s">
        <v>43</v>
      </c>
      <c r="L1303" s="47" t="str">
        <f>((I1303&amp;A1303)&amp;"-")&amp;B1303</f>
        <v>REF1308-Abraham M.H. and Acree Jr. W.E. The solubility of liquid and solid compounds in dry octan-1-ol. Chemosphere (2013)</v>
      </c>
      <c r="M1303" t="s">
        <v>39</v>
      </c>
      <c r="N1303" s="71"/>
      <c r="O1303" s="71"/>
      <c r="P1303" s="71"/>
      <c r="Q1303" s="71"/>
      <c r="R1303" s="29"/>
      <c r="S1303" s="29"/>
      <c r="T1303" s="29"/>
      <c r="U1303" s="71"/>
      <c r="V1303" s="29"/>
      <c r="W1303" s="60"/>
      <c r="Y1303" t="s">
        <v>40</v>
      </c>
      <c r="AA1303">
        <v>8070</v>
      </c>
      <c r="AB1303" t="b">
        <f>if((W1303=""),false,true)</f>
        <v>0</v>
      </c>
      <c r="AD1303" s="37"/>
    </row>
    <row r="1304" ht="14.25" customHeight="1">
      <c r="A1304" s="38">
        <v>1287</v>
      </c>
      <c r="B1304" s="46" t="s">
        <v>53</v>
      </c>
      <c r="C1304" s="46" t="s">
        <v>45</v>
      </c>
      <c r="D1304" s="46" t="s">
        <v>2046</v>
      </c>
      <c r="E1304" s="46" t="s">
        <v>2047</v>
      </c>
      <c r="F1304" t="s">
        <v>48</v>
      </c>
      <c r="G1304" s="46" t="s">
        <v>49</v>
      </c>
      <c r="H1304">
        <v>0.001862087137</v>
      </c>
      <c r="I1304" t="s">
        <v>37</v>
      </c>
      <c r="L1304" t="s">
        <v>50</v>
      </c>
      <c r="M1304" t="s">
        <v>39</v>
      </c>
      <c r="N1304" s="40"/>
      <c r="O1304" s="40"/>
      <c r="P1304" s="40"/>
      <c r="Q1304" s="40"/>
      <c r="R1304" s="39"/>
      <c r="S1304" s="39"/>
      <c r="T1304" s="39"/>
      <c r="U1304" s="40"/>
      <c r="V1304" s="39"/>
      <c r="W1304" s="69"/>
      <c r="Y1304" t="s">
        <v>294</v>
      </c>
      <c r="AA1304">
        <v>10766</v>
      </c>
      <c r="AB1304" s="46" t="b">
        <v>0</v>
      </c>
      <c r="AD1304" s="8"/>
    </row>
    <row r="1305" ht="14.25" customHeight="1">
      <c r="A1305" s="38">
        <v>1287</v>
      </c>
      <c r="B1305" s="46" t="s">
        <v>53</v>
      </c>
      <c r="C1305" s="46" t="s">
        <v>45</v>
      </c>
      <c r="D1305" s="46" t="s">
        <v>2048</v>
      </c>
      <c r="E1305" s="46" t="s">
        <v>2049</v>
      </c>
      <c r="F1305" t="s">
        <v>48</v>
      </c>
      <c r="G1305" s="46" t="s">
        <v>49</v>
      </c>
      <c r="H1305">
        <v>0.002754228703</v>
      </c>
      <c r="I1305" t="s">
        <v>37</v>
      </c>
      <c r="L1305" t="s">
        <v>50</v>
      </c>
      <c r="M1305" t="s">
        <v>39</v>
      </c>
      <c r="N1305" s="40"/>
      <c r="O1305" s="40"/>
      <c r="P1305" s="40"/>
      <c r="Q1305" s="40"/>
      <c r="R1305" s="39"/>
      <c r="S1305" s="39"/>
      <c r="T1305" s="39"/>
      <c r="U1305" s="40"/>
      <c r="V1305" s="39"/>
      <c r="W1305" s="69"/>
      <c r="Y1305" t="s">
        <v>294</v>
      </c>
      <c r="AA1305">
        <v>10113</v>
      </c>
      <c r="AB1305" s="46" t="b">
        <v>0</v>
      </c>
      <c r="AD1305" s="8"/>
    </row>
    <row r="1306" ht="14.25" customHeight="1">
      <c r="A1306" s="38">
        <v>1287</v>
      </c>
      <c r="B1306" s="46" t="s">
        <v>53</v>
      </c>
      <c r="C1306" s="46" t="s">
        <v>45</v>
      </c>
      <c r="D1306" s="46" t="s">
        <v>2050</v>
      </c>
      <c r="E1306" s="46" t="s">
        <v>2051</v>
      </c>
      <c r="F1306" t="s">
        <v>48</v>
      </c>
      <c r="G1306" s="46" t="s">
        <v>49</v>
      </c>
      <c r="H1306">
        <v>0.000660693448</v>
      </c>
      <c r="I1306" t="s">
        <v>37</v>
      </c>
      <c r="L1306" t="s">
        <v>50</v>
      </c>
      <c r="M1306" t="s">
        <v>39</v>
      </c>
      <c r="N1306" s="40"/>
      <c r="O1306" s="40"/>
      <c r="P1306" s="40"/>
      <c r="Q1306" s="40"/>
      <c r="R1306" s="39"/>
      <c r="S1306" s="39"/>
      <c r="T1306" s="39"/>
      <c r="U1306" s="40"/>
      <c r="V1306" s="39"/>
      <c r="W1306" s="69"/>
      <c r="Y1306" t="s">
        <v>294</v>
      </c>
      <c r="AA1306">
        <v>6308</v>
      </c>
      <c r="AB1306" s="46" t="b">
        <v>0</v>
      </c>
      <c r="AD1306" s="8"/>
    </row>
    <row r="1307" ht="14.25" customHeight="1">
      <c r="A1307" s="38">
        <v>1287</v>
      </c>
      <c r="B1307" s="46" t="s">
        <v>53</v>
      </c>
      <c r="C1307" s="46" t="s">
        <v>45</v>
      </c>
      <c r="D1307" s="46" t="s">
        <v>2052</v>
      </c>
      <c r="E1307" s="46" t="s">
        <v>2053</v>
      </c>
      <c r="F1307" t="s">
        <v>48</v>
      </c>
      <c r="G1307" s="46" t="s">
        <v>49</v>
      </c>
      <c r="H1307">
        <v>0.11481536215</v>
      </c>
      <c r="I1307" t="s">
        <v>37</v>
      </c>
      <c r="L1307" t="s">
        <v>50</v>
      </c>
      <c r="M1307" t="s">
        <v>39</v>
      </c>
      <c r="N1307" s="40"/>
      <c r="O1307" s="40"/>
      <c r="P1307" s="40"/>
      <c r="Q1307" s="40"/>
      <c r="R1307" s="39"/>
      <c r="S1307" s="39"/>
      <c r="T1307" s="39"/>
      <c r="U1307" s="40"/>
      <c r="V1307" s="39"/>
      <c r="W1307" s="69"/>
      <c r="Y1307" t="s">
        <v>294</v>
      </c>
      <c r="AA1307">
        <v>10939</v>
      </c>
      <c r="AB1307" s="46" t="b">
        <v>0</v>
      </c>
      <c r="AD1307" s="8"/>
    </row>
    <row r="1308" ht="14.25" customHeight="1">
      <c r="A1308" s="38">
        <v>1287</v>
      </c>
      <c r="B1308" s="46" t="s">
        <v>53</v>
      </c>
      <c r="C1308" s="46" t="s">
        <v>45</v>
      </c>
      <c r="D1308" s="46" t="s">
        <v>2054</v>
      </c>
      <c r="E1308" s="46" t="s">
        <v>2055</v>
      </c>
      <c r="F1308" t="s">
        <v>48</v>
      </c>
      <c r="G1308" s="46" t="s">
        <v>49</v>
      </c>
      <c r="H1308">
        <v>0.000008317638</v>
      </c>
      <c r="I1308" t="s">
        <v>37</v>
      </c>
      <c r="L1308" t="s">
        <v>50</v>
      </c>
      <c r="M1308" t="s">
        <v>39</v>
      </c>
      <c r="N1308" s="40"/>
      <c r="O1308" s="40"/>
      <c r="P1308" s="40"/>
      <c r="Q1308" s="40"/>
      <c r="R1308" s="39"/>
      <c r="S1308" s="39"/>
      <c r="T1308" s="39"/>
      <c r="U1308" s="40"/>
      <c r="V1308" s="39"/>
      <c r="W1308" s="69"/>
      <c r="Y1308" t="s">
        <v>294</v>
      </c>
      <c r="AA1308">
        <v>11106</v>
      </c>
      <c r="AB1308" s="46" t="b">
        <v>0</v>
      </c>
      <c r="AD1308" s="8"/>
    </row>
    <row r="1309" ht="14.25" customHeight="1">
      <c r="A1309" s="38">
        <v>1287</v>
      </c>
      <c r="B1309" s="46" t="s">
        <v>53</v>
      </c>
      <c r="C1309" s="46" t="s">
        <v>45</v>
      </c>
      <c r="D1309" s="46" t="s">
        <v>2056</v>
      </c>
      <c r="E1309" s="46" t="s">
        <v>2057</v>
      </c>
      <c r="F1309" t="s">
        <v>48</v>
      </c>
      <c r="G1309" s="46" t="s">
        <v>49</v>
      </c>
      <c r="H1309">
        <v>0.000933254301</v>
      </c>
      <c r="I1309" t="s">
        <v>37</v>
      </c>
      <c r="L1309" t="s">
        <v>50</v>
      </c>
      <c r="M1309" t="s">
        <v>39</v>
      </c>
      <c r="N1309" s="40"/>
      <c r="O1309" s="40"/>
      <c r="P1309" s="40"/>
      <c r="Q1309" s="40"/>
      <c r="R1309" s="39"/>
      <c r="S1309" s="39"/>
      <c r="T1309" s="39"/>
      <c r="U1309" s="40"/>
      <c r="V1309" s="39"/>
      <c r="W1309" s="69"/>
      <c r="Y1309" t="s">
        <v>294</v>
      </c>
      <c r="AA1309">
        <v>12446</v>
      </c>
      <c r="AB1309" s="46" t="b">
        <v>0</v>
      </c>
      <c r="AD1309" s="8"/>
    </row>
    <row r="1310" ht="14.25" customHeight="1">
      <c r="A1310" s="38">
        <v>1287</v>
      </c>
      <c r="B1310" s="46" t="s">
        <v>174</v>
      </c>
      <c r="C1310" s="46" t="s">
        <v>45</v>
      </c>
      <c r="D1310" s="46" t="s">
        <v>2058</v>
      </c>
      <c r="E1310" s="46" t="s">
        <v>2059</v>
      </c>
      <c r="F1310" t="s">
        <v>48</v>
      </c>
      <c r="G1310" s="46" t="s">
        <v>49</v>
      </c>
      <c r="H1310">
        <v>0.000181970086</v>
      </c>
      <c r="I1310" t="s">
        <v>37</v>
      </c>
      <c r="L1310" t="s">
        <v>50</v>
      </c>
      <c r="M1310" t="s">
        <v>39</v>
      </c>
      <c r="N1310" s="40"/>
      <c r="O1310" s="40"/>
      <c r="P1310" s="40"/>
      <c r="Q1310" s="40"/>
      <c r="R1310" s="39"/>
      <c r="S1310" s="39"/>
      <c r="T1310" s="39"/>
      <c r="U1310" s="40"/>
      <c r="V1310" s="39"/>
      <c r="W1310" s="69"/>
      <c r="Y1310" t="s">
        <v>294</v>
      </c>
      <c r="AA1310">
        <v>7604</v>
      </c>
      <c r="AB1310" s="46" t="b">
        <v>0</v>
      </c>
      <c r="AD1310" s="8"/>
    </row>
    <row r="1311" ht="14.25" customHeight="1">
      <c r="A1311" s="38">
        <v>1287</v>
      </c>
      <c r="B1311" s="46" t="s">
        <v>53</v>
      </c>
      <c r="C1311" s="46" t="s">
        <v>45</v>
      </c>
      <c r="D1311" s="46" t="s">
        <v>2058</v>
      </c>
      <c r="E1311" s="46" t="s">
        <v>2060</v>
      </c>
      <c r="F1311" t="s">
        <v>48</v>
      </c>
      <c r="G1311" s="46" t="s">
        <v>49</v>
      </c>
      <c r="H1311">
        <v>0.000181970086</v>
      </c>
      <c r="I1311" t="s">
        <v>37</v>
      </c>
      <c r="L1311" t="s">
        <v>50</v>
      </c>
      <c r="M1311" t="s">
        <v>39</v>
      </c>
      <c r="N1311" s="40"/>
      <c r="O1311" s="40"/>
      <c r="P1311" s="40"/>
      <c r="Q1311" s="40"/>
      <c r="R1311" s="39"/>
      <c r="S1311" s="39"/>
      <c r="T1311" s="39"/>
      <c r="U1311" s="40"/>
      <c r="V1311" s="39"/>
      <c r="W1311" s="69"/>
      <c r="Y1311" t="s">
        <v>294</v>
      </c>
      <c r="AA1311">
        <v>7604</v>
      </c>
      <c r="AB1311" s="46" t="b">
        <v>0</v>
      </c>
      <c r="AD1311" s="8"/>
    </row>
    <row r="1312" ht="14.25" customHeight="1">
      <c r="A1312" s="38">
        <v>1287</v>
      </c>
      <c r="B1312" s="46" t="s">
        <v>53</v>
      </c>
      <c r="C1312" s="46" t="s">
        <v>45</v>
      </c>
      <c r="D1312" s="46" t="s">
        <v>2061</v>
      </c>
      <c r="E1312" s="46" t="s">
        <v>2062</v>
      </c>
      <c r="F1312" t="s">
        <v>48</v>
      </c>
      <c r="G1312" s="46" t="s">
        <v>49</v>
      </c>
      <c r="H1312">
        <v>0.00000144544</v>
      </c>
      <c r="I1312" t="s">
        <v>37</v>
      </c>
      <c r="L1312" t="s">
        <v>50</v>
      </c>
      <c r="M1312" t="s">
        <v>39</v>
      </c>
      <c r="N1312" s="40"/>
      <c r="O1312" s="40"/>
      <c r="P1312" s="40"/>
      <c r="Q1312" s="40"/>
      <c r="R1312" s="39"/>
      <c r="S1312" s="39"/>
      <c r="T1312" s="39"/>
      <c r="U1312" s="40"/>
      <c r="V1312" s="39"/>
      <c r="W1312" s="69"/>
      <c r="Y1312" t="s">
        <v>40</v>
      </c>
      <c r="AA1312">
        <v>16391</v>
      </c>
      <c r="AB1312" s="46" t="b">
        <v>0</v>
      </c>
      <c r="AD1312" s="8"/>
    </row>
    <row r="1313" ht="14.25" customHeight="1">
      <c r="A1313" s="38">
        <v>1287</v>
      </c>
      <c r="B1313" s="46" t="s">
        <v>53</v>
      </c>
      <c r="C1313" s="46" t="s">
        <v>45</v>
      </c>
      <c r="D1313" s="46" t="s">
        <v>2063</v>
      </c>
      <c r="E1313" s="46" t="s">
        <v>2064</v>
      </c>
      <c r="F1313" t="s">
        <v>48</v>
      </c>
      <c r="G1313" s="46" t="s">
        <v>49</v>
      </c>
      <c r="H1313">
        <v>5.495408738576</v>
      </c>
      <c r="I1313" t="s">
        <v>37</v>
      </c>
      <c r="L1313" t="s">
        <v>50</v>
      </c>
      <c r="M1313" t="s">
        <v>39</v>
      </c>
      <c r="N1313" s="40"/>
      <c r="O1313" s="40"/>
      <c r="P1313" s="40"/>
      <c r="Q1313" s="40"/>
      <c r="R1313" s="39"/>
      <c r="S1313" s="39"/>
      <c r="T1313" s="39"/>
      <c r="U1313" s="40"/>
      <c r="V1313" s="39"/>
      <c r="W1313" s="69"/>
      <c r="Y1313" t="s">
        <v>40</v>
      </c>
      <c r="AA1313">
        <v>59447</v>
      </c>
      <c r="AB1313" s="46" t="b">
        <v>0</v>
      </c>
      <c r="AD1313" s="8"/>
    </row>
    <row r="1314" ht="14.25" customHeight="1">
      <c r="A1314" s="38">
        <v>1287</v>
      </c>
      <c r="B1314" s="46" t="s">
        <v>53</v>
      </c>
      <c r="C1314" s="46" t="s">
        <v>45</v>
      </c>
      <c r="D1314" s="46" t="s">
        <v>2065</v>
      </c>
      <c r="E1314" s="46" t="s">
        <v>2066</v>
      </c>
      <c r="F1314" t="s">
        <v>48</v>
      </c>
      <c r="G1314" s="46" t="s">
        <v>49</v>
      </c>
      <c r="H1314">
        <v>0.004677351413</v>
      </c>
      <c r="I1314" t="s">
        <v>37</v>
      </c>
      <c r="L1314" t="s">
        <v>50</v>
      </c>
      <c r="M1314" t="s">
        <v>39</v>
      </c>
      <c r="N1314" s="40"/>
      <c r="O1314" s="40"/>
      <c r="P1314" s="40"/>
      <c r="Q1314" s="40"/>
      <c r="R1314" s="39"/>
      <c r="S1314" s="39"/>
      <c r="T1314" s="39"/>
      <c r="U1314" s="40"/>
      <c r="V1314" s="39"/>
      <c r="W1314" s="69"/>
      <c r="Y1314" t="s">
        <v>294</v>
      </c>
      <c r="AA1314">
        <v>7957</v>
      </c>
      <c r="AB1314" s="46" t="b">
        <v>0</v>
      </c>
      <c r="AD1314" s="8"/>
    </row>
    <row r="1315" ht="14.25" customHeight="1">
      <c r="A1315" s="38">
        <v>1287</v>
      </c>
      <c r="B1315" s="46" t="s">
        <v>53</v>
      </c>
      <c r="C1315" s="46" t="s">
        <v>45</v>
      </c>
      <c r="D1315" s="46" t="s">
        <v>2067</v>
      </c>
      <c r="E1315" s="46" t="s">
        <v>2068</v>
      </c>
      <c r="F1315" t="s">
        <v>48</v>
      </c>
      <c r="G1315" s="46" t="s">
        <v>49</v>
      </c>
      <c r="H1315">
        <v>0.002818382931</v>
      </c>
      <c r="I1315" t="s">
        <v>37</v>
      </c>
      <c r="L1315" t="s">
        <v>50</v>
      </c>
      <c r="M1315" t="s">
        <v>39</v>
      </c>
      <c r="N1315" s="40"/>
      <c r="O1315" s="40"/>
      <c r="P1315" s="40"/>
      <c r="Q1315" s="40"/>
      <c r="R1315" s="39"/>
      <c r="S1315" s="39"/>
      <c r="T1315" s="39"/>
      <c r="U1315" s="40"/>
      <c r="V1315" s="39"/>
      <c r="W1315" s="69"/>
      <c r="Y1315" t="s">
        <v>294</v>
      </c>
      <c r="AA1315">
        <v>6120</v>
      </c>
      <c r="AB1315" s="46" t="b">
        <v>0</v>
      </c>
      <c r="AD1315" s="8"/>
    </row>
    <row r="1316" ht="14.25" customHeight="1">
      <c r="A1316" s="38">
        <v>1287</v>
      </c>
      <c r="B1316" s="46" t="s">
        <v>174</v>
      </c>
      <c r="C1316" s="46" t="s">
        <v>45</v>
      </c>
      <c r="D1316" s="46" t="s">
        <v>2069</v>
      </c>
      <c r="E1316" s="46" t="s">
        <v>2070</v>
      </c>
      <c r="F1316" t="s">
        <v>48</v>
      </c>
      <c r="G1316" s="46" t="s">
        <v>49</v>
      </c>
      <c r="H1316">
        <v>1.096478196143</v>
      </c>
      <c r="I1316" t="s">
        <v>37</v>
      </c>
      <c r="L1316" t="s">
        <v>50</v>
      </c>
      <c r="M1316" t="s">
        <v>39</v>
      </c>
      <c r="N1316" s="40"/>
      <c r="O1316" s="40"/>
      <c r="P1316" s="40"/>
      <c r="Q1316" s="40"/>
      <c r="R1316" s="39"/>
      <c r="S1316" s="39"/>
      <c r="T1316" s="39"/>
      <c r="U1316" s="40"/>
      <c r="V1316" s="39"/>
      <c r="W1316" s="69"/>
      <c r="Y1316" t="s">
        <v>294</v>
      </c>
      <c r="AA1316">
        <v>6312</v>
      </c>
      <c r="AB1316" s="46" t="b">
        <v>0</v>
      </c>
      <c r="AD1316" s="8"/>
    </row>
    <row r="1317" ht="14.25" customHeight="1">
      <c r="A1317" s="38">
        <v>1287</v>
      </c>
      <c r="B1317" s="46" t="s">
        <v>53</v>
      </c>
      <c r="C1317" s="46" t="s">
        <v>45</v>
      </c>
      <c r="D1317" s="46" t="s">
        <v>2069</v>
      </c>
      <c r="E1317" s="46" t="s">
        <v>1119</v>
      </c>
      <c r="F1317" t="s">
        <v>48</v>
      </c>
      <c r="G1317" s="46" t="s">
        <v>49</v>
      </c>
      <c r="H1317">
        <v>1.096478196143</v>
      </c>
      <c r="I1317" t="s">
        <v>37</v>
      </c>
      <c r="L1317" t="s">
        <v>50</v>
      </c>
      <c r="M1317" t="s">
        <v>39</v>
      </c>
      <c r="N1317" s="40"/>
      <c r="O1317" s="40"/>
      <c r="P1317" s="40"/>
      <c r="Q1317" s="40"/>
      <c r="R1317" s="39"/>
      <c r="S1317" s="39"/>
      <c r="T1317" s="39"/>
      <c r="U1317" s="40"/>
      <c r="V1317" s="39"/>
      <c r="W1317" s="69"/>
      <c r="Y1317" t="s">
        <v>294</v>
      </c>
      <c r="AA1317">
        <v>6312</v>
      </c>
      <c r="AB1317" s="46" t="b">
        <v>0</v>
      </c>
      <c r="AD1317" s="8"/>
    </row>
    <row r="1318" ht="14.25" customHeight="1">
      <c r="A1318" s="38">
        <v>1287</v>
      </c>
      <c r="B1318" s="46" t="s">
        <v>53</v>
      </c>
      <c r="C1318" s="46" t="s">
        <v>45</v>
      </c>
      <c r="D1318" s="46" t="s">
        <v>2071</v>
      </c>
      <c r="E1318" s="46" t="s">
        <v>2072</v>
      </c>
      <c r="F1318" t="s">
        <v>48</v>
      </c>
      <c r="G1318" s="46" t="s">
        <v>49</v>
      </c>
      <c r="H1318">
        <v>0.000075857758</v>
      </c>
      <c r="I1318" t="s">
        <v>37</v>
      </c>
      <c r="L1318" t="s">
        <v>50</v>
      </c>
      <c r="M1318" t="s">
        <v>39</v>
      </c>
      <c r="N1318" s="40"/>
      <c r="O1318" s="40"/>
      <c r="P1318" s="40"/>
      <c r="Q1318" s="40"/>
      <c r="R1318" s="39"/>
      <c r="S1318" s="39"/>
      <c r="T1318" s="39"/>
      <c r="U1318" s="40"/>
      <c r="V1318" s="39"/>
      <c r="W1318" s="69"/>
      <c r="Y1318" t="s">
        <v>294</v>
      </c>
      <c r="AA1318">
        <v>10410</v>
      </c>
      <c r="AB1318" s="46" t="b">
        <v>0</v>
      </c>
      <c r="AD1318" s="8"/>
    </row>
    <row r="1319" ht="14.25" customHeight="1">
      <c r="A1319" s="38">
        <v>1287</v>
      </c>
      <c r="B1319" s="46" t="s">
        <v>53</v>
      </c>
      <c r="C1319" s="46" t="s">
        <v>45</v>
      </c>
      <c r="D1319" s="46" t="s">
        <v>2073</v>
      </c>
      <c r="E1319" s="46" t="s">
        <v>2074</v>
      </c>
      <c r="F1319" t="s">
        <v>48</v>
      </c>
      <c r="G1319" s="46" t="s">
        <v>49</v>
      </c>
      <c r="H1319">
        <v>0.758577575029</v>
      </c>
      <c r="I1319" t="s">
        <v>37</v>
      </c>
      <c r="L1319" t="s">
        <v>50</v>
      </c>
      <c r="M1319" t="s">
        <v>39</v>
      </c>
      <c r="N1319" s="40"/>
      <c r="O1319" s="40"/>
      <c r="P1319" s="40"/>
      <c r="Q1319" s="40"/>
      <c r="R1319" s="39"/>
      <c r="S1319" s="39"/>
      <c r="T1319" s="39"/>
      <c r="U1319" s="40"/>
      <c r="V1319" s="39"/>
      <c r="W1319" s="69"/>
      <c r="Y1319" t="s">
        <v>40</v>
      </c>
      <c r="AA1319">
        <v>512605</v>
      </c>
      <c r="AB1319" s="46" t="b">
        <v>0</v>
      </c>
      <c r="AD1319" s="8"/>
    </row>
    <row r="1320" ht="14.25" customHeight="1">
      <c r="A1320" s="38">
        <v>1287</v>
      </c>
      <c r="B1320" s="46" t="s">
        <v>53</v>
      </c>
      <c r="C1320" s="46" t="s">
        <v>45</v>
      </c>
      <c r="D1320" s="46" t="s">
        <v>2075</v>
      </c>
      <c r="E1320" s="46" t="s">
        <v>2076</v>
      </c>
      <c r="F1320" t="s">
        <v>48</v>
      </c>
      <c r="G1320" s="46" t="s">
        <v>49</v>
      </c>
      <c r="H1320">
        <v>0.063095734448</v>
      </c>
      <c r="I1320" t="s">
        <v>37</v>
      </c>
      <c r="L1320" t="s">
        <v>50</v>
      </c>
      <c r="M1320" t="s">
        <v>39</v>
      </c>
      <c r="N1320" s="40"/>
      <c r="O1320" s="40"/>
      <c r="P1320" s="40"/>
      <c r="Q1320" s="40"/>
      <c r="R1320" s="39"/>
      <c r="S1320" s="39"/>
      <c r="T1320" s="39"/>
      <c r="U1320" s="40"/>
      <c r="V1320" s="39"/>
      <c r="W1320" s="69"/>
      <c r="Y1320" t="s">
        <v>40</v>
      </c>
      <c r="AA1320">
        <v>62307</v>
      </c>
      <c r="AB1320" s="46" t="b">
        <v>0</v>
      </c>
      <c r="AD1320" s="8"/>
    </row>
    <row r="1321" ht="14.25" customHeight="1">
      <c r="A1321" s="38">
        <v>1287</v>
      </c>
      <c r="B1321" s="46" t="s">
        <v>44</v>
      </c>
      <c r="C1321" s="46" t="s">
        <v>45</v>
      </c>
      <c r="D1321" s="46" t="s">
        <v>2077</v>
      </c>
      <c r="E1321" s="46" t="s">
        <v>2078</v>
      </c>
      <c r="F1321" t="s">
        <v>48</v>
      </c>
      <c r="G1321" s="46" t="s">
        <v>49</v>
      </c>
      <c r="H1321">
        <v>0.017538805018</v>
      </c>
      <c r="I1321" t="s">
        <v>37</v>
      </c>
      <c r="L1321" t="s">
        <v>50</v>
      </c>
      <c r="M1321" t="s">
        <v>39</v>
      </c>
      <c r="N1321" s="40"/>
      <c r="O1321" s="40"/>
      <c r="P1321" s="40"/>
      <c r="Q1321" s="40"/>
      <c r="R1321" s="39"/>
      <c r="S1321" s="39"/>
      <c r="T1321" s="39"/>
      <c r="U1321" s="40"/>
      <c r="V1321" s="39"/>
      <c r="W1321" s="69"/>
      <c r="Y1321" t="s">
        <v>40</v>
      </c>
      <c r="AA1321">
        <v>720309</v>
      </c>
      <c r="AB1321" s="46" t="b">
        <v>0</v>
      </c>
      <c r="AD1321" s="8"/>
    </row>
    <row r="1322" ht="14.25" customHeight="1">
      <c r="A1322" s="38">
        <v>1287</v>
      </c>
      <c r="B1322" s="46" t="s">
        <v>53</v>
      </c>
      <c r="C1322" s="46" t="s">
        <v>45</v>
      </c>
      <c r="D1322" s="46" t="s">
        <v>2077</v>
      </c>
      <c r="E1322" s="46" t="s">
        <v>2078</v>
      </c>
      <c r="F1322" t="s">
        <v>48</v>
      </c>
      <c r="G1322" s="46" t="s">
        <v>49</v>
      </c>
      <c r="H1322">
        <v>0.017378008287</v>
      </c>
      <c r="I1322" t="s">
        <v>37</v>
      </c>
      <c r="L1322" t="s">
        <v>50</v>
      </c>
      <c r="M1322" t="s">
        <v>39</v>
      </c>
      <c r="N1322" s="40"/>
      <c r="O1322" s="40"/>
      <c r="P1322" s="40"/>
      <c r="Q1322" s="40"/>
      <c r="R1322" s="39"/>
      <c r="S1322" s="39"/>
      <c r="T1322" s="39"/>
      <c r="U1322" s="40"/>
      <c r="V1322" s="39"/>
      <c r="W1322" s="69"/>
      <c r="Y1322" t="s">
        <v>40</v>
      </c>
      <c r="AA1322">
        <v>720309</v>
      </c>
      <c r="AB1322" s="46" t="b">
        <v>0</v>
      </c>
      <c r="AD1322" s="8"/>
    </row>
    <row r="1323" ht="14.25" customHeight="1">
      <c r="A1323" s="38">
        <v>1287</v>
      </c>
      <c r="B1323" s="46" t="s">
        <v>174</v>
      </c>
      <c r="C1323" s="46" t="s">
        <v>45</v>
      </c>
      <c r="D1323" s="46" t="s">
        <v>2079</v>
      </c>
      <c r="E1323" s="46" t="s">
        <v>2080</v>
      </c>
      <c r="F1323" t="s">
        <v>48</v>
      </c>
      <c r="G1323" s="46" t="s">
        <v>49</v>
      </c>
      <c r="H1323">
        <v>1.288249551693</v>
      </c>
      <c r="I1323" t="s">
        <v>37</v>
      </c>
      <c r="L1323" t="s">
        <v>50</v>
      </c>
      <c r="M1323" t="s">
        <v>39</v>
      </c>
      <c r="N1323" s="40"/>
      <c r="O1323" s="40"/>
      <c r="P1323" s="40"/>
      <c r="Q1323" s="40"/>
      <c r="R1323" s="39"/>
      <c r="S1323" s="39"/>
      <c r="T1323" s="39"/>
      <c r="U1323" s="40"/>
      <c r="V1323" s="39"/>
      <c r="W1323" s="69"/>
      <c r="Y1323" t="s">
        <v>294</v>
      </c>
      <c r="AA1323">
        <v>7028</v>
      </c>
      <c r="AB1323" s="46" t="b">
        <v>0</v>
      </c>
      <c r="AD1323" s="8"/>
    </row>
    <row r="1324" ht="14.25" customHeight="1">
      <c r="A1324" s="38">
        <v>1287</v>
      </c>
      <c r="B1324" s="46" t="s">
        <v>53</v>
      </c>
      <c r="C1324" s="46" t="s">
        <v>45</v>
      </c>
      <c r="D1324" s="46" t="s">
        <v>2079</v>
      </c>
      <c r="E1324" s="46" t="s">
        <v>2080</v>
      </c>
      <c r="F1324" t="s">
        <v>48</v>
      </c>
      <c r="G1324" s="46" t="s">
        <v>49</v>
      </c>
      <c r="H1324">
        <v>1.288249551693</v>
      </c>
      <c r="I1324" t="s">
        <v>37</v>
      </c>
      <c r="L1324" t="s">
        <v>50</v>
      </c>
      <c r="M1324" t="s">
        <v>39</v>
      </c>
      <c r="N1324" s="40"/>
      <c r="O1324" s="40"/>
      <c r="P1324" s="40"/>
      <c r="Q1324" s="40"/>
      <c r="R1324" s="39"/>
      <c r="S1324" s="39"/>
      <c r="T1324" s="39"/>
      <c r="U1324" s="40"/>
      <c r="V1324" s="39"/>
      <c r="W1324" s="69"/>
      <c r="Y1324" t="s">
        <v>294</v>
      </c>
      <c r="AA1324">
        <v>7028</v>
      </c>
      <c r="AB1324" s="46" t="b">
        <v>0</v>
      </c>
      <c r="AD1324" s="8"/>
    </row>
    <row r="1325" ht="14.25" customHeight="1">
      <c r="A1325" s="38">
        <v>1184</v>
      </c>
      <c r="B1325" s="46" t="s">
        <v>2081</v>
      </c>
      <c r="C1325" s="46" t="s">
        <v>577</v>
      </c>
      <c r="D1325" s="11" t="s">
        <v>2082</v>
      </c>
      <c r="E1325" s="11" t="s">
        <v>2083</v>
      </c>
      <c r="F1325" s="7" t="s">
        <v>2084</v>
      </c>
      <c r="G1325" s="7" t="s">
        <v>2085</v>
      </c>
      <c r="H1325">
        <v>0.000382</v>
      </c>
      <c r="I1325" s="46" t="s">
        <v>37</v>
      </c>
      <c r="K1325" s="46"/>
      <c r="L1325" t="s">
        <v>2086</v>
      </c>
      <c r="M1325" t="s">
        <v>583</v>
      </c>
      <c r="N1325" s="40"/>
      <c r="O1325" s="40"/>
      <c r="P1325" s="40"/>
      <c r="Q1325" s="40"/>
      <c r="R1325" s="39"/>
      <c r="S1325" s="39"/>
      <c r="T1325" s="39"/>
      <c r="U1325" s="40"/>
      <c r="V1325" s="39"/>
      <c r="W1325" s="69"/>
      <c r="Y1325" t="s">
        <v>40</v>
      </c>
      <c r="AA1325">
        <v>6856</v>
      </c>
      <c r="AB1325" s="46" t="b">
        <f>if((W1325=""),false,true)</f>
        <v>0</v>
      </c>
      <c r="AD1325" s="8"/>
    </row>
    <row r="1326" ht="14.25" customHeight="1">
      <c r="A1326" s="38">
        <v>1184</v>
      </c>
      <c r="B1326" s="46" t="s">
        <v>2081</v>
      </c>
      <c r="C1326" s="46" t="s">
        <v>577</v>
      </c>
      <c r="D1326" s="11" t="s">
        <v>2082</v>
      </c>
      <c r="E1326" s="11" t="s">
        <v>2083</v>
      </c>
      <c r="F1326" s="7" t="s">
        <v>2087</v>
      </c>
      <c r="G1326" s="7" t="s">
        <v>2085</v>
      </c>
      <c r="H1326">
        <v>0.000805</v>
      </c>
      <c r="I1326" s="46" t="s">
        <v>37</v>
      </c>
      <c r="K1326" s="46"/>
      <c r="L1326" t="s">
        <v>2086</v>
      </c>
      <c r="M1326" t="s">
        <v>583</v>
      </c>
      <c r="N1326" s="40"/>
      <c r="O1326" s="40"/>
      <c r="P1326" s="40"/>
      <c r="Q1326" s="40"/>
      <c r="R1326" s="39"/>
      <c r="S1326" s="39"/>
      <c r="T1326" s="39"/>
      <c r="U1326" s="40"/>
      <c r="V1326" s="39"/>
      <c r="W1326" s="69"/>
      <c r="Y1326" t="s">
        <v>40</v>
      </c>
      <c r="AA1326">
        <v>6856</v>
      </c>
      <c r="AB1326" s="46" t="b">
        <f>if((W1326=""),false,true)</f>
        <v>0</v>
      </c>
      <c r="AD1326" s="8"/>
    </row>
    <row r="1327" ht="14.25" customHeight="1">
      <c r="A1327" s="38">
        <v>1184</v>
      </c>
      <c r="B1327" s="46" t="s">
        <v>2081</v>
      </c>
      <c r="C1327" s="46" t="s">
        <v>577</v>
      </c>
      <c r="D1327" s="11" t="s">
        <v>2082</v>
      </c>
      <c r="E1327" s="11" t="s">
        <v>2083</v>
      </c>
      <c r="F1327" s="7" t="s">
        <v>2088</v>
      </c>
      <c r="G1327" s="7" t="s">
        <v>2085</v>
      </c>
      <c r="H1327">
        <v>0.002683</v>
      </c>
      <c r="I1327" s="46" t="s">
        <v>37</v>
      </c>
      <c r="K1327" s="46"/>
      <c r="L1327" t="s">
        <v>2086</v>
      </c>
      <c r="M1327" t="s">
        <v>583</v>
      </c>
      <c r="N1327" s="40"/>
      <c r="O1327" s="40"/>
      <c r="P1327" s="40"/>
      <c r="Q1327" s="40"/>
      <c r="R1327" s="39"/>
      <c r="S1327" s="39"/>
      <c r="T1327" s="39"/>
      <c r="U1327" s="40"/>
      <c r="V1327" s="39"/>
      <c r="W1327" s="69"/>
      <c r="Y1327" t="s">
        <v>40</v>
      </c>
      <c r="AA1327">
        <v>6856</v>
      </c>
      <c r="AB1327" s="46" t="b">
        <f>if((W1327=""),false,true)</f>
        <v>0</v>
      </c>
      <c r="AD1327" s="8"/>
    </row>
    <row r="1328" ht="14.25" customHeight="1">
      <c r="A1328" s="38">
        <v>1184</v>
      </c>
      <c r="B1328" s="46" t="s">
        <v>2081</v>
      </c>
      <c r="C1328" s="46" t="s">
        <v>577</v>
      </c>
      <c r="D1328" s="11" t="s">
        <v>2082</v>
      </c>
      <c r="E1328" s="11" t="s">
        <v>2083</v>
      </c>
      <c r="F1328" s="7" t="s">
        <v>2089</v>
      </c>
      <c r="G1328" s="7" t="s">
        <v>2085</v>
      </c>
      <c r="H1328">
        <v>0.009974</v>
      </c>
      <c r="I1328" s="46" t="s">
        <v>37</v>
      </c>
      <c r="K1328" s="46"/>
      <c r="L1328" t="s">
        <v>2086</v>
      </c>
      <c r="M1328" t="s">
        <v>583</v>
      </c>
      <c r="N1328" s="40"/>
      <c r="O1328" s="40"/>
      <c r="P1328" s="40"/>
      <c r="Q1328" s="40"/>
      <c r="R1328" s="39"/>
      <c r="S1328" s="39"/>
      <c r="T1328" s="39"/>
      <c r="U1328" s="40"/>
      <c r="V1328" s="39"/>
      <c r="W1328" s="69"/>
      <c r="Y1328" t="s">
        <v>40</v>
      </c>
      <c r="AA1328">
        <v>6856</v>
      </c>
      <c r="AB1328" s="46" t="b">
        <f>if((W1328=""),false,true)</f>
        <v>0</v>
      </c>
      <c r="AD1328" s="8"/>
    </row>
    <row r="1329" ht="14.25" customHeight="1">
      <c r="A1329" s="38">
        <v>1184</v>
      </c>
      <c r="B1329" s="46" t="s">
        <v>2081</v>
      </c>
      <c r="C1329" s="46" t="s">
        <v>577</v>
      </c>
      <c r="D1329" s="11" t="s">
        <v>2082</v>
      </c>
      <c r="E1329" s="11" t="s">
        <v>2083</v>
      </c>
      <c r="F1329" s="7" t="s">
        <v>2090</v>
      </c>
      <c r="G1329" s="7" t="s">
        <v>2085</v>
      </c>
      <c r="H1329">
        <v>0.03234</v>
      </c>
      <c r="I1329" s="46" t="s">
        <v>37</v>
      </c>
      <c r="K1329" s="46"/>
      <c r="L1329" t="s">
        <v>2086</v>
      </c>
      <c r="M1329" t="s">
        <v>583</v>
      </c>
      <c r="N1329" s="40"/>
      <c r="O1329" s="40"/>
      <c r="P1329" s="40"/>
      <c r="Q1329" s="40"/>
      <c r="R1329" s="39"/>
      <c r="S1329" s="39"/>
      <c r="T1329" s="39"/>
      <c r="U1329" s="40"/>
      <c r="V1329" s="39"/>
      <c r="W1329" s="69"/>
      <c r="Y1329" t="s">
        <v>40</v>
      </c>
      <c r="AA1329">
        <v>6856</v>
      </c>
      <c r="AB1329" s="46" t="b">
        <f>if((W1329=""),false,true)</f>
        <v>0</v>
      </c>
      <c r="AD1329" s="8"/>
    </row>
    <row r="1330" ht="14.25" customHeight="1">
      <c r="A1330" s="38">
        <v>1184</v>
      </c>
      <c r="B1330" s="46" t="s">
        <v>2081</v>
      </c>
      <c r="C1330" s="46" t="s">
        <v>577</v>
      </c>
      <c r="D1330" s="11" t="s">
        <v>2082</v>
      </c>
      <c r="E1330" s="11" t="s">
        <v>2083</v>
      </c>
      <c r="F1330" s="7" t="s">
        <v>2091</v>
      </c>
      <c r="G1330" s="7" t="s">
        <v>2085</v>
      </c>
      <c r="H1330">
        <v>0.07954</v>
      </c>
      <c r="I1330" s="46" t="s">
        <v>37</v>
      </c>
      <c r="K1330" s="46"/>
      <c r="L1330" t="s">
        <v>2086</v>
      </c>
      <c r="M1330" t="s">
        <v>583</v>
      </c>
      <c r="N1330" s="40"/>
      <c r="O1330" s="40"/>
      <c r="P1330" s="40"/>
      <c r="Q1330" s="40"/>
      <c r="R1330" s="39"/>
      <c r="S1330" s="39"/>
      <c r="T1330" s="39"/>
      <c r="U1330" s="40"/>
      <c r="V1330" s="39"/>
      <c r="W1330" s="69"/>
      <c r="Y1330" t="s">
        <v>40</v>
      </c>
      <c r="AA1330">
        <v>6856</v>
      </c>
      <c r="AB1330" s="46" t="b">
        <f>if((W1330=""),false,true)</f>
        <v>0</v>
      </c>
      <c r="AD1330" s="8"/>
    </row>
    <row r="1331" ht="14.25" customHeight="1">
      <c r="A1331" s="38">
        <v>1184</v>
      </c>
      <c r="B1331" s="46" t="s">
        <v>2081</v>
      </c>
      <c r="C1331" s="46" t="s">
        <v>577</v>
      </c>
      <c r="D1331" s="11" t="s">
        <v>2082</v>
      </c>
      <c r="E1331" s="11" t="s">
        <v>2083</v>
      </c>
      <c r="F1331" s="7" t="s">
        <v>2092</v>
      </c>
      <c r="G1331" s="7" t="s">
        <v>2085</v>
      </c>
      <c r="H1331">
        <v>0.1432</v>
      </c>
      <c r="I1331" s="46" t="s">
        <v>37</v>
      </c>
      <c r="K1331" s="46"/>
      <c r="L1331" t="s">
        <v>2086</v>
      </c>
      <c r="M1331" t="s">
        <v>583</v>
      </c>
      <c r="N1331" s="40"/>
      <c r="O1331" s="40"/>
      <c r="P1331" s="40"/>
      <c r="Q1331" s="40"/>
      <c r="R1331" s="39"/>
      <c r="S1331" s="39"/>
      <c r="T1331" s="39"/>
      <c r="U1331" s="40"/>
      <c r="V1331" s="39"/>
      <c r="W1331" s="69"/>
      <c r="Y1331" t="s">
        <v>40</v>
      </c>
      <c r="AA1331">
        <v>6856</v>
      </c>
      <c r="AB1331" s="46" t="b">
        <f>if((W1331=""),false,true)</f>
        <v>0</v>
      </c>
      <c r="AD1331" s="8"/>
    </row>
    <row r="1332" ht="14.25" customHeight="1">
      <c r="A1332" s="38">
        <v>1184</v>
      </c>
      <c r="B1332" s="46" t="s">
        <v>2081</v>
      </c>
      <c r="C1332" s="46" t="s">
        <v>577</v>
      </c>
      <c r="D1332" s="11" t="s">
        <v>2082</v>
      </c>
      <c r="E1332" s="11" t="s">
        <v>2083</v>
      </c>
      <c r="F1332" s="7" t="s">
        <v>2093</v>
      </c>
      <c r="G1332" s="7" t="s">
        <v>2085</v>
      </c>
      <c r="H1332">
        <v>0.2025</v>
      </c>
      <c r="I1332" s="46" t="s">
        <v>37</v>
      </c>
      <c r="K1332" s="46"/>
      <c r="L1332" t="s">
        <v>2086</v>
      </c>
      <c r="M1332" t="s">
        <v>583</v>
      </c>
      <c r="N1332" s="40"/>
      <c r="O1332" s="40"/>
      <c r="P1332" s="40"/>
      <c r="Q1332" s="40"/>
      <c r="R1332" s="39"/>
      <c r="S1332" s="39"/>
      <c r="T1332" s="39"/>
      <c r="U1332" s="40"/>
      <c r="V1332" s="39"/>
      <c r="W1332" s="69"/>
      <c r="Y1332" t="s">
        <v>40</v>
      </c>
      <c r="AA1332">
        <v>6856</v>
      </c>
      <c r="AB1332" s="46" t="b">
        <f>if((W1332=""),false,true)</f>
        <v>0</v>
      </c>
      <c r="AD1332" s="8"/>
    </row>
    <row r="1333" ht="14.25" customHeight="1">
      <c r="A1333" s="38">
        <v>1184</v>
      </c>
      <c r="B1333" s="46" t="s">
        <v>2081</v>
      </c>
      <c r="C1333" s="46" t="s">
        <v>577</v>
      </c>
      <c r="D1333" s="11" t="s">
        <v>2082</v>
      </c>
      <c r="E1333" s="11" t="s">
        <v>2083</v>
      </c>
      <c r="F1333" s="7" t="s">
        <v>2094</v>
      </c>
      <c r="G1333" s="7" t="s">
        <v>2085</v>
      </c>
      <c r="H1333">
        <v>0.2679</v>
      </c>
      <c r="I1333" s="46" t="s">
        <v>37</v>
      </c>
      <c r="K1333" s="46"/>
      <c r="L1333" t="s">
        <v>2086</v>
      </c>
      <c r="M1333" t="s">
        <v>583</v>
      </c>
      <c r="N1333" s="40"/>
      <c r="O1333" s="40"/>
      <c r="P1333" s="40"/>
      <c r="Q1333" s="40"/>
      <c r="R1333" s="39"/>
      <c r="S1333" s="39"/>
      <c r="T1333" s="39"/>
      <c r="U1333" s="40"/>
      <c r="V1333" s="39"/>
      <c r="W1333" s="69"/>
      <c r="Y1333" t="s">
        <v>40</v>
      </c>
      <c r="AA1333">
        <v>6856</v>
      </c>
      <c r="AB1333" s="46" t="b">
        <f>if((W1333=""),false,true)</f>
        <v>0</v>
      </c>
      <c r="AD1333" s="8"/>
    </row>
    <row r="1334" ht="14.25" customHeight="1">
      <c r="A1334" s="38">
        <v>1049</v>
      </c>
      <c r="B1334" s="46" t="s">
        <v>922</v>
      </c>
      <c r="C1334" s="46" t="s">
        <v>923</v>
      </c>
      <c r="D1334" s="11" t="s">
        <v>2095</v>
      </c>
      <c r="E1334" s="46" t="s">
        <v>2096</v>
      </c>
      <c r="F1334" s="7" t="s">
        <v>924</v>
      </c>
      <c r="G1334" s="7" t="s">
        <v>925</v>
      </c>
      <c r="H1334">
        <v>0.71779429127136</v>
      </c>
      <c r="I1334" t="s">
        <v>37</v>
      </c>
      <c r="K1334" s="47" t="s">
        <v>43</v>
      </c>
      <c r="L1334" s="47" t="s">
        <v>926</v>
      </c>
      <c r="M1334" t="s">
        <v>39</v>
      </c>
      <c r="N1334" s="71"/>
      <c r="O1334" s="71"/>
      <c r="P1334" s="71"/>
      <c r="Q1334" s="71"/>
      <c r="R1334" s="29"/>
      <c r="S1334" s="29"/>
      <c r="T1334" s="29"/>
      <c r="U1334" s="71"/>
      <c r="V1334" s="29"/>
      <c r="W1334" s="60"/>
      <c r="Y1334" t="s">
        <v>40</v>
      </c>
      <c r="AA1334" s="21">
        <v>8341</v>
      </c>
      <c r="AB1334" t="b">
        <f>if((W1334=""),false,true)</f>
        <v>0</v>
      </c>
      <c r="AD1334" s="37"/>
    </row>
    <row r="1335" ht="14.25" customHeight="1">
      <c r="A1335" s="38">
        <v>1049</v>
      </c>
      <c r="B1335" s="46" t="s">
        <v>922</v>
      </c>
      <c r="C1335" s="46" t="s">
        <v>923</v>
      </c>
      <c r="D1335" s="11" t="s">
        <v>2095</v>
      </c>
      <c r="E1335" s="11" t="s">
        <v>2096</v>
      </c>
      <c r="F1335" s="7" t="s">
        <v>927</v>
      </c>
      <c r="G1335" s="7" t="s">
        <v>928</v>
      </c>
      <c r="H1335">
        <v>0.072777980453682</v>
      </c>
      <c r="I1335" t="s">
        <v>37</v>
      </c>
      <c r="K1335" s="47" t="s">
        <v>43</v>
      </c>
      <c r="L1335" s="47" t="s">
        <v>926</v>
      </c>
      <c r="M1335" t="s">
        <v>39</v>
      </c>
      <c r="N1335" s="71"/>
      <c r="O1335" s="71"/>
      <c r="P1335" s="71"/>
      <c r="Q1335" s="71"/>
      <c r="R1335" s="29"/>
      <c r="S1335" s="29"/>
      <c r="T1335" s="29"/>
      <c r="U1335" s="71"/>
      <c r="V1335" s="29"/>
      <c r="W1335" s="60"/>
      <c r="Y1335" t="s">
        <v>40</v>
      </c>
      <c r="AA1335">
        <v>8341</v>
      </c>
      <c r="AB1335" t="b">
        <f>if((W1335=""),false,true)</f>
        <v>0</v>
      </c>
      <c r="AD1335" s="37"/>
    </row>
    <row r="1336" ht="14.25" customHeight="1">
      <c r="A1336" s="38">
        <v>1049</v>
      </c>
      <c r="B1336" s="46" t="s">
        <v>922</v>
      </c>
      <c r="C1336" s="46" t="s">
        <v>923</v>
      </c>
      <c r="D1336" s="11" t="s">
        <v>2095</v>
      </c>
      <c r="E1336" s="11" t="s">
        <v>2096</v>
      </c>
      <c r="F1336" s="7" t="s">
        <v>929</v>
      </c>
      <c r="G1336" s="7" t="s">
        <v>928</v>
      </c>
      <c r="H1336">
        <v>0.87902251683088</v>
      </c>
      <c r="I1336" t="s">
        <v>37</v>
      </c>
      <c r="K1336" s="47" t="s">
        <v>43</v>
      </c>
      <c r="L1336" s="47" t="s">
        <v>926</v>
      </c>
      <c r="M1336" t="s">
        <v>39</v>
      </c>
      <c r="N1336" s="71"/>
      <c r="O1336" s="71"/>
      <c r="P1336" s="71"/>
      <c r="Q1336" s="71"/>
      <c r="R1336" s="29"/>
      <c r="S1336" s="29"/>
      <c r="T1336" s="29"/>
      <c r="U1336" s="71"/>
      <c r="V1336" s="29"/>
      <c r="W1336" s="60"/>
      <c r="Y1336" t="s">
        <v>40</v>
      </c>
      <c r="AA1336">
        <v>8341</v>
      </c>
      <c r="AB1336" t="b">
        <f>if((W1336=""),false,true)</f>
        <v>0</v>
      </c>
      <c r="AD1336" s="37"/>
    </row>
    <row r="1337" ht="14.25" customHeight="1">
      <c r="A1337" s="38">
        <v>1049</v>
      </c>
      <c r="B1337" s="46" t="s">
        <v>922</v>
      </c>
      <c r="C1337" s="46" t="s">
        <v>923</v>
      </c>
      <c r="D1337" s="11" t="s">
        <v>2095</v>
      </c>
      <c r="E1337" s="11" t="s">
        <v>2096</v>
      </c>
      <c r="F1337" s="7" t="s">
        <v>930</v>
      </c>
      <c r="G1337" s="7" t="s">
        <v>928</v>
      </c>
      <c r="H1337">
        <v>0.93325430079699</v>
      </c>
      <c r="I1337" t="s">
        <v>37</v>
      </c>
      <c r="K1337" s="47" t="s">
        <v>43</v>
      </c>
      <c r="L1337" s="47" t="s">
        <v>926</v>
      </c>
      <c r="M1337" t="s">
        <v>39</v>
      </c>
      <c r="N1337" s="71"/>
      <c r="O1337" s="71"/>
      <c r="P1337" s="71"/>
      <c r="Q1337" s="71"/>
      <c r="R1337" s="29"/>
      <c r="S1337" s="29"/>
      <c r="T1337" s="29"/>
      <c r="U1337" s="71"/>
      <c r="V1337" s="29"/>
      <c r="W1337" s="60"/>
      <c r="Y1337" t="s">
        <v>40</v>
      </c>
      <c r="AA1337">
        <v>8341</v>
      </c>
      <c r="AB1337" t="b">
        <f>if((W1337=""),false,true)</f>
        <v>0</v>
      </c>
      <c r="AD1337" s="37"/>
    </row>
    <row r="1338" ht="14.25" customHeight="1">
      <c r="A1338" s="38">
        <v>1049</v>
      </c>
      <c r="B1338" s="46" t="s">
        <v>922</v>
      </c>
      <c r="C1338" s="46" t="s">
        <v>923</v>
      </c>
      <c r="D1338" s="11" t="s">
        <v>2095</v>
      </c>
      <c r="E1338" s="11" t="s">
        <v>2096</v>
      </c>
      <c r="F1338" s="11" t="s">
        <v>48</v>
      </c>
      <c r="G1338" s="11" t="s">
        <v>49</v>
      </c>
      <c r="H1338">
        <v>0.005382697825163</v>
      </c>
      <c r="I1338" t="s">
        <v>37</v>
      </c>
      <c r="K1338" s="47" t="s">
        <v>43</v>
      </c>
      <c r="L1338" s="47" t="s">
        <v>926</v>
      </c>
      <c r="M1338" t="s">
        <v>39</v>
      </c>
      <c r="N1338" s="71"/>
      <c r="O1338" s="71"/>
      <c r="P1338" s="71"/>
      <c r="Q1338" s="71"/>
      <c r="R1338" s="29"/>
      <c r="S1338" s="29"/>
      <c r="T1338" s="29"/>
      <c r="U1338" s="71"/>
      <c r="V1338" s="29"/>
      <c r="W1338" s="60"/>
      <c r="Y1338" t="s">
        <v>40</v>
      </c>
      <c r="AA1338">
        <v>8341</v>
      </c>
      <c r="AB1338" t="b">
        <f>if((W1338=""),false,true)</f>
        <v>0</v>
      </c>
      <c r="AD1338" s="37"/>
    </row>
    <row r="1339" ht="14.25" customHeight="1">
      <c r="A1339" s="38">
        <v>1240</v>
      </c>
      <c r="B1339" s="46" t="s">
        <v>2097</v>
      </c>
      <c r="C1339" s="46" t="s">
        <v>577</v>
      </c>
      <c r="D1339" s="11" t="s">
        <v>2095</v>
      </c>
      <c r="E1339" s="11" t="s">
        <v>2096</v>
      </c>
      <c r="F1339" s="7" t="s">
        <v>1361</v>
      </c>
      <c r="G1339" s="7" t="s">
        <v>1362</v>
      </c>
      <c r="H1339">
        <v>4.2026278908535</v>
      </c>
      <c r="I1339" s="46" t="s">
        <v>37</v>
      </c>
      <c r="K1339" s="46"/>
      <c r="L1339" t="s">
        <v>2098</v>
      </c>
      <c r="M1339" t="s">
        <v>39</v>
      </c>
      <c r="N1339" s="40"/>
      <c r="O1339" s="40"/>
      <c r="P1339" s="40"/>
      <c r="Q1339" s="40"/>
      <c r="R1339" s="39"/>
      <c r="S1339" s="39"/>
      <c r="T1339" s="39"/>
      <c r="U1339" s="40"/>
      <c r="V1339" s="39"/>
      <c r="W1339" s="69"/>
      <c r="Y1339" t="s">
        <v>40</v>
      </c>
      <c r="AA1339">
        <v>8341</v>
      </c>
      <c r="AB1339" s="46" t="b">
        <f>if((W1339=""),false,true)</f>
        <v>0</v>
      </c>
      <c r="AD1339" s="8"/>
    </row>
    <row r="1340" ht="14.25" customHeight="1">
      <c r="A1340" s="38">
        <v>1240</v>
      </c>
      <c r="B1340" s="46" t="s">
        <v>2097</v>
      </c>
      <c r="C1340" s="46" t="s">
        <v>577</v>
      </c>
      <c r="D1340" s="11" t="s">
        <v>2095</v>
      </c>
      <c r="E1340" s="11" t="s">
        <v>2096</v>
      </c>
      <c r="F1340" s="7" t="s">
        <v>1832</v>
      </c>
      <c r="G1340" s="7" t="s">
        <v>1833</v>
      </c>
      <c r="H1340">
        <v>0.011129860414306</v>
      </c>
      <c r="I1340" s="46" t="s">
        <v>37</v>
      </c>
      <c r="K1340" s="46"/>
      <c r="L1340" t="s">
        <v>2098</v>
      </c>
      <c r="M1340" t="s">
        <v>39</v>
      </c>
      <c r="N1340" s="40"/>
      <c r="O1340" s="40"/>
      <c r="P1340" s="40"/>
      <c r="Q1340" s="40"/>
      <c r="R1340" s="39"/>
      <c r="S1340" s="39"/>
      <c r="T1340" s="39"/>
      <c r="U1340" s="40"/>
      <c r="V1340" s="39"/>
      <c r="W1340" s="69"/>
      <c r="Y1340" t="s">
        <v>40</v>
      </c>
      <c r="AA1340">
        <v>8341</v>
      </c>
      <c r="AB1340" s="46" t="b">
        <f>if((W1340=""),false,true)</f>
        <v>0</v>
      </c>
      <c r="AD1340" s="8"/>
    </row>
    <row r="1341" ht="14.25" customHeight="1">
      <c r="A1341" s="38">
        <v>1240</v>
      </c>
      <c r="B1341" s="46" t="s">
        <v>2097</v>
      </c>
      <c r="C1341" s="46" t="s">
        <v>577</v>
      </c>
      <c r="D1341" s="11" t="s">
        <v>2095</v>
      </c>
      <c r="E1341" s="11" t="s">
        <v>2096</v>
      </c>
      <c r="F1341" s="7" t="s">
        <v>586</v>
      </c>
      <c r="G1341" s="7" t="s">
        <v>587</v>
      </c>
      <c r="H1341">
        <v>4.7863237688587</v>
      </c>
      <c r="I1341" s="46" t="s">
        <v>37</v>
      </c>
      <c r="K1341" s="46"/>
      <c r="L1341" t="s">
        <v>2098</v>
      </c>
      <c r="M1341" t="s">
        <v>39</v>
      </c>
      <c r="N1341" s="40"/>
      <c r="O1341" s="40"/>
      <c r="P1341" s="40"/>
      <c r="Q1341" s="40"/>
      <c r="R1341" s="39"/>
      <c r="S1341" s="39"/>
      <c r="T1341" s="39"/>
      <c r="U1341" s="40"/>
      <c r="V1341" s="39"/>
      <c r="W1341" s="69"/>
      <c r="Y1341" t="s">
        <v>40</v>
      </c>
      <c r="AA1341">
        <v>8341</v>
      </c>
      <c r="AB1341" s="46" t="b">
        <f>if((W1341=""),false,true)</f>
        <v>0</v>
      </c>
      <c r="AD1341" s="8"/>
    </row>
    <row r="1342" ht="14.25" customHeight="1">
      <c r="A1342" s="38">
        <v>1240</v>
      </c>
      <c r="B1342" s="46" t="s">
        <v>2097</v>
      </c>
      <c r="C1342" s="46" t="s">
        <v>577</v>
      </c>
      <c r="D1342" s="11" t="s">
        <v>2095</v>
      </c>
      <c r="E1342" s="11" t="s">
        <v>2096</v>
      </c>
      <c r="F1342" s="7" t="s">
        <v>2099</v>
      </c>
      <c r="G1342" s="7" t="s">
        <v>2100</v>
      </c>
      <c r="H1342">
        <v>0.26364780349759</v>
      </c>
      <c r="I1342" s="46" t="s">
        <v>37</v>
      </c>
      <c r="K1342" s="46"/>
      <c r="L1342" t="s">
        <v>2098</v>
      </c>
      <c r="M1342" t="s">
        <v>39</v>
      </c>
      <c r="N1342" s="40"/>
      <c r="O1342" s="40"/>
      <c r="P1342" s="40"/>
      <c r="Q1342" s="40"/>
      <c r="R1342" s="39"/>
      <c r="S1342" s="39"/>
      <c r="T1342" s="39"/>
      <c r="U1342" s="40"/>
      <c r="V1342" s="39"/>
      <c r="W1342" s="69"/>
      <c r="Y1342" t="s">
        <v>40</v>
      </c>
      <c r="AA1342">
        <v>8341</v>
      </c>
      <c r="AB1342" s="46" t="b">
        <f>if((W1342=""),false,true)</f>
        <v>0</v>
      </c>
      <c r="AD1342" s="8"/>
    </row>
    <row r="1343" ht="14.25" customHeight="1">
      <c r="A1343" s="38">
        <v>1240</v>
      </c>
      <c r="B1343" s="46" t="s">
        <v>2097</v>
      </c>
      <c r="C1343" s="46" t="s">
        <v>577</v>
      </c>
      <c r="D1343" s="11" t="s">
        <v>2095</v>
      </c>
      <c r="E1343" s="11" t="s">
        <v>2096</v>
      </c>
      <c r="F1343" s="7" t="s">
        <v>1123</v>
      </c>
      <c r="G1343" s="7" t="s">
        <v>1124</v>
      </c>
      <c r="H1343">
        <v>0.053818825273432</v>
      </c>
      <c r="I1343" s="46" t="s">
        <v>37</v>
      </c>
      <c r="K1343" s="46"/>
      <c r="L1343" t="s">
        <v>2098</v>
      </c>
      <c r="M1343" t="s">
        <v>39</v>
      </c>
      <c r="N1343" s="40"/>
      <c r="O1343" s="40"/>
      <c r="P1343" s="40"/>
      <c r="Q1343" s="40"/>
      <c r="R1343" s="39"/>
      <c r="S1343" s="39"/>
      <c r="T1343" s="39"/>
      <c r="U1343" s="40"/>
      <c r="V1343" s="39"/>
      <c r="W1343" s="69"/>
      <c r="Y1343" t="s">
        <v>40</v>
      </c>
      <c r="AA1343">
        <v>8341</v>
      </c>
      <c r="AB1343" s="46" t="b">
        <f>if((W1343=""),false,true)</f>
        <v>0</v>
      </c>
      <c r="AD1343" s="8"/>
    </row>
    <row r="1344" ht="14.25" customHeight="1">
      <c r="A1344" s="38">
        <v>1240</v>
      </c>
      <c r="B1344" s="46" t="s">
        <v>2097</v>
      </c>
      <c r="C1344" s="46" t="s">
        <v>577</v>
      </c>
      <c r="D1344" s="11" t="s">
        <v>2095</v>
      </c>
      <c r="E1344" s="11" t="s">
        <v>2096</v>
      </c>
      <c r="F1344" s="7" t="s">
        <v>1601</v>
      </c>
      <c r="G1344" s="7" t="s">
        <v>1602</v>
      </c>
      <c r="H1344">
        <v>0.22566809384192</v>
      </c>
      <c r="I1344" s="46" t="s">
        <v>37</v>
      </c>
      <c r="K1344" s="46"/>
      <c r="L1344" t="s">
        <v>2098</v>
      </c>
      <c r="M1344" t="s">
        <v>39</v>
      </c>
      <c r="N1344" s="40"/>
      <c r="O1344" s="40"/>
      <c r="P1344" s="40"/>
      <c r="Q1344" s="40"/>
      <c r="R1344" s="39"/>
      <c r="S1344" s="39"/>
      <c r="T1344" s="39"/>
      <c r="U1344" s="40"/>
      <c r="V1344" s="39"/>
      <c r="W1344" s="69"/>
      <c r="Y1344" t="s">
        <v>40</v>
      </c>
      <c r="AA1344">
        <v>8341</v>
      </c>
      <c r="AB1344" s="46" t="b">
        <f>if((W1344=""),false,true)</f>
        <v>0</v>
      </c>
      <c r="AD1344" s="8"/>
    </row>
    <row r="1345" ht="14.25" customHeight="1">
      <c r="A1345" s="38">
        <v>1240</v>
      </c>
      <c r="B1345" s="46" t="s">
        <v>2097</v>
      </c>
      <c r="C1345" s="46" t="s">
        <v>577</v>
      </c>
      <c r="D1345" s="11" t="s">
        <v>2095</v>
      </c>
      <c r="E1345" s="11" t="s">
        <v>2096</v>
      </c>
      <c r="F1345" s="62" t="s">
        <v>705</v>
      </c>
      <c r="G1345" s="7" t="s">
        <v>706</v>
      </c>
      <c r="H1345">
        <v>2.6751128278281</v>
      </c>
      <c r="I1345" s="46" t="s">
        <v>37</v>
      </c>
      <c r="K1345" s="46"/>
      <c r="L1345" t="s">
        <v>2098</v>
      </c>
      <c r="M1345" t="s">
        <v>39</v>
      </c>
      <c r="N1345" s="40"/>
      <c r="O1345" s="40"/>
      <c r="P1345" s="40"/>
      <c r="Q1345" s="40"/>
      <c r="R1345" s="39"/>
      <c r="S1345" s="39"/>
      <c r="T1345" s="39"/>
      <c r="U1345" s="40"/>
      <c r="V1345" s="39"/>
      <c r="W1345" s="69"/>
      <c r="Y1345" t="s">
        <v>40</v>
      </c>
      <c r="AA1345">
        <v>8341</v>
      </c>
      <c r="AB1345" s="46" t="b">
        <f>if((W1345=""),false,true)</f>
        <v>0</v>
      </c>
      <c r="AD1345" s="8"/>
    </row>
    <row r="1346" ht="14.25" customHeight="1">
      <c r="A1346" s="38">
        <v>1240</v>
      </c>
      <c r="B1346" s="46" t="s">
        <v>2097</v>
      </c>
      <c r="C1346" s="46" t="s">
        <v>577</v>
      </c>
      <c r="D1346" s="11" t="s">
        <v>2095</v>
      </c>
      <c r="E1346" s="11" t="s">
        <v>2096</v>
      </c>
      <c r="F1346" s="7" t="s">
        <v>1108</v>
      </c>
      <c r="G1346" s="7" t="s">
        <v>1109</v>
      </c>
      <c r="H1346">
        <v>5.0556720595471</v>
      </c>
      <c r="I1346" s="46" t="s">
        <v>37</v>
      </c>
      <c r="K1346" s="46"/>
      <c r="L1346" t="s">
        <v>2098</v>
      </c>
      <c r="M1346" t="s">
        <v>39</v>
      </c>
      <c r="N1346" s="40"/>
      <c r="O1346" s="40"/>
      <c r="P1346" s="40"/>
      <c r="Q1346" s="40"/>
      <c r="R1346" s="39"/>
      <c r="S1346" s="39"/>
      <c r="T1346" s="39"/>
      <c r="U1346" s="40"/>
      <c r="V1346" s="39"/>
      <c r="W1346" s="69"/>
      <c r="Y1346" t="s">
        <v>40</v>
      </c>
      <c r="AA1346">
        <v>8341</v>
      </c>
      <c r="AB1346" s="46" t="b">
        <f>if((W1346=""),false,true)</f>
        <v>0</v>
      </c>
      <c r="AD1346" s="8"/>
    </row>
    <row r="1347" ht="14.25" customHeight="1">
      <c r="A1347" s="38">
        <v>1240</v>
      </c>
      <c r="B1347" s="46" t="s">
        <v>2097</v>
      </c>
      <c r="C1347" s="46" t="s">
        <v>577</v>
      </c>
      <c r="D1347" s="11" t="s">
        <v>2095</v>
      </c>
      <c r="E1347" s="11" t="s">
        <v>2096</v>
      </c>
      <c r="F1347" s="7" t="s">
        <v>715</v>
      </c>
      <c r="G1347" s="7" t="s">
        <v>716</v>
      </c>
      <c r="H1347">
        <v>0.012757901406689</v>
      </c>
      <c r="I1347" s="46" t="s">
        <v>37</v>
      </c>
      <c r="K1347" s="46"/>
      <c r="L1347" t="s">
        <v>2098</v>
      </c>
      <c r="M1347" t="s">
        <v>39</v>
      </c>
      <c r="N1347" s="40"/>
      <c r="O1347" s="40"/>
      <c r="P1347" s="40"/>
      <c r="Q1347" s="40"/>
      <c r="R1347" s="39"/>
      <c r="S1347" s="39"/>
      <c r="T1347" s="39"/>
      <c r="U1347" s="40"/>
      <c r="V1347" s="39"/>
      <c r="W1347" s="69"/>
      <c r="Y1347" t="s">
        <v>40</v>
      </c>
      <c r="AA1347">
        <v>8341</v>
      </c>
      <c r="AB1347" s="46" t="b">
        <f>if((W1347=""),false,true)</f>
        <v>0</v>
      </c>
      <c r="AD1347" s="8"/>
    </row>
    <row r="1348" ht="14.25" customHeight="1">
      <c r="A1348" s="38">
        <v>1240</v>
      </c>
      <c r="B1348" s="46" t="s">
        <v>2097</v>
      </c>
      <c r="C1348" s="46" t="s">
        <v>577</v>
      </c>
      <c r="D1348" s="11" t="s">
        <v>2095</v>
      </c>
      <c r="E1348" s="11" t="s">
        <v>2096</v>
      </c>
      <c r="F1348" s="7" t="s">
        <v>2101</v>
      </c>
      <c r="G1348" s="7" t="s">
        <v>2102</v>
      </c>
      <c r="H1348">
        <v>0.20430140078532</v>
      </c>
      <c r="I1348" s="46" t="s">
        <v>37</v>
      </c>
      <c r="K1348" s="46"/>
      <c r="L1348" t="s">
        <v>2098</v>
      </c>
      <c r="M1348" t="s">
        <v>39</v>
      </c>
      <c r="N1348" s="40"/>
      <c r="O1348" s="40"/>
      <c r="P1348" s="40"/>
      <c r="Q1348" s="40"/>
      <c r="R1348" s="39"/>
      <c r="S1348" s="39"/>
      <c r="T1348" s="39"/>
      <c r="U1348" s="40"/>
      <c r="V1348" s="39"/>
      <c r="W1348" s="69"/>
      <c r="Y1348" t="s">
        <v>40</v>
      </c>
      <c r="AA1348">
        <v>8341</v>
      </c>
      <c r="AB1348" s="46" t="b">
        <f>if((W1348=""),false,true)</f>
        <v>0</v>
      </c>
      <c r="AD1348" s="8"/>
    </row>
    <row r="1349" ht="14.25" customHeight="1">
      <c r="A1349" s="38">
        <v>1240</v>
      </c>
      <c r="B1349" s="46" t="s">
        <v>2097</v>
      </c>
      <c r="C1349" s="46" t="s">
        <v>577</v>
      </c>
      <c r="D1349" s="11" t="s">
        <v>2095</v>
      </c>
      <c r="E1349" s="11" t="s">
        <v>2096</v>
      </c>
      <c r="F1349" s="7" t="s">
        <v>725</v>
      </c>
      <c r="G1349" s="7" t="s">
        <v>726</v>
      </c>
      <c r="H1349">
        <v>0.016480333471299</v>
      </c>
      <c r="I1349" s="46" t="s">
        <v>37</v>
      </c>
      <c r="K1349" s="46"/>
      <c r="L1349" t="s">
        <v>2098</v>
      </c>
      <c r="M1349" t="s">
        <v>39</v>
      </c>
      <c r="N1349" s="40"/>
      <c r="O1349" s="40"/>
      <c r="P1349" s="40"/>
      <c r="Q1349" s="40"/>
      <c r="R1349" s="39"/>
      <c r="S1349" s="39"/>
      <c r="T1349" s="39"/>
      <c r="U1349" s="40"/>
      <c r="V1349" s="39"/>
      <c r="W1349" s="69"/>
      <c r="Y1349" t="s">
        <v>40</v>
      </c>
      <c r="AA1349">
        <v>8341</v>
      </c>
      <c r="AB1349" s="46" t="b">
        <f>if((W1349=""),false,true)</f>
        <v>0</v>
      </c>
      <c r="AD1349" s="8"/>
    </row>
    <row r="1350" ht="14.25" customHeight="1">
      <c r="A1350" s="38">
        <v>1240</v>
      </c>
      <c r="B1350" s="46" t="s">
        <v>2097</v>
      </c>
      <c r="C1350" s="46" t="s">
        <v>577</v>
      </c>
      <c r="D1350" s="11" t="s">
        <v>2095</v>
      </c>
      <c r="E1350" s="11" t="s">
        <v>2096</v>
      </c>
      <c r="F1350" s="7" t="s">
        <v>2103</v>
      </c>
      <c r="G1350" s="7" t="s">
        <v>1144</v>
      </c>
      <c r="H1350">
        <v>0.22956257957528</v>
      </c>
      <c r="I1350" s="46" t="s">
        <v>37</v>
      </c>
      <c r="K1350" s="46"/>
      <c r="L1350" t="s">
        <v>2098</v>
      </c>
      <c r="M1350" t="s">
        <v>39</v>
      </c>
      <c r="N1350" s="40"/>
      <c r="O1350" s="40"/>
      <c r="P1350" s="40"/>
      <c r="Q1350" s="40"/>
      <c r="R1350" s="39"/>
      <c r="S1350" s="39"/>
      <c r="T1350" s="39"/>
      <c r="U1350" s="40"/>
      <c r="V1350" s="39"/>
      <c r="W1350" s="69"/>
      <c r="Y1350" t="s">
        <v>40</v>
      </c>
      <c r="AA1350">
        <v>8341</v>
      </c>
      <c r="AB1350" s="46" t="b">
        <f>if((W1350=""),false,true)</f>
        <v>0</v>
      </c>
      <c r="AD1350" s="8"/>
    </row>
    <row r="1351" ht="14.25" customHeight="1">
      <c r="A1351" s="38">
        <v>1240</v>
      </c>
      <c r="B1351" s="46" t="s">
        <v>2097</v>
      </c>
      <c r="C1351" s="46" t="s">
        <v>577</v>
      </c>
      <c r="D1351" s="11" t="s">
        <v>2095</v>
      </c>
      <c r="E1351" s="11" t="s">
        <v>2096</v>
      </c>
      <c r="F1351" s="7" t="s">
        <v>2104</v>
      </c>
      <c r="G1351" s="7" t="s">
        <v>2105</v>
      </c>
      <c r="H1351">
        <v>0.013576103848521</v>
      </c>
      <c r="I1351" s="46" t="s">
        <v>37</v>
      </c>
      <c r="K1351" s="46"/>
      <c r="L1351" t="s">
        <v>2098</v>
      </c>
      <c r="M1351" t="s">
        <v>39</v>
      </c>
      <c r="N1351" s="40"/>
      <c r="O1351" s="40"/>
      <c r="P1351" s="40"/>
      <c r="Q1351" s="40"/>
      <c r="R1351" s="39"/>
      <c r="S1351" s="39"/>
      <c r="T1351" s="39"/>
      <c r="U1351" s="40"/>
      <c r="V1351" s="39"/>
      <c r="W1351" s="69"/>
      <c r="Y1351" t="s">
        <v>40</v>
      </c>
      <c r="AA1351">
        <v>8341</v>
      </c>
      <c r="AB1351" s="46" t="b">
        <f>if((W1351=""),false,true)</f>
        <v>0</v>
      </c>
      <c r="AD1351" s="8"/>
    </row>
    <row r="1352" ht="14.25" customHeight="1">
      <c r="A1352" s="38">
        <v>1287</v>
      </c>
      <c r="B1352" s="46" t="s">
        <v>53</v>
      </c>
      <c r="C1352" s="46" t="s">
        <v>45</v>
      </c>
      <c r="D1352" s="46" t="s">
        <v>2095</v>
      </c>
      <c r="E1352" s="46" t="s">
        <v>2106</v>
      </c>
      <c r="F1352" t="s">
        <v>48</v>
      </c>
      <c r="G1352" s="46" t="s">
        <v>49</v>
      </c>
      <c r="H1352">
        <v>0.005248074602</v>
      </c>
      <c r="I1352" t="s">
        <v>37</v>
      </c>
      <c r="L1352" t="s">
        <v>50</v>
      </c>
      <c r="M1352" t="s">
        <v>39</v>
      </c>
      <c r="N1352" s="40"/>
      <c r="O1352" s="40"/>
      <c r="P1352" s="40"/>
      <c r="Q1352" s="40"/>
      <c r="R1352" s="39"/>
      <c r="S1352" s="39"/>
      <c r="T1352" s="39"/>
      <c r="U1352" s="40"/>
      <c r="V1352" s="39"/>
      <c r="W1352" s="69"/>
      <c r="Y1352" t="s">
        <v>40</v>
      </c>
      <c r="AA1352">
        <v>8341</v>
      </c>
      <c r="AB1352" s="46" t="b">
        <v>0</v>
      </c>
      <c r="AD1352" s="8"/>
    </row>
    <row r="1353" ht="14.25" customHeight="1">
      <c r="A1353" s="38">
        <v>1287</v>
      </c>
      <c r="B1353" s="46" t="s">
        <v>44</v>
      </c>
      <c r="C1353" s="46" t="s">
        <v>45</v>
      </c>
      <c r="D1353" s="46" t="s">
        <v>2107</v>
      </c>
      <c r="E1353" s="46" t="s">
        <v>2108</v>
      </c>
      <c r="F1353" t="s">
        <v>48</v>
      </c>
      <c r="G1353" s="46" t="s">
        <v>49</v>
      </c>
      <c r="H1353">
        <v>0.000111429453</v>
      </c>
      <c r="I1353" t="s">
        <v>37</v>
      </c>
      <c r="L1353" t="s">
        <v>50</v>
      </c>
      <c r="M1353" t="s">
        <v>39</v>
      </c>
      <c r="N1353" s="40"/>
      <c r="O1353" s="40"/>
      <c r="P1353" s="40"/>
      <c r="Q1353" s="40"/>
      <c r="R1353" s="39"/>
      <c r="S1353" s="39"/>
      <c r="T1353" s="39"/>
      <c r="U1353" s="40"/>
      <c r="V1353" s="39"/>
      <c r="W1353" s="69"/>
      <c r="Y1353" t="s">
        <v>40</v>
      </c>
      <c r="AA1353">
        <v>13683286</v>
      </c>
      <c r="AB1353" s="46" t="b">
        <v>0</v>
      </c>
      <c r="AD1353" s="8"/>
    </row>
    <row r="1354" ht="14.25" customHeight="1">
      <c r="A1354" s="38">
        <v>1287</v>
      </c>
      <c r="B1354" s="46" t="s">
        <v>44</v>
      </c>
      <c r="C1354" s="46" t="s">
        <v>45</v>
      </c>
      <c r="D1354" s="46" t="s">
        <v>2109</v>
      </c>
      <c r="E1354" s="46" t="s">
        <v>2110</v>
      </c>
      <c r="F1354" t="s">
        <v>48</v>
      </c>
      <c r="G1354" s="46" t="s">
        <v>49</v>
      </c>
      <c r="H1354">
        <v>0.021428906011</v>
      </c>
      <c r="I1354" t="s">
        <v>37</v>
      </c>
      <c r="L1354" t="s">
        <v>50</v>
      </c>
      <c r="M1354" t="s">
        <v>39</v>
      </c>
      <c r="N1354" s="40"/>
      <c r="O1354" s="40"/>
      <c r="P1354" s="40"/>
      <c r="Q1354" s="40"/>
      <c r="R1354" s="39"/>
      <c r="S1354" s="39"/>
      <c r="T1354" s="39"/>
      <c r="U1354" s="40"/>
      <c r="V1354" s="39"/>
      <c r="W1354" s="69"/>
      <c r="Y1354" t="s">
        <v>40</v>
      </c>
      <c r="AA1354">
        <v>10469229</v>
      </c>
      <c r="AB1354" s="46" t="b">
        <v>0</v>
      </c>
      <c r="AD1354" s="8"/>
    </row>
    <row r="1355" ht="14.25" customHeight="1">
      <c r="A1355" s="38">
        <v>1287</v>
      </c>
      <c r="B1355" s="46" t="s">
        <v>44</v>
      </c>
      <c r="C1355" s="46" t="s">
        <v>45</v>
      </c>
      <c r="D1355" s="46" t="s">
        <v>2111</v>
      </c>
      <c r="E1355" s="46" t="s">
        <v>2112</v>
      </c>
      <c r="F1355" t="s">
        <v>48</v>
      </c>
      <c r="G1355" s="46" t="s">
        <v>49</v>
      </c>
      <c r="H1355">
        <v>0.00013931568</v>
      </c>
      <c r="I1355" t="s">
        <v>37</v>
      </c>
      <c r="L1355" t="s">
        <v>50</v>
      </c>
      <c r="M1355" t="s">
        <v>39</v>
      </c>
      <c r="N1355" s="40"/>
      <c r="O1355" s="40"/>
      <c r="P1355" s="40"/>
      <c r="Q1355" s="40"/>
      <c r="R1355" s="39"/>
      <c r="S1355" s="39"/>
      <c r="T1355" s="39"/>
      <c r="U1355" s="40"/>
      <c r="V1355" s="39"/>
      <c r="W1355" s="69"/>
      <c r="Y1355" t="s">
        <v>40</v>
      </c>
      <c r="AA1355">
        <v>78871</v>
      </c>
      <c r="AB1355" s="46" t="b">
        <v>0</v>
      </c>
      <c r="AD1355" s="8"/>
    </row>
    <row r="1356" ht="14.25" customHeight="1">
      <c r="A1356" s="38">
        <v>1287</v>
      </c>
      <c r="B1356" s="46" t="s">
        <v>44</v>
      </c>
      <c r="C1356" s="46" t="s">
        <v>45</v>
      </c>
      <c r="D1356" s="46" t="s">
        <v>2113</v>
      </c>
      <c r="E1356" s="46" t="s">
        <v>2114</v>
      </c>
      <c r="F1356" t="s">
        <v>48</v>
      </c>
      <c r="G1356" s="46" t="s">
        <v>49</v>
      </c>
      <c r="H1356">
        <v>0.000018923436</v>
      </c>
      <c r="I1356" t="s">
        <v>37</v>
      </c>
      <c r="L1356" t="s">
        <v>50</v>
      </c>
      <c r="M1356" t="s">
        <v>39</v>
      </c>
      <c r="N1356" s="40"/>
      <c r="O1356" s="40"/>
      <c r="P1356" s="40"/>
      <c r="Q1356" s="40"/>
      <c r="R1356" s="39"/>
      <c r="S1356" s="39"/>
      <c r="T1356" s="39"/>
      <c r="U1356" s="40"/>
      <c r="V1356" s="39"/>
      <c r="W1356" s="69"/>
      <c r="Y1356" t="s">
        <v>40</v>
      </c>
      <c r="AA1356">
        <v>11338</v>
      </c>
      <c r="AB1356" s="46" t="b">
        <v>0</v>
      </c>
      <c r="AD1356" s="8"/>
    </row>
    <row r="1357" ht="14.25" customHeight="1">
      <c r="A1357" s="38">
        <v>1287</v>
      </c>
      <c r="B1357" s="46" t="s">
        <v>53</v>
      </c>
      <c r="C1357" s="46" t="s">
        <v>45</v>
      </c>
      <c r="D1357" s="46" t="s">
        <v>2115</v>
      </c>
      <c r="E1357" s="46" t="s">
        <v>2116</v>
      </c>
      <c r="F1357" t="s">
        <v>48</v>
      </c>
      <c r="G1357" s="46" t="s">
        <v>49</v>
      </c>
      <c r="H1357">
        <v>0.012302687708</v>
      </c>
      <c r="I1357" t="s">
        <v>37</v>
      </c>
      <c r="L1357" t="s">
        <v>50</v>
      </c>
      <c r="M1357" t="s">
        <v>39</v>
      </c>
      <c r="N1357" s="40"/>
      <c r="O1357" s="40"/>
      <c r="P1357" s="40"/>
      <c r="Q1357" s="40"/>
      <c r="R1357" s="39"/>
      <c r="S1357" s="39"/>
      <c r="T1357" s="39"/>
      <c r="U1357" s="40"/>
      <c r="V1357" s="39"/>
      <c r="W1357" s="69"/>
      <c r="Y1357" t="s">
        <v>40</v>
      </c>
      <c r="AA1357">
        <v>10619</v>
      </c>
      <c r="AB1357" s="46" t="b">
        <v>0</v>
      </c>
      <c r="AD1357" s="8"/>
    </row>
    <row r="1358" ht="14.25" customHeight="1">
      <c r="A1358" s="38">
        <v>1287</v>
      </c>
      <c r="B1358" s="46" t="s">
        <v>53</v>
      </c>
      <c r="C1358" s="46" t="s">
        <v>45</v>
      </c>
      <c r="D1358" s="46" t="s">
        <v>2117</v>
      </c>
      <c r="E1358" s="46" t="s">
        <v>2118</v>
      </c>
      <c r="F1358" t="s">
        <v>48</v>
      </c>
      <c r="G1358" s="46" t="s">
        <v>49</v>
      </c>
      <c r="H1358">
        <v>0.010964781961</v>
      </c>
      <c r="I1358" t="s">
        <v>37</v>
      </c>
      <c r="L1358" s="46" t="str">
        <f>((I1358&amp;A1358)&amp;"-")&amp;B1358</f>
        <v>REF1287-Wang 99 - S1</v>
      </c>
      <c r="M1358" t="s">
        <v>39</v>
      </c>
      <c r="N1358" s="40"/>
      <c r="O1358" s="40"/>
      <c r="P1358" s="40"/>
      <c r="Q1358" s="40"/>
      <c r="R1358" s="39"/>
      <c r="S1358" s="39"/>
      <c r="T1358" s="39"/>
      <c r="U1358" s="40"/>
      <c r="V1358" s="39"/>
      <c r="W1358" s="69"/>
      <c r="Y1358" t="s">
        <v>40</v>
      </c>
      <c r="AA1358">
        <v>13853943</v>
      </c>
      <c r="AB1358" s="46" t="b">
        <v>0</v>
      </c>
      <c r="AD1358" s="8"/>
    </row>
    <row r="1359" ht="14.25" customHeight="1">
      <c r="A1359" s="38">
        <v>1287</v>
      </c>
      <c r="B1359" s="46" t="s">
        <v>53</v>
      </c>
      <c r="C1359" s="46" t="s">
        <v>45</v>
      </c>
      <c r="D1359" s="46" t="s">
        <v>2119</v>
      </c>
      <c r="E1359" s="46" t="s">
        <v>2120</v>
      </c>
      <c r="F1359" t="s">
        <v>48</v>
      </c>
      <c r="G1359" s="46" t="s">
        <v>49</v>
      </c>
      <c r="H1359">
        <v>0.010964781961</v>
      </c>
      <c r="I1359" t="s">
        <v>37</v>
      </c>
      <c r="L1359" t="s">
        <v>50</v>
      </c>
      <c r="M1359" t="s">
        <v>39</v>
      </c>
      <c r="N1359" s="40"/>
      <c r="O1359" s="40"/>
      <c r="P1359" s="40"/>
      <c r="Q1359" s="40"/>
      <c r="R1359" s="39"/>
      <c r="S1359" s="39"/>
      <c r="T1359" s="39"/>
      <c r="U1359" s="40"/>
      <c r="V1359" s="39"/>
      <c r="W1359" s="69"/>
      <c r="Y1359" t="s">
        <v>294</v>
      </c>
      <c r="AA1359">
        <v>6781</v>
      </c>
      <c r="AB1359" s="46" t="b">
        <v>0</v>
      </c>
      <c r="AD1359" s="8"/>
    </row>
    <row r="1360" ht="14.25" customHeight="1">
      <c r="A1360" s="38">
        <v>1287</v>
      </c>
      <c r="B1360" s="46" t="s">
        <v>174</v>
      </c>
      <c r="C1360" s="46" t="s">
        <v>45</v>
      </c>
      <c r="D1360" s="46" t="s">
        <v>2119</v>
      </c>
      <c r="E1360" s="46" t="s">
        <v>2120</v>
      </c>
      <c r="F1360" t="s">
        <v>48</v>
      </c>
      <c r="G1360" s="46" t="s">
        <v>49</v>
      </c>
      <c r="H1360">
        <v>0.010964781961</v>
      </c>
      <c r="I1360" t="s">
        <v>37</v>
      </c>
      <c r="L1360" t="s">
        <v>50</v>
      </c>
      <c r="M1360" t="s">
        <v>39</v>
      </c>
      <c r="N1360" s="40"/>
      <c r="O1360" s="40"/>
      <c r="P1360" s="40"/>
      <c r="Q1360" s="40"/>
      <c r="R1360" s="39"/>
      <c r="S1360" s="39"/>
      <c r="T1360" s="39"/>
      <c r="U1360" s="40"/>
      <c r="V1360" s="39"/>
      <c r="W1360" s="69"/>
      <c r="Y1360" t="s">
        <v>294</v>
      </c>
      <c r="AA1360">
        <v>6781</v>
      </c>
      <c r="AB1360" s="46" t="b">
        <v>0</v>
      </c>
      <c r="AD1360" s="8"/>
    </row>
    <row r="1361" ht="14.25" customHeight="1">
      <c r="A1361" s="38">
        <v>1168</v>
      </c>
      <c r="B1361" s="46" t="s">
        <v>1613</v>
      </c>
      <c r="C1361" s="46" t="s">
        <v>577</v>
      </c>
      <c r="D1361" s="11" t="s">
        <v>2121</v>
      </c>
      <c r="E1361" s="11" t="s">
        <v>2122</v>
      </c>
      <c r="F1361" s="7" t="s">
        <v>1616</v>
      </c>
      <c r="G1361" s="7" t="s">
        <v>1617</v>
      </c>
      <c r="H1361">
        <v>2.0339066026908</v>
      </c>
      <c r="I1361" s="46" t="s">
        <v>37</v>
      </c>
      <c r="K1361" s="46"/>
      <c r="L1361" t="s">
        <v>1618</v>
      </c>
      <c r="M1361" t="s">
        <v>583</v>
      </c>
      <c r="N1361" s="40"/>
      <c r="O1361" s="40"/>
      <c r="P1361" s="40"/>
      <c r="Q1361" s="40"/>
      <c r="R1361" s="39"/>
      <c r="S1361" s="39"/>
      <c r="T1361" s="39"/>
      <c r="U1361" s="40"/>
      <c r="V1361" s="39"/>
      <c r="W1361" s="69"/>
      <c r="Y1361" t="s">
        <v>40</v>
      </c>
      <c r="AA1361">
        <v>10616</v>
      </c>
      <c r="AB1361" s="46" t="b">
        <f>if((W1361=""),false,true)</f>
        <v>0</v>
      </c>
      <c r="AD1361" s="8"/>
    </row>
    <row r="1362" ht="14.25" customHeight="1">
      <c r="A1362" s="38">
        <v>1211</v>
      </c>
      <c r="B1362" s="46" t="s">
        <v>2043</v>
      </c>
      <c r="C1362" s="46" t="s">
        <v>577</v>
      </c>
      <c r="D1362" s="11" t="s">
        <v>2121</v>
      </c>
      <c r="E1362" s="11" t="s">
        <v>2122</v>
      </c>
      <c r="F1362" s="7" t="s">
        <v>35</v>
      </c>
      <c r="G1362" s="7" t="s">
        <v>668</v>
      </c>
      <c r="H1362">
        <v>0.50621777775032</v>
      </c>
      <c r="I1362" s="46" t="s">
        <v>37</v>
      </c>
      <c r="K1362" s="46"/>
      <c r="L1362" t="s">
        <v>2044</v>
      </c>
      <c r="M1362" t="s">
        <v>583</v>
      </c>
      <c r="N1362" s="40"/>
      <c r="O1362" s="40"/>
      <c r="P1362" s="40"/>
      <c r="Q1362" s="40"/>
      <c r="R1362" s="39"/>
      <c r="S1362" s="39"/>
      <c r="T1362" s="39"/>
      <c r="U1362" s="40"/>
      <c r="V1362" s="39"/>
      <c r="W1362" s="69"/>
      <c r="Y1362" t="s">
        <v>40</v>
      </c>
      <c r="AA1362">
        <v>10616</v>
      </c>
      <c r="AB1362" s="46" t="b">
        <f>if((W1362=""),false,true)</f>
        <v>0</v>
      </c>
      <c r="AD1362" s="8"/>
    </row>
    <row r="1363" ht="14.25" customHeight="1">
      <c r="A1363" s="38">
        <v>1287</v>
      </c>
      <c r="B1363" s="46" t="s">
        <v>44</v>
      </c>
      <c r="C1363" s="46" t="s">
        <v>45</v>
      </c>
      <c r="D1363" s="46" t="s">
        <v>2123</v>
      </c>
      <c r="E1363" s="46" t="s">
        <v>2124</v>
      </c>
      <c r="F1363" t="s">
        <v>48</v>
      </c>
      <c r="G1363" s="46" t="s">
        <v>49</v>
      </c>
      <c r="H1363">
        <v>0.033573761424</v>
      </c>
      <c r="I1363" t="s">
        <v>37</v>
      </c>
      <c r="L1363" t="s">
        <v>50</v>
      </c>
      <c r="M1363" t="s">
        <v>39</v>
      </c>
      <c r="N1363" s="40"/>
      <c r="O1363" s="40"/>
      <c r="P1363" s="40"/>
      <c r="Q1363" s="40"/>
      <c r="R1363" s="39"/>
      <c r="S1363" s="39"/>
      <c r="T1363" s="39"/>
      <c r="U1363" s="40"/>
      <c r="V1363" s="39"/>
      <c r="W1363" s="69"/>
      <c r="Y1363" t="s">
        <v>40</v>
      </c>
      <c r="AA1363">
        <v>10616</v>
      </c>
      <c r="AB1363" s="46" t="b">
        <v>0</v>
      </c>
      <c r="AD1363" s="8"/>
    </row>
    <row r="1364" ht="14.25" customHeight="1">
      <c r="A1364" s="38">
        <v>1308</v>
      </c>
      <c r="B1364" s="46" t="s">
        <v>41</v>
      </c>
      <c r="C1364" s="46" t="s">
        <v>42</v>
      </c>
      <c r="D1364" s="46" t="s">
        <v>2121</v>
      </c>
      <c r="E1364" s="46" t="s">
        <v>2125</v>
      </c>
      <c r="F1364" t="s">
        <v>35</v>
      </c>
      <c r="G1364" s="12" t="s">
        <v>36</v>
      </c>
      <c r="H1364">
        <v>0.480839348449729</v>
      </c>
      <c r="I1364" t="s">
        <v>37</v>
      </c>
      <c r="K1364" s="47" t="s">
        <v>43</v>
      </c>
      <c r="L1364" s="47" t="str">
        <f>((I1364&amp;A1364)&amp;"-")&amp;B1364</f>
        <v>REF1308-Abraham M.H. and Acree Jr. W.E. The solubility of liquid and solid compounds in dry octan-1-ol. Chemosphere (2013)</v>
      </c>
      <c r="M1364" t="s">
        <v>39</v>
      </c>
      <c r="N1364" s="71"/>
      <c r="O1364" s="71"/>
      <c r="P1364" s="71"/>
      <c r="Q1364" s="71"/>
      <c r="R1364" s="29"/>
      <c r="S1364" s="29"/>
      <c r="T1364" s="29"/>
      <c r="U1364" s="71"/>
      <c r="V1364" s="29"/>
      <c r="W1364" s="60"/>
      <c r="Y1364" t="s">
        <v>40</v>
      </c>
      <c r="AA1364">
        <v>10616</v>
      </c>
      <c r="AB1364" t="b">
        <f>if((W1364=""),false,true)</f>
        <v>0</v>
      </c>
      <c r="AD1364" s="37"/>
    </row>
    <row r="1365" ht="14.25" customHeight="1">
      <c r="A1365" s="38">
        <v>1287</v>
      </c>
      <c r="B1365" s="46" t="s">
        <v>44</v>
      </c>
      <c r="C1365" s="46" t="s">
        <v>45</v>
      </c>
      <c r="D1365" s="46" t="s">
        <v>2126</v>
      </c>
      <c r="E1365" s="46" t="s">
        <v>2127</v>
      </c>
      <c r="F1365" t="s">
        <v>48</v>
      </c>
      <c r="G1365" s="46" t="s">
        <v>49</v>
      </c>
      <c r="H1365">
        <v>0.000149968484</v>
      </c>
      <c r="I1365" t="s">
        <v>37</v>
      </c>
      <c r="L1365" t="s">
        <v>50</v>
      </c>
      <c r="M1365" t="s">
        <v>39</v>
      </c>
      <c r="N1365" s="40"/>
      <c r="O1365" s="40"/>
      <c r="P1365" s="40"/>
      <c r="Q1365" s="40"/>
      <c r="R1365" s="39"/>
      <c r="S1365" s="39"/>
      <c r="T1365" s="39"/>
      <c r="U1365" s="40"/>
      <c r="V1365" s="39"/>
      <c r="W1365" s="69"/>
      <c r="Y1365" t="s">
        <v>40</v>
      </c>
      <c r="AA1365">
        <v>10914</v>
      </c>
      <c r="AB1365" s="46" t="b">
        <v>0</v>
      </c>
      <c r="AD1365" s="8"/>
    </row>
    <row r="1366" ht="14.25" customHeight="1">
      <c r="A1366" s="38">
        <v>981</v>
      </c>
      <c r="B1366" s="44" t="s">
        <v>1926</v>
      </c>
      <c r="C1366" s="46" t="s">
        <v>1219</v>
      </c>
      <c r="D1366" s="46" t="s">
        <v>2128</v>
      </c>
      <c r="E1366" s="46" t="s">
        <v>2129</v>
      </c>
      <c r="F1366" s="41" t="s">
        <v>689</v>
      </c>
      <c r="G1366" s="41" t="s">
        <v>762</v>
      </c>
      <c r="H1366" s="65">
        <f>W1366</f>
        <v>7.286</v>
      </c>
      <c r="I1366" t="s">
        <v>37</v>
      </c>
      <c r="K1366" s="47" t="s">
        <v>43</v>
      </c>
      <c r="L1366" s="47" t="str">
        <f>((I1366&amp;A1366)&amp;"-")&amp;B1366</f>
        <v>REF981-Li; J.; Masso; J.J.; and Guertin; J.A.; Prediction of drug solubility in an acrylate adhesive based on the drug-polymer interaction parameter and drug solubility in acetonitrile. Journal of Controlled Release; 2002. 83: 211-221</v>
      </c>
      <c r="M1366" t="s">
        <v>39</v>
      </c>
      <c r="N1366" s="71">
        <f>U1366*V1366</f>
        <v>471.578832</v>
      </c>
      <c r="O1366" s="71">
        <v>100</v>
      </c>
      <c r="P1366" s="71">
        <v>0.786</v>
      </c>
      <c r="Q1366" s="71">
        <v>1.395</v>
      </c>
      <c r="R1366" s="29">
        <f>O1366/P1366</f>
        <v>127.226463104326</v>
      </c>
      <c r="S1366" s="29">
        <f>N1366/Q1366</f>
        <v>338.049341935484</v>
      </c>
      <c r="T1366" s="29">
        <f>R1366+S1366</f>
        <v>465.27580503981</v>
      </c>
      <c r="U1366" s="71">
        <v>139.1088</v>
      </c>
      <c r="V1366" s="29">
        <v>3.39</v>
      </c>
      <c r="W1366" s="60">
        <f>round((V1366/(T1366/1000)),4)</f>
        <v>7.286</v>
      </c>
      <c r="Y1366" t="s">
        <v>40</v>
      </c>
      <c r="AA1366">
        <v>13837787</v>
      </c>
      <c r="AB1366" t="b">
        <v>1</v>
      </c>
      <c r="AD1366" s="37"/>
    </row>
    <row r="1367" ht="14.25" customHeight="1">
      <c r="A1367" s="38">
        <v>1287</v>
      </c>
      <c r="B1367" s="46" t="s">
        <v>53</v>
      </c>
      <c r="C1367" s="46" t="s">
        <v>45</v>
      </c>
      <c r="D1367" s="46" t="s">
        <v>2128</v>
      </c>
      <c r="E1367" s="46" t="s">
        <v>2130</v>
      </c>
      <c r="F1367" t="s">
        <v>48</v>
      </c>
      <c r="G1367" s="46" t="s">
        <v>49</v>
      </c>
      <c r="H1367">
        <v>0.018197008586</v>
      </c>
      <c r="I1367" t="s">
        <v>37</v>
      </c>
      <c r="L1367" s="46" t="str">
        <f>((I1367&amp;A1367)&amp;"-")&amp;B1367</f>
        <v>REF1287-Wang 99 - S1</v>
      </c>
      <c r="M1367" t="s">
        <v>39</v>
      </c>
      <c r="N1367" s="40"/>
      <c r="O1367" s="40"/>
      <c r="P1367" s="40"/>
      <c r="Q1367" s="40"/>
      <c r="R1367" s="39"/>
      <c r="S1367" s="39"/>
      <c r="T1367" s="39"/>
      <c r="U1367" s="40"/>
      <c r="V1367" s="39"/>
      <c r="W1367" s="69"/>
      <c r="Y1367" t="s">
        <v>40</v>
      </c>
      <c r="AA1367">
        <v>13837787</v>
      </c>
      <c r="AB1367" s="46" t="b">
        <v>0</v>
      </c>
      <c r="AD1367" s="8"/>
    </row>
    <row r="1368" ht="14.25" customHeight="1">
      <c r="A1368" s="38">
        <v>1287</v>
      </c>
      <c r="B1368" s="46" t="s">
        <v>53</v>
      </c>
      <c r="C1368" s="46" t="s">
        <v>45</v>
      </c>
      <c r="D1368" s="46" t="s">
        <v>2131</v>
      </c>
      <c r="E1368" s="46" t="s">
        <v>2132</v>
      </c>
      <c r="F1368" t="s">
        <v>48</v>
      </c>
      <c r="G1368" s="46" t="s">
        <v>49</v>
      </c>
      <c r="H1368">
        <v>0.239883291902</v>
      </c>
      <c r="I1368" t="s">
        <v>37</v>
      </c>
      <c r="L1368" t="s">
        <v>50</v>
      </c>
      <c r="M1368" t="s">
        <v>39</v>
      </c>
      <c r="N1368" s="40"/>
      <c r="O1368" s="40"/>
      <c r="P1368" s="40"/>
      <c r="Q1368" s="40"/>
      <c r="R1368" s="39"/>
      <c r="S1368" s="39"/>
      <c r="T1368" s="39"/>
      <c r="U1368" s="40"/>
      <c r="V1368" s="39"/>
      <c r="W1368" s="69"/>
      <c r="Y1368" t="s">
        <v>294</v>
      </c>
      <c r="AA1368">
        <v>387</v>
      </c>
      <c r="AB1368" s="46" t="b">
        <v>0</v>
      </c>
      <c r="AD1368" s="8"/>
    </row>
    <row r="1369" ht="14.25" customHeight="1">
      <c r="A1369" s="38">
        <v>1287</v>
      </c>
      <c r="B1369" s="46" t="s">
        <v>174</v>
      </c>
      <c r="C1369" s="46" t="s">
        <v>45</v>
      </c>
      <c r="D1369" s="46" t="s">
        <v>2131</v>
      </c>
      <c r="E1369" s="46" t="s">
        <v>2133</v>
      </c>
      <c r="F1369" t="s">
        <v>48</v>
      </c>
      <c r="G1369" s="46" t="s">
        <v>49</v>
      </c>
      <c r="H1369">
        <v>0.239883291902</v>
      </c>
      <c r="I1369" t="s">
        <v>37</v>
      </c>
      <c r="L1369" t="s">
        <v>50</v>
      </c>
      <c r="M1369" t="s">
        <v>39</v>
      </c>
      <c r="N1369" s="40"/>
      <c r="O1369" s="40"/>
      <c r="P1369" s="40"/>
      <c r="Q1369" s="40"/>
      <c r="R1369" s="39"/>
      <c r="S1369" s="39"/>
      <c r="T1369" s="39"/>
      <c r="U1369" s="40"/>
      <c r="V1369" s="39"/>
      <c r="W1369" s="69"/>
      <c r="Y1369" t="s">
        <v>294</v>
      </c>
      <c r="AA1369">
        <v>387</v>
      </c>
      <c r="AB1369" s="46" t="b">
        <v>0</v>
      </c>
      <c r="AD1369" s="8"/>
    </row>
    <row r="1370" ht="14.25" customHeight="1">
      <c r="A1370" s="38">
        <v>1287</v>
      </c>
      <c r="B1370" s="46" t="s">
        <v>53</v>
      </c>
      <c r="C1370" s="46" t="s">
        <v>45</v>
      </c>
      <c r="D1370" s="46" t="s">
        <v>2134</v>
      </c>
      <c r="E1370" s="46" t="s">
        <v>2135</v>
      </c>
      <c r="F1370" t="s">
        <v>48</v>
      </c>
      <c r="G1370" s="46" t="s">
        <v>49</v>
      </c>
      <c r="H1370">
        <v>0.004677351413</v>
      </c>
      <c r="I1370" t="s">
        <v>37</v>
      </c>
      <c r="L1370" s="46" t="str">
        <f>((I1370&amp;A1370)&amp;"-")&amp;B1370</f>
        <v>REF1287-Wang 99 - S1</v>
      </c>
      <c r="M1370" t="s">
        <v>39</v>
      </c>
      <c r="N1370" s="40"/>
      <c r="O1370" s="40"/>
      <c r="P1370" s="40"/>
      <c r="Q1370" s="40"/>
      <c r="R1370" s="39"/>
      <c r="S1370" s="39"/>
      <c r="T1370" s="39"/>
      <c r="U1370" s="40"/>
      <c r="V1370" s="39"/>
      <c r="W1370" s="69"/>
      <c r="Y1370" t="s">
        <v>294</v>
      </c>
      <c r="AA1370">
        <v>21106144</v>
      </c>
      <c r="AB1370" s="46" t="b">
        <v>0</v>
      </c>
      <c r="AD1370" s="8"/>
    </row>
    <row r="1371" ht="14.25" customHeight="1">
      <c r="A1371" s="38">
        <v>1287</v>
      </c>
      <c r="B1371" s="46" t="s">
        <v>174</v>
      </c>
      <c r="C1371" s="46" t="s">
        <v>45</v>
      </c>
      <c r="D1371" s="46" t="s">
        <v>2134</v>
      </c>
      <c r="E1371" s="46" t="s">
        <v>2136</v>
      </c>
      <c r="F1371" t="s">
        <v>48</v>
      </c>
      <c r="G1371" s="46" t="s">
        <v>49</v>
      </c>
      <c r="H1371">
        <v>0.004897788194</v>
      </c>
      <c r="I1371" t="s">
        <v>37</v>
      </c>
      <c r="L1371" s="46" t="str">
        <f>((I1371&amp;A1371)&amp;"-")&amp;B1371</f>
        <v>REF1287-Wang 99 - S2</v>
      </c>
      <c r="M1371" t="s">
        <v>39</v>
      </c>
      <c r="N1371" s="40"/>
      <c r="O1371" s="40"/>
      <c r="P1371" s="40"/>
      <c r="Q1371" s="40"/>
      <c r="R1371" s="39"/>
      <c r="S1371" s="39"/>
      <c r="T1371" s="39"/>
      <c r="U1371" s="40"/>
      <c r="V1371" s="39"/>
      <c r="W1371" s="69"/>
      <c r="Y1371" t="s">
        <v>294</v>
      </c>
      <c r="AA1371">
        <v>21106144</v>
      </c>
      <c r="AB1371" s="46" t="b">
        <v>0</v>
      </c>
      <c r="AD1371" s="8"/>
    </row>
    <row r="1372" ht="14.25" customHeight="1">
      <c r="A1372" s="38">
        <v>1287</v>
      </c>
      <c r="B1372" s="46" t="s">
        <v>53</v>
      </c>
      <c r="C1372" s="46" t="s">
        <v>45</v>
      </c>
      <c r="D1372" s="46" t="s">
        <v>2137</v>
      </c>
      <c r="E1372" s="46" t="s">
        <v>2138</v>
      </c>
      <c r="F1372" t="s">
        <v>48</v>
      </c>
      <c r="G1372" s="46" t="s">
        <v>49</v>
      </c>
      <c r="H1372">
        <v>0.001819700859</v>
      </c>
      <c r="I1372" t="s">
        <v>37</v>
      </c>
      <c r="L1372" t="s">
        <v>50</v>
      </c>
      <c r="M1372" t="s">
        <v>39</v>
      </c>
      <c r="N1372" s="40"/>
      <c r="O1372" s="40"/>
      <c r="P1372" s="40"/>
      <c r="Q1372" s="40"/>
      <c r="R1372" s="39"/>
      <c r="S1372" s="39"/>
      <c r="T1372" s="39"/>
      <c r="U1372" s="40"/>
      <c r="V1372" s="39"/>
      <c r="W1372" s="69"/>
      <c r="Y1372" t="s">
        <v>294</v>
      </c>
      <c r="AA1372">
        <v>11861</v>
      </c>
      <c r="AB1372" s="46" t="b">
        <v>0</v>
      </c>
      <c r="AD1372" s="8"/>
    </row>
    <row r="1373" ht="14.25" customHeight="1">
      <c r="A1373" s="38">
        <v>1287</v>
      </c>
      <c r="B1373" s="46" t="s">
        <v>53</v>
      </c>
      <c r="C1373" s="46" t="s">
        <v>45</v>
      </c>
      <c r="D1373" s="46" t="s">
        <v>2139</v>
      </c>
      <c r="E1373" s="46" t="s">
        <v>2140</v>
      </c>
      <c r="F1373" t="s">
        <v>48</v>
      </c>
      <c r="G1373" s="46" t="s">
        <v>49</v>
      </c>
      <c r="H1373">
        <v>0.002630267992</v>
      </c>
      <c r="I1373" t="s">
        <v>37</v>
      </c>
      <c r="L1373" t="s">
        <v>50</v>
      </c>
      <c r="M1373" t="s">
        <v>39</v>
      </c>
      <c r="N1373" s="40"/>
      <c r="O1373" s="40"/>
      <c r="P1373" s="40"/>
      <c r="Q1373" s="40"/>
      <c r="R1373" s="39"/>
      <c r="S1373" s="39"/>
      <c r="T1373" s="39"/>
      <c r="U1373" s="40"/>
      <c r="V1373" s="39"/>
      <c r="W1373" s="69"/>
      <c r="Y1373" t="s">
        <v>294</v>
      </c>
      <c r="AA1373">
        <v>12632</v>
      </c>
      <c r="AB1373" s="46" t="b">
        <v>0</v>
      </c>
      <c r="AD1373" s="8"/>
    </row>
    <row r="1374" ht="14.25" customHeight="1">
      <c r="A1374" s="38">
        <v>1287</v>
      </c>
      <c r="B1374" s="46" t="s">
        <v>174</v>
      </c>
      <c r="C1374" s="46" t="s">
        <v>45</v>
      </c>
      <c r="D1374" s="46" t="s">
        <v>2139</v>
      </c>
      <c r="E1374" s="46" t="s">
        <v>2140</v>
      </c>
      <c r="F1374" t="s">
        <v>48</v>
      </c>
      <c r="G1374" s="46" t="s">
        <v>49</v>
      </c>
      <c r="H1374">
        <v>0.002630267992</v>
      </c>
      <c r="I1374" t="s">
        <v>37</v>
      </c>
      <c r="L1374" t="s">
        <v>50</v>
      </c>
      <c r="M1374" t="s">
        <v>39</v>
      </c>
      <c r="N1374" s="40"/>
      <c r="O1374" s="40"/>
      <c r="P1374" s="40"/>
      <c r="Q1374" s="40"/>
      <c r="R1374" s="39"/>
      <c r="S1374" s="39"/>
      <c r="T1374" s="39"/>
      <c r="U1374" s="40"/>
      <c r="V1374" s="39"/>
      <c r="W1374" s="69"/>
      <c r="Y1374" t="s">
        <v>294</v>
      </c>
      <c r="AA1374">
        <v>12632</v>
      </c>
      <c r="AB1374" s="46" t="b">
        <v>0</v>
      </c>
      <c r="AD1374" s="8"/>
    </row>
    <row r="1375" ht="14.25" customHeight="1">
      <c r="A1375" s="38">
        <v>1287</v>
      </c>
      <c r="B1375" s="46" t="s">
        <v>53</v>
      </c>
      <c r="C1375" s="46" t="s">
        <v>45</v>
      </c>
      <c r="D1375" s="46" t="s">
        <v>2141</v>
      </c>
      <c r="E1375" s="46" t="s">
        <v>2142</v>
      </c>
      <c r="F1375" t="s">
        <v>48</v>
      </c>
      <c r="G1375" s="46" t="s">
        <v>49</v>
      </c>
      <c r="H1375">
        <v>0.008128305162</v>
      </c>
      <c r="I1375" t="s">
        <v>37</v>
      </c>
      <c r="L1375" t="s">
        <v>50</v>
      </c>
      <c r="M1375" t="s">
        <v>39</v>
      </c>
      <c r="N1375" s="40"/>
      <c r="O1375" s="40"/>
      <c r="P1375" s="40"/>
      <c r="Q1375" s="40"/>
      <c r="R1375" s="39"/>
      <c r="S1375" s="39"/>
      <c r="T1375" s="39"/>
      <c r="U1375" s="40"/>
      <c r="V1375" s="39"/>
      <c r="W1375" s="69"/>
      <c r="Y1375" t="s">
        <v>294</v>
      </c>
      <c r="AA1375">
        <v>18920</v>
      </c>
      <c r="AB1375" s="46" t="b">
        <v>0</v>
      </c>
      <c r="AD1375" s="8"/>
    </row>
    <row r="1376" ht="14.25" customHeight="1">
      <c r="A1376" s="38">
        <v>1287</v>
      </c>
      <c r="B1376" s="46" t="s">
        <v>174</v>
      </c>
      <c r="C1376" s="46" t="s">
        <v>45</v>
      </c>
      <c r="D1376" s="46" t="s">
        <v>2141</v>
      </c>
      <c r="E1376" s="46" t="s">
        <v>2143</v>
      </c>
      <c r="F1376" t="s">
        <v>48</v>
      </c>
      <c r="G1376" s="46" t="s">
        <v>49</v>
      </c>
      <c r="H1376">
        <v>0.008128305162</v>
      </c>
      <c r="I1376" t="s">
        <v>37</v>
      </c>
      <c r="L1376" t="s">
        <v>50</v>
      </c>
      <c r="M1376" t="s">
        <v>39</v>
      </c>
      <c r="N1376" s="40"/>
      <c r="O1376" s="40"/>
      <c r="P1376" s="40"/>
      <c r="Q1376" s="40"/>
      <c r="R1376" s="39"/>
      <c r="S1376" s="39"/>
      <c r="T1376" s="39"/>
      <c r="U1376" s="40"/>
      <c r="V1376" s="39"/>
      <c r="W1376" s="69"/>
      <c r="Y1376" t="s">
        <v>294</v>
      </c>
      <c r="AA1376">
        <v>18920</v>
      </c>
      <c r="AB1376" s="46" t="b">
        <v>0</v>
      </c>
      <c r="AD1376" s="8"/>
    </row>
    <row r="1377" ht="14.25" customHeight="1">
      <c r="A1377" s="38">
        <v>1287</v>
      </c>
      <c r="B1377" s="46" t="s">
        <v>53</v>
      </c>
      <c r="C1377" s="46" t="s">
        <v>45</v>
      </c>
      <c r="D1377" s="46" t="s">
        <v>2144</v>
      </c>
      <c r="E1377" s="46" t="s">
        <v>2145</v>
      </c>
      <c r="F1377" t="s">
        <v>48</v>
      </c>
      <c r="G1377" s="46" t="s">
        <v>49</v>
      </c>
      <c r="H1377">
        <v>0.008912509381</v>
      </c>
      <c r="I1377" t="s">
        <v>37</v>
      </c>
      <c r="L1377" t="s">
        <v>50</v>
      </c>
      <c r="M1377" t="s">
        <v>39</v>
      </c>
      <c r="N1377" s="40"/>
      <c r="O1377" s="40"/>
      <c r="P1377" s="40"/>
      <c r="Q1377" s="40"/>
      <c r="R1377" s="39"/>
      <c r="S1377" s="39"/>
      <c r="T1377" s="39"/>
      <c r="U1377" s="40"/>
      <c r="V1377" s="39"/>
      <c r="W1377" s="69"/>
      <c r="Y1377" t="s">
        <v>294</v>
      </c>
      <c r="AA1377">
        <v>7802</v>
      </c>
      <c r="AB1377" s="46" t="b">
        <v>0</v>
      </c>
      <c r="AD1377" s="8"/>
    </row>
    <row r="1378" ht="14.25" customHeight="1">
      <c r="A1378" s="38">
        <v>1287</v>
      </c>
      <c r="B1378" s="46" t="s">
        <v>174</v>
      </c>
      <c r="C1378" s="46" t="s">
        <v>45</v>
      </c>
      <c r="D1378" s="46" t="s">
        <v>2144</v>
      </c>
      <c r="E1378" s="46" t="s">
        <v>2145</v>
      </c>
      <c r="F1378" t="s">
        <v>48</v>
      </c>
      <c r="G1378" s="46" t="s">
        <v>49</v>
      </c>
      <c r="H1378">
        <v>0.008912509381</v>
      </c>
      <c r="I1378" t="s">
        <v>37</v>
      </c>
      <c r="L1378" t="s">
        <v>50</v>
      </c>
      <c r="M1378" t="s">
        <v>39</v>
      </c>
      <c r="N1378" s="40"/>
      <c r="O1378" s="40"/>
      <c r="P1378" s="40"/>
      <c r="Q1378" s="40"/>
      <c r="R1378" s="39"/>
      <c r="S1378" s="39"/>
      <c r="T1378" s="39"/>
      <c r="U1378" s="40"/>
      <c r="V1378" s="39"/>
      <c r="W1378" s="69"/>
      <c r="Y1378" t="s">
        <v>294</v>
      </c>
      <c r="AA1378">
        <v>7802</v>
      </c>
      <c r="AB1378" s="46" t="b">
        <v>0</v>
      </c>
      <c r="AD1378" s="8"/>
    </row>
    <row r="1379" ht="14.25" customHeight="1">
      <c r="A1379" s="38">
        <v>22</v>
      </c>
      <c r="B1379" s="44" t="s">
        <v>2146</v>
      </c>
      <c r="C1379" s="46" t="s">
        <v>1841</v>
      </c>
      <c r="D1379" s="46" t="s">
        <v>2147</v>
      </c>
      <c r="E1379" s="46" t="s">
        <v>2148</v>
      </c>
      <c r="F1379" s="41" t="s">
        <v>434</v>
      </c>
      <c r="G1379" s="41" t="s">
        <v>435</v>
      </c>
      <c r="H1379" s="65">
        <v>6.64</v>
      </c>
      <c r="I1379" t="s">
        <v>431</v>
      </c>
      <c r="K1379" s="46"/>
      <c r="L1379" s="46" t="str">
        <f>((I1379&amp;A1379)&amp;"-")&amp;B1379</f>
        <v>ONSC22-17-</v>
      </c>
      <c r="M1379" t="s">
        <v>583</v>
      </c>
      <c r="N1379" s="40"/>
      <c r="O1379" s="40"/>
      <c r="P1379" s="40"/>
      <c r="Q1379" s="40"/>
      <c r="R1379" s="39"/>
      <c r="S1379" s="39"/>
      <c r="T1379" s="39"/>
      <c r="U1379" s="40"/>
      <c r="V1379" s="39"/>
      <c r="W1379" s="69"/>
      <c r="Y1379" t="s">
        <v>294</v>
      </c>
      <c r="AA1379">
        <v>4445841</v>
      </c>
      <c r="AB1379" t="b">
        <f>if((W1379=""),false,true)</f>
        <v>0</v>
      </c>
      <c r="AD1379" s="8"/>
    </row>
    <row r="1380" ht="14.25" customHeight="1">
      <c r="A1380" s="38">
        <v>1287</v>
      </c>
      <c r="B1380" s="46" t="s">
        <v>44</v>
      </c>
      <c r="C1380" s="46" t="s">
        <v>45</v>
      </c>
      <c r="D1380" s="46" t="s">
        <v>2149</v>
      </c>
      <c r="E1380" s="46" t="s">
        <v>2150</v>
      </c>
      <c r="F1380" t="s">
        <v>48</v>
      </c>
      <c r="G1380" s="46" t="s">
        <v>49</v>
      </c>
      <c r="H1380">
        <v>0.004634469197</v>
      </c>
      <c r="I1380" t="s">
        <v>37</v>
      </c>
      <c r="L1380" t="s">
        <v>50</v>
      </c>
      <c r="M1380" t="s">
        <v>39</v>
      </c>
      <c r="N1380" s="40"/>
      <c r="O1380" s="40"/>
      <c r="P1380" s="40"/>
      <c r="Q1380" s="40"/>
      <c r="R1380" s="39"/>
      <c r="S1380" s="39"/>
      <c r="T1380" s="39"/>
      <c r="U1380" s="40"/>
      <c r="V1380" s="39"/>
      <c r="W1380" s="69"/>
      <c r="Y1380" t="s">
        <v>40</v>
      </c>
      <c r="AA1380">
        <v>196639</v>
      </c>
      <c r="AB1380" s="46" t="b">
        <v>0</v>
      </c>
      <c r="AD1380" s="8"/>
    </row>
    <row r="1381" ht="14.25" customHeight="1">
      <c r="A1381" s="38">
        <v>25</v>
      </c>
      <c r="B1381" s="44" t="s">
        <v>1192</v>
      </c>
      <c r="C1381" s="46" t="s">
        <v>2151</v>
      </c>
      <c r="D1381" s="46" t="s">
        <v>2152</v>
      </c>
      <c r="E1381" s="46" t="s">
        <v>2153</v>
      </c>
      <c r="F1381" s="41" t="s">
        <v>429</v>
      </c>
      <c r="G1381" s="41" t="s">
        <v>430</v>
      </c>
      <c r="H1381" s="65">
        <v>2.99</v>
      </c>
      <c r="I1381" t="s">
        <v>431</v>
      </c>
      <c r="K1381" s="46"/>
      <c r="L1381" s="46" t="str">
        <f>((I1381&amp;A1381)&amp;"-")&amp;B1381</f>
        <v>ONSC25-3-</v>
      </c>
      <c r="M1381" t="s">
        <v>583</v>
      </c>
      <c r="N1381" s="40"/>
      <c r="O1381" s="40"/>
      <c r="P1381" s="40"/>
      <c r="Q1381" s="40"/>
      <c r="R1381" s="39"/>
      <c r="S1381" s="39"/>
      <c r="T1381" s="39"/>
      <c r="U1381" s="40"/>
      <c r="V1381" s="39"/>
      <c r="W1381" s="69"/>
      <c r="Y1381" t="s">
        <v>40</v>
      </c>
      <c r="AA1381">
        <v>50</v>
      </c>
      <c r="AB1381" t="b">
        <f>if((W1381=""),false,true)</f>
        <v>0</v>
      </c>
      <c r="AD1381" s="8"/>
    </row>
    <row r="1382" ht="14.25" customHeight="1">
      <c r="A1382" s="38">
        <v>25</v>
      </c>
      <c r="B1382" s="44" t="s">
        <v>763</v>
      </c>
      <c r="C1382" s="46" t="s">
        <v>2151</v>
      </c>
      <c r="D1382" s="46" t="s">
        <v>2152</v>
      </c>
      <c r="E1382" s="46" t="s">
        <v>2153</v>
      </c>
      <c r="F1382" s="41" t="s">
        <v>434</v>
      </c>
      <c r="G1382" s="41" t="s">
        <v>435</v>
      </c>
      <c r="H1382" s="65">
        <v>5.02</v>
      </c>
      <c r="I1382" t="s">
        <v>431</v>
      </c>
      <c r="K1382" s="46"/>
      <c r="L1382" s="46" t="str">
        <f>((I1382&amp;A1382)&amp;"-")&amp;B1382</f>
        <v>ONSC25-7-</v>
      </c>
      <c r="M1382" t="s">
        <v>583</v>
      </c>
      <c r="N1382" s="40"/>
      <c r="O1382" s="40"/>
      <c r="P1382" s="40"/>
      <c r="Q1382" s="40"/>
      <c r="R1382" s="39"/>
      <c r="S1382" s="39"/>
      <c r="T1382" s="39"/>
      <c r="U1382" s="40"/>
      <c r="V1382" s="39"/>
      <c r="W1382" s="69"/>
      <c r="Y1382" t="s">
        <v>40</v>
      </c>
      <c r="AA1382">
        <v>50</v>
      </c>
      <c r="AB1382" t="b">
        <f>if((W1382=""),false,true)</f>
        <v>0</v>
      </c>
      <c r="AD1382" s="8"/>
    </row>
    <row r="1383" ht="14.25" customHeight="1">
      <c r="A1383" s="38">
        <v>25</v>
      </c>
      <c r="B1383" s="44" t="s">
        <v>1847</v>
      </c>
      <c r="C1383" s="46" t="s">
        <v>2151</v>
      </c>
      <c r="D1383" s="46" t="s">
        <v>2152</v>
      </c>
      <c r="E1383" s="46" t="s">
        <v>2153</v>
      </c>
      <c r="F1383" s="41" t="s">
        <v>238</v>
      </c>
      <c r="G1383" s="41" t="s">
        <v>239</v>
      </c>
      <c r="H1383" s="65">
        <v>3.12</v>
      </c>
      <c r="I1383" t="s">
        <v>431</v>
      </c>
      <c r="K1383" s="46"/>
      <c r="L1383" s="46" t="str">
        <f>((I1383&amp;A1383)&amp;"-")&amp;B1383</f>
        <v>ONSC25-11-</v>
      </c>
      <c r="M1383" t="s">
        <v>583</v>
      </c>
      <c r="N1383" s="40"/>
      <c r="O1383" s="40"/>
      <c r="P1383" s="40"/>
      <c r="Q1383" s="40"/>
      <c r="R1383" s="39"/>
      <c r="S1383" s="39"/>
      <c r="T1383" s="39"/>
      <c r="U1383" s="40"/>
      <c r="V1383" s="39"/>
      <c r="W1383" s="69"/>
      <c r="Y1383" t="s">
        <v>40</v>
      </c>
      <c r="AA1383">
        <v>50</v>
      </c>
      <c r="AB1383" t="b">
        <f>if((W1383=""),false,true)</f>
        <v>0</v>
      </c>
      <c r="AD1383" s="8"/>
    </row>
    <row r="1384" ht="14.25" customHeight="1">
      <c r="A1384" s="38">
        <v>2</v>
      </c>
      <c r="B1384" s="44" t="s">
        <v>1192</v>
      </c>
      <c r="C1384" s="46" t="s">
        <v>2154</v>
      </c>
      <c r="D1384" s="46" t="s">
        <v>2155</v>
      </c>
      <c r="E1384" s="46" t="s">
        <v>2153</v>
      </c>
      <c r="F1384" s="41" t="s">
        <v>429</v>
      </c>
      <c r="G1384" s="41" t="s">
        <v>430</v>
      </c>
      <c r="H1384" s="65">
        <v>0.88844413445486</v>
      </c>
      <c r="I1384" t="s">
        <v>431</v>
      </c>
      <c r="K1384" s="46" t="s">
        <v>2156</v>
      </c>
      <c r="L1384" s="46" t="str">
        <f>((I1384&amp;A1384)&amp;"-")&amp;B1384</f>
        <v>ONSC2-3-</v>
      </c>
      <c r="M1384" t="s">
        <v>583</v>
      </c>
      <c r="N1384" s="40"/>
      <c r="O1384" s="40"/>
      <c r="P1384" s="40"/>
      <c r="Q1384" s="40"/>
      <c r="R1384" s="39"/>
      <c r="S1384" s="39"/>
      <c r="T1384" s="39"/>
      <c r="U1384" s="40"/>
      <c r="V1384" s="39"/>
      <c r="W1384" s="69"/>
      <c r="Y1384" t="s">
        <v>1004</v>
      </c>
      <c r="AA1384">
        <v>50</v>
      </c>
      <c r="AB1384" t="b">
        <f>if((W1384=""),false,true)</f>
        <v>0</v>
      </c>
      <c r="AD1384" s="8"/>
    </row>
    <row r="1385" ht="14.25" customHeight="1">
      <c r="A1385" s="38">
        <v>2</v>
      </c>
      <c r="B1385" s="44" t="s">
        <v>765</v>
      </c>
      <c r="C1385" s="46" t="s">
        <v>2154</v>
      </c>
      <c r="D1385" s="46" t="s">
        <v>2155</v>
      </c>
      <c r="E1385" s="46" t="s">
        <v>2153</v>
      </c>
      <c r="F1385" s="41" t="s">
        <v>434</v>
      </c>
      <c r="G1385" s="41" t="s">
        <v>435</v>
      </c>
      <c r="H1385" s="65">
        <v>2.48189401504879</v>
      </c>
      <c r="I1385" t="s">
        <v>431</v>
      </c>
      <c r="K1385" s="46" t="s">
        <v>2156</v>
      </c>
      <c r="L1385" s="46" t="str">
        <f>((I1385&amp;A1385)&amp;"-")&amp;B1385</f>
        <v>ONSC2-8-</v>
      </c>
      <c r="M1385" t="s">
        <v>583</v>
      </c>
      <c r="N1385" s="40"/>
      <c r="O1385" s="40"/>
      <c r="P1385" s="40"/>
      <c r="Q1385" s="40"/>
      <c r="R1385" s="39"/>
      <c r="S1385" s="39"/>
      <c r="T1385" s="39"/>
      <c r="U1385" s="40"/>
      <c r="V1385" s="39"/>
      <c r="W1385" s="69"/>
      <c r="Y1385" t="s">
        <v>1004</v>
      </c>
      <c r="AA1385">
        <v>50</v>
      </c>
      <c r="AB1385" t="b">
        <f>if((W1385=""),false,true)</f>
        <v>0</v>
      </c>
      <c r="AD1385" s="8"/>
    </row>
    <row r="1386" ht="14.25" customHeight="1">
      <c r="A1386" s="38">
        <v>2</v>
      </c>
      <c r="B1386" s="44" t="s">
        <v>2157</v>
      </c>
      <c r="C1386" s="46" t="s">
        <v>2154</v>
      </c>
      <c r="D1386" s="46" t="s">
        <v>2155</v>
      </c>
      <c r="E1386" s="46" t="s">
        <v>2153</v>
      </c>
      <c r="F1386" s="41" t="s">
        <v>238</v>
      </c>
      <c r="G1386" s="41" t="s">
        <v>239</v>
      </c>
      <c r="H1386" s="65">
        <v>1.5455368687204</v>
      </c>
      <c r="I1386" t="s">
        <v>431</v>
      </c>
      <c r="K1386" s="46" t="s">
        <v>2156</v>
      </c>
      <c r="L1386" s="46" t="str">
        <f>((I1386&amp;A1386)&amp;"-")&amp;B1386</f>
        <v>ONSC2-13-</v>
      </c>
      <c r="M1386" t="s">
        <v>583</v>
      </c>
      <c r="N1386" s="40"/>
      <c r="O1386" s="40"/>
      <c r="P1386" s="40"/>
      <c r="Q1386" s="40"/>
      <c r="R1386" s="39"/>
      <c r="S1386" s="39"/>
      <c r="T1386" s="39"/>
      <c r="U1386" s="40"/>
      <c r="V1386" s="39"/>
      <c r="W1386" s="69"/>
      <c r="Y1386" t="s">
        <v>1004</v>
      </c>
      <c r="AA1386">
        <v>50</v>
      </c>
      <c r="AB1386" t="b">
        <f>if((W1386=""),false,true)</f>
        <v>0</v>
      </c>
      <c r="AD1386" s="8"/>
    </row>
    <row r="1387" ht="14.25" customHeight="1">
      <c r="A1387" s="38">
        <v>1287</v>
      </c>
      <c r="B1387" s="46" t="s">
        <v>44</v>
      </c>
      <c r="C1387" s="46" t="s">
        <v>45</v>
      </c>
      <c r="D1387" s="46" t="s">
        <v>2158</v>
      </c>
      <c r="E1387" s="46" t="s">
        <v>2159</v>
      </c>
      <c r="F1387" t="s">
        <v>48</v>
      </c>
      <c r="G1387" s="46" t="s">
        <v>49</v>
      </c>
      <c r="H1387">
        <v>0.000022490546</v>
      </c>
      <c r="I1387" t="s">
        <v>37</v>
      </c>
      <c r="L1387" t="s">
        <v>50</v>
      </c>
      <c r="M1387" t="s">
        <v>39</v>
      </c>
      <c r="N1387" s="40"/>
      <c r="O1387" s="40"/>
      <c r="P1387" s="40"/>
      <c r="Q1387" s="40"/>
      <c r="R1387" s="39"/>
      <c r="S1387" s="39"/>
      <c r="T1387" s="39"/>
      <c r="U1387" s="40"/>
      <c r="V1387" s="39"/>
      <c r="W1387" s="69"/>
      <c r="Y1387" t="s">
        <v>40</v>
      </c>
      <c r="AA1387">
        <v>8215187</v>
      </c>
      <c r="AB1387" s="46" t="b">
        <v>0</v>
      </c>
      <c r="AD1387" s="8"/>
    </row>
    <row r="1388" ht="14.25" customHeight="1">
      <c r="A1388" s="38">
        <v>1287</v>
      </c>
      <c r="B1388" s="46" t="s">
        <v>53</v>
      </c>
      <c r="C1388" s="46" t="s">
        <v>45</v>
      </c>
      <c r="D1388" s="46" t="s">
        <v>683</v>
      </c>
      <c r="E1388" s="46" t="s">
        <v>2160</v>
      </c>
      <c r="F1388" t="s">
        <v>48</v>
      </c>
      <c r="G1388" s="46" t="s">
        <v>49</v>
      </c>
      <c r="H1388">
        <v>0.512861383991</v>
      </c>
      <c r="I1388" t="s">
        <v>37</v>
      </c>
      <c r="L1388" t="s">
        <v>50</v>
      </c>
      <c r="M1388" t="s">
        <v>39</v>
      </c>
      <c r="N1388" s="40"/>
      <c r="O1388" s="40"/>
      <c r="P1388" s="40"/>
      <c r="Q1388" s="40"/>
      <c r="R1388" s="39"/>
      <c r="S1388" s="39"/>
      <c r="T1388" s="39"/>
      <c r="U1388" s="40"/>
      <c r="V1388" s="39"/>
      <c r="W1388" s="69"/>
      <c r="Y1388" t="s">
        <v>294</v>
      </c>
      <c r="AA1388">
        <v>21011</v>
      </c>
      <c r="AB1388" s="46" t="b">
        <v>0</v>
      </c>
      <c r="AD1388" s="8"/>
    </row>
    <row r="1389" ht="14.25" customHeight="1">
      <c r="A1389" s="38">
        <v>1287</v>
      </c>
      <c r="B1389" s="46" t="s">
        <v>53</v>
      </c>
      <c r="C1389" s="46" t="s">
        <v>45</v>
      </c>
      <c r="D1389" s="46" t="s">
        <v>2161</v>
      </c>
      <c r="E1389" s="46" t="s">
        <v>2162</v>
      </c>
      <c r="F1389" t="s">
        <v>48</v>
      </c>
      <c r="G1389" s="46" t="s">
        <v>49</v>
      </c>
      <c r="H1389">
        <v>0.645654229035</v>
      </c>
      <c r="I1389" t="s">
        <v>37</v>
      </c>
      <c r="L1389" t="s">
        <v>50</v>
      </c>
      <c r="M1389" t="s">
        <v>39</v>
      </c>
      <c r="N1389" s="40"/>
      <c r="O1389" s="40"/>
      <c r="P1389" s="40"/>
      <c r="Q1389" s="40"/>
      <c r="R1389" s="39"/>
      <c r="S1389" s="39"/>
      <c r="T1389" s="39"/>
      <c r="U1389" s="40"/>
      <c r="V1389" s="39"/>
      <c r="W1389" s="69"/>
      <c r="Y1389" t="s">
        <v>294</v>
      </c>
      <c r="AA1389">
        <v>7607</v>
      </c>
      <c r="AB1389" s="46" t="b">
        <v>0</v>
      </c>
      <c r="AD1389" s="8"/>
    </row>
    <row r="1390" ht="14.25" customHeight="1">
      <c r="A1390" s="38">
        <v>1287</v>
      </c>
      <c r="B1390" s="46" t="s">
        <v>174</v>
      </c>
      <c r="C1390" s="46" t="s">
        <v>45</v>
      </c>
      <c r="D1390" s="46" t="s">
        <v>2161</v>
      </c>
      <c r="E1390" s="46" t="s">
        <v>2162</v>
      </c>
      <c r="F1390" t="s">
        <v>48</v>
      </c>
      <c r="G1390" s="46" t="s">
        <v>49</v>
      </c>
      <c r="H1390">
        <v>0.645654229035</v>
      </c>
      <c r="I1390" t="s">
        <v>37</v>
      </c>
      <c r="L1390" t="s">
        <v>50</v>
      </c>
      <c r="M1390" t="s">
        <v>39</v>
      </c>
      <c r="N1390" s="40"/>
      <c r="O1390" s="40"/>
      <c r="P1390" s="40"/>
      <c r="Q1390" s="40"/>
      <c r="R1390" s="39"/>
      <c r="S1390" s="39"/>
      <c r="T1390" s="39"/>
      <c r="U1390" s="40"/>
      <c r="V1390" s="39"/>
      <c r="W1390" s="69"/>
      <c r="Y1390" t="s">
        <v>294</v>
      </c>
      <c r="AA1390">
        <v>7607</v>
      </c>
      <c r="AB1390" s="46" t="b">
        <v>0</v>
      </c>
      <c r="AD1390" s="8"/>
    </row>
    <row r="1391" ht="14.25" customHeight="1">
      <c r="A1391" s="38">
        <v>1287</v>
      </c>
      <c r="B1391" s="46" t="s">
        <v>53</v>
      </c>
      <c r="C1391" s="46" t="s">
        <v>45</v>
      </c>
      <c r="D1391" s="46" t="s">
        <v>2163</v>
      </c>
      <c r="E1391" s="46" t="s">
        <v>2164</v>
      </c>
      <c r="F1391" t="s">
        <v>48</v>
      </c>
      <c r="G1391" s="46" t="s">
        <v>49</v>
      </c>
      <c r="H1391">
        <v>0.002884031503</v>
      </c>
      <c r="I1391" t="s">
        <v>37</v>
      </c>
      <c r="L1391" t="s">
        <v>50</v>
      </c>
      <c r="M1391" t="s">
        <v>39</v>
      </c>
      <c r="N1391" s="40"/>
      <c r="O1391" s="40"/>
      <c r="P1391" s="40"/>
      <c r="Q1391" s="40"/>
      <c r="R1391" s="39"/>
      <c r="S1391" s="39"/>
      <c r="T1391" s="39"/>
      <c r="U1391" s="40"/>
      <c r="V1391" s="39"/>
      <c r="W1391" s="69"/>
      <c r="Y1391" t="s">
        <v>294</v>
      </c>
      <c r="AA1391">
        <v>4483639</v>
      </c>
      <c r="AB1391" s="46" t="b">
        <v>0</v>
      </c>
      <c r="AD1391" s="8"/>
    </row>
    <row r="1392" ht="14.25" customHeight="1">
      <c r="A1392" s="38">
        <v>1287</v>
      </c>
      <c r="B1392" s="46" t="s">
        <v>53</v>
      </c>
      <c r="C1392" s="46" t="s">
        <v>45</v>
      </c>
      <c r="D1392" s="46" t="s">
        <v>2163</v>
      </c>
      <c r="E1392" s="46" t="s">
        <v>2164</v>
      </c>
      <c r="F1392" t="s">
        <v>48</v>
      </c>
      <c r="G1392" s="46" t="s">
        <v>49</v>
      </c>
      <c r="H1392">
        <v>0.002884031503</v>
      </c>
      <c r="I1392" t="s">
        <v>37</v>
      </c>
      <c r="L1392" t="s">
        <v>50</v>
      </c>
      <c r="M1392" t="s">
        <v>39</v>
      </c>
      <c r="N1392" s="40"/>
      <c r="O1392" s="40"/>
      <c r="P1392" s="40"/>
      <c r="Q1392" s="40"/>
      <c r="R1392" s="39"/>
      <c r="S1392" s="39"/>
      <c r="T1392" s="39"/>
      <c r="U1392" s="40"/>
      <c r="V1392" s="39"/>
      <c r="W1392" s="69"/>
      <c r="Y1392" t="s">
        <v>294</v>
      </c>
      <c r="AA1392">
        <v>4483639</v>
      </c>
      <c r="AB1392" s="46" t="b">
        <v>0</v>
      </c>
      <c r="AD1392" s="8"/>
    </row>
    <row r="1393" ht="14.25" customHeight="1">
      <c r="A1393" s="38">
        <v>1287</v>
      </c>
      <c r="B1393" s="46" t="s">
        <v>174</v>
      </c>
      <c r="C1393" s="46" t="s">
        <v>45</v>
      </c>
      <c r="D1393" s="46" t="s">
        <v>2163</v>
      </c>
      <c r="E1393" s="46" t="s">
        <v>2164</v>
      </c>
      <c r="F1393" t="s">
        <v>48</v>
      </c>
      <c r="G1393" s="46" t="s">
        <v>49</v>
      </c>
      <c r="H1393">
        <v>0.002884031503</v>
      </c>
      <c r="I1393" t="s">
        <v>37</v>
      </c>
      <c r="L1393" t="s">
        <v>50</v>
      </c>
      <c r="M1393" t="s">
        <v>39</v>
      </c>
      <c r="N1393" s="40"/>
      <c r="O1393" s="40"/>
      <c r="P1393" s="40"/>
      <c r="Q1393" s="40"/>
      <c r="R1393" s="39"/>
      <c r="S1393" s="39"/>
      <c r="T1393" s="39"/>
      <c r="U1393" s="40"/>
      <c r="V1393" s="39"/>
      <c r="W1393" s="69"/>
      <c r="Y1393" t="s">
        <v>294</v>
      </c>
      <c r="AA1393">
        <v>4483639</v>
      </c>
      <c r="AB1393" s="46" t="b">
        <v>0</v>
      </c>
      <c r="AD1393" s="8"/>
    </row>
    <row r="1394" ht="14.25" customHeight="1">
      <c r="A1394" s="38">
        <v>1287</v>
      </c>
      <c r="B1394" s="46" t="s">
        <v>53</v>
      </c>
      <c r="C1394" s="46" t="s">
        <v>45</v>
      </c>
      <c r="D1394" s="46" t="s">
        <v>2165</v>
      </c>
      <c r="E1394" s="46" t="s">
        <v>2166</v>
      </c>
      <c r="F1394" t="s">
        <v>48</v>
      </c>
      <c r="G1394" s="46" t="s">
        <v>49</v>
      </c>
      <c r="H1394">
        <v>0.194984459976</v>
      </c>
      <c r="I1394" t="s">
        <v>37</v>
      </c>
      <c r="L1394" s="46" t="str">
        <f>((I1394&amp;A1394)&amp;"-")&amp;B1394</f>
        <v>REF1287-Wang 99 - S1</v>
      </c>
      <c r="M1394" t="s">
        <v>39</v>
      </c>
      <c r="N1394" s="40"/>
      <c r="O1394" s="40"/>
      <c r="P1394" s="40"/>
      <c r="Q1394" s="40"/>
      <c r="R1394" s="39"/>
      <c r="S1394" s="39"/>
      <c r="T1394" s="39"/>
      <c r="U1394" s="40"/>
      <c r="V1394" s="39"/>
      <c r="W1394" s="69"/>
      <c r="Y1394" t="s">
        <v>294</v>
      </c>
      <c r="AA1394">
        <v>13848467</v>
      </c>
      <c r="AB1394" s="46" t="b">
        <v>0</v>
      </c>
      <c r="AD1394" s="8"/>
    </row>
    <row r="1395" ht="14.25" customHeight="1">
      <c r="A1395" s="38">
        <v>1287</v>
      </c>
      <c r="B1395" s="46" t="s">
        <v>174</v>
      </c>
      <c r="C1395" s="46" t="s">
        <v>45</v>
      </c>
      <c r="D1395" s="46" t="s">
        <v>2165</v>
      </c>
      <c r="E1395" s="46" t="s">
        <v>2167</v>
      </c>
      <c r="F1395" t="s">
        <v>48</v>
      </c>
      <c r="G1395" s="46" t="s">
        <v>49</v>
      </c>
      <c r="H1395">
        <v>0.199526231497</v>
      </c>
      <c r="I1395" t="s">
        <v>37</v>
      </c>
      <c r="L1395" s="46" t="str">
        <f>((I1395&amp;A1395)&amp;"-")&amp;B1395</f>
        <v>REF1287-Wang 99 - S2</v>
      </c>
      <c r="M1395" t="s">
        <v>39</v>
      </c>
      <c r="N1395" s="40"/>
      <c r="O1395" s="40"/>
      <c r="P1395" s="40"/>
      <c r="Q1395" s="40"/>
      <c r="R1395" s="39"/>
      <c r="S1395" s="39"/>
      <c r="T1395" s="39"/>
      <c r="U1395" s="40"/>
      <c r="V1395" s="39"/>
      <c r="W1395" s="69"/>
      <c r="Y1395" t="s">
        <v>294</v>
      </c>
      <c r="AA1395">
        <v>13848467</v>
      </c>
      <c r="AB1395" s="46" t="b">
        <v>0</v>
      </c>
      <c r="AD1395" s="8"/>
    </row>
    <row r="1396" ht="14.25" customHeight="1">
      <c r="A1396" s="38">
        <v>1287</v>
      </c>
      <c r="B1396" s="46" t="s">
        <v>53</v>
      </c>
      <c r="C1396" s="46" t="s">
        <v>45</v>
      </c>
      <c r="D1396" s="46" t="s">
        <v>2168</v>
      </c>
      <c r="E1396" s="46" t="s">
        <v>2169</v>
      </c>
      <c r="F1396" t="s">
        <v>48</v>
      </c>
      <c r="G1396" s="46" t="s">
        <v>49</v>
      </c>
      <c r="H1396">
        <v>0.000024547089</v>
      </c>
      <c r="I1396" t="s">
        <v>37</v>
      </c>
      <c r="L1396" t="s">
        <v>50</v>
      </c>
      <c r="M1396" t="s">
        <v>39</v>
      </c>
      <c r="N1396" s="40"/>
      <c r="O1396" s="40"/>
      <c r="P1396" s="40"/>
      <c r="Q1396" s="40"/>
      <c r="R1396" s="39"/>
      <c r="S1396" s="39"/>
      <c r="T1396" s="39"/>
      <c r="U1396" s="40"/>
      <c r="V1396" s="39"/>
      <c r="W1396" s="69"/>
      <c r="Y1396" t="s">
        <v>40</v>
      </c>
      <c r="AA1396">
        <v>482968</v>
      </c>
      <c r="AB1396" s="46" t="b">
        <v>0</v>
      </c>
      <c r="AD1396" s="8"/>
    </row>
    <row r="1397" ht="14.25" customHeight="1">
      <c r="A1397" s="38">
        <v>1287</v>
      </c>
      <c r="B1397" s="46" t="s">
        <v>44</v>
      </c>
      <c r="C1397" s="46" t="s">
        <v>45</v>
      </c>
      <c r="D1397" s="46" t="s">
        <v>2170</v>
      </c>
      <c r="E1397" s="46" t="s">
        <v>2171</v>
      </c>
      <c r="F1397" t="s">
        <v>48</v>
      </c>
      <c r="G1397" s="46" t="s">
        <v>49</v>
      </c>
      <c r="H1397">
        <v>0.003515604405</v>
      </c>
      <c r="I1397" t="s">
        <v>37</v>
      </c>
      <c r="L1397" t="s">
        <v>50</v>
      </c>
      <c r="M1397" t="s">
        <v>39</v>
      </c>
      <c r="N1397" s="40"/>
      <c r="O1397" s="40"/>
      <c r="P1397" s="40"/>
      <c r="Q1397" s="40"/>
      <c r="R1397" s="39"/>
      <c r="S1397" s="39"/>
      <c r="T1397" s="39"/>
      <c r="U1397" s="40"/>
      <c r="V1397" s="39"/>
      <c r="W1397" s="69"/>
      <c r="Y1397" t="s">
        <v>40</v>
      </c>
      <c r="AA1397">
        <v>10468904</v>
      </c>
      <c r="AB1397" s="46" t="b">
        <v>0</v>
      </c>
      <c r="AD1397" s="8"/>
    </row>
    <row r="1398" ht="14.25" customHeight="1">
      <c r="A1398" s="38">
        <v>1287</v>
      </c>
      <c r="B1398" s="46" t="s">
        <v>44</v>
      </c>
      <c r="C1398" s="46" t="s">
        <v>45</v>
      </c>
      <c r="D1398" s="46" t="s">
        <v>2172</v>
      </c>
      <c r="E1398" s="46" t="s">
        <v>2173</v>
      </c>
      <c r="F1398" t="s">
        <v>48</v>
      </c>
      <c r="G1398" s="46" t="s">
        <v>49</v>
      </c>
      <c r="H1398">
        <v>0.00065012969</v>
      </c>
      <c r="I1398" t="s">
        <v>37</v>
      </c>
      <c r="L1398" t="s">
        <v>50</v>
      </c>
      <c r="M1398" t="s">
        <v>39</v>
      </c>
      <c r="N1398" s="40"/>
      <c r="O1398" s="40"/>
      <c r="P1398" s="40"/>
      <c r="Q1398" s="40"/>
      <c r="R1398" s="39"/>
      <c r="S1398" s="39"/>
      <c r="T1398" s="39"/>
      <c r="U1398" s="40"/>
      <c r="V1398" s="39"/>
      <c r="W1398" s="69"/>
      <c r="Y1398" t="s">
        <v>40</v>
      </c>
      <c r="AA1398">
        <v>2104868</v>
      </c>
      <c r="AB1398" s="46" t="b">
        <v>0</v>
      </c>
      <c r="AD1398" s="8"/>
    </row>
    <row r="1399" ht="14.25" customHeight="1">
      <c r="A1399" s="38">
        <v>79</v>
      </c>
      <c r="B1399" s="44" t="s">
        <v>425</v>
      </c>
      <c r="C1399" s="46" t="s">
        <v>2174</v>
      </c>
      <c r="D1399" s="46" t="s">
        <v>2175</v>
      </c>
      <c r="E1399" s="46" t="s">
        <v>2176</v>
      </c>
      <c r="F1399" s="41" t="s">
        <v>689</v>
      </c>
      <c r="G1399" s="41" t="s">
        <v>762</v>
      </c>
      <c r="H1399" s="65">
        <v>6.18</v>
      </c>
      <c r="I1399" t="s">
        <v>431</v>
      </c>
      <c r="K1399" s="46"/>
      <c r="L1399" s="46" t="s">
        <v>2177</v>
      </c>
      <c r="M1399" s="12" t="s">
        <v>583</v>
      </c>
      <c r="N1399" s="40"/>
      <c r="O1399" s="40"/>
      <c r="P1399" s="40"/>
      <c r="Q1399" s="40"/>
      <c r="R1399" s="39"/>
      <c r="S1399" s="39"/>
      <c r="T1399" s="39"/>
      <c r="U1399" s="40"/>
      <c r="V1399" s="39"/>
      <c r="W1399" s="69"/>
      <c r="Y1399" t="s">
        <v>40</v>
      </c>
      <c r="AA1399">
        <v>6745</v>
      </c>
      <c r="AB1399" t="b">
        <f>if((W1399=""),false,true)</f>
        <v>0</v>
      </c>
      <c r="AD1399" s="8"/>
    </row>
    <row r="1400" ht="14.25" customHeight="1">
      <c r="A1400" s="38">
        <v>79</v>
      </c>
      <c r="B1400" s="44" t="s">
        <v>1684</v>
      </c>
      <c r="C1400" s="46" t="s">
        <v>2174</v>
      </c>
      <c r="D1400" s="46" t="s">
        <v>2175</v>
      </c>
      <c r="E1400" s="46" t="s">
        <v>2176</v>
      </c>
      <c r="F1400" s="41" t="s">
        <v>429</v>
      </c>
      <c r="G1400" s="41" t="s">
        <v>430</v>
      </c>
      <c r="H1400" s="65">
        <v>6.2</v>
      </c>
      <c r="I1400" t="s">
        <v>431</v>
      </c>
      <c r="K1400" s="46"/>
      <c r="L1400" s="46" t="s">
        <v>2178</v>
      </c>
      <c r="M1400" s="12" t="s">
        <v>583</v>
      </c>
      <c r="N1400" s="40"/>
      <c r="O1400" s="40"/>
      <c r="P1400" s="40"/>
      <c r="Q1400" s="40"/>
      <c r="R1400" s="39"/>
      <c r="S1400" s="39"/>
      <c r="T1400" s="39"/>
      <c r="U1400" s="40"/>
      <c r="V1400" s="39"/>
      <c r="W1400" s="69"/>
      <c r="Y1400" t="s">
        <v>40</v>
      </c>
      <c r="AA1400">
        <v>6745</v>
      </c>
      <c r="AB1400" t="b">
        <f>if((W1400=""),false,true)</f>
        <v>0</v>
      </c>
      <c r="AD1400" s="8"/>
    </row>
    <row r="1401" ht="14.25" customHeight="1">
      <c r="A1401" s="38">
        <v>83</v>
      </c>
      <c r="B1401" s="44" t="s">
        <v>1192</v>
      </c>
      <c r="C1401" s="46" t="s">
        <v>2179</v>
      </c>
      <c r="D1401" s="46" t="s">
        <v>2175</v>
      </c>
      <c r="E1401" s="46" t="s">
        <v>2176</v>
      </c>
      <c r="F1401" s="41" t="s">
        <v>1281</v>
      </c>
      <c r="G1401" s="41" t="s">
        <v>1282</v>
      </c>
      <c r="H1401" s="65">
        <v>5.97</v>
      </c>
      <c r="I1401" t="s">
        <v>431</v>
      </c>
      <c r="K1401" s="46"/>
      <c r="L1401" s="46" t="s">
        <v>2180</v>
      </c>
      <c r="M1401" t="s">
        <v>583</v>
      </c>
      <c r="N1401" s="40"/>
      <c r="O1401" s="40"/>
      <c r="P1401" s="40"/>
      <c r="Q1401" s="40"/>
      <c r="R1401" s="39"/>
      <c r="S1401" s="39"/>
      <c r="T1401" s="39"/>
      <c r="U1401" s="40"/>
      <c r="V1401" s="39"/>
      <c r="W1401" s="69"/>
      <c r="Y1401" t="s">
        <v>40</v>
      </c>
      <c r="AA1401">
        <v>6745</v>
      </c>
      <c r="AB1401" t="b">
        <f>if((W1401=""),false,true)</f>
        <v>0</v>
      </c>
      <c r="AD1401" s="8"/>
    </row>
    <row r="1402" ht="14.25" customHeight="1">
      <c r="A1402" s="38">
        <v>83</v>
      </c>
      <c r="B1402" s="44" t="s">
        <v>425</v>
      </c>
      <c r="C1402" s="46" t="s">
        <v>2179</v>
      </c>
      <c r="D1402" s="46" t="s">
        <v>2175</v>
      </c>
      <c r="E1402" s="46" t="s">
        <v>2176</v>
      </c>
      <c r="F1402" s="41" t="s">
        <v>238</v>
      </c>
      <c r="G1402" s="41" t="s">
        <v>239</v>
      </c>
      <c r="H1402" s="65">
        <v>5.96</v>
      </c>
      <c r="I1402" t="s">
        <v>431</v>
      </c>
      <c r="K1402" s="46"/>
      <c r="L1402" s="46" t="s">
        <v>2181</v>
      </c>
      <c r="M1402" t="s">
        <v>583</v>
      </c>
      <c r="N1402" s="40"/>
      <c r="O1402" s="40"/>
      <c r="P1402" s="40"/>
      <c r="Q1402" s="40"/>
      <c r="R1402" s="39"/>
      <c r="S1402" s="39"/>
      <c r="T1402" s="39"/>
      <c r="U1402" s="40"/>
      <c r="V1402" s="39"/>
      <c r="W1402" s="69"/>
      <c r="Y1402" t="s">
        <v>40</v>
      </c>
      <c r="AA1402">
        <v>6745</v>
      </c>
      <c r="AB1402" t="b">
        <f>if((W1402=""),false,true)</f>
        <v>0</v>
      </c>
      <c r="AD1402" s="8"/>
    </row>
    <row r="1403" ht="14.25" customHeight="1">
      <c r="A1403" s="38">
        <v>83</v>
      </c>
      <c r="B1403" s="44" t="s">
        <v>1684</v>
      </c>
      <c r="C1403" s="46" t="s">
        <v>2179</v>
      </c>
      <c r="D1403" s="46" t="s">
        <v>2175</v>
      </c>
      <c r="E1403" s="46" t="s">
        <v>2176</v>
      </c>
      <c r="F1403" s="41" t="s">
        <v>731</v>
      </c>
      <c r="G1403" s="41" t="s">
        <v>767</v>
      </c>
      <c r="H1403" s="65">
        <v>5.35</v>
      </c>
      <c r="I1403" t="s">
        <v>431</v>
      </c>
      <c r="K1403" s="46"/>
      <c r="L1403" s="46" t="s">
        <v>2182</v>
      </c>
      <c r="M1403" t="s">
        <v>583</v>
      </c>
      <c r="N1403" s="40"/>
      <c r="O1403" s="40"/>
      <c r="P1403" s="40"/>
      <c r="Q1403" s="40"/>
      <c r="R1403" s="39"/>
      <c r="S1403" s="39"/>
      <c r="T1403" s="39"/>
      <c r="U1403" s="40"/>
      <c r="V1403" s="39"/>
      <c r="W1403" s="69"/>
      <c r="Y1403" t="s">
        <v>40</v>
      </c>
      <c r="AA1403">
        <v>6745</v>
      </c>
      <c r="AB1403" t="b">
        <f>if((W1403=""),false,true)</f>
        <v>0</v>
      </c>
      <c r="AD1403" s="8"/>
    </row>
    <row r="1404" ht="14.25" customHeight="1">
      <c r="A1404" s="38">
        <v>201</v>
      </c>
      <c r="B1404" s="44" t="s">
        <v>1684</v>
      </c>
      <c r="C1404" s="46" t="s">
        <v>2183</v>
      </c>
      <c r="D1404" s="46" t="s">
        <v>2175</v>
      </c>
      <c r="E1404" s="46" t="s">
        <v>2176</v>
      </c>
      <c r="F1404" s="41" t="s">
        <v>434</v>
      </c>
      <c r="G1404" s="41" t="s">
        <v>435</v>
      </c>
      <c r="H1404" s="65">
        <v>6.638</v>
      </c>
      <c r="I1404" t="s">
        <v>431</v>
      </c>
      <c r="K1404" s="46" t="s">
        <v>43</v>
      </c>
      <c r="L1404" s="46" t="s">
        <v>2184</v>
      </c>
      <c r="M1404" t="s">
        <v>583</v>
      </c>
      <c r="N1404" s="40"/>
      <c r="O1404" s="40"/>
      <c r="P1404" s="40"/>
      <c r="Q1404" s="40"/>
      <c r="R1404" s="39"/>
      <c r="S1404" s="39"/>
      <c r="T1404" s="39"/>
      <c r="U1404" s="40"/>
      <c r="V1404" s="39"/>
      <c r="W1404" s="69"/>
      <c r="Y1404" t="s">
        <v>40</v>
      </c>
      <c r="Z1404" t="s">
        <v>40</v>
      </c>
      <c r="AA1404">
        <v>6745</v>
      </c>
      <c r="AB1404" t="b">
        <v>0</v>
      </c>
      <c r="AD1404" s="8"/>
    </row>
    <row r="1405" ht="14.25" customHeight="1">
      <c r="A1405" s="38">
        <v>204</v>
      </c>
      <c r="B1405" s="44" t="s">
        <v>1684</v>
      </c>
      <c r="C1405" s="46" t="s">
        <v>2185</v>
      </c>
      <c r="D1405" s="46" t="s">
        <v>2175</v>
      </c>
      <c r="E1405" s="46" t="s">
        <v>2176</v>
      </c>
      <c r="F1405" s="41" t="s">
        <v>715</v>
      </c>
      <c r="G1405" s="41" t="s">
        <v>716</v>
      </c>
      <c r="H1405" s="65">
        <v>3.48</v>
      </c>
      <c r="I1405" t="s">
        <v>431</v>
      </c>
      <c r="K1405" s="46" t="s">
        <v>43</v>
      </c>
      <c r="L1405" s="46" t="s">
        <v>2186</v>
      </c>
      <c r="M1405" t="s">
        <v>583</v>
      </c>
      <c r="N1405" s="40"/>
      <c r="O1405" s="40"/>
      <c r="P1405" s="40"/>
      <c r="Q1405" s="40"/>
      <c r="R1405" s="39"/>
      <c r="S1405" s="39"/>
      <c r="T1405" s="39"/>
      <c r="U1405" s="40"/>
      <c r="V1405" s="39"/>
      <c r="W1405" s="69"/>
      <c r="Y1405" t="s">
        <v>40</v>
      </c>
      <c r="Z1405" t="s">
        <v>40</v>
      </c>
      <c r="AA1405">
        <v>6745</v>
      </c>
      <c r="AB1405" t="b">
        <v>0</v>
      </c>
      <c r="AD1405" s="8"/>
    </row>
    <row r="1406" ht="14.25" customHeight="1">
      <c r="A1406" s="38">
        <v>1287</v>
      </c>
      <c r="B1406" s="46" t="s">
        <v>53</v>
      </c>
      <c r="C1406" s="46" t="s">
        <v>45</v>
      </c>
      <c r="D1406" s="46" t="s">
        <v>2187</v>
      </c>
      <c r="E1406" s="46" t="s">
        <v>2188</v>
      </c>
      <c r="F1406" t="s">
        <v>48</v>
      </c>
      <c r="G1406" s="46" t="s">
        <v>49</v>
      </c>
      <c r="H1406">
        <v>0.181970085861</v>
      </c>
      <c r="I1406" t="s">
        <v>37</v>
      </c>
      <c r="L1406" t="s">
        <v>50</v>
      </c>
      <c r="M1406" t="s">
        <v>39</v>
      </c>
      <c r="N1406" s="40"/>
      <c r="O1406" s="40"/>
      <c r="P1406" s="40"/>
      <c r="Q1406" s="40"/>
      <c r="R1406" s="39"/>
      <c r="S1406" s="39"/>
      <c r="T1406" s="39"/>
      <c r="U1406" s="40"/>
      <c r="V1406" s="39"/>
      <c r="W1406" s="69"/>
      <c r="Y1406" t="s">
        <v>294</v>
      </c>
      <c r="AA1406">
        <v>5830</v>
      </c>
      <c r="AB1406" s="46" t="b">
        <v>0</v>
      </c>
      <c r="AD1406" s="8"/>
    </row>
    <row r="1407" ht="14.25" customHeight="1">
      <c r="A1407" s="38">
        <v>1287</v>
      </c>
      <c r="B1407" s="46" t="s">
        <v>53</v>
      </c>
      <c r="C1407" s="46" t="s">
        <v>45</v>
      </c>
      <c r="D1407" s="46" t="s">
        <v>2189</v>
      </c>
      <c r="E1407" s="46" t="s">
        <v>2190</v>
      </c>
      <c r="F1407" t="s">
        <v>48</v>
      </c>
      <c r="G1407" s="46" t="s">
        <v>49</v>
      </c>
      <c r="H1407">
        <v>0.004073802778</v>
      </c>
      <c r="I1407" t="s">
        <v>37</v>
      </c>
      <c r="L1407" s="46" t="str">
        <f>((I1407&amp;A1407)&amp;"-")&amp;B1407</f>
        <v>REF1287-Wang 99 - S1</v>
      </c>
      <c r="M1407" t="s">
        <v>39</v>
      </c>
      <c r="N1407" s="40"/>
      <c r="O1407" s="40"/>
      <c r="P1407" s="40"/>
      <c r="Q1407" s="40"/>
      <c r="R1407" s="39"/>
      <c r="S1407" s="39"/>
      <c r="T1407" s="39"/>
      <c r="U1407" s="40"/>
      <c r="V1407" s="39"/>
      <c r="W1407" s="69"/>
      <c r="Y1407" t="s">
        <v>40</v>
      </c>
      <c r="AA1407">
        <v>13839012</v>
      </c>
      <c r="AB1407" s="46" t="b">
        <v>0</v>
      </c>
      <c r="AD1407" s="8"/>
    </row>
    <row r="1408" ht="14.25" customHeight="1">
      <c r="A1408" s="38">
        <v>21</v>
      </c>
      <c r="B1408" s="44" t="s">
        <v>1847</v>
      </c>
      <c r="C1408" s="46" t="s">
        <v>1641</v>
      </c>
      <c r="D1408" s="46" t="s">
        <v>2191</v>
      </c>
      <c r="E1408" s="46" t="s">
        <v>2192</v>
      </c>
      <c r="F1408" s="41" t="s">
        <v>434</v>
      </c>
      <c r="G1408" s="41" t="s">
        <v>435</v>
      </c>
      <c r="H1408" s="65">
        <v>7.53</v>
      </c>
      <c r="I1408" t="s">
        <v>431</v>
      </c>
      <c r="K1408" s="46"/>
      <c r="L1408" s="46" t="str">
        <f>((I1408&amp;A1408)&amp;"-")&amp;B1408</f>
        <v>ONSC21-11-</v>
      </c>
      <c r="M1408" t="s">
        <v>1191</v>
      </c>
      <c r="N1408" s="40"/>
      <c r="O1408" s="40"/>
      <c r="P1408" s="40"/>
      <c r="Q1408" s="40"/>
      <c r="R1408" s="39"/>
      <c r="S1408" s="39"/>
      <c r="T1408" s="39"/>
      <c r="U1408" s="40"/>
      <c r="V1408" s="39"/>
      <c r="W1408" s="69"/>
      <c r="Y1408" t="s">
        <v>294</v>
      </c>
      <c r="AA1408">
        <v>6879</v>
      </c>
      <c r="AB1408" t="b">
        <f>if((W1408=""),false,true)</f>
        <v>0</v>
      </c>
      <c r="AD1408" s="8"/>
    </row>
    <row r="1409" ht="14.25" customHeight="1">
      <c r="A1409" s="38">
        <v>1287</v>
      </c>
      <c r="B1409" s="46" t="s">
        <v>44</v>
      </c>
      <c r="C1409" s="46" t="s">
        <v>45</v>
      </c>
      <c r="D1409" s="46" t="s">
        <v>2193</v>
      </c>
      <c r="E1409" s="46" t="s">
        <v>2194</v>
      </c>
      <c r="F1409" t="s">
        <v>48</v>
      </c>
      <c r="G1409" s="46" t="s">
        <v>49</v>
      </c>
      <c r="H1409">
        <v>0.022961486481</v>
      </c>
      <c r="I1409" t="s">
        <v>37</v>
      </c>
      <c r="L1409" t="s">
        <v>50</v>
      </c>
      <c r="M1409" t="s">
        <v>39</v>
      </c>
      <c r="N1409" s="40"/>
      <c r="O1409" s="40"/>
      <c r="P1409" s="40"/>
      <c r="Q1409" s="40"/>
      <c r="R1409" s="39"/>
      <c r="S1409" s="39"/>
      <c r="T1409" s="39"/>
      <c r="U1409" s="40"/>
      <c r="V1409" s="39"/>
      <c r="W1409" s="69"/>
      <c r="Y1409" t="s">
        <v>40</v>
      </c>
      <c r="AA1409">
        <v>13445797</v>
      </c>
      <c r="AB1409" s="46" t="b">
        <v>0</v>
      </c>
      <c r="AD1409" s="8"/>
    </row>
    <row r="1410" ht="14.25" customHeight="1">
      <c r="A1410" s="38">
        <v>1287</v>
      </c>
      <c r="B1410" s="46" t="s">
        <v>44</v>
      </c>
      <c r="C1410" s="46" t="s">
        <v>45</v>
      </c>
      <c r="D1410" s="46" t="s">
        <v>2195</v>
      </c>
      <c r="E1410" s="46" t="s">
        <v>2196</v>
      </c>
      <c r="F1410" t="s">
        <v>48</v>
      </c>
      <c r="G1410" s="46" t="s">
        <v>49</v>
      </c>
      <c r="H1410">
        <v>0.130316677845</v>
      </c>
      <c r="I1410" t="s">
        <v>37</v>
      </c>
      <c r="L1410" t="s">
        <v>50</v>
      </c>
      <c r="M1410" t="s">
        <v>39</v>
      </c>
      <c r="N1410" s="40"/>
      <c r="O1410" s="40"/>
      <c r="P1410" s="40"/>
      <c r="Q1410" s="40"/>
      <c r="R1410" s="39"/>
      <c r="S1410" s="39"/>
      <c r="T1410" s="39"/>
      <c r="U1410" s="40"/>
      <c r="V1410" s="39"/>
      <c r="W1410" s="69"/>
      <c r="Y1410" t="s">
        <v>40</v>
      </c>
      <c r="AA1410">
        <v>279828</v>
      </c>
      <c r="AB1410" s="46" t="b">
        <v>0</v>
      </c>
      <c r="AD1410" s="8"/>
    </row>
    <row r="1411" ht="14.25" customHeight="1">
      <c r="A1411" s="38">
        <v>1287</v>
      </c>
      <c r="B1411" s="46" t="s">
        <v>53</v>
      </c>
      <c r="C1411" s="46" t="s">
        <v>45</v>
      </c>
      <c r="D1411" s="46" t="s">
        <v>584</v>
      </c>
      <c r="E1411" s="46" t="s">
        <v>1733</v>
      </c>
      <c r="F1411" t="s">
        <v>48</v>
      </c>
      <c r="G1411" s="46" t="s">
        <v>49</v>
      </c>
      <c r="H1411">
        <v>2.691534803927</v>
      </c>
      <c r="I1411" t="s">
        <v>37</v>
      </c>
      <c r="L1411" t="s">
        <v>50</v>
      </c>
      <c r="M1411" t="s">
        <v>39</v>
      </c>
      <c r="N1411" s="40"/>
      <c r="O1411" s="40"/>
      <c r="P1411" s="40"/>
      <c r="Q1411" s="40"/>
      <c r="R1411" s="39"/>
      <c r="S1411" s="39"/>
      <c r="T1411" s="39"/>
      <c r="U1411" s="40"/>
      <c r="V1411" s="39"/>
      <c r="W1411" s="69"/>
      <c r="Y1411" t="s">
        <v>294</v>
      </c>
      <c r="AA1411">
        <v>3644</v>
      </c>
      <c r="AB1411" s="46" t="b">
        <v>0</v>
      </c>
      <c r="AD1411" s="8"/>
    </row>
    <row r="1412" ht="14.25" customHeight="1">
      <c r="A1412" s="38">
        <v>1287</v>
      </c>
      <c r="B1412" s="46" t="s">
        <v>53</v>
      </c>
      <c r="C1412" s="46" t="s">
        <v>45</v>
      </c>
      <c r="D1412" s="46" t="s">
        <v>2197</v>
      </c>
      <c r="E1412" s="46" t="s">
        <v>2198</v>
      </c>
      <c r="F1412" t="s">
        <v>48</v>
      </c>
      <c r="G1412" s="46" t="s">
        <v>49</v>
      </c>
      <c r="H1412">
        <v>0.031622776602</v>
      </c>
      <c r="I1412" t="s">
        <v>37</v>
      </c>
      <c r="L1412" t="s">
        <v>50</v>
      </c>
      <c r="M1412" t="s">
        <v>39</v>
      </c>
      <c r="N1412" s="40"/>
      <c r="O1412" s="40"/>
      <c r="P1412" s="40"/>
      <c r="Q1412" s="40"/>
      <c r="R1412" s="39"/>
      <c r="S1412" s="39"/>
      <c r="T1412" s="39"/>
      <c r="U1412" s="40"/>
      <c r="V1412" s="39"/>
      <c r="W1412" s="69"/>
      <c r="Y1412" t="s">
        <v>294</v>
      </c>
      <c r="AA1412">
        <v>9591</v>
      </c>
      <c r="AB1412" s="46" t="b">
        <v>0</v>
      </c>
      <c r="AD1412" s="8"/>
    </row>
    <row r="1413" ht="14.25" customHeight="1">
      <c r="A1413" s="38">
        <v>1287</v>
      </c>
      <c r="B1413" s="46" t="s">
        <v>53</v>
      </c>
      <c r="C1413" s="46" t="s">
        <v>45</v>
      </c>
      <c r="D1413" s="46" t="s">
        <v>2199</v>
      </c>
      <c r="E1413" s="46" t="s">
        <v>2200</v>
      </c>
      <c r="F1413" t="s">
        <v>48</v>
      </c>
      <c r="G1413" s="46" t="s">
        <v>49</v>
      </c>
      <c r="H1413">
        <v>0.004365158322</v>
      </c>
      <c r="I1413" t="s">
        <v>37</v>
      </c>
      <c r="L1413" t="s">
        <v>50</v>
      </c>
      <c r="M1413" t="s">
        <v>39</v>
      </c>
      <c r="N1413" s="40"/>
      <c r="O1413" s="40"/>
      <c r="P1413" s="40"/>
      <c r="Q1413" s="40"/>
      <c r="R1413" s="39"/>
      <c r="S1413" s="39"/>
      <c r="T1413" s="39"/>
      <c r="U1413" s="40"/>
      <c r="V1413" s="39"/>
      <c r="W1413" s="69"/>
      <c r="Y1413" t="s">
        <v>40</v>
      </c>
      <c r="AA1413">
        <v>10465570</v>
      </c>
      <c r="AB1413" s="46" t="b">
        <v>0</v>
      </c>
      <c r="AD1413" s="8"/>
    </row>
    <row r="1414" ht="14.25" customHeight="1">
      <c r="A1414" s="38">
        <v>1287</v>
      </c>
      <c r="B1414" s="46" t="s">
        <v>53</v>
      </c>
      <c r="C1414" s="46" t="s">
        <v>45</v>
      </c>
      <c r="D1414" s="46" t="s">
        <v>2199</v>
      </c>
      <c r="E1414" s="46" t="s">
        <v>2200</v>
      </c>
      <c r="F1414" t="s">
        <v>48</v>
      </c>
      <c r="G1414" s="46" t="s">
        <v>49</v>
      </c>
      <c r="H1414">
        <v>0.001698243652</v>
      </c>
      <c r="I1414" t="s">
        <v>37</v>
      </c>
      <c r="L1414" t="s">
        <v>50</v>
      </c>
      <c r="M1414" t="s">
        <v>39</v>
      </c>
      <c r="N1414" s="40"/>
      <c r="O1414" s="40"/>
      <c r="P1414" s="40"/>
      <c r="Q1414" s="40"/>
      <c r="R1414" s="39"/>
      <c r="S1414" s="39"/>
      <c r="T1414" s="39"/>
      <c r="U1414" s="40"/>
      <c r="V1414" s="39"/>
      <c r="W1414" s="69"/>
      <c r="Y1414" t="s">
        <v>40</v>
      </c>
      <c r="AA1414">
        <v>10465570</v>
      </c>
      <c r="AB1414" s="46" t="b">
        <v>0</v>
      </c>
      <c r="AD1414" s="8"/>
    </row>
    <row r="1415" ht="14.25" customHeight="1">
      <c r="A1415" s="38">
        <v>1287</v>
      </c>
      <c r="B1415" s="46" t="s">
        <v>53</v>
      </c>
      <c r="C1415" s="46" t="s">
        <v>45</v>
      </c>
      <c r="D1415" s="46" t="s">
        <v>2201</v>
      </c>
      <c r="E1415" s="46" t="s">
        <v>2202</v>
      </c>
      <c r="F1415" t="s">
        <v>48</v>
      </c>
      <c r="G1415" s="46" t="s">
        <v>49</v>
      </c>
      <c r="H1415">
        <v>0.000003981072</v>
      </c>
      <c r="I1415" t="s">
        <v>37</v>
      </c>
      <c r="L1415" t="s">
        <v>50</v>
      </c>
      <c r="M1415" t="s">
        <v>39</v>
      </c>
      <c r="N1415" s="40"/>
      <c r="O1415" s="40"/>
      <c r="P1415" s="40"/>
      <c r="Q1415" s="40"/>
      <c r="R1415" s="39"/>
      <c r="S1415" s="39"/>
      <c r="T1415" s="39"/>
      <c r="U1415" s="40"/>
      <c r="V1415" s="39"/>
      <c r="W1415" s="69"/>
      <c r="Y1415" t="s">
        <v>40</v>
      </c>
      <c r="AA1415">
        <v>8105</v>
      </c>
      <c r="AB1415" s="46" t="b">
        <v>0</v>
      </c>
      <c r="AD1415" s="8"/>
    </row>
    <row r="1416" ht="14.25" customHeight="1">
      <c r="A1416" s="38">
        <v>1287</v>
      </c>
      <c r="B1416" s="46" t="s">
        <v>53</v>
      </c>
      <c r="C1416" s="46" t="s">
        <v>45</v>
      </c>
      <c r="D1416" s="46" t="s">
        <v>2203</v>
      </c>
      <c r="E1416" s="46" t="s">
        <v>2204</v>
      </c>
      <c r="F1416" t="s">
        <v>48</v>
      </c>
      <c r="G1416" s="46" t="s">
        <v>49</v>
      </c>
      <c r="H1416">
        <v>0.005495408739</v>
      </c>
      <c r="I1416" t="s">
        <v>37</v>
      </c>
      <c r="L1416" t="s">
        <v>50</v>
      </c>
      <c r="M1416" t="s">
        <v>39</v>
      </c>
      <c r="N1416" s="40"/>
      <c r="O1416" s="40"/>
      <c r="P1416" s="40"/>
      <c r="Q1416" s="40"/>
      <c r="R1416" s="39"/>
      <c r="S1416" s="39"/>
      <c r="T1416" s="39"/>
      <c r="U1416" s="40"/>
      <c r="V1416" s="39"/>
      <c r="W1416" s="69"/>
      <c r="Y1416" t="s">
        <v>40</v>
      </c>
      <c r="AA1416">
        <v>1066108</v>
      </c>
      <c r="AB1416" s="46" t="b">
        <v>0</v>
      </c>
      <c r="AD1416" s="8"/>
    </row>
    <row r="1417" ht="14.25" customHeight="1">
      <c r="A1417" s="38">
        <v>1287</v>
      </c>
      <c r="B1417" s="46" t="s">
        <v>53</v>
      </c>
      <c r="C1417" s="46" t="s">
        <v>45</v>
      </c>
      <c r="D1417" s="46" t="s">
        <v>2203</v>
      </c>
      <c r="E1417" s="46" t="s">
        <v>2204</v>
      </c>
      <c r="F1417" t="s">
        <v>48</v>
      </c>
      <c r="G1417" s="46" t="s">
        <v>49</v>
      </c>
      <c r="H1417">
        <v>0.005495408739</v>
      </c>
      <c r="I1417" t="s">
        <v>37</v>
      </c>
      <c r="L1417" t="s">
        <v>50</v>
      </c>
      <c r="M1417" t="s">
        <v>39</v>
      </c>
      <c r="N1417" s="40"/>
      <c r="O1417" s="40"/>
      <c r="P1417" s="40"/>
      <c r="Q1417" s="40"/>
      <c r="R1417" s="39"/>
      <c r="S1417" s="39"/>
      <c r="T1417" s="39"/>
      <c r="U1417" s="40"/>
      <c r="V1417" s="39"/>
      <c r="W1417" s="69"/>
      <c r="Y1417" t="s">
        <v>40</v>
      </c>
      <c r="AA1417">
        <v>1066108</v>
      </c>
      <c r="AB1417" s="46" t="b">
        <v>0</v>
      </c>
      <c r="AD1417" s="8"/>
    </row>
    <row r="1418" ht="14.25" customHeight="1">
      <c r="A1418" s="38">
        <v>1287</v>
      </c>
      <c r="B1418" s="46" t="s">
        <v>53</v>
      </c>
      <c r="C1418" s="46" t="s">
        <v>45</v>
      </c>
      <c r="D1418" s="46" t="s">
        <v>2203</v>
      </c>
      <c r="E1418" s="46" t="s">
        <v>2204</v>
      </c>
      <c r="F1418" t="s">
        <v>48</v>
      </c>
      <c r="G1418" s="46" t="s">
        <v>49</v>
      </c>
      <c r="H1418">
        <v>0.005370317964</v>
      </c>
      <c r="I1418" t="s">
        <v>37</v>
      </c>
      <c r="L1418" t="s">
        <v>50</v>
      </c>
      <c r="M1418" t="s">
        <v>39</v>
      </c>
      <c r="N1418" s="40"/>
      <c r="O1418" s="40"/>
      <c r="P1418" s="40"/>
      <c r="Q1418" s="40"/>
      <c r="R1418" s="39"/>
      <c r="S1418" s="39"/>
      <c r="T1418" s="39"/>
      <c r="U1418" s="40"/>
      <c r="V1418" s="39"/>
      <c r="W1418" s="69"/>
      <c r="Y1418" t="s">
        <v>40</v>
      </c>
      <c r="AA1418">
        <v>1066108</v>
      </c>
      <c r="AB1418" s="46" t="b">
        <v>0</v>
      </c>
      <c r="AD1418" s="8"/>
    </row>
    <row r="1419" ht="14.25" customHeight="1">
      <c r="A1419" s="38">
        <v>1287</v>
      </c>
      <c r="B1419" s="46" t="s">
        <v>53</v>
      </c>
      <c r="C1419" s="46" t="s">
        <v>45</v>
      </c>
      <c r="D1419" s="46" t="s">
        <v>2205</v>
      </c>
      <c r="E1419" s="46" t="s">
        <v>2206</v>
      </c>
      <c r="F1419" t="s">
        <v>48</v>
      </c>
      <c r="G1419" s="46" t="s">
        <v>49</v>
      </c>
      <c r="H1419">
        <v>0.00954992586</v>
      </c>
      <c r="I1419" t="s">
        <v>37</v>
      </c>
      <c r="L1419" t="s">
        <v>50</v>
      </c>
      <c r="M1419" t="s">
        <v>39</v>
      </c>
      <c r="N1419" s="40"/>
      <c r="O1419" s="40"/>
      <c r="P1419" s="40"/>
      <c r="Q1419" s="40"/>
      <c r="R1419" s="39"/>
      <c r="S1419" s="39"/>
      <c r="T1419" s="39"/>
      <c r="U1419" s="40"/>
      <c r="V1419" s="39"/>
      <c r="W1419" s="69"/>
      <c r="Y1419" t="s">
        <v>40</v>
      </c>
      <c r="AA1419">
        <v>6658</v>
      </c>
      <c r="AB1419" s="46" t="b">
        <v>0</v>
      </c>
      <c r="AD1419" s="8"/>
    </row>
    <row r="1420" ht="14.25" customHeight="1">
      <c r="A1420" s="38">
        <v>1287</v>
      </c>
      <c r="B1420" s="46" t="s">
        <v>53</v>
      </c>
      <c r="C1420" s="46" t="s">
        <v>45</v>
      </c>
      <c r="D1420" s="46" t="s">
        <v>2207</v>
      </c>
      <c r="E1420" s="46" t="s">
        <v>2208</v>
      </c>
      <c r="F1420" t="s">
        <v>48</v>
      </c>
      <c r="G1420" s="46" t="s">
        <v>49</v>
      </c>
      <c r="H1420">
        <v>0.001148153621</v>
      </c>
      <c r="I1420" t="s">
        <v>37</v>
      </c>
      <c r="L1420" t="s">
        <v>50</v>
      </c>
      <c r="M1420" t="s">
        <v>39</v>
      </c>
      <c r="N1420" s="40"/>
      <c r="O1420" s="40"/>
      <c r="P1420" s="40"/>
      <c r="Q1420" s="40"/>
      <c r="R1420" s="39"/>
      <c r="S1420" s="39"/>
      <c r="T1420" s="39"/>
      <c r="U1420" s="40"/>
      <c r="V1420" s="39"/>
      <c r="W1420" s="69"/>
      <c r="Y1420" t="s">
        <v>294</v>
      </c>
      <c r="AA1420">
        <v>14700</v>
      </c>
      <c r="AB1420" s="46" t="b">
        <v>0</v>
      </c>
      <c r="AD1420" s="8"/>
    </row>
    <row r="1421" ht="14.25" customHeight="1">
      <c r="A1421" s="38">
        <v>1287</v>
      </c>
      <c r="B1421" s="46" t="s">
        <v>44</v>
      </c>
      <c r="C1421" s="46" t="s">
        <v>45</v>
      </c>
      <c r="D1421" s="46" t="s">
        <v>2209</v>
      </c>
      <c r="E1421" s="46" t="s">
        <v>2210</v>
      </c>
      <c r="F1421" t="s">
        <v>48</v>
      </c>
      <c r="G1421" s="46" t="s">
        <v>49</v>
      </c>
      <c r="H1421">
        <v>0.001472312502</v>
      </c>
      <c r="I1421" t="s">
        <v>37</v>
      </c>
      <c r="L1421" t="s">
        <v>50</v>
      </c>
      <c r="M1421" t="s">
        <v>39</v>
      </c>
      <c r="N1421" s="40"/>
      <c r="O1421" s="40"/>
      <c r="P1421" s="40"/>
      <c r="Q1421" s="40"/>
      <c r="R1421" s="39"/>
      <c r="S1421" s="39"/>
      <c r="T1421" s="39"/>
      <c r="U1421" s="40"/>
      <c r="V1421" s="39"/>
      <c r="W1421" s="69"/>
      <c r="Y1421" t="s">
        <v>40</v>
      </c>
      <c r="AA1421">
        <v>36087</v>
      </c>
      <c r="AB1421" s="46" t="b">
        <v>0</v>
      </c>
      <c r="AD1421" s="8"/>
    </row>
    <row r="1422" ht="14.25" customHeight="1">
      <c r="A1422" s="38">
        <v>1287</v>
      </c>
      <c r="B1422" s="46" t="s">
        <v>44</v>
      </c>
      <c r="C1422" s="46" t="s">
        <v>45</v>
      </c>
      <c r="D1422" s="46" t="s">
        <v>2211</v>
      </c>
      <c r="E1422" s="46" t="s">
        <v>2212</v>
      </c>
      <c r="F1422" t="s">
        <v>48</v>
      </c>
      <c r="G1422" s="46" t="s">
        <v>49</v>
      </c>
      <c r="H1422">
        <v>0.00006982324</v>
      </c>
      <c r="I1422" t="s">
        <v>37</v>
      </c>
      <c r="L1422" t="s">
        <v>50</v>
      </c>
      <c r="M1422" t="s">
        <v>39</v>
      </c>
      <c r="N1422" s="40"/>
      <c r="O1422" s="40"/>
      <c r="P1422" s="40"/>
      <c r="Q1422" s="40"/>
      <c r="R1422" s="39"/>
      <c r="S1422" s="39"/>
      <c r="T1422" s="39"/>
      <c r="U1422" s="40"/>
      <c r="V1422" s="39"/>
      <c r="W1422" s="69"/>
      <c r="Y1422" t="s">
        <v>40</v>
      </c>
      <c r="AA1422">
        <v>2303736</v>
      </c>
      <c r="AB1422" s="46" t="b">
        <v>0</v>
      </c>
      <c r="AD1422" s="8"/>
    </row>
    <row r="1423" ht="14.25" customHeight="1">
      <c r="A1423" s="38">
        <v>1287</v>
      </c>
      <c r="B1423" s="46" t="s">
        <v>53</v>
      </c>
      <c r="C1423" s="46" t="s">
        <v>45</v>
      </c>
      <c r="D1423" s="46" t="s">
        <v>2213</v>
      </c>
      <c r="E1423" s="46" t="s">
        <v>2214</v>
      </c>
      <c r="F1423" t="s">
        <v>48</v>
      </c>
      <c r="G1423" s="46" t="s">
        <v>49</v>
      </c>
      <c r="H1423">
        <v>0.000009332543</v>
      </c>
      <c r="I1423" t="s">
        <v>37</v>
      </c>
      <c r="L1423" t="s">
        <v>50</v>
      </c>
      <c r="M1423" t="s">
        <v>39</v>
      </c>
      <c r="N1423" s="40"/>
      <c r="O1423" s="40"/>
      <c r="P1423" s="40"/>
      <c r="Q1423" s="40"/>
      <c r="R1423" s="39"/>
      <c r="S1423" s="39"/>
      <c r="T1423" s="39"/>
      <c r="U1423" s="40"/>
      <c r="V1423" s="39"/>
      <c r="W1423" s="69"/>
      <c r="Y1423" t="s">
        <v>40</v>
      </c>
      <c r="AA1423">
        <v>85176</v>
      </c>
      <c r="AB1423" s="46" t="b">
        <v>0</v>
      </c>
      <c r="AD1423" s="8"/>
    </row>
    <row r="1424" ht="14.25" customHeight="1">
      <c r="A1424" s="38">
        <v>1287</v>
      </c>
      <c r="B1424" s="46" t="s">
        <v>53</v>
      </c>
      <c r="C1424" s="46" t="s">
        <v>45</v>
      </c>
      <c r="D1424" s="46" t="s">
        <v>2215</v>
      </c>
      <c r="E1424" s="46" t="s">
        <v>2216</v>
      </c>
      <c r="F1424" t="s">
        <v>48</v>
      </c>
      <c r="G1424" s="46" t="s">
        <v>49</v>
      </c>
      <c r="H1424">
        <v>0.007079457844</v>
      </c>
      <c r="I1424" t="s">
        <v>37</v>
      </c>
      <c r="L1424" t="s">
        <v>50</v>
      </c>
      <c r="M1424" t="s">
        <v>39</v>
      </c>
      <c r="N1424" s="40"/>
      <c r="O1424" s="40"/>
      <c r="P1424" s="40"/>
      <c r="Q1424" s="40"/>
      <c r="R1424" s="39"/>
      <c r="S1424" s="39"/>
      <c r="T1424" s="39"/>
      <c r="U1424" s="40"/>
      <c r="V1424" s="39"/>
      <c r="W1424" s="69"/>
      <c r="Y1424" t="s">
        <v>40</v>
      </c>
      <c r="AA1424">
        <v>5240</v>
      </c>
      <c r="AB1424" s="46" t="b">
        <v>0</v>
      </c>
      <c r="AD1424" s="8"/>
    </row>
    <row r="1425" ht="14.25" customHeight="1">
      <c r="A1425" s="38">
        <v>1287</v>
      </c>
      <c r="B1425" s="46" t="s">
        <v>53</v>
      </c>
      <c r="C1425" s="46" t="s">
        <v>45</v>
      </c>
      <c r="D1425" s="46" t="s">
        <v>2217</v>
      </c>
      <c r="E1425" s="46" t="s">
        <v>2218</v>
      </c>
      <c r="F1425" t="s">
        <v>48</v>
      </c>
      <c r="G1425" s="46" t="s">
        <v>49</v>
      </c>
      <c r="H1425">
        <v>0.02398832919</v>
      </c>
      <c r="I1425" t="s">
        <v>37</v>
      </c>
      <c r="L1425" t="s">
        <v>50</v>
      </c>
      <c r="M1425" t="s">
        <v>39</v>
      </c>
      <c r="N1425" s="40"/>
      <c r="O1425" s="40"/>
      <c r="P1425" s="40"/>
      <c r="Q1425" s="40"/>
      <c r="R1425" s="39"/>
      <c r="S1425" s="39"/>
      <c r="T1425" s="39"/>
      <c r="U1425" s="40"/>
      <c r="V1425" s="39"/>
      <c r="W1425" s="69"/>
      <c r="Y1425" t="s">
        <v>294</v>
      </c>
      <c r="AA1425">
        <v>34686</v>
      </c>
      <c r="AB1425" s="46" t="b">
        <v>0</v>
      </c>
      <c r="AD1425" s="8"/>
    </row>
    <row r="1426" ht="14.25" customHeight="1">
      <c r="A1426" s="38">
        <v>1287</v>
      </c>
      <c r="B1426" s="46" t="s">
        <v>44</v>
      </c>
      <c r="C1426" s="46" t="s">
        <v>45</v>
      </c>
      <c r="D1426" s="46" t="s">
        <v>2219</v>
      </c>
      <c r="E1426" s="46" t="s">
        <v>2220</v>
      </c>
      <c r="F1426" t="s">
        <v>48</v>
      </c>
      <c r="G1426" s="46" t="s">
        <v>49</v>
      </c>
      <c r="H1426">
        <v>0.000005997911</v>
      </c>
      <c r="I1426" t="s">
        <v>37</v>
      </c>
      <c r="L1426" s="46" t="str">
        <f>((I1426&amp;A1426)&amp;"-")&amp;B1426</f>
        <v>REF1287-Wang 99 - S3</v>
      </c>
      <c r="M1426" t="s">
        <v>39</v>
      </c>
      <c r="N1426" s="40"/>
      <c r="O1426" s="40"/>
      <c r="P1426" s="40"/>
      <c r="Q1426" s="40"/>
      <c r="R1426" s="39"/>
      <c r="S1426" s="39"/>
      <c r="T1426" s="39"/>
      <c r="U1426" s="40"/>
      <c r="V1426" s="39"/>
      <c r="W1426" s="69"/>
      <c r="Y1426" t="s">
        <v>40</v>
      </c>
      <c r="AA1426">
        <v>28295214</v>
      </c>
      <c r="AB1426" s="46" t="b">
        <v>0</v>
      </c>
      <c r="AD1426" s="8"/>
    </row>
    <row r="1427" ht="14.25" customHeight="1">
      <c r="A1427" s="38">
        <v>1287</v>
      </c>
      <c r="B1427" s="46" t="s">
        <v>44</v>
      </c>
      <c r="C1427" s="46" t="s">
        <v>45</v>
      </c>
      <c r="D1427" s="46" t="s">
        <v>2221</v>
      </c>
      <c r="E1427" s="46" t="s">
        <v>2222</v>
      </c>
      <c r="F1427" t="s">
        <v>48</v>
      </c>
      <c r="G1427" s="46" t="s">
        <v>49</v>
      </c>
      <c r="H1427">
        <v>0.000799834255</v>
      </c>
      <c r="I1427" t="s">
        <v>37</v>
      </c>
      <c r="L1427" t="s">
        <v>50</v>
      </c>
      <c r="M1427" t="s">
        <v>39</v>
      </c>
      <c r="N1427" s="40"/>
      <c r="O1427" s="40"/>
      <c r="P1427" s="40"/>
      <c r="Q1427" s="40"/>
      <c r="R1427" s="39"/>
      <c r="S1427" s="39"/>
      <c r="T1427" s="39"/>
      <c r="U1427" s="40"/>
      <c r="V1427" s="39"/>
      <c r="W1427" s="69"/>
      <c r="Y1427" t="s">
        <v>40</v>
      </c>
      <c r="AA1427">
        <v>10469041</v>
      </c>
      <c r="AB1427" s="46" t="b">
        <v>0</v>
      </c>
      <c r="AD1427" s="8"/>
    </row>
    <row r="1428" ht="14.25" customHeight="1">
      <c r="A1428" s="38">
        <v>1287</v>
      </c>
      <c r="B1428" s="46" t="s">
        <v>53</v>
      </c>
      <c r="C1428" s="46" t="s">
        <v>45</v>
      </c>
      <c r="D1428" s="46" t="s">
        <v>2223</v>
      </c>
      <c r="E1428" s="46" t="s">
        <v>2224</v>
      </c>
      <c r="F1428" t="s">
        <v>48</v>
      </c>
      <c r="G1428" s="46" t="s">
        <v>49</v>
      </c>
      <c r="H1428">
        <v>0.091201083936</v>
      </c>
      <c r="I1428" t="s">
        <v>37</v>
      </c>
      <c r="L1428" t="s">
        <v>50</v>
      </c>
      <c r="M1428" t="s">
        <v>39</v>
      </c>
      <c r="N1428" s="40"/>
      <c r="O1428" s="40"/>
      <c r="P1428" s="40"/>
      <c r="Q1428" s="40"/>
      <c r="R1428" s="39"/>
      <c r="S1428" s="39"/>
      <c r="T1428" s="39"/>
      <c r="U1428" s="40"/>
      <c r="V1428" s="39"/>
      <c r="W1428" s="69"/>
      <c r="Y1428" t="s">
        <v>40</v>
      </c>
      <c r="AA1428">
        <v>13801</v>
      </c>
      <c r="AB1428" s="46" t="b">
        <v>0</v>
      </c>
      <c r="AD1428" s="8"/>
    </row>
    <row r="1429" ht="14.25" customHeight="1">
      <c r="A1429" s="38">
        <v>1287</v>
      </c>
      <c r="B1429" s="46" t="s">
        <v>174</v>
      </c>
      <c r="C1429" s="46" t="s">
        <v>45</v>
      </c>
      <c r="D1429" s="46" t="s">
        <v>2223</v>
      </c>
      <c r="E1429" s="46" t="s">
        <v>2225</v>
      </c>
      <c r="F1429" t="s">
        <v>48</v>
      </c>
      <c r="G1429" s="46" t="s">
        <v>49</v>
      </c>
      <c r="H1429">
        <v>0.091201083936</v>
      </c>
      <c r="I1429" t="s">
        <v>37</v>
      </c>
      <c r="L1429" t="s">
        <v>50</v>
      </c>
      <c r="M1429" t="s">
        <v>39</v>
      </c>
      <c r="N1429" s="40"/>
      <c r="O1429" s="40"/>
      <c r="P1429" s="40"/>
      <c r="Q1429" s="40"/>
      <c r="R1429" s="39"/>
      <c r="S1429" s="39"/>
      <c r="T1429" s="39"/>
      <c r="U1429" s="40"/>
      <c r="V1429" s="39"/>
      <c r="W1429" s="69"/>
      <c r="Y1429" t="s">
        <v>40</v>
      </c>
      <c r="AA1429">
        <v>13801</v>
      </c>
      <c r="AB1429" s="46" t="b">
        <v>0</v>
      </c>
      <c r="AD1429" s="8"/>
    </row>
    <row r="1430" ht="14.25" customHeight="1">
      <c r="A1430" s="38">
        <v>1287</v>
      </c>
      <c r="B1430" s="46" t="s">
        <v>53</v>
      </c>
      <c r="C1430" s="46" t="s">
        <v>45</v>
      </c>
      <c r="D1430" s="46" t="s">
        <v>2226</v>
      </c>
      <c r="E1430" s="46" t="s">
        <v>2227</v>
      </c>
      <c r="F1430" t="s">
        <v>48</v>
      </c>
      <c r="G1430" s="46" t="s">
        <v>49</v>
      </c>
      <c r="H1430">
        <v>0.030199517204</v>
      </c>
      <c r="I1430" t="s">
        <v>37</v>
      </c>
      <c r="L1430" t="s">
        <v>50</v>
      </c>
      <c r="M1430" t="s">
        <v>39</v>
      </c>
      <c r="N1430" s="40"/>
      <c r="O1430" s="40"/>
      <c r="P1430" s="40"/>
      <c r="Q1430" s="40"/>
      <c r="R1430" s="39"/>
      <c r="S1430" s="39"/>
      <c r="T1430" s="39"/>
      <c r="U1430" s="40"/>
      <c r="V1430" s="39"/>
      <c r="W1430" s="69"/>
      <c r="Y1430" t="s">
        <v>40</v>
      </c>
      <c r="AA1430">
        <v>16022</v>
      </c>
      <c r="AB1430" s="46" t="b">
        <v>0</v>
      </c>
      <c r="AD1430" s="8"/>
    </row>
    <row r="1431" ht="14.25" customHeight="1">
      <c r="A1431" s="38">
        <v>1287</v>
      </c>
      <c r="B1431" s="46" t="s">
        <v>174</v>
      </c>
      <c r="C1431" s="46" t="s">
        <v>45</v>
      </c>
      <c r="D1431" s="46" t="s">
        <v>2226</v>
      </c>
      <c r="E1431" s="46" t="s">
        <v>2227</v>
      </c>
      <c r="F1431" t="s">
        <v>48</v>
      </c>
      <c r="G1431" s="46" t="s">
        <v>49</v>
      </c>
      <c r="H1431">
        <v>0.030199517204</v>
      </c>
      <c r="I1431" t="s">
        <v>37</v>
      </c>
      <c r="L1431" t="s">
        <v>50</v>
      </c>
      <c r="M1431" t="s">
        <v>39</v>
      </c>
      <c r="N1431" s="40"/>
      <c r="O1431" s="40"/>
      <c r="P1431" s="40"/>
      <c r="Q1431" s="40"/>
      <c r="R1431" s="39"/>
      <c r="S1431" s="39"/>
      <c r="T1431" s="39"/>
      <c r="U1431" s="40"/>
      <c r="V1431" s="39"/>
      <c r="W1431" s="69"/>
      <c r="Y1431" t="s">
        <v>40</v>
      </c>
      <c r="AA1431">
        <v>16022</v>
      </c>
      <c r="AB1431" s="46" t="b">
        <v>0</v>
      </c>
      <c r="AD1431" s="8"/>
    </row>
    <row r="1432" ht="14.25" customHeight="1">
      <c r="A1432" s="38">
        <v>1287</v>
      </c>
      <c r="B1432" s="46" t="s">
        <v>174</v>
      </c>
      <c r="C1432" s="46" t="s">
        <v>45</v>
      </c>
      <c r="D1432" s="46" t="s">
        <v>2226</v>
      </c>
      <c r="E1432" s="46" t="s">
        <v>2227</v>
      </c>
      <c r="F1432" t="s">
        <v>48</v>
      </c>
      <c r="G1432" s="46" t="s">
        <v>49</v>
      </c>
      <c r="H1432">
        <v>0.398107170553</v>
      </c>
      <c r="I1432" t="s">
        <v>37</v>
      </c>
      <c r="L1432" t="s">
        <v>50</v>
      </c>
      <c r="M1432" t="s">
        <v>39</v>
      </c>
      <c r="N1432" s="40"/>
      <c r="O1432" s="40"/>
      <c r="P1432" s="40"/>
      <c r="Q1432" s="40"/>
      <c r="R1432" s="39"/>
      <c r="S1432" s="39"/>
      <c r="T1432" s="39"/>
      <c r="U1432" s="40"/>
      <c r="V1432" s="39"/>
      <c r="W1432" s="69"/>
      <c r="Y1432" t="s">
        <v>40</v>
      </c>
      <c r="AA1432">
        <v>16022</v>
      </c>
      <c r="AB1432" s="46" t="b">
        <v>0</v>
      </c>
      <c r="AD1432" s="8"/>
    </row>
    <row r="1433" ht="14.25" customHeight="1">
      <c r="A1433" s="38">
        <v>1287</v>
      </c>
      <c r="B1433" s="46" t="s">
        <v>53</v>
      </c>
      <c r="C1433" s="46" t="s">
        <v>45</v>
      </c>
      <c r="D1433" s="46" t="s">
        <v>2228</v>
      </c>
      <c r="E1433" s="46" t="s">
        <v>2229</v>
      </c>
      <c r="F1433" t="s">
        <v>48</v>
      </c>
      <c r="G1433" s="46" t="s">
        <v>49</v>
      </c>
      <c r="H1433">
        <v>0.398107170553</v>
      </c>
      <c r="I1433" t="s">
        <v>37</v>
      </c>
      <c r="L1433" t="s">
        <v>50</v>
      </c>
      <c r="M1433" t="s">
        <v>39</v>
      </c>
      <c r="N1433" s="40"/>
      <c r="O1433" s="40"/>
      <c r="P1433" s="40"/>
      <c r="Q1433" s="40"/>
      <c r="R1433" s="39"/>
      <c r="S1433" s="39"/>
      <c r="T1433" s="39"/>
      <c r="U1433" s="40"/>
      <c r="V1433" s="39"/>
      <c r="W1433" s="69"/>
      <c r="Y1433" t="s">
        <v>40</v>
      </c>
      <c r="AA1433">
        <v>6164</v>
      </c>
      <c r="AB1433" s="46" t="b">
        <v>0</v>
      </c>
      <c r="AD1433" s="8"/>
    </row>
    <row r="1434" ht="14.25" customHeight="1">
      <c r="A1434" s="38">
        <v>1287</v>
      </c>
      <c r="B1434" s="46" t="s">
        <v>53</v>
      </c>
      <c r="C1434" s="46" t="s">
        <v>45</v>
      </c>
      <c r="D1434" s="46" t="s">
        <v>2230</v>
      </c>
      <c r="E1434" s="46" t="s">
        <v>2231</v>
      </c>
      <c r="F1434" t="s">
        <v>48</v>
      </c>
      <c r="G1434" s="46" t="s">
        <v>49</v>
      </c>
      <c r="H1434">
        <v>0.070794578438</v>
      </c>
      <c r="I1434" t="s">
        <v>37</v>
      </c>
      <c r="L1434" t="s">
        <v>50</v>
      </c>
      <c r="M1434" t="s">
        <v>39</v>
      </c>
      <c r="N1434" s="40"/>
      <c r="O1434" s="40"/>
      <c r="P1434" s="40"/>
      <c r="Q1434" s="40"/>
      <c r="R1434" s="39"/>
      <c r="S1434" s="39"/>
      <c r="T1434" s="39"/>
      <c r="U1434" s="40"/>
      <c r="V1434" s="39"/>
      <c r="W1434" s="69"/>
      <c r="Y1434" t="s">
        <v>294</v>
      </c>
      <c r="AA1434">
        <v>18717</v>
      </c>
      <c r="AB1434" s="46" t="b">
        <v>0</v>
      </c>
      <c r="AD1434" s="8"/>
    </row>
    <row r="1435" ht="14.25" customHeight="1">
      <c r="A1435" s="38">
        <v>1287</v>
      </c>
      <c r="B1435" s="46" t="s">
        <v>174</v>
      </c>
      <c r="C1435" s="46" t="s">
        <v>45</v>
      </c>
      <c r="D1435" s="46" t="s">
        <v>2230</v>
      </c>
      <c r="E1435" s="46" t="s">
        <v>2231</v>
      </c>
      <c r="F1435" t="s">
        <v>48</v>
      </c>
      <c r="G1435" s="46" t="s">
        <v>49</v>
      </c>
      <c r="H1435">
        <v>0.070794578438</v>
      </c>
      <c r="I1435" t="s">
        <v>37</v>
      </c>
      <c r="L1435" t="s">
        <v>50</v>
      </c>
      <c r="M1435" t="s">
        <v>39</v>
      </c>
      <c r="N1435" s="40"/>
      <c r="O1435" s="40"/>
      <c r="P1435" s="40"/>
      <c r="Q1435" s="40"/>
      <c r="R1435" s="39"/>
      <c r="S1435" s="39"/>
      <c r="T1435" s="39"/>
      <c r="U1435" s="40"/>
      <c r="V1435" s="39"/>
      <c r="W1435" s="69"/>
      <c r="Y1435" t="s">
        <v>294</v>
      </c>
      <c r="AA1435">
        <v>18717</v>
      </c>
      <c r="AB1435" s="46" t="b">
        <v>0</v>
      </c>
      <c r="AD1435" s="8"/>
    </row>
    <row r="1436" ht="14.25" customHeight="1">
      <c r="A1436" s="38">
        <v>1287</v>
      </c>
      <c r="B1436" s="46" t="s">
        <v>53</v>
      </c>
      <c r="C1436" s="46" t="s">
        <v>45</v>
      </c>
      <c r="D1436" s="46" t="s">
        <v>2232</v>
      </c>
      <c r="E1436" s="46" t="s">
        <v>2233</v>
      </c>
      <c r="F1436" t="s">
        <v>48</v>
      </c>
      <c r="G1436" s="46" t="s">
        <v>49</v>
      </c>
      <c r="H1436">
        <v>0.000281838293</v>
      </c>
      <c r="I1436" t="s">
        <v>37</v>
      </c>
      <c r="L1436" t="s">
        <v>50</v>
      </c>
      <c r="M1436" t="s">
        <v>39</v>
      </c>
      <c r="N1436" s="40"/>
      <c r="O1436" s="40"/>
      <c r="P1436" s="40"/>
      <c r="Q1436" s="40"/>
      <c r="R1436" s="39"/>
      <c r="S1436" s="39"/>
      <c r="T1436" s="39"/>
      <c r="U1436" s="40"/>
      <c r="V1436" s="39"/>
      <c r="W1436" s="69"/>
      <c r="Y1436" t="s">
        <v>294</v>
      </c>
      <c r="AA1436">
        <v>6163</v>
      </c>
      <c r="AB1436" s="46" t="b">
        <v>0</v>
      </c>
      <c r="AD1436" s="8"/>
    </row>
    <row r="1437" ht="14.25" customHeight="1">
      <c r="A1437" s="38">
        <v>1287</v>
      </c>
      <c r="B1437" s="46" t="s">
        <v>174</v>
      </c>
      <c r="C1437" s="46" t="s">
        <v>45</v>
      </c>
      <c r="D1437" s="46" t="s">
        <v>2232</v>
      </c>
      <c r="E1437" s="46" t="s">
        <v>2234</v>
      </c>
      <c r="F1437" t="s">
        <v>48</v>
      </c>
      <c r="G1437" s="46" t="s">
        <v>49</v>
      </c>
      <c r="H1437">
        <v>0.000281838293</v>
      </c>
      <c r="I1437" t="s">
        <v>37</v>
      </c>
      <c r="L1437" t="s">
        <v>50</v>
      </c>
      <c r="M1437" t="s">
        <v>39</v>
      </c>
      <c r="N1437" s="40"/>
      <c r="O1437" s="40"/>
      <c r="P1437" s="40"/>
      <c r="Q1437" s="40"/>
      <c r="R1437" s="39"/>
      <c r="S1437" s="39"/>
      <c r="T1437" s="39"/>
      <c r="U1437" s="40"/>
      <c r="V1437" s="39"/>
      <c r="W1437" s="69"/>
      <c r="Y1437" t="s">
        <v>294</v>
      </c>
      <c r="AA1437">
        <v>6163</v>
      </c>
      <c r="AB1437" s="46" t="b">
        <v>0</v>
      </c>
      <c r="AD1437" s="8"/>
    </row>
    <row r="1438" ht="14.25" customHeight="1">
      <c r="A1438" s="38">
        <v>948</v>
      </c>
      <c r="B1438" s="46" t="s">
        <v>2235</v>
      </c>
      <c r="C1438" s="46" t="s">
        <v>2236</v>
      </c>
      <c r="D1438" s="46" t="s">
        <v>2237</v>
      </c>
      <c r="E1438" s="46" t="s">
        <v>2238</v>
      </c>
      <c r="F1438" s="41" t="s">
        <v>1603</v>
      </c>
      <c r="G1438" s="41" t="s">
        <v>1674</v>
      </c>
      <c r="H1438" s="65">
        <v>0.53</v>
      </c>
      <c r="I1438" t="s">
        <v>37</v>
      </c>
      <c r="K1438" s="46" t="s">
        <v>2239</v>
      </c>
      <c r="L1438" s="46" t="s">
        <v>2240</v>
      </c>
      <c r="M1438" t="s">
        <v>2241</v>
      </c>
      <c r="N1438" s="40">
        <f>U1438*V1438</f>
        <v>5.072070001095</v>
      </c>
      <c r="O1438" s="56">
        <v>119.3776</v>
      </c>
      <c r="P1438" s="56">
        <v>1.5</v>
      </c>
      <c r="Q1438" s="56">
        <v>1.028</v>
      </c>
      <c r="R1438" s="39">
        <f>O1438/P1438</f>
        <v>79.5850666666667</v>
      </c>
      <c r="S1438" s="39">
        <f>N1438/Q1438</f>
        <v>4.93392023452821</v>
      </c>
      <c r="T1438" s="39">
        <f>R1438+S1438</f>
        <v>84.5189869011949</v>
      </c>
      <c r="U1438" s="40">
        <v>113.158</v>
      </c>
      <c r="V1438" s="39">
        <v>0.0448229025</v>
      </c>
      <c r="W1438" s="69">
        <f>round(((1000*V1438)/T1438),3)</f>
        <v>0.53</v>
      </c>
      <c r="Y1438" t="s">
        <v>40</v>
      </c>
      <c r="AA1438">
        <v>499714</v>
      </c>
      <c r="AB1438" t="b">
        <v>1</v>
      </c>
      <c r="AD1438" s="8"/>
    </row>
    <row r="1439" ht="14.25" customHeight="1">
      <c r="A1439" s="38">
        <v>948</v>
      </c>
      <c r="B1439" s="46" t="s">
        <v>2235</v>
      </c>
      <c r="C1439" s="46" t="s">
        <v>2236</v>
      </c>
      <c r="D1439" s="46" t="s">
        <v>2237</v>
      </c>
      <c r="E1439" s="46" t="s">
        <v>2238</v>
      </c>
      <c r="F1439" s="41" t="s">
        <v>1605</v>
      </c>
      <c r="G1439" s="41" t="s">
        <v>2038</v>
      </c>
      <c r="H1439" s="65">
        <v>0.339</v>
      </c>
      <c r="I1439" t="s">
        <v>37</v>
      </c>
      <c r="K1439" s="46" t="s">
        <v>2242</v>
      </c>
      <c r="L1439" s="46" t="s">
        <v>2240</v>
      </c>
      <c r="M1439" t="s">
        <v>2241</v>
      </c>
      <c r="N1439" s="40">
        <f>U1439*V1439</f>
        <v>2.6994792671938</v>
      </c>
      <c r="O1439" s="56">
        <v>84.9326</v>
      </c>
      <c r="P1439" s="56">
        <v>1.252</v>
      </c>
      <c r="Q1439" s="56">
        <v>1.028</v>
      </c>
      <c r="R1439" s="39">
        <f>O1439/P1439</f>
        <v>67.8375399361022</v>
      </c>
      <c r="S1439" s="39">
        <f>N1439/Q1439</f>
        <v>2.6259525945465</v>
      </c>
      <c r="T1439" s="39">
        <f>R1439+S1439</f>
        <v>70.4634925306487</v>
      </c>
      <c r="U1439" s="40">
        <v>113.158</v>
      </c>
      <c r="V1439" s="39">
        <v>0.0238558411</v>
      </c>
      <c r="W1439" s="69">
        <f>round(((1000*V1439)/T1439),3)</f>
        <v>0.339</v>
      </c>
      <c r="Y1439" t="s">
        <v>40</v>
      </c>
      <c r="AA1439">
        <v>499714</v>
      </c>
      <c r="AB1439" t="b">
        <v>1</v>
      </c>
      <c r="AD1439" s="8"/>
    </row>
    <row r="1440" ht="14.25" customHeight="1">
      <c r="A1440" s="38">
        <v>948</v>
      </c>
      <c r="B1440" s="46" t="s">
        <v>2235</v>
      </c>
      <c r="C1440" s="46" t="s">
        <v>2236</v>
      </c>
      <c r="D1440" s="46" t="s">
        <v>2237</v>
      </c>
      <c r="E1440" s="46" t="s">
        <v>2238</v>
      </c>
      <c r="F1440" s="41" t="s">
        <v>429</v>
      </c>
      <c r="G1440" s="41" t="s">
        <v>590</v>
      </c>
      <c r="H1440" s="65">
        <v>1.669</v>
      </c>
      <c r="I1440" t="s">
        <v>37</v>
      </c>
      <c r="K1440" s="46" t="s">
        <v>1678</v>
      </c>
      <c r="L1440" s="46" t="s">
        <v>2240</v>
      </c>
      <c r="M1440" t="s">
        <v>2241</v>
      </c>
      <c r="N1440" s="40">
        <f>U1440*V1440</f>
        <v>13.501950775732</v>
      </c>
      <c r="O1440" s="56">
        <v>46.0684</v>
      </c>
      <c r="P1440" s="56">
        <v>0.7893</v>
      </c>
      <c r="Q1440" s="56">
        <v>1.028</v>
      </c>
      <c r="R1440" s="39">
        <f>O1440/P1440</f>
        <v>58.3661472190548</v>
      </c>
      <c r="S1440" s="39">
        <f>N1440/Q1440</f>
        <v>13.134193361607</v>
      </c>
      <c r="T1440" s="39">
        <f>R1440+S1440</f>
        <v>71.5003405806618</v>
      </c>
      <c r="U1440" s="40">
        <v>113.158</v>
      </c>
      <c r="V1440" s="39">
        <v>0.119319454</v>
      </c>
      <c r="W1440" s="69">
        <f>round(((1000*V1440)/T1440),3)</f>
        <v>1.669</v>
      </c>
      <c r="Y1440" t="s">
        <v>40</v>
      </c>
      <c r="AA1440">
        <v>499714</v>
      </c>
      <c r="AB1440" t="b">
        <v>1</v>
      </c>
      <c r="AD1440" s="8"/>
    </row>
    <row r="1441" ht="14.25" customHeight="1">
      <c r="A1441" s="38">
        <v>948</v>
      </c>
      <c r="B1441" s="46" t="s">
        <v>2235</v>
      </c>
      <c r="C1441" s="46" t="s">
        <v>2236</v>
      </c>
      <c r="D1441" s="46" t="s">
        <v>2237</v>
      </c>
      <c r="E1441" s="46" t="s">
        <v>2238</v>
      </c>
      <c r="F1441" s="41" t="s">
        <v>591</v>
      </c>
      <c r="G1441" s="41" t="s">
        <v>2243</v>
      </c>
      <c r="H1441" s="65">
        <v>0.362</v>
      </c>
      <c r="I1441" t="s">
        <v>37</v>
      </c>
      <c r="K1441" s="46" t="s">
        <v>2035</v>
      </c>
      <c r="L1441" s="46" t="s">
        <v>2240</v>
      </c>
      <c r="M1441" t="s">
        <v>2241</v>
      </c>
      <c r="N1441" s="40">
        <f>U1441*V1441</f>
        <v>4.1892985638604</v>
      </c>
      <c r="O1441" s="56">
        <v>88.1051</v>
      </c>
      <c r="P1441" s="56">
        <v>0.898</v>
      </c>
      <c r="Q1441" s="56">
        <v>1.028</v>
      </c>
      <c r="R1441" s="39">
        <f>O1441/P1441</f>
        <v>98.112583518931</v>
      </c>
      <c r="S1441" s="39">
        <f>N1441/Q1441</f>
        <v>4.07519315550622</v>
      </c>
      <c r="T1441" s="39">
        <f>R1441+S1441</f>
        <v>102.187776674437</v>
      </c>
      <c r="U1441" s="40">
        <v>113.158</v>
      </c>
      <c r="V1441" s="39">
        <v>0.0370216738</v>
      </c>
      <c r="W1441" s="69">
        <f>round(((1000*V1441)/T1441),3)</f>
        <v>0.362</v>
      </c>
      <c r="Y1441" t="s">
        <v>40</v>
      </c>
      <c r="AA1441">
        <v>499714</v>
      </c>
      <c r="AB1441" t="b">
        <v>1</v>
      </c>
      <c r="AD1441" s="8"/>
    </row>
    <row r="1442" ht="14.25" customHeight="1">
      <c r="A1442" s="38">
        <v>948</v>
      </c>
      <c r="B1442" s="46" t="s">
        <v>2235</v>
      </c>
      <c r="C1442" s="46" t="s">
        <v>2236</v>
      </c>
      <c r="D1442" s="46" t="s">
        <v>2237</v>
      </c>
      <c r="E1442" s="46" t="s">
        <v>2238</v>
      </c>
      <c r="F1442" s="41" t="s">
        <v>731</v>
      </c>
      <c r="G1442" s="41" t="s">
        <v>767</v>
      </c>
      <c r="H1442" s="65">
        <v>0.378</v>
      </c>
      <c r="I1442" t="s">
        <v>37</v>
      </c>
      <c r="K1442" s="46" t="s">
        <v>2244</v>
      </c>
      <c r="L1442" s="46" t="s">
        <v>2240</v>
      </c>
      <c r="M1442" t="s">
        <v>2241</v>
      </c>
      <c r="N1442" s="40">
        <f>U1442*V1442</f>
        <v>4.71490000377192</v>
      </c>
      <c r="O1442" s="56">
        <v>92.1384</v>
      </c>
      <c r="P1442" s="56">
        <v>0.871</v>
      </c>
      <c r="Q1442" s="56">
        <v>1.028</v>
      </c>
      <c r="R1442" s="39">
        <f>O1442/P1442</f>
        <v>105.784615384615</v>
      </c>
      <c r="S1442" s="39">
        <f>N1442/Q1442</f>
        <v>4.58647860289097</v>
      </c>
      <c r="T1442" s="39">
        <f>R1442+S1442</f>
        <v>110.371093987506</v>
      </c>
      <c r="U1442" s="40">
        <v>113.1576</v>
      </c>
      <c r="V1442" s="39">
        <v>0.0416666667</v>
      </c>
      <c r="W1442" s="69">
        <f>round(((1000*V1442)/T1442),3)</f>
        <v>0.378</v>
      </c>
      <c r="Y1442" t="s">
        <v>40</v>
      </c>
      <c r="AA1442">
        <v>499714</v>
      </c>
      <c r="AB1442" t="b">
        <v>1</v>
      </c>
      <c r="AD1442" s="8"/>
    </row>
    <row r="1443" ht="14.25" customHeight="1">
      <c r="A1443" s="38">
        <v>948</v>
      </c>
      <c r="B1443" s="46" t="s">
        <v>2235</v>
      </c>
      <c r="C1443" s="46" t="s">
        <v>2236</v>
      </c>
      <c r="D1443" s="46" t="s">
        <v>2237</v>
      </c>
      <c r="E1443" s="46" t="s">
        <v>2238</v>
      </c>
      <c r="F1443" s="41" t="s">
        <v>48</v>
      </c>
      <c r="G1443" s="41" t="s">
        <v>49</v>
      </c>
      <c r="H1443" s="65">
        <v>0.201</v>
      </c>
      <c r="I1443" t="s">
        <v>37</v>
      </c>
      <c r="K1443" s="46" t="s">
        <v>2245</v>
      </c>
      <c r="L1443" s="46" t="s">
        <v>2240</v>
      </c>
      <c r="M1443" t="s">
        <v>2241</v>
      </c>
      <c r="N1443" s="40">
        <f>U1443*V1443</f>
        <v>0.42023948597272</v>
      </c>
      <c r="O1443" s="56">
        <v>18.0153</v>
      </c>
      <c r="P1443" s="56">
        <v>0.998</v>
      </c>
      <c r="Q1443" s="56">
        <v>1.028</v>
      </c>
      <c r="R1443" s="39">
        <f>O1443/P1443</f>
        <v>18.0514028056112</v>
      </c>
      <c r="S1443" s="39">
        <f>N1443/Q1443</f>
        <v>0.408793274292529</v>
      </c>
      <c r="T1443" s="39">
        <f>R1443+S1443</f>
        <v>18.4601960799038</v>
      </c>
      <c r="U1443" s="40">
        <v>113.158</v>
      </c>
      <c r="V1443" s="39">
        <v>0.00371374084</v>
      </c>
      <c r="W1443" s="69">
        <f>round(((1000*V1443)/T1443),3)</f>
        <v>0.201</v>
      </c>
      <c r="Y1443" t="s">
        <v>40</v>
      </c>
      <c r="AA1443">
        <v>499714</v>
      </c>
      <c r="AB1443" t="b">
        <v>1</v>
      </c>
      <c r="AD1443" s="8"/>
    </row>
    <row r="1444" ht="14.25" customHeight="1">
      <c r="A1444" s="38">
        <v>1287</v>
      </c>
      <c r="B1444" s="46" t="s">
        <v>53</v>
      </c>
      <c r="C1444" s="46" t="s">
        <v>45</v>
      </c>
      <c r="D1444" s="46" t="s">
        <v>2246</v>
      </c>
      <c r="E1444" s="46" t="s">
        <v>2247</v>
      </c>
      <c r="F1444" t="s">
        <v>48</v>
      </c>
      <c r="G1444" s="46" t="s">
        <v>49</v>
      </c>
      <c r="H1444">
        <v>0.000043651583</v>
      </c>
      <c r="I1444" t="s">
        <v>37</v>
      </c>
      <c r="L1444" t="s">
        <v>50</v>
      </c>
      <c r="M1444" t="s">
        <v>39</v>
      </c>
      <c r="N1444" s="40"/>
      <c r="O1444" s="40"/>
      <c r="P1444" s="40"/>
      <c r="Q1444" s="40"/>
      <c r="R1444" s="39"/>
      <c r="S1444" s="39"/>
      <c r="T1444" s="39"/>
      <c r="U1444" s="40"/>
      <c r="V1444" s="39"/>
      <c r="W1444" s="69"/>
      <c r="Y1444" t="s">
        <v>294</v>
      </c>
      <c r="AA1444">
        <v>11055</v>
      </c>
      <c r="AB1444" s="46" t="b">
        <v>0</v>
      </c>
      <c r="AD1444" s="8"/>
    </row>
    <row r="1445" ht="14.25" customHeight="1">
      <c r="A1445" s="38">
        <v>1287</v>
      </c>
      <c r="B1445" s="46" t="s">
        <v>53</v>
      </c>
      <c r="C1445" s="46" t="s">
        <v>45</v>
      </c>
      <c r="D1445" s="46" t="s">
        <v>2248</v>
      </c>
      <c r="E1445" s="46" t="s">
        <v>2249</v>
      </c>
      <c r="F1445" t="s">
        <v>48</v>
      </c>
      <c r="G1445" s="46" t="s">
        <v>49</v>
      </c>
      <c r="H1445">
        <v>0.000070794578</v>
      </c>
      <c r="I1445" t="s">
        <v>37</v>
      </c>
      <c r="L1445" t="s">
        <v>50</v>
      </c>
      <c r="M1445" t="s">
        <v>39</v>
      </c>
      <c r="N1445" s="40"/>
      <c r="O1445" s="40"/>
      <c r="P1445" s="40"/>
      <c r="Q1445" s="40"/>
      <c r="R1445" s="39"/>
      <c r="S1445" s="39"/>
      <c r="T1445" s="39"/>
      <c r="U1445" s="40"/>
      <c r="V1445" s="39"/>
      <c r="W1445" s="69"/>
      <c r="Y1445" t="s">
        <v>40</v>
      </c>
      <c r="AA1445">
        <v>13277</v>
      </c>
      <c r="AB1445" s="46" t="b">
        <v>0</v>
      </c>
      <c r="AD1445" s="8"/>
    </row>
    <row r="1446" ht="14.25" customHeight="1">
      <c r="A1446" s="38">
        <v>21</v>
      </c>
      <c r="B1446" s="44" t="s">
        <v>2157</v>
      </c>
      <c r="C1446" s="46" t="s">
        <v>1641</v>
      </c>
      <c r="D1446" s="46" t="s">
        <v>2250</v>
      </c>
      <c r="E1446" s="46" t="s">
        <v>2251</v>
      </c>
      <c r="F1446" s="41" t="s">
        <v>434</v>
      </c>
      <c r="G1446" s="41" t="s">
        <v>435</v>
      </c>
      <c r="H1446" s="65">
        <v>5.64</v>
      </c>
      <c r="I1446" t="s">
        <v>431</v>
      </c>
      <c r="K1446" s="46"/>
      <c r="L1446" s="46" t="str">
        <f>((I1446&amp;A1446)&amp;"-")&amp;B1446</f>
        <v>ONSC21-13-</v>
      </c>
      <c r="M1446" t="s">
        <v>1191</v>
      </c>
      <c r="N1446" s="40"/>
      <c r="O1446" s="40"/>
      <c r="P1446" s="40"/>
      <c r="Q1446" s="40"/>
      <c r="R1446" s="39"/>
      <c r="S1446" s="39"/>
      <c r="T1446" s="39"/>
      <c r="U1446" s="40"/>
      <c r="V1446" s="39"/>
      <c r="W1446" s="69"/>
      <c r="Y1446" t="s">
        <v>294</v>
      </c>
      <c r="AA1446">
        <v>13103</v>
      </c>
      <c r="AB1446" t="b">
        <f>if((W1446=""),false,true)</f>
        <v>0</v>
      </c>
      <c r="AD1446" s="8"/>
    </row>
    <row r="1447" ht="14.25" customHeight="1">
      <c r="A1447" s="38">
        <v>1287</v>
      </c>
      <c r="B1447" s="46" t="s">
        <v>53</v>
      </c>
      <c r="C1447" s="46" t="s">
        <v>45</v>
      </c>
      <c r="D1447" s="46" t="s">
        <v>2252</v>
      </c>
      <c r="E1447" s="46" t="s">
        <v>2253</v>
      </c>
      <c r="F1447" t="s">
        <v>48</v>
      </c>
      <c r="G1447" s="46" t="s">
        <v>49</v>
      </c>
      <c r="H1447">
        <v>0.000002137962</v>
      </c>
      <c r="I1447" t="s">
        <v>37</v>
      </c>
      <c r="L1447" t="s">
        <v>50</v>
      </c>
      <c r="M1447" t="s">
        <v>39</v>
      </c>
      <c r="N1447" s="40"/>
      <c r="O1447" s="40"/>
      <c r="P1447" s="40"/>
      <c r="Q1447" s="40"/>
      <c r="R1447" s="39"/>
      <c r="S1447" s="39"/>
      <c r="T1447" s="39"/>
      <c r="U1447" s="40"/>
      <c r="V1447" s="39"/>
      <c r="W1447" s="69"/>
      <c r="Y1447" t="s">
        <v>40</v>
      </c>
      <c r="AA1447">
        <v>7970</v>
      </c>
      <c r="AB1447" s="46" t="b">
        <v>0</v>
      </c>
      <c r="AD1447" s="8"/>
    </row>
    <row r="1448" ht="14.25" customHeight="1">
      <c r="A1448" s="38">
        <v>1287</v>
      </c>
      <c r="B1448" s="46" t="s">
        <v>174</v>
      </c>
      <c r="C1448" s="46" t="s">
        <v>45</v>
      </c>
      <c r="D1448" s="46" t="s">
        <v>2254</v>
      </c>
      <c r="E1448" s="46" t="s">
        <v>2255</v>
      </c>
      <c r="F1448" t="s">
        <v>48</v>
      </c>
      <c r="G1448" s="46" t="s">
        <v>49</v>
      </c>
      <c r="H1448">
        <v>5.248074602498</v>
      </c>
      <c r="I1448" t="s">
        <v>37</v>
      </c>
      <c r="L1448" t="s">
        <v>50</v>
      </c>
      <c r="M1448" t="s">
        <v>39</v>
      </c>
      <c r="N1448" s="40"/>
      <c r="O1448" s="40"/>
      <c r="P1448" s="40"/>
      <c r="Q1448" s="40"/>
      <c r="R1448" s="39"/>
      <c r="S1448" s="39"/>
      <c r="T1448" s="39"/>
      <c r="U1448" s="40"/>
      <c r="V1448" s="39"/>
      <c r="W1448" s="69"/>
      <c r="Y1448" t="s">
        <v>40</v>
      </c>
      <c r="AA1448">
        <v>2606</v>
      </c>
      <c r="AB1448" s="46" t="b">
        <v>0</v>
      </c>
      <c r="AD1448" s="8"/>
    </row>
    <row r="1449" ht="14.25" customHeight="1">
      <c r="A1449" s="38">
        <v>1287</v>
      </c>
      <c r="B1449" s="46" t="s">
        <v>53</v>
      </c>
      <c r="C1449" s="46" t="s">
        <v>45</v>
      </c>
      <c r="D1449" s="46" t="s">
        <v>2256</v>
      </c>
      <c r="E1449" s="46" t="s">
        <v>2257</v>
      </c>
      <c r="F1449" t="s">
        <v>48</v>
      </c>
      <c r="G1449" s="46" t="s">
        <v>49</v>
      </c>
      <c r="H1449">
        <v>0.006760829754</v>
      </c>
      <c r="I1449" t="s">
        <v>37</v>
      </c>
      <c r="L1449" s="46" t="str">
        <f>((I1449&amp;A1449)&amp;"-")&amp;B1449</f>
        <v>REF1287-Wang 99 - S1</v>
      </c>
      <c r="M1449" t="s">
        <v>39</v>
      </c>
      <c r="N1449" s="40"/>
      <c r="O1449" s="40"/>
      <c r="P1449" s="40"/>
      <c r="Q1449" s="40"/>
      <c r="R1449" s="39"/>
      <c r="S1449" s="39"/>
      <c r="T1449" s="39"/>
      <c r="U1449" s="40"/>
      <c r="V1449" s="39"/>
      <c r="W1449" s="69"/>
      <c r="Y1449" t="s">
        <v>294</v>
      </c>
      <c r="AA1449">
        <v>13861934</v>
      </c>
      <c r="AB1449" s="46" t="b">
        <v>0</v>
      </c>
      <c r="AD1449" s="8"/>
    </row>
    <row r="1450" ht="14.25" customHeight="1">
      <c r="A1450" s="38">
        <v>1287</v>
      </c>
      <c r="B1450" s="46" t="s">
        <v>44</v>
      </c>
      <c r="C1450" s="46" t="s">
        <v>45</v>
      </c>
      <c r="D1450" s="46" t="s">
        <v>2258</v>
      </c>
      <c r="E1450" s="46" t="s">
        <v>2259</v>
      </c>
      <c r="F1450" t="s">
        <v>48</v>
      </c>
      <c r="G1450" s="46" t="s">
        <v>49</v>
      </c>
      <c r="H1450">
        <v>0.0699841996</v>
      </c>
      <c r="I1450" t="s">
        <v>37</v>
      </c>
      <c r="L1450" t="s">
        <v>50</v>
      </c>
      <c r="M1450" t="s">
        <v>39</v>
      </c>
      <c r="N1450" s="40"/>
      <c r="O1450" s="40"/>
      <c r="P1450" s="40"/>
      <c r="Q1450" s="40"/>
      <c r="R1450" s="39"/>
      <c r="S1450" s="39"/>
      <c r="T1450" s="39"/>
      <c r="U1450" s="40"/>
      <c r="V1450" s="39"/>
      <c r="W1450" s="69"/>
      <c r="Y1450" t="s">
        <v>294</v>
      </c>
      <c r="AA1450">
        <v>9521</v>
      </c>
      <c r="AB1450" s="46" t="b">
        <v>0</v>
      </c>
      <c r="AD1450" s="8"/>
    </row>
    <row r="1451" ht="14.25" customHeight="1">
      <c r="A1451" s="38">
        <v>1287</v>
      </c>
      <c r="B1451" s="46" t="s">
        <v>53</v>
      </c>
      <c r="C1451" s="46" t="s">
        <v>45</v>
      </c>
      <c r="D1451" s="46" t="s">
        <v>2260</v>
      </c>
      <c r="E1451" s="46" t="s">
        <v>2261</v>
      </c>
      <c r="F1451" t="s">
        <v>48</v>
      </c>
      <c r="G1451" s="46" t="s">
        <v>49</v>
      </c>
      <c r="H1451">
        <v>0.053703179637</v>
      </c>
      <c r="I1451" t="s">
        <v>37</v>
      </c>
      <c r="L1451" t="s">
        <v>50</v>
      </c>
      <c r="M1451" t="s">
        <v>39</v>
      </c>
      <c r="N1451" s="40"/>
      <c r="O1451" s="40"/>
      <c r="P1451" s="40"/>
      <c r="Q1451" s="40"/>
      <c r="R1451" s="39"/>
      <c r="S1451" s="39"/>
      <c r="T1451" s="39"/>
      <c r="U1451" s="40"/>
      <c r="V1451" s="39"/>
      <c r="W1451" s="69"/>
      <c r="Y1451" t="s">
        <v>294</v>
      </c>
      <c r="AA1451">
        <v>22178</v>
      </c>
      <c r="AB1451" s="46" t="b">
        <v>0</v>
      </c>
      <c r="AD1451" s="8"/>
    </row>
    <row r="1452" ht="14.25" customHeight="1">
      <c r="A1452" s="38">
        <v>1287</v>
      </c>
      <c r="B1452" s="46" t="s">
        <v>174</v>
      </c>
      <c r="C1452" s="46" t="s">
        <v>45</v>
      </c>
      <c r="D1452" s="46" t="s">
        <v>2260</v>
      </c>
      <c r="E1452" s="46" t="s">
        <v>2262</v>
      </c>
      <c r="F1452" t="s">
        <v>48</v>
      </c>
      <c r="G1452" s="46" t="s">
        <v>49</v>
      </c>
      <c r="H1452">
        <v>0.053703179637</v>
      </c>
      <c r="I1452" t="s">
        <v>37</v>
      </c>
      <c r="L1452" t="s">
        <v>50</v>
      </c>
      <c r="M1452" t="s">
        <v>39</v>
      </c>
      <c r="N1452" s="40"/>
      <c r="O1452" s="40"/>
      <c r="P1452" s="40"/>
      <c r="Q1452" s="40"/>
      <c r="R1452" s="39"/>
      <c r="S1452" s="39"/>
      <c r="T1452" s="39"/>
      <c r="U1452" s="40"/>
      <c r="V1452" s="39"/>
      <c r="W1452" s="69"/>
      <c r="Y1452" t="s">
        <v>294</v>
      </c>
      <c r="AA1452">
        <v>22178</v>
      </c>
      <c r="AB1452" s="46" t="b">
        <v>0</v>
      </c>
      <c r="AD1452" s="8"/>
    </row>
    <row r="1453" ht="14.25" customHeight="1">
      <c r="A1453" s="38">
        <v>1287</v>
      </c>
      <c r="B1453" s="46" t="s">
        <v>53</v>
      </c>
      <c r="C1453" s="46" t="s">
        <v>45</v>
      </c>
      <c r="D1453" s="46" t="s">
        <v>2263</v>
      </c>
      <c r="E1453" s="46" t="s">
        <v>2264</v>
      </c>
      <c r="F1453" t="s">
        <v>48</v>
      </c>
      <c r="G1453" s="46" t="s">
        <v>49</v>
      </c>
      <c r="H1453">
        <v>0.000043651583</v>
      </c>
      <c r="I1453" t="s">
        <v>37</v>
      </c>
      <c r="L1453" t="s">
        <v>50</v>
      </c>
      <c r="M1453" t="s">
        <v>39</v>
      </c>
      <c r="N1453" s="40"/>
      <c r="O1453" s="40"/>
      <c r="P1453" s="40"/>
      <c r="Q1453" s="40"/>
      <c r="R1453" s="39"/>
      <c r="S1453" s="39"/>
      <c r="T1453" s="39"/>
      <c r="U1453" s="40"/>
      <c r="V1453" s="39"/>
      <c r="W1453" s="69"/>
      <c r="Y1453" t="s">
        <v>294</v>
      </c>
      <c r="AA1453">
        <v>9649</v>
      </c>
      <c r="AB1453" s="46" t="b">
        <v>0</v>
      </c>
      <c r="AD1453" s="8"/>
    </row>
    <row r="1454" ht="14.25" customHeight="1">
      <c r="A1454" s="38">
        <v>1287</v>
      </c>
      <c r="B1454" s="46" t="s">
        <v>44</v>
      </c>
      <c r="C1454" s="46" t="s">
        <v>45</v>
      </c>
      <c r="D1454" s="46" t="s">
        <v>2265</v>
      </c>
      <c r="E1454" s="46" t="s">
        <v>2266</v>
      </c>
      <c r="F1454" t="s">
        <v>48</v>
      </c>
      <c r="G1454" s="46" t="s">
        <v>49</v>
      </c>
      <c r="H1454">
        <v>0.000451855944</v>
      </c>
      <c r="I1454" t="s">
        <v>37</v>
      </c>
      <c r="L1454" s="46" t="str">
        <f>((I1454&amp;A1454)&amp;"-")&amp;B1454</f>
        <v>REF1287-Wang 99 - S3</v>
      </c>
      <c r="M1454" t="s">
        <v>39</v>
      </c>
      <c r="N1454" s="40"/>
      <c r="O1454" s="40"/>
      <c r="P1454" s="40"/>
      <c r="Q1454" s="40"/>
      <c r="R1454" s="39"/>
      <c r="S1454" s="39"/>
      <c r="T1454" s="39"/>
      <c r="U1454" s="40"/>
      <c r="V1454" s="39"/>
      <c r="W1454" s="69"/>
      <c r="Y1454" t="s">
        <v>40</v>
      </c>
      <c r="AA1454">
        <v>28295156</v>
      </c>
      <c r="AB1454" s="46" t="b">
        <v>0</v>
      </c>
      <c r="AD1454" s="8"/>
    </row>
    <row r="1455" ht="14.25" customHeight="1">
      <c r="A1455" s="38">
        <v>1287</v>
      </c>
      <c r="B1455" s="46" t="s">
        <v>53</v>
      </c>
      <c r="C1455" s="46" t="s">
        <v>45</v>
      </c>
      <c r="D1455" s="46" t="s">
        <v>1832</v>
      </c>
      <c r="E1455" s="46" t="s">
        <v>2267</v>
      </c>
      <c r="F1455" t="s">
        <v>48</v>
      </c>
      <c r="G1455" s="46" t="s">
        <v>49</v>
      </c>
      <c r="H1455">
        <v>0.000018197009</v>
      </c>
      <c r="I1455" t="s">
        <v>37</v>
      </c>
      <c r="L1455" t="s">
        <v>50</v>
      </c>
      <c r="M1455" t="s">
        <v>39</v>
      </c>
      <c r="N1455" s="40"/>
      <c r="O1455" s="40"/>
      <c r="P1455" s="40"/>
      <c r="Q1455" s="40"/>
      <c r="R1455" s="39"/>
      <c r="S1455" s="39"/>
      <c r="T1455" s="39"/>
      <c r="U1455" s="40"/>
      <c r="V1455" s="39"/>
      <c r="W1455" s="69"/>
      <c r="Y1455" t="s">
        <v>294</v>
      </c>
      <c r="AA1455">
        <v>10445</v>
      </c>
      <c r="AB1455" s="46" t="b">
        <v>0</v>
      </c>
      <c r="AD1455" s="8"/>
    </row>
    <row r="1456" ht="14.25" customHeight="1">
      <c r="A1456" s="38">
        <v>1287</v>
      </c>
      <c r="B1456" s="46" t="s">
        <v>174</v>
      </c>
      <c r="C1456" s="46" t="s">
        <v>45</v>
      </c>
      <c r="D1456" s="46" t="s">
        <v>1832</v>
      </c>
      <c r="E1456" s="46" t="s">
        <v>2268</v>
      </c>
      <c r="F1456" t="s">
        <v>48</v>
      </c>
      <c r="G1456" s="46" t="s">
        <v>49</v>
      </c>
      <c r="H1456">
        <v>0.000018197009</v>
      </c>
      <c r="I1456" t="s">
        <v>37</v>
      </c>
      <c r="L1456" t="s">
        <v>50</v>
      </c>
      <c r="M1456" t="s">
        <v>39</v>
      </c>
      <c r="N1456" s="40"/>
      <c r="O1456" s="40"/>
      <c r="P1456" s="40"/>
      <c r="Q1456" s="40"/>
      <c r="R1456" s="39"/>
      <c r="S1456" s="39"/>
      <c r="T1456" s="39"/>
      <c r="U1456" s="40"/>
      <c r="V1456" s="39"/>
      <c r="W1456" s="69"/>
      <c r="Y1456" t="s">
        <v>294</v>
      </c>
      <c r="AA1456">
        <v>10445</v>
      </c>
      <c r="AB1456" s="46" t="b">
        <v>0</v>
      </c>
      <c r="AD1456" s="8"/>
    </row>
    <row r="1457" ht="14.25" customHeight="1">
      <c r="A1457" s="38">
        <v>1287</v>
      </c>
      <c r="B1457" s="46" t="s">
        <v>53</v>
      </c>
      <c r="C1457" s="46" t="s">
        <v>45</v>
      </c>
      <c r="D1457" s="46" t="s">
        <v>2269</v>
      </c>
      <c r="E1457" s="46" t="s">
        <v>2270</v>
      </c>
      <c r="F1457" t="s">
        <v>48</v>
      </c>
      <c r="G1457" s="46" t="s">
        <v>49</v>
      </c>
      <c r="H1457">
        <v>0.000008912509</v>
      </c>
      <c r="I1457" t="s">
        <v>37</v>
      </c>
      <c r="L1457" t="s">
        <v>50</v>
      </c>
      <c r="M1457" t="s">
        <v>39</v>
      </c>
      <c r="N1457" s="40"/>
      <c r="O1457" s="40"/>
      <c r="P1457" s="40"/>
      <c r="Q1457" s="40"/>
      <c r="R1457" s="39"/>
      <c r="S1457" s="39"/>
      <c r="T1457" s="39"/>
      <c r="U1457" s="40"/>
      <c r="V1457" s="39"/>
      <c r="W1457" s="69"/>
      <c r="Y1457" t="s">
        <v>294</v>
      </c>
      <c r="AA1457">
        <v>17976</v>
      </c>
      <c r="AB1457" s="46" t="b">
        <v>0</v>
      </c>
      <c r="AD1457" s="8"/>
    </row>
    <row r="1458" ht="14.25" customHeight="1">
      <c r="A1458" s="38">
        <v>1287</v>
      </c>
      <c r="B1458" s="46" t="s">
        <v>44</v>
      </c>
      <c r="C1458" s="46" t="s">
        <v>45</v>
      </c>
      <c r="D1458" s="46" t="s">
        <v>2271</v>
      </c>
      <c r="E1458" s="46" t="s">
        <v>2272</v>
      </c>
      <c r="F1458" t="s">
        <v>48</v>
      </c>
      <c r="G1458" s="46" t="s">
        <v>49</v>
      </c>
      <c r="H1458">
        <v>0.000389941987</v>
      </c>
      <c r="I1458" t="s">
        <v>37</v>
      </c>
      <c r="L1458" s="46" t="str">
        <f>((I1458&amp;A1458)&amp;"-")&amp;B1458</f>
        <v>REF1287-Wang 99 - S3</v>
      </c>
      <c r="M1458" t="s">
        <v>39</v>
      </c>
      <c r="N1458" s="40"/>
      <c r="O1458" s="40"/>
      <c r="P1458" s="40"/>
      <c r="Q1458" s="40"/>
      <c r="R1458" s="39"/>
      <c r="S1458" s="39"/>
      <c r="T1458" s="39"/>
      <c r="U1458" s="40"/>
      <c r="V1458" s="39"/>
      <c r="W1458" s="69"/>
      <c r="Y1458" t="s">
        <v>40</v>
      </c>
      <c r="AA1458">
        <v>28295160</v>
      </c>
      <c r="AB1458" s="46" t="b">
        <v>0</v>
      </c>
      <c r="AD1458" s="8"/>
    </row>
    <row r="1459" ht="14.25" customHeight="1">
      <c r="A1459" s="38">
        <v>1287</v>
      </c>
      <c r="B1459" s="46" t="s">
        <v>53</v>
      </c>
      <c r="C1459" s="46" t="s">
        <v>45</v>
      </c>
      <c r="D1459" s="46" t="s">
        <v>2273</v>
      </c>
      <c r="E1459" s="46" t="s">
        <v>2274</v>
      </c>
      <c r="F1459" t="s">
        <v>48</v>
      </c>
      <c r="G1459" s="46" t="s">
        <v>49</v>
      </c>
      <c r="H1459">
        <v>0.000005370318</v>
      </c>
      <c r="I1459" t="s">
        <v>37</v>
      </c>
      <c r="L1459" t="s">
        <v>50</v>
      </c>
      <c r="M1459" t="s">
        <v>39</v>
      </c>
      <c r="N1459" s="40"/>
      <c r="O1459" s="40"/>
      <c r="P1459" s="40"/>
      <c r="Q1459" s="40"/>
      <c r="R1459" s="39"/>
      <c r="S1459" s="39"/>
      <c r="T1459" s="39"/>
      <c r="U1459" s="40"/>
      <c r="V1459" s="39"/>
      <c r="W1459" s="69"/>
      <c r="Y1459" t="s">
        <v>40</v>
      </c>
      <c r="AA1459">
        <v>23886</v>
      </c>
      <c r="AB1459" s="46" t="b">
        <v>0</v>
      </c>
      <c r="AD1459" s="8"/>
    </row>
    <row r="1460" ht="14.25" customHeight="1">
      <c r="A1460" s="38">
        <v>1287</v>
      </c>
      <c r="B1460" s="46" t="s">
        <v>174</v>
      </c>
      <c r="C1460" s="46" t="s">
        <v>45</v>
      </c>
      <c r="D1460" s="46" t="s">
        <v>2273</v>
      </c>
      <c r="E1460" s="46" t="s">
        <v>2274</v>
      </c>
      <c r="F1460" t="s">
        <v>48</v>
      </c>
      <c r="G1460" s="46" t="s">
        <v>49</v>
      </c>
      <c r="H1460">
        <v>0.000005370318</v>
      </c>
      <c r="I1460" t="s">
        <v>37</v>
      </c>
      <c r="L1460" t="s">
        <v>50</v>
      </c>
      <c r="M1460" t="s">
        <v>39</v>
      </c>
      <c r="N1460" s="40"/>
      <c r="O1460" s="40"/>
      <c r="P1460" s="40"/>
      <c r="Q1460" s="40"/>
      <c r="R1460" s="39"/>
      <c r="S1460" s="39"/>
      <c r="T1460" s="39"/>
      <c r="U1460" s="40"/>
      <c r="V1460" s="39"/>
      <c r="W1460" s="69"/>
      <c r="Y1460" t="s">
        <v>40</v>
      </c>
      <c r="AA1460">
        <v>23886</v>
      </c>
      <c r="AB1460" s="46" t="b">
        <v>0</v>
      </c>
      <c r="AD1460" s="8"/>
    </row>
    <row r="1461" ht="14.25" customHeight="1">
      <c r="A1461" s="38">
        <v>1287</v>
      </c>
      <c r="B1461" s="46" t="s">
        <v>174</v>
      </c>
      <c r="C1461" s="46" t="s">
        <v>45</v>
      </c>
      <c r="D1461" s="46" t="s">
        <v>2275</v>
      </c>
      <c r="E1461" s="46" t="s">
        <v>2276</v>
      </c>
      <c r="F1461" t="s">
        <v>48</v>
      </c>
      <c r="G1461" s="46" t="s">
        <v>49</v>
      </c>
      <c r="H1461">
        <v>0.075857757503</v>
      </c>
      <c r="I1461" t="s">
        <v>37</v>
      </c>
      <c r="L1461" t="s">
        <v>50</v>
      </c>
      <c r="M1461" t="s">
        <v>39</v>
      </c>
      <c r="N1461" s="40"/>
      <c r="O1461" s="40"/>
      <c r="P1461" s="40"/>
      <c r="Q1461" s="40"/>
      <c r="R1461" s="39"/>
      <c r="S1461" s="39"/>
      <c r="T1461" s="39"/>
      <c r="U1461" s="40"/>
      <c r="V1461" s="39"/>
      <c r="W1461" s="69"/>
      <c r="Y1461" t="s">
        <v>40</v>
      </c>
      <c r="AA1461">
        <v>56171</v>
      </c>
      <c r="AB1461" s="46" t="b">
        <v>0</v>
      </c>
      <c r="AD1461" s="8"/>
    </row>
    <row r="1462" ht="14.25" customHeight="1">
      <c r="A1462" s="38">
        <v>1287</v>
      </c>
      <c r="B1462" s="46" t="s">
        <v>53</v>
      </c>
      <c r="C1462" s="46" t="s">
        <v>45</v>
      </c>
      <c r="D1462" s="46" t="s">
        <v>2277</v>
      </c>
      <c r="E1462" s="46" t="s">
        <v>2278</v>
      </c>
      <c r="F1462" t="s">
        <v>48</v>
      </c>
      <c r="G1462" s="46" t="s">
        <v>49</v>
      </c>
      <c r="H1462">
        <v>0.000000089125</v>
      </c>
      <c r="I1462" t="s">
        <v>37</v>
      </c>
      <c r="L1462" t="s">
        <v>50</v>
      </c>
      <c r="M1462" t="s">
        <v>39</v>
      </c>
      <c r="N1462" s="40"/>
      <c r="O1462" s="40"/>
      <c r="P1462" s="40"/>
      <c r="Q1462" s="40"/>
      <c r="R1462" s="39"/>
      <c r="S1462" s="39"/>
      <c r="T1462" s="39"/>
      <c r="U1462" s="40"/>
      <c r="V1462" s="39"/>
      <c r="W1462" s="69"/>
      <c r="Y1462" t="s">
        <v>40</v>
      </c>
      <c r="AA1462">
        <v>36975</v>
      </c>
      <c r="AB1462" s="46" t="b">
        <v>0</v>
      </c>
      <c r="AD1462" s="8"/>
    </row>
    <row r="1463" ht="14.25" customHeight="1">
      <c r="A1463" s="38">
        <v>1287</v>
      </c>
      <c r="B1463" s="46" t="s">
        <v>174</v>
      </c>
      <c r="C1463" s="46" t="s">
        <v>45</v>
      </c>
      <c r="D1463" s="46" t="s">
        <v>2277</v>
      </c>
      <c r="E1463" s="46" t="s">
        <v>2278</v>
      </c>
      <c r="F1463" t="s">
        <v>48</v>
      </c>
      <c r="G1463" s="46" t="s">
        <v>49</v>
      </c>
      <c r="H1463">
        <v>0.000000089125</v>
      </c>
      <c r="I1463" t="s">
        <v>37</v>
      </c>
      <c r="L1463" t="s">
        <v>50</v>
      </c>
      <c r="M1463" t="s">
        <v>39</v>
      </c>
      <c r="N1463" s="40"/>
      <c r="O1463" s="40"/>
      <c r="P1463" s="40"/>
      <c r="Q1463" s="40"/>
      <c r="R1463" s="39"/>
      <c r="S1463" s="39"/>
      <c r="T1463" s="39"/>
      <c r="U1463" s="40"/>
      <c r="V1463" s="39"/>
      <c r="W1463" s="69"/>
      <c r="Y1463" t="s">
        <v>40</v>
      </c>
      <c r="AA1463">
        <v>36975</v>
      </c>
      <c r="AB1463" s="46" t="b">
        <v>0</v>
      </c>
      <c r="AD1463" s="8"/>
    </row>
    <row r="1464" ht="14.25" customHeight="1">
      <c r="A1464" s="38">
        <v>1287</v>
      </c>
      <c r="B1464" s="46" t="s">
        <v>174</v>
      </c>
      <c r="C1464" s="46" t="s">
        <v>45</v>
      </c>
      <c r="D1464" s="46" t="s">
        <v>2279</v>
      </c>
      <c r="E1464" s="46" t="s">
        <v>2280</v>
      </c>
      <c r="F1464" t="s">
        <v>48</v>
      </c>
      <c r="G1464" s="46" t="s">
        <v>49</v>
      </c>
      <c r="H1464">
        <v>0.000000007244</v>
      </c>
      <c r="I1464" t="s">
        <v>37</v>
      </c>
      <c r="L1464" t="s">
        <v>50</v>
      </c>
      <c r="M1464" t="s">
        <v>39</v>
      </c>
      <c r="N1464" s="40"/>
      <c r="O1464" s="40"/>
      <c r="P1464" s="40"/>
      <c r="Q1464" s="40"/>
      <c r="R1464" s="39"/>
      <c r="S1464" s="39"/>
      <c r="T1464" s="39"/>
      <c r="U1464" s="40"/>
      <c r="V1464" s="39"/>
      <c r="W1464" s="69"/>
      <c r="Y1464" t="s">
        <v>40</v>
      </c>
      <c r="AA1464">
        <v>83406</v>
      </c>
      <c r="AB1464" s="46" t="b">
        <v>0</v>
      </c>
      <c r="AD1464" s="8"/>
    </row>
    <row r="1465" ht="14.25" customHeight="1">
      <c r="A1465" s="38">
        <v>1287</v>
      </c>
      <c r="B1465" s="46" t="s">
        <v>174</v>
      </c>
      <c r="C1465" s="46" t="s">
        <v>45</v>
      </c>
      <c r="D1465" s="46" t="s">
        <v>2281</v>
      </c>
      <c r="E1465" s="46" t="s">
        <v>2282</v>
      </c>
      <c r="F1465" t="s">
        <v>48</v>
      </c>
      <c r="G1465" s="46" t="s">
        <v>49</v>
      </c>
      <c r="H1465">
        <v>0.000000000759</v>
      </c>
      <c r="I1465" t="s">
        <v>37</v>
      </c>
      <c r="L1465" t="s">
        <v>50</v>
      </c>
      <c r="M1465" t="s">
        <v>39</v>
      </c>
      <c r="N1465" s="40"/>
      <c r="O1465" s="40"/>
      <c r="P1465" s="40"/>
      <c r="Q1465" s="40"/>
      <c r="R1465" s="39"/>
      <c r="S1465" s="39"/>
      <c r="T1465" s="39"/>
      <c r="U1465" s="40"/>
      <c r="V1465" s="39"/>
      <c r="W1465" s="69"/>
      <c r="Y1465" t="s">
        <v>40</v>
      </c>
      <c r="AA1465">
        <v>83407</v>
      </c>
      <c r="AB1465" s="46" t="b">
        <v>0</v>
      </c>
      <c r="AD1465" s="8"/>
    </row>
    <row r="1466" ht="14.25" customHeight="1">
      <c r="A1466" s="38">
        <v>1287</v>
      </c>
      <c r="B1466" s="46" t="s">
        <v>53</v>
      </c>
      <c r="C1466" s="46" t="s">
        <v>45</v>
      </c>
      <c r="D1466" s="46" t="s">
        <v>2283</v>
      </c>
      <c r="E1466" s="46" t="s">
        <v>2284</v>
      </c>
      <c r="F1466" t="s">
        <v>48</v>
      </c>
      <c r="G1466" s="46" t="s">
        <v>49</v>
      </c>
      <c r="H1466">
        <v>0.000000000692</v>
      </c>
      <c r="I1466" t="s">
        <v>37</v>
      </c>
      <c r="L1466" t="s">
        <v>50</v>
      </c>
      <c r="M1466" t="s">
        <v>39</v>
      </c>
      <c r="N1466" s="40"/>
      <c r="O1466" s="40"/>
      <c r="P1466" s="40"/>
      <c r="Q1466" s="40"/>
      <c r="R1466" s="39"/>
      <c r="S1466" s="39"/>
      <c r="T1466" s="39"/>
      <c r="U1466" s="40"/>
      <c r="V1466" s="39"/>
      <c r="W1466" s="69"/>
      <c r="Y1466" t="s">
        <v>40</v>
      </c>
      <c r="AA1466">
        <v>34192</v>
      </c>
      <c r="AB1466" s="46" t="b">
        <v>0</v>
      </c>
      <c r="AD1466" s="8"/>
    </row>
    <row r="1467" ht="14.25" customHeight="1">
      <c r="A1467" s="38">
        <v>1287</v>
      </c>
      <c r="B1467" s="46" t="s">
        <v>174</v>
      </c>
      <c r="C1467" s="46" t="s">
        <v>45</v>
      </c>
      <c r="D1467" s="46" t="s">
        <v>2283</v>
      </c>
      <c r="E1467" s="46" t="s">
        <v>2284</v>
      </c>
      <c r="F1467" t="s">
        <v>48</v>
      </c>
      <c r="G1467" s="46" t="s">
        <v>49</v>
      </c>
      <c r="H1467">
        <v>0.000000000692</v>
      </c>
      <c r="I1467" t="s">
        <v>37</v>
      </c>
      <c r="L1467" t="s">
        <v>50</v>
      </c>
      <c r="M1467" t="s">
        <v>39</v>
      </c>
      <c r="N1467" s="40"/>
      <c r="O1467" s="40"/>
      <c r="P1467" s="40"/>
      <c r="Q1467" s="40"/>
      <c r="R1467" s="39"/>
      <c r="S1467" s="39"/>
      <c r="T1467" s="39"/>
      <c r="U1467" s="40"/>
      <c r="V1467" s="39"/>
      <c r="W1467" s="69"/>
      <c r="Y1467" t="s">
        <v>40</v>
      </c>
      <c r="AA1467">
        <v>34192</v>
      </c>
      <c r="AB1467" s="46" t="b">
        <v>0</v>
      </c>
      <c r="AD1467" s="8"/>
    </row>
    <row r="1468" ht="14.25" customHeight="1">
      <c r="A1468" s="38">
        <v>1287</v>
      </c>
      <c r="B1468" s="46" t="s">
        <v>174</v>
      </c>
      <c r="C1468" s="46" t="s">
        <v>45</v>
      </c>
      <c r="D1468" s="46" t="s">
        <v>2285</v>
      </c>
      <c r="E1468" s="46" t="s">
        <v>2286</v>
      </c>
      <c r="F1468" t="s">
        <v>48</v>
      </c>
      <c r="G1468" s="46" t="s">
        <v>49</v>
      </c>
      <c r="H1468">
        <v>0.000000000074</v>
      </c>
      <c r="I1468" t="s">
        <v>37</v>
      </c>
      <c r="L1468" t="s">
        <v>50</v>
      </c>
      <c r="M1468" t="s">
        <v>39</v>
      </c>
      <c r="N1468" s="40"/>
      <c r="O1468" s="40"/>
      <c r="P1468" s="40"/>
      <c r="Q1468" s="40"/>
      <c r="R1468" s="39"/>
      <c r="S1468" s="39"/>
      <c r="T1468" s="39"/>
      <c r="U1468" s="40"/>
      <c r="V1468" s="39"/>
      <c r="W1468" s="69"/>
      <c r="Y1468" t="s">
        <v>40</v>
      </c>
      <c r="AA1468">
        <v>4955843</v>
      </c>
      <c r="AB1468" s="46" t="b">
        <v>0</v>
      </c>
      <c r="AD1468" s="8"/>
    </row>
    <row r="1469" ht="14.25" customHeight="1">
      <c r="A1469" s="38">
        <v>1287</v>
      </c>
      <c r="B1469" s="46" t="s">
        <v>53</v>
      </c>
      <c r="C1469" s="46" t="s">
        <v>45</v>
      </c>
      <c r="D1469" s="46" t="s">
        <v>2287</v>
      </c>
      <c r="E1469" s="46" t="s">
        <v>2288</v>
      </c>
      <c r="F1469" t="s">
        <v>48</v>
      </c>
      <c r="G1469" s="46" t="s">
        <v>49</v>
      </c>
      <c r="H1469">
        <v>0.000000000055</v>
      </c>
      <c r="I1469" t="s">
        <v>37</v>
      </c>
      <c r="L1469" t="s">
        <v>50</v>
      </c>
      <c r="M1469" t="s">
        <v>39</v>
      </c>
      <c r="N1469" s="40"/>
      <c r="O1469" s="40"/>
      <c r="P1469" s="40"/>
      <c r="Q1469" s="40"/>
      <c r="R1469" s="39"/>
      <c r="S1469" s="39"/>
      <c r="T1469" s="39"/>
      <c r="U1469" s="40"/>
      <c r="V1469" s="39"/>
      <c r="W1469" s="69"/>
      <c r="Y1469" t="s">
        <v>40</v>
      </c>
      <c r="AA1469">
        <v>35206</v>
      </c>
      <c r="AB1469" s="46" t="b">
        <v>0</v>
      </c>
      <c r="AD1469" s="8"/>
    </row>
    <row r="1470" ht="14.25" customHeight="1">
      <c r="A1470" s="38">
        <v>1287</v>
      </c>
      <c r="B1470" s="46" t="s">
        <v>174</v>
      </c>
      <c r="C1470" s="46" t="s">
        <v>45</v>
      </c>
      <c r="D1470" s="46" t="s">
        <v>2287</v>
      </c>
      <c r="E1470" s="46" t="s">
        <v>2288</v>
      </c>
      <c r="F1470" t="s">
        <v>48</v>
      </c>
      <c r="G1470" s="46" t="s">
        <v>49</v>
      </c>
      <c r="H1470">
        <v>0.000000000055</v>
      </c>
      <c r="I1470" t="s">
        <v>37</v>
      </c>
      <c r="L1470" t="s">
        <v>50</v>
      </c>
      <c r="M1470" t="s">
        <v>39</v>
      </c>
      <c r="N1470" s="40"/>
      <c r="O1470" s="40"/>
      <c r="P1470" s="40"/>
      <c r="Q1470" s="40"/>
      <c r="R1470" s="39"/>
      <c r="S1470" s="39"/>
      <c r="T1470" s="39"/>
      <c r="U1470" s="40"/>
      <c r="V1470" s="39"/>
      <c r="W1470" s="69"/>
      <c r="Y1470" t="s">
        <v>40</v>
      </c>
      <c r="AA1470">
        <v>35206</v>
      </c>
      <c r="AB1470" s="46" t="b">
        <v>0</v>
      </c>
      <c r="AD1470" s="8"/>
    </row>
    <row r="1471" ht="14.25" customHeight="1">
      <c r="A1471" s="38">
        <v>1287</v>
      </c>
      <c r="B1471" s="46" t="s">
        <v>174</v>
      </c>
      <c r="C1471" s="46" t="s">
        <v>45</v>
      </c>
      <c r="D1471" s="46" t="s">
        <v>2289</v>
      </c>
      <c r="E1471" s="46" t="s">
        <v>2290</v>
      </c>
      <c r="F1471" t="s">
        <v>48</v>
      </c>
      <c r="G1471" s="46" t="s">
        <v>49</v>
      </c>
      <c r="H1471">
        <v>0.000000000028</v>
      </c>
      <c r="I1471" t="s">
        <v>37</v>
      </c>
      <c r="L1471" t="s">
        <v>50</v>
      </c>
      <c r="M1471" t="s">
        <v>39</v>
      </c>
      <c r="N1471" s="40"/>
      <c r="O1471" s="40"/>
      <c r="P1471" s="40"/>
      <c r="Q1471" s="40"/>
      <c r="R1471" s="39"/>
      <c r="S1471" s="39"/>
      <c r="T1471" s="39"/>
      <c r="U1471" s="40"/>
      <c r="V1471" s="39"/>
      <c r="W1471" s="69"/>
      <c r="Y1471" t="s">
        <v>40</v>
      </c>
      <c r="AA1471">
        <v>41361</v>
      </c>
      <c r="AB1471" s="46" t="b">
        <v>0</v>
      </c>
      <c r="AD1471" s="8"/>
    </row>
    <row r="1472" ht="14.25" customHeight="1">
      <c r="A1472" s="38">
        <v>1287</v>
      </c>
      <c r="B1472" s="46" t="s">
        <v>53</v>
      </c>
      <c r="C1472" s="46" t="s">
        <v>45</v>
      </c>
      <c r="D1472" s="46" t="s">
        <v>2291</v>
      </c>
      <c r="E1472" s="46" t="s">
        <v>2292</v>
      </c>
      <c r="F1472" t="s">
        <v>48</v>
      </c>
      <c r="G1472" s="46" t="s">
        <v>49</v>
      </c>
      <c r="H1472">
        <v>0.000000005012</v>
      </c>
      <c r="I1472" t="s">
        <v>37</v>
      </c>
      <c r="L1472" t="s">
        <v>50</v>
      </c>
      <c r="M1472" t="s">
        <v>39</v>
      </c>
      <c r="N1472" s="40"/>
      <c r="O1472" s="40"/>
      <c r="P1472" s="40"/>
      <c r="Q1472" s="40"/>
      <c r="R1472" s="39"/>
      <c r="S1472" s="39"/>
      <c r="T1472" s="39"/>
      <c r="U1472" s="40"/>
      <c r="V1472" s="39"/>
      <c r="W1472" s="69"/>
      <c r="Y1472" t="s">
        <v>40</v>
      </c>
      <c r="AA1472">
        <v>36983</v>
      </c>
      <c r="AB1472" s="46" t="b">
        <v>0</v>
      </c>
      <c r="AD1472" s="8"/>
    </row>
    <row r="1473" ht="14.25" customHeight="1">
      <c r="A1473" s="38">
        <v>1287</v>
      </c>
      <c r="B1473" s="46" t="s">
        <v>174</v>
      </c>
      <c r="C1473" s="46" t="s">
        <v>45</v>
      </c>
      <c r="D1473" s="46" t="s">
        <v>2291</v>
      </c>
      <c r="E1473" s="46" t="s">
        <v>2292</v>
      </c>
      <c r="F1473" t="s">
        <v>48</v>
      </c>
      <c r="G1473" s="46" t="s">
        <v>49</v>
      </c>
      <c r="H1473">
        <v>0.000000005012</v>
      </c>
      <c r="I1473" t="s">
        <v>37</v>
      </c>
      <c r="L1473" t="s">
        <v>50</v>
      </c>
      <c r="M1473" t="s">
        <v>39</v>
      </c>
      <c r="N1473" s="40"/>
      <c r="O1473" s="40"/>
      <c r="P1473" s="40"/>
      <c r="Q1473" s="40"/>
      <c r="R1473" s="39"/>
      <c r="S1473" s="39"/>
      <c r="T1473" s="39"/>
      <c r="U1473" s="40"/>
      <c r="V1473" s="39"/>
      <c r="W1473" s="69"/>
      <c r="Y1473" t="s">
        <v>40</v>
      </c>
      <c r="AA1473">
        <v>36983</v>
      </c>
      <c r="AB1473" s="46" t="b">
        <v>0</v>
      </c>
      <c r="AD1473" s="8"/>
    </row>
    <row r="1474" ht="14.25" customHeight="1">
      <c r="A1474" s="38">
        <v>1287</v>
      </c>
      <c r="B1474" s="46" t="s">
        <v>53</v>
      </c>
      <c r="C1474" s="46" t="s">
        <v>45</v>
      </c>
      <c r="D1474" s="46" t="s">
        <v>2293</v>
      </c>
      <c r="E1474" s="46" t="s">
        <v>2294</v>
      </c>
      <c r="F1474" t="s">
        <v>48</v>
      </c>
      <c r="G1474" s="46" t="s">
        <v>49</v>
      </c>
      <c r="H1474">
        <v>0.000000003802</v>
      </c>
      <c r="I1474" t="s">
        <v>37</v>
      </c>
      <c r="L1474" t="s">
        <v>50</v>
      </c>
      <c r="M1474" t="s">
        <v>39</v>
      </c>
      <c r="N1474" s="40"/>
      <c r="O1474" s="40"/>
      <c r="P1474" s="40"/>
      <c r="Q1474" s="40"/>
      <c r="R1474" s="39"/>
      <c r="S1474" s="39"/>
      <c r="T1474" s="39"/>
      <c r="U1474" s="40"/>
      <c r="V1474" s="39"/>
      <c r="W1474" s="69"/>
      <c r="Y1474" t="s">
        <v>40</v>
      </c>
      <c r="AA1474">
        <v>37745</v>
      </c>
      <c r="AB1474" s="46" t="b">
        <v>0</v>
      </c>
      <c r="AD1474" s="8"/>
    </row>
    <row r="1475" ht="14.25" customHeight="1">
      <c r="A1475" s="38">
        <v>1287</v>
      </c>
      <c r="B1475" s="46" t="s">
        <v>174</v>
      </c>
      <c r="C1475" s="46" t="s">
        <v>45</v>
      </c>
      <c r="D1475" s="46" t="s">
        <v>2293</v>
      </c>
      <c r="E1475" s="46" t="s">
        <v>2294</v>
      </c>
      <c r="F1475" t="s">
        <v>48</v>
      </c>
      <c r="G1475" s="46" t="s">
        <v>49</v>
      </c>
      <c r="H1475">
        <v>0.00000000166</v>
      </c>
      <c r="I1475" t="s">
        <v>37</v>
      </c>
      <c r="L1475" t="s">
        <v>50</v>
      </c>
      <c r="M1475" t="s">
        <v>39</v>
      </c>
      <c r="N1475" s="40"/>
      <c r="O1475" s="40"/>
      <c r="P1475" s="40"/>
      <c r="Q1475" s="40"/>
      <c r="R1475" s="39"/>
      <c r="S1475" s="39"/>
      <c r="T1475" s="39"/>
      <c r="U1475" s="40"/>
      <c r="V1475" s="39"/>
      <c r="W1475" s="69"/>
      <c r="Y1475" t="s">
        <v>40</v>
      </c>
      <c r="AA1475">
        <v>37745</v>
      </c>
      <c r="AB1475" s="46" t="b">
        <v>0</v>
      </c>
      <c r="AD1475" s="8"/>
    </row>
    <row r="1476" ht="14.25" customHeight="1">
      <c r="A1476" s="38">
        <v>1287</v>
      </c>
      <c r="B1476" s="46" t="s">
        <v>53</v>
      </c>
      <c r="C1476" s="46" t="s">
        <v>45</v>
      </c>
      <c r="D1476" s="46" t="s">
        <v>2295</v>
      </c>
      <c r="E1476" s="46" t="s">
        <v>2296</v>
      </c>
      <c r="F1476" t="s">
        <v>48</v>
      </c>
      <c r="G1476" s="46" t="s">
        <v>49</v>
      </c>
      <c r="H1476">
        <v>0.000000000039</v>
      </c>
      <c r="I1476" t="s">
        <v>37</v>
      </c>
      <c r="L1476" t="s">
        <v>50</v>
      </c>
      <c r="M1476" t="s">
        <v>39</v>
      </c>
      <c r="N1476" s="40"/>
      <c r="O1476" s="40"/>
      <c r="P1476" s="40"/>
      <c r="Q1476" s="40"/>
      <c r="R1476" s="39"/>
      <c r="S1476" s="39"/>
      <c r="T1476" s="39"/>
      <c r="U1476" s="40"/>
      <c r="V1476" s="39"/>
      <c r="W1476" s="69"/>
      <c r="Y1476" t="s">
        <v>40</v>
      </c>
      <c r="AA1476">
        <v>36989</v>
      </c>
      <c r="AB1476" s="46" t="b">
        <v>0</v>
      </c>
      <c r="AD1476" s="8"/>
    </row>
    <row r="1477" ht="14.25" customHeight="1">
      <c r="A1477" s="38">
        <v>1287</v>
      </c>
      <c r="B1477" s="46" t="s">
        <v>174</v>
      </c>
      <c r="C1477" s="46" t="s">
        <v>45</v>
      </c>
      <c r="D1477" s="46" t="s">
        <v>2295</v>
      </c>
      <c r="E1477" s="46" t="s">
        <v>2296</v>
      </c>
      <c r="F1477" t="s">
        <v>48</v>
      </c>
      <c r="G1477" s="46" t="s">
        <v>49</v>
      </c>
      <c r="H1477">
        <v>0.000000000039</v>
      </c>
      <c r="I1477" t="s">
        <v>37</v>
      </c>
      <c r="L1477" t="s">
        <v>50</v>
      </c>
      <c r="M1477" t="s">
        <v>39</v>
      </c>
      <c r="N1477" s="40"/>
      <c r="O1477" s="40"/>
      <c r="P1477" s="40"/>
      <c r="Q1477" s="40"/>
      <c r="R1477" s="39"/>
      <c r="S1477" s="39"/>
      <c r="T1477" s="39"/>
      <c r="U1477" s="40"/>
      <c r="V1477" s="39"/>
      <c r="W1477" s="69"/>
      <c r="Y1477" t="s">
        <v>40</v>
      </c>
      <c r="AA1477">
        <v>36989</v>
      </c>
      <c r="AB1477" s="46" t="b">
        <v>0</v>
      </c>
      <c r="AD1477" s="8"/>
    </row>
    <row r="1478" ht="14.25" customHeight="1">
      <c r="A1478" s="38">
        <v>1287</v>
      </c>
      <c r="B1478" s="46" t="s">
        <v>174</v>
      </c>
      <c r="C1478" s="46" t="s">
        <v>45</v>
      </c>
      <c r="D1478" s="46" t="s">
        <v>2297</v>
      </c>
      <c r="E1478" s="46" t="s">
        <v>2298</v>
      </c>
      <c r="F1478" t="s">
        <v>48</v>
      </c>
      <c r="G1478" s="46" t="s">
        <v>49</v>
      </c>
      <c r="H1478">
        <v>0.000000000079</v>
      </c>
      <c r="I1478" t="s">
        <v>37</v>
      </c>
      <c r="L1478" t="s">
        <v>50</v>
      </c>
      <c r="M1478" t="s">
        <v>39</v>
      </c>
      <c r="N1478" s="40"/>
      <c r="O1478" s="40"/>
      <c r="P1478" s="40"/>
      <c r="Q1478" s="40"/>
      <c r="R1478" s="39"/>
      <c r="S1478" s="39"/>
      <c r="T1478" s="39"/>
      <c r="U1478" s="40"/>
      <c r="V1478" s="39"/>
      <c r="W1478" s="69"/>
      <c r="Y1478" t="s">
        <v>40</v>
      </c>
      <c r="AA1478">
        <v>139518</v>
      </c>
      <c r="AB1478" s="46" t="b">
        <v>0</v>
      </c>
      <c r="AD1478" s="8"/>
    </row>
    <row r="1479" ht="14.25" customHeight="1">
      <c r="A1479" s="38">
        <v>1287</v>
      </c>
      <c r="B1479" s="46" t="s">
        <v>174</v>
      </c>
      <c r="C1479" s="46" t="s">
        <v>45</v>
      </c>
      <c r="D1479" s="46" t="s">
        <v>2299</v>
      </c>
      <c r="E1479" s="46" t="s">
        <v>2300</v>
      </c>
      <c r="F1479" t="s">
        <v>48</v>
      </c>
      <c r="G1479" s="46" t="s">
        <v>49</v>
      </c>
      <c r="H1479">
        <v>0.000000000813</v>
      </c>
      <c r="I1479" t="s">
        <v>37</v>
      </c>
      <c r="L1479" t="s">
        <v>50</v>
      </c>
      <c r="M1479" t="s">
        <v>39</v>
      </c>
      <c r="N1479" s="40"/>
      <c r="O1479" s="40"/>
      <c r="P1479" s="40"/>
      <c r="Q1479" s="40"/>
      <c r="R1479" s="39"/>
      <c r="S1479" s="39"/>
      <c r="T1479" s="39"/>
      <c r="U1479" s="40"/>
      <c r="V1479" s="39"/>
      <c r="W1479" s="69"/>
      <c r="Y1479" t="s">
        <v>40</v>
      </c>
      <c r="AA1479">
        <v>84383</v>
      </c>
      <c r="AB1479" s="46" t="b">
        <v>0</v>
      </c>
      <c r="AD1479" s="8"/>
    </row>
    <row r="1480" ht="14.25" customHeight="1">
      <c r="A1480" s="38">
        <v>1287</v>
      </c>
      <c r="B1480" s="46" t="s">
        <v>174</v>
      </c>
      <c r="C1480" s="46" t="s">
        <v>45</v>
      </c>
      <c r="D1480" s="46" t="s">
        <v>2301</v>
      </c>
      <c r="E1480" s="46" t="s">
        <v>2302</v>
      </c>
      <c r="F1480" t="s">
        <v>48</v>
      </c>
      <c r="G1480" s="46" t="s">
        <v>49</v>
      </c>
      <c r="H1480">
        <v>0.000000109648</v>
      </c>
      <c r="I1480" t="s">
        <v>37</v>
      </c>
      <c r="L1480" t="s">
        <v>50</v>
      </c>
      <c r="M1480" t="s">
        <v>39</v>
      </c>
      <c r="N1480" s="40"/>
      <c r="O1480" s="40"/>
      <c r="P1480" s="40"/>
      <c r="Q1480" s="40"/>
      <c r="R1480" s="39"/>
      <c r="S1480" s="39"/>
      <c r="T1480" s="39"/>
      <c r="U1480" s="40"/>
      <c r="V1480" s="39"/>
      <c r="W1480" s="69"/>
      <c r="Y1480" t="s">
        <v>40</v>
      </c>
      <c r="AA1480">
        <v>34190</v>
      </c>
      <c r="AB1480" s="46" t="b">
        <v>0</v>
      </c>
      <c r="AD1480" s="8"/>
    </row>
    <row r="1481" ht="14.25" customHeight="1">
      <c r="A1481" s="38">
        <v>1287</v>
      </c>
      <c r="B1481" s="46" t="s">
        <v>53</v>
      </c>
      <c r="C1481" s="46" t="s">
        <v>45</v>
      </c>
      <c r="D1481" s="46" t="s">
        <v>2303</v>
      </c>
      <c r="E1481" s="46" t="s">
        <v>2304</v>
      </c>
      <c r="F1481" t="s">
        <v>48</v>
      </c>
      <c r="G1481" s="46" t="s">
        <v>49</v>
      </c>
      <c r="H1481">
        <v>0.000000002512</v>
      </c>
      <c r="I1481" t="s">
        <v>37</v>
      </c>
      <c r="L1481" t="s">
        <v>50</v>
      </c>
      <c r="M1481" t="s">
        <v>39</v>
      </c>
      <c r="N1481" s="40"/>
      <c r="O1481" s="40"/>
      <c r="P1481" s="40"/>
      <c r="Q1481" s="40"/>
      <c r="R1481" s="39"/>
      <c r="S1481" s="39"/>
      <c r="T1481" s="39"/>
      <c r="U1481" s="40"/>
      <c r="V1481" s="39"/>
      <c r="W1481" s="69"/>
      <c r="Y1481" t="s">
        <v>40</v>
      </c>
      <c r="AA1481">
        <v>37000</v>
      </c>
      <c r="AB1481" s="46" t="b">
        <v>0</v>
      </c>
      <c r="AD1481" s="8"/>
    </row>
    <row r="1482" ht="14.25" customHeight="1">
      <c r="A1482" s="38">
        <v>1287</v>
      </c>
      <c r="B1482" s="46" t="s">
        <v>174</v>
      </c>
      <c r="C1482" s="46" t="s">
        <v>45</v>
      </c>
      <c r="D1482" s="46" t="s">
        <v>2303</v>
      </c>
      <c r="E1482" s="46" t="s">
        <v>2304</v>
      </c>
      <c r="F1482" t="s">
        <v>48</v>
      </c>
      <c r="G1482" s="46" t="s">
        <v>49</v>
      </c>
      <c r="H1482">
        <v>0.000000012589</v>
      </c>
      <c r="I1482" t="s">
        <v>37</v>
      </c>
      <c r="L1482" t="s">
        <v>50</v>
      </c>
      <c r="M1482" t="s">
        <v>39</v>
      </c>
      <c r="N1482" s="40"/>
      <c r="O1482" s="40"/>
      <c r="P1482" s="40"/>
      <c r="Q1482" s="40"/>
      <c r="R1482" s="39"/>
      <c r="S1482" s="39"/>
      <c r="T1482" s="39"/>
      <c r="U1482" s="40"/>
      <c r="V1482" s="39"/>
      <c r="W1482" s="69"/>
      <c r="Y1482" t="s">
        <v>40</v>
      </c>
      <c r="AA1482">
        <v>37000</v>
      </c>
      <c r="AB1482" s="46" t="b">
        <v>0</v>
      </c>
      <c r="AD1482" s="8"/>
    </row>
    <row r="1483" ht="14.25" customHeight="1">
      <c r="A1483" s="38">
        <v>1287</v>
      </c>
      <c r="B1483" s="46" t="s">
        <v>53</v>
      </c>
      <c r="C1483" s="46" t="s">
        <v>45</v>
      </c>
      <c r="D1483" s="46" t="s">
        <v>2305</v>
      </c>
      <c r="E1483" s="46" t="s">
        <v>2306</v>
      </c>
      <c r="F1483" t="s">
        <v>48</v>
      </c>
      <c r="G1483" s="46" t="s">
        <v>49</v>
      </c>
      <c r="H1483">
        <v>0.000000002239</v>
      </c>
      <c r="I1483" t="s">
        <v>37</v>
      </c>
      <c r="L1483" t="s">
        <v>50</v>
      </c>
      <c r="M1483" t="s">
        <v>39</v>
      </c>
      <c r="N1483" s="40"/>
      <c r="O1483" s="40"/>
      <c r="P1483" s="40"/>
      <c r="Q1483" s="40"/>
      <c r="R1483" s="39"/>
      <c r="S1483" s="39"/>
      <c r="T1483" s="39"/>
      <c r="U1483" s="40"/>
      <c r="V1483" s="39"/>
      <c r="W1483" s="69"/>
      <c r="Y1483" t="s">
        <v>40</v>
      </c>
      <c r="AA1483">
        <v>34859</v>
      </c>
      <c r="AB1483" s="46" t="b">
        <v>0</v>
      </c>
      <c r="AD1483" s="8"/>
    </row>
    <row r="1484" ht="14.25" customHeight="1">
      <c r="A1484" s="38">
        <v>1287</v>
      </c>
      <c r="B1484" s="46" t="s">
        <v>174</v>
      </c>
      <c r="C1484" s="46" t="s">
        <v>45</v>
      </c>
      <c r="D1484" s="46" t="s">
        <v>2305</v>
      </c>
      <c r="E1484" s="46" t="s">
        <v>2306</v>
      </c>
      <c r="F1484" t="s">
        <v>48</v>
      </c>
      <c r="G1484" s="46" t="s">
        <v>49</v>
      </c>
      <c r="H1484">
        <v>0.000000002239</v>
      </c>
      <c r="I1484" t="s">
        <v>37</v>
      </c>
      <c r="L1484" t="s">
        <v>50</v>
      </c>
      <c r="M1484" t="s">
        <v>39</v>
      </c>
      <c r="N1484" s="40"/>
      <c r="O1484" s="40"/>
      <c r="P1484" s="40"/>
      <c r="Q1484" s="40"/>
      <c r="R1484" s="39"/>
      <c r="S1484" s="39"/>
      <c r="T1484" s="39"/>
      <c r="U1484" s="40"/>
      <c r="V1484" s="39"/>
      <c r="W1484" s="69"/>
      <c r="Y1484" t="s">
        <v>40</v>
      </c>
      <c r="AA1484">
        <v>34859</v>
      </c>
      <c r="AB1484" s="46" t="b">
        <v>0</v>
      </c>
      <c r="AD1484" s="8"/>
    </row>
    <row r="1485" ht="14.25" customHeight="1">
      <c r="A1485" s="38">
        <v>1287</v>
      </c>
      <c r="B1485" s="46" t="s">
        <v>174</v>
      </c>
      <c r="C1485" s="46" t="s">
        <v>45</v>
      </c>
      <c r="D1485" s="46" t="s">
        <v>2307</v>
      </c>
      <c r="E1485" s="46" t="s">
        <v>2308</v>
      </c>
      <c r="F1485" t="s">
        <v>48</v>
      </c>
      <c r="G1485" s="46" t="s">
        <v>49</v>
      </c>
      <c r="H1485">
        <v>0.000000036308</v>
      </c>
      <c r="I1485" t="s">
        <v>37</v>
      </c>
      <c r="L1485" t="s">
        <v>50</v>
      </c>
      <c r="M1485" t="s">
        <v>39</v>
      </c>
      <c r="N1485" s="40"/>
      <c r="O1485" s="40"/>
      <c r="P1485" s="40"/>
      <c r="Q1485" s="40"/>
      <c r="R1485" s="39"/>
      <c r="S1485" s="39"/>
      <c r="T1485" s="39"/>
      <c r="U1485" s="40"/>
      <c r="V1485" s="39"/>
      <c r="W1485" s="69"/>
      <c r="Y1485" t="s">
        <v>40</v>
      </c>
      <c r="AA1485">
        <v>84322</v>
      </c>
      <c r="AB1485" s="46" t="b">
        <v>0</v>
      </c>
      <c r="AD1485" s="8"/>
    </row>
    <row r="1486" ht="14.25" customHeight="1">
      <c r="A1486" s="38">
        <v>1287</v>
      </c>
      <c r="B1486" s="46" t="s">
        <v>174</v>
      </c>
      <c r="C1486" s="46" t="s">
        <v>45</v>
      </c>
      <c r="D1486" s="46" t="s">
        <v>2309</v>
      </c>
      <c r="E1486" s="46" t="s">
        <v>2310</v>
      </c>
      <c r="F1486" t="s">
        <v>48</v>
      </c>
      <c r="G1486" s="46" t="s">
        <v>49</v>
      </c>
      <c r="H1486">
        <v>0.000000000316</v>
      </c>
      <c r="I1486" t="s">
        <v>37</v>
      </c>
      <c r="L1486" t="s">
        <v>50</v>
      </c>
      <c r="M1486" t="s">
        <v>39</v>
      </c>
      <c r="N1486" s="40"/>
      <c r="O1486" s="40"/>
      <c r="P1486" s="40"/>
      <c r="Q1486" s="40"/>
      <c r="R1486" s="39"/>
      <c r="S1486" s="39"/>
      <c r="T1486" s="39"/>
      <c r="U1486" s="40"/>
      <c r="V1486" s="39"/>
      <c r="W1486" s="69"/>
      <c r="Y1486" t="s">
        <v>40</v>
      </c>
      <c r="AA1486">
        <v>83427</v>
      </c>
      <c r="AB1486" s="46" t="b">
        <v>0</v>
      </c>
      <c r="AD1486" s="8"/>
    </row>
    <row r="1487" ht="14.25" customHeight="1">
      <c r="A1487" s="38">
        <v>1287</v>
      </c>
      <c r="B1487" s="46" t="s">
        <v>174</v>
      </c>
      <c r="C1487" s="46" t="s">
        <v>45</v>
      </c>
      <c r="D1487" s="46" t="s">
        <v>2311</v>
      </c>
      <c r="E1487" s="46" t="s">
        <v>2312</v>
      </c>
      <c r="F1487" t="s">
        <v>48</v>
      </c>
      <c r="G1487" s="46" t="s">
        <v>49</v>
      </c>
      <c r="H1487">
        <v>0.000000000072</v>
      </c>
      <c r="I1487" t="s">
        <v>37</v>
      </c>
      <c r="L1487" t="s">
        <v>50</v>
      </c>
      <c r="M1487" t="s">
        <v>39</v>
      </c>
      <c r="N1487" s="40"/>
      <c r="O1487" s="40"/>
      <c r="P1487" s="40"/>
      <c r="Q1487" s="40"/>
      <c r="R1487" s="39"/>
      <c r="S1487" s="39"/>
      <c r="T1487" s="39"/>
      <c r="U1487" s="40"/>
      <c r="V1487" s="39"/>
      <c r="W1487" s="69"/>
      <c r="Y1487" t="s">
        <v>40</v>
      </c>
      <c r="AA1487">
        <v>83428</v>
      </c>
      <c r="AB1487" s="46" t="b">
        <v>0</v>
      </c>
      <c r="AD1487" s="8"/>
    </row>
    <row r="1488" ht="14.25" customHeight="1">
      <c r="A1488" s="38">
        <v>1287</v>
      </c>
      <c r="B1488" s="46" t="s">
        <v>53</v>
      </c>
      <c r="C1488" s="46" t="s">
        <v>45</v>
      </c>
      <c r="D1488" s="46" t="s">
        <v>2313</v>
      </c>
      <c r="E1488" s="46" t="s">
        <v>2314</v>
      </c>
      <c r="F1488" t="s">
        <v>48</v>
      </c>
      <c r="G1488" s="46" t="s">
        <v>49</v>
      </c>
      <c r="H1488">
        <v>0.000000040738</v>
      </c>
      <c r="I1488" t="s">
        <v>37</v>
      </c>
      <c r="L1488" t="s">
        <v>50</v>
      </c>
      <c r="M1488" t="s">
        <v>39</v>
      </c>
      <c r="N1488" s="40"/>
      <c r="O1488" s="40"/>
      <c r="P1488" s="40"/>
      <c r="Q1488" s="40"/>
      <c r="R1488" s="39"/>
      <c r="S1488" s="39"/>
      <c r="T1488" s="39"/>
      <c r="U1488" s="40"/>
      <c r="V1488" s="39"/>
      <c r="W1488" s="69"/>
      <c r="Y1488" t="s">
        <v>40</v>
      </c>
      <c r="AA1488">
        <v>34191</v>
      </c>
      <c r="AB1488" s="46" t="b">
        <v>0</v>
      </c>
      <c r="AD1488" s="8"/>
    </row>
    <row r="1489" ht="14.25" customHeight="1">
      <c r="A1489" s="38">
        <v>1287</v>
      </c>
      <c r="B1489" s="46" t="s">
        <v>174</v>
      </c>
      <c r="C1489" s="46" t="s">
        <v>45</v>
      </c>
      <c r="D1489" s="46" t="s">
        <v>2313</v>
      </c>
      <c r="E1489" s="46" t="s">
        <v>2314</v>
      </c>
      <c r="F1489" t="s">
        <v>48</v>
      </c>
      <c r="G1489" s="46" t="s">
        <v>49</v>
      </c>
      <c r="H1489">
        <v>0.000000004786</v>
      </c>
      <c r="I1489" t="s">
        <v>37</v>
      </c>
      <c r="L1489" t="s">
        <v>50</v>
      </c>
      <c r="M1489" t="s">
        <v>39</v>
      </c>
      <c r="N1489" s="40"/>
      <c r="O1489" s="40"/>
      <c r="P1489" s="40"/>
      <c r="Q1489" s="40"/>
      <c r="R1489" s="39"/>
      <c r="S1489" s="39"/>
      <c r="T1489" s="39"/>
      <c r="U1489" s="40"/>
      <c r="V1489" s="39"/>
      <c r="W1489" s="69"/>
      <c r="Y1489" t="s">
        <v>40</v>
      </c>
      <c r="AA1489">
        <v>34191</v>
      </c>
      <c r="AB1489" s="46" t="b">
        <v>0</v>
      </c>
      <c r="AD1489" s="8"/>
    </row>
    <row r="1490" ht="14.25" customHeight="1">
      <c r="A1490" s="38">
        <v>1287</v>
      </c>
      <c r="B1490" s="46" t="s">
        <v>53</v>
      </c>
      <c r="C1490" s="46" t="s">
        <v>45</v>
      </c>
      <c r="D1490" s="46" t="s">
        <v>2315</v>
      </c>
      <c r="E1490" s="46" t="s">
        <v>2316</v>
      </c>
      <c r="F1490" t="s">
        <v>48</v>
      </c>
      <c r="G1490" s="46" t="s">
        <v>49</v>
      </c>
      <c r="H1490">
        <v>0.000000012023</v>
      </c>
      <c r="I1490" t="s">
        <v>37</v>
      </c>
      <c r="L1490" t="s">
        <v>50</v>
      </c>
      <c r="M1490" t="s">
        <v>39</v>
      </c>
      <c r="N1490" s="40"/>
      <c r="O1490" s="40"/>
      <c r="P1490" s="40"/>
      <c r="Q1490" s="40"/>
      <c r="R1490" s="39"/>
      <c r="S1490" s="39"/>
      <c r="T1490" s="39"/>
      <c r="U1490" s="40"/>
      <c r="V1490" s="39"/>
      <c r="W1490" s="69"/>
      <c r="Y1490" t="s">
        <v>40</v>
      </c>
      <c r="AA1490">
        <v>36981</v>
      </c>
      <c r="AB1490" s="46" t="b">
        <v>0</v>
      </c>
      <c r="AD1490" s="8"/>
    </row>
    <row r="1491" ht="14.25" customHeight="1">
      <c r="A1491" s="38">
        <v>1287</v>
      </c>
      <c r="B1491" s="46" t="s">
        <v>174</v>
      </c>
      <c r="C1491" s="46" t="s">
        <v>45</v>
      </c>
      <c r="D1491" s="46" t="s">
        <v>2315</v>
      </c>
      <c r="E1491" s="46" t="s">
        <v>2316</v>
      </c>
      <c r="F1491" t="s">
        <v>48</v>
      </c>
      <c r="G1491" s="46" t="s">
        <v>49</v>
      </c>
      <c r="H1491">
        <v>0.000000012023</v>
      </c>
      <c r="I1491" t="s">
        <v>37</v>
      </c>
      <c r="L1491" t="s">
        <v>50</v>
      </c>
      <c r="M1491" t="s">
        <v>39</v>
      </c>
      <c r="N1491" s="40"/>
      <c r="O1491" s="40"/>
      <c r="P1491" s="40"/>
      <c r="Q1491" s="40"/>
      <c r="R1491" s="39"/>
      <c r="S1491" s="39"/>
      <c r="T1491" s="39"/>
      <c r="U1491" s="40"/>
      <c r="V1491" s="39"/>
      <c r="W1491" s="69"/>
      <c r="Y1491" t="s">
        <v>40</v>
      </c>
      <c r="AA1491">
        <v>36981</v>
      </c>
      <c r="AB1491" s="46" t="b">
        <v>0</v>
      </c>
      <c r="AD1491" s="8"/>
    </row>
    <row r="1492" ht="14.25" customHeight="1">
      <c r="A1492" s="38">
        <v>1287</v>
      </c>
      <c r="B1492" s="46" t="s">
        <v>174</v>
      </c>
      <c r="C1492" s="46" t="s">
        <v>45</v>
      </c>
      <c r="D1492" s="46" t="s">
        <v>2317</v>
      </c>
      <c r="E1492" s="46" t="s">
        <v>2318</v>
      </c>
      <c r="F1492" t="s">
        <v>48</v>
      </c>
      <c r="G1492" s="46" t="s">
        <v>49</v>
      </c>
      <c r="H1492">
        <v>0.000000007943</v>
      </c>
      <c r="I1492" t="s">
        <v>37</v>
      </c>
      <c r="L1492" t="s">
        <v>50</v>
      </c>
      <c r="M1492" t="s">
        <v>39</v>
      </c>
      <c r="N1492" s="40"/>
      <c r="O1492" s="40"/>
      <c r="P1492" s="40"/>
      <c r="Q1492" s="40"/>
      <c r="R1492" s="39"/>
      <c r="S1492" s="39"/>
      <c r="T1492" s="39"/>
      <c r="U1492" s="40"/>
      <c r="V1492" s="39"/>
      <c r="W1492" s="69"/>
      <c r="Y1492" t="s">
        <v>40</v>
      </c>
      <c r="AA1492">
        <v>160524</v>
      </c>
      <c r="AB1492" s="46" t="b">
        <v>0</v>
      </c>
      <c r="AD1492" s="8"/>
    </row>
    <row r="1493" ht="14.25" customHeight="1">
      <c r="A1493" s="38">
        <v>1287</v>
      </c>
      <c r="B1493" s="46" t="s">
        <v>53</v>
      </c>
      <c r="C1493" s="46" t="s">
        <v>45</v>
      </c>
      <c r="D1493" s="46" t="s">
        <v>2319</v>
      </c>
      <c r="E1493" s="46" t="s">
        <v>2320</v>
      </c>
      <c r="F1493" t="s">
        <v>48</v>
      </c>
      <c r="G1493" s="46" t="s">
        <v>49</v>
      </c>
      <c r="H1493">
        <v>0.00000006166</v>
      </c>
      <c r="I1493" t="s">
        <v>37</v>
      </c>
      <c r="L1493" t="s">
        <v>50</v>
      </c>
      <c r="M1493" t="s">
        <v>39</v>
      </c>
      <c r="N1493" s="40"/>
      <c r="O1493" s="40"/>
      <c r="P1493" s="40"/>
      <c r="Q1493" s="40"/>
      <c r="R1493" s="39"/>
      <c r="S1493" s="39"/>
      <c r="T1493" s="39"/>
      <c r="U1493" s="40"/>
      <c r="V1493" s="39"/>
      <c r="W1493" s="69"/>
      <c r="Y1493" t="s">
        <v>40</v>
      </c>
      <c r="AA1493">
        <v>37779</v>
      </c>
      <c r="AB1493" s="46" t="b">
        <v>0</v>
      </c>
      <c r="AD1493" s="8"/>
    </row>
    <row r="1494" ht="14.25" customHeight="1">
      <c r="A1494" s="38">
        <v>1287</v>
      </c>
      <c r="B1494" s="46" t="s">
        <v>174</v>
      </c>
      <c r="C1494" s="46" t="s">
        <v>45</v>
      </c>
      <c r="D1494" s="46" t="s">
        <v>2319</v>
      </c>
      <c r="E1494" s="46" t="s">
        <v>2320</v>
      </c>
      <c r="F1494" t="s">
        <v>48</v>
      </c>
      <c r="G1494" s="46" t="s">
        <v>49</v>
      </c>
      <c r="H1494">
        <v>0.00000006166</v>
      </c>
      <c r="I1494" t="s">
        <v>37</v>
      </c>
      <c r="L1494" t="s">
        <v>50</v>
      </c>
      <c r="M1494" t="s">
        <v>39</v>
      </c>
      <c r="N1494" s="40"/>
      <c r="O1494" s="40"/>
      <c r="P1494" s="40"/>
      <c r="Q1494" s="40"/>
      <c r="R1494" s="39"/>
      <c r="S1494" s="39"/>
      <c r="T1494" s="39"/>
      <c r="U1494" s="40"/>
      <c r="V1494" s="39"/>
      <c r="W1494" s="69"/>
      <c r="Y1494" t="s">
        <v>40</v>
      </c>
      <c r="AA1494">
        <v>37779</v>
      </c>
      <c r="AB1494" s="46" t="b">
        <v>0</v>
      </c>
      <c r="AD1494" s="8"/>
    </row>
    <row r="1495" ht="14.25" customHeight="1">
      <c r="A1495" s="38">
        <v>1287</v>
      </c>
      <c r="B1495" s="46" t="s">
        <v>53</v>
      </c>
      <c r="C1495" s="46" t="s">
        <v>45</v>
      </c>
      <c r="D1495" s="46" t="s">
        <v>2321</v>
      </c>
      <c r="E1495" s="46" t="s">
        <v>2322</v>
      </c>
      <c r="F1495" t="s">
        <v>48</v>
      </c>
      <c r="G1495" s="46" t="s">
        <v>49</v>
      </c>
      <c r="H1495">
        <v>0.000000020893</v>
      </c>
      <c r="I1495" t="s">
        <v>37</v>
      </c>
      <c r="L1495" t="s">
        <v>50</v>
      </c>
      <c r="M1495" t="s">
        <v>39</v>
      </c>
      <c r="N1495" s="40"/>
      <c r="O1495" s="40"/>
      <c r="P1495" s="40"/>
      <c r="Q1495" s="40"/>
      <c r="R1495" s="39"/>
      <c r="S1495" s="39"/>
      <c r="T1495" s="39"/>
      <c r="U1495" s="40"/>
      <c r="V1495" s="39"/>
      <c r="W1495" s="69"/>
      <c r="Y1495" t="s">
        <v>40</v>
      </c>
      <c r="AA1495">
        <v>36771</v>
      </c>
      <c r="AB1495" s="46" t="b">
        <v>0</v>
      </c>
      <c r="AD1495" s="8"/>
    </row>
    <row r="1496" ht="14.25" customHeight="1">
      <c r="A1496" s="38">
        <v>1287</v>
      </c>
      <c r="B1496" s="46" t="s">
        <v>174</v>
      </c>
      <c r="C1496" s="46" t="s">
        <v>45</v>
      </c>
      <c r="D1496" s="46" t="s">
        <v>2321</v>
      </c>
      <c r="E1496" s="46" t="s">
        <v>2322</v>
      </c>
      <c r="F1496" t="s">
        <v>48</v>
      </c>
      <c r="G1496" s="46" t="s">
        <v>49</v>
      </c>
      <c r="H1496">
        <v>0.000000020893</v>
      </c>
      <c r="I1496" t="s">
        <v>37</v>
      </c>
      <c r="L1496" t="s">
        <v>50</v>
      </c>
      <c r="M1496" t="s">
        <v>39</v>
      </c>
      <c r="N1496" s="40"/>
      <c r="O1496" s="40"/>
      <c r="P1496" s="40"/>
      <c r="Q1496" s="40"/>
      <c r="R1496" s="39"/>
      <c r="S1496" s="39"/>
      <c r="T1496" s="39"/>
      <c r="U1496" s="40"/>
      <c r="V1496" s="39"/>
      <c r="W1496" s="69"/>
      <c r="Y1496" t="s">
        <v>40</v>
      </c>
      <c r="AA1496">
        <v>36771</v>
      </c>
      <c r="AB1496" s="46" t="b">
        <v>0</v>
      </c>
      <c r="AD1496" s="8"/>
    </row>
    <row r="1497" ht="14.25" customHeight="1">
      <c r="A1497" s="38">
        <v>1287</v>
      </c>
      <c r="B1497" s="46" t="s">
        <v>53</v>
      </c>
      <c r="C1497" s="46" t="s">
        <v>45</v>
      </c>
      <c r="D1497" s="46" t="s">
        <v>2323</v>
      </c>
      <c r="E1497" s="46" t="s">
        <v>2324</v>
      </c>
      <c r="F1497" t="s">
        <v>48</v>
      </c>
      <c r="G1497" s="46" t="s">
        <v>49</v>
      </c>
      <c r="H1497">
        <v>0.000000012303</v>
      </c>
      <c r="I1497" t="s">
        <v>37</v>
      </c>
      <c r="L1497" t="s">
        <v>50</v>
      </c>
      <c r="M1497" t="s">
        <v>39</v>
      </c>
      <c r="N1497" s="40"/>
      <c r="O1497" s="40"/>
      <c r="P1497" s="40"/>
      <c r="Q1497" s="40"/>
      <c r="R1497" s="39"/>
      <c r="S1497" s="39"/>
      <c r="T1497" s="39"/>
      <c r="U1497" s="40"/>
      <c r="V1497" s="39"/>
      <c r="W1497" s="69"/>
      <c r="Y1497" t="s">
        <v>40</v>
      </c>
      <c r="AA1497">
        <v>34849</v>
      </c>
      <c r="AB1497" s="46" t="b">
        <v>0</v>
      </c>
      <c r="AD1497" s="8"/>
    </row>
    <row r="1498" ht="14.25" customHeight="1">
      <c r="A1498" s="38">
        <v>1287</v>
      </c>
      <c r="B1498" s="46" t="s">
        <v>174</v>
      </c>
      <c r="C1498" s="46" t="s">
        <v>45</v>
      </c>
      <c r="D1498" s="46" t="s">
        <v>2323</v>
      </c>
      <c r="E1498" s="46" t="s">
        <v>2324</v>
      </c>
      <c r="F1498" t="s">
        <v>48</v>
      </c>
      <c r="G1498" s="46" t="s">
        <v>49</v>
      </c>
      <c r="H1498">
        <v>0.000000012303</v>
      </c>
      <c r="I1498" t="s">
        <v>37</v>
      </c>
      <c r="L1498" t="s">
        <v>50</v>
      </c>
      <c r="M1498" t="s">
        <v>39</v>
      </c>
      <c r="N1498" s="40"/>
      <c r="O1498" s="40"/>
      <c r="P1498" s="40"/>
      <c r="Q1498" s="40"/>
      <c r="R1498" s="39"/>
      <c r="S1498" s="39"/>
      <c r="T1498" s="39"/>
      <c r="U1498" s="40"/>
      <c r="V1498" s="39"/>
      <c r="W1498" s="69"/>
      <c r="Y1498" t="s">
        <v>40</v>
      </c>
      <c r="AA1498">
        <v>34849</v>
      </c>
      <c r="AB1498" s="46" t="b">
        <v>0</v>
      </c>
      <c r="AD1498" s="8"/>
    </row>
    <row r="1499" ht="14.25" customHeight="1">
      <c r="A1499" s="38">
        <v>1287</v>
      </c>
      <c r="B1499" s="46" t="s">
        <v>53</v>
      </c>
      <c r="C1499" s="46" t="s">
        <v>45</v>
      </c>
      <c r="D1499" s="46" t="s">
        <v>2325</v>
      </c>
      <c r="E1499" s="46" t="s">
        <v>2326</v>
      </c>
      <c r="F1499" t="s">
        <v>48</v>
      </c>
      <c r="G1499" s="46" t="s">
        <v>49</v>
      </c>
      <c r="H1499">
        <v>0.000000037154</v>
      </c>
      <c r="I1499" t="s">
        <v>37</v>
      </c>
      <c r="L1499" t="s">
        <v>50</v>
      </c>
      <c r="M1499" t="s">
        <v>39</v>
      </c>
      <c r="N1499" s="40"/>
      <c r="O1499" s="40"/>
      <c r="P1499" s="40"/>
      <c r="Q1499" s="40"/>
      <c r="R1499" s="39"/>
      <c r="S1499" s="39"/>
      <c r="T1499" s="39"/>
      <c r="U1499" s="40"/>
      <c r="V1499" s="39"/>
      <c r="W1499" s="69"/>
      <c r="Y1499" t="s">
        <v>40</v>
      </c>
      <c r="AA1499">
        <v>37744</v>
      </c>
      <c r="AB1499" s="46" t="b">
        <v>0</v>
      </c>
      <c r="AD1499" s="8"/>
    </row>
    <row r="1500" ht="14.25" customHeight="1">
      <c r="A1500" s="38">
        <v>1287</v>
      </c>
      <c r="B1500" s="46" t="s">
        <v>174</v>
      </c>
      <c r="C1500" s="46" t="s">
        <v>45</v>
      </c>
      <c r="D1500" s="46" t="s">
        <v>2325</v>
      </c>
      <c r="E1500" s="46" t="s">
        <v>2326</v>
      </c>
      <c r="F1500" t="s">
        <v>48</v>
      </c>
      <c r="G1500" s="46" t="s">
        <v>49</v>
      </c>
      <c r="H1500">
        <v>0.000000037154</v>
      </c>
      <c r="I1500" t="s">
        <v>37</v>
      </c>
      <c r="L1500" t="s">
        <v>50</v>
      </c>
      <c r="M1500" t="s">
        <v>39</v>
      </c>
      <c r="N1500" s="40"/>
      <c r="O1500" s="40"/>
      <c r="P1500" s="40"/>
      <c r="Q1500" s="40"/>
      <c r="R1500" s="39"/>
      <c r="S1500" s="39"/>
      <c r="T1500" s="39"/>
      <c r="U1500" s="40"/>
      <c r="V1500" s="39"/>
      <c r="W1500" s="69"/>
      <c r="Y1500" t="s">
        <v>40</v>
      </c>
      <c r="AA1500">
        <v>37744</v>
      </c>
      <c r="AB1500" s="46" t="b">
        <v>0</v>
      </c>
      <c r="AD1500" s="8"/>
    </row>
    <row r="1501" ht="14.25" customHeight="1">
      <c r="A1501" s="38">
        <v>1287</v>
      </c>
      <c r="B1501" s="46" t="s">
        <v>174</v>
      </c>
      <c r="C1501" s="46" t="s">
        <v>45</v>
      </c>
      <c r="D1501" s="46" t="s">
        <v>2327</v>
      </c>
      <c r="E1501" s="46" t="s">
        <v>2328</v>
      </c>
      <c r="F1501" t="s">
        <v>48</v>
      </c>
      <c r="G1501" s="46" t="s">
        <v>49</v>
      </c>
      <c r="H1501">
        <v>0.000000001148</v>
      </c>
      <c r="I1501" t="s">
        <v>37</v>
      </c>
      <c r="L1501" t="s">
        <v>50</v>
      </c>
      <c r="M1501" t="s">
        <v>39</v>
      </c>
      <c r="N1501" s="40"/>
      <c r="O1501" s="40"/>
      <c r="P1501" s="40"/>
      <c r="Q1501" s="40"/>
      <c r="R1501" s="39"/>
      <c r="S1501" s="39"/>
      <c r="T1501" s="39"/>
      <c r="U1501" s="40"/>
      <c r="V1501" s="39"/>
      <c r="W1501" s="69"/>
      <c r="Y1501" t="s">
        <v>40</v>
      </c>
      <c r="AA1501">
        <v>36980</v>
      </c>
      <c r="AB1501" s="46" t="b">
        <v>0</v>
      </c>
      <c r="AD1501" s="8"/>
    </row>
    <row r="1502" ht="14.25" customHeight="1">
      <c r="A1502" s="38">
        <v>1287</v>
      </c>
      <c r="B1502" s="46" t="s">
        <v>174</v>
      </c>
      <c r="C1502" s="46" t="s">
        <v>45</v>
      </c>
      <c r="D1502" s="46" t="s">
        <v>2329</v>
      </c>
      <c r="E1502" s="46" t="s">
        <v>2330</v>
      </c>
      <c r="F1502" t="s">
        <v>48</v>
      </c>
      <c r="G1502" s="46" t="s">
        <v>49</v>
      </c>
      <c r="H1502">
        <v>0.000000000891</v>
      </c>
      <c r="I1502" t="s">
        <v>37</v>
      </c>
      <c r="L1502" t="s">
        <v>50</v>
      </c>
      <c r="M1502" t="s">
        <v>39</v>
      </c>
      <c r="N1502" s="40"/>
      <c r="O1502" s="40"/>
      <c r="P1502" s="40"/>
      <c r="Q1502" s="40"/>
      <c r="R1502" s="39"/>
      <c r="S1502" s="39"/>
      <c r="T1502" s="39"/>
      <c r="U1502" s="40"/>
      <c r="V1502" s="39"/>
      <c r="W1502" s="69"/>
      <c r="Y1502" t="s">
        <v>40</v>
      </c>
      <c r="AA1502">
        <v>77837</v>
      </c>
      <c r="AB1502" s="46" t="b">
        <v>0</v>
      </c>
      <c r="AD1502" s="8"/>
    </row>
    <row r="1503" ht="14.25" customHeight="1">
      <c r="A1503" s="38">
        <v>1287</v>
      </c>
      <c r="B1503" s="46" t="s">
        <v>53</v>
      </c>
      <c r="C1503" s="46" t="s">
        <v>45</v>
      </c>
      <c r="D1503" s="46" t="s">
        <v>2331</v>
      </c>
      <c r="E1503" s="46" t="s">
        <v>2332</v>
      </c>
      <c r="F1503" t="s">
        <v>48</v>
      </c>
      <c r="G1503" s="46" t="s">
        <v>49</v>
      </c>
      <c r="H1503">
        <v>0.000000038019</v>
      </c>
      <c r="I1503" t="s">
        <v>37</v>
      </c>
      <c r="L1503" t="s">
        <v>50</v>
      </c>
      <c r="M1503" t="s">
        <v>39</v>
      </c>
      <c r="N1503" s="40"/>
      <c r="O1503" s="40"/>
      <c r="P1503" s="40"/>
      <c r="Q1503" s="40"/>
      <c r="R1503" s="39"/>
      <c r="S1503" s="39"/>
      <c r="T1503" s="39"/>
      <c r="U1503" s="40"/>
      <c r="V1503" s="39"/>
      <c r="W1503" s="69"/>
      <c r="Y1503" t="s">
        <v>40</v>
      </c>
      <c r="AA1503">
        <v>36976</v>
      </c>
      <c r="AB1503" s="46" t="b">
        <v>0</v>
      </c>
      <c r="AD1503" s="8"/>
    </row>
    <row r="1504" ht="14.25" customHeight="1">
      <c r="A1504" s="38">
        <v>1287</v>
      </c>
      <c r="B1504" s="46" t="s">
        <v>174</v>
      </c>
      <c r="C1504" s="46" t="s">
        <v>45</v>
      </c>
      <c r="D1504" s="46" t="s">
        <v>2331</v>
      </c>
      <c r="E1504" s="46" t="s">
        <v>2332</v>
      </c>
      <c r="F1504" t="s">
        <v>48</v>
      </c>
      <c r="G1504" s="46" t="s">
        <v>49</v>
      </c>
      <c r="H1504">
        <v>0.000000038019</v>
      </c>
      <c r="I1504" t="s">
        <v>37</v>
      </c>
      <c r="L1504" t="s">
        <v>50</v>
      </c>
      <c r="M1504" t="s">
        <v>39</v>
      </c>
      <c r="N1504" s="40"/>
      <c r="O1504" s="40"/>
      <c r="P1504" s="40"/>
      <c r="Q1504" s="40"/>
      <c r="R1504" s="39"/>
      <c r="S1504" s="39"/>
      <c r="T1504" s="39"/>
      <c r="U1504" s="40"/>
      <c r="V1504" s="39"/>
      <c r="W1504" s="69"/>
      <c r="Y1504" t="s">
        <v>40</v>
      </c>
      <c r="AA1504">
        <v>36976</v>
      </c>
      <c r="AB1504" s="46" t="b">
        <v>0</v>
      </c>
      <c r="AD1504" s="8"/>
    </row>
    <row r="1505" ht="14.25" customHeight="1">
      <c r="A1505" s="38">
        <v>1287</v>
      </c>
      <c r="B1505" s="46" t="s">
        <v>53</v>
      </c>
      <c r="C1505" s="46" t="s">
        <v>45</v>
      </c>
      <c r="D1505" s="46" t="s">
        <v>2333</v>
      </c>
      <c r="E1505" s="46" t="s">
        <v>2334</v>
      </c>
      <c r="F1505" t="s">
        <v>48</v>
      </c>
      <c r="G1505" s="46" t="s">
        <v>49</v>
      </c>
      <c r="H1505">
        <v>0.000000338844</v>
      </c>
      <c r="I1505" t="s">
        <v>37</v>
      </c>
      <c r="L1505" t="s">
        <v>50</v>
      </c>
      <c r="M1505" t="s">
        <v>39</v>
      </c>
      <c r="N1505" s="40"/>
      <c r="O1505" s="40"/>
      <c r="P1505" s="40"/>
      <c r="Q1505" s="40"/>
      <c r="R1505" s="39"/>
      <c r="S1505" s="39"/>
      <c r="T1505" s="39"/>
      <c r="U1505" s="40"/>
      <c r="V1505" s="39"/>
      <c r="W1505" s="69"/>
      <c r="Y1505" t="s">
        <v>40</v>
      </c>
      <c r="AA1505">
        <v>35579</v>
      </c>
      <c r="AB1505" s="46" t="b">
        <v>0</v>
      </c>
      <c r="AD1505" s="8"/>
    </row>
    <row r="1506" ht="14.25" customHeight="1">
      <c r="A1506" s="38">
        <v>1287</v>
      </c>
      <c r="B1506" s="46" t="s">
        <v>174</v>
      </c>
      <c r="C1506" s="46" t="s">
        <v>45</v>
      </c>
      <c r="D1506" s="46" t="s">
        <v>2333</v>
      </c>
      <c r="E1506" s="46" t="s">
        <v>2334</v>
      </c>
      <c r="F1506" t="s">
        <v>48</v>
      </c>
      <c r="G1506" s="46" t="s">
        <v>49</v>
      </c>
      <c r="H1506">
        <v>0.000000338844</v>
      </c>
      <c r="I1506" t="s">
        <v>37</v>
      </c>
      <c r="L1506" t="s">
        <v>50</v>
      </c>
      <c r="M1506" t="s">
        <v>39</v>
      </c>
      <c r="N1506" s="40"/>
      <c r="O1506" s="40"/>
      <c r="P1506" s="40"/>
      <c r="Q1506" s="40"/>
      <c r="R1506" s="39"/>
      <c r="S1506" s="39"/>
      <c r="T1506" s="39"/>
      <c r="U1506" s="40"/>
      <c r="V1506" s="39"/>
      <c r="W1506" s="69"/>
      <c r="Y1506" t="s">
        <v>40</v>
      </c>
      <c r="AA1506">
        <v>35579</v>
      </c>
      <c r="AB1506" s="46" t="b">
        <v>0</v>
      </c>
      <c r="AD1506" s="8"/>
    </row>
    <row r="1507" ht="14.25" customHeight="1">
      <c r="A1507" s="38">
        <v>1287</v>
      </c>
      <c r="B1507" s="46" t="s">
        <v>174</v>
      </c>
      <c r="C1507" s="46" t="s">
        <v>45</v>
      </c>
      <c r="D1507" s="46" t="s">
        <v>2335</v>
      </c>
      <c r="E1507" s="46" t="s">
        <v>2336</v>
      </c>
      <c r="F1507" t="s">
        <v>48</v>
      </c>
      <c r="G1507" s="46" t="s">
        <v>49</v>
      </c>
      <c r="H1507">
        <v>0.000000039811</v>
      </c>
      <c r="I1507" t="s">
        <v>37</v>
      </c>
      <c r="L1507" t="s">
        <v>50</v>
      </c>
      <c r="M1507" t="s">
        <v>39</v>
      </c>
      <c r="N1507" s="40"/>
      <c r="O1507" s="40"/>
      <c r="P1507" s="40"/>
      <c r="Q1507" s="40"/>
      <c r="R1507" s="39"/>
      <c r="S1507" s="39"/>
      <c r="T1507" s="39"/>
      <c r="U1507" s="40"/>
      <c r="V1507" s="39"/>
      <c r="W1507" s="69"/>
      <c r="Y1507" t="s">
        <v>40</v>
      </c>
      <c r="AA1507">
        <v>77875</v>
      </c>
      <c r="AB1507" s="46" t="b">
        <v>0</v>
      </c>
      <c r="AD1507" s="8"/>
    </row>
    <row r="1508" ht="14.25" customHeight="1">
      <c r="A1508" s="38">
        <v>1287</v>
      </c>
      <c r="B1508" s="46" t="s">
        <v>174</v>
      </c>
      <c r="C1508" s="46" t="s">
        <v>45</v>
      </c>
      <c r="D1508" s="46" t="s">
        <v>2337</v>
      </c>
      <c r="E1508" s="46" t="s">
        <v>2338</v>
      </c>
      <c r="F1508" t="s">
        <v>48</v>
      </c>
      <c r="G1508" s="46" t="s">
        <v>49</v>
      </c>
      <c r="H1508">
        <v>0.000000032359</v>
      </c>
      <c r="I1508" t="s">
        <v>37</v>
      </c>
      <c r="L1508" t="s">
        <v>50</v>
      </c>
      <c r="M1508" t="s">
        <v>39</v>
      </c>
      <c r="N1508" s="40"/>
      <c r="O1508" s="40"/>
      <c r="P1508" s="40"/>
      <c r="Q1508" s="40"/>
      <c r="R1508" s="39"/>
      <c r="S1508" s="39"/>
      <c r="T1508" s="39"/>
      <c r="U1508" s="40"/>
      <c r="V1508" s="39"/>
      <c r="W1508" s="69"/>
      <c r="Y1508" t="s">
        <v>40</v>
      </c>
      <c r="AA1508">
        <v>77876</v>
      </c>
      <c r="AB1508" s="46" t="b">
        <v>0</v>
      </c>
      <c r="AD1508" s="8"/>
    </row>
    <row r="1509" ht="14.25" customHeight="1">
      <c r="A1509" s="38">
        <v>1287</v>
      </c>
      <c r="B1509" s="46" t="s">
        <v>174</v>
      </c>
      <c r="C1509" s="46" t="s">
        <v>45</v>
      </c>
      <c r="D1509" s="46" t="s">
        <v>2339</v>
      </c>
      <c r="E1509" s="46" t="s">
        <v>2340</v>
      </c>
      <c r="F1509" t="s">
        <v>48</v>
      </c>
      <c r="G1509" s="46" t="s">
        <v>49</v>
      </c>
      <c r="H1509">
        <v>0.000000151356</v>
      </c>
      <c r="I1509" t="s">
        <v>37</v>
      </c>
      <c r="L1509" t="s">
        <v>50</v>
      </c>
      <c r="M1509" t="s">
        <v>39</v>
      </c>
      <c r="N1509" s="40"/>
      <c r="O1509" s="40"/>
      <c r="P1509" s="40"/>
      <c r="Q1509" s="40"/>
      <c r="R1509" s="39"/>
      <c r="S1509" s="39"/>
      <c r="T1509" s="39"/>
      <c r="U1509" s="40"/>
      <c r="V1509" s="39"/>
      <c r="W1509" s="69"/>
      <c r="Y1509" t="s">
        <v>40</v>
      </c>
      <c r="AA1509">
        <v>31465</v>
      </c>
      <c r="AB1509" s="46" t="b">
        <v>0</v>
      </c>
      <c r="AD1509" s="8"/>
    </row>
    <row r="1510" ht="14.25" customHeight="1">
      <c r="A1510" s="38">
        <v>1287</v>
      </c>
      <c r="B1510" s="46" t="s">
        <v>53</v>
      </c>
      <c r="C1510" s="46" t="s">
        <v>45</v>
      </c>
      <c r="D1510" s="46" t="s">
        <v>2341</v>
      </c>
      <c r="E1510" s="46" t="s">
        <v>2342</v>
      </c>
      <c r="F1510" t="s">
        <v>48</v>
      </c>
      <c r="G1510" s="46" t="s">
        <v>49</v>
      </c>
      <c r="H1510">
        <v>0.000000002754</v>
      </c>
      <c r="I1510" t="s">
        <v>37</v>
      </c>
      <c r="L1510" t="s">
        <v>50</v>
      </c>
      <c r="M1510" t="s">
        <v>39</v>
      </c>
      <c r="N1510" s="40"/>
      <c r="O1510" s="40"/>
      <c r="P1510" s="40"/>
      <c r="Q1510" s="40"/>
      <c r="R1510" s="39"/>
      <c r="S1510" s="39"/>
      <c r="T1510" s="39"/>
      <c r="U1510" s="40"/>
      <c r="V1510" s="39"/>
      <c r="W1510" s="69"/>
      <c r="Y1510" t="s">
        <v>40</v>
      </c>
      <c r="AA1510">
        <v>33983</v>
      </c>
      <c r="AB1510" s="46" t="b">
        <v>0</v>
      </c>
      <c r="AD1510" s="8"/>
    </row>
    <row r="1511" ht="14.25" customHeight="1">
      <c r="A1511" s="38">
        <v>1287</v>
      </c>
      <c r="B1511" s="46" t="s">
        <v>174</v>
      </c>
      <c r="C1511" s="46" t="s">
        <v>45</v>
      </c>
      <c r="D1511" s="46" t="s">
        <v>2341</v>
      </c>
      <c r="E1511" s="46" t="s">
        <v>2342</v>
      </c>
      <c r="F1511" t="s">
        <v>48</v>
      </c>
      <c r="G1511" s="46" t="s">
        <v>49</v>
      </c>
      <c r="H1511">
        <v>0.000000002754</v>
      </c>
      <c r="I1511" t="s">
        <v>37</v>
      </c>
      <c r="L1511" t="s">
        <v>50</v>
      </c>
      <c r="M1511" t="s">
        <v>39</v>
      </c>
      <c r="N1511" s="40"/>
      <c r="O1511" s="40"/>
      <c r="P1511" s="40"/>
      <c r="Q1511" s="40"/>
      <c r="R1511" s="39"/>
      <c r="S1511" s="39"/>
      <c r="T1511" s="39"/>
      <c r="U1511" s="40"/>
      <c r="V1511" s="39"/>
      <c r="W1511" s="69"/>
      <c r="Y1511" t="s">
        <v>40</v>
      </c>
      <c r="AA1511">
        <v>33983</v>
      </c>
      <c r="AB1511" s="46" t="b">
        <v>0</v>
      </c>
      <c r="AD1511" s="8"/>
    </row>
    <row r="1512" ht="14.25" customHeight="1">
      <c r="A1512" s="38">
        <v>1287</v>
      </c>
      <c r="B1512" s="46" t="s">
        <v>174</v>
      </c>
      <c r="C1512" s="46" t="s">
        <v>45</v>
      </c>
      <c r="D1512" s="46" t="s">
        <v>2343</v>
      </c>
      <c r="E1512" s="46" t="s">
        <v>2344</v>
      </c>
      <c r="F1512" t="s">
        <v>48</v>
      </c>
      <c r="G1512" s="46" t="s">
        <v>49</v>
      </c>
      <c r="H1512">
        <v>0.000000004365</v>
      </c>
      <c r="I1512" t="s">
        <v>37</v>
      </c>
      <c r="L1512" t="s">
        <v>50</v>
      </c>
      <c r="M1512" t="s">
        <v>39</v>
      </c>
      <c r="N1512" s="40"/>
      <c r="O1512" s="40"/>
      <c r="P1512" s="40"/>
      <c r="Q1512" s="40"/>
      <c r="R1512" s="39"/>
      <c r="S1512" s="39"/>
      <c r="T1512" s="39"/>
      <c r="U1512" s="40"/>
      <c r="V1512" s="39"/>
      <c r="W1512" s="69"/>
      <c r="Y1512" t="s">
        <v>40</v>
      </c>
      <c r="AA1512">
        <v>46590</v>
      </c>
      <c r="AB1512" s="46" t="b">
        <v>0</v>
      </c>
      <c r="AD1512" s="8"/>
    </row>
    <row r="1513" ht="14.25" customHeight="1">
      <c r="A1513" s="38">
        <v>1287</v>
      </c>
      <c r="B1513" s="46" t="s">
        <v>174</v>
      </c>
      <c r="C1513" s="46" t="s">
        <v>45</v>
      </c>
      <c r="D1513" s="46" t="s">
        <v>2345</v>
      </c>
      <c r="E1513" s="46" t="s">
        <v>2346</v>
      </c>
      <c r="F1513" t="s">
        <v>48</v>
      </c>
      <c r="G1513" s="46" t="s">
        <v>49</v>
      </c>
      <c r="H1513">
        <v>0.00000000912</v>
      </c>
      <c r="I1513" t="s">
        <v>37</v>
      </c>
      <c r="L1513" t="s">
        <v>50</v>
      </c>
      <c r="M1513" t="s">
        <v>39</v>
      </c>
      <c r="N1513" s="40"/>
      <c r="O1513" s="40"/>
      <c r="P1513" s="40"/>
      <c r="Q1513" s="40"/>
      <c r="R1513" s="39"/>
      <c r="S1513" s="39"/>
      <c r="T1513" s="39"/>
      <c r="U1513" s="40"/>
      <c r="V1513" s="39"/>
      <c r="W1513" s="69"/>
      <c r="Y1513" t="s">
        <v>40</v>
      </c>
      <c r="AA1513">
        <v>37919</v>
      </c>
      <c r="AB1513" s="46" t="b">
        <v>0</v>
      </c>
      <c r="AD1513" s="8"/>
    </row>
    <row r="1514" ht="14.25" customHeight="1">
      <c r="A1514" s="38">
        <v>1159</v>
      </c>
      <c r="B1514" s="46" t="s">
        <v>2347</v>
      </c>
      <c r="C1514" s="46" t="s">
        <v>2348</v>
      </c>
      <c r="D1514" s="11" t="s">
        <v>2349</v>
      </c>
      <c r="E1514" s="11" t="s">
        <v>2350</v>
      </c>
      <c r="F1514" s="7" t="s">
        <v>2084</v>
      </c>
      <c r="G1514" s="7" t="s">
        <v>2085</v>
      </c>
      <c r="H1514">
        <v>0.0000000499</v>
      </c>
      <c r="I1514" t="s">
        <v>37</v>
      </c>
      <c r="K1514" t="s">
        <v>43</v>
      </c>
      <c r="L1514" s="47" t="s">
        <v>2351</v>
      </c>
      <c r="M1514" t="s">
        <v>39</v>
      </c>
      <c r="N1514" s="71"/>
      <c r="O1514" s="71"/>
      <c r="P1514" s="71"/>
      <c r="Q1514" s="71"/>
      <c r="R1514" s="29"/>
      <c r="S1514" s="29"/>
      <c r="T1514" s="29"/>
      <c r="U1514" s="71"/>
      <c r="V1514" s="29"/>
      <c r="W1514" s="60"/>
      <c r="Y1514" t="s">
        <v>40</v>
      </c>
      <c r="AA1514">
        <v>33666</v>
      </c>
      <c r="AB1514" t="b">
        <f>if((W1514=""),false,true)</f>
        <v>0</v>
      </c>
      <c r="AD1514" s="37"/>
    </row>
    <row r="1515" ht="14.25" customHeight="1">
      <c r="A1515" s="38">
        <v>1159</v>
      </c>
      <c r="B1515" s="46" t="s">
        <v>2347</v>
      </c>
      <c r="C1515" s="46" t="s">
        <v>2348</v>
      </c>
      <c r="D1515" s="11" t="s">
        <v>2349</v>
      </c>
      <c r="E1515" s="11" t="s">
        <v>2350</v>
      </c>
      <c r="F1515" s="7" t="s">
        <v>2087</v>
      </c>
      <c r="G1515" s="7" t="s">
        <v>2085</v>
      </c>
      <c r="H1515">
        <v>0.000000176</v>
      </c>
      <c r="I1515" t="s">
        <v>37</v>
      </c>
      <c r="K1515" t="s">
        <v>43</v>
      </c>
      <c r="L1515" s="47" t="s">
        <v>2351</v>
      </c>
      <c r="M1515" t="s">
        <v>39</v>
      </c>
      <c r="N1515" s="71"/>
      <c r="O1515" s="71"/>
      <c r="P1515" s="71"/>
      <c r="Q1515" s="71"/>
      <c r="R1515" s="29"/>
      <c r="S1515" s="29"/>
      <c r="T1515" s="29"/>
      <c r="U1515" s="71"/>
      <c r="V1515" s="29"/>
      <c r="W1515" s="60"/>
      <c r="Y1515" t="s">
        <v>40</v>
      </c>
      <c r="AA1515">
        <v>33666</v>
      </c>
      <c r="AB1515" t="b">
        <f>if((W1515=""),false,true)</f>
        <v>0</v>
      </c>
      <c r="AD1515" s="37"/>
    </row>
    <row r="1516" ht="14.25" customHeight="1">
      <c r="A1516" s="38">
        <v>1159</v>
      </c>
      <c r="B1516" s="46" t="s">
        <v>2347</v>
      </c>
      <c r="C1516" s="46" t="s">
        <v>2348</v>
      </c>
      <c r="D1516" s="11" t="s">
        <v>2349</v>
      </c>
      <c r="E1516" s="11" t="s">
        <v>2350</v>
      </c>
      <c r="F1516" s="7" t="s">
        <v>434</v>
      </c>
      <c r="G1516" s="7" t="s">
        <v>593</v>
      </c>
      <c r="H1516">
        <v>0.0577</v>
      </c>
      <c r="I1516" t="s">
        <v>37</v>
      </c>
      <c r="K1516" t="s">
        <v>43</v>
      </c>
      <c r="L1516" s="47" t="s">
        <v>2351</v>
      </c>
      <c r="M1516" t="s">
        <v>39</v>
      </c>
      <c r="N1516" s="71"/>
      <c r="O1516" s="71"/>
      <c r="P1516" s="71"/>
      <c r="Q1516" s="71"/>
      <c r="R1516" s="29"/>
      <c r="S1516" s="29"/>
      <c r="T1516" s="29"/>
      <c r="U1516" s="71"/>
      <c r="V1516" s="29"/>
      <c r="W1516" s="60"/>
      <c r="Y1516" t="s">
        <v>40</v>
      </c>
      <c r="AA1516">
        <v>33666</v>
      </c>
      <c r="AB1516" t="b">
        <f>if((W1516=""),false,true)</f>
        <v>0</v>
      </c>
      <c r="AD1516" s="37"/>
    </row>
    <row r="1517" ht="14.25" customHeight="1">
      <c r="A1517" s="38">
        <v>1159</v>
      </c>
      <c r="B1517" s="46" t="s">
        <v>2347</v>
      </c>
      <c r="C1517" s="46" t="s">
        <v>2348</v>
      </c>
      <c r="D1517" s="11" t="s">
        <v>2349</v>
      </c>
      <c r="E1517" s="11" t="s">
        <v>2350</v>
      </c>
      <c r="F1517" s="7" t="s">
        <v>48</v>
      </c>
      <c r="G1517" s="7" t="s">
        <v>49</v>
      </c>
      <c r="H1517">
        <v>0.00000000787</v>
      </c>
      <c r="I1517" t="s">
        <v>37</v>
      </c>
      <c r="K1517" t="s">
        <v>43</v>
      </c>
      <c r="L1517" s="47" t="s">
        <v>2351</v>
      </c>
      <c r="M1517" t="s">
        <v>39</v>
      </c>
      <c r="N1517" s="71"/>
      <c r="O1517" s="71"/>
      <c r="P1517" s="71"/>
      <c r="Q1517" s="71"/>
      <c r="R1517" s="29"/>
      <c r="S1517" s="29"/>
      <c r="T1517" s="29"/>
      <c r="U1517" s="71"/>
      <c r="V1517" s="29"/>
      <c r="W1517" s="60"/>
      <c r="Y1517" t="s">
        <v>40</v>
      </c>
      <c r="AA1517">
        <v>33666</v>
      </c>
      <c r="AB1517" t="b">
        <f>if((W1517=""),false,true)</f>
        <v>0</v>
      </c>
      <c r="AD1517" s="37"/>
    </row>
    <row r="1518" ht="14.25" customHeight="1">
      <c r="A1518" s="38">
        <v>1287</v>
      </c>
      <c r="B1518" s="46" t="s">
        <v>53</v>
      </c>
      <c r="C1518" s="46" t="s">
        <v>45</v>
      </c>
      <c r="D1518" s="11" t="s">
        <v>2349</v>
      </c>
      <c r="E1518" s="11" t="s">
        <v>2350</v>
      </c>
      <c r="F1518" t="s">
        <v>48</v>
      </c>
      <c r="G1518" s="46" t="s">
        <v>49</v>
      </c>
      <c r="H1518">
        <v>0.00000000195</v>
      </c>
      <c r="I1518" t="s">
        <v>37</v>
      </c>
      <c r="L1518" t="s">
        <v>50</v>
      </c>
      <c r="M1518" t="s">
        <v>39</v>
      </c>
      <c r="N1518" s="40"/>
      <c r="O1518" s="40"/>
      <c r="P1518" s="40"/>
      <c r="Q1518" s="40"/>
      <c r="R1518" s="39"/>
      <c r="S1518" s="39"/>
      <c r="T1518" s="39"/>
      <c r="U1518" s="40"/>
      <c r="V1518" s="39"/>
      <c r="W1518" s="69"/>
      <c r="Y1518" t="s">
        <v>40</v>
      </c>
      <c r="AA1518">
        <v>33666</v>
      </c>
      <c r="AB1518" s="46" t="b">
        <v>0</v>
      </c>
      <c r="AD1518" s="8"/>
    </row>
    <row r="1519" ht="14.25" customHeight="1">
      <c r="A1519" s="38">
        <v>1287</v>
      </c>
      <c r="B1519" s="46" t="s">
        <v>174</v>
      </c>
      <c r="C1519" s="46" t="s">
        <v>45</v>
      </c>
      <c r="D1519" s="11" t="s">
        <v>2349</v>
      </c>
      <c r="E1519" s="11" t="s">
        <v>2350</v>
      </c>
      <c r="F1519" t="s">
        <v>48</v>
      </c>
      <c r="G1519" s="46" t="s">
        <v>49</v>
      </c>
      <c r="H1519">
        <v>0.00000000195</v>
      </c>
      <c r="I1519" t="s">
        <v>37</v>
      </c>
      <c r="L1519" t="s">
        <v>50</v>
      </c>
      <c r="M1519" t="s">
        <v>39</v>
      </c>
      <c r="N1519" s="40"/>
      <c r="O1519" s="40"/>
      <c r="P1519" s="40"/>
      <c r="Q1519" s="40"/>
      <c r="R1519" s="39"/>
      <c r="S1519" s="39"/>
      <c r="T1519" s="39"/>
      <c r="U1519" s="40"/>
      <c r="V1519" s="39"/>
      <c r="W1519" s="69"/>
      <c r="Y1519" t="s">
        <v>40</v>
      </c>
      <c r="AA1519">
        <v>33666</v>
      </c>
      <c r="AB1519" s="46" t="b">
        <v>0</v>
      </c>
      <c r="AD1519" s="8"/>
    </row>
    <row r="1520" ht="14.25" customHeight="1">
      <c r="A1520" s="38">
        <v>1287</v>
      </c>
      <c r="B1520" s="46" t="s">
        <v>174</v>
      </c>
      <c r="C1520" s="46" t="s">
        <v>45</v>
      </c>
      <c r="D1520" s="46" t="s">
        <v>2352</v>
      </c>
      <c r="E1520" s="46" t="s">
        <v>2353</v>
      </c>
      <c r="F1520" t="s">
        <v>48</v>
      </c>
      <c r="G1520" s="46" t="s">
        <v>49</v>
      </c>
      <c r="H1520">
        <v>0.000000269153</v>
      </c>
      <c r="I1520" t="s">
        <v>37</v>
      </c>
      <c r="L1520" t="s">
        <v>50</v>
      </c>
      <c r="M1520" t="s">
        <v>39</v>
      </c>
      <c r="N1520" s="40"/>
      <c r="O1520" s="40"/>
      <c r="P1520" s="40"/>
      <c r="Q1520" s="40"/>
      <c r="R1520" s="39"/>
      <c r="S1520" s="39"/>
      <c r="T1520" s="39"/>
      <c r="U1520" s="40"/>
      <c r="V1520" s="39"/>
      <c r="W1520" s="69"/>
      <c r="Y1520" t="s">
        <v>40</v>
      </c>
      <c r="AA1520">
        <v>46262</v>
      </c>
      <c r="AB1520" s="46" t="b">
        <v>0</v>
      </c>
      <c r="AD1520" s="8"/>
    </row>
    <row r="1521" ht="14.25" customHeight="1">
      <c r="A1521" s="38">
        <v>1287</v>
      </c>
      <c r="B1521" s="46" t="s">
        <v>53</v>
      </c>
      <c r="C1521" s="46" t="s">
        <v>45</v>
      </c>
      <c r="D1521" s="46" t="s">
        <v>2354</v>
      </c>
      <c r="E1521" s="46" t="s">
        <v>2355</v>
      </c>
      <c r="F1521" t="s">
        <v>48</v>
      </c>
      <c r="G1521" s="46" t="s">
        <v>49</v>
      </c>
      <c r="H1521">
        <v>0.000000012882</v>
      </c>
      <c r="I1521" t="s">
        <v>37</v>
      </c>
      <c r="L1521" t="s">
        <v>50</v>
      </c>
      <c r="M1521" t="s">
        <v>39</v>
      </c>
      <c r="N1521" s="40"/>
      <c r="O1521" s="40"/>
      <c r="P1521" s="40"/>
      <c r="Q1521" s="40"/>
      <c r="R1521" s="39"/>
      <c r="S1521" s="39"/>
      <c r="T1521" s="39"/>
      <c r="U1521" s="40"/>
      <c r="V1521" s="39"/>
      <c r="W1521" s="69"/>
      <c r="Y1521" t="s">
        <v>40</v>
      </c>
      <c r="AA1521">
        <v>34668</v>
      </c>
      <c r="AB1521" s="46" t="b">
        <v>0</v>
      </c>
      <c r="AD1521" s="8"/>
    </row>
    <row r="1522" ht="14.25" customHeight="1">
      <c r="A1522" s="38">
        <v>1287</v>
      </c>
      <c r="B1522" s="46" t="s">
        <v>174</v>
      </c>
      <c r="C1522" s="46" t="s">
        <v>45</v>
      </c>
      <c r="D1522" s="46" t="s">
        <v>2354</v>
      </c>
      <c r="E1522" s="46" t="s">
        <v>2355</v>
      </c>
      <c r="F1522" t="s">
        <v>48</v>
      </c>
      <c r="G1522" s="46" t="s">
        <v>49</v>
      </c>
      <c r="H1522">
        <v>0.000000046774</v>
      </c>
      <c r="I1522" t="s">
        <v>37</v>
      </c>
      <c r="L1522" t="s">
        <v>50</v>
      </c>
      <c r="M1522" t="s">
        <v>39</v>
      </c>
      <c r="N1522" s="40"/>
      <c r="O1522" s="40"/>
      <c r="P1522" s="40"/>
      <c r="Q1522" s="40"/>
      <c r="R1522" s="39"/>
      <c r="S1522" s="39"/>
      <c r="T1522" s="39"/>
      <c r="U1522" s="40"/>
      <c r="V1522" s="39"/>
      <c r="W1522" s="69"/>
      <c r="Y1522" t="s">
        <v>40</v>
      </c>
      <c r="AA1522">
        <v>34668</v>
      </c>
      <c r="AB1522" s="46" t="b">
        <v>0</v>
      </c>
      <c r="AD1522" s="8"/>
    </row>
    <row r="1523" ht="14.25" customHeight="1">
      <c r="A1523" s="38">
        <v>1287</v>
      </c>
      <c r="B1523" s="46" t="s">
        <v>174</v>
      </c>
      <c r="C1523" s="46" t="s">
        <v>45</v>
      </c>
      <c r="D1523" s="46" t="s">
        <v>2356</v>
      </c>
      <c r="E1523" s="46" t="s">
        <v>2357</v>
      </c>
      <c r="F1523" t="s">
        <v>48</v>
      </c>
      <c r="G1523" s="46" t="s">
        <v>49</v>
      </c>
      <c r="H1523">
        <v>0.00000000871</v>
      </c>
      <c r="I1523" t="s">
        <v>37</v>
      </c>
      <c r="L1523" t="s">
        <v>50</v>
      </c>
      <c r="M1523" t="s">
        <v>39</v>
      </c>
      <c r="N1523" s="40"/>
      <c r="O1523" s="40"/>
      <c r="P1523" s="40"/>
      <c r="Q1523" s="40"/>
      <c r="R1523" s="39"/>
      <c r="S1523" s="39"/>
      <c r="T1523" s="39"/>
      <c r="U1523" s="40"/>
      <c r="V1523" s="39"/>
      <c r="W1523" s="69"/>
      <c r="Y1523" t="s">
        <v>40</v>
      </c>
      <c r="AA1523">
        <v>77877</v>
      </c>
      <c r="AB1523" s="46" t="b">
        <v>0</v>
      </c>
      <c r="AD1523" s="8"/>
    </row>
    <row r="1524" ht="14.25" customHeight="1">
      <c r="A1524" s="38">
        <v>1287</v>
      </c>
      <c r="B1524" s="46" t="s">
        <v>53</v>
      </c>
      <c r="C1524" s="46" t="s">
        <v>45</v>
      </c>
      <c r="D1524" s="46" t="s">
        <v>2358</v>
      </c>
      <c r="E1524" s="46" t="s">
        <v>2359</v>
      </c>
      <c r="F1524" t="s">
        <v>48</v>
      </c>
      <c r="G1524" s="46" t="s">
        <v>49</v>
      </c>
      <c r="H1524">
        <v>0.000000047863</v>
      </c>
      <c r="I1524" t="s">
        <v>37</v>
      </c>
      <c r="L1524" t="s">
        <v>50</v>
      </c>
      <c r="M1524" t="s">
        <v>39</v>
      </c>
      <c r="N1524" s="40"/>
      <c r="O1524" s="40"/>
      <c r="P1524" s="40"/>
      <c r="Q1524" s="40"/>
      <c r="R1524" s="39"/>
      <c r="S1524" s="39"/>
      <c r="T1524" s="39"/>
      <c r="U1524" s="40"/>
      <c r="V1524" s="39"/>
      <c r="W1524" s="69"/>
      <c r="Y1524" t="s">
        <v>40</v>
      </c>
      <c r="AA1524">
        <v>82765</v>
      </c>
      <c r="AB1524" s="46" t="b">
        <v>0</v>
      </c>
      <c r="AD1524" s="8"/>
    </row>
    <row r="1525" ht="14.25" customHeight="1">
      <c r="A1525" s="38">
        <v>1287</v>
      </c>
      <c r="B1525" s="46" t="s">
        <v>174</v>
      </c>
      <c r="C1525" s="46" t="s">
        <v>45</v>
      </c>
      <c r="D1525" s="46" t="s">
        <v>2358</v>
      </c>
      <c r="E1525" s="46" t="s">
        <v>2359</v>
      </c>
      <c r="F1525" t="s">
        <v>48</v>
      </c>
      <c r="G1525" s="46" t="s">
        <v>49</v>
      </c>
      <c r="H1525">
        <v>0.000000047863</v>
      </c>
      <c r="I1525" t="s">
        <v>37</v>
      </c>
      <c r="L1525" t="s">
        <v>50</v>
      </c>
      <c r="M1525" t="s">
        <v>39</v>
      </c>
      <c r="N1525" s="40"/>
      <c r="O1525" s="40"/>
      <c r="P1525" s="40"/>
      <c r="Q1525" s="40"/>
      <c r="R1525" s="39"/>
      <c r="S1525" s="39"/>
      <c r="T1525" s="39"/>
      <c r="U1525" s="40"/>
      <c r="V1525" s="39"/>
      <c r="W1525" s="69"/>
      <c r="Y1525" t="s">
        <v>40</v>
      </c>
      <c r="AA1525">
        <v>82765</v>
      </c>
      <c r="AB1525" s="46" t="b">
        <v>0</v>
      </c>
      <c r="AD1525" s="8"/>
    </row>
    <row r="1526" ht="14.25" customHeight="1">
      <c r="A1526" s="38">
        <v>1287</v>
      </c>
      <c r="B1526" s="46" t="s">
        <v>174</v>
      </c>
      <c r="C1526" s="46" t="s">
        <v>45</v>
      </c>
      <c r="D1526" s="46" t="s">
        <v>2360</v>
      </c>
      <c r="E1526" s="46" t="s">
        <v>2361</v>
      </c>
      <c r="F1526" t="s">
        <v>48</v>
      </c>
      <c r="G1526" s="46" t="s">
        <v>49</v>
      </c>
      <c r="H1526">
        <v>0.000000010233</v>
      </c>
      <c r="I1526" t="s">
        <v>37</v>
      </c>
      <c r="L1526" t="s">
        <v>50</v>
      </c>
      <c r="M1526" t="s">
        <v>39</v>
      </c>
      <c r="N1526" s="40"/>
      <c r="O1526" s="40"/>
      <c r="P1526" s="40"/>
      <c r="Q1526" s="40"/>
      <c r="R1526" s="39"/>
      <c r="S1526" s="39"/>
      <c r="T1526" s="39"/>
      <c r="U1526" s="40"/>
      <c r="V1526" s="39"/>
      <c r="W1526" s="69"/>
      <c r="Y1526" t="s">
        <v>40</v>
      </c>
      <c r="AA1526">
        <v>77878</v>
      </c>
      <c r="AB1526" s="46" t="b">
        <v>0</v>
      </c>
      <c r="AD1526" s="8"/>
    </row>
    <row r="1527" ht="14.25" customHeight="1">
      <c r="A1527" s="38">
        <v>1287</v>
      </c>
      <c r="B1527" s="46" t="s">
        <v>174</v>
      </c>
      <c r="C1527" s="46" t="s">
        <v>45</v>
      </c>
      <c r="D1527" s="46" t="s">
        <v>2362</v>
      </c>
      <c r="E1527" s="46" t="s">
        <v>2363</v>
      </c>
      <c r="F1527" t="s">
        <v>48</v>
      </c>
      <c r="G1527" s="46" t="s">
        <v>49</v>
      </c>
      <c r="H1527">
        <v>0.000000004365</v>
      </c>
      <c r="I1527" t="s">
        <v>37</v>
      </c>
      <c r="L1527" t="s">
        <v>50</v>
      </c>
      <c r="M1527" t="s">
        <v>39</v>
      </c>
      <c r="N1527" s="40"/>
      <c r="O1527" s="40"/>
      <c r="P1527" s="40"/>
      <c r="Q1527" s="40"/>
      <c r="R1527" s="39"/>
      <c r="S1527" s="39"/>
      <c r="T1527" s="39"/>
      <c r="U1527" s="40"/>
      <c r="V1527" s="39"/>
      <c r="W1527" s="69"/>
      <c r="Y1527" t="s">
        <v>40</v>
      </c>
      <c r="AA1527">
        <v>77879</v>
      </c>
      <c r="AB1527" s="46" t="b">
        <v>0</v>
      </c>
      <c r="AD1527" s="8"/>
    </row>
    <row r="1528" ht="14.25" customHeight="1">
      <c r="A1528" s="38">
        <v>1287</v>
      </c>
      <c r="B1528" s="46" t="s">
        <v>174</v>
      </c>
      <c r="C1528" s="46" t="s">
        <v>45</v>
      </c>
      <c r="D1528" s="46" t="s">
        <v>2364</v>
      </c>
      <c r="E1528" s="46" t="s">
        <v>2365</v>
      </c>
      <c r="F1528" t="s">
        <v>48</v>
      </c>
      <c r="G1528" s="46" t="s">
        <v>49</v>
      </c>
      <c r="H1528">
        <v>0.00000000871</v>
      </c>
      <c r="I1528" t="s">
        <v>37</v>
      </c>
      <c r="L1528" t="s">
        <v>50</v>
      </c>
      <c r="M1528" t="s">
        <v>39</v>
      </c>
      <c r="N1528" s="40"/>
      <c r="O1528" s="40"/>
      <c r="P1528" s="40"/>
      <c r="Q1528" s="40"/>
      <c r="R1528" s="39"/>
      <c r="S1528" s="39"/>
      <c r="T1528" s="39"/>
      <c r="U1528" s="40"/>
      <c r="V1528" s="39"/>
      <c r="W1528" s="69"/>
      <c r="Y1528" t="s">
        <v>40</v>
      </c>
      <c r="AA1528">
        <v>514050</v>
      </c>
      <c r="AB1528" s="46" t="b">
        <v>0</v>
      </c>
      <c r="AD1528" s="8"/>
    </row>
    <row r="1529" ht="14.25" customHeight="1">
      <c r="A1529" s="38">
        <v>1287</v>
      </c>
      <c r="B1529" s="46" t="s">
        <v>174</v>
      </c>
      <c r="C1529" s="46" t="s">
        <v>45</v>
      </c>
      <c r="D1529" s="46" t="s">
        <v>2366</v>
      </c>
      <c r="E1529" s="46" t="s">
        <v>2367</v>
      </c>
      <c r="F1529" t="s">
        <v>48</v>
      </c>
      <c r="G1529" s="46" t="s">
        <v>49</v>
      </c>
      <c r="H1529">
        <v>0.000000009333</v>
      </c>
      <c r="I1529" t="s">
        <v>37</v>
      </c>
      <c r="L1529" t="s">
        <v>50</v>
      </c>
      <c r="M1529" t="s">
        <v>39</v>
      </c>
      <c r="N1529" s="40"/>
      <c r="O1529" s="40"/>
      <c r="P1529" s="40"/>
      <c r="Q1529" s="40"/>
      <c r="R1529" s="39"/>
      <c r="S1529" s="39"/>
      <c r="T1529" s="39"/>
      <c r="U1529" s="40"/>
      <c r="V1529" s="39"/>
      <c r="W1529" s="69"/>
      <c r="Y1529" t="s">
        <v>40</v>
      </c>
      <c r="AA1529">
        <v>156659</v>
      </c>
      <c r="AB1529" s="46" t="b">
        <v>0</v>
      </c>
      <c r="AD1529" s="8"/>
    </row>
    <row r="1530" ht="14.25" customHeight="1">
      <c r="A1530" s="38">
        <v>997</v>
      </c>
      <c r="B1530" s="44" t="s">
        <v>638</v>
      </c>
      <c r="C1530" s="46" t="s">
        <v>639</v>
      </c>
      <c r="D1530" s="46" t="s">
        <v>2368</v>
      </c>
      <c r="E1530" s="46" t="s">
        <v>2369</v>
      </c>
      <c r="F1530" s="5" t="s">
        <v>35</v>
      </c>
      <c r="G1530" s="5" t="s">
        <v>36</v>
      </c>
      <c r="H1530" s="65">
        <v>0.234422882</v>
      </c>
      <c r="I1530" t="s">
        <v>37</v>
      </c>
      <c r="K1530" s="47"/>
      <c r="L1530" s="47" t="str">
        <f>((I1530&amp;A1530)&amp;"-")&amp;B1530</f>
        <v>REF997-Kia Sepassi and Samuel H. Yalkowsky. Solubility Prediction in Octanol: A Technical Note. AAPS PharmSciTech 2006; 7 (1) Article 26</v>
      </c>
      <c r="M1530" t="s">
        <v>39</v>
      </c>
      <c r="N1530" s="71"/>
      <c r="O1530" s="71"/>
      <c r="P1530" s="71"/>
      <c r="Q1530" s="71"/>
      <c r="R1530" s="29"/>
      <c r="S1530" s="29"/>
      <c r="T1530" s="29"/>
      <c r="U1530" s="71"/>
      <c r="V1530" s="29"/>
      <c r="W1530" s="60"/>
      <c r="Y1530" t="s">
        <v>40</v>
      </c>
      <c r="AA1530">
        <v>34189</v>
      </c>
      <c r="AB1530" t="b">
        <f>if((W1530=""),false,true)</f>
        <v>0</v>
      </c>
      <c r="AD1530" s="37"/>
    </row>
    <row r="1531" ht="14.25" customHeight="1">
      <c r="A1531" s="38">
        <v>1283</v>
      </c>
      <c r="B1531" s="46" t="s">
        <v>31</v>
      </c>
      <c r="C1531" s="46" t="s">
        <v>32</v>
      </c>
      <c r="D1531" s="46" t="s">
        <v>2368</v>
      </c>
      <c r="E1531" s="46" t="s">
        <v>2369</v>
      </c>
      <c r="F1531" t="s">
        <v>35</v>
      </c>
      <c r="G1531" s="46" t="s">
        <v>36</v>
      </c>
      <c r="H1531">
        <v>0.2344228815</v>
      </c>
      <c r="I1531" t="s">
        <v>37</v>
      </c>
      <c r="L1531" t="s">
        <v>38</v>
      </c>
      <c r="M1531" t="s">
        <v>39</v>
      </c>
      <c r="N1531" s="40"/>
      <c r="O1531" s="40"/>
      <c r="P1531" s="40"/>
      <c r="Q1531" s="40"/>
      <c r="R1531" s="39"/>
      <c r="S1531" s="39"/>
      <c r="T1531" s="39"/>
      <c r="U1531" s="40"/>
      <c r="V1531" s="39"/>
      <c r="W1531" s="69"/>
      <c r="Y1531" t="s">
        <v>40</v>
      </c>
      <c r="AA1531">
        <v>34189</v>
      </c>
      <c r="AB1531" s="46" t="b">
        <f>if((W1531=""),false,true)</f>
        <v>0</v>
      </c>
      <c r="AD1531" s="8"/>
    </row>
    <row r="1532" ht="14.25" customHeight="1">
      <c r="A1532" s="38">
        <v>1287</v>
      </c>
      <c r="B1532" s="46" t="s">
        <v>53</v>
      </c>
      <c r="C1532" s="46" t="s">
        <v>45</v>
      </c>
      <c r="D1532" s="46" t="s">
        <v>2368</v>
      </c>
      <c r="E1532" s="46" t="s">
        <v>2369</v>
      </c>
      <c r="F1532" t="s">
        <v>48</v>
      </c>
      <c r="G1532" s="46" t="s">
        <v>49</v>
      </c>
      <c r="H1532">
        <v>0.0000001</v>
      </c>
      <c r="I1532" t="s">
        <v>37</v>
      </c>
      <c r="L1532" t="s">
        <v>50</v>
      </c>
      <c r="M1532" t="s">
        <v>39</v>
      </c>
      <c r="N1532" s="40"/>
      <c r="O1532" s="40"/>
      <c r="P1532" s="40"/>
      <c r="Q1532" s="40"/>
      <c r="R1532" s="39"/>
      <c r="S1532" s="39"/>
      <c r="T1532" s="39"/>
      <c r="U1532" s="40"/>
      <c r="V1532" s="39"/>
      <c r="W1532" s="69"/>
      <c r="Y1532" t="s">
        <v>40</v>
      </c>
      <c r="AA1532">
        <v>34189</v>
      </c>
      <c r="AB1532" s="46" t="b">
        <v>0</v>
      </c>
      <c r="AD1532" s="8"/>
    </row>
    <row r="1533" ht="14.25" customHeight="1">
      <c r="A1533" s="38">
        <v>1287</v>
      </c>
      <c r="B1533" s="46" t="s">
        <v>174</v>
      </c>
      <c r="C1533" s="46" t="s">
        <v>45</v>
      </c>
      <c r="D1533" s="46" t="s">
        <v>2368</v>
      </c>
      <c r="E1533" s="46" t="s">
        <v>2369</v>
      </c>
      <c r="F1533" t="s">
        <v>48</v>
      </c>
      <c r="G1533" s="46" t="s">
        <v>49</v>
      </c>
      <c r="H1533">
        <v>0.0000001</v>
      </c>
      <c r="I1533" t="s">
        <v>37</v>
      </c>
      <c r="L1533" t="s">
        <v>50</v>
      </c>
      <c r="M1533" t="s">
        <v>39</v>
      </c>
      <c r="N1533" s="40"/>
      <c r="O1533" s="40"/>
      <c r="P1533" s="40"/>
      <c r="Q1533" s="40"/>
      <c r="R1533" s="39"/>
      <c r="S1533" s="39"/>
      <c r="T1533" s="39"/>
      <c r="U1533" s="40"/>
      <c r="V1533" s="39"/>
      <c r="W1533" s="69"/>
      <c r="Y1533" t="s">
        <v>40</v>
      </c>
      <c r="AA1533">
        <v>34189</v>
      </c>
      <c r="AB1533" s="46" t="b">
        <v>0</v>
      </c>
      <c r="AD1533" s="8"/>
    </row>
    <row r="1534" ht="14.25" customHeight="1">
      <c r="A1534" s="38">
        <v>1308</v>
      </c>
      <c r="B1534" s="46" t="s">
        <v>41</v>
      </c>
      <c r="C1534" s="46" t="s">
        <v>42</v>
      </c>
      <c r="D1534" s="46" t="s">
        <v>2368</v>
      </c>
      <c r="E1534" s="46" t="s">
        <v>2370</v>
      </c>
      <c r="F1534" t="s">
        <v>35</v>
      </c>
      <c r="G1534" s="12" t="s">
        <v>36</v>
      </c>
      <c r="H1534">
        <v>0.316227766016838</v>
      </c>
      <c r="I1534" t="s">
        <v>37</v>
      </c>
      <c r="K1534" s="47" t="s">
        <v>43</v>
      </c>
      <c r="L1534" s="47" t="str">
        <f>((I1534&amp;A1534)&amp;"-")&amp;B1534</f>
        <v>REF1308-Abraham M.H. and Acree Jr. W.E. The solubility of liquid and solid compounds in dry octan-1-ol. Chemosphere (2013)</v>
      </c>
      <c r="M1534" t="s">
        <v>39</v>
      </c>
      <c r="N1534" s="71"/>
      <c r="O1534" s="71"/>
      <c r="P1534" s="71"/>
      <c r="Q1534" s="71"/>
      <c r="R1534" s="29"/>
      <c r="S1534" s="29"/>
      <c r="T1534" s="29"/>
      <c r="U1534" s="71"/>
      <c r="V1534" s="29"/>
      <c r="W1534" s="60"/>
      <c r="Y1534" t="s">
        <v>40</v>
      </c>
      <c r="AA1534">
        <v>34189</v>
      </c>
      <c r="AB1534" t="b">
        <f>if((W1534=""),false,true)</f>
        <v>0</v>
      </c>
      <c r="AD1534" s="37"/>
    </row>
    <row r="1535" ht="14.25" customHeight="1">
      <c r="A1535" s="38">
        <v>1287</v>
      </c>
      <c r="B1535" s="46" t="s">
        <v>53</v>
      </c>
      <c r="C1535" s="46" t="s">
        <v>45</v>
      </c>
      <c r="D1535" s="46" t="s">
        <v>2371</v>
      </c>
      <c r="E1535" s="46" t="s">
        <v>2372</v>
      </c>
      <c r="F1535" t="s">
        <v>48</v>
      </c>
      <c r="G1535" s="46" t="s">
        <v>49</v>
      </c>
      <c r="H1535">
        <v>0.000000158489</v>
      </c>
      <c r="I1535" t="s">
        <v>37</v>
      </c>
      <c r="L1535" t="s">
        <v>50</v>
      </c>
      <c r="M1535" t="s">
        <v>39</v>
      </c>
      <c r="N1535" s="40"/>
      <c r="O1535" s="40"/>
      <c r="P1535" s="40"/>
      <c r="Q1535" s="40"/>
      <c r="R1535" s="39"/>
      <c r="S1535" s="39"/>
      <c r="T1535" s="39"/>
      <c r="U1535" s="40"/>
      <c r="V1535" s="39"/>
      <c r="W1535" s="69"/>
      <c r="Y1535" t="s">
        <v>40</v>
      </c>
      <c r="AA1535">
        <v>35581</v>
      </c>
      <c r="AB1535" s="46" t="b">
        <v>0</v>
      </c>
      <c r="AD1535" s="8"/>
    </row>
    <row r="1536" ht="14.25" customHeight="1">
      <c r="A1536" s="38">
        <v>1287</v>
      </c>
      <c r="B1536" s="46" t="s">
        <v>174</v>
      </c>
      <c r="C1536" s="46" t="s">
        <v>45</v>
      </c>
      <c r="D1536" s="46" t="s">
        <v>2371</v>
      </c>
      <c r="E1536" s="46" t="s">
        <v>2372</v>
      </c>
      <c r="F1536" t="s">
        <v>48</v>
      </c>
      <c r="G1536" s="46" t="s">
        <v>49</v>
      </c>
      <c r="H1536">
        <v>0.000000158489</v>
      </c>
      <c r="I1536" t="s">
        <v>37</v>
      </c>
      <c r="L1536" t="s">
        <v>50</v>
      </c>
      <c r="M1536" t="s">
        <v>39</v>
      </c>
      <c r="N1536" s="40"/>
      <c r="O1536" s="40"/>
      <c r="P1536" s="40"/>
      <c r="Q1536" s="40"/>
      <c r="R1536" s="39"/>
      <c r="S1536" s="39"/>
      <c r="T1536" s="39"/>
      <c r="U1536" s="40"/>
      <c r="V1536" s="39"/>
      <c r="W1536" s="69"/>
      <c r="Y1536" t="s">
        <v>40</v>
      </c>
      <c r="AA1536">
        <v>35581</v>
      </c>
      <c r="AB1536" s="46" t="b">
        <v>0</v>
      </c>
      <c r="AD1536" s="8"/>
    </row>
    <row r="1537" ht="14.25" customHeight="1">
      <c r="A1537" s="38">
        <v>1287</v>
      </c>
      <c r="B1537" s="46" t="s">
        <v>53</v>
      </c>
      <c r="C1537" s="46" t="s">
        <v>45</v>
      </c>
      <c r="D1537" s="46" t="s">
        <v>2373</v>
      </c>
      <c r="E1537" s="46" t="s">
        <v>2374</v>
      </c>
      <c r="F1537" t="s">
        <v>48</v>
      </c>
      <c r="G1537" s="46" t="s">
        <v>49</v>
      </c>
      <c r="H1537">
        <v>0.000000040738</v>
      </c>
      <c r="I1537" t="s">
        <v>37</v>
      </c>
      <c r="L1537" t="s">
        <v>50</v>
      </c>
      <c r="M1537" t="s">
        <v>39</v>
      </c>
      <c r="N1537" s="40"/>
      <c r="O1537" s="40"/>
      <c r="P1537" s="40"/>
      <c r="Q1537" s="40"/>
      <c r="R1537" s="39"/>
      <c r="S1537" s="39"/>
      <c r="T1537" s="39"/>
      <c r="U1537" s="40"/>
      <c r="V1537" s="39"/>
      <c r="W1537" s="69"/>
      <c r="Y1537" t="s">
        <v>40</v>
      </c>
      <c r="AA1537">
        <v>25677</v>
      </c>
      <c r="AB1537" s="46" t="b">
        <v>0</v>
      </c>
      <c r="AD1537" s="8"/>
    </row>
    <row r="1538" ht="14.25" customHeight="1">
      <c r="A1538" s="38">
        <v>1287</v>
      </c>
      <c r="B1538" s="46" t="s">
        <v>174</v>
      </c>
      <c r="C1538" s="46" t="s">
        <v>45</v>
      </c>
      <c r="D1538" s="46" t="s">
        <v>2373</v>
      </c>
      <c r="E1538" s="46" t="s">
        <v>2374</v>
      </c>
      <c r="F1538" t="s">
        <v>48</v>
      </c>
      <c r="G1538" s="46" t="s">
        <v>49</v>
      </c>
      <c r="H1538">
        <v>0.000000009333</v>
      </c>
      <c r="I1538" t="s">
        <v>37</v>
      </c>
      <c r="L1538" t="s">
        <v>50</v>
      </c>
      <c r="M1538" t="s">
        <v>39</v>
      </c>
      <c r="N1538" s="40"/>
      <c r="O1538" s="40"/>
      <c r="P1538" s="40"/>
      <c r="Q1538" s="40"/>
      <c r="R1538" s="39"/>
      <c r="S1538" s="39"/>
      <c r="T1538" s="39"/>
      <c r="U1538" s="40"/>
      <c r="V1538" s="39"/>
      <c r="W1538" s="69"/>
      <c r="Y1538" t="s">
        <v>40</v>
      </c>
      <c r="AA1538">
        <v>25677</v>
      </c>
      <c r="AB1538" s="46" t="b">
        <v>0</v>
      </c>
      <c r="AD1538" s="8"/>
    </row>
    <row r="1539" ht="14.25" customHeight="1">
      <c r="A1539" s="38">
        <v>1287</v>
      </c>
      <c r="B1539" s="46" t="s">
        <v>53</v>
      </c>
      <c r="C1539" s="46" t="s">
        <v>45</v>
      </c>
      <c r="D1539" s="46" t="s">
        <v>2375</v>
      </c>
      <c r="E1539" s="46" t="s">
        <v>2376</v>
      </c>
      <c r="F1539" t="s">
        <v>48</v>
      </c>
      <c r="G1539" s="46" t="s">
        <v>49</v>
      </c>
      <c r="H1539">
        <v>0.038018939632</v>
      </c>
      <c r="I1539" t="s">
        <v>37</v>
      </c>
      <c r="L1539" s="46" t="str">
        <f>((I1539&amp;A1539)&amp;"-")&amp;B1539</f>
        <v>REF1287-Wang 99 - S1</v>
      </c>
      <c r="M1539" t="s">
        <v>39</v>
      </c>
      <c r="N1539" s="40"/>
      <c r="O1539" s="40"/>
      <c r="P1539" s="40"/>
      <c r="Q1539" s="40"/>
      <c r="R1539" s="39"/>
      <c r="S1539" s="39"/>
      <c r="T1539" s="39"/>
      <c r="U1539" s="40"/>
      <c r="V1539" s="39"/>
      <c r="W1539" s="69"/>
      <c r="Y1539" t="s">
        <v>40</v>
      </c>
      <c r="AA1539">
        <v>13867714</v>
      </c>
      <c r="AB1539" s="46" t="b">
        <v>0</v>
      </c>
      <c r="AD1539" s="8"/>
    </row>
    <row r="1540" ht="14.25" customHeight="1">
      <c r="A1540" s="38">
        <v>997</v>
      </c>
      <c r="B1540" s="44" t="s">
        <v>638</v>
      </c>
      <c r="C1540" s="46" t="s">
        <v>639</v>
      </c>
      <c r="D1540" s="46" t="s">
        <v>2377</v>
      </c>
      <c r="E1540" s="46" t="s">
        <v>2378</v>
      </c>
      <c r="F1540" s="5" t="s">
        <v>35</v>
      </c>
      <c r="G1540" s="5" t="s">
        <v>36</v>
      </c>
      <c r="H1540" s="65">
        <v>0.017782794</v>
      </c>
      <c r="I1540" t="s">
        <v>37</v>
      </c>
      <c r="K1540" s="47"/>
      <c r="L1540" s="47" t="str">
        <f>((I1540&amp;A1540)&amp;"-")&amp;B1540</f>
        <v>REF997-Kia Sepassi and Samuel H. Yalkowsky. Solubility Prediction in Octanol: A Technical Note. AAPS PharmSciTech 2006; 7 (1) Article 26</v>
      </c>
      <c r="M1540" t="s">
        <v>39</v>
      </c>
      <c r="N1540" s="71"/>
      <c r="O1540" s="71"/>
      <c r="P1540" s="71"/>
      <c r="Q1540" s="71"/>
      <c r="R1540" s="29"/>
      <c r="S1540" s="29"/>
      <c r="T1540" s="29"/>
      <c r="U1540" s="71"/>
      <c r="V1540" s="29"/>
      <c r="W1540" s="60"/>
      <c r="Y1540" t="s">
        <v>40</v>
      </c>
      <c r="AA1540">
        <v>8846</v>
      </c>
      <c r="AB1540" t="b">
        <f>if((W1540=""),false,true)</f>
        <v>0</v>
      </c>
      <c r="AD1540" s="37"/>
    </row>
    <row r="1541" ht="14.25" customHeight="1">
      <c r="A1541" s="38">
        <v>1283</v>
      </c>
      <c r="B1541" s="46" t="s">
        <v>31</v>
      </c>
      <c r="C1541" s="46" t="s">
        <v>32</v>
      </c>
      <c r="D1541" s="46" t="s">
        <v>2377</v>
      </c>
      <c r="E1541" s="46" t="s">
        <v>2378</v>
      </c>
      <c r="F1541" t="s">
        <v>35</v>
      </c>
      <c r="G1541" s="46" t="s">
        <v>36</v>
      </c>
      <c r="H1541">
        <v>0.0177827941</v>
      </c>
      <c r="I1541" t="s">
        <v>37</v>
      </c>
      <c r="L1541" t="s">
        <v>38</v>
      </c>
      <c r="M1541" t="s">
        <v>39</v>
      </c>
      <c r="N1541" s="40"/>
      <c r="O1541" s="40"/>
      <c r="P1541" s="40"/>
      <c r="Q1541" s="40"/>
      <c r="R1541" s="39"/>
      <c r="S1541" s="39"/>
      <c r="T1541" s="39"/>
      <c r="U1541" s="40"/>
      <c r="V1541" s="39"/>
      <c r="W1541" s="69"/>
      <c r="Y1541" t="s">
        <v>40</v>
      </c>
      <c r="AA1541">
        <v>8846</v>
      </c>
      <c r="AB1541" s="46" t="b">
        <f>if((W1541=""),false,true)</f>
        <v>0</v>
      </c>
      <c r="AD1541" s="8"/>
    </row>
    <row r="1542" ht="14.25" customHeight="1">
      <c r="A1542" s="38">
        <v>1287</v>
      </c>
      <c r="B1542" s="46" t="s">
        <v>53</v>
      </c>
      <c r="C1542" s="46" t="s">
        <v>45</v>
      </c>
      <c r="D1542" s="46" t="s">
        <v>2377</v>
      </c>
      <c r="E1542" s="46" t="s">
        <v>2378</v>
      </c>
      <c r="F1542" t="s">
        <v>48</v>
      </c>
      <c r="G1542" s="46" t="s">
        <v>49</v>
      </c>
      <c r="H1542">
        <v>0.00000000912</v>
      </c>
      <c r="I1542" t="s">
        <v>37</v>
      </c>
      <c r="L1542" t="s">
        <v>50</v>
      </c>
      <c r="M1542" t="s">
        <v>39</v>
      </c>
      <c r="N1542" s="40"/>
      <c r="O1542" s="40"/>
      <c r="P1542" s="40"/>
      <c r="Q1542" s="40"/>
      <c r="R1542" s="39"/>
      <c r="S1542" s="39"/>
      <c r="T1542" s="39"/>
      <c r="U1542" s="40"/>
      <c r="V1542" s="39"/>
      <c r="W1542" s="69"/>
      <c r="Y1542" t="s">
        <v>40</v>
      </c>
      <c r="AA1542">
        <v>8846</v>
      </c>
      <c r="AB1542" s="46" t="b">
        <v>0</v>
      </c>
      <c r="AD1542" s="8"/>
    </row>
    <row r="1543" ht="14.25" customHeight="1">
      <c r="A1543" s="38">
        <v>1287</v>
      </c>
      <c r="B1543" s="46" t="s">
        <v>174</v>
      </c>
      <c r="C1543" s="46" t="s">
        <v>45</v>
      </c>
      <c r="D1543" s="46" t="s">
        <v>2377</v>
      </c>
      <c r="E1543" s="46" t="s">
        <v>2378</v>
      </c>
      <c r="F1543" t="s">
        <v>48</v>
      </c>
      <c r="G1543" s="46" t="s">
        <v>49</v>
      </c>
      <c r="H1543">
        <v>0.00000000912</v>
      </c>
      <c r="I1543" t="s">
        <v>37</v>
      </c>
      <c r="L1543" t="s">
        <v>50</v>
      </c>
      <c r="M1543" t="s">
        <v>39</v>
      </c>
      <c r="N1543" s="40"/>
      <c r="O1543" s="40"/>
      <c r="P1543" s="40"/>
      <c r="Q1543" s="40"/>
      <c r="R1543" s="39"/>
      <c r="S1543" s="39"/>
      <c r="T1543" s="39"/>
      <c r="U1543" s="40"/>
      <c r="V1543" s="39"/>
      <c r="W1543" s="69"/>
      <c r="Y1543" t="s">
        <v>40</v>
      </c>
      <c r="AA1543">
        <v>8846</v>
      </c>
      <c r="AB1543" s="46" t="b">
        <v>0</v>
      </c>
      <c r="AD1543" s="8"/>
    </row>
    <row r="1544" ht="14.25" customHeight="1">
      <c r="A1544" s="38">
        <v>1308</v>
      </c>
      <c r="B1544" s="46" t="s">
        <v>41</v>
      </c>
      <c r="C1544" s="46" t="s">
        <v>42</v>
      </c>
      <c r="D1544" s="46" t="s">
        <v>2377</v>
      </c>
      <c r="E1544" s="46" t="s">
        <v>2378</v>
      </c>
      <c r="F1544" t="s">
        <v>35</v>
      </c>
      <c r="G1544" s="12" t="s">
        <v>36</v>
      </c>
      <c r="H1544">
        <v>0.017782794100389</v>
      </c>
      <c r="I1544" t="s">
        <v>37</v>
      </c>
      <c r="K1544" s="47" t="s">
        <v>43</v>
      </c>
      <c r="L1544" s="47" t="str">
        <f>((I1544&amp;A1544)&amp;"-")&amp;B1544</f>
        <v>REF1308-Abraham M.H. and Acree Jr. W.E. The solubility of liquid and solid compounds in dry octan-1-ol. Chemosphere (2013)</v>
      </c>
      <c r="M1544" t="s">
        <v>39</v>
      </c>
      <c r="N1544" s="71"/>
      <c r="O1544" s="71"/>
      <c r="P1544" s="71"/>
      <c r="Q1544" s="71"/>
      <c r="R1544" s="29"/>
      <c r="S1544" s="29"/>
      <c r="T1544" s="29"/>
      <c r="U1544" s="71"/>
      <c r="V1544" s="29"/>
      <c r="W1544" s="60"/>
      <c r="Y1544" t="s">
        <v>40</v>
      </c>
      <c r="AA1544">
        <v>8846</v>
      </c>
      <c r="AB1544" t="b">
        <f>if((W1544=""),false,true)</f>
        <v>0</v>
      </c>
      <c r="AD1544" s="37"/>
    </row>
    <row r="1545" ht="14.25" customHeight="1">
      <c r="A1545" s="38">
        <v>1283</v>
      </c>
      <c r="B1545" s="46" t="s">
        <v>31</v>
      </c>
      <c r="C1545" s="46" t="s">
        <v>32</v>
      </c>
      <c r="D1545" s="46" t="s">
        <v>2379</v>
      </c>
      <c r="E1545" s="46" t="s">
        <v>2380</v>
      </c>
      <c r="F1545" t="s">
        <v>35</v>
      </c>
      <c r="G1545" s="46" t="s">
        <v>36</v>
      </c>
      <c r="H1545">
        <v>0.1</v>
      </c>
      <c r="I1545" t="s">
        <v>37</v>
      </c>
      <c r="L1545" t="s">
        <v>38</v>
      </c>
      <c r="M1545" t="s">
        <v>39</v>
      </c>
      <c r="N1545" s="40"/>
      <c r="O1545" s="40"/>
      <c r="P1545" s="40"/>
      <c r="Q1545" s="40"/>
      <c r="R1545" s="39"/>
      <c r="S1545" s="39"/>
      <c r="T1545" s="39"/>
      <c r="U1545" s="40"/>
      <c r="V1545" s="39"/>
      <c r="W1545" s="69"/>
      <c r="Y1545" t="s">
        <v>40</v>
      </c>
      <c r="AA1545">
        <v>721017</v>
      </c>
      <c r="AB1545" s="46" t="b">
        <f>if((W1545=""),false,true)</f>
        <v>0</v>
      </c>
      <c r="AD1545" s="8"/>
    </row>
    <row r="1546" ht="14.25" customHeight="1">
      <c r="A1546" s="38">
        <v>1287</v>
      </c>
      <c r="B1546" s="46" t="s">
        <v>53</v>
      </c>
      <c r="C1546" s="46" t="s">
        <v>45</v>
      </c>
      <c r="D1546" s="46" t="s">
        <v>2381</v>
      </c>
      <c r="E1546" s="46" t="s">
        <v>2382</v>
      </c>
      <c r="F1546" t="s">
        <v>48</v>
      </c>
      <c r="G1546" s="46" t="s">
        <v>49</v>
      </c>
      <c r="H1546">
        <v>0.002041737945</v>
      </c>
      <c r="I1546" t="s">
        <v>37</v>
      </c>
      <c r="L1546" s="46" t="str">
        <f>((I1546&amp;A1546)&amp;"-")&amp;B1546</f>
        <v>REF1287-Wang 99 - S1</v>
      </c>
      <c r="M1546" t="s">
        <v>39</v>
      </c>
      <c r="N1546" s="40"/>
      <c r="O1546" s="40"/>
      <c r="P1546" s="40"/>
      <c r="Q1546" s="40"/>
      <c r="R1546" s="39"/>
      <c r="S1546" s="39"/>
      <c r="T1546" s="39"/>
      <c r="U1546" s="40"/>
      <c r="V1546" s="39"/>
      <c r="W1546" s="69"/>
      <c r="Y1546" t="s">
        <v>40</v>
      </c>
      <c r="AA1546">
        <v>21108546</v>
      </c>
      <c r="AB1546" s="46" t="b">
        <v>0</v>
      </c>
      <c r="AD1546" s="8"/>
    </row>
    <row r="1547" ht="14.25" customHeight="1">
      <c r="A1547" s="38">
        <v>1287</v>
      </c>
      <c r="B1547" s="46" t="s">
        <v>174</v>
      </c>
      <c r="C1547" s="46" t="s">
        <v>45</v>
      </c>
      <c r="D1547" s="46" t="s">
        <v>2381</v>
      </c>
      <c r="E1547" s="46" t="s">
        <v>2383</v>
      </c>
      <c r="F1547" t="s">
        <v>48</v>
      </c>
      <c r="G1547" s="46" t="s">
        <v>49</v>
      </c>
      <c r="H1547">
        <v>0.002041737945</v>
      </c>
      <c r="I1547" t="s">
        <v>37</v>
      </c>
      <c r="L1547" s="46" t="str">
        <f>((I1547&amp;A1547)&amp;"-")&amp;B1547</f>
        <v>REF1287-Wang 99 - S2</v>
      </c>
      <c r="M1547" t="s">
        <v>39</v>
      </c>
      <c r="N1547" s="40"/>
      <c r="O1547" s="40"/>
      <c r="P1547" s="40"/>
      <c r="Q1547" s="40"/>
      <c r="R1547" s="39"/>
      <c r="S1547" s="39"/>
      <c r="T1547" s="39"/>
      <c r="U1547" s="40"/>
      <c r="V1547" s="39"/>
      <c r="W1547" s="69"/>
      <c r="Y1547" t="s">
        <v>40</v>
      </c>
      <c r="AA1547">
        <v>21108546</v>
      </c>
      <c r="AB1547" s="46" t="b">
        <v>0</v>
      </c>
      <c r="AD1547" s="8"/>
    </row>
    <row r="1548" ht="14.25" customHeight="1">
      <c r="A1548" s="38">
        <v>1287</v>
      </c>
      <c r="B1548" s="46" t="s">
        <v>174</v>
      </c>
      <c r="C1548" s="46" t="s">
        <v>45</v>
      </c>
      <c r="D1548" s="46" t="s">
        <v>2384</v>
      </c>
      <c r="E1548" s="46" t="s">
        <v>2385</v>
      </c>
      <c r="F1548" t="s">
        <v>48</v>
      </c>
      <c r="G1548" s="46" t="s">
        <v>49</v>
      </c>
      <c r="H1548">
        <v>0.000489778819</v>
      </c>
      <c r="I1548" t="s">
        <v>37</v>
      </c>
      <c r="L1548" t="s">
        <v>50</v>
      </c>
      <c r="M1548" t="s">
        <v>39</v>
      </c>
      <c r="N1548" s="40"/>
      <c r="O1548" s="40"/>
      <c r="P1548" s="40"/>
      <c r="Q1548" s="40"/>
      <c r="R1548" s="39"/>
      <c r="S1548" s="39"/>
      <c r="T1548" s="39"/>
      <c r="U1548" s="40"/>
      <c r="V1548" s="39"/>
      <c r="W1548" s="69"/>
      <c r="Y1548" t="s">
        <v>40</v>
      </c>
      <c r="AA1548">
        <v>15310</v>
      </c>
      <c r="AB1548" s="46" t="b">
        <v>0</v>
      </c>
      <c r="AD1548" s="8"/>
    </row>
    <row r="1549" ht="14.25" customHeight="1">
      <c r="A1549" s="38">
        <v>1287</v>
      </c>
      <c r="B1549" s="46" t="s">
        <v>53</v>
      </c>
      <c r="C1549" s="46" t="s">
        <v>45</v>
      </c>
      <c r="D1549" s="46" t="s">
        <v>2386</v>
      </c>
      <c r="E1549" s="46" t="s">
        <v>2387</v>
      </c>
      <c r="F1549" t="s">
        <v>48</v>
      </c>
      <c r="G1549" s="46" t="s">
        <v>49</v>
      </c>
      <c r="H1549">
        <v>0.001995262315</v>
      </c>
      <c r="I1549" t="s">
        <v>37</v>
      </c>
      <c r="L1549" t="s">
        <v>50</v>
      </c>
      <c r="M1549" t="s">
        <v>39</v>
      </c>
      <c r="N1549" s="40"/>
      <c r="O1549" s="40"/>
      <c r="P1549" s="40"/>
      <c r="Q1549" s="40"/>
      <c r="R1549" s="39"/>
      <c r="S1549" s="39"/>
      <c r="T1549" s="39"/>
      <c r="U1549" s="40"/>
      <c r="V1549" s="39"/>
      <c r="W1549" s="69"/>
      <c r="Y1549" t="s">
        <v>294</v>
      </c>
      <c r="AA1549">
        <v>22655</v>
      </c>
      <c r="AB1549" s="46" t="b">
        <v>0</v>
      </c>
      <c r="AD1549" s="8"/>
    </row>
    <row r="1550" ht="14.25" customHeight="1">
      <c r="A1550" s="38">
        <v>1287</v>
      </c>
      <c r="B1550" s="46" t="s">
        <v>174</v>
      </c>
      <c r="C1550" s="46" t="s">
        <v>45</v>
      </c>
      <c r="D1550" s="46" t="s">
        <v>2386</v>
      </c>
      <c r="E1550" s="46" t="s">
        <v>2387</v>
      </c>
      <c r="F1550" t="s">
        <v>48</v>
      </c>
      <c r="G1550" s="46" t="s">
        <v>49</v>
      </c>
      <c r="H1550">
        <v>0.001995262315</v>
      </c>
      <c r="I1550" t="s">
        <v>37</v>
      </c>
      <c r="L1550" t="s">
        <v>50</v>
      </c>
      <c r="M1550" t="s">
        <v>39</v>
      </c>
      <c r="N1550" s="40"/>
      <c r="O1550" s="40"/>
      <c r="P1550" s="40"/>
      <c r="Q1550" s="40"/>
      <c r="R1550" s="39"/>
      <c r="S1550" s="39"/>
      <c r="T1550" s="39"/>
      <c r="U1550" s="40"/>
      <c r="V1550" s="39"/>
      <c r="W1550" s="69"/>
      <c r="Y1550" t="s">
        <v>294</v>
      </c>
      <c r="AA1550">
        <v>22655</v>
      </c>
      <c r="AB1550" s="46" t="b">
        <v>0</v>
      </c>
      <c r="AD1550" s="8"/>
    </row>
    <row r="1551" ht="14.25" customHeight="1">
      <c r="A1551" s="38">
        <v>1287</v>
      </c>
      <c r="B1551" s="46" t="s">
        <v>53</v>
      </c>
      <c r="C1551" s="46" t="s">
        <v>45</v>
      </c>
      <c r="D1551" s="46" t="s">
        <v>2388</v>
      </c>
      <c r="E1551" s="46" t="s">
        <v>2389</v>
      </c>
      <c r="F1551" t="s">
        <v>48</v>
      </c>
      <c r="G1551" s="46" t="s">
        <v>49</v>
      </c>
      <c r="H1551">
        <v>0.000331131121</v>
      </c>
      <c r="I1551" t="s">
        <v>37</v>
      </c>
      <c r="L1551" s="46" t="str">
        <f>((I1551&amp;A1551)&amp;"-")&amp;B1551</f>
        <v>REF1287-Wang 99 - S1</v>
      </c>
      <c r="M1551" t="s">
        <v>39</v>
      </c>
      <c r="N1551" s="40"/>
      <c r="O1551" s="40"/>
      <c r="P1551" s="40"/>
      <c r="Q1551" s="40"/>
      <c r="R1551" s="39"/>
      <c r="S1551" s="39"/>
      <c r="T1551" s="39"/>
      <c r="U1551" s="40"/>
      <c r="V1551" s="39"/>
      <c r="W1551" s="69"/>
      <c r="Y1551" t="s">
        <v>40</v>
      </c>
      <c r="AA1551">
        <v>21106574</v>
      </c>
      <c r="AB1551" s="46" t="b">
        <v>0</v>
      </c>
      <c r="AD1551" s="8"/>
    </row>
    <row r="1552" ht="14.25" customHeight="1">
      <c r="A1552" s="38">
        <v>981</v>
      </c>
      <c r="B1552" s="44" t="s">
        <v>1926</v>
      </c>
      <c r="C1552" s="46" t="s">
        <v>1219</v>
      </c>
      <c r="D1552" s="46" t="s">
        <v>2390</v>
      </c>
      <c r="E1552" s="46" t="s">
        <v>2391</v>
      </c>
      <c r="F1552" s="41" t="s">
        <v>689</v>
      </c>
      <c r="G1552" s="41" t="s">
        <v>762</v>
      </c>
      <c r="H1552" s="65">
        <f>W1552</f>
        <v>6.3987</v>
      </c>
      <c r="I1552" t="s">
        <v>37</v>
      </c>
      <c r="K1552" s="47" t="s">
        <v>43</v>
      </c>
      <c r="L1552" s="47" t="str">
        <f>((I1552&amp;A1552)&amp;"-")&amp;B1552</f>
        <v>REF981-Li; J.; Masso; J.J.; and Guertin; J.A.; Prediction of drug solubility in an acrylate adhesive based on the drug-polymer interaction parameter and drug solubility in acetonitrile. Journal of Controlled Release; 2002. 83: 211-221</v>
      </c>
      <c r="M1552" t="s">
        <v>39</v>
      </c>
      <c r="N1552" s="71">
        <f>U1552*V1552</f>
        <v>466.184004</v>
      </c>
      <c r="O1552" s="71">
        <v>100</v>
      </c>
      <c r="P1552" s="71">
        <v>0.786</v>
      </c>
      <c r="Q1552" s="71">
        <v>1.458</v>
      </c>
      <c r="R1552" s="39">
        <f>O1552/P1552</f>
        <v>127.226463104326</v>
      </c>
      <c r="S1552" s="29">
        <f>N1552/Q1552</f>
        <v>319.742115226337</v>
      </c>
      <c r="T1552" s="39">
        <f>R1552+S1552</f>
        <v>446.968578330663</v>
      </c>
      <c r="U1552" s="71">
        <v>163.0014</v>
      </c>
      <c r="V1552" s="29">
        <v>2.86</v>
      </c>
      <c r="W1552" s="69">
        <f>round((V1552/(T1552/1000)),4)</f>
        <v>6.3987</v>
      </c>
      <c r="Y1552" t="s">
        <v>40</v>
      </c>
      <c r="AA1552">
        <v>10857</v>
      </c>
      <c r="AB1552" t="b">
        <v>1</v>
      </c>
      <c r="AD1552" s="37"/>
    </row>
    <row r="1553" ht="14.25" customHeight="1">
      <c r="A1553" s="38">
        <v>1287</v>
      </c>
      <c r="B1553" s="46" t="s">
        <v>53</v>
      </c>
      <c r="C1553" s="46" t="s">
        <v>45</v>
      </c>
      <c r="D1553" s="46" t="s">
        <v>2390</v>
      </c>
      <c r="E1553" s="46" t="s">
        <v>2392</v>
      </c>
      <c r="F1553" t="s">
        <v>48</v>
      </c>
      <c r="G1553" s="46" t="s">
        <v>49</v>
      </c>
      <c r="H1553">
        <v>0.050118723363</v>
      </c>
      <c r="I1553" t="s">
        <v>37</v>
      </c>
      <c r="L1553" t="s">
        <v>50</v>
      </c>
      <c r="M1553" t="s">
        <v>39</v>
      </c>
      <c r="N1553" s="40"/>
      <c r="O1553" s="40"/>
      <c r="P1553" s="40"/>
      <c r="Q1553" s="40"/>
      <c r="R1553" s="39"/>
      <c r="S1553" s="39"/>
      <c r="T1553" s="39"/>
      <c r="U1553" s="40"/>
      <c r="V1553" s="39"/>
      <c r="W1553" s="69"/>
      <c r="Y1553" t="s">
        <v>40</v>
      </c>
      <c r="AA1553">
        <v>10857</v>
      </c>
      <c r="AB1553" s="46" t="b">
        <v>0</v>
      </c>
      <c r="AD1553" s="8"/>
    </row>
    <row r="1554" ht="14.25" customHeight="1">
      <c r="A1554" s="38">
        <v>1287</v>
      </c>
      <c r="B1554" s="46" t="s">
        <v>44</v>
      </c>
      <c r="C1554" s="46" t="s">
        <v>45</v>
      </c>
      <c r="D1554" s="46" t="s">
        <v>2393</v>
      </c>
      <c r="E1554" s="46" t="s">
        <v>2394</v>
      </c>
      <c r="F1554" t="s">
        <v>48</v>
      </c>
      <c r="G1554" s="46" t="s">
        <v>49</v>
      </c>
      <c r="H1554">
        <v>0.002426610095</v>
      </c>
      <c r="I1554" t="s">
        <v>37</v>
      </c>
      <c r="L1554" t="s">
        <v>50</v>
      </c>
      <c r="M1554" t="s">
        <v>39</v>
      </c>
      <c r="N1554" s="40"/>
      <c r="O1554" s="40"/>
      <c r="P1554" s="40"/>
      <c r="Q1554" s="40"/>
      <c r="R1554" s="39"/>
      <c r="S1554" s="39"/>
      <c r="T1554" s="39"/>
      <c r="U1554" s="40"/>
      <c r="V1554" s="39"/>
      <c r="W1554" s="69"/>
      <c r="Y1554" t="s">
        <v>40</v>
      </c>
      <c r="AA1554">
        <v>34934</v>
      </c>
      <c r="AB1554" s="46" t="b">
        <v>0</v>
      </c>
      <c r="AD1554" s="8"/>
    </row>
    <row r="1555" ht="14.25" customHeight="1">
      <c r="A1555" s="38">
        <v>1287</v>
      </c>
      <c r="B1555" s="46" t="s">
        <v>44</v>
      </c>
      <c r="C1555" s="46" t="s">
        <v>45</v>
      </c>
      <c r="D1555" s="46" t="s">
        <v>2395</v>
      </c>
      <c r="E1555" s="46" t="s">
        <v>2396</v>
      </c>
      <c r="F1555" t="s">
        <v>48</v>
      </c>
      <c r="G1555" s="46" t="s">
        <v>49</v>
      </c>
      <c r="H1555">
        <v>0.007244359601</v>
      </c>
      <c r="I1555" t="s">
        <v>37</v>
      </c>
      <c r="L1555" t="s">
        <v>50</v>
      </c>
      <c r="M1555" t="s">
        <v>39</v>
      </c>
      <c r="N1555" s="40"/>
      <c r="O1555" s="40"/>
      <c r="P1555" s="40"/>
      <c r="Q1555" s="40"/>
      <c r="R1555" s="39"/>
      <c r="S1555" s="39"/>
      <c r="T1555" s="39"/>
      <c r="U1555" s="40"/>
      <c r="V1555" s="39"/>
      <c r="W1555" s="69"/>
      <c r="Y1555" t="s">
        <v>40</v>
      </c>
      <c r="AA1555">
        <v>14470</v>
      </c>
      <c r="AB1555" s="46" t="b">
        <v>0</v>
      </c>
      <c r="AD1555" s="8"/>
    </row>
    <row r="1556" ht="14.25" customHeight="1">
      <c r="A1556" s="38">
        <v>1287</v>
      </c>
      <c r="B1556" s="46" t="s">
        <v>53</v>
      </c>
      <c r="C1556" s="46" t="s">
        <v>45</v>
      </c>
      <c r="D1556" s="46" t="s">
        <v>2397</v>
      </c>
      <c r="E1556" s="46" t="s">
        <v>2398</v>
      </c>
      <c r="F1556" t="s">
        <v>48</v>
      </c>
      <c r="G1556" s="46" t="s">
        <v>49</v>
      </c>
      <c r="H1556">
        <v>0.389045144994</v>
      </c>
      <c r="I1556" t="s">
        <v>37</v>
      </c>
      <c r="L1556" t="s">
        <v>50</v>
      </c>
      <c r="M1556" t="s">
        <v>39</v>
      </c>
      <c r="N1556" s="40"/>
      <c r="O1556" s="40"/>
      <c r="P1556" s="40"/>
      <c r="Q1556" s="40"/>
      <c r="R1556" s="39"/>
      <c r="S1556" s="39"/>
      <c r="T1556" s="39"/>
      <c r="U1556" s="40"/>
      <c r="V1556" s="39"/>
      <c r="W1556" s="69"/>
      <c r="Y1556" t="s">
        <v>294</v>
      </c>
      <c r="AA1556">
        <v>11180</v>
      </c>
      <c r="AB1556" s="46" t="b">
        <v>0</v>
      </c>
      <c r="AD1556" s="8"/>
    </row>
    <row r="1557" ht="14.25" customHeight="1">
      <c r="A1557" s="38">
        <v>1287</v>
      </c>
      <c r="B1557" s="46" t="s">
        <v>174</v>
      </c>
      <c r="C1557" s="46" t="s">
        <v>45</v>
      </c>
      <c r="D1557" s="46" t="s">
        <v>2397</v>
      </c>
      <c r="E1557" s="46" t="s">
        <v>2399</v>
      </c>
      <c r="F1557" t="s">
        <v>48</v>
      </c>
      <c r="G1557" s="46" t="s">
        <v>49</v>
      </c>
      <c r="H1557">
        <v>0.389045144994</v>
      </c>
      <c r="I1557" t="s">
        <v>37</v>
      </c>
      <c r="L1557" t="s">
        <v>50</v>
      </c>
      <c r="M1557" t="s">
        <v>39</v>
      </c>
      <c r="N1557" s="40"/>
      <c r="O1557" s="40"/>
      <c r="P1557" s="40"/>
      <c r="Q1557" s="40"/>
      <c r="R1557" s="39"/>
      <c r="S1557" s="39"/>
      <c r="T1557" s="39"/>
      <c r="U1557" s="40"/>
      <c r="V1557" s="39"/>
      <c r="W1557" s="69"/>
      <c r="Y1557" t="s">
        <v>294</v>
      </c>
      <c r="AA1557">
        <v>11180</v>
      </c>
      <c r="AB1557" s="46" t="b">
        <v>0</v>
      </c>
      <c r="AD1557" s="8"/>
    </row>
    <row r="1558" ht="14.25" customHeight="1">
      <c r="A1558" s="38">
        <v>1287</v>
      </c>
      <c r="B1558" s="46" t="s">
        <v>53</v>
      </c>
      <c r="C1558" s="46" t="s">
        <v>45</v>
      </c>
      <c r="D1558" s="46" t="s">
        <v>2400</v>
      </c>
      <c r="E1558" s="46" t="s">
        <v>2401</v>
      </c>
      <c r="F1558" t="s">
        <v>48</v>
      </c>
      <c r="G1558" s="46" t="s">
        <v>49</v>
      </c>
      <c r="H1558">
        <v>0.128824955169</v>
      </c>
      <c r="I1558" t="s">
        <v>37</v>
      </c>
      <c r="L1558" t="s">
        <v>50</v>
      </c>
      <c r="M1558" t="s">
        <v>39</v>
      </c>
      <c r="N1558" s="40"/>
      <c r="O1558" s="40"/>
      <c r="P1558" s="40"/>
      <c r="Q1558" s="40"/>
      <c r="R1558" s="39"/>
      <c r="S1558" s="39"/>
      <c r="T1558" s="39"/>
      <c r="U1558" s="40"/>
      <c r="V1558" s="39"/>
      <c r="W1558" s="69"/>
      <c r="Y1558" t="s">
        <v>40</v>
      </c>
      <c r="AA1558">
        <v>19770</v>
      </c>
      <c r="AB1558" s="46" t="b">
        <v>0</v>
      </c>
      <c r="AD1558" s="8"/>
    </row>
    <row r="1559" ht="14.25" customHeight="1">
      <c r="A1559" s="38">
        <v>1287</v>
      </c>
      <c r="B1559" s="46" t="s">
        <v>174</v>
      </c>
      <c r="C1559" s="46" t="s">
        <v>45</v>
      </c>
      <c r="D1559" s="46" t="s">
        <v>2400</v>
      </c>
      <c r="E1559" s="46" t="s">
        <v>2401</v>
      </c>
      <c r="F1559" t="s">
        <v>48</v>
      </c>
      <c r="G1559" s="46" t="s">
        <v>49</v>
      </c>
      <c r="H1559">
        <v>0.128824955169</v>
      </c>
      <c r="I1559" t="s">
        <v>37</v>
      </c>
      <c r="L1559" t="s">
        <v>50</v>
      </c>
      <c r="M1559" t="s">
        <v>39</v>
      </c>
      <c r="N1559" s="40"/>
      <c r="O1559" s="40"/>
      <c r="P1559" s="40"/>
      <c r="Q1559" s="40"/>
      <c r="R1559" s="39"/>
      <c r="S1559" s="39"/>
      <c r="T1559" s="39"/>
      <c r="U1559" s="40"/>
      <c r="V1559" s="39"/>
      <c r="W1559" s="69"/>
      <c r="Y1559" t="s">
        <v>40</v>
      </c>
      <c r="AA1559">
        <v>19770</v>
      </c>
      <c r="AB1559" s="46" t="b">
        <v>0</v>
      </c>
      <c r="AD1559" s="8"/>
    </row>
    <row r="1560" ht="14.25" customHeight="1">
      <c r="A1560" s="38">
        <v>1153</v>
      </c>
      <c r="B1560" s="46" t="s">
        <v>2402</v>
      </c>
      <c r="C1560" s="46" t="s">
        <v>2403</v>
      </c>
      <c r="D1560" s="11" t="s">
        <v>2404</v>
      </c>
      <c r="E1560" s="11" t="s">
        <v>2405</v>
      </c>
      <c r="F1560" s="7" t="s">
        <v>1361</v>
      </c>
      <c r="G1560" s="7" t="s">
        <v>1362</v>
      </c>
      <c r="H1560">
        <v>0.050204534637131</v>
      </c>
      <c r="I1560" t="s">
        <v>37</v>
      </c>
      <c r="K1560" s="47" t="s">
        <v>43</v>
      </c>
      <c r="L1560" s="47" t="s">
        <v>2406</v>
      </c>
      <c r="M1560" t="s">
        <v>39</v>
      </c>
      <c r="N1560" s="71"/>
      <c r="O1560" s="71"/>
      <c r="P1560" s="71"/>
      <c r="Q1560" s="71"/>
      <c r="R1560" s="29"/>
      <c r="S1560" s="29"/>
      <c r="T1560" s="29"/>
      <c r="U1560" s="71"/>
      <c r="V1560" s="29"/>
      <c r="W1560" s="60"/>
      <c r="Y1560" t="s">
        <v>40</v>
      </c>
      <c r="AA1560">
        <v>69982</v>
      </c>
      <c r="AB1560" t="b">
        <f>if((W1560=""),false,true)</f>
        <v>0</v>
      </c>
      <c r="AD1560" s="37"/>
    </row>
    <row r="1561" ht="14.25" customHeight="1">
      <c r="A1561" s="38">
        <v>1153</v>
      </c>
      <c r="B1561" s="46" t="s">
        <v>2402</v>
      </c>
      <c r="C1561" s="46" t="s">
        <v>2403</v>
      </c>
      <c r="D1561" s="11" t="s">
        <v>2404</v>
      </c>
      <c r="E1561" s="11" t="s">
        <v>2405</v>
      </c>
      <c r="F1561" s="7" t="s">
        <v>586</v>
      </c>
      <c r="G1561" s="7" t="s">
        <v>587</v>
      </c>
      <c r="H1561">
        <v>0.079395859075462</v>
      </c>
      <c r="I1561" t="s">
        <v>37</v>
      </c>
      <c r="K1561" s="47" t="s">
        <v>43</v>
      </c>
      <c r="L1561" s="47" t="s">
        <v>2406</v>
      </c>
      <c r="M1561" t="s">
        <v>39</v>
      </c>
      <c r="N1561" s="71"/>
      <c r="O1561" s="71"/>
      <c r="P1561" s="71"/>
      <c r="Q1561" s="71"/>
      <c r="R1561" s="29"/>
      <c r="S1561" s="29"/>
      <c r="T1561" s="29"/>
      <c r="U1561" s="71"/>
      <c r="V1561" s="29"/>
      <c r="W1561" s="60"/>
      <c r="Y1561" t="s">
        <v>40</v>
      </c>
      <c r="AA1561">
        <v>69982</v>
      </c>
      <c r="AB1561" t="b">
        <f>if((W1561=""),false,true)</f>
        <v>0</v>
      </c>
      <c r="AD1561" s="37"/>
    </row>
    <row r="1562" ht="14.25" customHeight="1">
      <c r="A1562" s="38">
        <v>1153</v>
      </c>
      <c r="B1562" s="46" t="s">
        <v>2402</v>
      </c>
      <c r="C1562" s="46" t="s">
        <v>2403</v>
      </c>
      <c r="D1562" s="11" t="s">
        <v>2404</v>
      </c>
      <c r="E1562" s="11" t="s">
        <v>2405</v>
      </c>
      <c r="F1562" s="46" t="s">
        <v>689</v>
      </c>
      <c r="G1562" s="7" t="s">
        <v>690</v>
      </c>
      <c r="H1562">
        <v>0.085756614595099</v>
      </c>
      <c r="I1562" t="s">
        <v>37</v>
      </c>
      <c r="K1562" s="47" t="s">
        <v>43</v>
      </c>
      <c r="L1562" s="47" t="s">
        <v>2406</v>
      </c>
      <c r="M1562" t="s">
        <v>39</v>
      </c>
      <c r="N1562" s="71"/>
      <c r="O1562" s="71"/>
      <c r="P1562" s="71"/>
      <c r="Q1562" s="71"/>
      <c r="R1562" s="29"/>
      <c r="S1562" s="29"/>
      <c r="T1562" s="29"/>
      <c r="U1562" s="71"/>
      <c r="V1562" s="29"/>
      <c r="W1562" s="60"/>
      <c r="Y1562" t="s">
        <v>40</v>
      </c>
      <c r="AA1562">
        <v>69982</v>
      </c>
      <c r="AB1562" t="b">
        <f>if((W1562=""),false,true)</f>
        <v>0</v>
      </c>
      <c r="AD1562" s="37"/>
    </row>
    <row r="1563" ht="14.25" customHeight="1">
      <c r="A1563" s="38">
        <v>1153</v>
      </c>
      <c r="B1563" s="46" t="s">
        <v>2402</v>
      </c>
      <c r="C1563" s="46" t="s">
        <v>2403</v>
      </c>
      <c r="D1563" s="11" t="s">
        <v>2404</v>
      </c>
      <c r="E1563" s="11" t="s">
        <v>2405</v>
      </c>
      <c r="F1563" s="11" t="s">
        <v>691</v>
      </c>
      <c r="G1563" s="7" t="s">
        <v>692</v>
      </c>
      <c r="H1563">
        <v>0.024477550258601</v>
      </c>
      <c r="I1563" t="s">
        <v>37</v>
      </c>
      <c r="K1563" s="47" t="s">
        <v>43</v>
      </c>
      <c r="L1563" s="47" t="s">
        <v>2406</v>
      </c>
      <c r="M1563" t="s">
        <v>39</v>
      </c>
      <c r="N1563" s="71"/>
      <c r="O1563" s="71"/>
      <c r="P1563" s="71"/>
      <c r="Q1563" s="71"/>
      <c r="R1563" s="29"/>
      <c r="S1563" s="29"/>
      <c r="T1563" s="29"/>
      <c r="U1563" s="71"/>
      <c r="V1563" s="29"/>
      <c r="W1563" s="60"/>
      <c r="Y1563" t="s">
        <v>40</v>
      </c>
      <c r="AA1563">
        <v>69982</v>
      </c>
      <c r="AB1563" t="b">
        <f>if((W1563=""),false,true)</f>
        <v>0</v>
      </c>
      <c r="AD1563" s="37"/>
    </row>
    <row r="1564" ht="14.25" customHeight="1">
      <c r="A1564" s="38">
        <v>1153</v>
      </c>
      <c r="B1564" s="46" t="s">
        <v>2402</v>
      </c>
      <c r="C1564" s="46" t="s">
        <v>2403</v>
      </c>
      <c r="D1564" s="11" t="s">
        <v>2404</v>
      </c>
      <c r="E1564" s="11" t="s">
        <v>2405</v>
      </c>
      <c r="F1564" s="7" t="s">
        <v>2407</v>
      </c>
      <c r="G1564" s="7" t="s">
        <v>2408</v>
      </c>
      <c r="H1564">
        <v>0.067980574616115</v>
      </c>
      <c r="I1564" t="s">
        <v>37</v>
      </c>
      <c r="K1564" s="47" t="s">
        <v>43</v>
      </c>
      <c r="L1564" s="47" t="s">
        <v>2406</v>
      </c>
      <c r="M1564" t="s">
        <v>39</v>
      </c>
      <c r="N1564" s="71"/>
      <c r="O1564" s="71"/>
      <c r="P1564" s="71"/>
      <c r="Q1564" s="71"/>
      <c r="R1564" s="29"/>
      <c r="S1564" s="29"/>
      <c r="T1564" s="29"/>
      <c r="U1564" s="71"/>
      <c r="V1564" s="29"/>
      <c r="W1564" s="60"/>
      <c r="Y1564" t="s">
        <v>40</v>
      </c>
      <c r="AA1564">
        <v>69982</v>
      </c>
      <c r="AB1564" t="b">
        <f>if((W1564=""),false,true)</f>
        <v>0</v>
      </c>
      <c r="AD1564" s="37"/>
    </row>
    <row r="1565" ht="14.25" customHeight="1">
      <c r="A1565" s="38">
        <v>1153</v>
      </c>
      <c r="B1565" s="46" t="s">
        <v>2402</v>
      </c>
      <c r="C1565" s="46" t="s">
        <v>2403</v>
      </c>
      <c r="D1565" s="11" t="s">
        <v>2404</v>
      </c>
      <c r="E1565" s="11" t="s">
        <v>2405</v>
      </c>
      <c r="F1565" s="7" t="s">
        <v>2409</v>
      </c>
      <c r="G1565" s="7" t="s">
        <v>2410</v>
      </c>
      <c r="H1565">
        <v>0.069230008736043</v>
      </c>
      <c r="I1565" t="s">
        <v>37</v>
      </c>
      <c r="K1565" s="47" t="s">
        <v>43</v>
      </c>
      <c r="L1565" s="47" t="s">
        <v>2406</v>
      </c>
      <c r="M1565" t="s">
        <v>39</v>
      </c>
      <c r="N1565" s="71"/>
      <c r="O1565" s="71"/>
      <c r="P1565" s="71"/>
      <c r="Q1565" s="71"/>
      <c r="R1565" s="29"/>
      <c r="S1565" s="29"/>
      <c r="T1565" s="29"/>
      <c r="U1565" s="71"/>
      <c r="V1565" s="29"/>
      <c r="W1565" s="60"/>
      <c r="Y1565" t="s">
        <v>40</v>
      </c>
      <c r="AA1565">
        <v>69982</v>
      </c>
      <c r="AB1565" t="b">
        <f>if((W1565=""),false,true)</f>
        <v>0</v>
      </c>
      <c r="AD1565" s="37"/>
    </row>
    <row r="1566" ht="14.25" customHeight="1">
      <c r="A1566" s="38">
        <v>1153</v>
      </c>
      <c r="B1566" s="46" t="s">
        <v>2402</v>
      </c>
      <c r="C1566" s="46" t="s">
        <v>2403</v>
      </c>
      <c r="D1566" s="11" t="s">
        <v>2404</v>
      </c>
      <c r="E1566" s="11" t="s">
        <v>2405</v>
      </c>
      <c r="F1566" s="7" t="s">
        <v>1108</v>
      </c>
      <c r="G1566" s="7" t="s">
        <v>1109</v>
      </c>
      <c r="H1566">
        <v>0.10398699425406</v>
      </c>
      <c r="I1566" t="s">
        <v>37</v>
      </c>
      <c r="K1566" s="47" t="s">
        <v>43</v>
      </c>
      <c r="L1566" s="47" t="s">
        <v>2406</v>
      </c>
      <c r="M1566" t="s">
        <v>39</v>
      </c>
      <c r="N1566" s="71"/>
      <c r="O1566" s="71"/>
      <c r="P1566" s="71"/>
      <c r="Q1566" s="71"/>
      <c r="R1566" s="29"/>
      <c r="S1566" s="29"/>
      <c r="T1566" s="29"/>
      <c r="U1566" s="71"/>
      <c r="V1566" s="29"/>
      <c r="W1566" s="60"/>
      <c r="Y1566" t="s">
        <v>40</v>
      </c>
      <c r="AA1566">
        <v>69982</v>
      </c>
      <c r="AB1566" t="b">
        <f>if((W1566=""),false,true)</f>
        <v>0</v>
      </c>
      <c r="AD1566" s="37"/>
    </row>
    <row r="1567" ht="14.25" customHeight="1">
      <c r="A1567" s="38">
        <v>1153</v>
      </c>
      <c r="B1567" s="46" t="s">
        <v>2402</v>
      </c>
      <c r="C1567" s="46" t="s">
        <v>2403</v>
      </c>
      <c r="D1567" s="11" t="s">
        <v>2404</v>
      </c>
      <c r="E1567" s="11" t="s">
        <v>2405</v>
      </c>
      <c r="F1567" s="7" t="s">
        <v>1281</v>
      </c>
      <c r="G1567" s="7" t="s">
        <v>2411</v>
      </c>
      <c r="H1567">
        <v>0.07542038687569</v>
      </c>
      <c r="I1567" t="s">
        <v>37</v>
      </c>
      <c r="K1567" s="47" t="s">
        <v>43</v>
      </c>
      <c r="L1567" s="47" t="s">
        <v>2406</v>
      </c>
      <c r="M1567" t="s">
        <v>39</v>
      </c>
      <c r="N1567" s="71"/>
      <c r="O1567" s="71"/>
      <c r="P1567" s="71"/>
      <c r="Q1567" s="71"/>
      <c r="R1567" s="29"/>
      <c r="S1567" s="29"/>
      <c r="T1567" s="29"/>
      <c r="U1567" s="71"/>
      <c r="V1567" s="29"/>
      <c r="W1567" s="60"/>
      <c r="Y1567" t="s">
        <v>40</v>
      </c>
      <c r="AA1567">
        <v>69982</v>
      </c>
      <c r="AB1567" t="b">
        <f>if((W1567=""),false,true)</f>
        <v>0</v>
      </c>
      <c r="AD1567" s="37"/>
    </row>
    <row r="1568" ht="14.25" customHeight="1">
      <c r="A1568" s="38">
        <v>1153</v>
      </c>
      <c r="B1568" s="46" t="s">
        <v>2402</v>
      </c>
      <c r="C1568" s="46" t="s">
        <v>2403</v>
      </c>
      <c r="D1568" s="11" t="s">
        <v>2404</v>
      </c>
      <c r="E1568" s="11" t="s">
        <v>2405</v>
      </c>
      <c r="F1568" s="7" t="s">
        <v>591</v>
      </c>
      <c r="G1568" s="7" t="s">
        <v>592</v>
      </c>
      <c r="H1568">
        <v>0.037710193437845</v>
      </c>
      <c r="I1568" t="s">
        <v>37</v>
      </c>
      <c r="K1568" s="47" t="s">
        <v>43</v>
      </c>
      <c r="L1568" s="47" t="s">
        <v>2406</v>
      </c>
      <c r="M1568" t="s">
        <v>39</v>
      </c>
      <c r="N1568" s="71"/>
      <c r="O1568" s="71"/>
      <c r="P1568" s="71"/>
      <c r="Q1568" s="71"/>
      <c r="R1568" s="29"/>
      <c r="S1568" s="29"/>
      <c r="T1568" s="29"/>
      <c r="U1568" s="71"/>
      <c r="V1568" s="29"/>
      <c r="W1568" s="60"/>
      <c r="Y1568" t="s">
        <v>40</v>
      </c>
      <c r="AA1568">
        <v>69982</v>
      </c>
      <c r="AB1568" t="b">
        <f>if((W1568=""),false,true)</f>
        <v>0</v>
      </c>
      <c r="AD1568" s="37"/>
    </row>
    <row r="1569" ht="14.25" customHeight="1">
      <c r="A1569" s="38">
        <v>1153</v>
      </c>
      <c r="B1569" s="46" t="s">
        <v>2402</v>
      </c>
      <c r="C1569" s="46" t="s">
        <v>2403</v>
      </c>
      <c r="D1569" s="11" t="s">
        <v>2404</v>
      </c>
      <c r="E1569" s="11" t="s">
        <v>2405</v>
      </c>
      <c r="F1569" s="7" t="s">
        <v>715</v>
      </c>
      <c r="G1569" s="7" t="s">
        <v>716</v>
      </c>
      <c r="H1569">
        <v>0.001067698247939</v>
      </c>
      <c r="I1569" t="s">
        <v>37</v>
      </c>
      <c r="K1569" s="47" t="s">
        <v>43</v>
      </c>
      <c r="L1569" s="47" t="s">
        <v>2406</v>
      </c>
      <c r="M1569" t="s">
        <v>39</v>
      </c>
      <c r="N1569" s="71"/>
      <c r="O1569" s="71"/>
      <c r="P1569" s="71"/>
      <c r="Q1569" s="71"/>
      <c r="R1569" s="29"/>
      <c r="S1569" s="29"/>
      <c r="T1569" s="29"/>
      <c r="U1569" s="71"/>
      <c r="V1569" s="29"/>
      <c r="W1569" s="60"/>
      <c r="Y1569" t="s">
        <v>40</v>
      </c>
      <c r="AA1569">
        <v>69982</v>
      </c>
      <c r="AB1569" t="b">
        <f>if((W1569=""),false,true)</f>
        <v>0</v>
      </c>
      <c r="AD1569" s="37"/>
    </row>
    <row r="1570" ht="14.25" customHeight="1">
      <c r="A1570" s="38">
        <v>1153</v>
      </c>
      <c r="B1570" s="46" t="s">
        <v>2402</v>
      </c>
      <c r="C1570" s="46" t="s">
        <v>2403</v>
      </c>
      <c r="D1570" s="11" t="s">
        <v>2404</v>
      </c>
      <c r="E1570" s="11" t="s">
        <v>2405</v>
      </c>
      <c r="F1570" s="7" t="s">
        <v>434</v>
      </c>
      <c r="G1570" s="7" t="s">
        <v>593</v>
      </c>
      <c r="H1570">
        <v>0.00857566145951</v>
      </c>
      <c r="I1570" t="s">
        <v>37</v>
      </c>
      <c r="K1570" s="47" t="s">
        <v>43</v>
      </c>
      <c r="L1570" s="47" t="s">
        <v>2406</v>
      </c>
      <c r="M1570" t="s">
        <v>39</v>
      </c>
      <c r="N1570" s="71"/>
      <c r="O1570" s="71"/>
      <c r="P1570" s="71"/>
      <c r="Q1570" s="71"/>
      <c r="R1570" s="29"/>
      <c r="S1570" s="29"/>
      <c r="T1570" s="29"/>
      <c r="U1570" s="71"/>
      <c r="V1570" s="29"/>
      <c r="W1570" s="60"/>
      <c r="Y1570" t="s">
        <v>40</v>
      </c>
      <c r="AA1570">
        <v>69982</v>
      </c>
      <c r="AB1570" t="b">
        <f>if((W1570=""),false,true)</f>
        <v>0</v>
      </c>
      <c r="AD1570" s="37"/>
    </row>
    <row r="1571" ht="14.25" customHeight="1">
      <c r="A1571" s="38">
        <v>1153</v>
      </c>
      <c r="B1571" s="46" t="s">
        <v>2402</v>
      </c>
      <c r="C1571" s="46" t="s">
        <v>2403</v>
      </c>
      <c r="D1571" s="11" t="s">
        <v>2404</v>
      </c>
      <c r="E1571" s="11" t="s">
        <v>2405</v>
      </c>
      <c r="F1571" s="7" t="s">
        <v>238</v>
      </c>
      <c r="G1571" s="7" t="s">
        <v>1365</v>
      </c>
      <c r="H1571">
        <v>0.064629819476306</v>
      </c>
      <c r="I1571" t="s">
        <v>37</v>
      </c>
      <c r="K1571" s="47" t="s">
        <v>43</v>
      </c>
      <c r="L1571" s="47" t="s">
        <v>2406</v>
      </c>
      <c r="M1571" t="s">
        <v>39</v>
      </c>
      <c r="N1571" s="71"/>
      <c r="O1571" s="71"/>
      <c r="P1571" s="71"/>
      <c r="Q1571" s="71"/>
      <c r="R1571" s="29"/>
      <c r="S1571" s="29"/>
      <c r="T1571" s="29"/>
      <c r="U1571" s="71"/>
      <c r="V1571" s="29"/>
      <c r="W1571" s="60"/>
      <c r="Y1571" t="s">
        <v>40</v>
      </c>
      <c r="AA1571">
        <v>69982</v>
      </c>
      <c r="AB1571" t="b">
        <f>if((W1571=""),false,true)</f>
        <v>0</v>
      </c>
      <c r="AD1571" s="37"/>
    </row>
    <row r="1572" ht="14.25" customHeight="1">
      <c r="A1572" s="38">
        <v>1153</v>
      </c>
      <c r="B1572" s="46" t="s">
        <v>2402</v>
      </c>
      <c r="C1572" s="46" t="s">
        <v>2403</v>
      </c>
      <c r="D1572" s="11" t="s">
        <v>2404</v>
      </c>
      <c r="E1572" s="11" t="s">
        <v>2405</v>
      </c>
      <c r="F1572" s="7" t="s">
        <v>731</v>
      </c>
      <c r="G1572" s="7" t="s">
        <v>732</v>
      </c>
      <c r="H1572">
        <v>0.01959339869888</v>
      </c>
      <c r="I1572" t="s">
        <v>37</v>
      </c>
      <c r="K1572" s="47" t="s">
        <v>43</v>
      </c>
      <c r="L1572" s="47" t="s">
        <v>2406</v>
      </c>
      <c r="M1572" t="s">
        <v>39</v>
      </c>
      <c r="N1572" s="71"/>
      <c r="O1572" s="71"/>
      <c r="P1572" s="71"/>
      <c r="Q1572" s="71"/>
      <c r="R1572" s="29"/>
      <c r="S1572" s="29"/>
      <c r="T1572" s="29"/>
      <c r="U1572" s="71"/>
      <c r="V1572" s="29"/>
      <c r="W1572" s="60"/>
      <c r="Y1572" t="s">
        <v>40</v>
      </c>
      <c r="AA1572">
        <v>69982</v>
      </c>
      <c r="AB1572" t="b">
        <f>if((W1572=""),false,true)</f>
        <v>0</v>
      </c>
      <c r="AD1572" s="37"/>
    </row>
    <row r="1573" ht="14.25" customHeight="1">
      <c r="A1573" s="38">
        <v>1153</v>
      </c>
      <c r="B1573" s="46" t="s">
        <v>2402</v>
      </c>
      <c r="C1573" s="46" t="s">
        <v>2403</v>
      </c>
      <c r="D1573" s="11" t="s">
        <v>2404</v>
      </c>
      <c r="E1573" s="11" t="s">
        <v>2405</v>
      </c>
      <c r="F1573" s="7" t="s">
        <v>48</v>
      </c>
      <c r="G1573" s="7" t="s">
        <v>49</v>
      </c>
      <c r="H1573">
        <v>0.000068150951996</v>
      </c>
      <c r="I1573" t="s">
        <v>37</v>
      </c>
      <c r="K1573" s="47" t="s">
        <v>43</v>
      </c>
      <c r="L1573" s="47" t="s">
        <v>2406</v>
      </c>
      <c r="M1573" t="s">
        <v>39</v>
      </c>
      <c r="N1573" s="71"/>
      <c r="O1573" s="71"/>
      <c r="P1573" s="71"/>
      <c r="Q1573" s="71"/>
      <c r="R1573" s="29"/>
      <c r="S1573" s="29"/>
      <c r="T1573" s="29"/>
      <c r="U1573" s="71"/>
      <c r="V1573" s="29"/>
      <c r="W1573" s="60"/>
      <c r="Y1573" t="s">
        <v>40</v>
      </c>
      <c r="AA1573">
        <v>69982</v>
      </c>
      <c r="AB1573" t="b">
        <f>if((W1573=""),false,true)</f>
        <v>0</v>
      </c>
      <c r="AD1573" s="37"/>
    </row>
    <row r="1574" ht="14.25" customHeight="1">
      <c r="A1574" s="38">
        <v>1287</v>
      </c>
      <c r="B1574" s="46" t="s">
        <v>53</v>
      </c>
      <c r="C1574" s="46" t="s">
        <v>45</v>
      </c>
      <c r="D1574" s="46" t="s">
        <v>2412</v>
      </c>
      <c r="E1574" s="46" t="s">
        <v>2413</v>
      </c>
      <c r="F1574" t="s">
        <v>48</v>
      </c>
      <c r="G1574" s="46" t="s">
        <v>49</v>
      </c>
      <c r="H1574">
        <v>0.141253754462</v>
      </c>
      <c r="I1574" t="s">
        <v>37</v>
      </c>
      <c r="L1574" t="s">
        <v>50</v>
      </c>
      <c r="M1574" t="s">
        <v>39</v>
      </c>
      <c r="N1574" s="40"/>
      <c r="O1574" s="40"/>
      <c r="P1574" s="40"/>
      <c r="Q1574" s="40"/>
      <c r="R1574" s="39"/>
      <c r="S1574" s="39"/>
      <c r="T1574" s="39"/>
      <c r="U1574" s="40"/>
      <c r="V1574" s="39"/>
      <c r="W1574" s="69"/>
      <c r="Y1574" t="s">
        <v>40</v>
      </c>
      <c r="AA1574">
        <v>11194</v>
      </c>
      <c r="AB1574" s="46" t="b">
        <v>0</v>
      </c>
      <c r="AD1574" s="8"/>
    </row>
    <row r="1575" ht="14.25" customHeight="1">
      <c r="A1575" s="38">
        <v>1287</v>
      </c>
      <c r="B1575" s="46" t="s">
        <v>174</v>
      </c>
      <c r="C1575" s="46" t="s">
        <v>45</v>
      </c>
      <c r="D1575" s="46" t="s">
        <v>2412</v>
      </c>
      <c r="E1575" s="46" t="s">
        <v>2414</v>
      </c>
      <c r="F1575" t="s">
        <v>48</v>
      </c>
      <c r="G1575" s="46" t="s">
        <v>49</v>
      </c>
      <c r="H1575">
        <v>0.141253754462</v>
      </c>
      <c r="I1575" t="s">
        <v>37</v>
      </c>
      <c r="L1575" t="s">
        <v>50</v>
      </c>
      <c r="M1575" t="s">
        <v>39</v>
      </c>
      <c r="N1575" s="40"/>
      <c r="O1575" s="40"/>
      <c r="P1575" s="40"/>
      <c r="Q1575" s="40"/>
      <c r="R1575" s="39"/>
      <c r="S1575" s="39"/>
      <c r="T1575" s="39"/>
      <c r="U1575" s="40"/>
      <c r="V1575" s="39"/>
      <c r="W1575" s="69"/>
      <c r="Y1575" t="s">
        <v>40</v>
      </c>
      <c r="AA1575">
        <v>11194</v>
      </c>
      <c r="AB1575" s="46" t="b">
        <v>0</v>
      </c>
      <c r="AD1575" s="8"/>
    </row>
    <row r="1576" ht="14.25" customHeight="1">
      <c r="A1576" s="38">
        <v>1287</v>
      </c>
      <c r="B1576" s="46" t="s">
        <v>53</v>
      </c>
      <c r="C1576" s="46" t="s">
        <v>45</v>
      </c>
      <c r="D1576" s="46" t="s">
        <v>2415</v>
      </c>
      <c r="E1576" s="46" t="s">
        <v>2416</v>
      </c>
      <c r="F1576" t="s">
        <v>48</v>
      </c>
      <c r="G1576" s="46" t="s">
        <v>49</v>
      </c>
      <c r="H1576">
        <v>0.003981071706</v>
      </c>
      <c r="I1576" t="s">
        <v>37</v>
      </c>
      <c r="L1576" t="s">
        <v>50</v>
      </c>
      <c r="M1576" t="s">
        <v>39</v>
      </c>
      <c r="N1576" s="40"/>
      <c r="O1576" s="40"/>
      <c r="P1576" s="40"/>
      <c r="Q1576" s="40"/>
      <c r="R1576" s="39"/>
      <c r="S1576" s="39"/>
      <c r="T1576" s="39"/>
      <c r="U1576" s="40"/>
      <c r="V1576" s="39"/>
      <c r="W1576" s="69"/>
      <c r="Y1576" t="s">
        <v>294</v>
      </c>
      <c r="AA1576">
        <v>10124</v>
      </c>
      <c r="AB1576" s="46" t="b">
        <v>0</v>
      </c>
      <c r="AD1576" s="8"/>
    </row>
    <row r="1577" ht="14.25" customHeight="1">
      <c r="A1577" s="38">
        <v>1287</v>
      </c>
      <c r="B1577" s="46" t="s">
        <v>53</v>
      </c>
      <c r="C1577" s="46" t="s">
        <v>45</v>
      </c>
      <c r="D1577" s="46" t="s">
        <v>2417</v>
      </c>
      <c r="E1577" s="46" t="s">
        <v>2418</v>
      </c>
      <c r="F1577" t="s">
        <v>48</v>
      </c>
      <c r="G1577" s="46" t="s">
        <v>49</v>
      </c>
      <c r="H1577">
        <v>0.000223872114</v>
      </c>
      <c r="I1577" t="s">
        <v>37</v>
      </c>
      <c r="L1577" t="s">
        <v>50</v>
      </c>
      <c r="M1577" t="s">
        <v>39</v>
      </c>
      <c r="N1577" s="40"/>
      <c r="O1577" s="40"/>
      <c r="P1577" s="40"/>
      <c r="Q1577" s="40"/>
      <c r="R1577" s="39"/>
      <c r="S1577" s="39"/>
      <c r="T1577" s="39"/>
      <c r="U1577" s="40"/>
      <c r="V1577" s="39"/>
      <c r="W1577" s="69"/>
      <c r="Y1577" t="s">
        <v>294</v>
      </c>
      <c r="AA1577">
        <v>6340</v>
      </c>
      <c r="AB1577" s="46" t="b">
        <v>0</v>
      </c>
      <c r="AD1577" s="8"/>
    </row>
    <row r="1578" ht="14.25" customHeight="1">
      <c r="A1578" s="38">
        <v>1287</v>
      </c>
      <c r="B1578" s="46" t="s">
        <v>53</v>
      </c>
      <c r="C1578" s="46" t="s">
        <v>45</v>
      </c>
      <c r="D1578" s="46" t="s">
        <v>2419</v>
      </c>
      <c r="E1578" s="46" t="s">
        <v>2420</v>
      </c>
      <c r="F1578" t="s">
        <v>48</v>
      </c>
      <c r="G1578" s="46" t="s">
        <v>49</v>
      </c>
      <c r="H1578">
        <v>0.407380277804</v>
      </c>
      <c r="I1578" t="s">
        <v>37</v>
      </c>
      <c r="L1578" t="s">
        <v>50</v>
      </c>
      <c r="M1578" t="s">
        <v>39</v>
      </c>
      <c r="N1578" s="40"/>
      <c r="O1578" s="40"/>
      <c r="P1578" s="40"/>
      <c r="Q1578" s="40"/>
      <c r="R1578" s="39"/>
      <c r="S1578" s="39"/>
      <c r="T1578" s="39"/>
      <c r="U1578" s="40"/>
      <c r="V1578" s="39"/>
      <c r="W1578" s="69"/>
      <c r="Y1578" t="s">
        <v>40</v>
      </c>
      <c r="AA1578">
        <v>27560</v>
      </c>
      <c r="AB1578" s="46" t="b">
        <v>0</v>
      </c>
      <c r="AD1578" s="8"/>
    </row>
    <row r="1579" ht="14.25" customHeight="1">
      <c r="A1579" s="38">
        <v>1287</v>
      </c>
      <c r="B1579" s="46" t="s">
        <v>174</v>
      </c>
      <c r="C1579" s="46" t="s">
        <v>45</v>
      </c>
      <c r="D1579" s="46" t="s">
        <v>2419</v>
      </c>
      <c r="E1579" s="46" t="s">
        <v>2421</v>
      </c>
      <c r="F1579" t="s">
        <v>48</v>
      </c>
      <c r="G1579" s="46" t="s">
        <v>49</v>
      </c>
      <c r="H1579">
        <v>0.407380277804</v>
      </c>
      <c r="I1579" t="s">
        <v>37</v>
      </c>
      <c r="L1579" t="s">
        <v>50</v>
      </c>
      <c r="M1579" t="s">
        <v>39</v>
      </c>
      <c r="N1579" s="40"/>
      <c r="O1579" s="40"/>
      <c r="P1579" s="40"/>
      <c r="Q1579" s="40"/>
      <c r="R1579" s="39"/>
      <c r="S1579" s="39"/>
      <c r="T1579" s="39"/>
      <c r="U1579" s="40"/>
      <c r="V1579" s="39"/>
      <c r="W1579" s="69"/>
      <c r="Y1579" t="s">
        <v>40</v>
      </c>
      <c r="AA1579">
        <v>27560</v>
      </c>
      <c r="AB1579" s="46" t="b">
        <v>0</v>
      </c>
      <c r="AD1579" s="8"/>
    </row>
    <row r="1580" ht="14.25" customHeight="1">
      <c r="A1580" s="38">
        <v>1287</v>
      </c>
      <c r="B1580" s="46" t="s">
        <v>53</v>
      </c>
      <c r="C1580" s="46" t="s">
        <v>45</v>
      </c>
      <c r="D1580" s="46" t="s">
        <v>2422</v>
      </c>
      <c r="E1580" s="46" t="s">
        <v>2423</v>
      </c>
      <c r="F1580" t="s">
        <v>48</v>
      </c>
      <c r="G1580" s="46" t="s">
        <v>49</v>
      </c>
      <c r="H1580">
        <v>0.000019054607</v>
      </c>
      <c r="I1580" t="s">
        <v>37</v>
      </c>
      <c r="L1580" t="s">
        <v>50</v>
      </c>
      <c r="M1580" t="s">
        <v>39</v>
      </c>
      <c r="N1580" s="40"/>
      <c r="O1580" s="40"/>
      <c r="P1580" s="40"/>
      <c r="Q1580" s="40"/>
      <c r="R1580" s="39"/>
      <c r="S1580" s="39"/>
      <c r="T1580" s="39"/>
      <c r="U1580" s="40"/>
      <c r="V1580" s="39"/>
      <c r="W1580" s="69"/>
      <c r="Y1580" t="s">
        <v>40</v>
      </c>
      <c r="AA1580">
        <v>10908</v>
      </c>
      <c r="AB1580" s="46" t="b">
        <v>0</v>
      </c>
      <c r="AD1580" s="8"/>
    </row>
    <row r="1581" ht="14.25" customHeight="1">
      <c r="A1581" s="38">
        <v>1287</v>
      </c>
      <c r="B1581" s="46" t="s">
        <v>53</v>
      </c>
      <c r="C1581" s="46" t="s">
        <v>45</v>
      </c>
      <c r="D1581" s="46" t="s">
        <v>2424</v>
      </c>
      <c r="E1581" s="46" t="s">
        <v>2425</v>
      </c>
      <c r="F1581" t="s">
        <v>48</v>
      </c>
      <c r="G1581" s="46" t="s">
        <v>49</v>
      </c>
      <c r="H1581">
        <v>0.000052480746</v>
      </c>
      <c r="I1581" t="s">
        <v>37</v>
      </c>
      <c r="L1581" t="s">
        <v>50</v>
      </c>
      <c r="M1581" t="s">
        <v>39</v>
      </c>
      <c r="N1581" s="40"/>
      <c r="O1581" s="40"/>
      <c r="P1581" s="40"/>
      <c r="Q1581" s="40"/>
      <c r="R1581" s="39"/>
      <c r="S1581" s="39"/>
      <c r="T1581" s="39"/>
      <c r="U1581" s="40"/>
      <c r="V1581" s="39"/>
      <c r="W1581" s="69"/>
      <c r="Y1581" t="s">
        <v>40</v>
      </c>
      <c r="AA1581">
        <v>10786</v>
      </c>
      <c r="AB1581" s="46" t="b">
        <v>0</v>
      </c>
      <c r="AD1581" s="8"/>
    </row>
    <row r="1582" ht="14.25" customHeight="1">
      <c r="A1582" s="38">
        <v>981</v>
      </c>
      <c r="B1582" s="44" t="s">
        <v>1926</v>
      </c>
      <c r="C1582" s="46" t="s">
        <v>1219</v>
      </c>
      <c r="D1582" s="46" t="s">
        <v>2426</v>
      </c>
      <c r="E1582" s="46" t="s">
        <v>2427</v>
      </c>
      <c r="F1582" s="41" t="s">
        <v>689</v>
      </c>
      <c r="G1582" s="41" t="s">
        <v>762</v>
      </c>
      <c r="H1582" s="65">
        <f>W1582</f>
        <v>4.8576</v>
      </c>
      <c r="I1582" t="s">
        <v>37</v>
      </c>
      <c r="K1582" s="47" t="s">
        <v>43</v>
      </c>
      <c r="L1582" s="47" t="str">
        <f>((I1582&amp;A1582)&amp;"-")&amp;B1582</f>
        <v>REF981-Li; J.; Masso; J.J.; and Guertin; J.A.; Prediction of drug solubility in an acrylate adhesive based on the drug-polymer interaction parameter and drug solubility in acetonitrile. Journal of Controlled Release; 2002. 83: 211-221</v>
      </c>
      <c r="M1582" t="s">
        <v>39</v>
      </c>
      <c r="N1582" s="71">
        <f>U1582*V1582</f>
        <v>182.024956</v>
      </c>
      <c r="O1582" s="71">
        <v>100</v>
      </c>
      <c r="P1582" s="71">
        <v>0.786</v>
      </c>
      <c r="Q1582" s="71">
        <v>1.014</v>
      </c>
      <c r="R1582" s="39">
        <f>O1582/P1582</f>
        <v>127.226463104326</v>
      </c>
      <c r="S1582" s="29">
        <f>N1582/Q1582</f>
        <v>179.511790927022</v>
      </c>
      <c r="T1582" s="39">
        <f>R1582+S1582</f>
        <v>306.738254031347</v>
      </c>
      <c r="U1582" s="71">
        <v>122.1644</v>
      </c>
      <c r="V1582" s="29">
        <v>1.49</v>
      </c>
      <c r="W1582" s="69">
        <f>round((V1582/(T1582/1000)),4)</f>
        <v>4.8576</v>
      </c>
      <c r="Y1582" t="s">
        <v>40</v>
      </c>
      <c r="AA1582">
        <v>13839151</v>
      </c>
      <c r="AB1582" t="b">
        <v>1</v>
      </c>
      <c r="AD1582" s="37"/>
    </row>
    <row r="1583" ht="14.25" customHeight="1">
      <c r="A1583" s="38">
        <v>1287</v>
      </c>
      <c r="B1583" s="46" t="s">
        <v>53</v>
      </c>
      <c r="C1583" s="46" t="s">
        <v>45</v>
      </c>
      <c r="D1583" s="46" t="s">
        <v>2428</v>
      </c>
      <c r="E1583" s="46" t="s">
        <v>2429</v>
      </c>
      <c r="F1583" t="s">
        <v>48</v>
      </c>
      <c r="G1583" s="46" t="s">
        <v>49</v>
      </c>
      <c r="H1583">
        <v>2.398832919019</v>
      </c>
      <c r="I1583" t="s">
        <v>37</v>
      </c>
      <c r="L1583" t="s">
        <v>50</v>
      </c>
      <c r="M1583" t="s">
        <v>39</v>
      </c>
      <c r="N1583" s="40"/>
      <c r="O1583" s="40"/>
      <c r="P1583" s="40"/>
      <c r="Q1583" s="40"/>
      <c r="R1583" s="39"/>
      <c r="S1583" s="39"/>
      <c r="T1583" s="39"/>
      <c r="U1583" s="40"/>
      <c r="V1583" s="39"/>
      <c r="W1583" s="69"/>
      <c r="Y1583" t="s">
        <v>294</v>
      </c>
      <c r="AA1583">
        <v>10940</v>
      </c>
      <c r="AB1583" s="46" t="b">
        <v>0</v>
      </c>
      <c r="AD1583" s="8"/>
    </row>
    <row r="1584" ht="14.25" customHeight="1">
      <c r="A1584" s="38">
        <v>1287</v>
      </c>
      <c r="B1584" s="46" t="s">
        <v>44</v>
      </c>
      <c r="C1584" s="46" t="s">
        <v>45</v>
      </c>
      <c r="D1584" s="46" t="s">
        <v>2430</v>
      </c>
      <c r="E1584" s="46" t="s">
        <v>2431</v>
      </c>
      <c r="F1584" t="s">
        <v>48</v>
      </c>
      <c r="G1584" s="46" t="s">
        <v>49</v>
      </c>
      <c r="H1584">
        <v>0.000479733449</v>
      </c>
      <c r="I1584" t="s">
        <v>37</v>
      </c>
      <c r="L1584" t="s">
        <v>50</v>
      </c>
      <c r="M1584" t="s">
        <v>39</v>
      </c>
      <c r="N1584" s="40"/>
      <c r="O1584" s="40"/>
      <c r="P1584" s="40"/>
      <c r="Q1584" s="40"/>
      <c r="R1584" s="39"/>
      <c r="S1584" s="39"/>
      <c r="T1584" s="39"/>
      <c r="U1584" s="40"/>
      <c r="V1584" s="39"/>
      <c r="W1584" s="69"/>
      <c r="Y1584" t="s">
        <v>40</v>
      </c>
      <c r="AA1584">
        <v>10467078</v>
      </c>
      <c r="AB1584" s="46" t="b">
        <v>0</v>
      </c>
      <c r="AD1584" s="8"/>
    </row>
    <row r="1585" ht="14.25" customHeight="1">
      <c r="A1585" s="38">
        <v>1287</v>
      </c>
      <c r="B1585" s="46" t="s">
        <v>53</v>
      </c>
      <c r="C1585" s="46" t="s">
        <v>45</v>
      </c>
      <c r="D1585" s="46" t="s">
        <v>2432</v>
      </c>
      <c r="E1585" s="46" t="s">
        <v>2433</v>
      </c>
      <c r="F1585" t="s">
        <v>48</v>
      </c>
      <c r="G1585" s="46" t="s">
        <v>49</v>
      </c>
      <c r="H1585">
        <v>0.03715352291</v>
      </c>
      <c r="I1585" t="s">
        <v>37</v>
      </c>
      <c r="L1585" s="46" t="str">
        <f>((I1585&amp;A1585)&amp;"-")&amp;B1585</f>
        <v>REF1287-Wang 99 - S1</v>
      </c>
      <c r="M1585" t="s">
        <v>39</v>
      </c>
      <c r="N1585" s="40"/>
      <c r="O1585" s="40"/>
      <c r="P1585" s="40"/>
      <c r="Q1585" s="40"/>
      <c r="R1585" s="39"/>
      <c r="S1585" s="39"/>
      <c r="T1585" s="39"/>
      <c r="U1585" s="40"/>
      <c r="V1585" s="39"/>
      <c r="W1585" s="69"/>
      <c r="Y1585" t="s">
        <v>40</v>
      </c>
      <c r="AA1585">
        <v>13839151</v>
      </c>
      <c r="AB1585" s="46" t="b">
        <v>0</v>
      </c>
      <c r="AD1585" s="8"/>
    </row>
    <row r="1586" ht="14.25" customHeight="1">
      <c r="A1586" s="38">
        <v>1287</v>
      </c>
      <c r="B1586" s="46" t="s">
        <v>53</v>
      </c>
      <c r="C1586" s="46" t="s">
        <v>45</v>
      </c>
      <c r="D1586" s="46" t="s">
        <v>2434</v>
      </c>
      <c r="E1586" s="46" t="s">
        <v>2435</v>
      </c>
      <c r="F1586" t="s">
        <v>48</v>
      </c>
      <c r="G1586" s="46" t="s">
        <v>49</v>
      </c>
      <c r="H1586">
        <v>0.190546071796</v>
      </c>
      <c r="I1586" t="s">
        <v>37</v>
      </c>
      <c r="L1586" t="s">
        <v>50</v>
      </c>
      <c r="M1586" t="s">
        <v>39</v>
      </c>
      <c r="N1586" s="40"/>
      <c r="O1586" s="40"/>
      <c r="P1586" s="40"/>
      <c r="Q1586" s="40"/>
      <c r="R1586" s="39"/>
      <c r="S1586" s="39"/>
      <c r="T1586" s="39"/>
      <c r="U1586" s="40"/>
      <c r="V1586" s="39"/>
      <c r="W1586" s="69"/>
      <c r="Y1586" t="s">
        <v>294</v>
      </c>
      <c r="AA1586">
        <v>11186</v>
      </c>
      <c r="AB1586" s="46" t="b">
        <v>0</v>
      </c>
      <c r="AD1586" s="8"/>
    </row>
    <row r="1587" ht="14.25" customHeight="1">
      <c r="A1587" s="38">
        <v>1287</v>
      </c>
      <c r="B1587" s="46" t="s">
        <v>174</v>
      </c>
      <c r="C1587" s="46" t="s">
        <v>45</v>
      </c>
      <c r="D1587" s="46" t="s">
        <v>2434</v>
      </c>
      <c r="E1587" s="46" t="s">
        <v>2436</v>
      </c>
      <c r="F1587" t="s">
        <v>48</v>
      </c>
      <c r="G1587" s="46" t="s">
        <v>49</v>
      </c>
      <c r="H1587">
        <v>0.190546071796</v>
      </c>
      <c r="I1587" t="s">
        <v>37</v>
      </c>
      <c r="L1587" t="s">
        <v>50</v>
      </c>
      <c r="M1587" t="s">
        <v>39</v>
      </c>
      <c r="N1587" s="40"/>
      <c r="O1587" s="40"/>
      <c r="P1587" s="40"/>
      <c r="Q1587" s="40"/>
      <c r="R1587" s="39"/>
      <c r="S1587" s="39"/>
      <c r="T1587" s="39"/>
      <c r="U1587" s="40"/>
      <c r="V1587" s="39"/>
      <c r="W1587" s="69"/>
      <c r="Y1587" t="s">
        <v>294</v>
      </c>
      <c r="AA1587">
        <v>11186</v>
      </c>
      <c r="AB1587" s="46" t="b">
        <v>0</v>
      </c>
      <c r="AD1587" s="8"/>
    </row>
    <row r="1588" ht="14.25" customHeight="1">
      <c r="A1588" s="38">
        <v>1287</v>
      </c>
      <c r="B1588" s="46" t="s">
        <v>174</v>
      </c>
      <c r="C1588" s="46" t="s">
        <v>45</v>
      </c>
      <c r="D1588" s="46" t="s">
        <v>2437</v>
      </c>
      <c r="E1588" s="46" t="s">
        <v>2438</v>
      </c>
      <c r="F1588" t="s">
        <v>48</v>
      </c>
      <c r="G1588" s="46" t="s">
        <v>49</v>
      </c>
      <c r="H1588">
        <v>0.00000002138</v>
      </c>
      <c r="I1588" t="s">
        <v>37</v>
      </c>
      <c r="L1588" t="s">
        <v>50</v>
      </c>
      <c r="M1588" t="s">
        <v>39</v>
      </c>
      <c r="N1588" s="40"/>
      <c r="O1588" s="40"/>
      <c r="P1588" s="40"/>
      <c r="Q1588" s="40"/>
      <c r="R1588" s="39"/>
      <c r="S1588" s="39"/>
      <c r="T1588" s="39"/>
      <c r="U1588" s="40"/>
      <c r="V1588" s="39"/>
      <c r="W1588" s="69"/>
      <c r="Y1588" t="s">
        <v>40</v>
      </c>
      <c r="AA1588">
        <v>83432</v>
      </c>
      <c r="AB1588" s="46" t="b">
        <v>0</v>
      </c>
      <c r="AD1588" s="8"/>
    </row>
    <row r="1589" ht="14.25" customHeight="1">
      <c r="A1589" s="38">
        <v>1287</v>
      </c>
      <c r="B1589" s="46" t="s">
        <v>53</v>
      </c>
      <c r="C1589" s="46" t="s">
        <v>45</v>
      </c>
      <c r="D1589" s="46" t="s">
        <v>2439</v>
      </c>
      <c r="E1589" s="46" t="s">
        <v>2440</v>
      </c>
      <c r="F1589" t="s">
        <v>48</v>
      </c>
      <c r="G1589" s="46" t="s">
        <v>49</v>
      </c>
      <c r="H1589">
        <v>0.000000015136</v>
      </c>
      <c r="I1589" t="s">
        <v>37</v>
      </c>
      <c r="L1589" t="s">
        <v>50</v>
      </c>
      <c r="M1589" t="s">
        <v>39</v>
      </c>
      <c r="N1589" s="40"/>
      <c r="O1589" s="40"/>
      <c r="P1589" s="40"/>
      <c r="Q1589" s="40"/>
      <c r="R1589" s="39"/>
      <c r="S1589" s="39"/>
      <c r="T1589" s="39"/>
      <c r="U1589" s="40"/>
      <c r="V1589" s="39"/>
      <c r="W1589" s="69"/>
      <c r="Y1589" t="s">
        <v>40</v>
      </c>
      <c r="AA1589">
        <v>34854</v>
      </c>
      <c r="AB1589" s="46" t="b">
        <v>0</v>
      </c>
      <c r="AD1589" s="8"/>
    </row>
    <row r="1590" ht="14.25" customHeight="1">
      <c r="A1590" s="38">
        <v>1287</v>
      </c>
      <c r="B1590" s="46" t="s">
        <v>174</v>
      </c>
      <c r="C1590" s="46" t="s">
        <v>45</v>
      </c>
      <c r="D1590" s="46" t="s">
        <v>2439</v>
      </c>
      <c r="E1590" s="46" t="s">
        <v>2440</v>
      </c>
      <c r="F1590" t="s">
        <v>48</v>
      </c>
      <c r="G1590" s="46" t="s">
        <v>49</v>
      </c>
      <c r="H1590">
        <v>0.000000015136</v>
      </c>
      <c r="I1590" t="s">
        <v>37</v>
      </c>
      <c r="L1590" t="s">
        <v>50</v>
      </c>
      <c r="M1590" t="s">
        <v>39</v>
      </c>
      <c r="N1590" s="40"/>
      <c r="O1590" s="40"/>
      <c r="P1590" s="40"/>
      <c r="Q1590" s="40"/>
      <c r="R1590" s="39"/>
      <c r="S1590" s="39"/>
      <c r="T1590" s="39"/>
      <c r="U1590" s="40"/>
      <c r="V1590" s="39"/>
      <c r="W1590" s="69"/>
      <c r="Y1590" t="s">
        <v>40</v>
      </c>
      <c r="AA1590">
        <v>34854</v>
      </c>
      <c r="AB1590" s="46" t="b">
        <v>0</v>
      </c>
      <c r="AD1590" s="8"/>
    </row>
    <row r="1591" ht="14.25" customHeight="1">
      <c r="A1591" s="38">
        <v>1287</v>
      </c>
      <c r="B1591" s="46" t="s">
        <v>174</v>
      </c>
      <c r="C1591" s="46" t="s">
        <v>45</v>
      </c>
      <c r="D1591" s="46" t="s">
        <v>2441</v>
      </c>
      <c r="E1591" s="46" t="s">
        <v>2442</v>
      </c>
      <c r="F1591" t="s">
        <v>48</v>
      </c>
      <c r="G1591" s="46" t="s">
        <v>49</v>
      </c>
      <c r="H1591">
        <v>0.00000000166</v>
      </c>
      <c r="I1591" t="s">
        <v>37</v>
      </c>
      <c r="L1591" t="s">
        <v>50</v>
      </c>
      <c r="M1591" t="s">
        <v>39</v>
      </c>
      <c r="N1591" s="40"/>
      <c r="O1591" s="40"/>
      <c r="P1591" s="40"/>
      <c r="Q1591" s="40"/>
      <c r="R1591" s="39"/>
      <c r="S1591" s="39"/>
      <c r="T1591" s="39"/>
      <c r="U1591" s="40"/>
      <c r="V1591" s="39"/>
      <c r="W1591" s="69"/>
      <c r="Y1591" t="s">
        <v>40</v>
      </c>
      <c r="AA1591">
        <v>77836</v>
      </c>
      <c r="AB1591" s="46" t="b">
        <v>0</v>
      </c>
      <c r="AD1591" s="8"/>
    </row>
    <row r="1592" ht="14.25" customHeight="1">
      <c r="A1592" s="38">
        <v>1287</v>
      </c>
      <c r="B1592" s="46" t="s">
        <v>174</v>
      </c>
      <c r="C1592" s="46" t="s">
        <v>45</v>
      </c>
      <c r="D1592" s="46" t="s">
        <v>2443</v>
      </c>
      <c r="E1592" s="46" t="s">
        <v>2444</v>
      </c>
      <c r="F1592" t="s">
        <v>48</v>
      </c>
      <c r="G1592" s="46" t="s">
        <v>49</v>
      </c>
      <c r="H1592">
        <v>0.000000000347</v>
      </c>
      <c r="I1592" t="s">
        <v>37</v>
      </c>
      <c r="L1592" t="s">
        <v>50</v>
      </c>
      <c r="M1592" t="s">
        <v>39</v>
      </c>
      <c r="N1592" s="40"/>
      <c r="O1592" s="40"/>
      <c r="P1592" s="40"/>
      <c r="Q1592" s="40"/>
      <c r="R1592" s="39"/>
      <c r="S1592" s="39"/>
      <c r="T1592" s="39"/>
      <c r="U1592" s="40"/>
      <c r="V1592" s="39"/>
      <c r="W1592" s="69"/>
      <c r="Y1592" t="s">
        <v>40</v>
      </c>
      <c r="AA1592">
        <v>84382</v>
      </c>
      <c r="AB1592" s="46" t="b">
        <v>0</v>
      </c>
      <c r="AD1592" s="8"/>
    </row>
    <row r="1593" ht="14.25" customHeight="1">
      <c r="A1593" s="38">
        <v>1287</v>
      </c>
      <c r="B1593" s="46" t="s">
        <v>53</v>
      </c>
      <c r="C1593" s="46" t="s">
        <v>45</v>
      </c>
      <c r="D1593" s="46" t="s">
        <v>2445</v>
      </c>
      <c r="E1593" s="46" t="s">
        <v>2446</v>
      </c>
      <c r="F1593" t="s">
        <v>48</v>
      </c>
      <c r="G1593" s="46" t="s">
        <v>49</v>
      </c>
      <c r="H1593">
        <v>0.000000021878</v>
      </c>
      <c r="I1593" t="s">
        <v>37</v>
      </c>
      <c r="L1593" t="s">
        <v>50</v>
      </c>
      <c r="M1593" t="s">
        <v>39</v>
      </c>
      <c r="N1593" s="40"/>
      <c r="O1593" s="40"/>
      <c r="P1593" s="40"/>
      <c r="Q1593" s="40"/>
      <c r="R1593" s="39"/>
      <c r="S1593" s="39"/>
      <c r="T1593" s="39"/>
      <c r="U1593" s="40"/>
      <c r="V1593" s="39"/>
      <c r="W1593" s="69"/>
      <c r="Y1593" t="s">
        <v>40</v>
      </c>
      <c r="AA1593">
        <v>56757</v>
      </c>
      <c r="AB1593" s="46" t="b">
        <v>0</v>
      </c>
      <c r="AD1593" s="8"/>
    </row>
    <row r="1594" ht="14.25" customHeight="1">
      <c r="A1594" s="38">
        <v>1287</v>
      </c>
      <c r="B1594" s="46" t="s">
        <v>174</v>
      </c>
      <c r="C1594" s="46" t="s">
        <v>45</v>
      </c>
      <c r="D1594" s="46" t="s">
        <v>2445</v>
      </c>
      <c r="E1594" s="46" t="s">
        <v>2446</v>
      </c>
      <c r="F1594" t="s">
        <v>48</v>
      </c>
      <c r="G1594" s="46" t="s">
        <v>49</v>
      </c>
      <c r="H1594">
        <v>0.000000021878</v>
      </c>
      <c r="I1594" t="s">
        <v>37</v>
      </c>
      <c r="L1594" t="s">
        <v>50</v>
      </c>
      <c r="M1594" t="s">
        <v>39</v>
      </c>
      <c r="N1594" s="40"/>
      <c r="O1594" s="40"/>
      <c r="P1594" s="40"/>
      <c r="Q1594" s="40"/>
      <c r="R1594" s="39"/>
      <c r="S1594" s="39"/>
      <c r="T1594" s="39"/>
      <c r="U1594" s="40"/>
      <c r="V1594" s="39"/>
      <c r="W1594" s="69"/>
      <c r="Y1594" t="s">
        <v>40</v>
      </c>
      <c r="AA1594">
        <v>56757</v>
      </c>
      <c r="AB1594" s="46" t="b">
        <v>0</v>
      </c>
      <c r="AD1594" s="8"/>
    </row>
    <row r="1595" ht="14.25" customHeight="1">
      <c r="A1595" s="38">
        <v>1287</v>
      </c>
      <c r="B1595" s="46" t="s">
        <v>44</v>
      </c>
      <c r="C1595" s="46" t="s">
        <v>45</v>
      </c>
      <c r="D1595" s="46" t="s">
        <v>2447</v>
      </c>
      <c r="E1595" s="46" t="s">
        <v>2448</v>
      </c>
      <c r="F1595" t="s">
        <v>48</v>
      </c>
      <c r="G1595" s="46" t="s">
        <v>49</v>
      </c>
      <c r="H1595">
        <v>0.000219785987</v>
      </c>
      <c r="I1595" t="s">
        <v>37</v>
      </c>
      <c r="L1595" t="s">
        <v>50</v>
      </c>
      <c r="M1595" t="s">
        <v>39</v>
      </c>
      <c r="N1595" s="40"/>
      <c r="O1595" s="40"/>
      <c r="P1595" s="40"/>
      <c r="Q1595" s="40"/>
      <c r="R1595" s="39"/>
      <c r="S1595" s="39"/>
      <c r="T1595" s="39"/>
      <c r="U1595" s="40"/>
      <c r="V1595" s="39"/>
      <c r="W1595" s="69"/>
      <c r="Y1595" t="s">
        <v>40</v>
      </c>
      <c r="AA1595">
        <v>16619</v>
      </c>
      <c r="AB1595" s="46" t="b">
        <v>0</v>
      </c>
      <c r="AD1595" s="8"/>
    </row>
    <row r="1596" ht="14.25" customHeight="1">
      <c r="A1596" s="38">
        <v>1283</v>
      </c>
      <c r="B1596" s="46" t="s">
        <v>31</v>
      </c>
      <c r="C1596" s="46" t="s">
        <v>32</v>
      </c>
      <c r="D1596" s="46" t="s">
        <v>2449</v>
      </c>
      <c r="E1596" s="46" t="s">
        <v>2450</v>
      </c>
      <c r="F1596" t="s">
        <v>35</v>
      </c>
      <c r="G1596" s="46" t="s">
        <v>36</v>
      </c>
      <c r="H1596">
        <v>0.3801893963</v>
      </c>
      <c r="I1596" t="s">
        <v>37</v>
      </c>
      <c r="L1596" t="s">
        <v>38</v>
      </c>
      <c r="M1596" t="s">
        <v>39</v>
      </c>
      <c r="N1596" s="40"/>
      <c r="O1596" s="40"/>
      <c r="P1596" s="40"/>
      <c r="Q1596" s="40"/>
      <c r="R1596" s="39"/>
      <c r="S1596" s="39"/>
      <c r="T1596" s="39"/>
      <c r="U1596" s="40"/>
      <c r="V1596" s="39"/>
      <c r="W1596" s="69"/>
      <c r="Y1596" t="s">
        <v>40</v>
      </c>
      <c r="AA1596">
        <v>37440</v>
      </c>
      <c r="AB1596" s="46" t="b">
        <f>if((W1596=""),false,true)</f>
        <v>0</v>
      </c>
      <c r="AD1596" s="8"/>
    </row>
    <row r="1597" ht="14.25" customHeight="1">
      <c r="A1597" s="38">
        <v>1287</v>
      </c>
      <c r="B1597" s="46" t="s">
        <v>174</v>
      </c>
      <c r="C1597" s="46" t="s">
        <v>45</v>
      </c>
      <c r="D1597" s="46" t="s">
        <v>2449</v>
      </c>
      <c r="E1597" s="46" t="s">
        <v>2450</v>
      </c>
      <c r="F1597" t="s">
        <v>48</v>
      </c>
      <c r="G1597" s="46" t="s">
        <v>49</v>
      </c>
      <c r="H1597">
        <v>0.000051286138</v>
      </c>
      <c r="I1597" t="s">
        <v>37</v>
      </c>
      <c r="L1597" t="s">
        <v>50</v>
      </c>
      <c r="M1597" t="s">
        <v>39</v>
      </c>
      <c r="N1597" s="40"/>
      <c r="O1597" s="40"/>
      <c r="P1597" s="40"/>
      <c r="Q1597" s="40"/>
      <c r="R1597" s="39"/>
      <c r="S1597" s="39"/>
      <c r="T1597" s="39"/>
      <c r="U1597" s="40"/>
      <c r="V1597" s="39"/>
      <c r="W1597" s="69"/>
      <c r="Y1597" t="s">
        <v>40</v>
      </c>
      <c r="AA1597">
        <v>37440</v>
      </c>
      <c r="AB1597" s="46" t="b">
        <v>0</v>
      </c>
      <c r="AD1597" s="8"/>
    </row>
    <row r="1598" ht="14.25" customHeight="1">
      <c r="A1598" s="38">
        <v>1308</v>
      </c>
      <c r="B1598" s="46" t="s">
        <v>41</v>
      </c>
      <c r="C1598" s="46" t="s">
        <v>42</v>
      </c>
      <c r="D1598" s="46" t="s">
        <v>2449</v>
      </c>
      <c r="E1598" s="46" t="s">
        <v>2450</v>
      </c>
      <c r="F1598" t="s">
        <v>35</v>
      </c>
      <c r="G1598" s="12" t="s">
        <v>36</v>
      </c>
      <c r="H1598">
        <v>0.436515832240166</v>
      </c>
      <c r="I1598" t="s">
        <v>37</v>
      </c>
      <c r="K1598" s="47" t="s">
        <v>43</v>
      </c>
      <c r="L1598" s="47" t="str">
        <f>((I1598&amp;A1598)&amp;"-")&amp;B1598</f>
        <v>REF1308-Abraham M.H. and Acree Jr. W.E. The solubility of liquid and solid compounds in dry octan-1-ol. Chemosphere (2013)</v>
      </c>
      <c r="M1598" t="s">
        <v>39</v>
      </c>
      <c r="N1598" s="71"/>
      <c r="O1598" s="71"/>
      <c r="P1598" s="71"/>
      <c r="Q1598" s="71"/>
      <c r="R1598" s="29"/>
      <c r="S1598" s="29"/>
      <c r="T1598" s="29"/>
      <c r="U1598" s="71"/>
      <c r="V1598" s="29"/>
      <c r="W1598" s="60"/>
      <c r="Y1598" t="s">
        <v>40</v>
      </c>
      <c r="AA1598">
        <v>37440</v>
      </c>
      <c r="AB1598" t="b">
        <f>if((W1598=""),false,true)</f>
        <v>0</v>
      </c>
      <c r="AD1598" s="37"/>
    </row>
    <row r="1599" ht="14.25" customHeight="1">
      <c r="A1599" s="38">
        <v>1308</v>
      </c>
      <c r="B1599" s="46" t="s">
        <v>41</v>
      </c>
      <c r="C1599" s="46" t="s">
        <v>42</v>
      </c>
      <c r="D1599" s="46" t="s">
        <v>2449</v>
      </c>
      <c r="E1599" s="46" t="s">
        <v>2450</v>
      </c>
      <c r="F1599" t="s">
        <v>35</v>
      </c>
      <c r="G1599" s="12" t="s">
        <v>36</v>
      </c>
      <c r="H1599">
        <v>0.380189396320561</v>
      </c>
      <c r="I1599" t="s">
        <v>37</v>
      </c>
      <c r="K1599" s="47" t="s">
        <v>43</v>
      </c>
      <c r="L1599" s="47" t="str">
        <f>((I1599&amp;A1599)&amp;"-")&amp;B1599</f>
        <v>REF1308-Abraham M.H. and Acree Jr. W.E. The solubility of liquid and solid compounds in dry octan-1-ol. Chemosphere (2013)</v>
      </c>
      <c r="M1599" t="s">
        <v>39</v>
      </c>
      <c r="N1599" s="71"/>
      <c r="O1599" s="71"/>
      <c r="P1599" s="71"/>
      <c r="Q1599" s="71"/>
      <c r="R1599" s="29"/>
      <c r="S1599" s="29"/>
      <c r="T1599" s="29"/>
      <c r="U1599" s="71"/>
      <c r="V1599" s="29"/>
      <c r="W1599" s="60"/>
      <c r="Y1599" t="s">
        <v>40</v>
      </c>
      <c r="AA1599">
        <v>37440</v>
      </c>
      <c r="AB1599" t="b">
        <f>if((W1599=""),false,true)</f>
        <v>0</v>
      </c>
      <c r="AD1599" s="37"/>
    </row>
    <row r="1600" ht="14.25" customHeight="1">
      <c r="A1600" s="38">
        <v>997</v>
      </c>
      <c r="B1600" s="44" t="s">
        <v>638</v>
      </c>
      <c r="C1600" s="46" t="s">
        <v>639</v>
      </c>
      <c r="D1600" s="46" t="s">
        <v>2451</v>
      </c>
      <c r="E1600" s="46" t="s">
        <v>2452</v>
      </c>
      <c r="F1600" s="5" t="s">
        <v>35</v>
      </c>
      <c r="G1600" s="5" t="s">
        <v>36</v>
      </c>
      <c r="H1600" s="65">
        <v>0.512861384</v>
      </c>
      <c r="I1600" t="s">
        <v>37</v>
      </c>
      <c r="K1600" s="47"/>
      <c r="L1600" s="47" t="str">
        <f>((I1600&amp;A1600)&amp;"-")&amp;B1600</f>
        <v>REF997-Kia Sepassi and Samuel H. Yalkowsky. Solubility Prediction in Octanol: A Technical Note. AAPS PharmSciTech 2006; 7 (1) Article 26</v>
      </c>
      <c r="M1600" t="s">
        <v>39</v>
      </c>
      <c r="N1600" s="71"/>
      <c r="O1600" s="71"/>
      <c r="P1600" s="71"/>
      <c r="Q1600" s="71"/>
      <c r="R1600" s="29"/>
      <c r="S1600" s="29"/>
      <c r="T1600" s="29"/>
      <c r="U1600" s="71"/>
      <c r="V1600" s="29"/>
      <c r="W1600" s="60"/>
      <c r="Y1600" t="s">
        <v>40</v>
      </c>
      <c r="AA1600">
        <v>26691</v>
      </c>
      <c r="AB1600" t="b">
        <f>if((W1600=""),false,true)</f>
        <v>0</v>
      </c>
      <c r="AD1600" s="37"/>
    </row>
    <row r="1601" ht="14.25" customHeight="1">
      <c r="A1601" s="38">
        <v>1283</v>
      </c>
      <c r="B1601" s="46" t="s">
        <v>31</v>
      </c>
      <c r="C1601" s="46" t="s">
        <v>32</v>
      </c>
      <c r="D1601" s="46" t="s">
        <v>2451</v>
      </c>
      <c r="E1601" s="46" t="s">
        <v>2452</v>
      </c>
      <c r="F1601" t="s">
        <v>35</v>
      </c>
      <c r="G1601" s="46" t="s">
        <v>36</v>
      </c>
      <c r="H1601">
        <v>0.512861384</v>
      </c>
      <c r="I1601" t="s">
        <v>37</v>
      </c>
      <c r="L1601" t="s">
        <v>38</v>
      </c>
      <c r="M1601" t="s">
        <v>39</v>
      </c>
      <c r="N1601" s="40"/>
      <c r="O1601" s="40"/>
      <c r="P1601" s="40"/>
      <c r="Q1601" s="40"/>
      <c r="R1601" s="39"/>
      <c r="S1601" s="39"/>
      <c r="T1601" s="39"/>
      <c r="U1601" s="40"/>
      <c r="V1601" s="39"/>
      <c r="W1601" s="69"/>
      <c r="Y1601" t="s">
        <v>40</v>
      </c>
      <c r="AA1601">
        <v>26691</v>
      </c>
      <c r="AB1601" s="46" t="b">
        <f>if((W1601=""),false,true)</f>
        <v>0</v>
      </c>
      <c r="AD1601" s="8"/>
    </row>
    <row r="1602" ht="14.25" customHeight="1">
      <c r="A1602" s="38">
        <v>1308</v>
      </c>
      <c r="B1602" s="46" t="s">
        <v>41</v>
      </c>
      <c r="C1602" s="46" t="s">
        <v>42</v>
      </c>
      <c r="D1602" s="46" t="s">
        <v>2451</v>
      </c>
      <c r="E1602" s="46" t="s">
        <v>2453</v>
      </c>
      <c r="F1602" t="s">
        <v>35</v>
      </c>
      <c r="G1602" s="12" t="s">
        <v>36</v>
      </c>
      <c r="H1602">
        <v>0.537031796370253</v>
      </c>
      <c r="I1602" t="s">
        <v>37</v>
      </c>
      <c r="K1602" s="47" t="s">
        <v>43</v>
      </c>
      <c r="L1602" s="47" t="str">
        <f>((I1602&amp;A1602)&amp;"-")&amp;B1602</f>
        <v>REF1308-Abraham M.H. and Acree Jr. W.E. The solubility of liquid and solid compounds in dry octan-1-ol. Chemosphere (2013)</v>
      </c>
      <c r="M1602" t="s">
        <v>39</v>
      </c>
      <c r="N1602" s="71"/>
      <c r="O1602" s="71"/>
      <c r="P1602" s="71"/>
      <c r="Q1602" s="71"/>
      <c r="R1602" s="29"/>
      <c r="S1602" s="29"/>
      <c r="T1602" s="29"/>
      <c r="U1602" s="71"/>
      <c r="V1602" s="29"/>
      <c r="W1602" s="60"/>
      <c r="Y1602" t="s">
        <v>40</v>
      </c>
      <c r="AA1602">
        <v>26691</v>
      </c>
      <c r="AB1602" t="b">
        <f>if((W1602=""),false,true)</f>
        <v>0</v>
      </c>
      <c r="AD1602" s="37"/>
    </row>
    <row r="1603" ht="14.25" customHeight="1">
      <c r="A1603" s="38">
        <v>1287</v>
      </c>
      <c r="B1603" s="46" t="s">
        <v>53</v>
      </c>
      <c r="C1603" s="46" t="s">
        <v>45</v>
      </c>
      <c r="D1603" s="46" t="s">
        <v>2454</v>
      </c>
      <c r="E1603" s="46" t="s">
        <v>2455</v>
      </c>
      <c r="F1603" t="s">
        <v>48</v>
      </c>
      <c r="G1603" s="46" t="s">
        <v>49</v>
      </c>
      <c r="H1603">
        <v>0.00213796209</v>
      </c>
      <c r="I1603" t="s">
        <v>37</v>
      </c>
      <c r="L1603" t="s">
        <v>50</v>
      </c>
      <c r="M1603" t="s">
        <v>39</v>
      </c>
      <c r="N1603" s="40"/>
      <c r="O1603" s="40"/>
      <c r="P1603" s="40"/>
      <c r="Q1603" s="40"/>
      <c r="R1603" s="39"/>
      <c r="S1603" s="39"/>
      <c r="T1603" s="39"/>
      <c r="U1603" s="40"/>
      <c r="V1603" s="39"/>
      <c r="W1603" s="69"/>
      <c r="Y1603" t="s">
        <v>40</v>
      </c>
      <c r="AA1603">
        <v>25672</v>
      </c>
      <c r="AB1603" s="46" t="b">
        <v>0</v>
      </c>
      <c r="AD1603" s="8"/>
    </row>
    <row r="1604" ht="14.25" customHeight="1">
      <c r="A1604" s="38">
        <v>1287</v>
      </c>
      <c r="B1604" s="46" t="s">
        <v>53</v>
      </c>
      <c r="C1604" s="46" t="s">
        <v>45</v>
      </c>
      <c r="D1604" s="46" t="s">
        <v>2456</v>
      </c>
      <c r="E1604" s="46" t="s">
        <v>2457</v>
      </c>
      <c r="F1604" t="s">
        <v>48</v>
      </c>
      <c r="G1604" s="46" t="s">
        <v>49</v>
      </c>
      <c r="H1604">
        <v>0.000015848932</v>
      </c>
      <c r="I1604" t="s">
        <v>37</v>
      </c>
      <c r="L1604" t="s">
        <v>50</v>
      </c>
      <c r="M1604" t="s">
        <v>39</v>
      </c>
      <c r="N1604" s="40"/>
      <c r="O1604" s="40"/>
      <c r="P1604" s="40"/>
      <c r="Q1604" s="40"/>
      <c r="R1604" s="39"/>
      <c r="S1604" s="39"/>
      <c r="T1604" s="39"/>
      <c r="U1604" s="40"/>
      <c r="V1604" s="39"/>
      <c r="W1604" s="69"/>
      <c r="Y1604" t="s">
        <v>294</v>
      </c>
      <c r="AA1604">
        <v>10795</v>
      </c>
      <c r="AB1604" s="46" t="b">
        <v>0</v>
      </c>
      <c r="AD1604" s="8"/>
    </row>
    <row r="1605" ht="14.25" customHeight="1">
      <c r="A1605" s="38">
        <v>1287</v>
      </c>
      <c r="B1605" s="46" t="s">
        <v>174</v>
      </c>
      <c r="C1605" s="46" t="s">
        <v>45</v>
      </c>
      <c r="D1605" s="46" t="s">
        <v>2458</v>
      </c>
      <c r="E1605" s="46" t="s">
        <v>2459</v>
      </c>
      <c r="F1605" t="s">
        <v>48</v>
      </c>
      <c r="G1605" s="46" t="s">
        <v>49</v>
      </c>
      <c r="H1605">
        <v>0.000000006607</v>
      </c>
      <c r="I1605" t="s">
        <v>37</v>
      </c>
      <c r="L1605" s="46" t="str">
        <f>((I1605&amp;A1605)&amp;"-")&amp;B1605</f>
        <v>REF1287-Wang 99 - S2</v>
      </c>
      <c r="M1605" t="s">
        <v>39</v>
      </c>
      <c r="N1605" s="40"/>
      <c r="O1605" s="40"/>
      <c r="P1605" s="40"/>
      <c r="Q1605" s="40"/>
      <c r="R1605" s="39"/>
      <c r="S1605" s="39"/>
      <c r="T1605" s="39"/>
      <c r="U1605" s="40"/>
      <c r="V1605" s="39"/>
      <c r="W1605" s="69"/>
      <c r="Y1605" t="s">
        <v>40</v>
      </c>
      <c r="AA1605">
        <v>28295223</v>
      </c>
      <c r="AB1605" s="46" t="b">
        <v>0</v>
      </c>
      <c r="AD1605" s="8"/>
    </row>
    <row r="1606" ht="14.25" customHeight="1">
      <c r="A1606" s="38">
        <v>1287</v>
      </c>
      <c r="B1606" s="46" t="s">
        <v>174</v>
      </c>
      <c r="C1606" s="46" t="s">
        <v>45</v>
      </c>
      <c r="D1606" s="46" t="s">
        <v>2460</v>
      </c>
      <c r="E1606" s="46" t="s">
        <v>2461</v>
      </c>
      <c r="F1606" t="s">
        <v>48</v>
      </c>
      <c r="G1606" s="46" t="s">
        <v>49</v>
      </c>
      <c r="H1606">
        <v>0.000000001148</v>
      </c>
      <c r="I1606" t="s">
        <v>37</v>
      </c>
      <c r="L1606" t="s">
        <v>50</v>
      </c>
      <c r="M1606" t="s">
        <v>39</v>
      </c>
      <c r="N1606" s="40"/>
      <c r="O1606" s="40"/>
      <c r="P1606" s="40"/>
      <c r="Q1606" s="40"/>
      <c r="R1606" s="39"/>
      <c r="S1606" s="39"/>
      <c r="T1606" s="39"/>
      <c r="U1606" s="40"/>
      <c r="V1606" s="39"/>
      <c r="W1606" s="69"/>
      <c r="Y1606" t="s">
        <v>40</v>
      </c>
      <c r="AA1606">
        <v>10298166</v>
      </c>
      <c r="AB1606" s="46" t="b">
        <v>0</v>
      </c>
      <c r="AD1606" s="8"/>
    </row>
    <row r="1607" ht="14.25" customHeight="1">
      <c r="A1607" s="38">
        <v>1287</v>
      </c>
      <c r="B1607" s="46" t="s">
        <v>53</v>
      </c>
      <c r="C1607" s="46" t="s">
        <v>45</v>
      </c>
      <c r="D1607" s="46" t="s">
        <v>2462</v>
      </c>
      <c r="E1607" s="46" t="s">
        <v>2463</v>
      </c>
      <c r="F1607" t="s">
        <v>48</v>
      </c>
      <c r="G1607" s="46" t="s">
        <v>49</v>
      </c>
      <c r="H1607">
        <v>0.000095499259</v>
      </c>
      <c r="I1607" t="s">
        <v>37</v>
      </c>
      <c r="L1607" t="s">
        <v>50</v>
      </c>
      <c r="M1607" t="s">
        <v>39</v>
      </c>
      <c r="N1607" s="40"/>
      <c r="O1607" s="40"/>
      <c r="P1607" s="40"/>
      <c r="Q1607" s="40"/>
      <c r="R1607" s="39"/>
      <c r="S1607" s="39"/>
      <c r="T1607" s="39"/>
      <c r="U1607" s="40"/>
      <c r="V1607" s="39"/>
      <c r="W1607" s="69"/>
      <c r="Y1607" t="s">
        <v>40</v>
      </c>
      <c r="AA1607">
        <v>16410</v>
      </c>
      <c r="AB1607" s="46" t="b">
        <v>0</v>
      </c>
      <c r="AD1607" s="8"/>
    </row>
    <row r="1608" ht="14.25" customHeight="1">
      <c r="A1608" s="38">
        <v>1287</v>
      </c>
      <c r="B1608" s="46" t="s">
        <v>44</v>
      </c>
      <c r="C1608" s="46" t="s">
        <v>45</v>
      </c>
      <c r="D1608" s="46" t="s">
        <v>2462</v>
      </c>
      <c r="E1608" s="46" t="s">
        <v>2464</v>
      </c>
      <c r="F1608" t="s">
        <v>48</v>
      </c>
      <c r="G1608" s="46" t="s">
        <v>49</v>
      </c>
      <c r="H1608">
        <v>0.000095499259</v>
      </c>
      <c r="I1608" t="s">
        <v>37</v>
      </c>
      <c r="L1608" t="s">
        <v>50</v>
      </c>
      <c r="M1608" t="s">
        <v>39</v>
      </c>
      <c r="N1608" s="40"/>
      <c r="O1608" s="40"/>
      <c r="P1608" s="40"/>
      <c r="Q1608" s="40"/>
      <c r="R1608" s="39"/>
      <c r="S1608" s="39"/>
      <c r="T1608" s="39"/>
      <c r="U1608" s="40"/>
      <c r="V1608" s="39"/>
      <c r="W1608" s="69"/>
      <c r="Y1608" t="s">
        <v>40</v>
      </c>
      <c r="AA1608">
        <v>16410</v>
      </c>
      <c r="AB1608" s="46" t="b">
        <v>0</v>
      </c>
      <c r="AD1608" s="8"/>
    </row>
    <row r="1609" ht="14.25" customHeight="1">
      <c r="A1609" s="38">
        <v>997</v>
      </c>
      <c r="B1609" s="44" t="s">
        <v>638</v>
      </c>
      <c r="C1609" s="46" t="s">
        <v>639</v>
      </c>
      <c r="D1609" s="46" t="s">
        <v>2465</v>
      </c>
      <c r="E1609" s="46" t="s">
        <v>2466</v>
      </c>
      <c r="F1609" s="5" t="s">
        <v>35</v>
      </c>
      <c r="G1609" s="5" t="s">
        <v>36</v>
      </c>
      <c r="H1609" s="65">
        <v>0.141253754</v>
      </c>
      <c r="I1609" t="s">
        <v>37</v>
      </c>
      <c r="K1609" s="47"/>
      <c r="L1609" s="47" t="str">
        <f>((I1609&amp;A1609)&amp;"-")&amp;B1609</f>
        <v>REF997-Kia Sepassi and Samuel H. Yalkowsky. Solubility Prediction in Octanol: A Technical Note. AAPS PharmSciTech 2006; 7 (1) Article 26</v>
      </c>
      <c r="M1609" t="s">
        <v>39</v>
      </c>
      <c r="N1609" s="71"/>
      <c r="O1609" s="71"/>
      <c r="P1609" s="71"/>
      <c r="Q1609" s="71"/>
      <c r="R1609" s="29"/>
      <c r="S1609" s="29"/>
      <c r="T1609" s="29"/>
      <c r="U1609" s="71"/>
      <c r="V1609" s="29"/>
      <c r="W1609" s="60"/>
      <c r="Y1609" t="s">
        <v>40</v>
      </c>
      <c r="AA1609">
        <v>33457</v>
      </c>
      <c r="AB1609" t="b">
        <f>if((W1609=""),false,true)</f>
        <v>0</v>
      </c>
      <c r="AD1609" s="37"/>
    </row>
    <row r="1610" ht="14.25" customHeight="1">
      <c r="A1610" s="38">
        <v>1283</v>
      </c>
      <c r="B1610" s="46" t="s">
        <v>31</v>
      </c>
      <c r="C1610" s="46" t="s">
        <v>32</v>
      </c>
      <c r="D1610" s="46" t="s">
        <v>2465</v>
      </c>
      <c r="E1610" s="46" t="s">
        <v>2466</v>
      </c>
      <c r="F1610" t="s">
        <v>35</v>
      </c>
      <c r="G1610" s="46" t="s">
        <v>36</v>
      </c>
      <c r="H1610">
        <v>0.1412537545</v>
      </c>
      <c r="I1610" t="s">
        <v>37</v>
      </c>
      <c r="L1610" t="s">
        <v>38</v>
      </c>
      <c r="M1610" t="s">
        <v>39</v>
      </c>
      <c r="N1610" s="40"/>
      <c r="O1610" s="40"/>
      <c r="P1610" s="40"/>
      <c r="Q1610" s="40"/>
      <c r="R1610" s="39"/>
      <c r="S1610" s="39"/>
      <c r="T1610" s="39"/>
      <c r="U1610" s="40"/>
      <c r="V1610" s="39"/>
      <c r="W1610" s="69"/>
      <c r="Y1610" t="s">
        <v>40</v>
      </c>
      <c r="AA1610">
        <v>33457</v>
      </c>
      <c r="AB1610" s="46" t="b">
        <f>if((W1610=""),false,true)</f>
        <v>0</v>
      </c>
      <c r="AD1610" s="8"/>
    </row>
    <row r="1611" ht="14.25" customHeight="1">
      <c r="A1611" s="38">
        <v>1287</v>
      </c>
      <c r="B1611" s="46" t="s">
        <v>53</v>
      </c>
      <c r="C1611" s="46" t="s">
        <v>45</v>
      </c>
      <c r="D1611" s="46" t="s">
        <v>2465</v>
      </c>
      <c r="E1611" s="46" t="s">
        <v>2466</v>
      </c>
      <c r="F1611" t="s">
        <v>48</v>
      </c>
      <c r="G1611" s="46" t="s">
        <v>49</v>
      </c>
      <c r="H1611">
        <v>0.000000069183</v>
      </c>
      <c r="I1611" t="s">
        <v>37</v>
      </c>
      <c r="L1611" t="s">
        <v>50</v>
      </c>
      <c r="M1611" t="s">
        <v>39</v>
      </c>
      <c r="N1611" s="40"/>
      <c r="O1611" s="40"/>
      <c r="P1611" s="40"/>
      <c r="Q1611" s="40"/>
      <c r="R1611" s="39"/>
      <c r="S1611" s="39"/>
      <c r="T1611" s="39"/>
      <c r="U1611" s="40"/>
      <c r="V1611" s="39"/>
      <c r="W1611" s="69"/>
      <c r="Y1611" t="s">
        <v>40</v>
      </c>
      <c r="AA1611">
        <v>33457</v>
      </c>
      <c r="AB1611" s="46" t="b">
        <v>0</v>
      </c>
      <c r="AD1611" s="8"/>
    </row>
    <row r="1612" ht="14.25" customHeight="1">
      <c r="A1612" s="38">
        <v>1287</v>
      </c>
      <c r="B1612" s="46" t="s">
        <v>174</v>
      </c>
      <c r="C1612" s="46" t="s">
        <v>45</v>
      </c>
      <c r="D1612" s="46" t="s">
        <v>2465</v>
      </c>
      <c r="E1612" s="46" t="s">
        <v>2466</v>
      </c>
      <c r="F1612" t="s">
        <v>48</v>
      </c>
      <c r="G1612" s="46" t="s">
        <v>49</v>
      </c>
      <c r="H1612">
        <v>0.000000069183</v>
      </c>
      <c r="I1612" t="s">
        <v>37</v>
      </c>
      <c r="L1612" t="s">
        <v>50</v>
      </c>
      <c r="M1612" t="s">
        <v>39</v>
      </c>
      <c r="N1612" s="40"/>
      <c r="O1612" s="40"/>
      <c r="P1612" s="40"/>
      <c r="Q1612" s="40"/>
      <c r="R1612" s="39"/>
      <c r="S1612" s="39"/>
      <c r="T1612" s="39"/>
      <c r="U1612" s="40"/>
      <c r="V1612" s="39"/>
      <c r="W1612" s="69"/>
      <c r="Y1612" t="s">
        <v>40</v>
      </c>
      <c r="AA1612">
        <v>33457</v>
      </c>
      <c r="AB1612" s="46" t="b">
        <v>0</v>
      </c>
      <c r="AD1612" s="8"/>
    </row>
    <row r="1613" ht="14.25" customHeight="1">
      <c r="A1613" s="38">
        <v>1308</v>
      </c>
      <c r="B1613" s="46" t="s">
        <v>41</v>
      </c>
      <c r="C1613" s="46" t="s">
        <v>42</v>
      </c>
      <c r="D1613" s="46" t="s">
        <v>2465</v>
      </c>
      <c r="E1613" s="46" t="s">
        <v>2466</v>
      </c>
      <c r="F1613" t="s">
        <v>35</v>
      </c>
      <c r="G1613" s="12" t="s">
        <v>36</v>
      </c>
      <c r="H1613">
        <v>0.363078054770101</v>
      </c>
      <c r="I1613" t="s">
        <v>37</v>
      </c>
      <c r="K1613" s="47" t="s">
        <v>43</v>
      </c>
      <c r="L1613" s="47" t="str">
        <f>((I1613&amp;A1613)&amp;"-")&amp;B1613</f>
        <v>REF1308-Abraham M.H. and Acree Jr. W.E. The solubility of liquid and solid compounds in dry octan-1-ol. Chemosphere (2013)</v>
      </c>
      <c r="M1613" t="s">
        <v>39</v>
      </c>
      <c r="N1613" s="71"/>
      <c r="O1613" s="71"/>
      <c r="P1613" s="71"/>
      <c r="Q1613" s="71"/>
      <c r="R1613" s="29"/>
      <c r="S1613" s="29"/>
      <c r="T1613" s="29"/>
      <c r="U1613" s="71"/>
      <c r="V1613" s="29"/>
      <c r="W1613" s="60"/>
      <c r="Y1613" t="s">
        <v>40</v>
      </c>
      <c r="AA1613">
        <v>33457</v>
      </c>
      <c r="AB1613" t="b">
        <f>if((W1613=""),false,true)</f>
        <v>0</v>
      </c>
      <c r="AD1613" s="37"/>
    </row>
    <row r="1614" ht="14.25" customHeight="1">
      <c r="A1614" s="38">
        <v>1287</v>
      </c>
      <c r="B1614" s="46" t="s">
        <v>53</v>
      </c>
      <c r="C1614" s="46" t="s">
        <v>45</v>
      </c>
      <c r="D1614" s="46" t="s">
        <v>2467</v>
      </c>
      <c r="E1614" s="46" t="s">
        <v>2468</v>
      </c>
      <c r="F1614" t="s">
        <v>48</v>
      </c>
      <c r="G1614" s="46" t="s">
        <v>49</v>
      </c>
      <c r="H1614">
        <v>0.000707945784</v>
      </c>
      <c r="I1614" t="s">
        <v>37</v>
      </c>
      <c r="L1614" t="s">
        <v>50</v>
      </c>
      <c r="M1614" t="s">
        <v>39</v>
      </c>
      <c r="N1614" s="40"/>
      <c r="O1614" s="40"/>
      <c r="P1614" s="40"/>
      <c r="Q1614" s="40"/>
      <c r="R1614" s="39"/>
      <c r="S1614" s="39"/>
      <c r="T1614" s="39"/>
      <c r="U1614" s="40"/>
      <c r="V1614" s="39"/>
      <c r="W1614" s="69"/>
      <c r="Y1614" t="s">
        <v>40</v>
      </c>
      <c r="AA1614">
        <v>19766</v>
      </c>
      <c r="AB1614" s="46" t="b">
        <v>0</v>
      </c>
      <c r="AD1614" s="8"/>
    </row>
    <row r="1615" ht="14.25" customHeight="1">
      <c r="A1615" s="38">
        <v>1287</v>
      </c>
      <c r="B1615" s="46" t="s">
        <v>53</v>
      </c>
      <c r="C1615" s="46" t="s">
        <v>45</v>
      </c>
      <c r="D1615" s="46" t="s">
        <v>2469</v>
      </c>
      <c r="E1615" s="46" t="s">
        <v>2470</v>
      </c>
      <c r="F1615" t="s">
        <v>48</v>
      </c>
      <c r="G1615" s="46" t="s">
        <v>49</v>
      </c>
      <c r="H1615">
        <v>0.00034673685</v>
      </c>
      <c r="I1615" t="s">
        <v>37</v>
      </c>
      <c r="L1615" t="s">
        <v>50</v>
      </c>
      <c r="M1615" t="s">
        <v>39</v>
      </c>
      <c r="N1615" s="40"/>
      <c r="O1615" s="40"/>
      <c r="P1615" s="40"/>
      <c r="Q1615" s="40"/>
      <c r="R1615" s="39"/>
      <c r="S1615" s="39"/>
      <c r="T1615" s="39"/>
      <c r="U1615" s="40"/>
      <c r="V1615" s="39"/>
      <c r="W1615" s="69"/>
      <c r="Y1615" t="s">
        <v>40</v>
      </c>
      <c r="AA1615">
        <v>59969</v>
      </c>
      <c r="AB1615" s="46" t="b">
        <v>0</v>
      </c>
      <c r="AD1615" s="8"/>
    </row>
    <row r="1616" ht="14.25" customHeight="1">
      <c r="A1616" s="38">
        <v>1287</v>
      </c>
      <c r="B1616" s="46" t="s">
        <v>53</v>
      </c>
      <c r="C1616" s="46" t="s">
        <v>45</v>
      </c>
      <c r="D1616" s="46" t="s">
        <v>2469</v>
      </c>
      <c r="E1616" s="46" t="s">
        <v>2470</v>
      </c>
      <c r="F1616" t="s">
        <v>48</v>
      </c>
      <c r="G1616" s="46" t="s">
        <v>49</v>
      </c>
      <c r="H1616">
        <v>0.00034673685</v>
      </c>
      <c r="I1616" t="s">
        <v>37</v>
      </c>
      <c r="L1616" t="s">
        <v>50</v>
      </c>
      <c r="M1616" t="s">
        <v>39</v>
      </c>
      <c r="N1616" s="40"/>
      <c r="O1616" s="40"/>
      <c r="P1616" s="40"/>
      <c r="Q1616" s="40"/>
      <c r="R1616" s="39"/>
      <c r="S1616" s="39"/>
      <c r="T1616" s="39"/>
      <c r="U1616" s="40"/>
      <c r="V1616" s="39"/>
      <c r="W1616" s="69"/>
      <c r="Y1616" t="s">
        <v>40</v>
      </c>
      <c r="AA1616">
        <v>59969</v>
      </c>
      <c r="AB1616" s="46" t="b">
        <v>0</v>
      </c>
      <c r="AD1616" s="8"/>
    </row>
    <row r="1617" ht="14.25" customHeight="1">
      <c r="A1617" s="38">
        <v>1287</v>
      </c>
      <c r="B1617" s="46" t="s">
        <v>53</v>
      </c>
      <c r="C1617" s="46" t="s">
        <v>45</v>
      </c>
      <c r="D1617" s="46" t="s">
        <v>2471</v>
      </c>
      <c r="E1617" s="46" t="s">
        <v>2472</v>
      </c>
      <c r="F1617" t="s">
        <v>48</v>
      </c>
      <c r="G1617" s="46" t="s">
        <v>49</v>
      </c>
      <c r="H1617">
        <v>0.000000012023</v>
      </c>
      <c r="I1617" t="s">
        <v>37</v>
      </c>
      <c r="L1617" t="s">
        <v>50</v>
      </c>
      <c r="M1617" t="s">
        <v>39</v>
      </c>
      <c r="N1617" s="40"/>
      <c r="O1617" s="40"/>
      <c r="P1617" s="40"/>
      <c r="Q1617" s="40"/>
      <c r="R1617" s="39"/>
      <c r="S1617" s="39"/>
      <c r="T1617" s="39"/>
      <c r="U1617" s="40"/>
      <c r="V1617" s="39"/>
      <c r="W1617" s="69"/>
      <c r="Y1617" t="s">
        <v>40</v>
      </c>
      <c r="AA1617">
        <v>16415</v>
      </c>
      <c r="AB1617" s="46" t="b">
        <v>0</v>
      </c>
      <c r="AD1617" s="8"/>
    </row>
    <row r="1618" ht="14.25" customHeight="1">
      <c r="A1618" s="38">
        <v>1287</v>
      </c>
      <c r="B1618" s="46" t="s">
        <v>174</v>
      </c>
      <c r="C1618" s="46" t="s">
        <v>45</v>
      </c>
      <c r="D1618" s="46" t="s">
        <v>2471</v>
      </c>
      <c r="E1618" s="46" t="s">
        <v>2472</v>
      </c>
      <c r="F1618" t="s">
        <v>48</v>
      </c>
      <c r="G1618" s="46" t="s">
        <v>49</v>
      </c>
      <c r="H1618">
        <v>0.000000012023</v>
      </c>
      <c r="I1618" t="s">
        <v>37</v>
      </c>
      <c r="L1618" t="s">
        <v>50</v>
      </c>
      <c r="M1618" t="s">
        <v>39</v>
      </c>
      <c r="N1618" s="40"/>
      <c r="O1618" s="40"/>
      <c r="P1618" s="40"/>
      <c r="Q1618" s="40"/>
      <c r="R1618" s="39"/>
      <c r="S1618" s="39"/>
      <c r="T1618" s="39"/>
      <c r="U1618" s="40"/>
      <c r="V1618" s="39"/>
      <c r="W1618" s="69"/>
      <c r="Y1618" t="s">
        <v>40</v>
      </c>
      <c r="AA1618">
        <v>16415</v>
      </c>
      <c r="AB1618" s="46" t="b">
        <v>0</v>
      </c>
      <c r="AD1618" s="8"/>
    </row>
    <row r="1619" ht="14.25" customHeight="1">
      <c r="A1619" s="38">
        <v>1287</v>
      </c>
      <c r="B1619" s="46" t="s">
        <v>53</v>
      </c>
      <c r="C1619" s="46" t="s">
        <v>45</v>
      </c>
      <c r="D1619" s="46" t="s">
        <v>2473</v>
      </c>
      <c r="E1619" s="46" t="s">
        <v>2474</v>
      </c>
      <c r="F1619" t="s">
        <v>48</v>
      </c>
      <c r="G1619" s="46" t="s">
        <v>49</v>
      </c>
      <c r="H1619">
        <v>0.000052480746</v>
      </c>
      <c r="I1619" t="s">
        <v>37</v>
      </c>
      <c r="L1619" t="s">
        <v>50</v>
      </c>
      <c r="M1619" t="s">
        <v>39</v>
      </c>
      <c r="N1619" s="40"/>
      <c r="O1619" s="40"/>
      <c r="P1619" s="40"/>
      <c r="Q1619" s="40"/>
      <c r="R1619" s="39"/>
      <c r="S1619" s="39"/>
      <c r="T1619" s="39"/>
      <c r="U1619" s="40"/>
      <c r="V1619" s="39"/>
      <c r="W1619" s="69"/>
      <c r="Y1619" t="s">
        <v>40</v>
      </c>
      <c r="AA1619">
        <v>967</v>
      </c>
      <c r="AB1619" s="46" t="b">
        <v>0</v>
      </c>
      <c r="AD1619" s="8"/>
    </row>
    <row r="1620" ht="14.25" customHeight="1">
      <c r="A1620" s="38">
        <v>1287</v>
      </c>
      <c r="B1620" s="46" t="s">
        <v>44</v>
      </c>
      <c r="C1620" s="46" t="s">
        <v>45</v>
      </c>
      <c r="D1620" s="46" t="s">
        <v>2473</v>
      </c>
      <c r="E1620" s="46" t="s">
        <v>2475</v>
      </c>
      <c r="F1620" t="s">
        <v>48</v>
      </c>
      <c r="G1620" s="46" t="s">
        <v>49</v>
      </c>
      <c r="H1620">
        <v>0.000019952623</v>
      </c>
      <c r="I1620" t="s">
        <v>37</v>
      </c>
      <c r="L1620" t="s">
        <v>50</v>
      </c>
      <c r="M1620" t="s">
        <v>39</v>
      </c>
      <c r="N1620" s="40"/>
      <c r="O1620" s="40"/>
      <c r="P1620" s="40"/>
      <c r="Q1620" s="40"/>
      <c r="R1620" s="39"/>
      <c r="S1620" s="39"/>
      <c r="T1620" s="39"/>
      <c r="U1620" s="40"/>
      <c r="V1620" s="39"/>
      <c r="W1620" s="69"/>
      <c r="Y1620" t="s">
        <v>40</v>
      </c>
      <c r="AA1620">
        <v>967</v>
      </c>
      <c r="AB1620" s="46" t="b">
        <v>0</v>
      </c>
      <c r="AD1620" s="8"/>
    </row>
    <row r="1621" ht="14.25" customHeight="1">
      <c r="A1621" s="38">
        <v>1287</v>
      </c>
      <c r="B1621" s="46" t="s">
        <v>53</v>
      </c>
      <c r="C1621" s="46" t="s">
        <v>45</v>
      </c>
      <c r="D1621" s="46" t="s">
        <v>2476</v>
      </c>
      <c r="E1621" s="46" t="s">
        <v>2477</v>
      </c>
      <c r="F1621" t="s">
        <v>48</v>
      </c>
      <c r="G1621" s="46" t="s">
        <v>49</v>
      </c>
      <c r="H1621">
        <v>0.000794328235</v>
      </c>
      <c r="I1621" t="s">
        <v>37</v>
      </c>
      <c r="L1621" t="s">
        <v>50</v>
      </c>
      <c r="M1621" t="s">
        <v>39</v>
      </c>
      <c r="N1621" s="40"/>
      <c r="O1621" s="40"/>
      <c r="P1621" s="40"/>
      <c r="Q1621" s="40"/>
      <c r="R1621" s="39"/>
      <c r="S1621" s="39"/>
      <c r="T1621" s="39"/>
      <c r="U1621" s="40"/>
      <c r="V1621" s="39"/>
      <c r="W1621" s="69"/>
      <c r="Y1621" t="s">
        <v>40</v>
      </c>
      <c r="AA1621">
        <v>5806</v>
      </c>
      <c r="AB1621" s="46" t="b">
        <v>0</v>
      </c>
      <c r="AD1621" s="8"/>
    </row>
    <row r="1622" ht="14.25" customHeight="1">
      <c r="A1622" s="38">
        <v>1287</v>
      </c>
      <c r="B1622" s="46" t="s">
        <v>174</v>
      </c>
      <c r="C1622" s="46" t="s">
        <v>45</v>
      </c>
      <c r="D1622" s="46" t="s">
        <v>2478</v>
      </c>
      <c r="E1622" s="46" t="s">
        <v>2479</v>
      </c>
      <c r="F1622" t="s">
        <v>48</v>
      </c>
      <c r="G1622" s="46" t="s">
        <v>49</v>
      </c>
      <c r="H1622">
        <v>0.000000000692</v>
      </c>
      <c r="I1622" t="s">
        <v>37</v>
      </c>
      <c r="L1622" t="s">
        <v>50</v>
      </c>
      <c r="M1622" t="s">
        <v>39</v>
      </c>
      <c r="N1622" s="40"/>
      <c r="O1622" s="40"/>
      <c r="P1622" s="40"/>
      <c r="Q1622" s="40"/>
      <c r="R1622" s="39"/>
      <c r="S1622" s="39"/>
      <c r="T1622" s="39"/>
      <c r="U1622" s="40"/>
      <c r="V1622" s="39"/>
      <c r="W1622" s="69"/>
      <c r="Y1622" t="s">
        <v>40</v>
      </c>
      <c r="AA1622">
        <v>38417</v>
      </c>
      <c r="AB1622" s="46" t="b">
        <v>0</v>
      </c>
      <c r="AD1622" s="8"/>
    </row>
    <row r="1623" ht="14.25" customHeight="1">
      <c r="A1623" s="38">
        <v>1287</v>
      </c>
      <c r="B1623" s="46" t="s">
        <v>53</v>
      </c>
      <c r="C1623" s="46" t="s">
        <v>45</v>
      </c>
      <c r="D1623" s="46" t="s">
        <v>2480</v>
      </c>
      <c r="E1623" s="46" t="s">
        <v>2481</v>
      </c>
      <c r="F1623" t="s">
        <v>48</v>
      </c>
      <c r="G1623" s="46" t="s">
        <v>49</v>
      </c>
      <c r="H1623">
        <v>0.000000549541</v>
      </c>
      <c r="I1623" t="s">
        <v>37</v>
      </c>
      <c r="L1623" t="s">
        <v>50</v>
      </c>
      <c r="M1623" t="s">
        <v>39</v>
      </c>
      <c r="N1623" s="40"/>
      <c r="O1623" s="40"/>
      <c r="P1623" s="40"/>
      <c r="Q1623" s="40"/>
      <c r="R1623" s="39"/>
      <c r="S1623" s="39"/>
      <c r="T1623" s="39"/>
      <c r="U1623" s="40"/>
      <c r="V1623" s="39"/>
      <c r="W1623" s="69"/>
      <c r="Y1623" t="s">
        <v>40</v>
      </c>
      <c r="AA1623">
        <v>34869</v>
      </c>
      <c r="AB1623" s="46" t="b">
        <v>0</v>
      </c>
      <c r="AD1623" s="8"/>
    </row>
    <row r="1624" ht="14.25" customHeight="1">
      <c r="A1624" s="38">
        <v>1287</v>
      </c>
      <c r="B1624" s="46" t="s">
        <v>174</v>
      </c>
      <c r="C1624" s="46" t="s">
        <v>45</v>
      </c>
      <c r="D1624" s="46" t="s">
        <v>2480</v>
      </c>
      <c r="E1624" s="46" t="s">
        <v>2481</v>
      </c>
      <c r="F1624" t="s">
        <v>48</v>
      </c>
      <c r="G1624" s="46" t="s">
        <v>49</v>
      </c>
      <c r="H1624">
        <v>0.000000549541</v>
      </c>
      <c r="I1624" t="s">
        <v>37</v>
      </c>
      <c r="L1624" t="s">
        <v>50</v>
      </c>
      <c r="M1624" t="s">
        <v>39</v>
      </c>
      <c r="N1624" s="40"/>
      <c r="O1624" s="40"/>
      <c r="P1624" s="40"/>
      <c r="Q1624" s="40"/>
      <c r="R1624" s="39"/>
      <c r="S1624" s="39"/>
      <c r="T1624" s="39"/>
      <c r="U1624" s="40"/>
      <c r="V1624" s="39"/>
      <c r="W1624" s="69"/>
      <c r="Y1624" t="s">
        <v>40</v>
      </c>
      <c r="AA1624">
        <v>34869</v>
      </c>
      <c r="AB1624" s="46" t="b">
        <v>0</v>
      </c>
      <c r="AD1624" s="8"/>
    </row>
    <row r="1625" ht="14.25" customHeight="1">
      <c r="A1625" s="38">
        <v>1287</v>
      </c>
      <c r="B1625" s="46" t="s">
        <v>53</v>
      </c>
      <c r="C1625" s="46" t="s">
        <v>45</v>
      </c>
      <c r="D1625" s="46" t="s">
        <v>2482</v>
      </c>
      <c r="E1625" s="46" t="s">
        <v>2483</v>
      </c>
      <c r="F1625" t="s">
        <v>48</v>
      </c>
      <c r="G1625" s="46" t="s">
        <v>49</v>
      </c>
      <c r="H1625">
        <v>0.00213796209</v>
      </c>
      <c r="I1625" t="s">
        <v>37</v>
      </c>
      <c r="L1625" t="s">
        <v>50</v>
      </c>
      <c r="M1625" t="s">
        <v>39</v>
      </c>
      <c r="N1625" s="40"/>
      <c r="O1625" s="40"/>
      <c r="P1625" s="40"/>
      <c r="Q1625" s="40"/>
      <c r="R1625" s="39"/>
      <c r="S1625" s="39"/>
      <c r="T1625" s="39"/>
      <c r="U1625" s="40"/>
      <c r="V1625" s="39"/>
      <c r="W1625" s="69"/>
      <c r="Y1625" t="s">
        <v>40</v>
      </c>
      <c r="AA1625">
        <v>13030</v>
      </c>
      <c r="AB1625" s="46" t="b">
        <v>0</v>
      </c>
      <c r="AD1625" s="8"/>
    </row>
    <row r="1626" ht="14.25" customHeight="1">
      <c r="A1626" s="38">
        <v>1283</v>
      </c>
      <c r="B1626" s="46" t="s">
        <v>31</v>
      </c>
      <c r="C1626" s="46" t="s">
        <v>32</v>
      </c>
      <c r="D1626" s="46" t="s">
        <v>2484</v>
      </c>
      <c r="E1626" s="46" t="s">
        <v>2485</v>
      </c>
      <c r="F1626" t="s">
        <v>35</v>
      </c>
      <c r="G1626" s="46" t="s">
        <v>36</v>
      </c>
      <c r="H1626">
        <v>0.2089296131</v>
      </c>
      <c r="I1626" t="s">
        <v>37</v>
      </c>
      <c r="L1626" t="s">
        <v>38</v>
      </c>
      <c r="M1626" t="s">
        <v>39</v>
      </c>
      <c r="N1626" s="40"/>
      <c r="O1626" s="40"/>
      <c r="P1626" s="40"/>
      <c r="Q1626" s="40"/>
      <c r="R1626" s="39"/>
      <c r="S1626" s="39"/>
      <c r="T1626" s="39"/>
      <c r="U1626" s="40"/>
      <c r="V1626" s="39"/>
      <c r="W1626" s="69"/>
      <c r="Y1626" t="s">
        <v>40</v>
      </c>
      <c r="AA1626">
        <v>21106573</v>
      </c>
      <c r="AB1626" s="46" t="b">
        <f>if((W1626=""),false,true)</f>
        <v>0</v>
      </c>
      <c r="AD1626" s="8"/>
    </row>
    <row r="1627" ht="14.25" customHeight="1">
      <c r="A1627" s="38">
        <v>997</v>
      </c>
      <c r="B1627" s="44" t="s">
        <v>638</v>
      </c>
      <c r="C1627" s="46" t="s">
        <v>639</v>
      </c>
      <c r="D1627" s="46" t="s">
        <v>2486</v>
      </c>
      <c r="E1627" s="46" t="s">
        <v>2485</v>
      </c>
      <c r="F1627" s="5" t="s">
        <v>35</v>
      </c>
      <c r="G1627" s="5" t="s">
        <v>36</v>
      </c>
      <c r="H1627" s="65">
        <v>0.208929613</v>
      </c>
      <c r="I1627" t="s">
        <v>37</v>
      </c>
      <c r="K1627" s="47"/>
      <c r="L1627" s="47" t="str">
        <f>((I1627&amp;A1627)&amp;"-")&amp;B1627</f>
        <v>REF997-Kia Sepassi and Samuel H. Yalkowsky. Solubility Prediction in Octanol: A Technical Note. AAPS PharmSciTech 2006; 7 (1) Article 26</v>
      </c>
      <c r="M1627" t="s">
        <v>39</v>
      </c>
      <c r="N1627" s="71"/>
      <c r="O1627" s="71"/>
      <c r="P1627" s="71"/>
      <c r="Q1627" s="71"/>
      <c r="R1627" s="29"/>
      <c r="S1627" s="29"/>
      <c r="T1627" s="29"/>
      <c r="U1627" s="71"/>
      <c r="V1627" s="29"/>
      <c r="W1627" s="60"/>
      <c r="Y1627" t="s">
        <v>40</v>
      </c>
      <c r="AA1627">
        <v>8027</v>
      </c>
      <c r="AB1627" t="b">
        <f>if((W1627=""),false,true)</f>
        <v>0</v>
      </c>
      <c r="AD1627" s="37"/>
    </row>
    <row r="1628" ht="14.25" customHeight="1">
      <c r="A1628" s="38">
        <v>1308</v>
      </c>
      <c r="B1628" s="46" t="s">
        <v>41</v>
      </c>
      <c r="C1628" s="46" t="s">
        <v>42</v>
      </c>
      <c r="D1628" s="46" t="s">
        <v>2486</v>
      </c>
      <c r="E1628" s="46" t="s">
        <v>2487</v>
      </c>
      <c r="F1628" t="s">
        <v>35</v>
      </c>
      <c r="G1628" s="12" t="s">
        <v>36</v>
      </c>
      <c r="H1628">
        <v>0.234422881531992</v>
      </c>
      <c r="I1628" t="s">
        <v>37</v>
      </c>
      <c r="K1628" s="47" t="s">
        <v>43</v>
      </c>
      <c r="L1628" s="47" t="str">
        <f>((I1628&amp;A1628)&amp;"-")&amp;B1628</f>
        <v>REF1308-Abraham M.H. and Acree Jr. W.E. The solubility of liquid and solid compounds in dry octan-1-ol. Chemosphere (2013)</v>
      </c>
      <c r="M1628" t="s">
        <v>39</v>
      </c>
      <c r="N1628" s="71"/>
      <c r="O1628" s="71"/>
      <c r="P1628" s="71"/>
      <c r="Q1628" s="71"/>
      <c r="R1628" s="29"/>
      <c r="S1628" s="29"/>
      <c r="T1628" s="29"/>
      <c r="U1628" s="71"/>
      <c r="V1628" s="29"/>
      <c r="W1628" s="60"/>
      <c r="Y1628" t="s">
        <v>40</v>
      </c>
      <c r="AA1628">
        <v>21106573</v>
      </c>
      <c r="AB1628" t="b">
        <f>if((W1628=""),false,true)</f>
        <v>0</v>
      </c>
      <c r="AD1628" s="37"/>
    </row>
    <row r="1629" ht="14.25" customHeight="1">
      <c r="A1629" s="38">
        <v>1287</v>
      </c>
      <c r="B1629" s="46" t="s">
        <v>53</v>
      </c>
      <c r="C1629" s="46" t="s">
        <v>45</v>
      </c>
      <c r="D1629" s="46" t="s">
        <v>2488</v>
      </c>
      <c r="E1629" s="46" t="s">
        <v>2489</v>
      </c>
      <c r="F1629" t="s">
        <v>48</v>
      </c>
      <c r="G1629" s="46" t="s">
        <v>49</v>
      </c>
      <c r="H1629">
        <v>0.000426579519</v>
      </c>
      <c r="I1629" t="s">
        <v>37</v>
      </c>
      <c r="L1629" t="s">
        <v>50</v>
      </c>
      <c r="M1629" t="s">
        <v>39</v>
      </c>
      <c r="N1629" s="40"/>
      <c r="O1629" s="40"/>
      <c r="P1629" s="40"/>
      <c r="Q1629" s="40"/>
      <c r="R1629" s="39"/>
      <c r="S1629" s="39"/>
      <c r="T1629" s="39"/>
      <c r="U1629" s="40"/>
      <c r="V1629" s="39"/>
      <c r="W1629" s="69"/>
      <c r="Y1629" t="s">
        <v>40</v>
      </c>
      <c r="AA1629">
        <v>13047</v>
      </c>
      <c r="AB1629" s="46" t="b">
        <v>0</v>
      </c>
      <c r="AD1629" s="8"/>
    </row>
    <row r="1630" ht="14.25" customHeight="1">
      <c r="A1630" s="38">
        <v>1287</v>
      </c>
      <c r="B1630" s="46" t="s">
        <v>53</v>
      </c>
      <c r="C1630" s="46" t="s">
        <v>45</v>
      </c>
      <c r="D1630" s="46" t="s">
        <v>2490</v>
      </c>
      <c r="E1630" s="46" t="s">
        <v>2491</v>
      </c>
      <c r="F1630" t="s">
        <v>48</v>
      </c>
      <c r="G1630" s="46" t="s">
        <v>49</v>
      </c>
      <c r="H1630">
        <v>0.000000047863</v>
      </c>
      <c r="I1630" t="s">
        <v>37</v>
      </c>
      <c r="L1630" t="s">
        <v>50</v>
      </c>
      <c r="M1630" t="s">
        <v>39</v>
      </c>
      <c r="N1630" s="40"/>
      <c r="O1630" s="40"/>
      <c r="P1630" s="40"/>
      <c r="Q1630" s="40"/>
      <c r="R1630" s="39"/>
      <c r="S1630" s="39"/>
      <c r="T1630" s="39"/>
      <c r="U1630" s="40"/>
      <c r="V1630" s="39"/>
      <c r="W1630" s="69"/>
      <c r="Y1630" t="s">
        <v>40</v>
      </c>
      <c r="AA1630">
        <v>4445167</v>
      </c>
      <c r="AB1630" s="46" t="b">
        <v>0</v>
      </c>
      <c r="AD1630" s="8"/>
    </row>
    <row r="1631" ht="14.25" customHeight="1">
      <c r="A1631" s="38">
        <v>1287</v>
      </c>
      <c r="B1631" s="46" t="s">
        <v>53</v>
      </c>
      <c r="C1631" s="46" t="s">
        <v>45</v>
      </c>
      <c r="D1631" s="46" t="s">
        <v>2492</v>
      </c>
      <c r="E1631" s="46" t="s">
        <v>2493</v>
      </c>
      <c r="F1631" t="s">
        <v>48</v>
      </c>
      <c r="G1631" s="46" t="s">
        <v>49</v>
      </c>
      <c r="H1631">
        <v>0.000000512861</v>
      </c>
      <c r="I1631" t="s">
        <v>37</v>
      </c>
      <c r="L1631" t="s">
        <v>50</v>
      </c>
      <c r="M1631" t="s">
        <v>39</v>
      </c>
      <c r="N1631" s="40"/>
      <c r="O1631" s="40"/>
      <c r="P1631" s="40"/>
      <c r="Q1631" s="40"/>
      <c r="R1631" s="39"/>
      <c r="S1631" s="39"/>
      <c r="T1631" s="39"/>
      <c r="U1631" s="40"/>
      <c r="V1631" s="39"/>
      <c r="W1631" s="69"/>
      <c r="Y1631" t="s">
        <v>40</v>
      </c>
      <c r="AA1631">
        <v>37904</v>
      </c>
      <c r="AB1631" s="46" t="b">
        <v>0</v>
      </c>
      <c r="AD1631" s="8"/>
    </row>
    <row r="1632" ht="14.25" customHeight="1">
      <c r="A1632" s="38">
        <v>1287</v>
      </c>
      <c r="B1632" s="46" t="s">
        <v>174</v>
      </c>
      <c r="C1632" s="46" t="s">
        <v>45</v>
      </c>
      <c r="D1632" s="46" t="s">
        <v>2492</v>
      </c>
      <c r="E1632" s="46" t="s">
        <v>2493</v>
      </c>
      <c r="F1632" t="s">
        <v>48</v>
      </c>
      <c r="G1632" s="46" t="s">
        <v>49</v>
      </c>
      <c r="H1632">
        <v>0.000000512861</v>
      </c>
      <c r="I1632" t="s">
        <v>37</v>
      </c>
      <c r="L1632" t="s">
        <v>50</v>
      </c>
      <c r="M1632" t="s">
        <v>39</v>
      </c>
      <c r="N1632" s="40"/>
      <c r="O1632" s="40"/>
      <c r="P1632" s="40"/>
      <c r="Q1632" s="40"/>
      <c r="R1632" s="39"/>
      <c r="S1632" s="39"/>
      <c r="T1632" s="39"/>
      <c r="U1632" s="40"/>
      <c r="V1632" s="39"/>
      <c r="W1632" s="69"/>
      <c r="Y1632" t="s">
        <v>40</v>
      </c>
      <c r="AA1632">
        <v>37904</v>
      </c>
      <c r="AB1632" s="46" t="b">
        <v>0</v>
      </c>
      <c r="AD1632" s="8"/>
    </row>
    <row r="1633" ht="14.25" customHeight="1">
      <c r="A1633" s="38">
        <v>1287</v>
      </c>
      <c r="B1633" s="46" t="s">
        <v>53</v>
      </c>
      <c r="C1633" s="46" t="s">
        <v>45</v>
      </c>
      <c r="D1633" s="46" t="s">
        <v>2494</v>
      </c>
      <c r="E1633" s="46" t="s">
        <v>2495</v>
      </c>
      <c r="F1633" t="s">
        <v>48</v>
      </c>
      <c r="G1633" s="46" t="s">
        <v>49</v>
      </c>
      <c r="H1633">
        <v>0.002290867653</v>
      </c>
      <c r="I1633" t="s">
        <v>37</v>
      </c>
      <c r="L1633" t="s">
        <v>50</v>
      </c>
      <c r="M1633" t="s">
        <v>39</v>
      </c>
      <c r="N1633" s="40"/>
      <c r="O1633" s="40"/>
      <c r="P1633" s="40"/>
      <c r="Q1633" s="40"/>
      <c r="R1633" s="39"/>
      <c r="S1633" s="39"/>
      <c r="T1633" s="39"/>
      <c r="U1633" s="40"/>
      <c r="V1633" s="39"/>
      <c r="W1633" s="69"/>
      <c r="Y1633" t="s">
        <v>40</v>
      </c>
      <c r="AA1633">
        <v>13029</v>
      </c>
      <c r="AB1633" s="46" t="b">
        <v>0</v>
      </c>
      <c r="AD1633" s="8"/>
    </row>
    <row r="1634" ht="14.25" customHeight="1">
      <c r="A1634" s="38">
        <v>1287</v>
      </c>
      <c r="B1634" s="46" t="s">
        <v>174</v>
      </c>
      <c r="C1634" s="46" t="s">
        <v>45</v>
      </c>
      <c r="D1634" s="46" t="s">
        <v>2496</v>
      </c>
      <c r="E1634" s="46" t="s">
        <v>2497</v>
      </c>
      <c r="F1634" t="s">
        <v>48</v>
      </c>
      <c r="G1634" s="46" t="s">
        <v>49</v>
      </c>
      <c r="H1634">
        <v>0.00000000138</v>
      </c>
      <c r="I1634" t="s">
        <v>37</v>
      </c>
      <c r="L1634" t="s">
        <v>50</v>
      </c>
      <c r="M1634" t="s">
        <v>39</v>
      </c>
      <c r="N1634" s="40"/>
      <c r="O1634" s="40"/>
      <c r="P1634" s="40"/>
      <c r="Q1634" s="40"/>
      <c r="R1634" s="39"/>
      <c r="S1634" s="39"/>
      <c r="T1634" s="39"/>
      <c r="U1634" s="40"/>
      <c r="V1634" s="39"/>
      <c r="W1634" s="69"/>
      <c r="Y1634" t="s">
        <v>40</v>
      </c>
      <c r="AA1634">
        <v>36507</v>
      </c>
      <c r="AB1634" s="46" t="b">
        <v>0</v>
      </c>
      <c r="AD1634" s="8"/>
    </row>
    <row r="1635" ht="14.25" customHeight="1">
      <c r="A1635" s="38">
        <v>1287</v>
      </c>
      <c r="B1635" s="46" t="s">
        <v>174</v>
      </c>
      <c r="C1635" s="46" t="s">
        <v>45</v>
      </c>
      <c r="D1635" s="46" t="s">
        <v>2498</v>
      </c>
      <c r="E1635" s="46" t="s">
        <v>2499</v>
      </c>
      <c r="F1635" t="s">
        <v>48</v>
      </c>
      <c r="G1635" s="46" t="s">
        <v>49</v>
      </c>
      <c r="H1635">
        <v>0.00000000006</v>
      </c>
      <c r="I1635" t="s">
        <v>37</v>
      </c>
      <c r="L1635" t="s">
        <v>50</v>
      </c>
      <c r="M1635" t="s">
        <v>39</v>
      </c>
      <c r="N1635" s="40"/>
      <c r="O1635" s="40"/>
      <c r="P1635" s="40"/>
      <c r="Q1635" s="40"/>
      <c r="R1635" s="39"/>
      <c r="S1635" s="39"/>
      <c r="T1635" s="39"/>
      <c r="U1635" s="40"/>
      <c r="V1635" s="39"/>
      <c r="W1635" s="69"/>
      <c r="Y1635" t="s">
        <v>40</v>
      </c>
      <c r="AA1635">
        <v>14865</v>
      </c>
      <c r="AB1635" s="46" t="b">
        <v>0</v>
      </c>
      <c r="AD1635" s="8"/>
    </row>
    <row r="1636" ht="14.25" customHeight="1">
      <c r="A1636" s="38">
        <v>1287</v>
      </c>
      <c r="B1636" s="46" t="s">
        <v>174</v>
      </c>
      <c r="C1636" s="46" t="s">
        <v>45</v>
      </c>
      <c r="D1636" s="46" t="s">
        <v>2498</v>
      </c>
      <c r="E1636" s="46" t="s">
        <v>2499</v>
      </c>
      <c r="F1636" t="s">
        <v>48</v>
      </c>
      <c r="G1636" s="46" t="s">
        <v>49</v>
      </c>
      <c r="H1636">
        <v>0.00000000006</v>
      </c>
      <c r="I1636" t="s">
        <v>37</v>
      </c>
      <c r="L1636" t="s">
        <v>50</v>
      </c>
      <c r="M1636" t="s">
        <v>39</v>
      </c>
      <c r="N1636" s="40"/>
      <c r="O1636" s="40"/>
      <c r="P1636" s="40"/>
      <c r="Q1636" s="40"/>
      <c r="R1636" s="39"/>
      <c r="S1636" s="39"/>
      <c r="T1636" s="39"/>
      <c r="U1636" s="40"/>
      <c r="V1636" s="39"/>
      <c r="W1636" s="69"/>
      <c r="Y1636" t="s">
        <v>40</v>
      </c>
      <c r="AA1636">
        <v>14865</v>
      </c>
      <c r="AB1636" s="46" t="b">
        <v>0</v>
      </c>
      <c r="AD1636" s="8"/>
    </row>
    <row r="1637" ht="14.25" customHeight="1">
      <c r="A1637" s="38">
        <v>1287</v>
      </c>
      <c r="B1637" s="46" t="s">
        <v>53</v>
      </c>
      <c r="C1637" s="46" t="s">
        <v>45</v>
      </c>
      <c r="D1637" s="46" t="s">
        <v>2500</v>
      </c>
      <c r="E1637" s="46" t="s">
        <v>2501</v>
      </c>
      <c r="F1637" t="s">
        <v>48</v>
      </c>
      <c r="G1637" s="46" t="s">
        <v>49</v>
      </c>
      <c r="H1637">
        <v>0.000000015849</v>
      </c>
      <c r="I1637" t="s">
        <v>37</v>
      </c>
      <c r="L1637" t="s">
        <v>50</v>
      </c>
      <c r="M1637" t="s">
        <v>39</v>
      </c>
      <c r="N1637" s="40"/>
      <c r="O1637" s="40"/>
      <c r="P1637" s="40"/>
      <c r="Q1637" s="40"/>
      <c r="R1637" s="39"/>
      <c r="S1637" s="39"/>
      <c r="T1637" s="39"/>
      <c r="U1637" s="40"/>
      <c r="V1637" s="39"/>
      <c r="W1637" s="69"/>
      <c r="Y1637" t="s">
        <v>40</v>
      </c>
      <c r="AA1637">
        <v>33279</v>
      </c>
      <c r="AB1637" s="46" t="b">
        <v>0</v>
      </c>
      <c r="AD1637" s="8"/>
    </row>
    <row r="1638" ht="14.25" customHeight="1">
      <c r="A1638" s="38">
        <v>1287</v>
      </c>
      <c r="B1638" s="46" t="s">
        <v>174</v>
      </c>
      <c r="C1638" s="46" t="s">
        <v>45</v>
      </c>
      <c r="D1638" s="46" t="s">
        <v>2500</v>
      </c>
      <c r="E1638" s="46" t="s">
        <v>2501</v>
      </c>
      <c r="F1638" t="s">
        <v>48</v>
      </c>
      <c r="G1638" s="46" t="s">
        <v>49</v>
      </c>
      <c r="H1638">
        <v>0.000000015849</v>
      </c>
      <c r="I1638" t="s">
        <v>37</v>
      </c>
      <c r="L1638" t="s">
        <v>50</v>
      </c>
      <c r="M1638" t="s">
        <v>39</v>
      </c>
      <c r="N1638" s="40"/>
      <c r="O1638" s="40"/>
      <c r="P1638" s="40"/>
      <c r="Q1638" s="40"/>
      <c r="R1638" s="39"/>
      <c r="S1638" s="39"/>
      <c r="T1638" s="39"/>
      <c r="U1638" s="40"/>
      <c r="V1638" s="39"/>
      <c r="W1638" s="69"/>
      <c r="Y1638" t="s">
        <v>40</v>
      </c>
      <c r="AA1638">
        <v>33279</v>
      </c>
      <c r="AB1638" s="46" t="b">
        <v>0</v>
      </c>
      <c r="AD1638" s="8"/>
    </row>
    <row r="1639" ht="14.25" customHeight="1">
      <c r="A1639" s="38">
        <v>1287</v>
      </c>
      <c r="B1639" s="46" t="s">
        <v>53</v>
      </c>
      <c r="C1639" s="46" t="s">
        <v>45</v>
      </c>
      <c r="D1639" s="46" t="s">
        <v>2502</v>
      </c>
      <c r="E1639" s="46" t="s">
        <v>2503</v>
      </c>
      <c r="F1639" t="s">
        <v>48</v>
      </c>
      <c r="G1639" s="46" t="s">
        <v>49</v>
      </c>
      <c r="H1639">
        <v>0.000000040738</v>
      </c>
      <c r="I1639" t="s">
        <v>37</v>
      </c>
      <c r="L1639" t="s">
        <v>50</v>
      </c>
      <c r="M1639" t="s">
        <v>39</v>
      </c>
      <c r="N1639" s="40"/>
      <c r="O1639" s="40"/>
      <c r="P1639" s="40"/>
      <c r="Q1639" s="40"/>
      <c r="R1639" s="39"/>
      <c r="S1639" s="39"/>
      <c r="T1639" s="39"/>
      <c r="U1639" s="40"/>
      <c r="V1639" s="39"/>
      <c r="W1639" s="69"/>
      <c r="Y1639" t="s">
        <v>40</v>
      </c>
      <c r="AA1639">
        <v>32952</v>
      </c>
      <c r="AB1639" s="46" t="b">
        <v>0</v>
      </c>
      <c r="AD1639" s="8"/>
    </row>
    <row r="1640" ht="14.25" customHeight="1">
      <c r="A1640" s="38">
        <v>1287</v>
      </c>
      <c r="B1640" s="46" t="s">
        <v>174</v>
      </c>
      <c r="C1640" s="46" t="s">
        <v>45</v>
      </c>
      <c r="D1640" s="46" t="s">
        <v>2502</v>
      </c>
      <c r="E1640" s="46" t="s">
        <v>2503</v>
      </c>
      <c r="F1640" t="s">
        <v>48</v>
      </c>
      <c r="G1640" s="46" t="s">
        <v>49</v>
      </c>
      <c r="H1640">
        <v>0.000000040738</v>
      </c>
      <c r="I1640" t="s">
        <v>37</v>
      </c>
      <c r="L1640" t="s">
        <v>50</v>
      </c>
      <c r="M1640" t="s">
        <v>39</v>
      </c>
      <c r="N1640" s="40"/>
      <c r="O1640" s="40"/>
      <c r="P1640" s="40"/>
      <c r="Q1640" s="40"/>
      <c r="R1640" s="39"/>
      <c r="S1640" s="39"/>
      <c r="T1640" s="39"/>
      <c r="U1640" s="40"/>
      <c r="V1640" s="39"/>
      <c r="W1640" s="69"/>
      <c r="Y1640" t="s">
        <v>40</v>
      </c>
      <c r="AA1640">
        <v>32952</v>
      </c>
      <c r="AB1640" s="46" t="b">
        <v>0</v>
      </c>
      <c r="AD1640" s="8"/>
    </row>
    <row r="1641" ht="14.25" customHeight="1">
      <c r="A1641" s="38">
        <v>1287</v>
      </c>
      <c r="B1641" s="46" t="s">
        <v>174</v>
      </c>
      <c r="C1641" s="46" t="s">
        <v>45</v>
      </c>
      <c r="D1641" s="46" t="s">
        <v>2504</v>
      </c>
      <c r="E1641" s="46" t="s">
        <v>2505</v>
      </c>
      <c r="F1641" t="s">
        <v>48</v>
      </c>
      <c r="G1641" s="46" t="s">
        <v>49</v>
      </c>
      <c r="H1641">
        <v>0.000000001905</v>
      </c>
      <c r="I1641" t="s">
        <v>37</v>
      </c>
      <c r="L1641" t="s">
        <v>50</v>
      </c>
      <c r="M1641" t="s">
        <v>39</v>
      </c>
      <c r="N1641" s="40"/>
      <c r="O1641" s="40"/>
      <c r="P1641" s="40"/>
      <c r="Q1641" s="40"/>
      <c r="R1641" s="39"/>
      <c r="S1641" s="39"/>
      <c r="T1641" s="39"/>
      <c r="U1641" s="40"/>
      <c r="V1641" s="39"/>
      <c r="W1641" s="69"/>
      <c r="Y1641" t="s">
        <v>40</v>
      </c>
      <c r="AA1641">
        <v>77914</v>
      </c>
      <c r="AB1641" s="46" t="b">
        <v>0</v>
      </c>
      <c r="AD1641" s="8"/>
    </row>
    <row r="1642" ht="14.25" customHeight="1">
      <c r="A1642" s="38">
        <v>1287</v>
      </c>
      <c r="B1642" s="46" t="s">
        <v>53</v>
      </c>
      <c r="C1642" s="46" t="s">
        <v>45</v>
      </c>
      <c r="D1642" s="46" t="s">
        <v>2506</v>
      </c>
      <c r="E1642" s="46" t="s">
        <v>2507</v>
      </c>
      <c r="F1642" t="s">
        <v>48</v>
      </c>
      <c r="G1642" s="46" t="s">
        <v>49</v>
      </c>
      <c r="H1642">
        <v>0.000000056234</v>
      </c>
      <c r="I1642" t="s">
        <v>37</v>
      </c>
      <c r="L1642" t="s">
        <v>50</v>
      </c>
      <c r="M1642" t="s">
        <v>39</v>
      </c>
      <c r="N1642" s="40"/>
      <c r="O1642" s="40"/>
      <c r="P1642" s="40"/>
      <c r="Q1642" s="40"/>
      <c r="R1642" s="39"/>
      <c r="S1642" s="39"/>
      <c r="T1642" s="39"/>
      <c r="U1642" s="40"/>
      <c r="V1642" s="39"/>
      <c r="W1642" s="69"/>
      <c r="Y1642" t="s">
        <v>40</v>
      </c>
      <c r="AA1642">
        <v>33280</v>
      </c>
      <c r="AB1642" s="46" t="b">
        <v>0</v>
      </c>
      <c r="AD1642" s="8"/>
    </row>
    <row r="1643" ht="14.25" customHeight="1">
      <c r="A1643" s="38">
        <v>1287</v>
      </c>
      <c r="B1643" s="46" t="s">
        <v>174</v>
      </c>
      <c r="C1643" s="46" t="s">
        <v>45</v>
      </c>
      <c r="D1643" s="46" t="s">
        <v>2506</v>
      </c>
      <c r="E1643" s="46" t="s">
        <v>2507</v>
      </c>
      <c r="F1643" t="s">
        <v>48</v>
      </c>
      <c r="G1643" s="46" t="s">
        <v>49</v>
      </c>
      <c r="H1643">
        <v>0.000000056234</v>
      </c>
      <c r="I1643" t="s">
        <v>37</v>
      </c>
      <c r="L1643" t="s">
        <v>50</v>
      </c>
      <c r="M1643" t="s">
        <v>39</v>
      </c>
      <c r="N1643" s="40"/>
      <c r="O1643" s="40"/>
      <c r="P1643" s="40"/>
      <c r="Q1643" s="40"/>
      <c r="R1643" s="39"/>
      <c r="S1643" s="39"/>
      <c r="T1643" s="39"/>
      <c r="U1643" s="40"/>
      <c r="V1643" s="39"/>
      <c r="W1643" s="69"/>
      <c r="Y1643" t="s">
        <v>40</v>
      </c>
      <c r="AA1643">
        <v>33280</v>
      </c>
      <c r="AB1643" s="46" t="b">
        <v>0</v>
      </c>
      <c r="AD1643" s="8"/>
    </row>
    <row r="1644" ht="14.25" customHeight="1">
      <c r="A1644" s="38">
        <v>1287</v>
      </c>
      <c r="B1644" s="46" t="s">
        <v>53</v>
      </c>
      <c r="C1644" s="46" t="s">
        <v>45</v>
      </c>
      <c r="D1644" s="46" t="s">
        <v>2508</v>
      </c>
      <c r="E1644" s="46" t="s">
        <v>2509</v>
      </c>
      <c r="F1644" t="s">
        <v>48</v>
      </c>
      <c r="G1644" s="46" t="s">
        <v>49</v>
      </c>
      <c r="H1644">
        <v>0.000000977237</v>
      </c>
      <c r="I1644" t="s">
        <v>37</v>
      </c>
      <c r="L1644" t="s">
        <v>50</v>
      </c>
      <c r="M1644" t="s">
        <v>39</v>
      </c>
      <c r="N1644" s="40"/>
      <c r="O1644" s="40"/>
      <c r="P1644" s="40"/>
      <c r="Q1644" s="40"/>
      <c r="R1644" s="39"/>
      <c r="S1644" s="39"/>
      <c r="T1644" s="39"/>
      <c r="U1644" s="40"/>
      <c r="V1644" s="39"/>
      <c r="W1644" s="69"/>
      <c r="Y1644" t="s">
        <v>40</v>
      </c>
      <c r="AA1644">
        <v>34867</v>
      </c>
      <c r="AB1644" s="46" t="b">
        <v>0</v>
      </c>
      <c r="AD1644" s="8"/>
    </row>
    <row r="1645" ht="14.25" customHeight="1">
      <c r="A1645" s="38">
        <v>1287</v>
      </c>
      <c r="B1645" s="46" t="s">
        <v>174</v>
      </c>
      <c r="C1645" s="46" t="s">
        <v>45</v>
      </c>
      <c r="D1645" s="46" t="s">
        <v>2508</v>
      </c>
      <c r="E1645" s="46" t="s">
        <v>2509</v>
      </c>
      <c r="F1645" t="s">
        <v>48</v>
      </c>
      <c r="G1645" s="46" t="s">
        <v>49</v>
      </c>
      <c r="H1645">
        <v>0.000000977237</v>
      </c>
      <c r="I1645" t="s">
        <v>37</v>
      </c>
      <c r="L1645" t="s">
        <v>50</v>
      </c>
      <c r="M1645" t="s">
        <v>39</v>
      </c>
      <c r="N1645" s="40"/>
      <c r="O1645" s="40"/>
      <c r="P1645" s="40"/>
      <c r="Q1645" s="40"/>
      <c r="R1645" s="39"/>
      <c r="S1645" s="39"/>
      <c r="T1645" s="39"/>
      <c r="U1645" s="40"/>
      <c r="V1645" s="39"/>
      <c r="W1645" s="69"/>
      <c r="Y1645" t="s">
        <v>40</v>
      </c>
      <c r="AA1645">
        <v>34867</v>
      </c>
      <c r="AB1645" s="46" t="b">
        <v>0</v>
      </c>
      <c r="AD1645" s="8"/>
    </row>
    <row r="1646" ht="14.25" customHeight="1">
      <c r="A1646" s="38">
        <v>1287</v>
      </c>
      <c r="B1646" s="46" t="s">
        <v>53</v>
      </c>
      <c r="C1646" s="46" t="s">
        <v>45</v>
      </c>
      <c r="D1646" s="46" t="s">
        <v>2510</v>
      </c>
      <c r="E1646" s="46" t="s">
        <v>2511</v>
      </c>
      <c r="F1646" t="s">
        <v>48</v>
      </c>
      <c r="G1646" s="46" t="s">
        <v>49</v>
      </c>
      <c r="H1646">
        <v>0.00000030903</v>
      </c>
      <c r="I1646" t="s">
        <v>37</v>
      </c>
      <c r="L1646" t="s">
        <v>50</v>
      </c>
      <c r="M1646" t="s">
        <v>39</v>
      </c>
      <c r="N1646" s="40"/>
      <c r="O1646" s="40"/>
      <c r="P1646" s="40"/>
      <c r="Q1646" s="40"/>
      <c r="R1646" s="39"/>
      <c r="S1646" s="39"/>
      <c r="T1646" s="39"/>
      <c r="U1646" s="40"/>
      <c r="V1646" s="39"/>
      <c r="W1646" s="69"/>
      <c r="Y1646" t="s">
        <v>40</v>
      </c>
      <c r="AA1646">
        <v>16182</v>
      </c>
      <c r="AB1646" s="46" t="b">
        <v>0</v>
      </c>
      <c r="AD1646" s="8"/>
    </row>
    <row r="1647" ht="14.25" customHeight="1">
      <c r="A1647" s="38">
        <v>1287</v>
      </c>
      <c r="B1647" s="46" t="s">
        <v>53</v>
      </c>
      <c r="C1647" s="46" t="s">
        <v>45</v>
      </c>
      <c r="D1647" s="46" t="s">
        <v>2512</v>
      </c>
      <c r="E1647" s="46" t="s">
        <v>2513</v>
      </c>
      <c r="F1647" t="s">
        <v>48</v>
      </c>
      <c r="G1647" s="46" t="s">
        <v>49</v>
      </c>
      <c r="H1647">
        <v>0.000000269153</v>
      </c>
      <c r="I1647" t="s">
        <v>37</v>
      </c>
      <c r="L1647" t="s">
        <v>50</v>
      </c>
      <c r="M1647" t="s">
        <v>39</v>
      </c>
      <c r="N1647" s="40"/>
      <c r="O1647" s="40"/>
      <c r="P1647" s="40"/>
      <c r="Q1647" s="40"/>
      <c r="R1647" s="39"/>
      <c r="S1647" s="39"/>
      <c r="T1647" s="39"/>
      <c r="U1647" s="40"/>
      <c r="V1647" s="39"/>
      <c r="W1647" s="69"/>
      <c r="Y1647" t="s">
        <v>40</v>
      </c>
      <c r="AA1647">
        <v>35580</v>
      </c>
      <c r="AB1647" s="46" t="b">
        <v>0</v>
      </c>
      <c r="AD1647" s="8"/>
    </row>
    <row r="1648" ht="14.25" customHeight="1">
      <c r="A1648" s="38">
        <v>1287</v>
      </c>
      <c r="B1648" s="46" t="s">
        <v>44</v>
      </c>
      <c r="C1648" s="46" t="s">
        <v>45</v>
      </c>
      <c r="D1648" s="46" t="s">
        <v>2514</v>
      </c>
      <c r="E1648" s="46" t="s">
        <v>2515</v>
      </c>
      <c r="F1648" t="s">
        <v>48</v>
      </c>
      <c r="G1648" s="46" t="s">
        <v>49</v>
      </c>
      <c r="H1648">
        <v>0.000067452803</v>
      </c>
      <c r="I1648" t="s">
        <v>37</v>
      </c>
      <c r="L1648" s="46" t="str">
        <f>((I1648&amp;A1648)&amp;"-")&amp;B1648</f>
        <v>REF1287-Wang 99 - S3</v>
      </c>
      <c r="M1648" t="s">
        <v>39</v>
      </c>
      <c r="N1648" s="40"/>
      <c r="O1648" s="40"/>
      <c r="P1648" s="40"/>
      <c r="Q1648" s="40"/>
      <c r="R1648" s="39"/>
      <c r="S1648" s="39"/>
      <c r="T1648" s="39"/>
      <c r="U1648" s="40"/>
      <c r="V1648" s="39"/>
      <c r="W1648" s="69"/>
      <c r="Y1648" t="s">
        <v>40</v>
      </c>
      <c r="AA1648">
        <v>28295187</v>
      </c>
      <c r="AB1648" s="46" t="b">
        <v>0</v>
      </c>
      <c r="AD1648" s="8"/>
    </row>
    <row r="1649" ht="14.25" customHeight="1">
      <c r="A1649" s="38">
        <v>1287</v>
      </c>
      <c r="B1649" s="46" t="s">
        <v>44</v>
      </c>
      <c r="C1649" s="46" t="s">
        <v>45</v>
      </c>
      <c r="D1649" s="46" t="s">
        <v>2516</v>
      </c>
      <c r="E1649" s="46" t="s">
        <v>2517</v>
      </c>
      <c r="F1649" t="s">
        <v>48</v>
      </c>
      <c r="G1649" s="46" t="s">
        <v>49</v>
      </c>
      <c r="H1649">
        <v>0.000033728731</v>
      </c>
      <c r="I1649" t="s">
        <v>37</v>
      </c>
      <c r="L1649" s="46" t="str">
        <f>((I1649&amp;A1649)&amp;"-")&amp;B1649</f>
        <v>REF1287-Wang 99 - S3</v>
      </c>
      <c r="M1649" t="s">
        <v>39</v>
      </c>
      <c r="N1649" s="40"/>
      <c r="O1649" s="40"/>
      <c r="P1649" s="40"/>
      <c r="Q1649" s="40"/>
      <c r="R1649" s="39"/>
      <c r="S1649" s="39"/>
      <c r="T1649" s="39"/>
      <c r="U1649" s="40"/>
      <c r="V1649" s="39"/>
      <c r="W1649" s="69"/>
      <c r="Y1649" t="s">
        <v>40</v>
      </c>
      <c r="AA1649">
        <v>28295200</v>
      </c>
      <c r="AB1649" s="46" t="b">
        <v>0</v>
      </c>
      <c r="AD1649" s="8"/>
    </row>
    <row r="1650" ht="14.25" customHeight="1">
      <c r="A1650" s="38">
        <v>1287</v>
      </c>
      <c r="B1650" s="46" t="s">
        <v>44</v>
      </c>
      <c r="C1650" s="46" t="s">
        <v>45</v>
      </c>
      <c r="D1650" s="46" t="s">
        <v>2518</v>
      </c>
      <c r="E1650" s="46" t="s">
        <v>2519</v>
      </c>
      <c r="F1650" t="s">
        <v>48</v>
      </c>
      <c r="G1650" s="46" t="s">
        <v>49</v>
      </c>
      <c r="H1650">
        <v>0.000212813905</v>
      </c>
      <c r="I1650" t="s">
        <v>37</v>
      </c>
      <c r="L1650" t="s">
        <v>50</v>
      </c>
      <c r="M1650" t="s">
        <v>39</v>
      </c>
      <c r="N1650" s="40"/>
      <c r="O1650" s="40"/>
      <c r="P1650" s="40"/>
      <c r="Q1650" s="40"/>
      <c r="R1650" s="39"/>
      <c r="S1650" s="39"/>
      <c r="T1650" s="39"/>
      <c r="U1650" s="40"/>
      <c r="V1650" s="39"/>
      <c r="W1650" s="69"/>
      <c r="Y1650" t="s">
        <v>40</v>
      </c>
      <c r="AA1650">
        <v>10468852</v>
      </c>
      <c r="AB1650" s="46" t="b">
        <v>0</v>
      </c>
      <c r="AD1650" s="8"/>
    </row>
    <row r="1651" ht="14.25" customHeight="1">
      <c r="A1651" s="38">
        <v>1287</v>
      </c>
      <c r="B1651" s="46" t="s">
        <v>53</v>
      </c>
      <c r="C1651" s="46" t="s">
        <v>45</v>
      </c>
      <c r="D1651" s="46" t="s">
        <v>2520</v>
      </c>
      <c r="E1651" s="46" t="s">
        <v>2521</v>
      </c>
      <c r="F1651" t="s">
        <v>48</v>
      </c>
      <c r="G1651" s="46" t="s">
        <v>49</v>
      </c>
      <c r="H1651">
        <v>0.000005623413</v>
      </c>
      <c r="I1651" t="s">
        <v>37</v>
      </c>
      <c r="L1651" t="s">
        <v>50</v>
      </c>
      <c r="M1651" t="s">
        <v>39</v>
      </c>
      <c r="N1651" s="40"/>
      <c r="O1651" s="40"/>
      <c r="P1651" s="40"/>
      <c r="Q1651" s="40"/>
      <c r="R1651" s="39"/>
      <c r="S1651" s="39"/>
      <c r="T1651" s="39"/>
      <c r="U1651" s="40"/>
      <c r="V1651" s="39"/>
      <c r="W1651" s="69"/>
      <c r="Y1651" t="s">
        <v>40</v>
      </c>
      <c r="AA1651">
        <v>33455</v>
      </c>
      <c r="AB1651" s="46" t="b">
        <v>0</v>
      </c>
      <c r="AD1651" s="8"/>
    </row>
    <row r="1652" ht="14.25" customHeight="1">
      <c r="A1652" s="38">
        <v>1287</v>
      </c>
      <c r="B1652" s="46" t="s">
        <v>174</v>
      </c>
      <c r="C1652" s="46" t="s">
        <v>45</v>
      </c>
      <c r="D1652" s="46" t="s">
        <v>2520</v>
      </c>
      <c r="E1652" s="46" t="s">
        <v>2521</v>
      </c>
      <c r="F1652" t="s">
        <v>48</v>
      </c>
      <c r="G1652" s="46" t="s">
        <v>49</v>
      </c>
      <c r="H1652">
        <v>0.000005623413</v>
      </c>
      <c r="I1652" t="s">
        <v>37</v>
      </c>
      <c r="L1652" t="s">
        <v>50</v>
      </c>
      <c r="M1652" t="s">
        <v>39</v>
      </c>
      <c r="N1652" s="40"/>
      <c r="O1652" s="40"/>
      <c r="P1652" s="40"/>
      <c r="Q1652" s="40"/>
      <c r="R1652" s="39"/>
      <c r="S1652" s="39"/>
      <c r="T1652" s="39"/>
      <c r="U1652" s="40"/>
      <c r="V1652" s="39"/>
      <c r="W1652" s="69"/>
      <c r="Y1652" t="s">
        <v>40</v>
      </c>
      <c r="AA1652">
        <v>33455</v>
      </c>
      <c r="AB1652" s="46" t="b">
        <v>0</v>
      </c>
      <c r="AD1652" s="8"/>
    </row>
    <row r="1653" ht="14.25" customHeight="1">
      <c r="A1653" s="38">
        <v>997</v>
      </c>
      <c r="B1653" s="44" t="s">
        <v>638</v>
      </c>
      <c r="C1653" s="46" t="s">
        <v>639</v>
      </c>
      <c r="D1653" s="46" t="s">
        <v>2522</v>
      </c>
      <c r="E1653" s="46" t="s">
        <v>2523</v>
      </c>
      <c r="F1653" s="5" t="s">
        <v>35</v>
      </c>
      <c r="G1653" s="5" t="s">
        <v>36</v>
      </c>
      <c r="H1653" s="65">
        <v>2.290867653</v>
      </c>
      <c r="I1653" t="s">
        <v>37</v>
      </c>
      <c r="K1653" s="47"/>
      <c r="L1653" s="47" t="str">
        <f>((I1653&amp;A1653)&amp;"-")&amp;B1653</f>
        <v>REF997-Kia Sepassi and Samuel H. Yalkowsky. Solubility Prediction in Octanol: A Technical Note. AAPS PharmSciTech 2006; 7 (1) Article 26</v>
      </c>
      <c r="M1653" t="s">
        <v>39</v>
      </c>
      <c r="N1653" s="71"/>
      <c r="O1653" s="71"/>
      <c r="P1653" s="71"/>
      <c r="Q1653" s="71"/>
      <c r="R1653" s="29"/>
      <c r="S1653" s="29"/>
      <c r="T1653" s="29"/>
      <c r="U1653" s="71"/>
      <c r="V1653" s="29"/>
      <c r="W1653" s="60"/>
      <c r="Y1653" t="s">
        <v>40</v>
      </c>
      <c r="AA1653">
        <v>8140</v>
      </c>
      <c r="AB1653" t="b">
        <f>if((W1653=""),false,true)</f>
        <v>0</v>
      </c>
      <c r="AD1653" s="37"/>
    </row>
    <row r="1654" ht="14.25" customHeight="1">
      <c r="A1654" s="38">
        <v>1283</v>
      </c>
      <c r="B1654" s="46" t="s">
        <v>31</v>
      </c>
      <c r="C1654" s="46" t="s">
        <v>32</v>
      </c>
      <c r="D1654" s="46" t="s">
        <v>2522</v>
      </c>
      <c r="E1654" s="46" t="s">
        <v>2523</v>
      </c>
      <c r="F1654" t="s">
        <v>35</v>
      </c>
      <c r="G1654" s="46" t="s">
        <v>36</v>
      </c>
      <c r="H1654">
        <v>2.2908676528</v>
      </c>
      <c r="I1654" t="s">
        <v>37</v>
      </c>
      <c r="L1654" t="s">
        <v>38</v>
      </c>
      <c r="M1654" t="s">
        <v>39</v>
      </c>
      <c r="N1654" s="40"/>
      <c r="O1654" s="40"/>
      <c r="P1654" s="40"/>
      <c r="Q1654" s="40"/>
      <c r="R1654" s="39"/>
      <c r="S1654" s="39"/>
      <c r="T1654" s="39"/>
      <c r="U1654" s="40"/>
      <c r="V1654" s="39"/>
      <c r="W1654" s="69"/>
      <c r="Y1654" t="s">
        <v>40</v>
      </c>
      <c r="AA1654">
        <v>8140</v>
      </c>
      <c r="AB1654" s="46" t="b">
        <f>if((W1654=""),false,true)</f>
        <v>0</v>
      </c>
      <c r="AD1654" s="8"/>
    </row>
    <row r="1655" ht="14.25" customHeight="1">
      <c r="A1655" s="38">
        <v>1287</v>
      </c>
      <c r="B1655" s="46" t="s">
        <v>53</v>
      </c>
      <c r="C1655" s="46" t="s">
        <v>45</v>
      </c>
      <c r="D1655" s="46" t="s">
        <v>2524</v>
      </c>
      <c r="E1655" s="46" t="s">
        <v>2525</v>
      </c>
      <c r="F1655" t="s">
        <v>48</v>
      </c>
      <c r="G1655" s="46" t="s">
        <v>49</v>
      </c>
      <c r="H1655">
        <v>0.028183829313</v>
      </c>
      <c r="I1655" t="s">
        <v>37</v>
      </c>
      <c r="L1655" t="s">
        <v>50</v>
      </c>
      <c r="M1655" t="s">
        <v>39</v>
      </c>
      <c r="N1655" s="40"/>
      <c r="O1655" s="40"/>
      <c r="P1655" s="40"/>
      <c r="Q1655" s="40"/>
      <c r="R1655" s="39"/>
      <c r="S1655" s="39"/>
      <c r="T1655" s="39"/>
      <c r="U1655" s="40"/>
      <c r="V1655" s="39"/>
      <c r="W1655" s="69"/>
      <c r="Y1655" t="s">
        <v>40</v>
      </c>
      <c r="AA1655">
        <v>8140</v>
      </c>
      <c r="AB1655" s="46" t="b">
        <v>0</v>
      </c>
      <c r="AD1655" s="8"/>
    </row>
    <row r="1656" ht="14.25" customHeight="1">
      <c r="A1656" s="38">
        <v>1308</v>
      </c>
      <c r="B1656" s="46" t="s">
        <v>41</v>
      </c>
      <c r="C1656" s="46" t="s">
        <v>42</v>
      </c>
      <c r="D1656" s="46" t="s">
        <v>2522</v>
      </c>
      <c r="E1656" s="46" t="s">
        <v>2526</v>
      </c>
      <c r="F1656" t="s">
        <v>35</v>
      </c>
      <c r="G1656" s="12" t="s">
        <v>36</v>
      </c>
      <c r="H1656">
        <v>2.23872113856834</v>
      </c>
      <c r="I1656" t="s">
        <v>37</v>
      </c>
      <c r="K1656" s="47" t="s">
        <v>43</v>
      </c>
      <c r="L1656" s="47" t="str">
        <f>((I1656&amp;A1656)&amp;"-")&amp;B1656</f>
        <v>REF1308-Abraham M.H. and Acree Jr. W.E. The solubility of liquid and solid compounds in dry octan-1-ol. Chemosphere (2013)</v>
      </c>
      <c r="M1656" t="s">
        <v>39</v>
      </c>
      <c r="N1656" s="71"/>
      <c r="O1656" s="71"/>
      <c r="P1656" s="71"/>
      <c r="Q1656" s="71"/>
      <c r="R1656" s="29"/>
      <c r="S1656" s="29"/>
      <c r="T1656" s="29"/>
      <c r="U1656" s="71"/>
      <c r="V1656" s="29"/>
      <c r="W1656" s="60"/>
      <c r="Y1656" t="s">
        <v>40</v>
      </c>
      <c r="AA1656">
        <v>8140</v>
      </c>
      <c r="AB1656" t="b">
        <f>if((W1656=""),false,true)</f>
        <v>0</v>
      </c>
      <c r="AD1656" s="37"/>
    </row>
    <row r="1657" ht="14.25" customHeight="1">
      <c r="A1657" s="38">
        <v>1287</v>
      </c>
      <c r="B1657" s="46" t="s">
        <v>53</v>
      </c>
      <c r="C1657" s="46" t="s">
        <v>45</v>
      </c>
      <c r="D1657" s="46" t="s">
        <v>2527</v>
      </c>
      <c r="E1657" s="46" t="s">
        <v>2528</v>
      </c>
      <c r="F1657" t="s">
        <v>48</v>
      </c>
      <c r="G1657" s="46" t="s">
        <v>49</v>
      </c>
      <c r="H1657">
        <v>0.025118864315</v>
      </c>
      <c r="I1657" t="s">
        <v>37</v>
      </c>
      <c r="L1657" t="s">
        <v>50</v>
      </c>
      <c r="M1657" t="s">
        <v>39</v>
      </c>
      <c r="N1657" s="40"/>
      <c r="O1657" s="40"/>
      <c r="P1657" s="40"/>
      <c r="Q1657" s="40"/>
      <c r="R1657" s="39"/>
      <c r="S1657" s="39"/>
      <c r="T1657" s="39"/>
      <c r="U1657" s="40"/>
      <c r="V1657" s="39"/>
      <c r="W1657" s="69"/>
      <c r="Y1657" t="s">
        <v>40</v>
      </c>
      <c r="AA1657">
        <v>21326</v>
      </c>
      <c r="AB1657" s="46" t="b">
        <v>0</v>
      </c>
      <c r="AD1657" s="8"/>
    </row>
    <row r="1658" ht="14.25" customHeight="1">
      <c r="A1658" s="38">
        <v>1287</v>
      </c>
      <c r="B1658" s="46" t="s">
        <v>174</v>
      </c>
      <c r="C1658" s="46" t="s">
        <v>45</v>
      </c>
      <c r="D1658" s="46" t="s">
        <v>2527</v>
      </c>
      <c r="E1658" s="46" t="s">
        <v>2528</v>
      </c>
      <c r="F1658" t="s">
        <v>48</v>
      </c>
      <c r="G1658" s="46" t="s">
        <v>49</v>
      </c>
      <c r="H1658">
        <v>0.025118864315</v>
      </c>
      <c r="I1658" t="s">
        <v>37</v>
      </c>
      <c r="L1658" t="s">
        <v>50</v>
      </c>
      <c r="M1658" t="s">
        <v>39</v>
      </c>
      <c r="N1658" s="40"/>
      <c r="O1658" s="40"/>
      <c r="P1658" s="40"/>
      <c r="Q1658" s="40"/>
      <c r="R1658" s="39"/>
      <c r="S1658" s="39"/>
      <c r="T1658" s="39"/>
      <c r="U1658" s="40"/>
      <c r="V1658" s="39"/>
      <c r="W1658" s="69"/>
      <c r="Y1658" t="s">
        <v>40</v>
      </c>
      <c r="AA1658">
        <v>21326</v>
      </c>
      <c r="AB1658" s="46" t="b">
        <v>0</v>
      </c>
      <c r="AD1658" s="8"/>
    </row>
    <row r="1659" ht="14.25" customHeight="1">
      <c r="A1659" s="38">
        <v>1287</v>
      </c>
      <c r="B1659" s="46" t="s">
        <v>53</v>
      </c>
      <c r="C1659" s="46" t="s">
        <v>45</v>
      </c>
      <c r="D1659" s="46" t="s">
        <v>2529</v>
      </c>
      <c r="E1659" s="46" t="s">
        <v>2530</v>
      </c>
      <c r="F1659" t="s">
        <v>48</v>
      </c>
      <c r="G1659" s="46" t="s">
        <v>49</v>
      </c>
      <c r="H1659">
        <v>0.120226443462</v>
      </c>
      <c r="I1659" t="s">
        <v>37</v>
      </c>
      <c r="L1659" t="s">
        <v>50</v>
      </c>
      <c r="M1659" t="s">
        <v>39</v>
      </c>
      <c r="N1659" s="40"/>
      <c r="O1659" s="40"/>
      <c r="P1659" s="40"/>
      <c r="Q1659" s="40"/>
      <c r="R1659" s="39"/>
      <c r="S1659" s="39"/>
      <c r="T1659" s="39"/>
      <c r="U1659" s="40"/>
      <c r="V1659" s="39"/>
      <c r="W1659" s="69"/>
      <c r="Y1659" t="s">
        <v>40</v>
      </c>
      <c r="AA1659">
        <v>11734</v>
      </c>
      <c r="AB1659" s="46" t="b">
        <v>0</v>
      </c>
      <c r="AD1659" s="8"/>
    </row>
    <row r="1660" ht="14.25" customHeight="1">
      <c r="A1660" s="38">
        <v>1287</v>
      </c>
      <c r="B1660" s="46" t="s">
        <v>174</v>
      </c>
      <c r="C1660" s="46" t="s">
        <v>45</v>
      </c>
      <c r="D1660" s="46" t="s">
        <v>2529</v>
      </c>
      <c r="E1660" s="46" t="s">
        <v>2531</v>
      </c>
      <c r="F1660" t="s">
        <v>48</v>
      </c>
      <c r="G1660" s="46" t="s">
        <v>49</v>
      </c>
      <c r="H1660">
        <v>0.120226443462</v>
      </c>
      <c r="I1660" t="s">
        <v>37</v>
      </c>
      <c r="L1660" t="s">
        <v>50</v>
      </c>
      <c r="M1660" t="s">
        <v>39</v>
      </c>
      <c r="N1660" s="40"/>
      <c r="O1660" s="40"/>
      <c r="P1660" s="40"/>
      <c r="Q1660" s="40"/>
      <c r="R1660" s="39"/>
      <c r="S1660" s="39"/>
      <c r="T1660" s="39"/>
      <c r="U1660" s="40"/>
      <c r="V1660" s="39"/>
      <c r="W1660" s="69"/>
      <c r="Y1660" t="s">
        <v>40</v>
      </c>
      <c r="AA1660">
        <v>11734</v>
      </c>
      <c r="AB1660" s="46" t="b">
        <v>0</v>
      </c>
      <c r="AD1660" s="8"/>
    </row>
    <row r="1661" ht="14.25" customHeight="1">
      <c r="A1661" s="38">
        <v>1287</v>
      </c>
      <c r="B1661" s="46" t="s">
        <v>53</v>
      </c>
      <c r="C1661" s="46" t="s">
        <v>45</v>
      </c>
      <c r="D1661" s="46" t="s">
        <v>2532</v>
      </c>
      <c r="E1661" s="46" t="s">
        <v>2533</v>
      </c>
      <c r="F1661" t="s">
        <v>48</v>
      </c>
      <c r="G1661" s="46" t="s">
        <v>49</v>
      </c>
      <c r="H1661">
        <v>0.060255958607</v>
      </c>
      <c r="I1661" t="s">
        <v>37</v>
      </c>
      <c r="L1661" t="s">
        <v>50</v>
      </c>
      <c r="M1661" t="s">
        <v>39</v>
      </c>
      <c r="N1661" s="40"/>
      <c r="O1661" s="40"/>
      <c r="P1661" s="40"/>
      <c r="Q1661" s="40"/>
      <c r="R1661" s="39"/>
      <c r="S1661" s="39"/>
      <c r="T1661" s="39"/>
      <c r="U1661" s="40"/>
      <c r="V1661" s="39"/>
      <c r="W1661" s="69"/>
      <c r="Y1661" t="s">
        <v>294</v>
      </c>
      <c r="AA1661">
        <v>11259</v>
      </c>
      <c r="AB1661" s="46" t="b">
        <v>0</v>
      </c>
      <c r="AD1661" s="8"/>
    </row>
    <row r="1662" ht="14.25" customHeight="1">
      <c r="A1662" s="38">
        <v>1287</v>
      </c>
      <c r="B1662" s="46" t="s">
        <v>174</v>
      </c>
      <c r="C1662" s="46" t="s">
        <v>45</v>
      </c>
      <c r="D1662" s="46" t="s">
        <v>2532</v>
      </c>
      <c r="E1662" s="46" t="s">
        <v>2534</v>
      </c>
      <c r="F1662" t="s">
        <v>48</v>
      </c>
      <c r="G1662" s="46" t="s">
        <v>49</v>
      </c>
      <c r="H1662">
        <v>0.060255958607</v>
      </c>
      <c r="I1662" t="s">
        <v>37</v>
      </c>
      <c r="L1662" t="s">
        <v>50</v>
      </c>
      <c r="M1662" t="s">
        <v>39</v>
      </c>
      <c r="N1662" s="40"/>
      <c r="O1662" s="40"/>
      <c r="P1662" s="40"/>
      <c r="Q1662" s="40"/>
      <c r="R1662" s="39"/>
      <c r="S1662" s="39"/>
      <c r="T1662" s="39"/>
      <c r="U1662" s="40"/>
      <c r="V1662" s="39"/>
      <c r="W1662" s="69"/>
      <c r="Y1662" t="s">
        <v>294</v>
      </c>
      <c r="AA1662">
        <v>11259</v>
      </c>
      <c r="AB1662" s="46" t="b">
        <v>0</v>
      </c>
      <c r="AD1662" s="8"/>
    </row>
    <row r="1663" ht="14.25" customHeight="1">
      <c r="A1663" s="38">
        <v>1287</v>
      </c>
      <c r="B1663" s="46" t="s">
        <v>44</v>
      </c>
      <c r="C1663" s="46" t="s">
        <v>45</v>
      </c>
      <c r="D1663" s="46" t="s">
        <v>2535</v>
      </c>
      <c r="E1663" s="46" t="s">
        <v>2536</v>
      </c>
      <c r="F1663" t="s">
        <v>48</v>
      </c>
      <c r="G1663" s="46" t="s">
        <v>49</v>
      </c>
      <c r="H1663">
        <v>0.042953642676</v>
      </c>
      <c r="I1663" t="s">
        <v>37</v>
      </c>
      <c r="L1663" t="s">
        <v>50</v>
      </c>
      <c r="M1663" t="s">
        <v>39</v>
      </c>
      <c r="N1663" s="40"/>
      <c r="O1663" s="40"/>
      <c r="P1663" s="40"/>
      <c r="Q1663" s="40"/>
      <c r="R1663" s="39"/>
      <c r="S1663" s="39"/>
      <c r="T1663" s="39"/>
      <c r="U1663" s="40"/>
      <c r="V1663" s="39"/>
      <c r="W1663" s="69"/>
      <c r="Y1663" t="s">
        <v>40</v>
      </c>
      <c r="AA1663">
        <v>253877</v>
      </c>
      <c r="AB1663" s="46" t="b">
        <v>0</v>
      </c>
      <c r="AD1663" s="8"/>
    </row>
    <row r="1664" ht="14.25" customHeight="1">
      <c r="A1664" s="38">
        <v>21</v>
      </c>
      <c r="B1664" s="44" t="s">
        <v>1684</v>
      </c>
      <c r="C1664" s="46" t="s">
        <v>1641</v>
      </c>
      <c r="D1664" s="46" t="s">
        <v>2537</v>
      </c>
      <c r="E1664" s="46" t="s">
        <v>2538</v>
      </c>
      <c r="F1664" s="41" t="s">
        <v>434</v>
      </c>
      <c r="G1664" s="41" t="s">
        <v>435</v>
      </c>
      <c r="H1664" s="65">
        <v>7.17</v>
      </c>
      <c r="I1664" t="s">
        <v>431</v>
      </c>
      <c r="K1664" s="46"/>
      <c r="L1664" s="46" t="str">
        <f>((I1664&amp;A1664)&amp;"-")&amp;B1664</f>
        <v>ONSC21-1-</v>
      </c>
      <c r="M1664" t="s">
        <v>1191</v>
      </c>
      <c r="N1664" s="40"/>
      <c r="O1664" s="40"/>
      <c r="P1664" s="40"/>
      <c r="Q1664" s="40"/>
      <c r="R1664" s="39"/>
      <c r="S1664" s="39"/>
      <c r="T1664" s="39"/>
      <c r="U1664" s="40"/>
      <c r="V1664" s="39"/>
      <c r="W1664" s="69"/>
      <c r="Y1664" t="s">
        <v>294</v>
      </c>
      <c r="AA1664">
        <v>21105885</v>
      </c>
      <c r="AB1664" t="b">
        <f>if((W1664=""),false,true)</f>
        <v>0</v>
      </c>
      <c r="AD1664" s="8"/>
    </row>
    <row r="1665" ht="14.25" customHeight="1">
      <c r="A1665" s="38">
        <v>1287</v>
      </c>
      <c r="B1665" s="46" t="s">
        <v>53</v>
      </c>
      <c r="C1665" s="46" t="s">
        <v>45</v>
      </c>
      <c r="D1665" s="46" t="s">
        <v>2539</v>
      </c>
      <c r="E1665" s="46" t="s">
        <v>2540</v>
      </c>
      <c r="F1665" t="s">
        <v>48</v>
      </c>
      <c r="G1665" s="46" t="s">
        <v>49</v>
      </c>
      <c r="H1665">
        <v>0.000054954087</v>
      </c>
      <c r="I1665" t="s">
        <v>37</v>
      </c>
      <c r="L1665" t="s">
        <v>50</v>
      </c>
      <c r="M1665" t="s">
        <v>39</v>
      </c>
      <c r="N1665" s="40"/>
      <c r="O1665" s="40"/>
      <c r="P1665" s="40"/>
      <c r="Q1665" s="40"/>
      <c r="R1665" s="39"/>
      <c r="S1665" s="39"/>
      <c r="T1665" s="39"/>
      <c r="U1665" s="40"/>
      <c r="V1665" s="39"/>
      <c r="W1665" s="69"/>
      <c r="Y1665" t="s">
        <v>294</v>
      </c>
      <c r="AA1665">
        <v>7619</v>
      </c>
      <c r="AB1665" s="46" t="b">
        <v>0</v>
      </c>
      <c r="AD1665" s="8"/>
    </row>
    <row r="1666" ht="14.25" customHeight="1">
      <c r="A1666" s="38">
        <v>1287</v>
      </c>
      <c r="B1666" s="46" t="s">
        <v>174</v>
      </c>
      <c r="C1666" s="46" t="s">
        <v>45</v>
      </c>
      <c r="D1666" s="46" t="s">
        <v>2539</v>
      </c>
      <c r="E1666" s="46" t="s">
        <v>2541</v>
      </c>
      <c r="F1666" t="s">
        <v>48</v>
      </c>
      <c r="G1666" s="46" t="s">
        <v>49</v>
      </c>
      <c r="H1666">
        <v>0.000054954087</v>
      </c>
      <c r="I1666" t="s">
        <v>37</v>
      </c>
      <c r="L1666" t="s">
        <v>50</v>
      </c>
      <c r="M1666" t="s">
        <v>39</v>
      </c>
      <c r="N1666" s="40"/>
      <c r="O1666" s="40"/>
      <c r="P1666" s="40"/>
      <c r="Q1666" s="40"/>
      <c r="R1666" s="39"/>
      <c r="S1666" s="39"/>
      <c r="T1666" s="39"/>
      <c r="U1666" s="40"/>
      <c r="V1666" s="39"/>
      <c r="W1666" s="69"/>
      <c r="Y1666" t="s">
        <v>294</v>
      </c>
      <c r="AA1666">
        <v>7619</v>
      </c>
      <c r="AB1666" s="46" t="b">
        <v>0</v>
      </c>
      <c r="AD1666" s="8"/>
    </row>
    <row r="1667" ht="14.25" customHeight="1">
      <c r="A1667" s="38">
        <v>1287</v>
      </c>
      <c r="B1667" s="46" t="s">
        <v>53</v>
      </c>
      <c r="C1667" s="46" t="s">
        <v>45</v>
      </c>
      <c r="D1667" s="46" t="s">
        <v>2542</v>
      </c>
      <c r="E1667" s="46" t="s">
        <v>2543</v>
      </c>
      <c r="F1667" t="s">
        <v>48</v>
      </c>
      <c r="G1667" s="46" t="s">
        <v>49</v>
      </c>
      <c r="H1667">
        <v>0.064565422903</v>
      </c>
      <c r="I1667" t="s">
        <v>37</v>
      </c>
      <c r="L1667" s="46" t="str">
        <f>((I1667&amp;A1667)&amp;"-")&amp;B1667</f>
        <v>REF1287-Wang 99 - S1</v>
      </c>
      <c r="M1667" t="s">
        <v>39</v>
      </c>
      <c r="N1667" s="40"/>
      <c r="O1667" s="40"/>
      <c r="P1667" s="40"/>
      <c r="Q1667" s="40"/>
      <c r="R1667" s="39"/>
      <c r="S1667" s="39"/>
      <c r="T1667" s="39"/>
      <c r="U1667" s="40"/>
      <c r="V1667" s="39"/>
      <c r="W1667" s="69"/>
      <c r="Y1667" t="s">
        <v>40</v>
      </c>
      <c r="AA1667">
        <v>13839123</v>
      </c>
      <c r="AB1667" s="46" t="b">
        <v>0</v>
      </c>
      <c r="AD1667" s="8"/>
    </row>
    <row r="1668" ht="14.25" customHeight="1">
      <c r="A1668" s="38">
        <v>1287</v>
      </c>
      <c r="B1668" s="46" t="s">
        <v>53</v>
      </c>
      <c r="C1668" s="46" t="s">
        <v>45</v>
      </c>
      <c r="D1668" s="46" t="s">
        <v>2544</v>
      </c>
      <c r="E1668" s="46" t="s">
        <v>2545</v>
      </c>
      <c r="F1668" t="s">
        <v>48</v>
      </c>
      <c r="G1668" s="46" t="s">
        <v>49</v>
      </c>
      <c r="H1668">
        <v>2.398832919019</v>
      </c>
      <c r="I1668" t="s">
        <v>37</v>
      </c>
      <c r="L1668" s="46" t="str">
        <f>((I1668&amp;A1668)&amp;"-")&amp;B1668</f>
        <v>REF1287-Wang 99 - S1</v>
      </c>
      <c r="M1668" t="s">
        <v>39</v>
      </c>
      <c r="N1668" s="40"/>
      <c r="O1668" s="40"/>
      <c r="P1668" s="40"/>
      <c r="Q1668" s="40"/>
      <c r="R1668" s="39"/>
      <c r="S1668" s="39"/>
      <c r="T1668" s="39"/>
      <c r="U1668" s="40"/>
      <c r="V1668" s="39"/>
      <c r="W1668" s="69"/>
      <c r="Y1668" t="s">
        <v>294</v>
      </c>
      <c r="AA1668">
        <v>21132380</v>
      </c>
      <c r="AB1668" s="46" t="b">
        <v>0</v>
      </c>
      <c r="AD1668" s="8"/>
    </row>
    <row r="1669" ht="14.25" customHeight="1">
      <c r="A1669" s="38">
        <v>1287</v>
      </c>
      <c r="B1669" s="46" t="s">
        <v>53</v>
      </c>
      <c r="C1669" s="46" t="s">
        <v>45</v>
      </c>
      <c r="D1669" s="46" t="s">
        <v>2546</v>
      </c>
      <c r="E1669" s="46" t="s">
        <v>2547</v>
      </c>
      <c r="F1669" t="s">
        <v>48</v>
      </c>
      <c r="G1669" s="46" t="s">
        <v>49</v>
      </c>
      <c r="H1669">
        <v>0.011481536215</v>
      </c>
      <c r="I1669" t="s">
        <v>37</v>
      </c>
      <c r="L1669" t="s">
        <v>50</v>
      </c>
      <c r="M1669" t="s">
        <v>39</v>
      </c>
      <c r="N1669" s="40"/>
      <c r="O1669" s="40"/>
      <c r="P1669" s="40"/>
      <c r="Q1669" s="40"/>
      <c r="R1669" s="39"/>
      <c r="S1669" s="39"/>
      <c r="T1669" s="39"/>
      <c r="U1669" s="40"/>
      <c r="V1669" s="39"/>
      <c r="W1669" s="69"/>
      <c r="Y1669" t="s">
        <v>40</v>
      </c>
      <c r="AA1669">
        <v>13879</v>
      </c>
      <c r="AB1669" s="46" t="b">
        <v>0</v>
      </c>
      <c r="AD1669" s="8"/>
    </row>
    <row r="1670" ht="14.25" customHeight="1">
      <c r="A1670" s="38">
        <v>1287</v>
      </c>
      <c r="B1670" s="46" t="s">
        <v>53</v>
      </c>
      <c r="C1670" s="46" t="s">
        <v>45</v>
      </c>
      <c r="D1670" s="46" t="s">
        <v>2548</v>
      </c>
      <c r="E1670" s="46" t="s">
        <v>2549</v>
      </c>
      <c r="F1670" t="s">
        <v>48</v>
      </c>
      <c r="G1670" s="46" t="s">
        <v>49</v>
      </c>
      <c r="H1670">
        <v>0.001513561248</v>
      </c>
      <c r="I1670" t="s">
        <v>37</v>
      </c>
      <c r="L1670" t="s">
        <v>50</v>
      </c>
      <c r="M1670" t="s">
        <v>39</v>
      </c>
      <c r="N1670" s="40"/>
      <c r="O1670" s="40"/>
      <c r="P1670" s="40"/>
      <c r="Q1670" s="40"/>
      <c r="R1670" s="39"/>
      <c r="S1670" s="39"/>
      <c r="T1670" s="39"/>
      <c r="U1670" s="40"/>
      <c r="V1670" s="39"/>
      <c r="W1670" s="69"/>
      <c r="Y1670" t="s">
        <v>40</v>
      </c>
      <c r="AA1670">
        <v>8150</v>
      </c>
      <c r="AB1670" s="46" t="b">
        <v>0</v>
      </c>
      <c r="AD1670" s="8"/>
    </row>
    <row r="1671" ht="14.25" customHeight="1">
      <c r="A1671" s="38">
        <v>1287</v>
      </c>
      <c r="B1671" s="46" t="s">
        <v>53</v>
      </c>
      <c r="C1671" s="46" t="s">
        <v>45</v>
      </c>
      <c r="D1671" s="46" t="s">
        <v>2550</v>
      </c>
      <c r="E1671" s="46" t="s">
        <v>2551</v>
      </c>
      <c r="F1671" t="s">
        <v>48</v>
      </c>
      <c r="G1671" s="46" t="s">
        <v>49</v>
      </c>
      <c r="H1671">
        <v>0.027542287033</v>
      </c>
      <c r="I1671" t="s">
        <v>37</v>
      </c>
      <c r="L1671" t="s">
        <v>50</v>
      </c>
      <c r="M1671" t="s">
        <v>39</v>
      </c>
      <c r="N1671" s="40"/>
      <c r="O1671" s="40"/>
      <c r="P1671" s="40"/>
      <c r="Q1671" s="40"/>
      <c r="R1671" s="39"/>
      <c r="S1671" s="39"/>
      <c r="T1671" s="39"/>
      <c r="U1671" s="40"/>
      <c r="V1671" s="39"/>
      <c r="W1671" s="69"/>
      <c r="Y1671" t="s">
        <v>40</v>
      </c>
      <c r="AA1671">
        <v>75951</v>
      </c>
      <c r="AB1671" s="46" t="b">
        <v>0</v>
      </c>
      <c r="AD1671" s="8"/>
    </row>
    <row r="1672" ht="14.25" customHeight="1">
      <c r="A1672" s="38">
        <v>1287</v>
      </c>
      <c r="B1672" s="46" t="s">
        <v>53</v>
      </c>
      <c r="C1672" s="46" t="s">
        <v>45</v>
      </c>
      <c r="D1672" s="46" t="s">
        <v>2552</v>
      </c>
      <c r="E1672" s="46" t="s">
        <v>2553</v>
      </c>
      <c r="F1672" t="s">
        <v>48</v>
      </c>
      <c r="G1672" s="46" t="s">
        <v>49</v>
      </c>
      <c r="H1672">
        <v>1.659586907438</v>
      </c>
      <c r="I1672" t="s">
        <v>37</v>
      </c>
      <c r="L1672" t="s">
        <v>50</v>
      </c>
      <c r="M1672" t="s">
        <v>39</v>
      </c>
      <c r="N1672" s="40"/>
      <c r="O1672" s="40"/>
      <c r="P1672" s="40"/>
      <c r="Q1672" s="40"/>
      <c r="R1672" s="39"/>
      <c r="S1672" s="39"/>
      <c r="T1672" s="39"/>
      <c r="U1672" s="40"/>
      <c r="V1672" s="39"/>
      <c r="W1672" s="69"/>
      <c r="Y1672" t="s">
        <v>294</v>
      </c>
      <c r="AA1672">
        <v>29001</v>
      </c>
      <c r="AB1672" s="46" t="b">
        <v>0</v>
      </c>
      <c r="AD1672" s="8"/>
    </row>
    <row r="1673" ht="14.25" customHeight="1">
      <c r="A1673" s="38">
        <v>1287</v>
      </c>
      <c r="B1673" s="46" t="s">
        <v>53</v>
      </c>
      <c r="C1673" s="46" t="s">
        <v>45</v>
      </c>
      <c r="D1673" s="46" t="s">
        <v>2554</v>
      </c>
      <c r="E1673" s="46" t="s">
        <v>2555</v>
      </c>
      <c r="F1673" t="s">
        <v>48</v>
      </c>
      <c r="G1673" s="46" t="s">
        <v>49</v>
      </c>
      <c r="H1673">
        <v>0.000000616595</v>
      </c>
      <c r="I1673" t="s">
        <v>37</v>
      </c>
      <c r="L1673" t="s">
        <v>50</v>
      </c>
      <c r="M1673" t="s">
        <v>39</v>
      </c>
      <c r="N1673" s="40"/>
      <c r="O1673" s="40"/>
      <c r="P1673" s="40"/>
      <c r="Q1673" s="40"/>
      <c r="R1673" s="39"/>
      <c r="S1673" s="39"/>
      <c r="T1673" s="39"/>
      <c r="U1673" s="40"/>
      <c r="V1673" s="39"/>
      <c r="W1673" s="69"/>
      <c r="Y1673" t="s">
        <v>40</v>
      </c>
      <c r="AA1673">
        <v>21924</v>
      </c>
      <c r="AB1673" s="46" t="b">
        <v>0</v>
      </c>
      <c r="AD1673" s="8"/>
    </row>
    <row r="1674" ht="14.25" customHeight="1">
      <c r="A1674" s="38">
        <v>1287</v>
      </c>
      <c r="B1674" s="46" t="s">
        <v>174</v>
      </c>
      <c r="C1674" s="46" t="s">
        <v>45</v>
      </c>
      <c r="D1674" s="46" t="s">
        <v>2554</v>
      </c>
      <c r="E1674" s="46" t="s">
        <v>2555</v>
      </c>
      <c r="F1674" t="s">
        <v>48</v>
      </c>
      <c r="G1674" s="46" t="s">
        <v>49</v>
      </c>
      <c r="H1674">
        <v>0.000000616595</v>
      </c>
      <c r="I1674" t="s">
        <v>37</v>
      </c>
      <c r="L1674" t="s">
        <v>50</v>
      </c>
      <c r="M1674" t="s">
        <v>39</v>
      </c>
      <c r="N1674" s="40"/>
      <c r="O1674" s="40"/>
      <c r="P1674" s="40"/>
      <c r="Q1674" s="40"/>
      <c r="R1674" s="39"/>
      <c r="S1674" s="39"/>
      <c r="T1674" s="39"/>
      <c r="U1674" s="40"/>
      <c r="V1674" s="39"/>
      <c r="W1674" s="69"/>
      <c r="Y1674" t="s">
        <v>40</v>
      </c>
      <c r="AA1674">
        <v>21924</v>
      </c>
      <c r="AB1674" s="46" t="b">
        <v>0</v>
      </c>
      <c r="AD1674" s="8"/>
    </row>
    <row r="1675" ht="14.25" customHeight="1">
      <c r="A1675" s="38">
        <v>1287</v>
      </c>
      <c r="B1675" s="46" t="s">
        <v>174</v>
      </c>
      <c r="C1675" s="46" t="s">
        <v>45</v>
      </c>
      <c r="D1675" s="46" t="s">
        <v>2556</v>
      </c>
      <c r="E1675" s="46" t="s">
        <v>2557</v>
      </c>
      <c r="F1675" t="s">
        <v>48</v>
      </c>
      <c r="G1675" s="46" t="s">
        <v>49</v>
      </c>
      <c r="H1675">
        <v>0.00000060256</v>
      </c>
      <c r="I1675" t="s">
        <v>37</v>
      </c>
      <c r="L1675" t="s">
        <v>50</v>
      </c>
      <c r="M1675" t="s">
        <v>39</v>
      </c>
      <c r="N1675" s="40"/>
      <c r="O1675" s="40"/>
      <c r="P1675" s="40"/>
      <c r="Q1675" s="40"/>
      <c r="R1675" s="39"/>
      <c r="S1675" s="39"/>
      <c r="T1675" s="39"/>
      <c r="U1675" s="40"/>
      <c r="V1675" s="39"/>
      <c r="W1675" s="69"/>
      <c r="Y1675" t="s">
        <v>40</v>
      </c>
      <c r="AA1675">
        <v>38547</v>
      </c>
      <c r="AB1675" s="46" t="b">
        <v>0</v>
      </c>
      <c r="AD1675" s="8"/>
    </row>
    <row r="1676" ht="14.25" customHeight="1">
      <c r="A1676" s="38">
        <v>1287</v>
      </c>
      <c r="B1676" s="46" t="s">
        <v>174</v>
      </c>
      <c r="C1676" s="46" t="s">
        <v>45</v>
      </c>
      <c r="D1676" s="46" t="s">
        <v>2558</v>
      </c>
      <c r="E1676" s="46" t="s">
        <v>2559</v>
      </c>
      <c r="F1676" t="s">
        <v>48</v>
      </c>
      <c r="G1676" s="46" t="s">
        <v>49</v>
      </c>
      <c r="H1676">
        <v>0.000000114815</v>
      </c>
      <c r="I1676" t="s">
        <v>37</v>
      </c>
      <c r="L1676" t="s">
        <v>50</v>
      </c>
      <c r="M1676" t="s">
        <v>39</v>
      </c>
      <c r="N1676" s="40"/>
      <c r="O1676" s="40"/>
      <c r="P1676" s="40"/>
      <c r="Q1676" s="40"/>
      <c r="R1676" s="39"/>
      <c r="S1676" s="39"/>
      <c r="T1676" s="39"/>
      <c r="U1676" s="40"/>
      <c r="V1676" s="39"/>
      <c r="W1676" s="69"/>
      <c r="Y1676" t="s">
        <v>40</v>
      </c>
      <c r="AA1676">
        <v>56792</v>
      </c>
      <c r="AB1676" s="46" t="b">
        <v>0</v>
      </c>
      <c r="AD1676" s="8"/>
    </row>
    <row r="1677" ht="14.25" customHeight="1">
      <c r="A1677" s="38">
        <v>997</v>
      </c>
      <c r="B1677" s="44" t="s">
        <v>638</v>
      </c>
      <c r="C1677" s="46" t="s">
        <v>639</v>
      </c>
      <c r="D1677" s="46" t="s">
        <v>2560</v>
      </c>
      <c r="E1677" s="46" t="s">
        <v>2561</v>
      </c>
      <c r="F1677" s="5" t="s">
        <v>35</v>
      </c>
      <c r="G1677" s="5" t="s">
        <v>36</v>
      </c>
      <c r="H1677" s="65">
        <v>0.177827941</v>
      </c>
      <c r="I1677" t="s">
        <v>37</v>
      </c>
      <c r="K1677" s="47"/>
      <c r="L1677" s="47" t="str">
        <f>((I1677&amp;A1677)&amp;"-")&amp;B1677</f>
        <v>REF997-Kia Sepassi and Samuel H. Yalkowsky. Solubility Prediction in Octanol: A Technical Note. AAPS PharmSciTech 2006; 7 (1) Article 26</v>
      </c>
      <c r="M1677" t="s">
        <v>39</v>
      </c>
      <c r="N1677" s="71"/>
      <c r="O1677" s="71"/>
      <c r="P1677" s="71"/>
      <c r="Q1677" s="71"/>
      <c r="R1677" s="29"/>
      <c r="S1677" s="29"/>
      <c r="T1677" s="29"/>
      <c r="U1677" s="71"/>
      <c r="V1677" s="29"/>
      <c r="W1677" s="60"/>
      <c r="Y1677" t="s">
        <v>40</v>
      </c>
      <c r="AA1677">
        <v>25605</v>
      </c>
      <c r="AB1677" t="b">
        <f>if((W1677=""),false,true)</f>
        <v>0</v>
      </c>
      <c r="AD1677" s="37"/>
    </row>
    <row r="1678" ht="14.25" customHeight="1">
      <c r="A1678" s="38">
        <v>1283</v>
      </c>
      <c r="B1678" s="46" t="s">
        <v>31</v>
      </c>
      <c r="C1678" s="46" t="s">
        <v>32</v>
      </c>
      <c r="D1678" s="46" t="s">
        <v>2560</v>
      </c>
      <c r="E1678" s="46" t="s">
        <v>2561</v>
      </c>
      <c r="F1678" t="s">
        <v>35</v>
      </c>
      <c r="G1678" s="46" t="s">
        <v>36</v>
      </c>
      <c r="H1678">
        <v>0.177827941</v>
      </c>
      <c r="I1678" t="s">
        <v>37</v>
      </c>
      <c r="L1678" t="s">
        <v>38</v>
      </c>
      <c r="M1678" t="s">
        <v>39</v>
      </c>
      <c r="N1678" s="40"/>
      <c r="O1678" s="40"/>
      <c r="P1678" s="40"/>
      <c r="Q1678" s="40"/>
      <c r="R1678" s="39"/>
      <c r="S1678" s="39"/>
      <c r="T1678" s="39"/>
      <c r="U1678" s="40"/>
      <c r="V1678" s="39"/>
      <c r="W1678" s="69"/>
      <c r="Y1678" t="s">
        <v>40</v>
      </c>
      <c r="AA1678">
        <v>25605</v>
      </c>
      <c r="AB1678" s="46" t="b">
        <f>if((W1678=""),false,true)</f>
        <v>0</v>
      </c>
      <c r="AD1678" s="8"/>
    </row>
    <row r="1679" ht="14.25" customHeight="1">
      <c r="A1679" s="38">
        <v>1287</v>
      </c>
      <c r="B1679" s="46" t="s">
        <v>53</v>
      </c>
      <c r="C1679" s="46" t="s">
        <v>45</v>
      </c>
      <c r="D1679" s="46" t="s">
        <v>2560</v>
      </c>
      <c r="E1679" s="46" t="s">
        <v>2561</v>
      </c>
      <c r="F1679" t="s">
        <v>48</v>
      </c>
      <c r="G1679" s="46" t="s">
        <v>49</v>
      </c>
      <c r="H1679">
        <v>0.000000537032</v>
      </c>
      <c r="I1679" t="s">
        <v>37</v>
      </c>
      <c r="L1679" t="s">
        <v>50</v>
      </c>
      <c r="M1679" t="s">
        <v>39</v>
      </c>
      <c r="N1679" s="40"/>
      <c r="O1679" s="40"/>
      <c r="P1679" s="40"/>
      <c r="Q1679" s="40"/>
      <c r="R1679" s="39"/>
      <c r="S1679" s="39"/>
      <c r="T1679" s="39"/>
      <c r="U1679" s="40"/>
      <c r="V1679" s="39"/>
      <c r="W1679" s="69"/>
      <c r="Y1679" t="s">
        <v>40</v>
      </c>
      <c r="AA1679">
        <v>25605</v>
      </c>
      <c r="AB1679" s="46" t="b">
        <v>0</v>
      </c>
      <c r="AD1679" s="8"/>
    </row>
    <row r="1680" ht="14.25" customHeight="1">
      <c r="A1680" s="38">
        <v>1287</v>
      </c>
      <c r="B1680" s="46" t="s">
        <v>174</v>
      </c>
      <c r="C1680" s="46" t="s">
        <v>45</v>
      </c>
      <c r="D1680" s="46" t="s">
        <v>2560</v>
      </c>
      <c r="E1680" s="46" t="s">
        <v>2561</v>
      </c>
      <c r="F1680" t="s">
        <v>48</v>
      </c>
      <c r="G1680" s="46" t="s">
        <v>49</v>
      </c>
      <c r="H1680">
        <v>0.000000537032</v>
      </c>
      <c r="I1680" t="s">
        <v>37</v>
      </c>
      <c r="L1680" t="s">
        <v>50</v>
      </c>
      <c r="M1680" t="s">
        <v>39</v>
      </c>
      <c r="N1680" s="40"/>
      <c r="O1680" s="40"/>
      <c r="P1680" s="40"/>
      <c r="Q1680" s="40"/>
      <c r="R1680" s="39"/>
      <c r="S1680" s="39"/>
      <c r="T1680" s="39"/>
      <c r="U1680" s="40"/>
      <c r="V1680" s="39"/>
      <c r="W1680" s="69"/>
      <c r="Y1680" t="s">
        <v>40</v>
      </c>
      <c r="AA1680">
        <v>25605</v>
      </c>
      <c r="AB1680" s="46" t="b">
        <v>0</v>
      </c>
      <c r="AD1680" s="8"/>
    </row>
    <row r="1681" ht="14.25" customHeight="1">
      <c r="A1681" s="38">
        <v>1308</v>
      </c>
      <c r="B1681" s="46" t="s">
        <v>41</v>
      </c>
      <c r="C1681" s="46" t="s">
        <v>42</v>
      </c>
      <c r="D1681" s="46" t="s">
        <v>2560</v>
      </c>
      <c r="E1681" s="46" t="s">
        <v>2562</v>
      </c>
      <c r="F1681" t="s">
        <v>35</v>
      </c>
      <c r="G1681" s="12" t="s">
        <v>36</v>
      </c>
      <c r="H1681">
        <v>0.451855944374922</v>
      </c>
      <c r="I1681" t="s">
        <v>37</v>
      </c>
      <c r="K1681" s="47" t="s">
        <v>43</v>
      </c>
      <c r="L1681" s="47" t="str">
        <f>((I1681&amp;A1681)&amp;"-")&amp;B1681</f>
        <v>REF1308-Abraham M.H. and Acree Jr. W.E. The solubility of liquid and solid compounds in dry octan-1-ol. Chemosphere (2013)</v>
      </c>
      <c r="M1681" t="s">
        <v>39</v>
      </c>
      <c r="N1681" s="71"/>
      <c r="O1681" s="71"/>
      <c r="P1681" s="71"/>
      <c r="Q1681" s="71"/>
      <c r="R1681" s="29"/>
      <c r="S1681" s="29"/>
      <c r="T1681" s="29"/>
      <c r="U1681" s="71"/>
      <c r="V1681" s="29"/>
      <c r="W1681" s="60"/>
      <c r="Y1681" t="s">
        <v>40</v>
      </c>
      <c r="AA1681">
        <v>25605</v>
      </c>
      <c r="AB1681" t="b">
        <f>if((W1681=""),false,true)</f>
        <v>0</v>
      </c>
      <c r="AD1681" s="37"/>
    </row>
    <row r="1682" ht="14.25" customHeight="1">
      <c r="A1682" s="38">
        <v>1287</v>
      </c>
      <c r="B1682" s="46" t="s">
        <v>174</v>
      </c>
      <c r="C1682" s="46" t="s">
        <v>45</v>
      </c>
      <c r="D1682" s="46" t="s">
        <v>2563</v>
      </c>
      <c r="E1682" s="46" t="s">
        <v>2564</v>
      </c>
      <c r="F1682" t="s">
        <v>48</v>
      </c>
      <c r="G1682" s="46" t="s">
        <v>49</v>
      </c>
      <c r="H1682">
        <v>0.000000263027</v>
      </c>
      <c r="I1682" t="s">
        <v>37</v>
      </c>
      <c r="L1682" t="s">
        <v>50</v>
      </c>
      <c r="M1682" t="s">
        <v>39</v>
      </c>
      <c r="N1682" s="40"/>
      <c r="O1682" s="40"/>
      <c r="P1682" s="40"/>
      <c r="Q1682" s="40"/>
      <c r="R1682" s="39"/>
      <c r="S1682" s="39"/>
      <c r="T1682" s="39"/>
      <c r="U1682" s="40"/>
      <c r="V1682" s="39"/>
      <c r="W1682" s="69"/>
      <c r="Y1682" t="s">
        <v>40</v>
      </c>
      <c r="AA1682">
        <v>36838</v>
      </c>
      <c r="AB1682" s="46" t="b">
        <v>0</v>
      </c>
      <c r="AD1682" s="8"/>
    </row>
    <row r="1683" ht="14.25" customHeight="1">
      <c r="A1683" s="38">
        <v>981</v>
      </c>
      <c r="B1683" s="44" t="s">
        <v>1926</v>
      </c>
      <c r="C1683" s="46" t="s">
        <v>1219</v>
      </c>
      <c r="D1683" s="46" t="s">
        <v>2565</v>
      </c>
      <c r="E1683" s="46" t="s">
        <v>2566</v>
      </c>
      <c r="F1683" s="41" t="s">
        <v>689</v>
      </c>
      <c r="G1683" s="41" t="s">
        <v>762</v>
      </c>
      <c r="H1683" s="65">
        <f>W1683</f>
        <v>5.7666</v>
      </c>
      <c r="I1683" t="s">
        <v>37</v>
      </c>
      <c r="K1683" s="47" t="s">
        <v>43</v>
      </c>
      <c r="L1683" s="47" t="str">
        <f>((I1683&amp;A1683)&amp;"-")&amp;B1683</f>
        <v>REF981-Li; J.; Masso; J.J.; and Guertin; J.A.; Prediction of drug solubility in an acrylate adhesive based on the drug-polymer interaction parameter and drug solubility in acetonitrile. Journal of Controlled Release; 2002. 83: 211-221</v>
      </c>
      <c r="M1683" t="s">
        <v>39</v>
      </c>
      <c r="N1683" s="71">
        <f>U1683*V1683</f>
        <v>505.462784</v>
      </c>
      <c r="O1683" s="71">
        <v>100</v>
      </c>
      <c r="P1683" s="71">
        <v>0.786</v>
      </c>
      <c r="Q1683" s="71">
        <v>1.596</v>
      </c>
      <c r="R1683" s="29">
        <f>O1683/P1683</f>
        <v>127.226463104326</v>
      </c>
      <c r="S1683" s="29">
        <f>N1683/Q1683</f>
        <v>316.706005012531</v>
      </c>
      <c r="T1683" s="29">
        <f>R1683+S1683</f>
        <v>443.932468116857</v>
      </c>
      <c r="U1683" s="71">
        <v>197.4464</v>
      </c>
      <c r="V1683" s="29">
        <v>2.56</v>
      </c>
      <c r="W1683" s="60">
        <f>round((V1683/(T1683/1000)),4)</f>
        <v>5.7666</v>
      </c>
      <c r="Y1683" t="s">
        <v>40</v>
      </c>
      <c r="AA1683">
        <v>7001</v>
      </c>
      <c r="AB1683" t="b">
        <v>1</v>
      </c>
      <c r="AD1683" s="37"/>
    </row>
    <row r="1684" ht="14.25" customHeight="1">
      <c r="A1684" s="38">
        <v>1287</v>
      </c>
      <c r="B1684" s="46" t="s">
        <v>53</v>
      </c>
      <c r="C1684" s="46" t="s">
        <v>45</v>
      </c>
      <c r="D1684" s="46" t="s">
        <v>2567</v>
      </c>
      <c r="E1684" s="46" t="s">
        <v>2568</v>
      </c>
      <c r="F1684" t="s">
        <v>48</v>
      </c>
      <c r="G1684" s="46" t="s">
        <v>49</v>
      </c>
      <c r="H1684">
        <v>0.006165950019</v>
      </c>
      <c r="I1684" t="s">
        <v>37</v>
      </c>
      <c r="L1684" t="s">
        <v>50</v>
      </c>
      <c r="M1684" t="s">
        <v>39</v>
      </c>
      <c r="N1684" s="40"/>
      <c r="O1684" s="40"/>
      <c r="P1684" s="40"/>
      <c r="Q1684" s="40"/>
      <c r="R1684" s="39"/>
      <c r="S1684" s="39"/>
      <c r="T1684" s="39"/>
      <c r="U1684" s="40"/>
      <c r="V1684" s="39"/>
      <c r="W1684" s="69"/>
      <c r="Y1684" t="s">
        <v>40</v>
      </c>
      <c r="AA1684">
        <v>7001</v>
      </c>
      <c r="AB1684" s="46" t="b">
        <v>0</v>
      </c>
      <c r="AD1684" s="8"/>
    </row>
    <row r="1685" ht="14.25" customHeight="1">
      <c r="A1685" s="38">
        <v>1283</v>
      </c>
      <c r="B1685" s="46" t="s">
        <v>31</v>
      </c>
      <c r="C1685" s="46" t="s">
        <v>32</v>
      </c>
      <c r="D1685" s="46" t="s">
        <v>2569</v>
      </c>
      <c r="E1685" s="46" t="s">
        <v>2570</v>
      </c>
      <c r="F1685" t="s">
        <v>35</v>
      </c>
      <c r="G1685" s="46" t="s">
        <v>36</v>
      </c>
      <c r="H1685">
        <v>0.3630780548</v>
      </c>
      <c r="I1685" t="s">
        <v>37</v>
      </c>
      <c r="L1685" t="s">
        <v>38</v>
      </c>
      <c r="M1685" t="s">
        <v>39</v>
      </c>
      <c r="N1685" s="40"/>
      <c r="O1685" s="40"/>
      <c r="P1685" s="40"/>
      <c r="Q1685" s="40"/>
      <c r="R1685" s="39"/>
      <c r="S1685" s="39"/>
      <c r="T1685" s="39"/>
      <c r="U1685" s="40"/>
      <c r="V1685" s="39"/>
      <c r="W1685" s="69"/>
      <c r="Y1685" t="s">
        <v>40</v>
      </c>
      <c r="AA1685">
        <v>21642</v>
      </c>
      <c r="AB1685" s="46" t="b">
        <f>if((W1685=""),false,true)</f>
        <v>0</v>
      </c>
      <c r="AD1685" s="8"/>
    </row>
    <row r="1686" ht="14.25" customHeight="1">
      <c r="A1686" s="38">
        <v>1308</v>
      </c>
      <c r="B1686" s="46" t="s">
        <v>41</v>
      </c>
      <c r="C1686" s="46" t="s">
        <v>42</v>
      </c>
      <c r="D1686" s="46" t="s">
        <v>2569</v>
      </c>
      <c r="E1686" s="46" t="s">
        <v>2571</v>
      </c>
      <c r="F1686" t="s">
        <v>35</v>
      </c>
      <c r="G1686" s="12" t="s">
        <v>36</v>
      </c>
      <c r="H1686">
        <v>0.407380277804113</v>
      </c>
      <c r="I1686" t="s">
        <v>37</v>
      </c>
      <c r="K1686" s="47" t="s">
        <v>43</v>
      </c>
      <c r="L1686" s="47" t="str">
        <f>((I1686&amp;A1686)&amp;"-")&amp;B1686</f>
        <v>REF1308-Abraham M.H. and Acree Jr. W.E. The solubility of liquid and solid compounds in dry octan-1-ol. Chemosphere (2013)</v>
      </c>
      <c r="M1686" t="s">
        <v>39</v>
      </c>
      <c r="N1686" s="71"/>
      <c r="O1686" s="71"/>
      <c r="P1686" s="71"/>
      <c r="Q1686" s="71"/>
      <c r="R1686" s="29"/>
      <c r="S1686" s="29"/>
      <c r="T1686" s="29"/>
      <c r="U1686" s="71"/>
      <c r="V1686" s="29"/>
      <c r="W1686" s="60"/>
      <c r="Y1686" t="s">
        <v>40</v>
      </c>
      <c r="AA1686">
        <v>21642</v>
      </c>
      <c r="AB1686" t="b">
        <f>if((W1686=""),false,true)</f>
        <v>0</v>
      </c>
      <c r="AD1686" s="37"/>
    </row>
    <row r="1687" ht="14.25" customHeight="1">
      <c r="A1687" s="38">
        <v>1287</v>
      </c>
      <c r="B1687" s="46" t="s">
        <v>44</v>
      </c>
      <c r="C1687" s="46" t="s">
        <v>45</v>
      </c>
      <c r="D1687" s="46" t="s">
        <v>2572</v>
      </c>
      <c r="E1687" s="46" t="s">
        <v>2573</v>
      </c>
      <c r="F1687" t="s">
        <v>48</v>
      </c>
      <c r="G1687" s="46" t="s">
        <v>49</v>
      </c>
      <c r="H1687">
        <v>4.055085354484</v>
      </c>
      <c r="I1687" t="s">
        <v>37</v>
      </c>
      <c r="L1687" t="s">
        <v>50</v>
      </c>
      <c r="M1687" t="s">
        <v>39</v>
      </c>
      <c r="N1687" s="40"/>
      <c r="O1687" s="40"/>
      <c r="P1687" s="40"/>
      <c r="Q1687" s="40"/>
      <c r="R1687" s="39"/>
      <c r="S1687" s="39"/>
      <c r="T1687" s="39"/>
      <c r="U1687" s="40"/>
      <c r="V1687" s="39"/>
      <c r="W1687" s="69"/>
      <c r="Y1687" t="s">
        <v>40</v>
      </c>
      <c r="AA1687">
        <v>14466</v>
      </c>
      <c r="AB1687" s="46" t="b">
        <v>0</v>
      </c>
      <c r="AD1687" s="8"/>
    </row>
    <row r="1688" ht="14.25" customHeight="1">
      <c r="A1688" s="38">
        <v>1287</v>
      </c>
      <c r="B1688" s="46" t="s">
        <v>174</v>
      </c>
      <c r="C1688" s="46" t="s">
        <v>45</v>
      </c>
      <c r="D1688" s="46" t="s">
        <v>2574</v>
      </c>
      <c r="E1688" s="46" t="s">
        <v>2575</v>
      </c>
      <c r="F1688" t="s">
        <v>48</v>
      </c>
      <c r="G1688" s="46" t="s">
        <v>49</v>
      </c>
      <c r="H1688">
        <v>0.000007413102</v>
      </c>
      <c r="I1688" t="s">
        <v>37</v>
      </c>
      <c r="L1688" t="s">
        <v>50</v>
      </c>
      <c r="M1688" t="s">
        <v>39</v>
      </c>
      <c r="N1688" s="40"/>
      <c r="O1688" s="40"/>
      <c r="P1688" s="40"/>
      <c r="Q1688" s="40"/>
      <c r="R1688" s="39"/>
      <c r="S1688" s="39"/>
      <c r="T1688" s="39"/>
      <c r="U1688" s="40"/>
      <c r="V1688" s="39"/>
      <c r="W1688" s="69"/>
      <c r="Y1688" t="s">
        <v>40</v>
      </c>
      <c r="AA1688">
        <v>13058</v>
      </c>
      <c r="AB1688" s="46" t="b">
        <v>0</v>
      </c>
      <c r="AD1688" s="8"/>
    </row>
    <row r="1689" ht="14.25" customHeight="1">
      <c r="A1689" s="38">
        <v>1287</v>
      </c>
      <c r="B1689" s="46" t="s">
        <v>174</v>
      </c>
      <c r="C1689" s="46" t="s">
        <v>45</v>
      </c>
      <c r="D1689" s="46" t="s">
        <v>2576</v>
      </c>
      <c r="E1689" s="46" t="s">
        <v>2577</v>
      </c>
      <c r="F1689" t="s">
        <v>48</v>
      </c>
      <c r="G1689" s="46" t="s">
        <v>49</v>
      </c>
      <c r="H1689">
        <v>0.000000050119</v>
      </c>
      <c r="I1689" t="s">
        <v>37</v>
      </c>
      <c r="L1689" t="s">
        <v>50</v>
      </c>
      <c r="M1689" t="s">
        <v>39</v>
      </c>
      <c r="N1689" s="40"/>
      <c r="O1689" s="40"/>
      <c r="P1689" s="40"/>
      <c r="Q1689" s="40"/>
      <c r="R1689" s="39"/>
      <c r="S1689" s="39"/>
      <c r="T1689" s="39"/>
      <c r="U1689" s="40"/>
      <c r="V1689" s="39"/>
      <c r="W1689" s="69"/>
      <c r="Y1689" t="s">
        <v>40</v>
      </c>
      <c r="AA1689">
        <v>83381</v>
      </c>
      <c r="AB1689" s="46" t="b">
        <v>0</v>
      </c>
      <c r="AD1689" s="8"/>
    </row>
    <row r="1690" ht="14.25" customHeight="1">
      <c r="A1690" s="38">
        <v>1287</v>
      </c>
      <c r="B1690" s="46" t="s">
        <v>174</v>
      </c>
      <c r="C1690" s="46" t="s">
        <v>45</v>
      </c>
      <c r="D1690" s="46" t="s">
        <v>2578</v>
      </c>
      <c r="E1690" s="46" t="s">
        <v>2579</v>
      </c>
      <c r="F1690" t="s">
        <v>48</v>
      </c>
      <c r="G1690" s="46" t="s">
        <v>49</v>
      </c>
      <c r="H1690">
        <v>0.000063095734</v>
      </c>
      <c r="I1690" t="s">
        <v>37</v>
      </c>
      <c r="L1690" t="s">
        <v>50</v>
      </c>
      <c r="M1690" t="s">
        <v>39</v>
      </c>
      <c r="N1690" s="40"/>
      <c r="O1690" s="40"/>
      <c r="P1690" s="40"/>
      <c r="Q1690" s="40"/>
      <c r="R1690" s="39"/>
      <c r="S1690" s="39"/>
      <c r="T1690" s="39"/>
      <c r="U1690" s="40"/>
      <c r="V1690" s="39"/>
      <c r="W1690" s="69"/>
      <c r="Y1690" t="s">
        <v>40</v>
      </c>
      <c r="AA1690">
        <v>6620</v>
      </c>
      <c r="AB1690" s="46" t="b">
        <v>0</v>
      </c>
      <c r="AD1690" s="8"/>
    </row>
    <row r="1691" ht="14.25" customHeight="1">
      <c r="A1691" s="38">
        <v>1159</v>
      </c>
      <c r="B1691" s="46" t="s">
        <v>2347</v>
      </c>
      <c r="C1691" s="46" t="s">
        <v>2348</v>
      </c>
      <c r="D1691" s="11" t="s">
        <v>2580</v>
      </c>
      <c r="E1691" s="11" t="s">
        <v>2581</v>
      </c>
      <c r="F1691" s="7" t="s">
        <v>2084</v>
      </c>
      <c r="G1691" s="7" t="s">
        <v>2085</v>
      </c>
      <c r="H1691">
        <v>0.00000202</v>
      </c>
      <c r="I1691" t="s">
        <v>37</v>
      </c>
      <c r="K1691" t="s">
        <v>43</v>
      </c>
      <c r="L1691" s="47" t="s">
        <v>2351</v>
      </c>
      <c r="M1691" t="s">
        <v>39</v>
      </c>
      <c r="N1691" s="71"/>
      <c r="O1691" s="71"/>
      <c r="P1691" s="71"/>
      <c r="Q1691" s="71"/>
      <c r="R1691" s="29"/>
      <c r="S1691" s="29"/>
      <c r="T1691" s="29"/>
      <c r="U1691" s="71"/>
      <c r="V1691" s="29"/>
      <c r="W1691" s="60"/>
      <c r="Y1691" t="s">
        <v>40</v>
      </c>
      <c r="AA1691">
        <v>34188</v>
      </c>
      <c r="AB1691" t="b">
        <f>if((W1691=""),false,true)</f>
        <v>0</v>
      </c>
      <c r="AD1691" s="37"/>
    </row>
    <row r="1692" ht="14.25" customHeight="1">
      <c r="A1692" s="38">
        <v>1159</v>
      </c>
      <c r="B1692" s="46" t="s">
        <v>2347</v>
      </c>
      <c r="C1692" s="46" t="s">
        <v>2348</v>
      </c>
      <c r="D1692" s="11" t="s">
        <v>2580</v>
      </c>
      <c r="E1692" s="11" t="s">
        <v>2581</v>
      </c>
      <c r="F1692" s="7" t="s">
        <v>2087</v>
      </c>
      <c r="G1692" s="7" t="s">
        <v>2085</v>
      </c>
      <c r="H1692">
        <v>0.0000064</v>
      </c>
      <c r="I1692" t="s">
        <v>37</v>
      </c>
      <c r="K1692" t="s">
        <v>43</v>
      </c>
      <c r="L1692" s="47" t="s">
        <v>2351</v>
      </c>
      <c r="M1692" t="s">
        <v>39</v>
      </c>
      <c r="N1692" s="71"/>
      <c r="O1692" s="71"/>
      <c r="P1692" s="71"/>
      <c r="Q1692" s="71"/>
      <c r="R1692" s="29"/>
      <c r="S1692" s="29"/>
      <c r="T1692" s="29"/>
      <c r="U1692" s="71"/>
      <c r="V1692" s="29"/>
      <c r="W1692" s="60"/>
      <c r="Y1692" t="s">
        <v>40</v>
      </c>
      <c r="AA1692">
        <v>34188</v>
      </c>
      <c r="AB1692" t="b">
        <f>if((W1692=""),false,true)</f>
        <v>0</v>
      </c>
      <c r="AD1692" s="37"/>
    </row>
    <row r="1693" ht="14.25" customHeight="1">
      <c r="A1693" s="38">
        <v>1159</v>
      </c>
      <c r="B1693" s="46" t="s">
        <v>2347</v>
      </c>
      <c r="C1693" s="46" t="s">
        <v>2348</v>
      </c>
      <c r="D1693" s="11" t="s">
        <v>2580</v>
      </c>
      <c r="E1693" s="11" t="s">
        <v>2581</v>
      </c>
      <c r="F1693" s="7" t="s">
        <v>434</v>
      </c>
      <c r="G1693" s="7" t="s">
        <v>593</v>
      </c>
      <c r="H1693">
        <v>0.222</v>
      </c>
      <c r="I1693" t="s">
        <v>37</v>
      </c>
      <c r="K1693" t="s">
        <v>43</v>
      </c>
      <c r="L1693" s="47" t="s">
        <v>2351</v>
      </c>
      <c r="M1693" t="s">
        <v>39</v>
      </c>
      <c r="N1693" s="71"/>
      <c r="O1693" s="71"/>
      <c r="P1693" s="71"/>
      <c r="Q1693" s="71"/>
      <c r="R1693" s="29"/>
      <c r="S1693" s="29"/>
      <c r="T1693" s="29"/>
      <c r="U1693" s="71"/>
      <c r="V1693" s="29"/>
      <c r="W1693" s="60"/>
      <c r="Y1693" t="s">
        <v>40</v>
      </c>
      <c r="AA1693">
        <v>34188</v>
      </c>
      <c r="AB1693" t="b">
        <f>if((W1693=""),false,true)</f>
        <v>0</v>
      </c>
      <c r="AD1693" s="37"/>
    </row>
    <row r="1694" ht="14.25" customHeight="1">
      <c r="A1694" s="38">
        <v>1159</v>
      </c>
      <c r="B1694" s="46" t="s">
        <v>2347</v>
      </c>
      <c r="C1694" s="46" t="s">
        <v>2348</v>
      </c>
      <c r="D1694" s="11" t="s">
        <v>2580</v>
      </c>
      <c r="E1694" s="11" t="s">
        <v>2581</v>
      </c>
      <c r="F1694" s="7" t="s">
        <v>48</v>
      </c>
      <c r="G1694" s="7" t="s">
        <v>49</v>
      </c>
      <c r="H1694">
        <v>0.000000844</v>
      </c>
      <c r="I1694" t="s">
        <v>37</v>
      </c>
      <c r="K1694" t="s">
        <v>43</v>
      </c>
      <c r="L1694" s="47" t="s">
        <v>2351</v>
      </c>
      <c r="M1694" t="s">
        <v>39</v>
      </c>
      <c r="N1694" s="71"/>
      <c r="O1694" s="71"/>
      <c r="P1694" s="71"/>
      <c r="Q1694" s="71"/>
      <c r="R1694" s="29"/>
      <c r="S1694" s="29"/>
      <c r="T1694" s="29"/>
      <c r="U1694" s="71"/>
      <c r="V1694" s="29"/>
      <c r="W1694" s="60"/>
      <c r="Y1694" t="s">
        <v>40</v>
      </c>
      <c r="AA1694">
        <v>34188</v>
      </c>
      <c r="AB1694" t="b">
        <f>if((W1694=""),false,true)</f>
        <v>0</v>
      </c>
      <c r="AD1694" s="37"/>
    </row>
    <row r="1695" ht="14.25" customHeight="1">
      <c r="A1695" s="38">
        <v>1287</v>
      </c>
      <c r="B1695" s="46" t="s">
        <v>53</v>
      </c>
      <c r="C1695" s="46" t="s">
        <v>45</v>
      </c>
      <c r="D1695" s="11" t="s">
        <v>2580</v>
      </c>
      <c r="E1695" s="11" t="s">
        <v>2581</v>
      </c>
      <c r="F1695" t="s">
        <v>48</v>
      </c>
      <c r="G1695" s="46" t="s">
        <v>49</v>
      </c>
      <c r="H1695">
        <v>0.000000724436</v>
      </c>
      <c r="I1695" t="s">
        <v>37</v>
      </c>
      <c r="L1695" t="s">
        <v>50</v>
      </c>
      <c r="M1695" t="s">
        <v>39</v>
      </c>
      <c r="N1695" s="40"/>
      <c r="O1695" s="40"/>
      <c r="P1695" s="40"/>
      <c r="Q1695" s="40"/>
      <c r="R1695" s="39"/>
      <c r="S1695" s="39"/>
      <c r="T1695" s="39"/>
      <c r="U1695" s="40"/>
      <c r="V1695" s="39"/>
      <c r="W1695" s="69"/>
      <c r="Y1695" t="s">
        <v>40</v>
      </c>
      <c r="AA1695">
        <v>34188</v>
      </c>
      <c r="AB1695" s="46" t="b">
        <v>0</v>
      </c>
      <c r="AD1695" s="8"/>
    </row>
    <row r="1696" ht="14.25" customHeight="1">
      <c r="A1696" s="38">
        <v>1287</v>
      </c>
      <c r="B1696" s="46" t="s">
        <v>174</v>
      </c>
      <c r="C1696" s="46" t="s">
        <v>45</v>
      </c>
      <c r="D1696" s="11" t="s">
        <v>2580</v>
      </c>
      <c r="E1696" s="11" t="s">
        <v>2581</v>
      </c>
      <c r="F1696" t="s">
        <v>48</v>
      </c>
      <c r="G1696" s="46" t="s">
        <v>49</v>
      </c>
      <c r="H1696">
        <v>0.000000724436</v>
      </c>
      <c r="I1696" t="s">
        <v>37</v>
      </c>
      <c r="L1696" t="s">
        <v>50</v>
      </c>
      <c r="M1696" t="s">
        <v>39</v>
      </c>
      <c r="N1696" s="40"/>
      <c r="O1696" s="40"/>
      <c r="P1696" s="40"/>
      <c r="Q1696" s="40"/>
      <c r="R1696" s="39"/>
      <c r="S1696" s="39"/>
      <c r="T1696" s="39"/>
      <c r="U1696" s="40"/>
      <c r="V1696" s="39"/>
      <c r="W1696" s="69"/>
      <c r="Y1696" t="s">
        <v>40</v>
      </c>
      <c r="AA1696">
        <v>34188</v>
      </c>
      <c r="AB1696" s="46" t="b">
        <v>0</v>
      </c>
      <c r="AD1696" s="8"/>
    </row>
    <row r="1697" ht="14.25" customHeight="1">
      <c r="A1697" s="38">
        <v>978</v>
      </c>
      <c r="B1697" s="44" t="s">
        <v>2582</v>
      </c>
      <c r="C1697" s="46" t="s">
        <v>2583</v>
      </c>
      <c r="D1697" s="26" t="s">
        <v>2584</v>
      </c>
      <c r="E1697" s="46" t="s">
        <v>2585</v>
      </c>
      <c r="F1697" s="41" t="s">
        <v>434</v>
      </c>
      <c r="G1697" s="41" t="s">
        <v>593</v>
      </c>
      <c r="H1697" s="65">
        <f>W1697</f>
        <v>5.554</v>
      </c>
      <c r="I1697" t="s">
        <v>37</v>
      </c>
      <c r="K1697" s="47"/>
      <c r="L1697" s="47" t="str">
        <f>((I1697&amp;A1697)&amp;"-")&amp;B1697</f>
        <v>REF978-Merck Index</v>
      </c>
      <c r="M1697" t="s">
        <v>39</v>
      </c>
      <c r="N1697" s="71">
        <v>525</v>
      </c>
      <c r="O1697" s="71">
        <v>100</v>
      </c>
      <c r="P1697" s="71">
        <v>0.791</v>
      </c>
      <c r="Q1697" s="74">
        <v>1.4901</v>
      </c>
      <c r="R1697" s="29">
        <f>O1697/P1697</f>
        <v>126.422250316056</v>
      </c>
      <c r="S1697" s="29">
        <f>N1697/Q1697</f>
        <v>352.325347292128</v>
      </c>
      <c r="T1697" s="29">
        <f>R1697+S1697</f>
        <v>478.747597608184</v>
      </c>
      <c r="U1697" s="71">
        <v>197.4464</v>
      </c>
      <c r="V1697" s="29">
        <f>N1697/U1697</f>
        <v>2.658949466792</v>
      </c>
      <c r="W1697" s="60">
        <f>round((V1697/(T1697/1000)),4)</f>
        <v>5.554</v>
      </c>
      <c r="Y1697" t="s">
        <v>40</v>
      </c>
      <c r="AA1697">
        <v>21106172</v>
      </c>
      <c r="AB1697" t="b">
        <v>1</v>
      </c>
      <c r="AD1697" s="37"/>
    </row>
    <row r="1698" ht="14.25" customHeight="1">
      <c r="A1698" s="38">
        <v>981</v>
      </c>
      <c r="B1698" s="44" t="s">
        <v>1926</v>
      </c>
      <c r="C1698" s="46" t="s">
        <v>1219</v>
      </c>
      <c r="D1698" s="26" t="s">
        <v>2584</v>
      </c>
      <c r="E1698" s="46" t="s">
        <v>2585</v>
      </c>
      <c r="F1698" s="41" t="s">
        <v>689</v>
      </c>
      <c r="G1698" s="41" t="s">
        <v>762</v>
      </c>
      <c r="H1698" s="65">
        <f>W1698</f>
        <v>5.4707</v>
      </c>
      <c r="I1698" t="s">
        <v>37</v>
      </c>
      <c r="K1698" s="47" t="s">
        <v>43</v>
      </c>
      <c r="L1698" s="47" t="str">
        <f>((I1698&amp;A1698)&amp;"-")&amp;B1698</f>
        <v>REF981-Li; J.; Masso; J.J.; and Guertin; J.A.; Prediction of drug solubility in an acrylate adhesive based on the drug-polymer interaction parameter and drug solubility in acetonitrile. Journal of Controlled Release; 2002. 83: 211-221</v>
      </c>
      <c r="M1698" t="s">
        <v>39</v>
      </c>
      <c r="N1698" s="71">
        <f>U1698*V1698</f>
        <v>499.539392</v>
      </c>
      <c r="O1698" s="71">
        <v>100</v>
      </c>
      <c r="P1698" s="71">
        <v>0.786</v>
      </c>
      <c r="Q1698" s="74">
        <v>1.4901</v>
      </c>
      <c r="R1698" s="29">
        <f>O1698/P1698</f>
        <v>127.226463104326</v>
      </c>
      <c r="S1698" s="29">
        <f>N1698/Q1698</f>
        <v>335.238837661902</v>
      </c>
      <c r="T1698" s="29">
        <f>R1698+S1698</f>
        <v>462.465300766228</v>
      </c>
      <c r="U1698" s="71">
        <v>197.4464</v>
      </c>
      <c r="V1698" s="29">
        <v>2.53</v>
      </c>
      <c r="W1698" s="60">
        <f>round((V1698/(T1698/1000)),4)</f>
        <v>5.4707</v>
      </c>
      <c r="Y1698" t="s">
        <v>40</v>
      </c>
      <c r="AA1698">
        <v>21106172</v>
      </c>
      <c r="AB1698" t="b">
        <v>1</v>
      </c>
      <c r="AD1698" s="37"/>
    </row>
    <row r="1699" ht="14.25" customHeight="1">
      <c r="A1699" s="38">
        <v>997</v>
      </c>
      <c r="B1699" s="44" t="s">
        <v>638</v>
      </c>
      <c r="C1699" s="46" t="s">
        <v>639</v>
      </c>
      <c r="D1699" s="46" t="s">
        <v>2584</v>
      </c>
      <c r="E1699" s="46" t="s">
        <v>2585</v>
      </c>
      <c r="F1699" s="5" t="s">
        <v>35</v>
      </c>
      <c r="G1699" s="5" t="s">
        <v>36</v>
      </c>
      <c r="H1699" s="65">
        <v>1.659586907</v>
      </c>
      <c r="I1699" t="s">
        <v>37</v>
      </c>
      <c r="K1699" s="47"/>
      <c r="L1699" s="47" t="str">
        <f>((I1699&amp;A1699)&amp;"-")&amp;B1699</f>
        <v>REF997-Kia Sepassi and Samuel H. Yalkowsky. Solubility Prediction in Octanol: A Technical Note. AAPS PharmSciTech 2006; 7 (1) Article 26</v>
      </c>
      <c r="M1699" t="s">
        <v>39</v>
      </c>
      <c r="N1699" s="71"/>
      <c r="O1699" s="71"/>
      <c r="P1699" s="71"/>
      <c r="Q1699" s="71"/>
      <c r="R1699" s="29"/>
      <c r="S1699" s="29"/>
      <c r="T1699" s="29"/>
      <c r="U1699" s="71"/>
      <c r="V1699" s="29"/>
      <c r="W1699" s="60"/>
      <c r="Y1699" t="s">
        <v>40</v>
      </c>
      <c r="AA1699">
        <v>21106172</v>
      </c>
      <c r="AB1699" t="b">
        <f>if((W1699=""),false,true)</f>
        <v>0</v>
      </c>
      <c r="AD1699" s="37"/>
    </row>
    <row r="1700" ht="14.25" customHeight="1">
      <c r="A1700" s="38">
        <v>1283</v>
      </c>
      <c r="B1700" s="46" t="s">
        <v>31</v>
      </c>
      <c r="C1700" s="46" t="s">
        <v>32</v>
      </c>
      <c r="D1700" s="46" t="s">
        <v>2584</v>
      </c>
      <c r="E1700" s="46" t="s">
        <v>2585</v>
      </c>
      <c r="F1700" t="s">
        <v>35</v>
      </c>
      <c r="G1700" s="46" t="s">
        <v>36</v>
      </c>
      <c r="H1700">
        <v>1.6595869074</v>
      </c>
      <c r="I1700" t="s">
        <v>37</v>
      </c>
      <c r="L1700" t="s">
        <v>38</v>
      </c>
      <c r="M1700" t="s">
        <v>39</v>
      </c>
      <c r="N1700" s="40"/>
      <c r="O1700" s="40"/>
      <c r="P1700" s="40"/>
      <c r="Q1700" s="40"/>
      <c r="R1700" s="39"/>
      <c r="S1700" s="39"/>
      <c r="T1700" s="39"/>
      <c r="U1700" s="40"/>
      <c r="V1700" s="39"/>
      <c r="W1700" s="69"/>
      <c r="Y1700" t="s">
        <v>40</v>
      </c>
      <c r="AA1700">
        <v>21106172</v>
      </c>
      <c r="AB1700" s="46" t="b">
        <f>if((W1700=""),false,true)</f>
        <v>0</v>
      </c>
      <c r="AD1700" s="8"/>
    </row>
    <row r="1701" ht="14.25" customHeight="1">
      <c r="A1701" s="38">
        <v>1287</v>
      </c>
      <c r="B1701" s="46" t="s">
        <v>53</v>
      </c>
      <c r="C1701" s="46" t="s">
        <v>45</v>
      </c>
      <c r="D1701" s="46" t="s">
        <v>2586</v>
      </c>
      <c r="E1701" s="46" t="s">
        <v>2587</v>
      </c>
      <c r="F1701" t="s">
        <v>48</v>
      </c>
      <c r="G1701" s="46" t="s">
        <v>49</v>
      </c>
      <c r="H1701">
        <v>0.004570881896</v>
      </c>
      <c r="I1701" t="s">
        <v>37</v>
      </c>
      <c r="L1701" s="46" t="str">
        <f>((I1701&amp;A1701)&amp;"-")&amp;B1701</f>
        <v>REF1287-Wang 99 - S1</v>
      </c>
      <c r="M1701" t="s">
        <v>39</v>
      </c>
      <c r="N1701" s="40"/>
      <c r="O1701" s="40"/>
      <c r="P1701" s="40"/>
      <c r="Q1701" s="40"/>
      <c r="R1701" s="39"/>
      <c r="S1701" s="39"/>
      <c r="T1701" s="39"/>
      <c r="U1701" s="40"/>
      <c r="V1701" s="39"/>
      <c r="W1701" s="69"/>
      <c r="Y1701" t="s">
        <v>40</v>
      </c>
      <c r="AA1701">
        <v>21106172</v>
      </c>
      <c r="AB1701" s="46" t="b">
        <v>0</v>
      </c>
      <c r="AD1701" s="8"/>
    </row>
    <row r="1702" ht="14.25" customHeight="1">
      <c r="A1702" s="38">
        <v>1308</v>
      </c>
      <c r="B1702" s="46" t="s">
        <v>41</v>
      </c>
      <c r="C1702" s="46" t="s">
        <v>42</v>
      </c>
      <c r="D1702" s="46" t="s">
        <v>2584</v>
      </c>
      <c r="E1702" s="46" t="s">
        <v>2588</v>
      </c>
      <c r="F1702" t="s">
        <v>35</v>
      </c>
      <c r="G1702" s="12" t="s">
        <v>36</v>
      </c>
      <c r="H1702">
        <v>1.77827941003892</v>
      </c>
      <c r="I1702" t="s">
        <v>37</v>
      </c>
      <c r="K1702" s="47" t="s">
        <v>43</v>
      </c>
      <c r="L1702" s="47" t="str">
        <f>((I1702&amp;A1702)&amp;"-")&amp;B1702</f>
        <v>REF1308-Abraham M.H. and Acree Jr. W.E. The solubility of liquid and solid compounds in dry octan-1-ol. Chemosphere (2013)</v>
      </c>
      <c r="M1702" t="s">
        <v>39</v>
      </c>
      <c r="N1702" s="71"/>
      <c r="O1702" s="71"/>
      <c r="P1702" s="71"/>
      <c r="Q1702" s="71"/>
      <c r="R1702" s="29"/>
      <c r="S1702" s="29"/>
      <c r="T1702" s="29"/>
      <c r="U1702" s="71"/>
      <c r="V1702" s="29"/>
      <c r="W1702" s="60"/>
      <c r="Y1702" t="s">
        <v>40</v>
      </c>
      <c r="AA1702">
        <v>21106172</v>
      </c>
      <c r="AB1702" t="b">
        <f>if((W1702=""),false,true)</f>
        <v>0</v>
      </c>
      <c r="AD1702" s="37"/>
    </row>
    <row r="1703" ht="14.25" customHeight="1">
      <c r="A1703" s="38">
        <v>1287</v>
      </c>
      <c r="B1703" s="46" t="s">
        <v>44</v>
      </c>
      <c r="C1703" s="46" t="s">
        <v>45</v>
      </c>
      <c r="D1703" s="46" t="s">
        <v>2589</v>
      </c>
      <c r="E1703" s="46" t="s">
        <v>2590</v>
      </c>
      <c r="F1703" t="s">
        <v>48</v>
      </c>
      <c r="G1703" s="46" t="s">
        <v>49</v>
      </c>
      <c r="H1703">
        <v>0.032809529311</v>
      </c>
      <c r="I1703" t="s">
        <v>37</v>
      </c>
      <c r="L1703" t="s">
        <v>50</v>
      </c>
      <c r="M1703" t="s">
        <v>39</v>
      </c>
      <c r="N1703" s="40"/>
      <c r="O1703" s="40"/>
      <c r="P1703" s="40"/>
      <c r="Q1703" s="40"/>
      <c r="R1703" s="39"/>
      <c r="S1703" s="39"/>
      <c r="T1703" s="39"/>
      <c r="U1703" s="40"/>
      <c r="V1703" s="39"/>
      <c r="W1703" s="69"/>
      <c r="Y1703" t="s">
        <v>40</v>
      </c>
      <c r="AA1703">
        <v>12865</v>
      </c>
      <c r="AB1703" s="46" t="b">
        <v>0</v>
      </c>
      <c r="AD1703" s="8"/>
    </row>
    <row r="1704" ht="14.25" customHeight="1">
      <c r="A1704" s="38">
        <v>82</v>
      </c>
      <c r="B1704" s="44" t="s">
        <v>2591</v>
      </c>
      <c r="C1704" s="46" t="s">
        <v>1272</v>
      </c>
      <c r="D1704" s="46" t="s">
        <v>2592</v>
      </c>
      <c r="E1704" s="46" t="s">
        <v>2593</v>
      </c>
      <c r="F1704" s="41" t="s">
        <v>238</v>
      </c>
      <c r="G1704" s="41" t="s">
        <v>239</v>
      </c>
      <c r="H1704" s="65">
        <v>0.14</v>
      </c>
      <c r="I1704" t="s">
        <v>431</v>
      </c>
      <c r="K1704" s="46"/>
      <c r="L1704" s="46" t="s">
        <v>2594</v>
      </c>
      <c r="M1704" t="s">
        <v>1191</v>
      </c>
      <c r="N1704" s="40"/>
      <c r="O1704" s="40"/>
      <c r="P1704" s="40"/>
      <c r="Q1704" s="40"/>
      <c r="R1704" s="39"/>
      <c r="S1704" s="39"/>
      <c r="T1704" s="39"/>
      <c r="U1704" s="40"/>
      <c r="V1704" s="39"/>
      <c r="W1704" s="69"/>
      <c r="Y1704" t="s">
        <v>40</v>
      </c>
      <c r="AA1704">
        <v>63211</v>
      </c>
      <c r="AB1704" t="b">
        <f>if((W1704=""),false,true)</f>
        <v>0</v>
      </c>
      <c r="AD1704" s="8"/>
    </row>
    <row r="1705" ht="14.25" customHeight="1">
      <c r="A1705" s="38">
        <v>1287</v>
      </c>
      <c r="B1705" s="46" t="s">
        <v>53</v>
      </c>
      <c r="C1705" s="46" t="s">
        <v>45</v>
      </c>
      <c r="D1705" s="46" t="s">
        <v>2595</v>
      </c>
      <c r="E1705" s="46" t="s">
        <v>2596</v>
      </c>
      <c r="F1705" t="s">
        <v>48</v>
      </c>
      <c r="G1705" s="46" t="s">
        <v>49</v>
      </c>
      <c r="H1705">
        <v>0.008912509381</v>
      </c>
      <c r="I1705" t="s">
        <v>37</v>
      </c>
      <c r="L1705" t="s">
        <v>50</v>
      </c>
      <c r="M1705" t="s">
        <v>39</v>
      </c>
      <c r="N1705" s="40"/>
      <c r="O1705" s="40"/>
      <c r="P1705" s="40"/>
      <c r="Q1705" s="40"/>
      <c r="R1705" s="39"/>
      <c r="S1705" s="39"/>
      <c r="T1705" s="39"/>
      <c r="U1705" s="40"/>
      <c r="V1705" s="39"/>
      <c r="W1705" s="69"/>
      <c r="Y1705" t="s">
        <v>40</v>
      </c>
      <c r="AA1705">
        <v>10248</v>
      </c>
      <c r="AB1705" s="46" t="b">
        <v>0</v>
      </c>
      <c r="AD1705" s="8"/>
    </row>
    <row r="1706" ht="14.25" customHeight="1">
      <c r="A1706" s="38">
        <v>1287</v>
      </c>
      <c r="B1706" s="46" t="s">
        <v>44</v>
      </c>
      <c r="C1706" s="46" t="s">
        <v>45</v>
      </c>
      <c r="D1706" s="46" t="s">
        <v>2597</v>
      </c>
      <c r="E1706" s="46" t="s">
        <v>2598</v>
      </c>
      <c r="F1706" t="s">
        <v>48</v>
      </c>
      <c r="G1706" s="46" t="s">
        <v>49</v>
      </c>
      <c r="H1706">
        <v>0.001479108388</v>
      </c>
      <c r="I1706" t="s">
        <v>37</v>
      </c>
      <c r="L1706" t="s">
        <v>50</v>
      </c>
      <c r="M1706" t="s">
        <v>39</v>
      </c>
      <c r="N1706" s="40"/>
      <c r="O1706" s="40"/>
      <c r="P1706" s="40"/>
      <c r="Q1706" s="40"/>
      <c r="R1706" s="39"/>
      <c r="S1706" s="39"/>
      <c r="T1706" s="39"/>
      <c r="U1706" s="40"/>
      <c r="V1706" s="39"/>
      <c r="W1706" s="69"/>
      <c r="Y1706" t="s">
        <v>40</v>
      </c>
      <c r="AA1706">
        <v>6688</v>
      </c>
      <c r="AB1706" s="46" t="b">
        <v>0</v>
      </c>
      <c r="AD1706" s="8"/>
    </row>
    <row r="1707" ht="14.25" customHeight="1">
      <c r="A1707" s="38">
        <v>1287</v>
      </c>
      <c r="B1707" s="46" t="s">
        <v>53</v>
      </c>
      <c r="C1707" s="46" t="s">
        <v>45</v>
      </c>
      <c r="D1707" s="46" t="s">
        <v>2599</v>
      </c>
      <c r="E1707" s="46" t="s">
        <v>2600</v>
      </c>
      <c r="F1707" t="s">
        <v>48</v>
      </c>
      <c r="G1707" s="46" t="s">
        <v>49</v>
      </c>
      <c r="H1707">
        <v>0.000602559586</v>
      </c>
      <c r="I1707" t="s">
        <v>37</v>
      </c>
      <c r="L1707" t="s">
        <v>50</v>
      </c>
      <c r="M1707" t="s">
        <v>39</v>
      </c>
      <c r="N1707" s="40"/>
      <c r="O1707" s="40"/>
      <c r="P1707" s="40"/>
      <c r="Q1707" s="40"/>
      <c r="R1707" s="39"/>
      <c r="S1707" s="39"/>
      <c r="T1707" s="39"/>
      <c r="U1707" s="40"/>
      <c r="V1707" s="39"/>
      <c r="W1707" s="69"/>
      <c r="Y1707" t="s">
        <v>40</v>
      </c>
      <c r="AA1707">
        <v>8073</v>
      </c>
      <c r="AB1707" s="46" t="b">
        <v>0</v>
      </c>
      <c r="AD1707" s="8"/>
    </row>
    <row r="1708" ht="14.25" customHeight="1">
      <c r="A1708" s="38">
        <v>1287</v>
      </c>
      <c r="B1708" s="46" t="s">
        <v>53</v>
      </c>
      <c r="C1708" s="46" t="s">
        <v>45</v>
      </c>
      <c r="D1708" s="46" t="s">
        <v>2601</v>
      </c>
      <c r="E1708" s="46" t="s">
        <v>2602</v>
      </c>
      <c r="F1708" t="s">
        <v>48</v>
      </c>
      <c r="G1708" s="46" t="s">
        <v>49</v>
      </c>
      <c r="H1708">
        <v>0.000005248075</v>
      </c>
      <c r="I1708" t="s">
        <v>37</v>
      </c>
      <c r="L1708" t="s">
        <v>50</v>
      </c>
      <c r="M1708" t="s">
        <v>39</v>
      </c>
      <c r="N1708" s="40"/>
      <c r="O1708" s="40"/>
      <c r="P1708" s="40"/>
      <c r="Q1708" s="40"/>
      <c r="R1708" s="39"/>
      <c r="S1708" s="39"/>
      <c r="T1708" s="39"/>
      <c r="U1708" s="40"/>
      <c r="V1708" s="39"/>
      <c r="W1708" s="69"/>
      <c r="Y1708" t="s">
        <v>40</v>
      </c>
      <c r="AA1708">
        <v>33934</v>
      </c>
      <c r="AB1708" s="46" t="b">
        <v>0</v>
      </c>
      <c r="AD1708" s="8"/>
    </row>
    <row r="1709" ht="14.25" customHeight="1">
      <c r="A1709" s="38">
        <v>1287</v>
      </c>
      <c r="B1709" s="46" t="s">
        <v>174</v>
      </c>
      <c r="C1709" s="46" t="s">
        <v>45</v>
      </c>
      <c r="D1709" s="46" t="s">
        <v>2601</v>
      </c>
      <c r="E1709" s="46" t="s">
        <v>2602</v>
      </c>
      <c r="F1709" t="s">
        <v>48</v>
      </c>
      <c r="G1709" s="46" t="s">
        <v>49</v>
      </c>
      <c r="H1709">
        <v>0.000005248075</v>
      </c>
      <c r="I1709" t="s">
        <v>37</v>
      </c>
      <c r="L1709" t="s">
        <v>50</v>
      </c>
      <c r="M1709" t="s">
        <v>39</v>
      </c>
      <c r="N1709" s="40"/>
      <c r="O1709" s="40"/>
      <c r="P1709" s="40"/>
      <c r="Q1709" s="40"/>
      <c r="R1709" s="39"/>
      <c r="S1709" s="39"/>
      <c r="T1709" s="39"/>
      <c r="U1709" s="40"/>
      <c r="V1709" s="39"/>
      <c r="W1709" s="69"/>
      <c r="Y1709" t="s">
        <v>40</v>
      </c>
      <c r="AA1709">
        <v>33934</v>
      </c>
      <c r="AB1709" s="46" t="b">
        <v>0</v>
      </c>
      <c r="AD1709" s="8"/>
    </row>
    <row r="1710" ht="14.25" customHeight="1">
      <c r="A1710" s="38">
        <v>1287</v>
      </c>
      <c r="B1710" s="46" t="s">
        <v>174</v>
      </c>
      <c r="C1710" s="46" t="s">
        <v>45</v>
      </c>
      <c r="D1710" s="46" t="s">
        <v>2603</v>
      </c>
      <c r="E1710" s="46" t="s">
        <v>2604</v>
      </c>
      <c r="F1710" t="s">
        <v>48</v>
      </c>
      <c r="G1710" s="46" t="s">
        <v>49</v>
      </c>
      <c r="H1710">
        <v>0.000003019952</v>
      </c>
      <c r="I1710" t="s">
        <v>37</v>
      </c>
      <c r="L1710" t="s">
        <v>50</v>
      </c>
      <c r="M1710" t="s">
        <v>39</v>
      </c>
      <c r="N1710" s="40"/>
      <c r="O1710" s="40"/>
      <c r="P1710" s="40"/>
      <c r="Q1710" s="40"/>
      <c r="R1710" s="39"/>
      <c r="S1710" s="39"/>
      <c r="T1710" s="39"/>
      <c r="U1710" s="40"/>
      <c r="V1710" s="39"/>
      <c r="W1710" s="69"/>
      <c r="Y1710" t="s">
        <v>40</v>
      </c>
      <c r="AA1710">
        <v>21826</v>
      </c>
      <c r="AB1710" s="46" t="b">
        <v>0</v>
      </c>
      <c r="AD1710" s="8"/>
    </row>
    <row r="1711" ht="14.25" customHeight="1">
      <c r="A1711" s="38">
        <v>1287</v>
      </c>
      <c r="B1711" s="46" t="s">
        <v>53</v>
      </c>
      <c r="C1711" s="46" t="s">
        <v>45</v>
      </c>
      <c r="D1711" s="46" t="s">
        <v>2605</v>
      </c>
      <c r="E1711" s="46" t="s">
        <v>2606</v>
      </c>
      <c r="F1711" t="s">
        <v>48</v>
      </c>
      <c r="G1711" s="46" t="s">
        <v>49</v>
      </c>
      <c r="H1711">
        <v>0.000000562341</v>
      </c>
      <c r="I1711" t="s">
        <v>37</v>
      </c>
      <c r="L1711" t="s">
        <v>50</v>
      </c>
      <c r="M1711" t="s">
        <v>39</v>
      </c>
      <c r="N1711" s="40"/>
      <c r="O1711" s="40"/>
      <c r="P1711" s="40"/>
      <c r="Q1711" s="40"/>
      <c r="R1711" s="39"/>
      <c r="S1711" s="39"/>
      <c r="T1711" s="39"/>
      <c r="U1711" s="40"/>
      <c r="V1711" s="39"/>
      <c r="W1711" s="69"/>
      <c r="Y1711" t="s">
        <v>40</v>
      </c>
      <c r="AA1711">
        <v>26011</v>
      </c>
      <c r="AB1711" s="46" t="b">
        <v>0</v>
      </c>
      <c r="AD1711" s="8"/>
    </row>
    <row r="1712" ht="14.25" customHeight="1">
      <c r="A1712" s="38">
        <v>1287</v>
      </c>
      <c r="B1712" s="46" t="s">
        <v>174</v>
      </c>
      <c r="C1712" s="46" t="s">
        <v>45</v>
      </c>
      <c r="D1712" s="46" t="s">
        <v>2605</v>
      </c>
      <c r="E1712" s="46" t="s">
        <v>2606</v>
      </c>
      <c r="F1712" t="s">
        <v>48</v>
      </c>
      <c r="G1712" s="46" t="s">
        <v>49</v>
      </c>
      <c r="H1712">
        <v>0.000000562341</v>
      </c>
      <c r="I1712" t="s">
        <v>37</v>
      </c>
      <c r="L1712" t="s">
        <v>50</v>
      </c>
      <c r="M1712" t="s">
        <v>39</v>
      </c>
      <c r="N1712" s="40"/>
      <c r="O1712" s="40"/>
      <c r="P1712" s="40"/>
      <c r="Q1712" s="40"/>
      <c r="R1712" s="39"/>
      <c r="S1712" s="39"/>
      <c r="T1712" s="39"/>
      <c r="U1712" s="40"/>
      <c r="V1712" s="39"/>
      <c r="W1712" s="69"/>
      <c r="Y1712" t="s">
        <v>40</v>
      </c>
      <c r="AA1712">
        <v>26011</v>
      </c>
      <c r="AB1712" s="46" t="b">
        <v>0</v>
      </c>
      <c r="AD1712" s="8"/>
    </row>
    <row r="1713" ht="14.25" customHeight="1">
      <c r="A1713" s="38">
        <v>1287</v>
      </c>
      <c r="B1713" s="46" t="s">
        <v>44</v>
      </c>
      <c r="C1713" s="46" t="s">
        <v>45</v>
      </c>
      <c r="D1713" s="46" t="s">
        <v>2607</v>
      </c>
      <c r="E1713" s="46" t="s">
        <v>2608</v>
      </c>
      <c r="F1713" t="s">
        <v>48</v>
      </c>
      <c r="G1713" s="46" t="s">
        <v>49</v>
      </c>
      <c r="H1713">
        <v>0.006309573445</v>
      </c>
      <c r="I1713" t="s">
        <v>37</v>
      </c>
      <c r="L1713" s="46" t="str">
        <f>((I1713&amp;A1713)&amp;"-")&amp;B1713</f>
        <v>REF1287-Wang 99 - S3</v>
      </c>
      <c r="M1713" t="s">
        <v>39</v>
      </c>
      <c r="N1713" s="40"/>
      <c r="O1713" s="40"/>
      <c r="P1713" s="40"/>
      <c r="Q1713" s="40"/>
      <c r="R1713" s="39"/>
      <c r="S1713" s="39"/>
      <c r="T1713" s="39"/>
      <c r="U1713" s="40"/>
      <c r="V1713" s="39"/>
      <c r="W1713" s="69"/>
      <c r="Y1713" t="s">
        <v>40</v>
      </c>
      <c r="AA1713">
        <v>28295106</v>
      </c>
      <c r="AB1713" s="46" t="b">
        <v>0</v>
      </c>
      <c r="AD1713" s="8"/>
    </row>
    <row r="1714" ht="14.25" customHeight="1">
      <c r="A1714" s="38">
        <v>1287</v>
      </c>
      <c r="B1714" s="46" t="s">
        <v>174</v>
      </c>
      <c r="C1714" s="46" t="s">
        <v>45</v>
      </c>
      <c r="D1714" s="46" t="s">
        <v>2609</v>
      </c>
      <c r="E1714" s="46" t="s">
        <v>2610</v>
      </c>
      <c r="F1714" t="s">
        <v>48</v>
      </c>
      <c r="G1714" s="46" t="s">
        <v>49</v>
      </c>
      <c r="H1714">
        <v>0.000005754399</v>
      </c>
      <c r="I1714" t="s">
        <v>37</v>
      </c>
      <c r="L1714" t="s">
        <v>50</v>
      </c>
      <c r="M1714" t="s">
        <v>39</v>
      </c>
      <c r="N1714" s="40"/>
      <c r="O1714" s="40"/>
      <c r="P1714" s="40"/>
      <c r="Q1714" s="40"/>
      <c r="R1714" s="39"/>
      <c r="S1714" s="39"/>
      <c r="T1714" s="39"/>
      <c r="U1714" s="40"/>
      <c r="V1714" s="39"/>
      <c r="W1714" s="69"/>
      <c r="Y1714" t="s">
        <v>40</v>
      </c>
      <c r="AA1714">
        <v>33932</v>
      </c>
      <c r="AB1714" s="46" t="b">
        <v>0</v>
      </c>
      <c r="AD1714" s="8"/>
    </row>
    <row r="1715" ht="14.25" customHeight="1">
      <c r="A1715" s="38">
        <v>1287</v>
      </c>
      <c r="B1715" s="46" t="s">
        <v>44</v>
      </c>
      <c r="C1715" s="46" t="s">
        <v>45</v>
      </c>
      <c r="D1715" s="46" t="s">
        <v>2611</v>
      </c>
      <c r="E1715" s="46" t="s">
        <v>2612</v>
      </c>
      <c r="F1715" t="s">
        <v>48</v>
      </c>
      <c r="G1715" s="46" t="s">
        <v>49</v>
      </c>
      <c r="H1715">
        <v>0.020417379447</v>
      </c>
      <c r="I1715" t="s">
        <v>37</v>
      </c>
      <c r="L1715" t="s">
        <v>50</v>
      </c>
      <c r="M1715" t="s">
        <v>39</v>
      </c>
      <c r="N1715" s="40"/>
      <c r="O1715" s="40"/>
      <c r="P1715" s="40"/>
      <c r="Q1715" s="40"/>
      <c r="R1715" s="39"/>
      <c r="S1715" s="39"/>
      <c r="T1715" s="39"/>
      <c r="U1715" s="40"/>
      <c r="V1715" s="39"/>
      <c r="W1715" s="69"/>
      <c r="Y1715" t="s">
        <v>40</v>
      </c>
      <c r="AA1715">
        <v>10468797</v>
      </c>
      <c r="AB1715" s="46" t="b">
        <v>0</v>
      </c>
      <c r="AD1715" s="8"/>
    </row>
    <row r="1716" ht="14.25" customHeight="1">
      <c r="A1716" s="38">
        <v>1287</v>
      </c>
      <c r="B1716" s="46" t="s">
        <v>44</v>
      </c>
      <c r="C1716" s="46" t="s">
        <v>45</v>
      </c>
      <c r="D1716" s="46" t="s">
        <v>2613</v>
      </c>
      <c r="E1716" s="46" t="s">
        <v>2614</v>
      </c>
      <c r="F1716" t="s">
        <v>48</v>
      </c>
      <c r="G1716" s="46" t="s">
        <v>49</v>
      </c>
      <c r="H1716">
        <v>0.285759054337</v>
      </c>
      <c r="I1716" t="s">
        <v>37</v>
      </c>
      <c r="L1716" t="s">
        <v>50</v>
      </c>
      <c r="M1716" t="s">
        <v>39</v>
      </c>
      <c r="N1716" s="40"/>
      <c r="O1716" s="40"/>
      <c r="P1716" s="40"/>
      <c r="Q1716" s="40"/>
      <c r="R1716" s="39"/>
      <c r="S1716" s="39"/>
      <c r="T1716" s="39"/>
      <c r="U1716" s="40"/>
      <c r="V1716" s="39"/>
      <c r="W1716" s="69"/>
      <c r="Y1716" t="s">
        <v>40</v>
      </c>
      <c r="AA1716">
        <v>101094</v>
      </c>
      <c r="AB1716" s="46" t="b">
        <v>0</v>
      </c>
      <c r="AD1716" s="8"/>
    </row>
    <row r="1717" ht="14.25" customHeight="1">
      <c r="A1717" s="38">
        <v>980</v>
      </c>
      <c r="B1717" s="44" t="s">
        <v>2615</v>
      </c>
      <c r="C1717" s="46" t="s">
        <v>2616</v>
      </c>
      <c r="D1717" s="46" t="s">
        <v>2617</v>
      </c>
      <c r="E1717" s="46" t="s">
        <v>2618</v>
      </c>
      <c r="F1717" s="41" t="s">
        <v>586</v>
      </c>
      <c r="G1717" s="5" t="s">
        <v>587</v>
      </c>
      <c r="H1717" s="65">
        <v>2.1645</v>
      </c>
      <c r="I1717" t="s">
        <v>37</v>
      </c>
      <c r="K1717" s="46" t="s">
        <v>2619</v>
      </c>
      <c r="L1717" s="46" t="str">
        <f>((I1717&amp;A1717)&amp;"-")&amp;B1717</f>
        <v>REF980-Owens K. Unpublished results. 2011</v>
      </c>
      <c r="M1717" t="s">
        <v>583</v>
      </c>
      <c r="N1717" s="40"/>
      <c r="O1717" s="40"/>
      <c r="P1717" s="40"/>
      <c r="Q1717" s="40"/>
      <c r="R1717" s="39"/>
      <c r="S1717" s="39"/>
      <c r="T1717" s="39"/>
      <c r="U1717" s="71"/>
      <c r="V1717" s="39"/>
      <c r="W1717" s="69"/>
      <c r="Y1717" t="s">
        <v>40</v>
      </c>
      <c r="AA1717">
        <v>3350</v>
      </c>
      <c r="AB1717" t="b">
        <v>0</v>
      </c>
      <c r="AD1717" s="8"/>
    </row>
    <row r="1718" ht="14.25" customHeight="1">
      <c r="A1718" s="38">
        <v>980</v>
      </c>
      <c r="B1718" s="44" t="s">
        <v>2615</v>
      </c>
      <c r="C1718" s="46" t="s">
        <v>2616</v>
      </c>
      <c r="D1718" s="46" t="s">
        <v>2617</v>
      </c>
      <c r="E1718" s="46" t="s">
        <v>2618</v>
      </c>
      <c r="F1718" s="41" t="s">
        <v>689</v>
      </c>
      <c r="G1718" s="5" t="s">
        <v>2620</v>
      </c>
      <c r="H1718" s="65">
        <v>0.598</v>
      </c>
      <c r="I1718" t="s">
        <v>37</v>
      </c>
      <c r="K1718" s="47" t="s">
        <v>2619</v>
      </c>
      <c r="L1718" s="47" t="str">
        <f>((I1718&amp;A1718)&amp;"-")&amp;B1718</f>
        <v>REF980-Owens K. Unpublished results. 2011</v>
      </c>
      <c r="M1718" t="s">
        <v>583</v>
      </c>
      <c r="N1718" s="71"/>
      <c r="O1718" s="71"/>
      <c r="P1718" s="71"/>
      <c r="Q1718" s="71"/>
      <c r="R1718" s="29"/>
      <c r="S1718" s="29"/>
      <c r="T1718" s="29"/>
      <c r="U1718" s="71"/>
      <c r="V1718" s="29"/>
      <c r="W1718" s="60"/>
      <c r="Y1718" t="s">
        <v>40</v>
      </c>
      <c r="AA1718">
        <v>3350</v>
      </c>
      <c r="AB1718" t="b">
        <v>0</v>
      </c>
      <c r="AD1718" s="37"/>
    </row>
    <row r="1719" ht="14.25" customHeight="1">
      <c r="A1719" s="38">
        <v>980</v>
      </c>
      <c r="B1719" s="44" t="s">
        <v>2615</v>
      </c>
      <c r="C1719" s="46" t="s">
        <v>2616</v>
      </c>
      <c r="D1719" s="46" t="s">
        <v>2617</v>
      </c>
      <c r="E1719" s="46" t="s">
        <v>2618</v>
      </c>
      <c r="F1719" s="41" t="s">
        <v>1603</v>
      </c>
      <c r="G1719" s="5" t="s">
        <v>1674</v>
      </c>
      <c r="H1719" s="65">
        <v>0.008</v>
      </c>
      <c r="I1719" t="s">
        <v>37</v>
      </c>
      <c r="K1719" s="47" t="s">
        <v>2619</v>
      </c>
      <c r="L1719" s="47" t="str">
        <f>((I1719&amp;A1719)&amp;"-")&amp;B1719</f>
        <v>REF980-Owens K. Unpublished results. 2011</v>
      </c>
      <c r="M1719" t="s">
        <v>583</v>
      </c>
      <c r="N1719" s="71"/>
      <c r="O1719" s="71"/>
      <c r="P1719" s="71"/>
      <c r="Q1719" s="71"/>
      <c r="R1719" s="29"/>
      <c r="S1719" s="29"/>
      <c r="T1719" s="29"/>
      <c r="U1719" s="71"/>
      <c r="V1719" s="29"/>
      <c r="W1719" s="60"/>
      <c r="Y1719" t="s">
        <v>40</v>
      </c>
      <c r="AA1719">
        <v>3350</v>
      </c>
      <c r="AB1719" t="b">
        <v>0</v>
      </c>
      <c r="AD1719" s="37"/>
    </row>
    <row r="1720" ht="14.25" customHeight="1">
      <c r="A1720" s="38">
        <v>980</v>
      </c>
      <c r="B1720" s="44" t="s">
        <v>2615</v>
      </c>
      <c r="C1720" s="46" t="s">
        <v>2616</v>
      </c>
      <c r="D1720" s="46" t="s">
        <v>2617</v>
      </c>
      <c r="E1720" s="46" t="s">
        <v>2618</v>
      </c>
      <c r="F1720" s="41" t="s">
        <v>434</v>
      </c>
      <c r="G1720" s="5" t="s">
        <v>593</v>
      </c>
      <c r="H1720" s="65">
        <v>2.671</v>
      </c>
      <c r="I1720" t="s">
        <v>37</v>
      </c>
      <c r="K1720" s="47" t="s">
        <v>2619</v>
      </c>
      <c r="L1720" s="47" t="str">
        <f>((I1720&amp;A1720)&amp;"-")&amp;B1720</f>
        <v>REF980-Owens K. Unpublished results. 2011</v>
      </c>
      <c r="M1720" t="s">
        <v>583</v>
      </c>
      <c r="N1720" s="71"/>
      <c r="O1720" s="71"/>
      <c r="P1720" s="71"/>
      <c r="Q1720" s="71"/>
      <c r="R1720" s="29"/>
      <c r="S1720" s="29"/>
      <c r="T1720" s="29"/>
      <c r="U1720" s="71"/>
      <c r="V1720" s="29"/>
      <c r="W1720" s="60"/>
      <c r="Y1720" t="s">
        <v>40</v>
      </c>
      <c r="AA1720">
        <v>3350</v>
      </c>
      <c r="AB1720" t="b">
        <v>0</v>
      </c>
      <c r="AD1720" s="37"/>
    </row>
    <row r="1721" ht="14.25" customHeight="1">
      <c r="A1721" s="38">
        <v>980</v>
      </c>
      <c r="B1721" s="44" t="s">
        <v>2615</v>
      </c>
      <c r="C1721" s="46" t="s">
        <v>2616</v>
      </c>
      <c r="D1721" s="46" t="s">
        <v>2617</v>
      </c>
      <c r="E1721" s="46" t="s">
        <v>2618</v>
      </c>
      <c r="F1721" s="41" t="s">
        <v>238</v>
      </c>
      <c r="G1721" s="5" t="s">
        <v>1365</v>
      </c>
      <c r="H1721" s="65">
        <v>3.051</v>
      </c>
      <c r="I1721" t="s">
        <v>37</v>
      </c>
      <c r="K1721" s="47" t="s">
        <v>2619</v>
      </c>
      <c r="L1721" s="47" t="str">
        <f>((I1721&amp;A1721)&amp;"-")&amp;B1721</f>
        <v>REF980-Owens K. Unpublished results. 2011</v>
      </c>
      <c r="M1721" t="s">
        <v>583</v>
      </c>
      <c r="N1721" s="71"/>
      <c r="O1721" s="71"/>
      <c r="P1721" s="71"/>
      <c r="Q1721" s="71"/>
      <c r="R1721" s="29"/>
      <c r="S1721" s="29"/>
      <c r="T1721" s="29"/>
      <c r="U1721" s="71"/>
      <c r="V1721" s="29"/>
      <c r="W1721" s="60"/>
      <c r="Y1721" t="s">
        <v>40</v>
      </c>
      <c r="AA1721">
        <v>3350</v>
      </c>
      <c r="AB1721" t="b">
        <v>0</v>
      </c>
      <c r="AD1721" s="37"/>
    </row>
    <row r="1722" ht="14.25" customHeight="1">
      <c r="A1722" s="38">
        <v>980</v>
      </c>
      <c r="B1722" s="44" t="s">
        <v>2615</v>
      </c>
      <c r="C1722" s="46" t="s">
        <v>2616</v>
      </c>
      <c r="D1722" s="46" t="s">
        <v>2617</v>
      </c>
      <c r="E1722" s="46" t="s">
        <v>2618</v>
      </c>
      <c r="F1722" s="41" t="s">
        <v>238</v>
      </c>
      <c r="G1722" s="5" t="s">
        <v>1365</v>
      </c>
      <c r="H1722" s="65">
        <v>3.091</v>
      </c>
      <c r="I1722" t="s">
        <v>37</v>
      </c>
      <c r="K1722" s="47" t="s">
        <v>2621</v>
      </c>
      <c r="L1722" s="47" t="str">
        <f>((I1722&amp;A1722)&amp;"-")&amp;B1722</f>
        <v>REF980-Owens K. Unpublished results. 2011</v>
      </c>
      <c r="M1722" t="s">
        <v>583</v>
      </c>
      <c r="N1722" s="71"/>
      <c r="O1722" s="71"/>
      <c r="P1722" s="71"/>
      <c r="Q1722" s="71"/>
      <c r="R1722" s="29"/>
      <c r="S1722" s="29"/>
      <c r="T1722" s="29"/>
      <c r="U1722" s="71"/>
      <c r="V1722" s="29"/>
      <c r="W1722" s="60"/>
      <c r="Y1722" t="s">
        <v>40</v>
      </c>
      <c r="AA1722">
        <v>3350</v>
      </c>
      <c r="AB1722" t="b">
        <v>0</v>
      </c>
      <c r="AD1722" s="37"/>
    </row>
    <row r="1723" ht="14.25" customHeight="1">
      <c r="A1723" s="38">
        <v>980</v>
      </c>
      <c r="B1723" s="44" t="s">
        <v>2615</v>
      </c>
      <c r="C1723" s="46" t="s">
        <v>2616</v>
      </c>
      <c r="D1723" s="46" t="s">
        <v>2617</v>
      </c>
      <c r="E1723" s="46" t="s">
        <v>2618</v>
      </c>
      <c r="F1723" s="41" t="s">
        <v>48</v>
      </c>
      <c r="G1723" s="5" t="s">
        <v>49</v>
      </c>
      <c r="H1723" s="65">
        <v>0.778</v>
      </c>
      <c r="I1723" t="s">
        <v>37</v>
      </c>
      <c r="K1723" s="47" t="s">
        <v>2619</v>
      </c>
      <c r="L1723" s="47" t="str">
        <f>((I1723&amp;A1723)&amp;"-")&amp;B1723</f>
        <v>REF980-Owens K. Unpublished results. 2011</v>
      </c>
      <c r="M1723" t="s">
        <v>583</v>
      </c>
      <c r="N1723" s="71"/>
      <c r="O1723" s="71"/>
      <c r="P1723" s="71"/>
      <c r="Q1723" s="71"/>
      <c r="R1723" s="29"/>
      <c r="S1723" s="29"/>
      <c r="T1723" s="29"/>
      <c r="U1723" s="71"/>
      <c r="V1723" s="29"/>
      <c r="W1723" s="60"/>
      <c r="Y1723" t="s">
        <v>40</v>
      </c>
      <c r="AA1723">
        <v>3350</v>
      </c>
      <c r="AB1723" t="b">
        <v>0</v>
      </c>
      <c r="AD1723" s="37"/>
    </row>
    <row r="1724" ht="14.25" customHeight="1">
      <c r="A1724" s="38">
        <v>1287</v>
      </c>
      <c r="B1724" s="46" t="s">
        <v>174</v>
      </c>
      <c r="C1724" s="46" t="s">
        <v>45</v>
      </c>
      <c r="D1724" s="46" t="s">
        <v>2622</v>
      </c>
      <c r="E1724" s="46" t="s">
        <v>2623</v>
      </c>
      <c r="F1724" t="s">
        <v>48</v>
      </c>
      <c r="G1724" s="46" t="s">
        <v>49</v>
      </c>
      <c r="H1724">
        <v>0.004786300923</v>
      </c>
      <c r="I1724" t="s">
        <v>37</v>
      </c>
      <c r="L1724" t="s">
        <v>50</v>
      </c>
      <c r="M1724" t="s">
        <v>39</v>
      </c>
      <c r="N1724" s="40"/>
      <c r="O1724" s="40"/>
      <c r="P1724" s="40"/>
      <c r="Q1724" s="40"/>
      <c r="R1724" s="39"/>
      <c r="S1724" s="39"/>
      <c r="T1724" s="39"/>
      <c r="U1724" s="40"/>
      <c r="V1724" s="39"/>
      <c r="W1724" s="69"/>
      <c r="Y1724" t="s">
        <v>40</v>
      </c>
      <c r="AA1724">
        <v>60092</v>
      </c>
      <c r="AB1724" s="46" t="b">
        <v>0</v>
      </c>
      <c r="AD1724" s="8"/>
    </row>
    <row r="1725" ht="14.25" customHeight="1">
      <c r="A1725" s="38">
        <v>1287</v>
      </c>
      <c r="B1725" s="46" t="s">
        <v>44</v>
      </c>
      <c r="C1725" s="46" t="s">
        <v>45</v>
      </c>
      <c r="D1725" s="46" t="s">
        <v>2624</v>
      </c>
      <c r="E1725" s="46" t="s">
        <v>2625</v>
      </c>
      <c r="F1725" t="s">
        <v>48</v>
      </c>
      <c r="G1725" s="46" t="s">
        <v>49</v>
      </c>
      <c r="H1725">
        <v>1.056817509214</v>
      </c>
      <c r="I1725" t="s">
        <v>37</v>
      </c>
      <c r="L1725" s="46" t="str">
        <f>((I1725&amp;A1725)&amp;"-")&amp;B1725</f>
        <v>REF1287-Wang 99 - S3</v>
      </c>
      <c r="M1725" t="s">
        <v>39</v>
      </c>
      <c r="N1725" s="40"/>
      <c r="O1725" s="40"/>
      <c r="P1725" s="40"/>
      <c r="Q1725" s="40"/>
      <c r="R1725" s="39"/>
      <c r="S1725" s="39"/>
      <c r="T1725" s="39"/>
      <c r="U1725" s="40"/>
      <c r="V1725" s="39"/>
      <c r="W1725" s="69"/>
      <c r="Y1725" t="s">
        <v>40</v>
      </c>
      <c r="AA1725">
        <v>28295033</v>
      </c>
      <c r="AB1725" s="46" t="b">
        <v>0</v>
      </c>
      <c r="AD1725" s="8"/>
    </row>
    <row r="1726" ht="14.25" customHeight="1">
      <c r="A1726" s="38">
        <v>981</v>
      </c>
      <c r="B1726" s="44" t="s">
        <v>1926</v>
      </c>
      <c r="C1726" s="46" t="s">
        <v>1219</v>
      </c>
      <c r="D1726" s="46" t="s">
        <v>2626</v>
      </c>
      <c r="E1726" s="46" t="s">
        <v>2627</v>
      </c>
      <c r="F1726" s="41" t="s">
        <v>689</v>
      </c>
      <c r="G1726" s="41" t="s">
        <v>762</v>
      </c>
      <c r="H1726" s="65">
        <f>W1726</f>
        <v>4.3622</v>
      </c>
      <c r="I1726" t="s">
        <v>37</v>
      </c>
      <c r="K1726" s="47" t="s">
        <v>43</v>
      </c>
      <c r="L1726" s="47" t="str">
        <f>((I1726&amp;A1726)&amp;"-")&amp;B1726</f>
        <v>REF981-Li; J.; Masso; J.J.; and Guertin; J.A.; Prediction of drug solubility in an acrylate adhesive based on the drug-polymer interaction parameter and drug solubility in acetonitrile. Journal of Controlled Release; 2002. 83: 211-221</v>
      </c>
      <c r="M1726" t="s">
        <v>39</v>
      </c>
      <c r="N1726" s="71">
        <f>U1726*V1726</f>
        <v>150.2568</v>
      </c>
      <c r="O1726" s="71">
        <v>100</v>
      </c>
      <c r="P1726" s="71">
        <v>0.786</v>
      </c>
      <c r="Q1726" s="71">
        <v>0.971</v>
      </c>
      <c r="R1726" s="29">
        <f>O1726/P1726</f>
        <v>127.226463104326</v>
      </c>
      <c r="S1726" s="29">
        <f>N1726/Q1726</f>
        <v>154.74438722966</v>
      </c>
      <c r="T1726" s="29">
        <f>R1726+S1726</f>
        <v>281.970850333986</v>
      </c>
      <c r="U1726" s="71">
        <v>122.16</v>
      </c>
      <c r="V1726" s="29">
        <v>1.23</v>
      </c>
      <c r="W1726" s="60">
        <f>round((V1726/(T1726/1000)),4)</f>
        <v>4.3622</v>
      </c>
      <c r="Y1726" t="s">
        <v>40</v>
      </c>
      <c r="AA1726">
        <v>13839128</v>
      </c>
      <c r="AB1726" t="b">
        <v>1</v>
      </c>
      <c r="AD1726" s="37"/>
    </row>
    <row r="1727" ht="14.25" customHeight="1">
      <c r="A1727" s="38">
        <v>1287</v>
      </c>
      <c r="B1727" s="46" t="s">
        <v>44</v>
      </c>
      <c r="C1727" s="46" t="s">
        <v>45</v>
      </c>
      <c r="D1727" s="46" t="s">
        <v>2628</v>
      </c>
      <c r="E1727" s="46" t="s">
        <v>2629</v>
      </c>
      <c r="F1727" t="s">
        <v>48</v>
      </c>
      <c r="G1727" s="46" t="s">
        <v>49</v>
      </c>
      <c r="H1727">
        <v>0.000005929253</v>
      </c>
      <c r="I1727" t="s">
        <v>37</v>
      </c>
      <c r="L1727" t="s">
        <v>50</v>
      </c>
      <c r="M1727" t="s">
        <v>39</v>
      </c>
      <c r="N1727" s="40"/>
      <c r="O1727" s="40"/>
      <c r="P1727" s="40"/>
      <c r="Q1727" s="40"/>
      <c r="R1727" s="39"/>
      <c r="S1727" s="39"/>
      <c r="T1727" s="39"/>
      <c r="U1727" s="40"/>
      <c r="V1727" s="39"/>
      <c r="W1727" s="69"/>
      <c r="Y1727" t="s">
        <v>40</v>
      </c>
      <c r="AA1727">
        <v>144804</v>
      </c>
      <c r="AB1727" s="46" t="b">
        <v>0</v>
      </c>
      <c r="AD1727" s="8"/>
    </row>
    <row r="1728" ht="14.25" customHeight="1">
      <c r="A1728" s="38">
        <v>1287</v>
      </c>
      <c r="B1728" s="46" t="s">
        <v>53</v>
      </c>
      <c r="C1728" s="46" t="s">
        <v>45</v>
      </c>
      <c r="D1728" s="46" t="s">
        <v>2630</v>
      </c>
      <c r="E1728" s="46" t="s">
        <v>2631</v>
      </c>
      <c r="F1728" t="s">
        <v>48</v>
      </c>
      <c r="G1728" s="46" t="s">
        <v>49</v>
      </c>
      <c r="H1728">
        <v>2.51188643151</v>
      </c>
      <c r="I1728" t="s">
        <v>37</v>
      </c>
      <c r="L1728" t="s">
        <v>50</v>
      </c>
      <c r="M1728" t="s">
        <v>39</v>
      </c>
      <c r="N1728" s="40"/>
      <c r="O1728" s="40"/>
      <c r="P1728" s="40"/>
      <c r="Q1728" s="40"/>
      <c r="R1728" s="39"/>
      <c r="S1728" s="39"/>
      <c r="T1728" s="39"/>
      <c r="U1728" s="40"/>
      <c r="V1728" s="39"/>
      <c r="W1728" s="69"/>
      <c r="Y1728" t="s">
        <v>294</v>
      </c>
      <c r="AA1728">
        <v>11042</v>
      </c>
      <c r="AB1728" s="46" t="b">
        <v>0</v>
      </c>
      <c r="AD1728" s="8"/>
    </row>
    <row r="1729" ht="14.25" customHeight="1">
      <c r="A1729" s="38">
        <v>1287</v>
      </c>
      <c r="B1729" s="46" t="s">
        <v>53</v>
      </c>
      <c r="C1729" s="46" t="s">
        <v>45</v>
      </c>
      <c r="D1729" s="46" t="s">
        <v>2632</v>
      </c>
      <c r="E1729" s="46" t="s">
        <v>2633</v>
      </c>
      <c r="F1729" t="s">
        <v>48</v>
      </c>
      <c r="G1729" s="46" t="s">
        <v>49</v>
      </c>
      <c r="H1729">
        <v>0.147910838817</v>
      </c>
      <c r="I1729" t="s">
        <v>37</v>
      </c>
      <c r="L1729" t="s">
        <v>50</v>
      </c>
      <c r="M1729" t="s">
        <v>39</v>
      </c>
      <c r="N1729" s="40"/>
      <c r="O1729" s="40"/>
      <c r="P1729" s="40"/>
      <c r="Q1729" s="40"/>
      <c r="R1729" s="39"/>
      <c r="S1729" s="39"/>
      <c r="T1729" s="39"/>
      <c r="U1729" s="40"/>
      <c r="V1729" s="39"/>
      <c r="W1729" s="69"/>
      <c r="Y1729" t="s">
        <v>40</v>
      </c>
      <c r="AA1729">
        <v>7529</v>
      </c>
      <c r="AB1729" s="46" t="b">
        <v>0</v>
      </c>
      <c r="AD1729" s="8"/>
    </row>
    <row r="1730" ht="14.25" customHeight="1">
      <c r="A1730" s="38">
        <v>1323</v>
      </c>
      <c r="B1730" s="46" t="s">
        <v>2634</v>
      </c>
      <c r="C1730" s="46" t="s">
        <v>2635</v>
      </c>
      <c r="D1730" s="46" t="s">
        <v>2636</v>
      </c>
      <c r="E1730" s="46" t="s">
        <v>2637</v>
      </c>
      <c r="F1730" s="3" t="s">
        <v>429</v>
      </c>
      <c r="G1730" s="17" t="s">
        <v>590</v>
      </c>
      <c r="H1730">
        <v>0.31612416164897</v>
      </c>
      <c r="I1730" t="s">
        <v>37</v>
      </c>
      <c r="K1730" s="46" t="s">
        <v>43</v>
      </c>
      <c r="L1730" s="46" t="s">
        <v>2638</v>
      </c>
      <c r="M1730" t="s">
        <v>39</v>
      </c>
      <c r="N1730" s="40"/>
      <c r="O1730" s="40"/>
      <c r="P1730" s="40"/>
      <c r="Q1730" s="40"/>
      <c r="R1730" s="39"/>
      <c r="S1730" s="39"/>
      <c r="T1730" s="39"/>
      <c r="U1730" s="40"/>
      <c r="V1730" s="39"/>
      <c r="W1730" s="69"/>
      <c r="Y1730" t="s">
        <v>40</v>
      </c>
      <c r="AA1730">
        <v>19099</v>
      </c>
      <c r="AB1730" t="b">
        <v>0</v>
      </c>
      <c r="AD1730" s="8"/>
    </row>
    <row r="1731" ht="14.25" customHeight="1">
      <c r="A1731" s="38">
        <v>1323</v>
      </c>
      <c r="B1731" s="46" t="s">
        <v>2634</v>
      </c>
      <c r="C1731" s="46" t="s">
        <v>2635</v>
      </c>
      <c r="D1731" s="46" t="s">
        <v>2636</v>
      </c>
      <c r="E1731" s="46" t="s">
        <v>2637</v>
      </c>
      <c r="F1731" s="3" t="s">
        <v>2087</v>
      </c>
      <c r="G1731" s="17" t="s">
        <v>2085</v>
      </c>
      <c r="H1731">
        <v>0.012393037513195</v>
      </c>
      <c r="I1731" t="s">
        <v>37</v>
      </c>
      <c r="K1731" s="46" t="s">
        <v>43</v>
      </c>
      <c r="L1731" s="46" t="s">
        <v>2638</v>
      </c>
      <c r="M1731" t="s">
        <v>39</v>
      </c>
      <c r="N1731" s="40"/>
      <c r="O1731" s="40"/>
      <c r="P1731" s="40"/>
      <c r="Q1731" s="40"/>
      <c r="R1731" s="39"/>
      <c r="S1731" s="39"/>
      <c r="T1731" s="39"/>
      <c r="U1731" s="40"/>
      <c r="V1731" s="39"/>
      <c r="W1731" s="69"/>
      <c r="Y1731" t="s">
        <v>40</v>
      </c>
      <c r="AA1731">
        <v>19099</v>
      </c>
      <c r="AB1731" t="b">
        <v>0</v>
      </c>
      <c r="AD1731" s="8"/>
    </row>
    <row r="1732" ht="14.25" customHeight="1">
      <c r="A1732" s="38">
        <v>1323</v>
      </c>
      <c r="B1732" s="46" t="s">
        <v>2634</v>
      </c>
      <c r="C1732" s="46" t="s">
        <v>2635</v>
      </c>
      <c r="D1732" s="46" t="s">
        <v>2636</v>
      </c>
      <c r="E1732" s="46" t="s">
        <v>2637</v>
      </c>
      <c r="F1732" s="3" t="s">
        <v>2088</v>
      </c>
      <c r="G1732" s="17" t="s">
        <v>2085</v>
      </c>
      <c r="H1732">
        <v>0.036751508989339</v>
      </c>
      <c r="I1732" t="s">
        <v>37</v>
      </c>
      <c r="K1732" s="46" t="s">
        <v>43</v>
      </c>
      <c r="L1732" s="46" t="s">
        <v>2638</v>
      </c>
      <c r="M1732" t="s">
        <v>39</v>
      </c>
      <c r="N1732" s="40"/>
      <c r="O1732" s="40"/>
      <c r="P1732" s="40"/>
      <c r="Q1732" s="40"/>
      <c r="R1732" s="39"/>
      <c r="S1732" s="39"/>
      <c r="T1732" s="39"/>
      <c r="U1732" s="40"/>
      <c r="V1732" s="39"/>
      <c r="W1732" s="69"/>
      <c r="Y1732" t="s">
        <v>40</v>
      </c>
      <c r="AA1732">
        <v>19099</v>
      </c>
      <c r="AB1732" t="b">
        <v>0</v>
      </c>
      <c r="AD1732" s="8"/>
    </row>
    <row r="1733" ht="14.25" customHeight="1">
      <c r="A1733" s="38">
        <v>1323</v>
      </c>
      <c r="B1733" s="46" t="s">
        <v>2634</v>
      </c>
      <c r="C1733" s="46" t="s">
        <v>2635</v>
      </c>
      <c r="D1733" s="46" t="s">
        <v>2636</v>
      </c>
      <c r="E1733" s="46" t="s">
        <v>2637</v>
      </c>
      <c r="F1733" s="3" t="s">
        <v>2090</v>
      </c>
      <c r="G1733" s="17" t="s">
        <v>2085</v>
      </c>
      <c r="H1733">
        <v>0.085745396399095</v>
      </c>
      <c r="I1733" t="s">
        <v>37</v>
      </c>
      <c r="K1733" s="46" t="s">
        <v>43</v>
      </c>
      <c r="L1733" s="46" t="s">
        <v>2638</v>
      </c>
      <c r="M1733" t="s">
        <v>39</v>
      </c>
      <c r="N1733" s="40"/>
      <c r="O1733" s="40"/>
      <c r="P1733" s="40"/>
      <c r="Q1733" s="40"/>
      <c r="R1733" s="39"/>
      <c r="S1733" s="39"/>
      <c r="T1733" s="39"/>
      <c r="U1733" s="40"/>
      <c r="V1733" s="39"/>
      <c r="W1733" s="69"/>
      <c r="Y1733" t="s">
        <v>40</v>
      </c>
      <c r="AA1733">
        <v>19099</v>
      </c>
      <c r="AB1733" t="b">
        <v>0</v>
      </c>
      <c r="AD1733" s="8"/>
    </row>
    <row r="1734" ht="14.25" customHeight="1">
      <c r="A1734" s="38">
        <v>1323</v>
      </c>
      <c r="B1734" s="46" t="s">
        <v>2634</v>
      </c>
      <c r="C1734" s="46" t="s">
        <v>2635</v>
      </c>
      <c r="D1734" s="46" t="s">
        <v>2636</v>
      </c>
      <c r="E1734" s="46" t="s">
        <v>2637</v>
      </c>
      <c r="F1734" s="3" t="s">
        <v>2091</v>
      </c>
      <c r="G1734" s="17" t="s">
        <v>2085</v>
      </c>
      <c r="H1734">
        <v>0.170519599651611</v>
      </c>
      <c r="I1734" t="s">
        <v>37</v>
      </c>
      <c r="K1734" s="46" t="s">
        <v>43</v>
      </c>
      <c r="L1734" s="46" t="s">
        <v>2638</v>
      </c>
      <c r="M1734" t="s">
        <v>39</v>
      </c>
      <c r="N1734" s="40"/>
      <c r="O1734" s="40"/>
      <c r="P1734" s="40"/>
      <c r="Q1734" s="40"/>
      <c r="R1734" s="39"/>
      <c r="S1734" s="39"/>
      <c r="T1734" s="39"/>
      <c r="U1734" s="40"/>
      <c r="V1734" s="39"/>
      <c r="W1734" s="69"/>
      <c r="Y1734" t="s">
        <v>40</v>
      </c>
      <c r="AA1734">
        <v>19099</v>
      </c>
      <c r="AB1734" t="b">
        <v>0</v>
      </c>
      <c r="AD1734" s="8"/>
    </row>
    <row r="1735" ht="14.25" customHeight="1">
      <c r="A1735" s="38">
        <v>1323</v>
      </c>
      <c r="B1735" s="46" t="s">
        <v>2634</v>
      </c>
      <c r="C1735" s="46" t="s">
        <v>2635</v>
      </c>
      <c r="D1735" s="46" t="s">
        <v>2636</v>
      </c>
      <c r="E1735" s="46" t="s">
        <v>2637</v>
      </c>
      <c r="F1735" s="3" t="s">
        <v>2093</v>
      </c>
      <c r="G1735" s="17" t="s">
        <v>2085</v>
      </c>
      <c r="H1735">
        <v>0.241982085148936</v>
      </c>
      <c r="I1735" t="s">
        <v>37</v>
      </c>
      <c r="K1735" s="46" t="s">
        <v>43</v>
      </c>
      <c r="L1735" s="46" t="s">
        <v>2638</v>
      </c>
      <c r="M1735" t="s">
        <v>39</v>
      </c>
      <c r="N1735" s="40"/>
      <c r="O1735" s="40"/>
      <c r="P1735" s="40"/>
      <c r="Q1735" s="40"/>
      <c r="R1735" s="39"/>
      <c r="S1735" s="39"/>
      <c r="T1735" s="39"/>
      <c r="U1735" s="40"/>
      <c r="V1735" s="39"/>
      <c r="W1735" s="69"/>
      <c r="Y1735" t="s">
        <v>40</v>
      </c>
      <c r="AA1735">
        <v>19099</v>
      </c>
      <c r="AB1735" t="b">
        <v>0</v>
      </c>
      <c r="AD1735" s="8"/>
    </row>
    <row r="1736" ht="14.25" customHeight="1">
      <c r="A1736" s="38">
        <v>1323</v>
      </c>
      <c r="B1736" s="46" t="s">
        <v>2634</v>
      </c>
      <c r="C1736" s="46" t="s">
        <v>2635</v>
      </c>
      <c r="D1736" s="46" t="s">
        <v>2636</v>
      </c>
      <c r="E1736" s="46" t="s">
        <v>2637</v>
      </c>
      <c r="F1736" s="3" t="s">
        <v>2094</v>
      </c>
      <c r="G1736" s="17" t="s">
        <v>2085</v>
      </c>
      <c r="H1736">
        <v>0.353148042573993</v>
      </c>
      <c r="I1736" t="s">
        <v>37</v>
      </c>
      <c r="K1736" s="46" t="s">
        <v>43</v>
      </c>
      <c r="L1736" s="46" t="s">
        <v>2638</v>
      </c>
      <c r="M1736" t="s">
        <v>39</v>
      </c>
      <c r="N1736" s="40"/>
      <c r="O1736" s="40"/>
      <c r="P1736" s="40"/>
      <c r="Q1736" s="40"/>
      <c r="R1736" s="39"/>
      <c r="S1736" s="39"/>
      <c r="T1736" s="39"/>
      <c r="U1736" s="40"/>
      <c r="V1736" s="39"/>
      <c r="W1736" s="69"/>
      <c r="Y1736" t="s">
        <v>40</v>
      </c>
      <c r="AA1736">
        <v>19099</v>
      </c>
      <c r="AB1736" t="b">
        <v>0</v>
      </c>
      <c r="AD1736" s="8"/>
    </row>
    <row r="1737" ht="14.25" customHeight="1">
      <c r="A1737" s="38">
        <v>1323</v>
      </c>
      <c r="B1737" s="46" t="s">
        <v>2634</v>
      </c>
      <c r="C1737" s="46" t="s">
        <v>2635</v>
      </c>
      <c r="D1737" s="46" t="s">
        <v>2636</v>
      </c>
      <c r="E1737" s="46" t="s">
        <v>2637</v>
      </c>
      <c r="F1737" s="3" t="s">
        <v>48</v>
      </c>
      <c r="G1737" s="17" t="s">
        <v>49</v>
      </c>
      <c r="H1737">
        <v>0.008082573928523</v>
      </c>
      <c r="I1737" t="s">
        <v>37</v>
      </c>
      <c r="K1737" s="46" t="s">
        <v>43</v>
      </c>
      <c r="L1737" s="46" t="s">
        <v>2638</v>
      </c>
      <c r="M1737" t="s">
        <v>39</v>
      </c>
      <c r="N1737" s="40"/>
      <c r="O1737" s="40"/>
      <c r="P1737" s="40"/>
      <c r="Q1737" s="40"/>
      <c r="R1737" s="39"/>
      <c r="S1737" s="39"/>
      <c r="T1737" s="39"/>
      <c r="U1737" s="40"/>
      <c r="V1737" s="39"/>
      <c r="W1737" s="69"/>
      <c r="Y1737" t="s">
        <v>40</v>
      </c>
      <c r="AA1737">
        <v>19099</v>
      </c>
      <c r="AB1737" t="b">
        <v>0</v>
      </c>
      <c r="AD1737" s="8"/>
    </row>
    <row r="1738" ht="14.25" customHeight="1">
      <c r="A1738" s="38">
        <v>1287</v>
      </c>
      <c r="B1738" s="46" t="s">
        <v>53</v>
      </c>
      <c r="C1738" s="46" t="s">
        <v>45</v>
      </c>
      <c r="D1738" s="46" t="s">
        <v>2639</v>
      </c>
      <c r="E1738" s="46" t="s">
        <v>2640</v>
      </c>
      <c r="F1738" t="s">
        <v>48</v>
      </c>
      <c r="G1738" s="46" t="s">
        <v>49</v>
      </c>
      <c r="H1738">
        <v>0.028840315031</v>
      </c>
      <c r="I1738" t="s">
        <v>37</v>
      </c>
      <c r="L1738" s="46" t="str">
        <f>((I1738&amp;A1738)&amp;"-")&amp;B1738</f>
        <v>REF1287-Wang 99 - S1</v>
      </c>
      <c r="M1738" t="s">
        <v>39</v>
      </c>
      <c r="N1738" s="40"/>
      <c r="O1738" s="40"/>
      <c r="P1738" s="40"/>
      <c r="Q1738" s="40"/>
      <c r="R1738" s="39"/>
      <c r="S1738" s="39"/>
      <c r="T1738" s="39"/>
      <c r="U1738" s="40"/>
      <c r="V1738" s="39"/>
      <c r="W1738" s="69"/>
      <c r="Y1738" t="s">
        <v>40</v>
      </c>
      <c r="AA1738">
        <v>13839128</v>
      </c>
      <c r="AB1738" s="46" t="b">
        <v>0</v>
      </c>
      <c r="AD1738" s="8"/>
    </row>
    <row r="1739" ht="14.25" customHeight="1">
      <c r="A1739" s="38">
        <v>1287</v>
      </c>
      <c r="B1739" s="46" t="s">
        <v>44</v>
      </c>
      <c r="C1739" s="46" t="s">
        <v>45</v>
      </c>
      <c r="D1739" s="46" t="s">
        <v>2641</v>
      </c>
      <c r="E1739" s="46" t="s">
        <v>2642</v>
      </c>
      <c r="F1739" t="s">
        <v>48</v>
      </c>
      <c r="G1739" s="46" t="s">
        <v>49</v>
      </c>
      <c r="H1739">
        <v>0.000005308844</v>
      </c>
      <c r="I1739" t="s">
        <v>37</v>
      </c>
      <c r="L1739" t="s">
        <v>50</v>
      </c>
      <c r="M1739" t="s">
        <v>39</v>
      </c>
      <c r="N1739" s="40"/>
      <c r="O1739" s="40"/>
      <c r="P1739" s="40"/>
      <c r="Q1739" s="40"/>
      <c r="R1739" s="39"/>
      <c r="S1739" s="39"/>
      <c r="T1739" s="39"/>
      <c r="U1739" s="40"/>
      <c r="V1739" s="39"/>
      <c r="W1739" s="69"/>
      <c r="Y1739" t="s">
        <v>40</v>
      </c>
      <c r="AA1739">
        <v>5383</v>
      </c>
      <c r="AB1739" s="46" t="b">
        <v>0</v>
      </c>
      <c r="AD1739" s="8"/>
    </row>
    <row r="1740" ht="14.25" customHeight="1">
      <c r="A1740" s="38">
        <v>966</v>
      </c>
      <c r="B1740" s="46" t="s">
        <v>1353</v>
      </c>
      <c r="C1740" s="46" t="s">
        <v>1219</v>
      </c>
      <c r="D1740" s="46" t="s">
        <v>2643</v>
      </c>
      <c r="E1740" s="46" t="s">
        <v>2644</v>
      </c>
      <c r="F1740" s="41" t="s">
        <v>434</v>
      </c>
      <c r="G1740" s="5" t="s">
        <v>593</v>
      </c>
      <c r="H1740" s="65">
        <v>3.15</v>
      </c>
      <c r="I1740" t="s">
        <v>1356</v>
      </c>
      <c r="K1740" s="46" t="s">
        <v>2034</v>
      </c>
      <c r="L1740" s="46" t="s">
        <v>1358</v>
      </c>
      <c r="M1740" t="s">
        <v>39</v>
      </c>
      <c r="N1740" s="40">
        <f>U1740*V1740</f>
        <v>19.197704939178</v>
      </c>
      <c r="O1740" s="56">
        <v>32.0419</v>
      </c>
      <c r="P1740" s="56">
        <v>0.791</v>
      </c>
      <c r="Q1740" s="56">
        <v>1.251</v>
      </c>
      <c r="R1740" s="39">
        <f>O1740/P1740</f>
        <v>40.5080910240202</v>
      </c>
      <c r="S1740" s="39">
        <f>N1740/Q1740</f>
        <v>15.3458872415492</v>
      </c>
      <c r="T1740" s="39">
        <f>R1740+S1740</f>
        <v>55.8539782655694</v>
      </c>
      <c r="U1740" s="40">
        <v>109.1292</v>
      </c>
      <c r="V1740" s="39">
        <v>0.175917215</v>
      </c>
      <c r="W1740" s="69">
        <f>round(((1000*V1740)/T1740),3)</f>
        <v>3.15</v>
      </c>
      <c r="Y1740" t="s">
        <v>40</v>
      </c>
      <c r="AA1740">
        <v>8528</v>
      </c>
      <c r="AB1740" t="b">
        <v>1</v>
      </c>
      <c r="AD1740" s="8"/>
    </row>
    <row r="1741" ht="14.25" customHeight="1">
      <c r="A1741" s="38">
        <v>1254</v>
      </c>
      <c r="B1741" s="46" t="s">
        <v>2645</v>
      </c>
      <c r="C1741" s="46" t="s">
        <v>577</v>
      </c>
      <c r="D1741" s="11" t="s">
        <v>2643</v>
      </c>
      <c r="E1741" s="11" t="s">
        <v>2644</v>
      </c>
      <c r="F1741" s="7" t="s">
        <v>584</v>
      </c>
      <c r="G1741" s="7" t="s">
        <v>585</v>
      </c>
      <c r="H1741">
        <v>1.0039866308461</v>
      </c>
      <c r="I1741" s="46" t="s">
        <v>37</v>
      </c>
      <c r="K1741" s="46"/>
      <c r="L1741" t="s">
        <v>2646</v>
      </c>
      <c r="M1741" t="s">
        <v>39</v>
      </c>
      <c r="N1741" s="40"/>
      <c r="O1741" s="40"/>
      <c r="P1741" s="40"/>
      <c r="Q1741" s="40"/>
      <c r="R1741" s="39"/>
      <c r="S1741" s="39"/>
      <c r="T1741" s="39"/>
      <c r="U1741" s="40"/>
      <c r="V1741" s="39"/>
      <c r="W1741" s="69"/>
      <c r="Y1741" t="s">
        <v>40</v>
      </c>
      <c r="AA1741">
        <v>8528</v>
      </c>
      <c r="AB1741" s="46" t="b">
        <f>if((W1741=""),false,true)</f>
        <v>0</v>
      </c>
      <c r="AD1741" s="8"/>
    </row>
    <row r="1742" ht="14.25" customHeight="1">
      <c r="A1742" s="38">
        <v>1254</v>
      </c>
      <c r="B1742" s="46" t="s">
        <v>2645</v>
      </c>
      <c r="C1742" s="46" t="s">
        <v>577</v>
      </c>
      <c r="D1742" s="11" t="s">
        <v>2643</v>
      </c>
      <c r="E1742" s="11" t="s">
        <v>2644</v>
      </c>
      <c r="F1742" s="7" t="s">
        <v>429</v>
      </c>
      <c r="G1742" s="7" t="s">
        <v>590</v>
      </c>
      <c r="H1742">
        <v>3.2197320811087</v>
      </c>
      <c r="I1742" s="46" t="s">
        <v>37</v>
      </c>
      <c r="K1742" s="46"/>
      <c r="L1742" t="s">
        <v>2646</v>
      </c>
      <c r="M1742" t="s">
        <v>39</v>
      </c>
      <c r="N1742" s="40"/>
      <c r="O1742" s="40"/>
      <c r="P1742" s="40"/>
      <c r="Q1742" s="40"/>
      <c r="R1742" s="39"/>
      <c r="S1742" s="39"/>
      <c r="T1742" s="39"/>
      <c r="U1742" s="40"/>
      <c r="V1742" s="39"/>
      <c r="W1742" s="69"/>
      <c r="Y1742" t="s">
        <v>40</v>
      </c>
      <c r="AA1742">
        <v>8528</v>
      </c>
      <c r="AB1742" s="46" t="b">
        <f>if((W1742=""),false,true)</f>
        <v>0</v>
      </c>
      <c r="AD1742" s="8"/>
    </row>
    <row r="1743" ht="14.25" customHeight="1">
      <c r="A1743" s="38">
        <v>1254</v>
      </c>
      <c r="B1743" s="46" t="s">
        <v>2645</v>
      </c>
      <c r="C1743" s="46" t="s">
        <v>577</v>
      </c>
      <c r="D1743" s="11" t="s">
        <v>2643</v>
      </c>
      <c r="E1743" s="11" t="s">
        <v>2644</v>
      </c>
      <c r="F1743" s="7" t="s">
        <v>1125</v>
      </c>
      <c r="G1743" s="7" t="s">
        <v>1126</v>
      </c>
      <c r="H1743">
        <v>0.005155993603582</v>
      </c>
      <c r="I1743" s="46" t="s">
        <v>37</v>
      </c>
      <c r="K1743" s="46"/>
      <c r="L1743" t="s">
        <v>2646</v>
      </c>
      <c r="M1743" t="s">
        <v>39</v>
      </c>
      <c r="N1743" s="40"/>
      <c r="O1743" s="40"/>
      <c r="P1743" s="40"/>
      <c r="Q1743" s="40"/>
      <c r="R1743" s="39"/>
      <c r="S1743" s="39"/>
      <c r="T1743" s="39"/>
      <c r="U1743" s="40"/>
      <c r="V1743" s="39"/>
      <c r="W1743" s="69"/>
      <c r="Y1743" t="s">
        <v>40</v>
      </c>
      <c r="AA1743">
        <v>8528</v>
      </c>
      <c r="AB1743" s="46" t="b">
        <f>if((W1743=""),false,true)</f>
        <v>0</v>
      </c>
      <c r="AD1743" s="8"/>
    </row>
    <row r="1744" ht="14.25" customHeight="1">
      <c r="A1744" s="38">
        <v>1254</v>
      </c>
      <c r="B1744" s="46" t="s">
        <v>2645</v>
      </c>
      <c r="C1744" s="46" t="s">
        <v>577</v>
      </c>
      <c r="D1744" s="11" t="s">
        <v>2643</v>
      </c>
      <c r="E1744" s="11" t="s">
        <v>2644</v>
      </c>
      <c r="F1744" s="7" t="s">
        <v>434</v>
      </c>
      <c r="G1744" s="7" t="s">
        <v>593</v>
      </c>
      <c r="H1744">
        <v>3.1064858322178</v>
      </c>
      <c r="I1744" s="46" t="s">
        <v>37</v>
      </c>
      <c r="K1744" s="46"/>
      <c r="L1744" t="s">
        <v>2646</v>
      </c>
      <c r="M1744" t="s">
        <v>39</v>
      </c>
      <c r="N1744" s="40"/>
      <c r="O1744" s="40"/>
      <c r="P1744" s="40"/>
      <c r="Q1744" s="40"/>
      <c r="R1744" s="39"/>
      <c r="S1744" s="39"/>
      <c r="T1744" s="39"/>
      <c r="U1744" s="40"/>
      <c r="V1744" s="39"/>
      <c r="W1744" s="69"/>
      <c r="Y1744" t="s">
        <v>40</v>
      </c>
      <c r="AA1744">
        <v>8528</v>
      </c>
      <c r="AB1744" s="46" t="b">
        <f>if((W1744=""),false,true)</f>
        <v>0</v>
      </c>
      <c r="AD1744" s="8"/>
    </row>
    <row r="1745" ht="14.25" customHeight="1">
      <c r="A1745" s="38">
        <v>1254</v>
      </c>
      <c r="B1745" s="46" t="s">
        <v>2645</v>
      </c>
      <c r="C1745" s="46" t="s">
        <v>577</v>
      </c>
      <c r="D1745" s="11" t="s">
        <v>2643</v>
      </c>
      <c r="E1745" s="11" t="s">
        <v>2644</v>
      </c>
      <c r="F1745" s="7" t="s">
        <v>2101</v>
      </c>
      <c r="G1745" s="7" t="s">
        <v>2102</v>
      </c>
      <c r="H1745">
        <v>0.029391331007365</v>
      </c>
      <c r="I1745" s="46" t="s">
        <v>37</v>
      </c>
      <c r="K1745" s="46"/>
      <c r="L1745" t="s">
        <v>2646</v>
      </c>
      <c r="M1745" t="s">
        <v>39</v>
      </c>
      <c r="N1745" s="40"/>
      <c r="O1745" s="40"/>
      <c r="P1745" s="40"/>
      <c r="Q1745" s="40"/>
      <c r="R1745" s="39"/>
      <c r="S1745" s="39"/>
      <c r="T1745" s="39"/>
      <c r="U1745" s="40"/>
      <c r="V1745" s="39"/>
      <c r="W1745" s="69"/>
      <c r="Y1745" t="s">
        <v>40</v>
      </c>
      <c r="AA1745">
        <v>8528</v>
      </c>
      <c r="AB1745" s="46" t="b">
        <f>if((W1745=""),false,true)</f>
        <v>0</v>
      </c>
      <c r="AD1745" s="8"/>
    </row>
    <row r="1746" ht="14.25" customHeight="1">
      <c r="A1746" s="38">
        <v>1254</v>
      </c>
      <c r="B1746" s="46" t="s">
        <v>2645</v>
      </c>
      <c r="C1746" s="46" t="s">
        <v>577</v>
      </c>
      <c r="D1746" s="11" t="s">
        <v>2643</v>
      </c>
      <c r="E1746" s="11" t="s">
        <v>2644</v>
      </c>
      <c r="F1746" s="7" t="s">
        <v>731</v>
      </c>
      <c r="G1746" s="7" t="s">
        <v>732</v>
      </c>
      <c r="H1746">
        <v>0.041897692694677</v>
      </c>
      <c r="I1746" s="46" t="s">
        <v>37</v>
      </c>
      <c r="K1746" s="46"/>
      <c r="L1746" t="s">
        <v>2646</v>
      </c>
      <c r="M1746" t="s">
        <v>39</v>
      </c>
      <c r="N1746" s="40"/>
      <c r="O1746" s="40"/>
      <c r="P1746" s="40"/>
      <c r="Q1746" s="40"/>
      <c r="R1746" s="39"/>
      <c r="S1746" s="39"/>
      <c r="T1746" s="39"/>
      <c r="U1746" s="40"/>
      <c r="V1746" s="39"/>
      <c r="W1746" s="69"/>
      <c r="Y1746" t="s">
        <v>40</v>
      </c>
      <c r="AA1746">
        <v>8528</v>
      </c>
      <c r="AB1746" s="46" t="b">
        <f>if((W1746=""),false,true)</f>
        <v>0</v>
      </c>
      <c r="AD1746" s="8"/>
    </row>
    <row r="1747" ht="14.25" customHeight="1">
      <c r="A1747" s="38">
        <v>1287</v>
      </c>
      <c r="B1747" s="46" t="s">
        <v>174</v>
      </c>
      <c r="C1747" s="46" t="s">
        <v>45</v>
      </c>
      <c r="D1747" s="46" t="s">
        <v>2647</v>
      </c>
      <c r="E1747" s="46" t="s">
        <v>2648</v>
      </c>
      <c r="F1747" t="s">
        <v>48</v>
      </c>
      <c r="G1747" s="46" t="s">
        <v>49</v>
      </c>
      <c r="H1747">
        <v>0.000794328235</v>
      </c>
      <c r="I1747" t="s">
        <v>37</v>
      </c>
      <c r="L1747" t="s">
        <v>50</v>
      </c>
      <c r="M1747" t="s">
        <v>39</v>
      </c>
      <c r="N1747" s="40"/>
      <c r="O1747" s="40"/>
      <c r="P1747" s="40"/>
      <c r="Q1747" s="40"/>
      <c r="R1747" s="39"/>
      <c r="S1747" s="39"/>
      <c r="T1747" s="39"/>
      <c r="U1747" s="40"/>
      <c r="V1747" s="39"/>
      <c r="W1747" s="69"/>
      <c r="Y1747" t="s">
        <v>294</v>
      </c>
      <c r="AA1747">
        <v>15311</v>
      </c>
      <c r="AB1747" s="46" t="b">
        <v>0</v>
      </c>
      <c r="AD1747" s="8"/>
    </row>
    <row r="1748" ht="14.25" customHeight="1">
      <c r="A1748" s="38">
        <v>205</v>
      </c>
      <c r="B1748" s="44" t="s">
        <v>764</v>
      </c>
      <c r="C1748" s="46" t="s">
        <v>1680</v>
      </c>
      <c r="D1748" s="46" t="s">
        <v>2649</v>
      </c>
      <c r="E1748" s="46" t="s">
        <v>2650</v>
      </c>
      <c r="F1748" s="41" t="s">
        <v>434</v>
      </c>
      <c r="G1748" s="41" t="s">
        <v>435</v>
      </c>
      <c r="H1748" s="65">
        <v>-0.1</v>
      </c>
      <c r="I1748" t="s">
        <v>431</v>
      </c>
      <c r="K1748" s="46" t="s">
        <v>1683</v>
      </c>
      <c r="L1748" s="46" t="str">
        <f>((I1748&amp;A1748)&amp;"-")&amp;B1748</f>
        <v>ONSC205-6-</v>
      </c>
      <c r="M1748" t="s">
        <v>1191</v>
      </c>
      <c r="N1748" s="40"/>
      <c r="O1748" s="40"/>
      <c r="P1748" s="40"/>
      <c r="Q1748" s="40"/>
      <c r="R1748" s="39"/>
      <c r="S1748" s="39"/>
      <c r="T1748" s="39"/>
      <c r="U1748" s="40"/>
      <c r="V1748" s="39"/>
      <c r="W1748" s="69"/>
      <c r="Y1748" t="s">
        <v>40</v>
      </c>
      <c r="Z1748" t="s">
        <v>294</v>
      </c>
      <c r="AA1748">
        <v>6481</v>
      </c>
      <c r="AB1748" t="b">
        <f>if((W1748=""),false,true)</f>
        <v>0</v>
      </c>
      <c r="AD1748" s="8"/>
    </row>
    <row r="1749" ht="14.25" customHeight="1">
      <c r="A1749" s="38">
        <v>205</v>
      </c>
      <c r="B1749" s="44" t="s">
        <v>758</v>
      </c>
      <c r="C1749" s="46" t="s">
        <v>1719</v>
      </c>
      <c r="D1749" s="46" t="s">
        <v>2649</v>
      </c>
      <c r="E1749" s="46" t="s">
        <v>2650</v>
      </c>
      <c r="F1749" s="41" t="s">
        <v>434</v>
      </c>
      <c r="G1749" s="41" t="s">
        <v>435</v>
      </c>
      <c r="H1749" s="65">
        <v>-0.1</v>
      </c>
      <c r="I1749" t="s">
        <v>1720</v>
      </c>
      <c r="K1749" s="46" t="s">
        <v>1683</v>
      </c>
      <c r="L1749" s="46" t="str">
        <f>((I1749&amp;A1749)&amp;"-")&amp;B1749</f>
        <v>UC205-9-</v>
      </c>
      <c r="M1749" t="s">
        <v>1191</v>
      </c>
      <c r="N1749" s="40"/>
      <c r="O1749" s="40"/>
      <c r="P1749" s="40"/>
      <c r="Q1749" s="40"/>
      <c r="R1749" s="39"/>
      <c r="S1749" s="39"/>
      <c r="T1749" s="39"/>
      <c r="U1749" s="40"/>
      <c r="V1749" s="39"/>
      <c r="W1749" s="69"/>
      <c r="Y1749" t="s">
        <v>40</v>
      </c>
      <c r="Z1749" t="s">
        <v>294</v>
      </c>
      <c r="AA1749">
        <v>6481</v>
      </c>
      <c r="AB1749" t="b">
        <f>if((W1749=""),false,true)</f>
        <v>0</v>
      </c>
      <c r="AD1749" s="8"/>
    </row>
    <row r="1750" ht="14.25" customHeight="1">
      <c r="A1750" s="38">
        <v>208</v>
      </c>
      <c r="B1750" s="44" t="s">
        <v>2651</v>
      </c>
      <c r="C1750" s="46" t="s">
        <v>1722</v>
      </c>
      <c r="D1750" s="46" t="s">
        <v>2649</v>
      </c>
      <c r="E1750" s="46" t="s">
        <v>2650</v>
      </c>
      <c r="F1750" s="41" t="s">
        <v>689</v>
      </c>
      <c r="G1750" s="41" t="s">
        <v>762</v>
      </c>
      <c r="H1750" s="65">
        <v>1.35</v>
      </c>
      <c r="I1750" t="s">
        <v>1720</v>
      </c>
      <c r="K1750" s="46"/>
      <c r="L1750" s="46" t="str">
        <f>((I1750&amp;A1750)&amp;"-")&amp;B1750</f>
        <v>UC208-19b</v>
      </c>
      <c r="M1750" t="s">
        <v>1191</v>
      </c>
      <c r="N1750" s="40"/>
      <c r="O1750" s="40"/>
      <c r="P1750" s="40"/>
      <c r="Q1750" s="40"/>
      <c r="R1750" s="39"/>
      <c r="S1750" s="39"/>
      <c r="T1750" s="39"/>
      <c r="U1750" s="40"/>
      <c r="V1750" s="39"/>
      <c r="W1750" s="69"/>
      <c r="Y1750" t="s">
        <v>40</v>
      </c>
      <c r="AA1750">
        <v>6481</v>
      </c>
      <c r="AB1750" t="b">
        <f>if((W1750=""),false,true)</f>
        <v>0</v>
      </c>
      <c r="AD1750" s="8"/>
    </row>
    <row r="1751" ht="14.25" customHeight="1">
      <c r="A1751" s="38">
        <v>208</v>
      </c>
      <c r="B1751" s="44" t="s">
        <v>2652</v>
      </c>
      <c r="C1751" s="46" t="s">
        <v>1722</v>
      </c>
      <c r="D1751" s="46" t="s">
        <v>2649</v>
      </c>
      <c r="E1751" s="46" t="s">
        <v>2650</v>
      </c>
      <c r="F1751" s="41" t="s">
        <v>1603</v>
      </c>
      <c r="G1751" s="41" t="s">
        <v>1604</v>
      </c>
      <c r="H1751" s="65">
        <v>3.41</v>
      </c>
      <c r="I1751" t="s">
        <v>1720</v>
      </c>
      <c r="K1751" s="46"/>
      <c r="L1751" s="46" t="str">
        <f>((I1751&amp;A1751)&amp;"-")&amp;B1751</f>
        <v>UC208-29b</v>
      </c>
      <c r="M1751" t="s">
        <v>1191</v>
      </c>
      <c r="N1751" s="40"/>
      <c r="O1751" s="40"/>
      <c r="P1751" s="40"/>
      <c r="Q1751" s="40"/>
      <c r="R1751" s="39"/>
      <c r="S1751" s="39"/>
      <c r="T1751" s="39"/>
      <c r="U1751" s="40"/>
      <c r="V1751" s="39"/>
      <c r="W1751" s="69"/>
      <c r="Y1751" t="s">
        <v>40</v>
      </c>
      <c r="AA1751">
        <v>6481</v>
      </c>
      <c r="AB1751" t="b">
        <f>if((W1751=""),false,true)</f>
        <v>0</v>
      </c>
      <c r="AD1751" s="8"/>
    </row>
    <row r="1752" ht="14.25" customHeight="1">
      <c r="A1752" s="38">
        <v>208</v>
      </c>
      <c r="B1752" s="44" t="s">
        <v>2653</v>
      </c>
      <c r="C1752" s="46" t="s">
        <v>1722</v>
      </c>
      <c r="D1752" s="46" t="s">
        <v>2649</v>
      </c>
      <c r="E1752" s="46" t="s">
        <v>2650</v>
      </c>
      <c r="F1752" s="41" t="s">
        <v>429</v>
      </c>
      <c r="G1752" s="41" t="s">
        <v>430</v>
      </c>
      <c r="H1752" s="65">
        <v>-0.1</v>
      </c>
      <c r="I1752" t="s">
        <v>1720</v>
      </c>
      <c r="K1752" s="46" t="s">
        <v>2654</v>
      </c>
      <c r="L1752" s="46" t="str">
        <f>((I1752&amp;A1752)&amp;"-")&amp;B1752</f>
        <v>UC208-49b</v>
      </c>
      <c r="M1752" t="s">
        <v>1191</v>
      </c>
      <c r="N1752" s="40"/>
      <c r="O1752" s="40"/>
      <c r="P1752" s="40"/>
      <c r="Q1752" s="40"/>
      <c r="R1752" s="39"/>
      <c r="S1752" s="39"/>
      <c r="T1752" s="39"/>
      <c r="U1752" s="40"/>
      <c r="V1752" s="39"/>
      <c r="W1752" s="69"/>
      <c r="Y1752" t="s">
        <v>40</v>
      </c>
      <c r="AA1752">
        <v>6481</v>
      </c>
      <c r="AB1752" t="b">
        <f>if((W1752=""),false,true)</f>
        <v>0</v>
      </c>
      <c r="AD1752" s="8"/>
    </row>
    <row r="1753" ht="14.25" customHeight="1">
      <c r="A1753" s="38">
        <v>208</v>
      </c>
      <c r="B1753" s="44" t="s">
        <v>2655</v>
      </c>
      <c r="C1753" s="46" t="s">
        <v>1722</v>
      </c>
      <c r="D1753" s="46" t="s">
        <v>2649</v>
      </c>
      <c r="E1753" s="46" t="s">
        <v>2650</v>
      </c>
      <c r="F1753" s="41" t="s">
        <v>238</v>
      </c>
      <c r="G1753" s="41" t="s">
        <v>239</v>
      </c>
      <c r="H1753" s="65">
        <v>2.48</v>
      </c>
      <c r="I1753" t="s">
        <v>1720</v>
      </c>
      <c r="K1753" s="46"/>
      <c r="L1753" s="46" t="str">
        <f>((I1753&amp;A1753)&amp;"-")&amp;B1753</f>
        <v>UC208-9b</v>
      </c>
      <c r="M1753" t="s">
        <v>1191</v>
      </c>
      <c r="N1753" s="40"/>
      <c r="O1753" s="40"/>
      <c r="P1753" s="40"/>
      <c r="Q1753" s="40"/>
      <c r="R1753" s="39"/>
      <c r="S1753" s="39"/>
      <c r="T1753" s="39"/>
      <c r="U1753" s="40"/>
      <c r="V1753" s="39"/>
      <c r="W1753" s="69"/>
      <c r="Y1753" t="s">
        <v>40</v>
      </c>
      <c r="AA1753">
        <v>6481</v>
      </c>
      <c r="AB1753" t="b">
        <f>if((W1753=""),false,true)</f>
        <v>0</v>
      </c>
      <c r="AD1753" s="8"/>
    </row>
    <row r="1754" ht="14.25" customHeight="1">
      <c r="A1754" s="38">
        <v>208</v>
      </c>
      <c r="B1754" s="44" t="s">
        <v>2656</v>
      </c>
      <c r="C1754" s="46" t="s">
        <v>1722</v>
      </c>
      <c r="D1754" s="46" t="s">
        <v>2649</v>
      </c>
      <c r="E1754" s="46" t="s">
        <v>2650</v>
      </c>
      <c r="F1754" s="41" t="s">
        <v>731</v>
      </c>
      <c r="G1754" s="41" t="s">
        <v>767</v>
      </c>
      <c r="H1754" s="65">
        <v>1.74</v>
      </c>
      <c r="I1754" t="s">
        <v>1720</v>
      </c>
      <c r="K1754" s="46"/>
      <c r="L1754" s="46" t="str">
        <f>((I1754&amp;A1754)&amp;"-")&amp;B1754</f>
        <v>UC208-39b</v>
      </c>
      <c r="M1754" t="s">
        <v>1191</v>
      </c>
      <c r="N1754" s="40"/>
      <c r="O1754" s="40"/>
      <c r="P1754" s="40"/>
      <c r="Q1754" s="40"/>
      <c r="R1754" s="39"/>
      <c r="S1754" s="39"/>
      <c r="T1754" s="39"/>
      <c r="U1754" s="40"/>
      <c r="V1754" s="39"/>
      <c r="W1754" s="69"/>
      <c r="Y1754" t="s">
        <v>40</v>
      </c>
      <c r="AA1754">
        <v>6481</v>
      </c>
      <c r="AB1754" t="b">
        <f>if((W1754=""),false,true)</f>
        <v>0</v>
      </c>
      <c r="AD1754" s="8"/>
    </row>
    <row r="1755" ht="14.25" customHeight="1">
      <c r="A1755" s="38">
        <v>1287</v>
      </c>
      <c r="B1755" s="46" t="s">
        <v>53</v>
      </c>
      <c r="C1755" s="46" t="s">
        <v>45</v>
      </c>
      <c r="D1755" s="46" t="s">
        <v>2657</v>
      </c>
      <c r="E1755" s="46" t="s">
        <v>2658</v>
      </c>
      <c r="F1755" t="s">
        <v>48</v>
      </c>
      <c r="G1755" s="46" t="s">
        <v>49</v>
      </c>
      <c r="H1755">
        <v>0.000057543994</v>
      </c>
      <c r="I1755" t="s">
        <v>37</v>
      </c>
      <c r="L1755" t="s">
        <v>50</v>
      </c>
      <c r="M1755" t="s">
        <v>39</v>
      </c>
      <c r="N1755" s="40"/>
      <c r="O1755" s="40"/>
      <c r="P1755" s="40"/>
      <c r="Q1755" s="40"/>
      <c r="R1755" s="39"/>
      <c r="S1755" s="39"/>
      <c r="T1755" s="39"/>
      <c r="U1755" s="40"/>
      <c r="V1755" s="39"/>
      <c r="W1755" s="69"/>
      <c r="Y1755" t="s">
        <v>40</v>
      </c>
      <c r="AA1755">
        <v>2923</v>
      </c>
      <c r="AB1755" s="46" t="b">
        <v>0</v>
      </c>
      <c r="AD1755" s="8"/>
    </row>
    <row r="1756" ht="14.25" customHeight="1">
      <c r="A1756" s="38">
        <v>1287</v>
      </c>
      <c r="B1756" s="46" t="s">
        <v>53</v>
      </c>
      <c r="C1756" s="46" t="s">
        <v>45</v>
      </c>
      <c r="D1756" s="46" t="s">
        <v>2659</v>
      </c>
      <c r="E1756" s="46" t="s">
        <v>2660</v>
      </c>
      <c r="F1756" t="s">
        <v>48</v>
      </c>
      <c r="G1756" s="46" t="s">
        <v>49</v>
      </c>
      <c r="H1756">
        <v>0.00000616595</v>
      </c>
      <c r="I1756" t="s">
        <v>37</v>
      </c>
      <c r="L1756" t="s">
        <v>50</v>
      </c>
      <c r="M1756" t="s">
        <v>39</v>
      </c>
      <c r="N1756" s="40"/>
      <c r="O1756" s="40"/>
      <c r="P1756" s="40"/>
      <c r="Q1756" s="40"/>
      <c r="R1756" s="39"/>
      <c r="S1756" s="39"/>
      <c r="T1756" s="39"/>
      <c r="U1756" s="40"/>
      <c r="V1756" s="39"/>
      <c r="W1756" s="69"/>
      <c r="Y1756" t="s">
        <v>40</v>
      </c>
      <c r="AA1756">
        <v>33421</v>
      </c>
      <c r="AB1756" s="46" t="b">
        <v>0</v>
      </c>
      <c r="AD1756" s="8"/>
    </row>
    <row r="1757" ht="14.25" customHeight="1">
      <c r="A1757" s="38">
        <v>1287</v>
      </c>
      <c r="B1757" s="46" t="s">
        <v>174</v>
      </c>
      <c r="C1757" s="46" t="s">
        <v>45</v>
      </c>
      <c r="D1757" s="46" t="s">
        <v>2659</v>
      </c>
      <c r="E1757" s="46" t="s">
        <v>2660</v>
      </c>
      <c r="F1757" t="s">
        <v>48</v>
      </c>
      <c r="G1757" s="46" t="s">
        <v>49</v>
      </c>
      <c r="H1757">
        <v>0.00000616595</v>
      </c>
      <c r="I1757" t="s">
        <v>37</v>
      </c>
      <c r="L1757" t="s">
        <v>50</v>
      </c>
      <c r="M1757" t="s">
        <v>39</v>
      </c>
      <c r="N1757" s="40"/>
      <c r="O1757" s="40"/>
      <c r="P1757" s="40"/>
      <c r="Q1757" s="40"/>
      <c r="R1757" s="39"/>
      <c r="S1757" s="39"/>
      <c r="T1757" s="39"/>
      <c r="U1757" s="40"/>
      <c r="V1757" s="39"/>
      <c r="W1757" s="69"/>
      <c r="Y1757" t="s">
        <v>40</v>
      </c>
      <c r="AA1757">
        <v>33421</v>
      </c>
      <c r="AB1757" s="46" t="b">
        <v>0</v>
      </c>
      <c r="AD1757" s="8"/>
    </row>
    <row r="1758" ht="14.25" customHeight="1">
      <c r="A1758" s="38">
        <v>1287</v>
      </c>
      <c r="B1758" s="46" t="s">
        <v>174</v>
      </c>
      <c r="C1758" s="46" t="s">
        <v>45</v>
      </c>
      <c r="D1758" s="46" t="s">
        <v>2661</v>
      </c>
      <c r="E1758" s="46" t="s">
        <v>2662</v>
      </c>
      <c r="F1758" t="s">
        <v>48</v>
      </c>
      <c r="G1758" s="46" t="s">
        <v>49</v>
      </c>
      <c r="H1758">
        <v>0.000008709636</v>
      </c>
      <c r="I1758" t="s">
        <v>37</v>
      </c>
      <c r="L1758" t="s">
        <v>50</v>
      </c>
      <c r="M1758" t="s">
        <v>39</v>
      </c>
      <c r="N1758" s="40"/>
      <c r="O1758" s="40"/>
      <c r="P1758" s="40"/>
      <c r="Q1758" s="40"/>
      <c r="R1758" s="39"/>
      <c r="S1758" s="39"/>
      <c r="T1758" s="39"/>
      <c r="U1758" s="40"/>
      <c r="V1758" s="39"/>
      <c r="W1758" s="69"/>
      <c r="Y1758" t="s">
        <v>40</v>
      </c>
      <c r="AA1758">
        <v>107094</v>
      </c>
      <c r="AB1758" s="46" t="b">
        <v>0</v>
      </c>
      <c r="AD1758" s="8"/>
    </row>
    <row r="1759" ht="14.25" customHeight="1">
      <c r="A1759" s="38">
        <v>981</v>
      </c>
      <c r="B1759" s="44" t="s">
        <v>1926</v>
      </c>
      <c r="C1759" s="46" t="s">
        <v>1219</v>
      </c>
      <c r="D1759" s="46" t="s">
        <v>2663</v>
      </c>
      <c r="E1759" s="46" t="s">
        <v>2664</v>
      </c>
      <c r="F1759" s="41" t="s">
        <v>689</v>
      </c>
      <c r="G1759" s="41" t="s">
        <v>762</v>
      </c>
      <c r="H1759" s="65">
        <f>W1759</f>
        <v>6.3706</v>
      </c>
      <c r="I1759" t="s">
        <v>37</v>
      </c>
      <c r="K1759" s="47" t="s">
        <v>43</v>
      </c>
      <c r="L1759" s="47" t="str">
        <f>((I1759&amp;A1759)&amp;"-")&amp;B1759</f>
        <v>REF981-Li; J.; Masso; J.J.; and Guertin; J.A.; Prediction of drug solubility in an acrylate adhesive based on the drug-polymer interaction parameter and drug solubility in acetonitrile. Journal of Controlled Release; 2002. 83: 211-221</v>
      </c>
      <c r="M1759" t="s">
        <v>39</v>
      </c>
      <c r="N1759" s="71">
        <f>U1759*V1759</f>
        <v>355.343052</v>
      </c>
      <c r="O1759" s="71">
        <v>100</v>
      </c>
      <c r="P1759" s="71">
        <v>0.786</v>
      </c>
      <c r="Q1759" s="74">
        <v>1.653</v>
      </c>
      <c r="R1759" s="29">
        <f>O1759/P1759</f>
        <v>127.226463104326</v>
      </c>
      <c r="S1759" s="29">
        <f>N1759/Q1759</f>
        <v>214.968573502722</v>
      </c>
      <c r="T1759" s="29">
        <f>R1759+S1759</f>
        <v>342.195036607048</v>
      </c>
      <c r="U1759" s="71">
        <v>163.0014</v>
      </c>
      <c r="V1759" s="29">
        <v>2.18</v>
      </c>
      <c r="W1759" s="60">
        <f>round((V1759/(T1759/1000)),4)</f>
        <v>6.3706</v>
      </c>
      <c r="Y1759" t="s">
        <v>40</v>
      </c>
      <c r="AA1759">
        <v>6633</v>
      </c>
      <c r="AB1759" t="b">
        <v>1</v>
      </c>
      <c r="AD1759" s="37"/>
    </row>
    <row r="1760" ht="14.25" customHeight="1">
      <c r="A1760" s="38">
        <v>1287</v>
      </c>
      <c r="B1760" s="46" t="s">
        <v>53</v>
      </c>
      <c r="C1760" s="46" t="s">
        <v>45</v>
      </c>
      <c r="D1760" s="46" t="s">
        <v>2663</v>
      </c>
      <c r="E1760" s="46" t="s">
        <v>2665</v>
      </c>
      <c r="F1760" t="s">
        <v>48</v>
      </c>
      <c r="G1760" s="46" t="s">
        <v>49</v>
      </c>
      <c r="H1760">
        <v>0.016218100974</v>
      </c>
      <c r="I1760" t="s">
        <v>37</v>
      </c>
      <c r="L1760" t="s">
        <v>50</v>
      </c>
      <c r="M1760" t="s">
        <v>39</v>
      </c>
      <c r="N1760" s="40"/>
      <c r="O1760" s="40"/>
      <c r="P1760" s="40"/>
      <c r="Q1760" s="40"/>
      <c r="R1760" s="39"/>
      <c r="S1760" s="39"/>
      <c r="T1760" s="39"/>
      <c r="U1760" s="40"/>
      <c r="V1760" s="39"/>
      <c r="W1760" s="69"/>
      <c r="Y1760" t="s">
        <v>40</v>
      </c>
      <c r="AA1760">
        <v>6633</v>
      </c>
      <c r="AB1760" s="46" t="b">
        <v>0</v>
      </c>
      <c r="AD1760" s="8"/>
    </row>
    <row r="1761" ht="14.25" customHeight="1">
      <c r="A1761" s="38">
        <v>82</v>
      </c>
      <c r="B1761" s="44" t="s">
        <v>2666</v>
      </c>
      <c r="C1761" s="46" t="s">
        <v>1272</v>
      </c>
      <c r="D1761" s="46" t="s">
        <v>2667</v>
      </c>
      <c r="E1761" s="46" t="s">
        <v>2668</v>
      </c>
      <c r="F1761" s="41" t="s">
        <v>238</v>
      </c>
      <c r="G1761" s="41" t="s">
        <v>239</v>
      </c>
      <c r="H1761" s="65">
        <v>3.68</v>
      </c>
      <c r="I1761" t="s">
        <v>431</v>
      </c>
      <c r="K1761" s="46"/>
      <c r="L1761" s="46" t="s">
        <v>2669</v>
      </c>
      <c r="M1761" t="s">
        <v>583</v>
      </c>
      <c r="N1761" s="40"/>
      <c r="O1761" s="40"/>
      <c r="P1761" s="40"/>
      <c r="Q1761" s="40"/>
      <c r="R1761" s="39"/>
      <c r="S1761" s="39"/>
      <c r="T1761" s="39"/>
      <c r="U1761" s="40"/>
      <c r="V1761" s="39"/>
      <c r="W1761" s="69"/>
      <c r="Y1761" t="s">
        <v>40</v>
      </c>
      <c r="AA1761">
        <v>73131</v>
      </c>
      <c r="AB1761" t="b">
        <f>if((W1761=""),false,true)</f>
        <v>0</v>
      </c>
      <c r="AD1761" s="8"/>
    </row>
    <row r="1762" ht="14.25" customHeight="1">
      <c r="A1762" s="38">
        <v>85</v>
      </c>
      <c r="B1762" s="46" t="s">
        <v>1694</v>
      </c>
      <c r="C1762" s="7" t="s">
        <v>2670</v>
      </c>
      <c r="D1762" s="46" t="s">
        <v>2667</v>
      </c>
      <c r="E1762" s="46" t="s">
        <v>2668</v>
      </c>
      <c r="F1762" s="41" t="s">
        <v>238</v>
      </c>
      <c r="G1762" s="41" t="s">
        <v>239</v>
      </c>
      <c r="H1762" s="65">
        <v>2.69</v>
      </c>
      <c r="I1762" t="s">
        <v>431</v>
      </c>
      <c r="K1762" s="46"/>
      <c r="L1762" s="46" t="s">
        <v>2671</v>
      </c>
      <c r="M1762" t="s">
        <v>583</v>
      </c>
      <c r="N1762" s="40"/>
      <c r="O1762" s="40"/>
      <c r="P1762" s="40"/>
      <c r="Q1762" s="40"/>
      <c r="R1762" s="39"/>
      <c r="S1762" s="39"/>
      <c r="T1762" s="39"/>
      <c r="U1762" s="40"/>
      <c r="V1762" s="39"/>
      <c r="W1762" s="69"/>
      <c r="Y1762" t="s">
        <v>40</v>
      </c>
      <c r="AA1762">
        <v>73131</v>
      </c>
      <c r="AB1762" t="b">
        <f>if((W1762=""),false,true)</f>
        <v>0</v>
      </c>
      <c r="AD1762" s="8"/>
    </row>
    <row r="1763" ht="14.25" customHeight="1">
      <c r="A1763" s="38">
        <v>85</v>
      </c>
      <c r="B1763" s="46" t="s">
        <v>1696</v>
      </c>
      <c r="C1763" s="7" t="s">
        <v>2670</v>
      </c>
      <c r="D1763" s="46" t="s">
        <v>2667</v>
      </c>
      <c r="E1763" s="46" t="s">
        <v>2668</v>
      </c>
      <c r="F1763" s="41" t="s">
        <v>238</v>
      </c>
      <c r="G1763" s="41" t="s">
        <v>239</v>
      </c>
      <c r="H1763" s="65">
        <v>2.9</v>
      </c>
      <c r="I1763" t="s">
        <v>431</v>
      </c>
      <c r="K1763" s="46"/>
      <c r="L1763" s="46" t="s">
        <v>2672</v>
      </c>
      <c r="M1763" t="s">
        <v>583</v>
      </c>
      <c r="N1763" s="40"/>
      <c r="O1763" s="40"/>
      <c r="P1763" s="40"/>
      <c r="Q1763" s="40"/>
      <c r="R1763" s="39"/>
      <c r="S1763" s="39"/>
      <c r="T1763" s="39"/>
      <c r="U1763" s="40"/>
      <c r="V1763" s="39"/>
      <c r="W1763" s="69"/>
      <c r="Y1763" t="s">
        <v>40</v>
      </c>
      <c r="AA1763">
        <v>73131</v>
      </c>
      <c r="AB1763" t="b">
        <f>if((W1763=""),false,true)</f>
        <v>0</v>
      </c>
      <c r="AD1763" s="8"/>
    </row>
    <row r="1764" ht="14.25" customHeight="1">
      <c r="A1764" s="38">
        <v>85</v>
      </c>
      <c r="B1764" s="46" t="s">
        <v>1698</v>
      </c>
      <c r="C1764" s="7" t="s">
        <v>2670</v>
      </c>
      <c r="D1764" s="46" t="s">
        <v>2667</v>
      </c>
      <c r="E1764" s="46" t="s">
        <v>2668</v>
      </c>
      <c r="F1764" s="41" t="s">
        <v>238</v>
      </c>
      <c r="G1764" s="41" t="s">
        <v>239</v>
      </c>
      <c r="H1764" s="65">
        <v>2.86</v>
      </c>
      <c r="I1764" t="s">
        <v>431</v>
      </c>
      <c r="K1764" s="46"/>
      <c r="L1764" s="46" t="s">
        <v>2673</v>
      </c>
      <c r="M1764" t="s">
        <v>583</v>
      </c>
      <c r="N1764" s="40"/>
      <c r="O1764" s="40"/>
      <c r="P1764" s="40"/>
      <c r="Q1764" s="40"/>
      <c r="R1764" s="39"/>
      <c r="S1764" s="39"/>
      <c r="T1764" s="39"/>
      <c r="U1764" s="40"/>
      <c r="V1764" s="39"/>
      <c r="W1764" s="69"/>
      <c r="Y1764" t="s">
        <v>40</v>
      </c>
      <c r="AA1764">
        <v>73131</v>
      </c>
      <c r="AB1764" t="b">
        <f>if((W1764=""),false,true)</f>
        <v>0</v>
      </c>
      <c r="AD1764" s="8"/>
    </row>
    <row r="1765" ht="14.25" customHeight="1">
      <c r="A1765" s="38">
        <v>1287</v>
      </c>
      <c r="B1765" s="46" t="s">
        <v>53</v>
      </c>
      <c r="C1765" s="46" t="s">
        <v>45</v>
      </c>
      <c r="D1765" s="46" t="s">
        <v>2674</v>
      </c>
      <c r="E1765" s="46" t="s">
        <v>2675</v>
      </c>
      <c r="F1765" t="s">
        <v>48</v>
      </c>
      <c r="G1765" s="46" t="s">
        <v>49</v>
      </c>
      <c r="H1765">
        <v>0.004466835922</v>
      </c>
      <c r="I1765" t="s">
        <v>37</v>
      </c>
      <c r="L1765" s="46" t="str">
        <f>((I1765&amp;A1765)&amp;"-")&amp;B1765</f>
        <v>REF1287-Wang 99 - S1</v>
      </c>
      <c r="M1765" t="s">
        <v>39</v>
      </c>
      <c r="N1765" s="40"/>
      <c r="O1765" s="40"/>
      <c r="P1765" s="40"/>
      <c r="Q1765" s="40"/>
      <c r="R1765" s="39"/>
      <c r="S1765" s="39"/>
      <c r="T1765" s="39"/>
      <c r="U1765" s="40"/>
      <c r="V1765" s="39"/>
      <c r="W1765" s="69"/>
      <c r="Y1765" t="s">
        <v>294</v>
      </c>
      <c r="AA1765">
        <v>21106539</v>
      </c>
      <c r="AB1765" s="46" t="b">
        <v>0</v>
      </c>
      <c r="AD1765" s="8"/>
    </row>
    <row r="1766" ht="14.25" customHeight="1">
      <c r="A1766" s="38">
        <v>1287</v>
      </c>
      <c r="B1766" s="46" t="s">
        <v>53</v>
      </c>
      <c r="C1766" s="46" t="s">
        <v>45</v>
      </c>
      <c r="D1766" s="46" t="s">
        <v>2676</v>
      </c>
      <c r="E1766" s="46" t="s">
        <v>2677</v>
      </c>
      <c r="F1766" t="s">
        <v>48</v>
      </c>
      <c r="G1766" s="46" t="s">
        <v>49</v>
      </c>
      <c r="H1766">
        <v>0.052480746025</v>
      </c>
      <c r="I1766" t="s">
        <v>37</v>
      </c>
      <c r="L1766" t="s">
        <v>50</v>
      </c>
      <c r="M1766" t="s">
        <v>39</v>
      </c>
      <c r="N1766" s="40"/>
      <c r="O1766" s="40"/>
      <c r="P1766" s="40"/>
      <c r="Q1766" s="40"/>
      <c r="R1766" s="39"/>
      <c r="S1766" s="39"/>
      <c r="T1766" s="39"/>
      <c r="U1766" s="40"/>
      <c r="V1766" s="39"/>
      <c r="W1766" s="69"/>
      <c r="Y1766" t="s">
        <v>40</v>
      </c>
      <c r="AA1766">
        <v>61354</v>
      </c>
      <c r="AB1766" s="46" t="b">
        <v>0</v>
      </c>
      <c r="AD1766" s="8"/>
    </row>
    <row r="1767" ht="14.25" customHeight="1">
      <c r="A1767" s="38">
        <v>1287</v>
      </c>
      <c r="B1767" s="46" t="s">
        <v>53</v>
      </c>
      <c r="C1767" s="46" t="s">
        <v>45</v>
      </c>
      <c r="D1767" s="46" t="s">
        <v>2678</v>
      </c>
      <c r="E1767" s="46" t="s">
        <v>2679</v>
      </c>
      <c r="F1767" t="s">
        <v>48</v>
      </c>
      <c r="G1767" s="46" t="s">
        <v>49</v>
      </c>
      <c r="H1767">
        <v>0.000012882496</v>
      </c>
      <c r="I1767" t="s">
        <v>37</v>
      </c>
      <c r="L1767" t="s">
        <v>50</v>
      </c>
      <c r="M1767" t="s">
        <v>39</v>
      </c>
      <c r="N1767" s="40"/>
      <c r="O1767" s="40"/>
      <c r="P1767" s="40"/>
      <c r="Q1767" s="40"/>
      <c r="R1767" s="39"/>
      <c r="S1767" s="39"/>
      <c r="T1767" s="39"/>
      <c r="U1767" s="40"/>
      <c r="V1767" s="39"/>
      <c r="W1767" s="69"/>
      <c r="Y1767" t="s">
        <v>40</v>
      </c>
      <c r="AA1767">
        <v>10909</v>
      </c>
      <c r="AB1767" s="46" t="b">
        <v>0</v>
      </c>
      <c r="AD1767" s="8"/>
    </row>
    <row r="1768" ht="14.25" customHeight="1">
      <c r="A1768" s="38">
        <v>1287</v>
      </c>
      <c r="B1768" s="46" t="s">
        <v>53</v>
      </c>
      <c r="C1768" s="46" t="s">
        <v>45</v>
      </c>
      <c r="D1768" s="46" t="s">
        <v>2680</v>
      </c>
      <c r="E1768" s="46" t="s">
        <v>2681</v>
      </c>
      <c r="F1768" t="s">
        <v>48</v>
      </c>
      <c r="G1768" s="46" t="s">
        <v>49</v>
      </c>
      <c r="H1768">
        <v>2.818382931264</v>
      </c>
      <c r="I1768" t="s">
        <v>37</v>
      </c>
      <c r="L1768" s="46" t="str">
        <f>((I1768&amp;A1768)&amp;"-")&amp;B1768</f>
        <v>REF1287-Wang 99 - S1</v>
      </c>
      <c r="M1768" t="s">
        <v>39</v>
      </c>
      <c r="N1768" s="40"/>
      <c r="O1768" s="40"/>
      <c r="P1768" s="40"/>
      <c r="Q1768" s="40"/>
      <c r="R1768" s="39"/>
      <c r="S1768" s="39"/>
      <c r="T1768" s="39"/>
      <c r="U1768" s="40"/>
      <c r="V1768" s="39"/>
      <c r="W1768" s="69"/>
      <c r="Y1768" t="s">
        <v>294</v>
      </c>
      <c r="AA1768">
        <v>13842613</v>
      </c>
      <c r="AB1768" s="46" t="b">
        <v>0</v>
      </c>
      <c r="AD1768" s="8"/>
    </row>
    <row r="1769" ht="14.25" customHeight="1">
      <c r="A1769" s="38">
        <v>1287</v>
      </c>
      <c r="B1769" s="46" t="s">
        <v>53</v>
      </c>
      <c r="C1769" s="46" t="s">
        <v>45</v>
      </c>
      <c r="D1769" s="46" t="s">
        <v>2682</v>
      </c>
      <c r="E1769" s="46" t="s">
        <v>2683</v>
      </c>
      <c r="F1769" t="s">
        <v>48</v>
      </c>
      <c r="G1769" s="46" t="s">
        <v>49</v>
      </c>
      <c r="H1769">
        <v>0.001</v>
      </c>
      <c r="I1769" t="s">
        <v>37</v>
      </c>
      <c r="L1769" t="s">
        <v>50</v>
      </c>
      <c r="M1769" t="s">
        <v>39</v>
      </c>
      <c r="N1769" s="40"/>
      <c r="O1769" s="40"/>
      <c r="P1769" s="40"/>
      <c r="Q1769" s="40"/>
      <c r="R1769" s="39"/>
      <c r="S1769" s="39"/>
      <c r="T1769" s="39"/>
      <c r="U1769" s="40"/>
      <c r="V1769" s="39"/>
      <c r="W1769" s="69"/>
      <c r="Y1769" t="s">
        <v>40</v>
      </c>
      <c r="AA1769">
        <v>11320</v>
      </c>
      <c r="AB1769" s="46" t="b">
        <v>0</v>
      </c>
      <c r="AD1769" s="8"/>
    </row>
    <row r="1770" ht="14.25" customHeight="1">
      <c r="A1770" s="38">
        <v>1287</v>
      </c>
      <c r="B1770" s="46" t="s">
        <v>53</v>
      </c>
      <c r="C1770" s="46" t="s">
        <v>45</v>
      </c>
      <c r="D1770" s="46" t="s">
        <v>2684</v>
      </c>
      <c r="E1770" s="46" t="s">
        <v>2685</v>
      </c>
      <c r="F1770" t="s">
        <v>48</v>
      </c>
      <c r="G1770" s="46" t="s">
        <v>49</v>
      </c>
      <c r="H1770">
        <v>0.048977881937</v>
      </c>
      <c r="I1770" t="s">
        <v>37</v>
      </c>
      <c r="L1770" s="46" t="str">
        <f>((I1770&amp;A1770)&amp;"-")&amp;B1770</f>
        <v>REF1287-Wang 99 - S1</v>
      </c>
      <c r="M1770" t="s">
        <v>39</v>
      </c>
      <c r="N1770" s="40"/>
      <c r="O1770" s="40"/>
      <c r="P1770" s="40"/>
      <c r="Q1770" s="40"/>
      <c r="R1770" s="39"/>
      <c r="S1770" s="39"/>
      <c r="T1770" s="39"/>
      <c r="U1770" s="40"/>
      <c r="V1770" s="39"/>
      <c r="W1770" s="69"/>
      <c r="Y1770" t="s">
        <v>40</v>
      </c>
      <c r="AA1770">
        <v>13839174</v>
      </c>
      <c r="AB1770" s="46" t="b">
        <v>0</v>
      </c>
      <c r="AD1770" s="8"/>
    </row>
    <row r="1771" ht="14.25" customHeight="1">
      <c r="A1771" s="38">
        <v>1287</v>
      </c>
      <c r="B1771" s="46" t="s">
        <v>44</v>
      </c>
      <c r="C1771" s="46" t="s">
        <v>45</v>
      </c>
      <c r="D1771" s="46" t="s">
        <v>2686</v>
      </c>
      <c r="E1771" s="46" t="s">
        <v>2687</v>
      </c>
      <c r="F1771" t="s">
        <v>48</v>
      </c>
      <c r="G1771" s="46" t="s">
        <v>49</v>
      </c>
      <c r="H1771">
        <v>0.071779429127</v>
      </c>
      <c r="I1771" t="s">
        <v>37</v>
      </c>
      <c r="L1771" t="s">
        <v>50</v>
      </c>
      <c r="M1771" t="s">
        <v>39</v>
      </c>
      <c r="N1771" s="40"/>
      <c r="O1771" s="40"/>
      <c r="P1771" s="40"/>
      <c r="Q1771" s="40"/>
      <c r="R1771" s="39"/>
      <c r="S1771" s="39"/>
      <c r="T1771" s="39"/>
      <c r="U1771" s="40"/>
      <c r="V1771" s="39"/>
      <c r="W1771" s="69"/>
      <c r="Y1771" t="s">
        <v>40</v>
      </c>
      <c r="AA1771">
        <v>10465161</v>
      </c>
      <c r="AB1771" s="46" t="b">
        <v>0</v>
      </c>
      <c r="AD1771" s="8"/>
    </row>
    <row r="1772" ht="14.25" customHeight="1">
      <c r="A1772" s="38">
        <v>1287</v>
      </c>
      <c r="B1772" s="46" t="s">
        <v>174</v>
      </c>
      <c r="C1772" s="46" t="s">
        <v>45</v>
      </c>
      <c r="D1772" s="46" t="s">
        <v>2688</v>
      </c>
      <c r="E1772" s="46" t="s">
        <v>2689</v>
      </c>
      <c r="F1772" t="s">
        <v>48</v>
      </c>
      <c r="G1772" s="46" t="s">
        <v>49</v>
      </c>
      <c r="H1772">
        <v>0.000000014791</v>
      </c>
      <c r="I1772" t="s">
        <v>37</v>
      </c>
      <c r="L1772" t="s">
        <v>50</v>
      </c>
      <c r="M1772" t="s">
        <v>39</v>
      </c>
      <c r="N1772" s="40"/>
      <c r="O1772" s="40"/>
      <c r="P1772" s="40"/>
      <c r="Q1772" s="40"/>
      <c r="R1772" s="39"/>
      <c r="S1772" s="39"/>
      <c r="T1772" s="39"/>
      <c r="U1772" s="40"/>
      <c r="V1772" s="39"/>
      <c r="W1772" s="69"/>
      <c r="Y1772" t="s">
        <v>40</v>
      </c>
      <c r="AA1772">
        <v>33642</v>
      </c>
      <c r="AB1772" s="46" t="b">
        <v>0</v>
      </c>
      <c r="AD1772" s="8"/>
    </row>
    <row r="1773" ht="14.25" customHeight="1">
      <c r="A1773" s="38">
        <v>1287</v>
      </c>
      <c r="B1773" s="46" t="s">
        <v>53</v>
      </c>
      <c r="C1773" s="46" t="s">
        <v>45</v>
      </c>
      <c r="D1773" s="46" t="s">
        <v>2690</v>
      </c>
      <c r="E1773" s="46" t="s">
        <v>2691</v>
      </c>
      <c r="F1773" t="s">
        <v>48</v>
      </c>
      <c r="G1773" s="46" t="s">
        <v>49</v>
      </c>
      <c r="H1773">
        <v>0.011481536215</v>
      </c>
      <c r="I1773" t="s">
        <v>37</v>
      </c>
      <c r="L1773" t="s">
        <v>50</v>
      </c>
      <c r="M1773" t="s">
        <v>39</v>
      </c>
      <c r="N1773" s="40"/>
      <c r="O1773" s="40"/>
      <c r="P1773" s="40"/>
      <c r="Q1773" s="40"/>
      <c r="R1773" s="39"/>
      <c r="S1773" s="39"/>
      <c r="T1773" s="39"/>
      <c r="U1773" s="40"/>
      <c r="V1773" s="39"/>
      <c r="W1773" s="69"/>
      <c r="Y1773" t="s">
        <v>40</v>
      </c>
      <c r="AA1773">
        <v>6871</v>
      </c>
      <c r="AB1773" s="46" t="b">
        <v>0</v>
      </c>
      <c r="AD1773" s="8"/>
    </row>
    <row r="1774" ht="14.25" customHeight="1">
      <c r="A1774" s="38">
        <v>1287</v>
      </c>
      <c r="B1774" s="46" t="s">
        <v>174</v>
      </c>
      <c r="C1774" s="46" t="s">
        <v>45</v>
      </c>
      <c r="D1774" s="46" t="s">
        <v>2692</v>
      </c>
      <c r="E1774" s="46" t="s">
        <v>2693</v>
      </c>
      <c r="F1774" t="s">
        <v>48</v>
      </c>
      <c r="G1774" s="46" t="s">
        <v>49</v>
      </c>
      <c r="H1774">
        <v>0.000000066069</v>
      </c>
      <c r="I1774" t="s">
        <v>37</v>
      </c>
      <c r="L1774" t="s">
        <v>50</v>
      </c>
      <c r="M1774" t="s">
        <v>39</v>
      </c>
      <c r="N1774" s="40"/>
      <c r="O1774" s="40"/>
      <c r="P1774" s="40"/>
      <c r="Q1774" s="40"/>
      <c r="R1774" s="39"/>
      <c r="S1774" s="39"/>
      <c r="T1774" s="39"/>
      <c r="U1774" s="40"/>
      <c r="V1774" s="39"/>
      <c r="W1774" s="69"/>
      <c r="Y1774" t="s">
        <v>40</v>
      </c>
      <c r="AA1774">
        <v>35013</v>
      </c>
      <c r="AB1774" s="46" t="b">
        <v>0</v>
      </c>
      <c r="AD1774" s="8"/>
    </row>
    <row r="1775" ht="14.25" customHeight="1">
      <c r="A1775" s="38">
        <v>1287</v>
      </c>
      <c r="B1775" s="46" t="s">
        <v>174</v>
      </c>
      <c r="C1775" s="46" t="s">
        <v>45</v>
      </c>
      <c r="D1775" s="46" t="s">
        <v>2694</v>
      </c>
      <c r="E1775" s="46" t="s">
        <v>2695</v>
      </c>
      <c r="F1775" t="s">
        <v>48</v>
      </c>
      <c r="G1775" s="46" t="s">
        <v>49</v>
      </c>
      <c r="H1775">
        <v>0.00000006166</v>
      </c>
      <c r="I1775" t="s">
        <v>37</v>
      </c>
      <c r="L1775" t="s">
        <v>50</v>
      </c>
      <c r="M1775" t="s">
        <v>39</v>
      </c>
      <c r="N1775" s="40"/>
      <c r="O1775" s="40"/>
      <c r="P1775" s="40"/>
      <c r="Q1775" s="40"/>
      <c r="R1775" s="39"/>
      <c r="S1775" s="39"/>
      <c r="T1775" s="39"/>
      <c r="U1775" s="40"/>
      <c r="V1775" s="39"/>
      <c r="W1775" s="69"/>
      <c r="Y1775" t="s">
        <v>40</v>
      </c>
      <c r="AA1775">
        <v>20217</v>
      </c>
      <c r="AB1775" s="46" t="b">
        <v>0</v>
      </c>
      <c r="AD1775" s="8"/>
    </row>
    <row r="1776" ht="14.25" customHeight="1">
      <c r="A1776" s="38">
        <v>1287</v>
      </c>
      <c r="B1776" s="46" t="s">
        <v>44</v>
      </c>
      <c r="C1776" s="46" t="s">
        <v>45</v>
      </c>
      <c r="D1776" s="46" t="s">
        <v>2696</v>
      </c>
      <c r="E1776" s="46" t="s">
        <v>2697</v>
      </c>
      <c r="F1776" t="s">
        <v>48</v>
      </c>
      <c r="G1776" s="46" t="s">
        <v>49</v>
      </c>
      <c r="H1776">
        <v>0.000349945167</v>
      </c>
      <c r="I1776" t="s">
        <v>37</v>
      </c>
      <c r="L1776" t="s">
        <v>50</v>
      </c>
      <c r="M1776" t="s">
        <v>39</v>
      </c>
      <c r="N1776" s="40"/>
      <c r="O1776" s="40"/>
      <c r="P1776" s="40"/>
      <c r="Q1776" s="40"/>
      <c r="R1776" s="39"/>
      <c r="S1776" s="39"/>
      <c r="T1776" s="39"/>
      <c r="U1776" s="40"/>
      <c r="V1776" s="39"/>
      <c r="W1776" s="69"/>
      <c r="Y1776" t="s">
        <v>40</v>
      </c>
      <c r="AA1776">
        <v>83302</v>
      </c>
      <c r="AB1776" s="46" t="b">
        <v>0</v>
      </c>
      <c r="AD1776" s="8"/>
    </row>
    <row r="1777" ht="14.25" customHeight="1">
      <c r="A1777" s="38">
        <v>1287</v>
      </c>
      <c r="B1777" s="46" t="s">
        <v>53</v>
      </c>
      <c r="C1777" s="46" t="s">
        <v>45</v>
      </c>
      <c r="D1777" s="46" t="s">
        <v>2698</v>
      </c>
      <c r="E1777" s="46" t="s">
        <v>2699</v>
      </c>
      <c r="F1777" t="s">
        <v>48</v>
      </c>
      <c r="G1777" s="46" t="s">
        <v>49</v>
      </c>
      <c r="H1777">
        <v>0.000000954993</v>
      </c>
      <c r="I1777" t="s">
        <v>37</v>
      </c>
      <c r="L1777" t="s">
        <v>50</v>
      </c>
      <c r="M1777" t="s">
        <v>39</v>
      </c>
      <c r="N1777" s="40"/>
      <c r="O1777" s="40"/>
      <c r="P1777" s="40"/>
      <c r="Q1777" s="40"/>
      <c r="R1777" s="39"/>
      <c r="S1777" s="39"/>
      <c r="T1777" s="39"/>
      <c r="U1777" s="40"/>
      <c r="V1777" s="39"/>
      <c r="W1777" s="69"/>
      <c r="Y1777" t="s">
        <v>40</v>
      </c>
      <c r="AA1777">
        <v>34664</v>
      </c>
      <c r="AB1777" s="46" t="b">
        <v>0</v>
      </c>
      <c r="AD1777" s="8"/>
    </row>
    <row r="1778" ht="14.25" customHeight="1">
      <c r="A1778" s="38">
        <v>1287</v>
      </c>
      <c r="B1778" s="46" t="s">
        <v>174</v>
      </c>
      <c r="C1778" s="46" t="s">
        <v>45</v>
      </c>
      <c r="D1778" s="46" t="s">
        <v>2698</v>
      </c>
      <c r="E1778" s="46" t="s">
        <v>2699</v>
      </c>
      <c r="F1778" t="s">
        <v>48</v>
      </c>
      <c r="G1778" s="46" t="s">
        <v>49</v>
      </c>
      <c r="H1778">
        <v>0.000000954993</v>
      </c>
      <c r="I1778" t="s">
        <v>37</v>
      </c>
      <c r="L1778" t="s">
        <v>50</v>
      </c>
      <c r="M1778" t="s">
        <v>39</v>
      </c>
      <c r="N1778" s="40"/>
      <c r="O1778" s="40"/>
      <c r="P1778" s="40"/>
      <c r="Q1778" s="40"/>
      <c r="R1778" s="39"/>
      <c r="S1778" s="39"/>
      <c r="T1778" s="39"/>
      <c r="U1778" s="40"/>
      <c r="V1778" s="39"/>
      <c r="W1778" s="69"/>
      <c r="Y1778" t="s">
        <v>40</v>
      </c>
      <c r="AA1778">
        <v>34664</v>
      </c>
      <c r="AB1778" s="46" t="b">
        <v>0</v>
      </c>
      <c r="AD1778" s="8"/>
    </row>
    <row r="1779" ht="14.25" customHeight="1">
      <c r="A1779" s="38">
        <v>1287</v>
      </c>
      <c r="B1779" s="46" t="s">
        <v>53</v>
      </c>
      <c r="C1779" s="46" t="s">
        <v>45</v>
      </c>
      <c r="D1779" s="46" t="s">
        <v>2700</v>
      </c>
      <c r="E1779" s="46" t="s">
        <v>2701</v>
      </c>
      <c r="F1779" t="s">
        <v>48</v>
      </c>
      <c r="G1779" s="46" t="s">
        <v>49</v>
      </c>
      <c r="H1779">
        <v>0.000000512861</v>
      </c>
      <c r="I1779" t="s">
        <v>37</v>
      </c>
      <c r="L1779" t="s">
        <v>50</v>
      </c>
      <c r="M1779" t="s">
        <v>39</v>
      </c>
      <c r="N1779" s="40"/>
      <c r="O1779" s="40"/>
      <c r="P1779" s="40"/>
      <c r="Q1779" s="40"/>
      <c r="R1779" s="39"/>
      <c r="S1779" s="39"/>
      <c r="T1779" s="39"/>
      <c r="U1779" s="40"/>
      <c r="V1779" s="39"/>
      <c r="W1779" s="69"/>
      <c r="Y1779" t="s">
        <v>40</v>
      </c>
      <c r="AA1779">
        <v>34870</v>
      </c>
      <c r="AB1779" s="46" t="b">
        <v>0</v>
      </c>
      <c r="AD1779" s="8"/>
    </row>
    <row r="1780" ht="14.25" customHeight="1">
      <c r="A1780" s="38">
        <v>1287</v>
      </c>
      <c r="B1780" s="46" t="s">
        <v>174</v>
      </c>
      <c r="C1780" s="46" t="s">
        <v>45</v>
      </c>
      <c r="D1780" s="46" t="s">
        <v>2700</v>
      </c>
      <c r="E1780" s="46" t="s">
        <v>2701</v>
      </c>
      <c r="F1780" t="s">
        <v>48</v>
      </c>
      <c r="G1780" s="46" t="s">
        <v>49</v>
      </c>
      <c r="H1780">
        <v>0.000000512861</v>
      </c>
      <c r="I1780" t="s">
        <v>37</v>
      </c>
      <c r="L1780" t="s">
        <v>50</v>
      </c>
      <c r="M1780" t="s">
        <v>39</v>
      </c>
      <c r="N1780" s="40"/>
      <c r="O1780" s="40"/>
      <c r="P1780" s="40"/>
      <c r="Q1780" s="40"/>
      <c r="R1780" s="39"/>
      <c r="S1780" s="39"/>
      <c r="T1780" s="39"/>
      <c r="U1780" s="40"/>
      <c r="V1780" s="39"/>
      <c r="W1780" s="69"/>
      <c r="Y1780" t="s">
        <v>40</v>
      </c>
      <c r="AA1780">
        <v>34870</v>
      </c>
      <c r="AB1780" s="46" t="b">
        <v>0</v>
      </c>
      <c r="AD1780" s="8"/>
    </row>
    <row r="1781" ht="14.25" customHeight="1">
      <c r="A1781" s="38">
        <v>1287</v>
      </c>
      <c r="B1781" s="46" t="s">
        <v>53</v>
      </c>
      <c r="C1781" s="46" t="s">
        <v>45</v>
      </c>
      <c r="D1781" s="46" t="s">
        <v>2702</v>
      </c>
      <c r="E1781" s="46" t="s">
        <v>2703</v>
      </c>
      <c r="F1781" t="s">
        <v>48</v>
      </c>
      <c r="G1781" s="46" t="s">
        <v>49</v>
      </c>
      <c r="H1781">
        <v>0.00000001</v>
      </c>
      <c r="I1781" t="s">
        <v>37</v>
      </c>
      <c r="L1781" t="s">
        <v>50</v>
      </c>
      <c r="M1781" t="s">
        <v>39</v>
      </c>
      <c r="N1781" s="40"/>
      <c r="O1781" s="40"/>
      <c r="P1781" s="40"/>
      <c r="Q1781" s="40"/>
      <c r="R1781" s="39"/>
      <c r="S1781" s="39"/>
      <c r="T1781" s="39"/>
      <c r="U1781" s="40"/>
      <c r="V1781" s="39"/>
      <c r="W1781" s="69"/>
      <c r="Y1781" t="s">
        <v>40</v>
      </c>
      <c r="AA1781">
        <v>8798</v>
      </c>
      <c r="AB1781" s="46" t="b">
        <v>0</v>
      </c>
      <c r="AD1781" s="8"/>
    </row>
    <row r="1782" ht="14.25" customHeight="1">
      <c r="A1782" s="38">
        <v>1287</v>
      </c>
      <c r="B1782" s="46" t="s">
        <v>53</v>
      </c>
      <c r="C1782" s="46" t="s">
        <v>45</v>
      </c>
      <c r="D1782" s="46" t="s">
        <v>2704</v>
      </c>
      <c r="E1782" s="46" t="s">
        <v>2705</v>
      </c>
      <c r="F1782" t="s">
        <v>48</v>
      </c>
      <c r="G1782" s="46" t="s">
        <v>49</v>
      </c>
      <c r="H1782">
        <v>0.000000005888</v>
      </c>
      <c r="I1782" t="s">
        <v>37</v>
      </c>
      <c r="L1782" t="s">
        <v>50</v>
      </c>
      <c r="M1782" t="s">
        <v>39</v>
      </c>
      <c r="N1782" s="40"/>
      <c r="O1782" s="40"/>
      <c r="P1782" s="40"/>
      <c r="Q1782" s="40"/>
      <c r="R1782" s="39"/>
      <c r="S1782" s="39"/>
      <c r="T1782" s="39"/>
      <c r="U1782" s="40"/>
      <c r="V1782" s="39"/>
      <c r="W1782" s="69"/>
      <c r="Y1782" t="s">
        <v>40</v>
      </c>
      <c r="AA1782">
        <v>8799</v>
      </c>
      <c r="AB1782" s="46" t="b">
        <v>0</v>
      </c>
      <c r="AD1782" s="8"/>
    </row>
    <row r="1783" ht="14.25" customHeight="1">
      <c r="A1783" s="38">
        <v>1287</v>
      </c>
      <c r="B1783" s="46" t="s">
        <v>53</v>
      </c>
      <c r="C1783" s="46" t="s">
        <v>45</v>
      </c>
      <c r="D1783" s="46" t="s">
        <v>2706</v>
      </c>
      <c r="E1783" s="46" t="s">
        <v>2707</v>
      </c>
      <c r="F1783" t="s">
        <v>48</v>
      </c>
      <c r="G1783" s="46" t="s">
        <v>49</v>
      </c>
      <c r="H1783">
        <v>0.162181009736</v>
      </c>
      <c r="I1783" t="s">
        <v>37</v>
      </c>
      <c r="L1783" t="s">
        <v>50</v>
      </c>
      <c r="M1783" t="s">
        <v>39</v>
      </c>
      <c r="N1783" s="40"/>
      <c r="O1783" s="40"/>
      <c r="P1783" s="40"/>
      <c r="Q1783" s="40"/>
      <c r="R1783" s="39"/>
      <c r="S1783" s="39"/>
      <c r="T1783" s="39"/>
      <c r="U1783" s="40"/>
      <c r="V1783" s="39"/>
      <c r="W1783" s="69"/>
      <c r="Y1783" t="s">
        <v>40</v>
      </c>
      <c r="AA1783">
        <v>28857</v>
      </c>
      <c r="AB1783" s="46" t="b">
        <v>0</v>
      </c>
      <c r="AD1783" s="8"/>
    </row>
    <row r="1784" ht="14.25" customHeight="1">
      <c r="A1784" s="38">
        <v>1287</v>
      </c>
      <c r="B1784" s="46" t="s">
        <v>53</v>
      </c>
      <c r="C1784" s="46" t="s">
        <v>45</v>
      </c>
      <c r="D1784" s="46" t="s">
        <v>2708</v>
      </c>
      <c r="E1784" s="46" t="s">
        <v>2709</v>
      </c>
      <c r="F1784" t="s">
        <v>48</v>
      </c>
      <c r="G1784" s="46" t="s">
        <v>49</v>
      </c>
      <c r="H1784">
        <v>0.000000158489</v>
      </c>
      <c r="I1784" t="s">
        <v>37</v>
      </c>
      <c r="L1784" t="s">
        <v>50</v>
      </c>
      <c r="M1784" t="s">
        <v>39</v>
      </c>
      <c r="N1784" s="40"/>
      <c r="O1784" s="40"/>
      <c r="P1784" s="40"/>
      <c r="Q1784" s="40"/>
      <c r="R1784" s="39"/>
      <c r="S1784" s="39"/>
      <c r="T1784" s="39"/>
      <c r="U1784" s="40"/>
      <c r="V1784" s="39"/>
      <c r="W1784" s="69"/>
      <c r="Y1784" t="s">
        <v>40</v>
      </c>
      <c r="AA1784">
        <v>16054</v>
      </c>
      <c r="AB1784" s="46" t="b">
        <v>0</v>
      </c>
      <c r="AD1784" s="8"/>
    </row>
    <row r="1785" ht="14.25" customHeight="1">
      <c r="A1785" s="38">
        <v>1287</v>
      </c>
      <c r="B1785" s="46" t="s">
        <v>53</v>
      </c>
      <c r="C1785" s="46" t="s">
        <v>45</v>
      </c>
      <c r="D1785" s="46" t="s">
        <v>2710</v>
      </c>
      <c r="E1785" s="46" t="s">
        <v>698</v>
      </c>
      <c r="F1785" t="s">
        <v>48</v>
      </c>
      <c r="G1785" s="46" t="s">
        <v>49</v>
      </c>
      <c r="H1785">
        <v>0.000070794578</v>
      </c>
      <c r="I1785" t="s">
        <v>37</v>
      </c>
      <c r="L1785" t="s">
        <v>50</v>
      </c>
      <c r="M1785" t="s">
        <v>39</v>
      </c>
      <c r="N1785" s="40"/>
      <c r="O1785" s="40"/>
      <c r="P1785" s="40"/>
      <c r="Q1785" s="40"/>
      <c r="R1785" s="39"/>
      <c r="S1785" s="39"/>
      <c r="T1785" s="39"/>
      <c r="U1785" s="40"/>
      <c r="V1785" s="39"/>
      <c r="W1785" s="69"/>
      <c r="Y1785" t="s">
        <v>294</v>
      </c>
      <c r="AA1785">
        <v>8909</v>
      </c>
      <c r="AB1785" s="46" t="b">
        <v>0</v>
      </c>
      <c r="AD1785" s="8"/>
    </row>
    <row r="1786" ht="14.25" customHeight="1">
      <c r="A1786" s="38">
        <v>1287</v>
      </c>
      <c r="B1786" s="46" t="s">
        <v>44</v>
      </c>
      <c r="C1786" s="46" t="s">
        <v>45</v>
      </c>
      <c r="D1786" s="46" t="s">
        <v>2711</v>
      </c>
      <c r="E1786" s="46" t="s">
        <v>2712</v>
      </c>
      <c r="F1786" t="s">
        <v>48</v>
      </c>
      <c r="G1786" s="46" t="s">
        <v>49</v>
      </c>
      <c r="H1786">
        <v>0.000641209577</v>
      </c>
      <c r="I1786" t="s">
        <v>37</v>
      </c>
      <c r="L1786" t="s">
        <v>50</v>
      </c>
      <c r="M1786" t="s">
        <v>39</v>
      </c>
      <c r="N1786" s="40"/>
      <c r="O1786" s="40"/>
      <c r="P1786" s="40"/>
      <c r="Q1786" s="40"/>
      <c r="R1786" s="39"/>
      <c r="S1786" s="39"/>
      <c r="T1786" s="39"/>
      <c r="U1786" s="40"/>
      <c r="V1786" s="39"/>
      <c r="W1786" s="69"/>
      <c r="Y1786" t="s">
        <v>40</v>
      </c>
      <c r="AA1786">
        <v>558349</v>
      </c>
      <c r="AB1786" s="46" t="b">
        <v>0</v>
      </c>
      <c r="AD1786" s="8"/>
    </row>
    <row r="1787" ht="14.25" customHeight="1">
      <c r="A1787" s="38">
        <v>1287</v>
      </c>
      <c r="B1787" s="46" t="s">
        <v>44</v>
      </c>
      <c r="C1787" s="46" t="s">
        <v>45</v>
      </c>
      <c r="D1787" s="46" t="s">
        <v>2713</v>
      </c>
      <c r="E1787" s="46" t="s">
        <v>2714</v>
      </c>
      <c r="F1787" t="s">
        <v>48</v>
      </c>
      <c r="G1787" s="46" t="s">
        <v>49</v>
      </c>
      <c r="H1787">
        <v>0.645654229035</v>
      </c>
      <c r="I1787" t="s">
        <v>37</v>
      </c>
      <c r="L1787" t="s">
        <v>50</v>
      </c>
      <c r="M1787" t="s">
        <v>39</v>
      </c>
      <c r="N1787" s="40"/>
      <c r="O1787" s="40"/>
      <c r="P1787" s="40"/>
      <c r="Q1787" s="40"/>
      <c r="R1787" s="39"/>
      <c r="S1787" s="39"/>
      <c r="T1787" s="39"/>
      <c r="U1787" s="40"/>
      <c r="V1787" s="39"/>
      <c r="W1787" s="69"/>
      <c r="Y1787" t="s">
        <v>40</v>
      </c>
      <c r="AA1787">
        <v>85828</v>
      </c>
      <c r="AB1787" s="46" t="b">
        <v>0</v>
      </c>
      <c r="AD1787" s="8"/>
    </row>
    <row r="1788" ht="14.25" customHeight="1">
      <c r="A1788" s="38">
        <v>1287</v>
      </c>
      <c r="B1788" s="46" t="s">
        <v>44</v>
      </c>
      <c r="C1788" s="46" t="s">
        <v>45</v>
      </c>
      <c r="D1788" s="46" t="s">
        <v>2715</v>
      </c>
      <c r="E1788" s="46" t="s">
        <v>2716</v>
      </c>
      <c r="F1788" t="s">
        <v>48</v>
      </c>
      <c r="G1788" s="46" t="s">
        <v>49</v>
      </c>
      <c r="H1788">
        <v>0.52480746025</v>
      </c>
      <c r="I1788" t="s">
        <v>37</v>
      </c>
      <c r="L1788" s="46" t="str">
        <f>((I1788&amp;A1788)&amp;"-")&amp;B1788</f>
        <v>REF1287-Wang 99 - S3</v>
      </c>
      <c r="M1788" t="s">
        <v>39</v>
      </c>
      <c r="N1788" s="40"/>
      <c r="O1788" s="40"/>
      <c r="P1788" s="40"/>
      <c r="Q1788" s="40"/>
      <c r="R1788" s="39"/>
      <c r="S1788" s="39"/>
      <c r="T1788" s="39"/>
      <c r="U1788" s="40"/>
      <c r="V1788" s="39"/>
      <c r="W1788" s="69"/>
      <c r="Y1788" t="s">
        <v>40</v>
      </c>
      <c r="AA1788">
        <v>15679781</v>
      </c>
      <c r="AB1788" s="46" t="b">
        <v>0</v>
      </c>
      <c r="AD1788" s="8"/>
    </row>
    <row r="1789" ht="14.25" customHeight="1">
      <c r="A1789" s="38">
        <v>1287</v>
      </c>
      <c r="B1789" s="46" t="s">
        <v>44</v>
      </c>
      <c r="C1789" s="46" t="s">
        <v>45</v>
      </c>
      <c r="D1789" s="46" t="s">
        <v>2717</v>
      </c>
      <c r="E1789" s="46" t="s">
        <v>2718</v>
      </c>
      <c r="F1789" t="s">
        <v>48</v>
      </c>
      <c r="G1789" s="46" t="s">
        <v>49</v>
      </c>
      <c r="H1789">
        <v>0.016255487558</v>
      </c>
      <c r="I1789" t="s">
        <v>37</v>
      </c>
      <c r="L1789" s="46" t="str">
        <f>((I1789&amp;A1789)&amp;"-")&amp;B1789</f>
        <v>REF1287-Wang 99 - S3</v>
      </c>
      <c r="M1789" t="s">
        <v>39</v>
      </c>
      <c r="N1789" s="40"/>
      <c r="O1789" s="40"/>
      <c r="P1789" s="40"/>
      <c r="Q1789" s="40"/>
      <c r="R1789" s="39"/>
      <c r="S1789" s="39"/>
      <c r="T1789" s="39"/>
      <c r="U1789" s="40"/>
      <c r="V1789" s="39"/>
      <c r="W1789" s="69"/>
      <c r="Y1789" t="s">
        <v>40</v>
      </c>
      <c r="AA1789">
        <v>23109737</v>
      </c>
      <c r="AB1789" s="46" t="b">
        <v>0</v>
      </c>
      <c r="AD1789" s="8"/>
    </row>
    <row r="1790" ht="14.25" customHeight="1">
      <c r="A1790" s="38">
        <v>1287</v>
      </c>
      <c r="B1790" s="46" t="s">
        <v>44</v>
      </c>
      <c r="C1790" s="46" t="s">
        <v>45</v>
      </c>
      <c r="D1790" s="46" t="s">
        <v>2719</v>
      </c>
      <c r="E1790" s="46" t="s">
        <v>2720</v>
      </c>
      <c r="F1790" t="s">
        <v>48</v>
      </c>
      <c r="G1790" s="46" t="s">
        <v>49</v>
      </c>
      <c r="H1790">
        <v>0.064565422903</v>
      </c>
      <c r="I1790" t="s">
        <v>37</v>
      </c>
      <c r="L1790" t="s">
        <v>50</v>
      </c>
      <c r="M1790" t="s">
        <v>39</v>
      </c>
      <c r="N1790" s="40"/>
      <c r="O1790" s="40"/>
      <c r="P1790" s="40"/>
      <c r="Q1790" s="40"/>
      <c r="R1790" s="39"/>
      <c r="S1790" s="39"/>
      <c r="T1790" s="39"/>
      <c r="U1790" s="40"/>
      <c r="V1790" s="39"/>
      <c r="W1790" s="69"/>
      <c r="Y1790" t="s">
        <v>40</v>
      </c>
      <c r="AA1790">
        <v>3919</v>
      </c>
      <c r="AB1790" s="46" t="b">
        <v>0</v>
      </c>
      <c r="AD1790" s="8"/>
    </row>
    <row r="1791" ht="14.25" customHeight="1">
      <c r="A1791" s="38">
        <v>1287</v>
      </c>
      <c r="B1791" s="46" t="s">
        <v>44</v>
      </c>
      <c r="C1791" s="46" t="s">
        <v>45</v>
      </c>
      <c r="D1791" s="46" t="s">
        <v>2721</v>
      </c>
      <c r="E1791" s="46" t="s">
        <v>2722</v>
      </c>
      <c r="F1791" t="s">
        <v>48</v>
      </c>
      <c r="G1791" s="46" t="s">
        <v>49</v>
      </c>
      <c r="H1791">
        <v>0.007834296428</v>
      </c>
      <c r="I1791" t="s">
        <v>37</v>
      </c>
      <c r="L1791" s="46" t="str">
        <f>((I1791&amp;A1791)&amp;"-")&amp;B1791</f>
        <v>REF1287-Wang 99 - S3</v>
      </c>
      <c r="M1791" t="s">
        <v>39</v>
      </c>
      <c r="N1791" s="40"/>
      <c r="O1791" s="40"/>
      <c r="P1791" s="40"/>
      <c r="Q1791" s="40"/>
      <c r="R1791" s="39"/>
      <c r="S1791" s="39"/>
      <c r="T1791" s="39"/>
      <c r="U1791" s="40"/>
      <c r="V1791" s="39"/>
      <c r="W1791" s="69"/>
      <c r="Y1791" t="s">
        <v>40</v>
      </c>
      <c r="AA1791">
        <v>28295100</v>
      </c>
      <c r="AB1791" s="46" t="b">
        <v>0</v>
      </c>
      <c r="AD1791" s="8"/>
    </row>
    <row r="1792" ht="14.25" customHeight="1">
      <c r="A1792" s="38">
        <v>1287</v>
      </c>
      <c r="B1792" s="46" t="s">
        <v>44</v>
      </c>
      <c r="C1792" s="46" t="s">
        <v>45</v>
      </c>
      <c r="D1792" s="46" t="s">
        <v>2723</v>
      </c>
      <c r="E1792" s="46" t="s">
        <v>2724</v>
      </c>
      <c r="F1792" t="s">
        <v>48</v>
      </c>
      <c r="G1792" s="46" t="s">
        <v>49</v>
      </c>
      <c r="H1792">
        <v>0.251767692776</v>
      </c>
      <c r="I1792" t="s">
        <v>37</v>
      </c>
      <c r="L1792" t="s">
        <v>50</v>
      </c>
      <c r="M1792" t="s">
        <v>39</v>
      </c>
      <c r="N1792" s="40"/>
      <c r="O1792" s="40"/>
      <c r="P1792" s="40"/>
      <c r="Q1792" s="40"/>
      <c r="R1792" s="39"/>
      <c r="S1792" s="39"/>
      <c r="T1792" s="39"/>
      <c r="U1792" s="40"/>
      <c r="V1792" s="39"/>
      <c r="W1792" s="69"/>
      <c r="Y1792" t="s">
        <v>40</v>
      </c>
      <c r="AA1792">
        <v>254065</v>
      </c>
      <c r="AB1792" s="46" t="b">
        <v>0</v>
      </c>
      <c r="AD1792" s="8"/>
    </row>
    <row r="1793" ht="14.25" customHeight="1">
      <c r="A1793" s="38">
        <v>1287</v>
      </c>
      <c r="B1793" s="46" t="s">
        <v>53</v>
      </c>
      <c r="C1793" s="46" t="s">
        <v>45</v>
      </c>
      <c r="D1793" s="46" t="s">
        <v>2725</v>
      </c>
      <c r="E1793" s="46" t="s">
        <v>2726</v>
      </c>
      <c r="F1793" t="s">
        <v>48</v>
      </c>
      <c r="G1793" s="46" t="s">
        <v>49</v>
      </c>
      <c r="H1793">
        <v>0.002754228703</v>
      </c>
      <c r="I1793" t="s">
        <v>37</v>
      </c>
      <c r="L1793" t="s">
        <v>50</v>
      </c>
      <c r="M1793" t="s">
        <v>39</v>
      </c>
      <c r="N1793" s="40"/>
      <c r="O1793" s="40"/>
      <c r="P1793" s="40"/>
      <c r="Q1793" s="40"/>
      <c r="R1793" s="39"/>
      <c r="S1793" s="39"/>
      <c r="T1793" s="39"/>
      <c r="U1793" s="40"/>
      <c r="V1793" s="39"/>
      <c r="W1793" s="69"/>
      <c r="Y1793" t="s">
        <v>40</v>
      </c>
      <c r="AA1793">
        <v>27749</v>
      </c>
      <c r="AB1793" s="46" t="b">
        <v>0</v>
      </c>
      <c r="AD1793" s="8"/>
    </row>
    <row r="1794" ht="14.25" customHeight="1">
      <c r="A1794" s="38">
        <v>1287</v>
      </c>
      <c r="B1794" s="46" t="s">
        <v>53</v>
      </c>
      <c r="C1794" s="46" t="s">
        <v>45</v>
      </c>
      <c r="D1794" s="46" t="s">
        <v>2727</v>
      </c>
      <c r="E1794" s="46" t="s">
        <v>2728</v>
      </c>
      <c r="F1794" t="s">
        <v>48</v>
      </c>
      <c r="G1794" s="46" t="s">
        <v>49</v>
      </c>
      <c r="H1794">
        <v>0.00034673685</v>
      </c>
      <c r="I1794" t="s">
        <v>37</v>
      </c>
      <c r="L1794" t="s">
        <v>50</v>
      </c>
      <c r="M1794" t="s">
        <v>39</v>
      </c>
      <c r="N1794" s="40"/>
      <c r="O1794" s="40"/>
      <c r="P1794" s="40"/>
      <c r="Q1794" s="40"/>
      <c r="R1794" s="39"/>
      <c r="S1794" s="39"/>
      <c r="T1794" s="39"/>
      <c r="U1794" s="40"/>
      <c r="V1794" s="39"/>
      <c r="W1794" s="69"/>
      <c r="Y1794" t="s">
        <v>40</v>
      </c>
      <c r="AA1794">
        <v>25472</v>
      </c>
      <c r="AB1794" s="46" t="b">
        <v>0</v>
      </c>
      <c r="AD1794" s="8"/>
    </row>
    <row r="1795" ht="14.25" customHeight="1">
      <c r="A1795" s="38">
        <v>1287</v>
      </c>
      <c r="B1795" s="46" t="s">
        <v>44</v>
      </c>
      <c r="C1795" s="46" t="s">
        <v>45</v>
      </c>
      <c r="D1795" s="46" t="s">
        <v>2729</v>
      </c>
      <c r="E1795" s="46" t="s">
        <v>2730</v>
      </c>
      <c r="F1795" t="s">
        <v>48</v>
      </c>
      <c r="G1795" s="46" t="s">
        <v>49</v>
      </c>
      <c r="H1795">
        <v>0.004677351413</v>
      </c>
      <c r="I1795" t="s">
        <v>37</v>
      </c>
      <c r="L1795" t="s">
        <v>50</v>
      </c>
      <c r="M1795" t="s">
        <v>39</v>
      </c>
      <c r="N1795" s="40"/>
      <c r="O1795" s="40"/>
      <c r="P1795" s="40"/>
      <c r="Q1795" s="40"/>
      <c r="R1795" s="39"/>
      <c r="S1795" s="39"/>
      <c r="T1795" s="39"/>
      <c r="U1795" s="40"/>
      <c r="V1795" s="39"/>
      <c r="W1795" s="69"/>
      <c r="Y1795" t="s">
        <v>40</v>
      </c>
      <c r="AA1795">
        <v>10763936</v>
      </c>
      <c r="AB1795" s="46" t="b">
        <v>0</v>
      </c>
      <c r="AD1795" s="8"/>
    </row>
    <row r="1796" ht="14.25" customHeight="1">
      <c r="A1796" s="38">
        <v>1287</v>
      </c>
      <c r="B1796" s="46" t="s">
        <v>44</v>
      </c>
      <c r="C1796" s="46" t="s">
        <v>45</v>
      </c>
      <c r="D1796" s="46" t="s">
        <v>2731</v>
      </c>
      <c r="E1796" s="46" t="s">
        <v>2732</v>
      </c>
      <c r="F1796" t="s">
        <v>48</v>
      </c>
      <c r="G1796" s="46" t="s">
        <v>49</v>
      </c>
      <c r="H1796">
        <v>0.095060479366</v>
      </c>
      <c r="I1796" t="s">
        <v>37</v>
      </c>
      <c r="L1796" t="s">
        <v>50</v>
      </c>
      <c r="M1796" t="s">
        <v>39</v>
      </c>
      <c r="N1796" s="40"/>
      <c r="O1796" s="40"/>
      <c r="P1796" s="40"/>
      <c r="Q1796" s="40"/>
      <c r="R1796" s="39"/>
      <c r="S1796" s="39"/>
      <c r="T1796" s="39"/>
      <c r="U1796" s="40"/>
      <c r="V1796" s="39"/>
      <c r="W1796" s="69"/>
      <c r="Y1796" t="s">
        <v>40</v>
      </c>
      <c r="AA1796">
        <v>36713</v>
      </c>
      <c r="AB1796" s="46" t="b">
        <v>0</v>
      </c>
      <c r="AD1796" s="8"/>
    </row>
    <row r="1797" ht="14.25" customHeight="1">
      <c r="A1797" s="38">
        <v>1287</v>
      </c>
      <c r="B1797" s="46" t="s">
        <v>53</v>
      </c>
      <c r="C1797" s="46" t="s">
        <v>45</v>
      </c>
      <c r="D1797" s="46" t="s">
        <v>2733</v>
      </c>
      <c r="E1797" s="46" t="s">
        <v>2734</v>
      </c>
      <c r="F1797" t="s">
        <v>48</v>
      </c>
      <c r="G1797" s="46" t="s">
        <v>49</v>
      </c>
      <c r="H1797">
        <v>0.000015848932</v>
      </c>
      <c r="I1797" t="s">
        <v>37</v>
      </c>
      <c r="L1797" t="s">
        <v>50</v>
      </c>
      <c r="M1797" t="s">
        <v>39</v>
      </c>
      <c r="N1797" s="40"/>
      <c r="O1797" s="40"/>
      <c r="P1797" s="40"/>
      <c r="Q1797" s="40"/>
      <c r="R1797" s="39"/>
      <c r="S1797" s="39"/>
      <c r="T1797" s="39"/>
      <c r="U1797" s="40"/>
      <c r="V1797" s="39"/>
      <c r="W1797" s="69"/>
      <c r="Y1797" t="s">
        <v>40</v>
      </c>
      <c r="AA1797">
        <v>33326</v>
      </c>
      <c r="AB1797" s="46" t="b">
        <v>0</v>
      </c>
      <c r="AD1797" s="8"/>
    </row>
    <row r="1798" ht="14.25" customHeight="1">
      <c r="A1798" s="38">
        <v>1287</v>
      </c>
      <c r="B1798" s="46" t="s">
        <v>53</v>
      </c>
      <c r="C1798" s="46" t="s">
        <v>45</v>
      </c>
      <c r="D1798" s="46" t="s">
        <v>2735</v>
      </c>
      <c r="E1798" s="46" t="s">
        <v>2736</v>
      </c>
      <c r="F1798" t="s">
        <v>48</v>
      </c>
      <c r="G1798" s="46" t="s">
        <v>49</v>
      </c>
      <c r="H1798">
        <v>0.000041686938</v>
      </c>
      <c r="I1798" t="s">
        <v>37</v>
      </c>
      <c r="L1798" t="s">
        <v>50</v>
      </c>
      <c r="M1798" t="s">
        <v>39</v>
      </c>
      <c r="N1798" s="40"/>
      <c r="O1798" s="40"/>
      <c r="P1798" s="40"/>
      <c r="Q1798" s="40"/>
      <c r="R1798" s="39"/>
      <c r="S1798" s="39"/>
      <c r="T1798" s="39"/>
      <c r="U1798" s="40"/>
      <c r="V1798" s="39"/>
      <c r="W1798" s="69"/>
      <c r="Y1798" t="s">
        <v>40</v>
      </c>
      <c r="AA1798">
        <v>34418</v>
      </c>
      <c r="AB1798" s="46" t="b">
        <v>0</v>
      </c>
      <c r="AD1798" s="8"/>
    </row>
    <row r="1799" ht="14.25" customHeight="1">
      <c r="A1799" s="38">
        <v>1287</v>
      </c>
      <c r="B1799" s="46" t="s">
        <v>53</v>
      </c>
      <c r="C1799" s="46" t="s">
        <v>45</v>
      </c>
      <c r="D1799" s="46" t="s">
        <v>2737</v>
      </c>
      <c r="E1799" s="46" t="s">
        <v>2738</v>
      </c>
      <c r="F1799" t="s">
        <v>48</v>
      </c>
      <c r="G1799" s="46" t="s">
        <v>49</v>
      </c>
      <c r="H1799">
        <v>0.000011748976</v>
      </c>
      <c r="I1799" t="s">
        <v>37</v>
      </c>
      <c r="L1799" t="s">
        <v>50</v>
      </c>
      <c r="M1799" t="s">
        <v>39</v>
      </c>
      <c r="N1799" s="40"/>
      <c r="O1799" s="40"/>
      <c r="P1799" s="40"/>
      <c r="Q1799" s="40"/>
      <c r="R1799" s="39"/>
      <c r="S1799" s="39"/>
      <c r="T1799" s="39"/>
      <c r="U1799" s="40"/>
      <c r="V1799" s="39"/>
      <c r="W1799" s="69"/>
      <c r="Y1799" t="s">
        <v>40</v>
      </c>
      <c r="AA1799">
        <v>36278</v>
      </c>
      <c r="AB1799" s="46" t="b">
        <v>0</v>
      </c>
      <c r="AD1799" s="8"/>
    </row>
    <row r="1800" ht="14.25" customHeight="1">
      <c r="A1800" s="38">
        <v>1287</v>
      </c>
      <c r="B1800" s="46" t="s">
        <v>53</v>
      </c>
      <c r="C1800" s="46" t="s">
        <v>45</v>
      </c>
      <c r="D1800" s="46" t="s">
        <v>2739</v>
      </c>
      <c r="E1800" s="46" t="s">
        <v>2740</v>
      </c>
      <c r="F1800" t="s">
        <v>48</v>
      </c>
      <c r="G1800" s="46" t="s">
        <v>49</v>
      </c>
      <c r="H1800">
        <v>0.000120226443</v>
      </c>
      <c r="I1800" t="s">
        <v>37</v>
      </c>
      <c r="L1800" t="s">
        <v>50</v>
      </c>
      <c r="M1800" t="s">
        <v>39</v>
      </c>
      <c r="N1800" s="40"/>
      <c r="O1800" s="40"/>
      <c r="P1800" s="40"/>
      <c r="Q1800" s="40"/>
      <c r="R1800" s="39"/>
      <c r="S1800" s="39"/>
      <c r="T1800" s="39"/>
      <c r="U1800" s="40"/>
      <c r="V1800" s="39"/>
      <c r="W1800" s="69"/>
      <c r="Y1800" t="s">
        <v>40</v>
      </c>
      <c r="AA1800">
        <v>24141</v>
      </c>
      <c r="AB1800" s="46" t="b">
        <v>0</v>
      </c>
      <c r="AD1800" s="8"/>
    </row>
    <row r="1801" ht="14.25" customHeight="1">
      <c r="A1801" s="38">
        <v>1287</v>
      </c>
      <c r="B1801" s="46" t="s">
        <v>53</v>
      </c>
      <c r="C1801" s="46" t="s">
        <v>45</v>
      </c>
      <c r="D1801" s="46" t="s">
        <v>2741</v>
      </c>
      <c r="E1801" s="46" t="s">
        <v>2742</v>
      </c>
      <c r="F1801" t="s">
        <v>48</v>
      </c>
      <c r="G1801" s="46" t="s">
        <v>49</v>
      </c>
      <c r="H1801">
        <v>0.002691534804</v>
      </c>
      <c r="I1801" t="s">
        <v>37</v>
      </c>
      <c r="L1801" t="s">
        <v>50</v>
      </c>
      <c r="M1801" t="s">
        <v>39</v>
      </c>
      <c r="N1801" s="40"/>
      <c r="O1801" s="40"/>
      <c r="P1801" s="40"/>
      <c r="Q1801" s="40"/>
      <c r="R1801" s="39"/>
      <c r="S1801" s="39"/>
      <c r="T1801" s="39"/>
      <c r="U1801" s="40"/>
      <c r="V1801" s="39"/>
      <c r="W1801" s="69"/>
      <c r="Y1801" t="s">
        <v>40</v>
      </c>
      <c r="AA1801">
        <v>14868</v>
      </c>
      <c r="AB1801" s="46" t="b">
        <v>0</v>
      </c>
      <c r="AD1801" s="8"/>
    </row>
    <row r="1802" ht="14.25" customHeight="1">
      <c r="A1802" s="38">
        <v>1287</v>
      </c>
      <c r="B1802" s="46" t="s">
        <v>44</v>
      </c>
      <c r="C1802" s="46" t="s">
        <v>45</v>
      </c>
      <c r="D1802" s="46" t="s">
        <v>2743</v>
      </c>
      <c r="E1802" s="46" t="s">
        <v>2744</v>
      </c>
      <c r="F1802" t="s">
        <v>48</v>
      </c>
      <c r="G1802" s="46" t="s">
        <v>49</v>
      </c>
      <c r="H1802">
        <v>0.000040086672</v>
      </c>
      <c r="I1802" t="s">
        <v>37</v>
      </c>
      <c r="L1802" s="46" t="str">
        <f>((I1802&amp;A1802)&amp;"-")&amp;B1802</f>
        <v>REF1287-Wang 99 - S3</v>
      </c>
      <c r="M1802" t="s">
        <v>39</v>
      </c>
      <c r="N1802" s="40"/>
      <c r="O1802" s="40"/>
      <c r="P1802" s="40"/>
      <c r="Q1802" s="40"/>
      <c r="R1802" s="39"/>
      <c r="S1802" s="39"/>
      <c r="T1802" s="39"/>
      <c r="U1802" s="40"/>
      <c r="V1802" s="39"/>
      <c r="W1802" s="69"/>
      <c r="Y1802" t="s">
        <v>40</v>
      </c>
      <c r="AA1802">
        <v>28295196</v>
      </c>
      <c r="AB1802" s="46" t="b">
        <v>0</v>
      </c>
      <c r="AD1802" s="8"/>
    </row>
    <row r="1803" ht="14.25" customHeight="1">
      <c r="A1803" s="38">
        <v>1287</v>
      </c>
      <c r="B1803" s="46" t="s">
        <v>44</v>
      </c>
      <c r="C1803" s="46" t="s">
        <v>45</v>
      </c>
      <c r="D1803" s="46" t="s">
        <v>2745</v>
      </c>
      <c r="E1803" s="46" t="s">
        <v>2746</v>
      </c>
      <c r="F1803" t="s">
        <v>48</v>
      </c>
      <c r="G1803" s="46" t="s">
        <v>49</v>
      </c>
      <c r="H1803">
        <v>0.000498884487</v>
      </c>
      <c r="I1803" t="s">
        <v>37</v>
      </c>
      <c r="L1803" t="s">
        <v>50</v>
      </c>
      <c r="M1803" t="s">
        <v>39</v>
      </c>
      <c r="N1803" s="40"/>
      <c r="O1803" s="40"/>
      <c r="P1803" s="40"/>
      <c r="Q1803" s="40"/>
      <c r="R1803" s="39"/>
      <c r="S1803" s="39"/>
      <c r="T1803" s="39"/>
      <c r="U1803" s="40"/>
      <c r="V1803" s="39"/>
      <c r="W1803" s="69"/>
      <c r="Y1803" t="s">
        <v>40</v>
      </c>
      <c r="AA1803">
        <v>10468838</v>
      </c>
      <c r="AB1803" s="46" t="b">
        <v>0</v>
      </c>
      <c r="AD1803" s="8"/>
    </row>
    <row r="1804" ht="14.25" customHeight="1">
      <c r="A1804" s="38">
        <v>1287</v>
      </c>
      <c r="B1804" s="46" t="s">
        <v>53</v>
      </c>
      <c r="C1804" s="46" t="s">
        <v>45</v>
      </c>
      <c r="D1804" s="46" t="s">
        <v>2747</v>
      </c>
      <c r="E1804" s="46" t="s">
        <v>2748</v>
      </c>
      <c r="F1804" t="s">
        <v>48</v>
      </c>
      <c r="G1804" s="46" t="s">
        <v>49</v>
      </c>
      <c r="H1804">
        <v>0.000064565423</v>
      </c>
      <c r="I1804" t="s">
        <v>37</v>
      </c>
      <c r="L1804" t="s">
        <v>50</v>
      </c>
      <c r="M1804" t="s">
        <v>39</v>
      </c>
      <c r="N1804" s="40"/>
      <c r="O1804" s="40"/>
      <c r="P1804" s="40"/>
      <c r="Q1804" s="40"/>
      <c r="R1804" s="39"/>
      <c r="S1804" s="39"/>
      <c r="T1804" s="39"/>
      <c r="U1804" s="40"/>
      <c r="V1804" s="39"/>
      <c r="W1804" s="69"/>
      <c r="Y1804" t="s">
        <v>40</v>
      </c>
      <c r="AA1804">
        <v>3568</v>
      </c>
      <c r="AB1804" s="46" t="b">
        <v>0</v>
      </c>
      <c r="AD1804" s="8"/>
    </row>
    <row r="1805" ht="14.25" customHeight="1">
      <c r="A1805" s="38">
        <v>1287</v>
      </c>
      <c r="B1805" s="46" t="s">
        <v>44</v>
      </c>
      <c r="C1805" s="46" t="s">
        <v>45</v>
      </c>
      <c r="D1805" s="46" t="s">
        <v>2749</v>
      </c>
      <c r="E1805" s="46" t="s">
        <v>2750</v>
      </c>
      <c r="F1805" t="s">
        <v>48</v>
      </c>
      <c r="G1805" s="46" t="s">
        <v>49</v>
      </c>
      <c r="H1805">
        <v>0.028510182675</v>
      </c>
      <c r="I1805" t="s">
        <v>37</v>
      </c>
      <c r="L1805" t="s">
        <v>50</v>
      </c>
      <c r="M1805" t="s">
        <v>39</v>
      </c>
      <c r="N1805" s="40"/>
      <c r="O1805" s="40"/>
      <c r="P1805" s="40"/>
      <c r="Q1805" s="40"/>
      <c r="R1805" s="39"/>
      <c r="S1805" s="39"/>
      <c r="T1805" s="39"/>
      <c r="U1805" s="40"/>
      <c r="V1805" s="39"/>
      <c r="W1805" s="69"/>
      <c r="Y1805" t="s">
        <v>40</v>
      </c>
      <c r="AA1805">
        <v>10469121</v>
      </c>
      <c r="AB1805" s="46" t="b">
        <v>0</v>
      </c>
      <c r="AD1805" s="8"/>
    </row>
    <row r="1806" ht="14.25" customHeight="1">
      <c r="A1806" s="38">
        <v>1287</v>
      </c>
      <c r="B1806" s="46" t="s">
        <v>44</v>
      </c>
      <c r="C1806" s="46" t="s">
        <v>45</v>
      </c>
      <c r="D1806" s="46" t="s">
        <v>2751</v>
      </c>
      <c r="E1806" s="46" t="s">
        <v>2752</v>
      </c>
      <c r="F1806" t="s">
        <v>48</v>
      </c>
      <c r="G1806" s="46" t="s">
        <v>49</v>
      </c>
      <c r="H1806">
        <v>0.000778036551</v>
      </c>
      <c r="I1806" t="s">
        <v>37</v>
      </c>
      <c r="L1806" t="s">
        <v>50</v>
      </c>
      <c r="M1806" t="s">
        <v>39</v>
      </c>
      <c r="N1806" s="40"/>
      <c r="O1806" s="40"/>
      <c r="P1806" s="40"/>
      <c r="Q1806" s="40"/>
      <c r="R1806" s="39"/>
      <c r="S1806" s="39"/>
      <c r="T1806" s="39"/>
      <c r="U1806" s="40"/>
      <c r="V1806" s="39"/>
      <c r="W1806" s="69"/>
      <c r="Y1806" t="s">
        <v>40</v>
      </c>
      <c r="AA1806">
        <v>13773782</v>
      </c>
      <c r="AB1806" s="46" t="b">
        <v>0</v>
      </c>
      <c r="AD1806" s="8"/>
    </row>
    <row r="1807" ht="14.25" customHeight="1">
      <c r="A1807" s="38">
        <v>1287</v>
      </c>
      <c r="B1807" s="46" t="s">
        <v>44</v>
      </c>
      <c r="C1807" s="46" t="s">
        <v>45</v>
      </c>
      <c r="D1807" s="46" t="s">
        <v>2753</v>
      </c>
      <c r="E1807" s="46" t="s">
        <v>2754</v>
      </c>
      <c r="F1807" t="s">
        <v>48</v>
      </c>
      <c r="G1807" s="46" t="s">
        <v>49</v>
      </c>
      <c r="H1807">
        <v>0.000380189396</v>
      </c>
      <c r="I1807" t="s">
        <v>37</v>
      </c>
      <c r="L1807" s="46" t="str">
        <f>((I1807&amp;A1807)&amp;"-")&amp;B1807</f>
        <v>REF1287-Wang 99 - S3</v>
      </c>
      <c r="M1807" t="s">
        <v>39</v>
      </c>
      <c r="N1807" s="40"/>
      <c r="O1807" s="40"/>
      <c r="P1807" s="40"/>
      <c r="Q1807" s="40"/>
      <c r="R1807" s="39"/>
      <c r="S1807" s="39"/>
      <c r="T1807" s="39"/>
      <c r="U1807" s="40"/>
      <c r="V1807" s="39"/>
      <c r="W1807" s="69"/>
      <c r="Y1807" t="s">
        <v>40</v>
      </c>
      <c r="AA1807">
        <v>28295161</v>
      </c>
      <c r="AB1807" s="46" t="b">
        <v>0</v>
      </c>
      <c r="AD1807" s="8"/>
    </row>
    <row r="1808" ht="14.25" customHeight="1">
      <c r="A1808" s="38">
        <v>1287</v>
      </c>
      <c r="B1808" s="46" t="s">
        <v>44</v>
      </c>
      <c r="C1808" s="46" t="s">
        <v>45</v>
      </c>
      <c r="D1808" s="46" t="s">
        <v>2755</v>
      </c>
      <c r="E1808" s="46" t="s">
        <v>2756</v>
      </c>
      <c r="F1808" t="s">
        <v>48</v>
      </c>
      <c r="G1808" s="46" t="s">
        <v>49</v>
      </c>
      <c r="H1808">
        <v>0.000835603018</v>
      </c>
      <c r="I1808" t="s">
        <v>37</v>
      </c>
      <c r="L1808" t="s">
        <v>50</v>
      </c>
      <c r="M1808" t="s">
        <v>39</v>
      </c>
      <c r="N1808" s="40"/>
      <c r="O1808" s="40"/>
      <c r="P1808" s="40"/>
      <c r="Q1808" s="40"/>
      <c r="R1808" s="39"/>
      <c r="S1808" s="39"/>
      <c r="T1808" s="39"/>
      <c r="U1808" s="40"/>
      <c r="V1808" s="39"/>
      <c r="W1808" s="69"/>
      <c r="Y1808" t="s">
        <v>40</v>
      </c>
      <c r="AA1808">
        <v>9462327</v>
      </c>
      <c r="AB1808" s="46" t="b">
        <v>0</v>
      </c>
      <c r="AD1808" s="8"/>
    </row>
    <row r="1809" ht="14.25" customHeight="1">
      <c r="A1809" s="38">
        <v>1287</v>
      </c>
      <c r="B1809" s="46" t="s">
        <v>44</v>
      </c>
      <c r="C1809" s="46" t="s">
        <v>45</v>
      </c>
      <c r="D1809" s="46" t="s">
        <v>2757</v>
      </c>
      <c r="E1809" s="46" t="s">
        <v>2758</v>
      </c>
      <c r="F1809" t="s">
        <v>48</v>
      </c>
      <c r="G1809" s="46" t="s">
        <v>49</v>
      </c>
      <c r="H1809">
        <v>0.000033962527</v>
      </c>
      <c r="I1809" t="s">
        <v>37</v>
      </c>
      <c r="L1809" t="s">
        <v>50</v>
      </c>
      <c r="M1809" t="s">
        <v>39</v>
      </c>
      <c r="N1809" s="40"/>
      <c r="O1809" s="40"/>
      <c r="P1809" s="40"/>
      <c r="Q1809" s="40"/>
      <c r="R1809" s="39"/>
      <c r="S1809" s="39"/>
      <c r="T1809" s="39"/>
      <c r="U1809" s="40"/>
      <c r="V1809" s="39"/>
      <c r="W1809" s="69"/>
      <c r="Y1809" t="s">
        <v>40</v>
      </c>
      <c r="AA1809">
        <v>141746</v>
      </c>
      <c r="AB1809" s="46" t="b">
        <v>0</v>
      </c>
      <c r="AD1809" s="8"/>
    </row>
    <row r="1810" ht="14.25" customHeight="1">
      <c r="A1810" s="38">
        <v>1273</v>
      </c>
      <c r="B1810" s="46" t="s">
        <v>2759</v>
      </c>
      <c r="C1810" s="46" t="s">
        <v>2760</v>
      </c>
      <c r="D1810" s="46" t="s">
        <v>2761</v>
      </c>
      <c r="E1810" s="46" t="s">
        <v>2762</v>
      </c>
      <c r="F1810" t="s">
        <v>873</v>
      </c>
      <c r="G1810" s="46" t="s">
        <v>874</v>
      </c>
      <c r="H1810">
        <v>2.5244184915685</v>
      </c>
      <c r="I1810" t="s">
        <v>37</v>
      </c>
      <c r="L1810" t="s">
        <v>2763</v>
      </c>
      <c r="M1810" t="s">
        <v>39</v>
      </c>
      <c r="N1810" s="40"/>
      <c r="O1810" s="40"/>
      <c r="P1810" s="40"/>
      <c r="Q1810" s="40"/>
      <c r="R1810" s="39"/>
      <c r="S1810" s="39"/>
      <c r="T1810" s="39"/>
      <c r="U1810" s="40"/>
      <c r="V1810" s="39"/>
      <c r="W1810" s="69"/>
      <c r="Y1810" t="s">
        <v>40</v>
      </c>
      <c r="AA1810">
        <v>75193</v>
      </c>
      <c r="AB1810" s="46" t="b">
        <f>if((W1810=""),false,true)</f>
        <v>0</v>
      </c>
      <c r="AD1810" s="8"/>
    </row>
    <row r="1811" ht="14.25" customHeight="1">
      <c r="A1811" s="38">
        <v>1273</v>
      </c>
      <c r="B1811" s="46" t="s">
        <v>2759</v>
      </c>
      <c r="C1811" s="46" t="s">
        <v>2760</v>
      </c>
      <c r="D1811" s="46" t="s">
        <v>2761</v>
      </c>
      <c r="E1811" s="46" t="s">
        <v>2762</v>
      </c>
      <c r="F1811" t="s">
        <v>586</v>
      </c>
      <c r="G1811" s="46" t="s">
        <v>587</v>
      </c>
      <c r="H1811">
        <v>3.1037658241013</v>
      </c>
      <c r="I1811" t="s">
        <v>37</v>
      </c>
      <c r="L1811" t="s">
        <v>2763</v>
      </c>
      <c r="M1811" t="s">
        <v>39</v>
      </c>
      <c r="N1811" s="40"/>
      <c r="O1811" s="40"/>
      <c r="P1811" s="40"/>
      <c r="Q1811" s="40"/>
      <c r="R1811" s="39"/>
      <c r="S1811" s="39"/>
      <c r="T1811" s="39"/>
      <c r="U1811" s="40"/>
      <c r="V1811" s="39"/>
      <c r="W1811" s="69"/>
      <c r="Y1811" t="s">
        <v>40</v>
      </c>
      <c r="AA1811">
        <v>75193</v>
      </c>
      <c r="AB1811" s="46" t="b">
        <f>if((W1811=""),false,true)</f>
        <v>0</v>
      </c>
      <c r="AD1811" s="8"/>
    </row>
    <row r="1812" ht="14.25" customHeight="1">
      <c r="A1812" s="38">
        <v>1273</v>
      </c>
      <c r="B1812" s="46" t="s">
        <v>2759</v>
      </c>
      <c r="C1812" s="46" t="s">
        <v>2760</v>
      </c>
      <c r="D1812" s="46" t="s">
        <v>2761</v>
      </c>
      <c r="E1812" s="46" t="s">
        <v>2762</v>
      </c>
      <c r="F1812" t="s">
        <v>1603</v>
      </c>
      <c r="G1812" s="46" t="s">
        <v>1604</v>
      </c>
      <c r="H1812">
        <v>2.7137762457209</v>
      </c>
      <c r="I1812" t="s">
        <v>37</v>
      </c>
      <c r="L1812" t="s">
        <v>2763</v>
      </c>
      <c r="M1812" t="s">
        <v>39</v>
      </c>
      <c r="N1812" s="40"/>
      <c r="O1812" s="40"/>
      <c r="P1812" s="40"/>
      <c r="Q1812" s="40"/>
      <c r="R1812" s="39"/>
      <c r="S1812" s="39"/>
      <c r="T1812" s="39"/>
      <c r="U1812" s="40"/>
      <c r="V1812" s="39"/>
      <c r="W1812" s="69"/>
      <c r="Y1812" t="s">
        <v>40</v>
      </c>
      <c r="AA1812">
        <v>75193</v>
      </c>
      <c r="AB1812" s="46" t="b">
        <f>if((W1812=""),false,true)</f>
        <v>0</v>
      </c>
      <c r="AD1812" s="8"/>
    </row>
    <row r="1813" ht="14.25" customHeight="1">
      <c r="A1813" s="38">
        <v>1273</v>
      </c>
      <c r="B1813" s="46" t="s">
        <v>2759</v>
      </c>
      <c r="C1813" s="46" t="s">
        <v>2760</v>
      </c>
      <c r="D1813" s="46" t="s">
        <v>2761</v>
      </c>
      <c r="E1813" s="46" t="s">
        <v>2762</v>
      </c>
      <c r="F1813" t="s">
        <v>591</v>
      </c>
      <c r="G1813" s="46" t="s">
        <v>592</v>
      </c>
      <c r="H1813">
        <v>2.5188894092093</v>
      </c>
      <c r="I1813" t="s">
        <v>37</v>
      </c>
      <c r="L1813" t="s">
        <v>2763</v>
      </c>
      <c r="M1813" t="s">
        <v>39</v>
      </c>
      <c r="N1813" s="40"/>
      <c r="O1813" s="40"/>
      <c r="P1813" s="40"/>
      <c r="Q1813" s="40"/>
      <c r="R1813" s="39"/>
      <c r="S1813" s="39"/>
      <c r="T1813" s="39"/>
      <c r="U1813" s="40"/>
      <c r="V1813" s="39"/>
      <c r="W1813" s="69"/>
      <c r="Y1813" t="s">
        <v>40</v>
      </c>
      <c r="AA1813">
        <v>75193</v>
      </c>
      <c r="AB1813" s="46" t="b">
        <f>if((W1813=""),false,true)</f>
        <v>0</v>
      </c>
      <c r="AD1813" s="8"/>
    </row>
    <row r="1814" ht="14.25" customHeight="1">
      <c r="A1814" s="38">
        <v>1273</v>
      </c>
      <c r="B1814" s="46" t="s">
        <v>2759</v>
      </c>
      <c r="C1814" s="46" t="s">
        <v>2760</v>
      </c>
      <c r="D1814" s="46" t="s">
        <v>2761</v>
      </c>
      <c r="E1814" s="46" t="s">
        <v>2762</v>
      </c>
      <c r="F1814" t="s">
        <v>434</v>
      </c>
      <c r="G1814" s="46" t="s">
        <v>593</v>
      </c>
      <c r="H1814">
        <v>0.55503973545373</v>
      </c>
      <c r="I1814" t="s">
        <v>37</v>
      </c>
      <c r="L1814" t="s">
        <v>2763</v>
      </c>
      <c r="M1814" t="s">
        <v>39</v>
      </c>
      <c r="N1814" s="40"/>
      <c r="O1814" s="40"/>
      <c r="P1814" s="40"/>
      <c r="Q1814" s="40"/>
      <c r="R1814" s="39"/>
      <c r="S1814" s="39"/>
      <c r="T1814" s="39"/>
      <c r="U1814" s="40"/>
      <c r="V1814" s="39"/>
      <c r="W1814" s="69"/>
      <c r="Y1814" t="s">
        <v>40</v>
      </c>
      <c r="AA1814">
        <v>75193</v>
      </c>
      <c r="AB1814" s="46" t="b">
        <f>if((W1814=""),false,true)</f>
        <v>0</v>
      </c>
      <c r="AD1814" s="8"/>
    </row>
    <row r="1815" ht="14.25" customHeight="1">
      <c r="A1815" s="38">
        <v>1287</v>
      </c>
      <c r="B1815" s="46" t="s">
        <v>44</v>
      </c>
      <c r="C1815" s="46" t="s">
        <v>45</v>
      </c>
      <c r="D1815" s="46" t="s">
        <v>2764</v>
      </c>
      <c r="E1815" s="46" t="s">
        <v>2765</v>
      </c>
      <c r="F1815" t="s">
        <v>48</v>
      </c>
      <c r="G1815" s="46" t="s">
        <v>49</v>
      </c>
      <c r="H1815">
        <v>0.002296148648</v>
      </c>
      <c r="I1815" t="s">
        <v>37</v>
      </c>
      <c r="L1815" s="46" t="str">
        <f>((I1815&amp;A1815)&amp;"-")&amp;B1815</f>
        <v>REF1287-Wang 99 - S3</v>
      </c>
      <c r="M1815" t="s">
        <v>39</v>
      </c>
      <c r="N1815" s="40"/>
      <c r="O1815" s="40"/>
      <c r="P1815" s="40"/>
      <c r="Q1815" s="40"/>
      <c r="R1815" s="39"/>
      <c r="S1815" s="39"/>
      <c r="T1815" s="39"/>
      <c r="U1815" s="40"/>
      <c r="V1815" s="39"/>
      <c r="W1815" s="69"/>
      <c r="Y1815" t="s">
        <v>40</v>
      </c>
      <c r="AA1815">
        <v>28295128</v>
      </c>
      <c r="AB1815" s="46" t="b">
        <v>0</v>
      </c>
      <c r="AD1815" s="8"/>
    </row>
    <row r="1816" ht="14.25" customHeight="1">
      <c r="A1816" s="38">
        <v>1287</v>
      </c>
      <c r="B1816" s="46" t="s">
        <v>44</v>
      </c>
      <c r="C1816" s="46" t="s">
        <v>45</v>
      </c>
      <c r="D1816" s="46" t="s">
        <v>2766</v>
      </c>
      <c r="E1816" s="46" t="s">
        <v>2767</v>
      </c>
      <c r="F1816" t="s">
        <v>48</v>
      </c>
      <c r="G1816" s="46" t="s">
        <v>49</v>
      </c>
      <c r="H1816">
        <v>0.005970352866</v>
      </c>
      <c r="I1816" t="s">
        <v>37</v>
      </c>
      <c r="L1816" s="46" t="str">
        <f>((I1816&amp;A1816)&amp;"-")&amp;B1816</f>
        <v>REF1287-Wang 99 - S3</v>
      </c>
      <c r="M1816" t="s">
        <v>39</v>
      </c>
      <c r="N1816" s="40"/>
      <c r="O1816" s="40"/>
      <c r="P1816" s="40"/>
      <c r="Q1816" s="40"/>
      <c r="R1816" s="39"/>
      <c r="S1816" s="39"/>
      <c r="T1816" s="39"/>
      <c r="U1816" s="40"/>
      <c r="V1816" s="39"/>
      <c r="W1816" s="69"/>
      <c r="Y1816" t="s">
        <v>40</v>
      </c>
      <c r="AA1816">
        <v>15298514</v>
      </c>
      <c r="AB1816" s="46" t="b">
        <v>0</v>
      </c>
      <c r="AD1816" s="8"/>
    </row>
    <row r="1817" ht="14.25" customHeight="1">
      <c r="A1817" s="38">
        <v>1287</v>
      </c>
      <c r="B1817" s="46" t="s">
        <v>44</v>
      </c>
      <c r="C1817" s="46" t="s">
        <v>45</v>
      </c>
      <c r="D1817" s="46" t="s">
        <v>2768</v>
      </c>
      <c r="E1817" s="46" t="s">
        <v>2769</v>
      </c>
      <c r="F1817" t="s">
        <v>48</v>
      </c>
      <c r="G1817" s="46" t="s">
        <v>49</v>
      </c>
      <c r="H1817">
        <v>0.000067764151</v>
      </c>
      <c r="I1817" t="s">
        <v>37</v>
      </c>
      <c r="L1817" s="46" t="str">
        <f>((I1817&amp;A1817)&amp;"-")&amp;B1817</f>
        <v>REF1287-Wang 99 - S3</v>
      </c>
      <c r="M1817" t="s">
        <v>39</v>
      </c>
      <c r="N1817" s="40"/>
      <c r="O1817" s="40"/>
      <c r="P1817" s="40"/>
      <c r="Q1817" s="40"/>
      <c r="R1817" s="39"/>
      <c r="S1817" s="39"/>
      <c r="T1817" s="39"/>
      <c r="U1817" s="40"/>
      <c r="V1817" s="39"/>
      <c r="W1817" s="69"/>
      <c r="Y1817" t="s">
        <v>40</v>
      </c>
      <c r="AA1817">
        <v>15562244</v>
      </c>
      <c r="AB1817" s="46" t="b">
        <v>0</v>
      </c>
      <c r="AD1817" s="8"/>
    </row>
    <row r="1818" ht="14.25" customHeight="1">
      <c r="A1818" s="38">
        <v>1287</v>
      </c>
      <c r="B1818" s="46" t="s">
        <v>44</v>
      </c>
      <c r="C1818" s="46" t="s">
        <v>45</v>
      </c>
      <c r="D1818" s="46" t="s">
        <v>2770</v>
      </c>
      <c r="E1818" s="46" t="s">
        <v>2771</v>
      </c>
      <c r="F1818" t="s">
        <v>48</v>
      </c>
      <c r="G1818" s="46" t="s">
        <v>49</v>
      </c>
      <c r="H1818">
        <v>0.006698846094</v>
      </c>
      <c r="I1818" t="s">
        <v>37</v>
      </c>
      <c r="L1818" s="46" t="str">
        <f>((I1818&amp;A1818)&amp;"-")&amp;B1818</f>
        <v>REF1287-Wang 99 - S3</v>
      </c>
      <c r="M1818" t="s">
        <v>39</v>
      </c>
      <c r="N1818" s="40"/>
      <c r="O1818" s="40"/>
      <c r="P1818" s="40"/>
      <c r="Q1818" s="40"/>
      <c r="R1818" s="39"/>
      <c r="S1818" s="39"/>
      <c r="T1818" s="39"/>
      <c r="U1818" s="40"/>
      <c r="V1818" s="39"/>
      <c r="W1818" s="69"/>
      <c r="Y1818" t="s">
        <v>40</v>
      </c>
      <c r="AA1818">
        <v>24581659</v>
      </c>
      <c r="AB1818" s="46" t="b">
        <v>0</v>
      </c>
      <c r="AD1818" s="8"/>
    </row>
    <row r="1819" ht="14.25" customHeight="1">
      <c r="A1819" s="38">
        <v>1287</v>
      </c>
      <c r="B1819" s="46" t="s">
        <v>53</v>
      </c>
      <c r="C1819" s="46" t="s">
        <v>45</v>
      </c>
      <c r="D1819" s="46" t="s">
        <v>2772</v>
      </c>
      <c r="E1819" s="46" t="s">
        <v>2773</v>
      </c>
      <c r="F1819" t="s">
        <v>48</v>
      </c>
      <c r="G1819" s="46" t="s">
        <v>49</v>
      </c>
      <c r="H1819">
        <v>0.033884415614</v>
      </c>
      <c r="I1819" t="s">
        <v>37</v>
      </c>
      <c r="L1819" t="s">
        <v>50</v>
      </c>
      <c r="M1819" t="s">
        <v>39</v>
      </c>
      <c r="N1819" s="40"/>
      <c r="O1819" s="40"/>
      <c r="P1819" s="40"/>
      <c r="Q1819" s="40"/>
      <c r="R1819" s="39"/>
      <c r="S1819" s="39"/>
      <c r="T1819" s="39"/>
      <c r="U1819" s="40"/>
      <c r="V1819" s="39"/>
      <c r="W1819" s="69"/>
      <c r="Y1819" t="s">
        <v>294</v>
      </c>
      <c r="AA1819">
        <v>7097</v>
      </c>
      <c r="AB1819" s="46" t="b">
        <v>0</v>
      </c>
      <c r="AD1819" s="8"/>
    </row>
    <row r="1820" ht="14.25" customHeight="1">
      <c r="A1820" s="38">
        <v>1287</v>
      </c>
      <c r="B1820" s="46" t="s">
        <v>44</v>
      </c>
      <c r="C1820" s="46" t="s">
        <v>45</v>
      </c>
      <c r="D1820" s="46" t="s">
        <v>2774</v>
      </c>
      <c r="E1820" s="46" t="s">
        <v>2775</v>
      </c>
      <c r="F1820" t="s">
        <v>48</v>
      </c>
      <c r="G1820" s="46" t="s">
        <v>49</v>
      </c>
      <c r="H1820">
        <v>0.001981527026</v>
      </c>
      <c r="I1820" t="s">
        <v>37</v>
      </c>
      <c r="L1820" t="s">
        <v>50</v>
      </c>
      <c r="M1820" t="s">
        <v>39</v>
      </c>
      <c r="N1820" s="40"/>
      <c r="O1820" s="40"/>
      <c r="P1820" s="40"/>
      <c r="Q1820" s="40"/>
      <c r="R1820" s="39"/>
      <c r="S1820" s="39"/>
      <c r="T1820" s="39"/>
      <c r="U1820" s="40"/>
      <c r="V1820" s="39"/>
      <c r="W1820" s="69"/>
      <c r="Y1820" t="s">
        <v>40</v>
      </c>
      <c r="AA1820">
        <v>8474</v>
      </c>
      <c r="AB1820" s="46" t="b">
        <v>0</v>
      </c>
      <c r="AD1820" s="8"/>
    </row>
    <row r="1821" ht="14.25" customHeight="1">
      <c r="A1821" s="38">
        <v>1287</v>
      </c>
      <c r="B1821" s="46" t="s">
        <v>44</v>
      </c>
      <c r="C1821" s="46" t="s">
        <v>45</v>
      </c>
      <c r="D1821" s="46" t="s">
        <v>2776</v>
      </c>
      <c r="E1821" s="46" t="s">
        <v>2777</v>
      </c>
      <c r="F1821" t="s">
        <v>48</v>
      </c>
      <c r="G1821" s="46" t="s">
        <v>49</v>
      </c>
      <c r="H1821">
        <v>0.000141905752</v>
      </c>
      <c r="I1821" t="s">
        <v>37</v>
      </c>
      <c r="L1821" s="46" t="str">
        <f>((I1821&amp;A1821)&amp;"-")&amp;B1821</f>
        <v>REF1287-Wang 99 - S3</v>
      </c>
      <c r="M1821" t="s">
        <v>39</v>
      </c>
      <c r="N1821" s="40"/>
      <c r="O1821" s="40"/>
      <c r="P1821" s="40"/>
      <c r="Q1821" s="40"/>
      <c r="R1821" s="39"/>
      <c r="S1821" s="39"/>
      <c r="T1821" s="39"/>
      <c r="U1821" s="40"/>
      <c r="V1821" s="39"/>
      <c r="W1821" s="69"/>
      <c r="Y1821" t="s">
        <v>40</v>
      </c>
      <c r="AA1821">
        <v>28295178</v>
      </c>
      <c r="AB1821" s="46" t="b">
        <v>0</v>
      </c>
      <c r="AD1821" s="8"/>
    </row>
    <row r="1822" ht="14.25" customHeight="1">
      <c r="A1822" s="38">
        <v>1287</v>
      </c>
      <c r="B1822" s="46" t="s">
        <v>44</v>
      </c>
      <c r="C1822" s="46" t="s">
        <v>45</v>
      </c>
      <c r="D1822" s="46" t="s">
        <v>2778</v>
      </c>
      <c r="E1822" s="46" t="s">
        <v>2779</v>
      </c>
      <c r="F1822" t="s">
        <v>48</v>
      </c>
      <c r="G1822" s="46" t="s">
        <v>49</v>
      </c>
      <c r="H1822">
        <v>0.014288939585</v>
      </c>
      <c r="I1822" t="s">
        <v>37</v>
      </c>
      <c r="L1822" t="s">
        <v>50</v>
      </c>
      <c r="M1822" t="s">
        <v>39</v>
      </c>
      <c r="N1822" s="40"/>
      <c r="O1822" s="40"/>
      <c r="P1822" s="40"/>
      <c r="Q1822" s="40"/>
      <c r="R1822" s="39"/>
      <c r="S1822" s="39"/>
      <c r="T1822" s="39"/>
      <c r="U1822" s="40"/>
      <c r="V1822" s="39"/>
      <c r="W1822" s="69"/>
      <c r="Y1822" t="s">
        <v>40</v>
      </c>
      <c r="AA1822">
        <v>59294</v>
      </c>
      <c r="AB1822" s="46" t="b">
        <v>0</v>
      </c>
      <c r="AD1822" s="8"/>
    </row>
    <row r="1823" ht="14.25" customHeight="1">
      <c r="A1823" s="38">
        <v>1287</v>
      </c>
      <c r="B1823" s="46" t="s">
        <v>44</v>
      </c>
      <c r="C1823" s="46" t="s">
        <v>45</v>
      </c>
      <c r="D1823" s="46" t="s">
        <v>2780</v>
      </c>
      <c r="E1823" s="46" t="s">
        <v>2781</v>
      </c>
      <c r="F1823" t="s">
        <v>48</v>
      </c>
      <c r="G1823" s="46" t="s">
        <v>49</v>
      </c>
      <c r="H1823">
        <v>0.002060629913</v>
      </c>
      <c r="I1823" t="s">
        <v>37</v>
      </c>
      <c r="L1823" t="s">
        <v>50</v>
      </c>
      <c r="M1823" t="s">
        <v>39</v>
      </c>
      <c r="N1823" s="40"/>
      <c r="O1823" s="40"/>
      <c r="P1823" s="40"/>
      <c r="Q1823" s="40"/>
      <c r="R1823" s="39"/>
      <c r="S1823" s="39"/>
      <c r="T1823" s="39"/>
      <c r="U1823" s="40"/>
      <c r="V1823" s="39"/>
      <c r="W1823" s="69"/>
      <c r="Y1823" t="s">
        <v>40</v>
      </c>
      <c r="AA1823">
        <v>137920</v>
      </c>
      <c r="AB1823" s="46" t="b">
        <v>0</v>
      </c>
      <c r="AD1823" s="8"/>
    </row>
    <row r="1824" ht="14.25" customHeight="1">
      <c r="A1824" s="38">
        <v>1287</v>
      </c>
      <c r="B1824" s="46" t="s">
        <v>53</v>
      </c>
      <c r="C1824" s="46" t="s">
        <v>45</v>
      </c>
      <c r="D1824" s="46" t="s">
        <v>2782</v>
      </c>
      <c r="E1824" s="46" t="s">
        <v>2783</v>
      </c>
      <c r="F1824" t="s">
        <v>48</v>
      </c>
      <c r="G1824" s="46" t="s">
        <v>49</v>
      </c>
      <c r="H1824">
        <v>0.000046773514</v>
      </c>
      <c r="I1824" t="s">
        <v>37</v>
      </c>
      <c r="L1824" t="s">
        <v>50</v>
      </c>
      <c r="M1824" t="s">
        <v>39</v>
      </c>
      <c r="N1824" s="40"/>
      <c r="O1824" s="40"/>
      <c r="P1824" s="40"/>
      <c r="Q1824" s="40"/>
      <c r="R1824" s="39"/>
      <c r="S1824" s="39"/>
      <c r="T1824" s="39"/>
      <c r="U1824" s="40"/>
      <c r="V1824" s="39"/>
      <c r="W1824" s="69"/>
      <c r="Y1824" t="s">
        <v>40</v>
      </c>
      <c r="AA1824">
        <v>82721</v>
      </c>
      <c r="AB1824" s="46" t="b">
        <v>0</v>
      </c>
      <c r="AD1824" s="8"/>
    </row>
    <row r="1825" ht="14.25" customHeight="1">
      <c r="A1825" s="38">
        <v>1287</v>
      </c>
      <c r="B1825" s="46" t="s">
        <v>53</v>
      </c>
      <c r="C1825" s="46" t="s">
        <v>45</v>
      </c>
      <c r="D1825" s="46" t="s">
        <v>2784</v>
      </c>
      <c r="E1825" s="46" t="s">
        <v>2785</v>
      </c>
      <c r="F1825" t="s">
        <v>48</v>
      </c>
      <c r="G1825" s="46" t="s">
        <v>49</v>
      </c>
      <c r="H1825">
        <v>0.003388441561</v>
      </c>
      <c r="I1825" t="s">
        <v>37</v>
      </c>
      <c r="L1825" t="s">
        <v>50</v>
      </c>
      <c r="M1825" t="s">
        <v>39</v>
      </c>
      <c r="N1825" s="40"/>
      <c r="O1825" s="40"/>
      <c r="P1825" s="40"/>
      <c r="Q1825" s="40"/>
      <c r="R1825" s="39"/>
      <c r="S1825" s="39"/>
      <c r="T1825" s="39"/>
      <c r="U1825" s="40"/>
      <c r="V1825" s="39"/>
      <c r="W1825" s="69"/>
      <c r="Y1825" t="s">
        <v>40</v>
      </c>
      <c r="AA1825">
        <v>8309</v>
      </c>
      <c r="AB1825" s="46" t="b">
        <v>0</v>
      </c>
      <c r="AD1825" s="8"/>
    </row>
    <row r="1826" ht="14.25" customHeight="1">
      <c r="A1826" s="38">
        <v>1287</v>
      </c>
      <c r="B1826" s="46" t="s">
        <v>44</v>
      </c>
      <c r="C1826" s="46" t="s">
        <v>45</v>
      </c>
      <c r="D1826" s="46" t="s">
        <v>2786</v>
      </c>
      <c r="E1826" s="46" t="s">
        <v>2787</v>
      </c>
      <c r="F1826" t="s">
        <v>48</v>
      </c>
      <c r="G1826" s="46" t="s">
        <v>49</v>
      </c>
      <c r="H1826">
        <v>0.114287833479</v>
      </c>
      <c r="I1826" t="s">
        <v>37</v>
      </c>
      <c r="L1826" t="s">
        <v>50</v>
      </c>
      <c r="M1826" t="s">
        <v>39</v>
      </c>
      <c r="N1826" s="40"/>
      <c r="O1826" s="40"/>
      <c r="P1826" s="40"/>
      <c r="Q1826" s="40"/>
      <c r="R1826" s="39"/>
      <c r="S1826" s="39"/>
      <c r="T1826" s="39"/>
      <c r="U1826" s="40"/>
      <c r="V1826" s="39"/>
      <c r="W1826" s="69"/>
      <c r="Y1826" t="s">
        <v>40</v>
      </c>
      <c r="AA1826">
        <v>2948305</v>
      </c>
      <c r="AB1826" s="46" t="b">
        <v>0</v>
      </c>
      <c r="AD1826" s="8"/>
    </row>
    <row r="1827" ht="14.25" customHeight="1">
      <c r="A1827" s="38">
        <v>1287</v>
      </c>
      <c r="B1827" s="46" t="s">
        <v>53</v>
      </c>
      <c r="C1827" s="46" t="s">
        <v>45</v>
      </c>
      <c r="D1827" s="46" t="s">
        <v>2788</v>
      </c>
      <c r="E1827" s="46" t="s">
        <v>2789</v>
      </c>
      <c r="F1827" t="s">
        <v>48</v>
      </c>
      <c r="G1827" s="46" t="s">
        <v>49</v>
      </c>
      <c r="H1827">
        <v>0.000912010839</v>
      </c>
      <c r="I1827" t="s">
        <v>37</v>
      </c>
      <c r="L1827" t="s">
        <v>50</v>
      </c>
      <c r="M1827" t="s">
        <v>39</v>
      </c>
      <c r="N1827" s="40"/>
      <c r="O1827" s="40"/>
      <c r="P1827" s="40"/>
      <c r="Q1827" s="40"/>
      <c r="R1827" s="39"/>
      <c r="S1827" s="39"/>
      <c r="T1827" s="39"/>
      <c r="U1827" s="40"/>
      <c r="V1827" s="39"/>
      <c r="W1827" s="69"/>
      <c r="Y1827" t="s">
        <v>40</v>
      </c>
      <c r="AA1827">
        <v>399772</v>
      </c>
      <c r="AB1827" s="46" t="b">
        <v>0</v>
      </c>
      <c r="AD1827" s="8"/>
    </row>
    <row r="1828" ht="14.25" customHeight="1">
      <c r="A1828" s="38">
        <v>1279</v>
      </c>
      <c r="B1828" s="46" t="s">
        <v>2790</v>
      </c>
      <c r="C1828" s="46" t="s">
        <v>2791</v>
      </c>
      <c r="D1828" s="46" t="s">
        <v>2792</v>
      </c>
      <c r="E1828" s="46" t="s">
        <v>2793</v>
      </c>
      <c r="F1828" t="s">
        <v>429</v>
      </c>
      <c r="G1828" s="46" t="s">
        <v>590</v>
      </c>
      <c r="H1828">
        <v>7.678156808504</v>
      </c>
      <c r="I1828" t="s">
        <v>37</v>
      </c>
      <c r="L1828" t="s">
        <v>2794</v>
      </c>
      <c r="M1828" t="s">
        <v>39</v>
      </c>
      <c r="N1828" s="40"/>
      <c r="O1828" s="40"/>
      <c r="P1828" s="40"/>
      <c r="Q1828" s="40"/>
      <c r="R1828" s="39"/>
      <c r="S1828" s="39"/>
      <c r="T1828" s="39"/>
      <c r="U1828" s="40"/>
      <c r="V1828" s="39"/>
      <c r="W1828" s="69"/>
      <c r="Y1828" t="s">
        <v>40</v>
      </c>
      <c r="AA1828">
        <v>21111768</v>
      </c>
      <c r="AB1828" s="46" t="b">
        <f>if((W1828=""),false,true)</f>
        <v>0</v>
      </c>
      <c r="AD1828" s="8"/>
    </row>
    <row r="1829" ht="14.25" customHeight="1">
      <c r="A1829" s="38">
        <v>1279</v>
      </c>
      <c r="B1829" s="46" t="s">
        <v>2790</v>
      </c>
      <c r="C1829" s="46" t="s">
        <v>2791</v>
      </c>
      <c r="D1829" s="46" t="s">
        <v>2792</v>
      </c>
      <c r="E1829" s="46" t="s">
        <v>2793</v>
      </c>
      <c r="F1829" t="s">
        <v>731</v>
      </c>
      <c r="G1829" s="46" t="s">
        <v>732</v>
      </c>
      <c r="H1829">
        <v>0.93775157965032</v>
      </c>
      <c r="I1829" t="s">
        <v>37</v>
      </c>
      <c r="L1829" t="s">
        <v>2794</v>
      </c>
      <c r="M1829" t="s">
        <v>39</v>
      </c>
      <c r="N1829" s="40"/>
      <c r="O1829" s="40"/>
      <c r="P1829" s="40"/>
      <c r="Q1829" s="40"/>
      <c r="R1829" s="39"/>
      <c r="S1829" s="39"/>
      <c r="T1829" s="39"/>
      <c r="U1829" s="40"/>
      <c r="V1829" s="39"/>
      <c r="W1829" s="69"/>
      <c r="Y1829" t="s">
        <v>40</v>
      </c>
      <c r="AA1829">
        <v>21111768</v>
      </c>
      <c r="AB1829" s="46" t="b">
        <f>if((W1829=""),false,true)</f>
        <v>0</v>
      </c>
      <c r="AD1829" s="8"/>
    </row>
    <row r="1830" ht="14.25" customHeight="1">
      <c r="A1830" s="38">
        <v>1287</v>
      </c>
      <c r="B1830" s="46" t="s">
        <v>174</v>
      </c>
      <c r="C1830" s="46" t="s">
        <v>45</v>
      </c>
      <c r="D1830" s="46" t="s">
        <v>2795</v>
      </c>
      <c r="E1830" s="46" t="s">
        <v>2796</v>
      </c>
      <c r="F1830" t="s">
        <v>48</v>
      </c>
      <c r="G1830" s="46" t="s">
        <v>49</v>
      </c>
      <c r="H1830">
        <v>0.00660693448</v>
      </c>
      <c r="I1830" t="s">
        <v>37</v>
      </c>
      <c r="L1830" t="s">
        <v>50</v>
      </c>
      <c r="M1830" t="s">
        <v>39</v>
      </c>
      <c r="N1830" s="40"/>
      <c r="O1830" s="40"/>
      <c r="P1830" s="40"/>
      <c r="Q1830" s="40"/>
      <c r="R1830" s="39"/>
      <c r="S1830" s="39"/>
      <c r="T1830" s="39"/>
      <c r="U1830" s="40"/>
      <c r="V1830" s="39"/>
      <c r="W1830" s="69"/>
      <c r="Y1830" t="s">
        <v>40</v>
      </c>
      <c r="AA1830">
        <v>68785</v>
      </c>
      <c r="AB1830" s="46" t="b">
        <v>0</v>
      </c>
      <c r="AD1830" s="8"/>
    </row>
    <row r="1831" ht="14.25" customHeight="1">
      <c r="A1831" s="38">
        <v>997</v>
      </c>
      <c r="B1831" s="44" t="s">
        <v>638</v>
      </c>
      <c r="C1831" s="46" t="s">
        <v>639</v>
      </c>
      <c r="D1831" s="46" t="s">
        <v>2797</v>
      </c>
      <c r="E1831" s="46" t="s">
        <v>2798</v>
      </c>
      <c r="F1831" s="5" t="s">
        <v>35</v>
      </c>
      <c r="G1831" s="5" t="s">
        <v>36</v>
      </c>
      <c r="H1831" s="65">
        <v>0.851138038</v>
      </c>
      <c r="I1831" t="s">
        <v>37</v>
      </c>
      <c r="K1831" s="47"/>
      <c r="L1831" s="47" t="str">
        <f>((I1831&amp;A1831)&amp;"-")&amp;B1831</f>
        <v>REF997-Kia Sepassi and Samuel H. Yalkowsky. Solubility Prediction in Octanol: A Technical Note. AAPS PharmSciTech 2006; 7 (1) Article 26</v>
      </c>
      <c r="M1831" t="s">
        <v>583</v>
      </c>
      <c r="N1831" s="71"/>
      <c r="O1831" s="71"/>
      <c r="P1831" s="71"/>
      <c r="Q1831" s="71"/>
      <c r="R1831" s="29"/>
      <c r="S1831" s="29"/>
      <c r="T1831" s="29"/>
      <c r="U1831" s="71"/>
      <c r="V1831" s="29"/>
      <c r="W1831" s="60"/>
      <c r="Y1831" t="s">
        <v>40</v>
      </c>
      <c r="AA1831">
        <v>10972</v>
      </c>
      <c r="AB1831" t="b">
        <f>if((W1831=""),false,true)</f>
        <v>0</v>
      </c>
      <c r="AD1831" s="37"/>
    </row>
    <row r="1832" ht="14.25" customHeight="1">
      <c r="A1832" s="38">
        <v>1283</v>
      </c>
      <c r="B1832" s="46" t="s">
        <v>31</v>
      </c>
      <c r="C1832" s="46" t="s">
        <v>32</v>
      </c>
      <c r="D1832" s="46" t="s">
        <v>2797</v>
      </c>
      <c r="E1832" s="46" t="s">
        <v>2798</v>
      </c>
      <c r="F1832" t="s">
        <v>35</v>
      </c>
      <c r="G1832" s="46" t="s">
        <v>36</v>
      </c>
      <c r="H1832">
        <v>0.8511380382</v>
      </c>
      <c r="I1832" t="s">
        <v>37</v>
      </c>
      <c r="L1832" t="s">
        <v>38</v>
      </c>
      <c r="M1832" t="s">
        <v>39</v>
      </c>
      <c r="N1832" s="40"/>
      <c r="O1832" s="40"/>
      <c r="P1832" s="40"/>
      <c r="Q1832" s="40"/>
      <c r="R1832" s="39"/>
      <c r="S1832" s="39"/>
      <c r="T1832" s="39"/>
      <c r="U1832" s="40"/>
      <c r="V1832" s="39"/>
      <c r="W1832" s="69"/>
      <c r="Y1832" t="s">
        <v>40</v>
      </c>
      <c r="AA1832">
        <v>10972</v>
      </c>
      <c r="AB1832" s="46" t="b">
        <f>if((W1832=""),false,true)</f>
        <v>0</v>
      </c>
      <c r="AD1832" s="8"/>
    </row>
    <row r="1833" ht="14.25" customHeight="1">
      <c r="A1833" s="38">
        <v>1308</v>
      </c>
      <c r="B1833" s="46" t="s">
        <v>41</v>
      </c>
      <c r="C1833" s="46" t="s">
        <v>42</v>
      </c>
      <c r="D1833" s="46" t="s">
        <v>2797</v>
      </c>
      <c r="E1833" s="46" t="s">
        <v>2799</v>
      </c>
      <c r="F1833" t="s">
        <v>35</v>
      </c>
      <c r="G1833" s="12" t="s">
        <v>36</v>
      </c>
      <c r="H1833">
        <v>0.851138038202376</v>
      </c>
      <c r="I1833" t="s">
        <v>37</v>
      </c>
      <c r="K1833" s="47" t="s">
        <v>43</v>
      </c>
      <c r="L1833" s="47" t="str">
        <f>((I1833&amp;A1833)&amp;"-")&amp;B1833</f>
        <v>REF1308-Abraham M.H. and Acree Jr. W.E. The solubility of liquid and solid compounds in dry octan-1-ol. Chemosphere (2013)</v>
      </c>
      <c r="M1833" t="s">
        <v>39</v>
      </c>
      <c r="N1833" s="71"/>
      <c r="O1833" s="71"/>
      <c r="P1833" s="71"/>
      <c r="Q1833" s="71"/>
      <c r="R1833" s="29"/>
      <c r="S1833" s="29"/>
      <c r="T1833" s="29"/>
      <c r="U1833" s="71"/>
      <c r="V1833" s="29"/>
      <c r="W1833" s="60"/>
      <c r="Y1833" t="s">
        <v>40</v>
      </c>
      <c r="AA1833">
        <v>10972</v>
      </c>
      <c r="AB1833" t="b">
        <f>if((W1833=""),false,true)</f>
        <v>0</v>
      </c>
      <c r="AD1833" s="37"/>
    </row>
    <row r="1834" ht="14.25" customHeight="1">
      <c r="A1834" s="38">
        <v>1287</v>
      </c>
      <c r="B1834" s="46" t="s">
        <v>53</v>
      </c>
      <c r="C1834" s="46" t="s">
        <v>45</v>
      </c>
      <c r="D1834" s="46" t="s">
        <v>2800</v>
      </c>
      <c r="E1834" s="46" t="s">
        <v>2801</v>
      </c>
      <c r="F1834" t="s">
        <v>48</v>
      </c>
      <c r="G1834" s="46" t="s">
        <v>49</v>
      </c>
      <c r="H1834">
        <v>0.031622776602</v>
      </c>
      <c r="I1834" t="s">
        <v>37</v>
      </c>
      <c r="L1834" t="s">
        <v>50</v>
      </c>
      <c r="M1834" t="s">
        <v>39</v>
      </c>
      <c r="N1834" s="40"/>
      <c r="O1834" s="40"/>
      <c r="P1834" s="40"/>
      <c r="Q1834" s="40"/>
      <c r="R1834" s="39"/>
      <c r="S1834" s="39"/>
      <c r="T1834" s="39"/>
      <c r="U1834" s="40"/>
      <c r="V1834" s="39"/>
      <c r="W1834" s="69"/>
      <c r="Y1834" t="s">
        <v>294</v>
      </c>
      <c r="AA1834">
        <v>7553</v>
      </c>
      <c r="AB1834" s="46" t="b">
        <v>0</v>
      </c>
      <c r="AD1834" s="8"/>
    </row>
    <row r="1835" ht="14.25" customHeight="1">
      <c r="A1835" s="38">
        <v>1287</v>
      </c>
      <c r="B1835" s="46" t="s">
        <v>53</v>
      </c>
      <c r="C1835" s="46" t="s">
        <v>45</v>
      </c>
      <c r="D1835" s="46" t="s">
        <v>2802</v>
      </c>
      <c r="E1835" s="46" t="s">
        <v>2803</v>
      </c>
      <c r="F1835" t="s">
        <v>48</v>
      </c>
      <c r="G1835" s="46" t="s">
        <v>49</v>
      </c>
      <c r="H1835">
        <v>0.000301995172</v>
      </c>
      <c r="I1835" t="s">
        <v>37</v>
      </c>
      <c r="L1835" s="46" t="str">
        <f>((I1835&amp;A1835)&amp;"-")&amp;B1835</f>
        <v>REF1287-Wang 99 - S1</v>
      </c>
      <c r="M1835" t="s">
        <v>39</v>
      </c>
      <c r="N1835" s="40"/>
      <c r="O1835" s="40"/>
      <c r="P1835" s="40"/>
      <c r="Q1835" s="40"/>
      <c r="R1835" s="39"/>
      <c r="S1835" s="39"/>
      <c r="T1835" s="39"/>
      <c r="U1835" s="40"/>
      <c r="V1835" s="39"/>
      <c r="W1835" s="69"/>
      <c r="Y1835" t="s">
        <v>294</v>
      </c>
      <c r="AA1835">
        <v>13875392</v>
      </c>
      <c r="AB1835" s="46" t="b">
        <v>0</v>
      </c>
      <c r="AD1835" s="8"/>
    </row>
    <row r="1836" ht="14.25" customHeight="1">
      <c r="A1836" s="38">
        <v>1287</v>
      </c>
      <c r="B1836" s="46" t="s">
        <v>174</v>
      </c>
      <c r="C1836" s="46" t="s">
        <v>45</v>
      </c>
      <c r="D1836" s="46" t="s">
        <v>2802</v>
      </c>
      <c r="E1836" s="46" t="s">
        <v>2803</v>
      </c>
      <c r="F1836" t="s">
        <v>48</v>
      </c>
      <c r="G1836" s="46" t="s">
        <v>49</v>
      </c>
      <c r="H1836">
        <v>0.000301995172</v>
      </c>
      <c r="I1836" t="s">
        <v>37</v>
      </c>
      <c r="L1836" s="46" t="str">
        <f>((I1836&amp;A1836)&amp;"-")&amp;B1836</f>
        <v>REF1287-Wang 99 - S2</v>
      </c>
      <c r="M1836" t="s">
        <v>39</v>
      </c>
      <c r="N1836" s="40"/>
      <c r="O1836" s="40"/>
      <c r="P1836" s="40"/>
      <c r="Q1836" s="40"/>
      <c r="R1836" s="39"/>
      <c r="S1836" s="39"/>
      <c r="T1836" s="39"/>
      <c r="U1836" s="40"/>
      <c r="V1836" s="39"/>
      <c r="W1836" s="69"/>
      <c r="Y1836" t="s">
        <v>294</v>
      </c>
      <c r="AA1836">
        <v>13875392</v>
      </c>
      <c r="AB1836" s="46" t="b">
        <v>0</v>
      </c>
      <c r="AD1836" s="8"/>
    </row>
    <row r="1837" ht="14.25" customHeight="1">
      <c r="A1837" s="38">
        <v>1287</v>
      </c>
      <c r="B1837" s="46" t="s">
        <v>44</v>
      </c>
      <c r="C1837" s="46" t="s">
        <v>45</v>
      </c>
      <c r="D1837" s="46" t="s">
        <v>2804</v>
      </c>
      <c r="E1837" s="46" t="s">
        <v>2805</v>
      </c>
      <c r="F1837" t="s">
        <v>48</v>
      </c>
      <c r="G1837" s="46" t="s">
        <v>49</v>
      </c>
      <c r="H1837">
        <v>0.027415741719</v>
      </c>
      <c r="I1837" t="s">
        <v>37</v>
      </c>
      <c r="L1837" s="46" t="str">
        <f>((I1837&amp;A1837)&amp;"-")&amp;B1837</f>
        <v>REF1287-Wang 99 - S3</v>
      </c>
      <c r="M1837" t="s">
        <v>39</v>
      </c>
      <c r="N1837" s="40"/>
      <c r="O1837" s="40"/>
      <c r="P1837" s="40"/>
      <c r="Q1837" s="40"/>
      <c r="R1837" s="39"/>
      <c r="S1837" s="39"/>
      <c r="T1837" s="39"/>
      <c r="U1837" s="40"/>
      <c r="V1837" s="39"/>
      <c r="W1837" s="69"/>
      <c r="Y1837" t="s">
        <v>40</v>
      </c>
      <c r="AA1837">
        <v>24591409</v>
      </c>
      <c r="AB1837" s="46" t="b">
        <v>0</v>
      </c>
      <c r="AD1837" s="8"/>
    </row>
    <row r="1838" ht="14.25" customHeight="1">
      <c r="A1838" s="38">
        <v>1287</v>
      </c>
      <c r="B1838" s="46" t="s">
        <v>53</v>
      </c>
      <c r="C1838" s="46" t="s">
        <v>45</v>
      </c>
      <c r="D1838" s="46" t="s">
        <v>2806</v>
      </c>
      <c r="E1838" s="46" t="s">
        <v>2807</v>
      </c>
      <c r="F1838" t="s">
        <v>48</v>
      </c>
      <c r="G1838" s="46" t="s">
        <v>49</v>
      </c>
      <c r="H1838">
        <v>0.000089125094</v>
      </c>
      <c r="I1838" t="s">
        <v>37</v>
      </c>
      <c r="L1838" t="s">
        <v>50</v>
      </c>
      <c r="M1838" t="s">
        <v>39</v>
      </c>
      <c r="N1838" s="40"/>
      <c r="O1838" s="40"/>
      <c r="P1838" s="40"/>
      <c r="Q1838" s="40"/>
      <c r="R1838" s="39"/>
      <c r="S1838" s="39"/>
      <c r="T1838" s="39"/>
      <c r="U1838" s="40"/>
      <c r="V1838" s="39"/>
      <c r="W1838" s="69"/>
      <c r="Y1838" t="s">
        <v>40</v>
      </c>
      <c r="AA1838">
        <v>82780</v>
      </c>
      <c r="AB1838" s="46" t="b">
        <v>0</v>
      </c>
      <c r="AD1838" s="8"/>
    </row>
    <row r="1839" ht="14.25" customHeight="1">
      <c r="A1839" s="38">
        <v>1287</v>
      </c>
      <c r="B1839" s="46" t="s">
        <v>53</v>
      </c>
      <c r="C1839" s="46" t="s">
        <v>45</v>
      </c>
      <c r="D1839" s="46" t="s">
        <v>2808</v>
      </c>
      <c r="E1839" s="46" t="s">
        <v>2809</v>
      </c>
      <c r="F1839" t="s">
        <v>48</v>
      </c>
      <c r="G1839" s="46" t="s">
        <v>49</v>
      </c>
      <c r="H1839">
        <v>0.000004168694</v>
      </c>
      <c r="I1839" t="s">
        <v>37</v>
      </c>
      <c r="L1839" t="s">
        <v>50</v>
      </c>
      <c r="M1839" t="s">
        <v>39</v>
      </c>
      <c r="N1839" s="40"/>
      <c r="O1839" s="40"/>
      <c r="P1839" s="40"/>
      <c r="Q1839" s="40"/>
      <c r="R1839" s="39"/>
      <c r="S1839" s="39"/>
      <c r="T1839" s="39"/>
      <c r="U1839" s="40"/>
      <c r="V1839" s="39"/>
      <c r="W1839" s="69"/>
      <c r="Y1839" t="s">
        <v>40</v>
      </c>
      <c r="AA1839">
        <v>10442393</v>
      </c>
      <c r="AB1839" s="46" t="b">
        <v>0</v>
      </c>
      <c r="AD1839" s="8"/>
    </row>
    <row r="1840" ht="14.25" customHeight="1">
      <c r="A1840" s="38">
        <v>1287</v>
      </c>
      <c r="B1840" s="46" t="s">
        <v>53</v>
      </c>
      <c r="C1840" s="46" t="s">
        <v>45</v>
      </c>
      <c r="D1840" s="46" t="s">
        <v>2810</v>
      </c>
      <c r="E1840" s="46" t="s">
        <v>2811</v>
      </c>
      <c r="F1840" t="s">
        <v>48</v>
      </c>
      <c r="G1840" s="46" t="s">
        <v>49</v>
      </c>
      <c r="H1840">
        <v>0.000004168694</v>
      </c>
      <c r="I1840" t="s">
        <v>37</v>
      </c>
      <c r="L1840" t="s">
        <v>50</v>
      </c>
      <c r="M1840" t="s">
        <v>39</v>
      </c>
      <c r="N1840" s="40"/>
      <c r="O1840" s="40"/>
      <c r="P1840" s="40"/>
      <c r="Q1840" s="40"/>
      <c r="R1840" s="39"/>
      <c r="S1840" s="39"/>
      <c r="T1840" s="39"/>
      <c r="U1840" s="40"/>
      <c r="V1840" s="39"/>
      <c r="W1840" s="69"/>
      <c r="Y1840" t="s">
        <v>40</v>
      </c>
      <c r="AA1840">
        <v>2768</v>
      </c>
      <c r="AB1840" s="46" t="b">
        <v>0</v>
      </c>
      <c r="AD1840" s="8"/>
    </row>
    <row r="1841" ht="14.25" customHeight="1">
      <c r="A1841" s="38">
        <v>1287</v>
      </c>
      <c r="B1841" s="46" t="s">
        <v>44</v>
      </c>
      <c r="C1841" s="46" t="s">
        <v>45</v>
      </c>
      <c r="D1841" s="46" t="s">
        <v>2810</v>
      </c>
      <c r="E1841" s="46" t="s">
        <v>2812</v>
      </c>
      <c r="F1841" t="s">
        <v>48</v>
      </c>
      <c r="G1841" s="46" t="s">
        <v>49</v>
      </c>
      <c r="H1841">
        <v>0.000000579429</v>
      </c>
      <c r="I1841" t="s">
        <v>37</v>
      </c>
      <c r="L1841" t="s">
        <v>50</v>
      </c>
      <c r="M1841" t="s">
        <v>39</v>
      </c>
      <c r="N1841" s="40"/>
      <c r="O1841" s="40"/>
      <c r="P1841" s="40"/>
      <c r="Q1841" s="40"/>
      <c r="R1841" s="39"/>
      <c r="S1841" s="39"/>
      <c r="T1841" s="39"/>
      <c r="U1841" s="40"/>
      <c r="V1841" s="39"/>
      <c r="W1841" s="69"/>
      <c r="Y1841" t="s">
        <v>40</v>
      </c>
      <c r="AA1841">
        <v>2768</v>
      </c>
      <c r="AB1841" s="46" t="b">
        <v>0</v>
      </c>
      <c r="AD1841" s="8"/>
    </row>
    <row r="1842" ht="14.25" customHeight="1">
      <c r="A1842" s="38">
        <v>1287</v>
      </c>
      <c r="B1842" s="46" t="s">
        <v>44</v>
      </c>
      <c r="C1842" s="46" t="s">
        <v>45</v>
      </c>
      <c r="D1842" s="46" t="s">
        <v>2813</v>
      </c>
      <c r="E1842" s="46" t="s">
        <v>2814</v>
      </c>
      <c r="F1842" t="s">
        <v>48</v>
      </c>
      <c r="G1842" s="46" t="s">
        <v>49</v>
      </c>
      <c r="H1842">
        <v>0.018836490895</v>
      </c>
      <c r="I1842" t="s">
        <v>37</v>
      </c>
      <c r="L1842" t="s">
        <v>50</v>
      </c>
      <c r="M1842" t="s">
        <v>39</v>
      </c>
      <c r="N1842" s="40"/>
      <c r="O1842" s="40"/>
      <c r="P1842" s="40"/>
      <c r="Q1842" s="40"/>
      <c r="R1842" s="39"/>
      <c r="S1842" s="39"/>
      <c r="T1842" s="39"/>
      <c r="U1842" s="40"/>
      <c r="V1842" s="39"/>
      <c r="W1842" s="69"/>
      <c r="Y1842" t="s">
        <v>40</v>
      </c>
      <c r="AA1842">
        <v>17815</v>
      </c>
      <c r="AB1842" s="46" t="b">
        <v>0</v>
      </c>
      <c r="AD1842" s="8"/>
    </row>
    <row r="1843" ht="14.25" customHeight="1">
      <c r="A1843" s="38">
        <v>1287</v>
      </c>
      <c r="B1843" s="46" t="s">
        <v>53</v>
      </c>
      <c r="C1843" s="46" t="s">
        <v>45</v>
      </c>
      <c r="D1843" s="46" t="s">
        <v>2815</v>
      </c>
      <c r="E1843" s="46" t="s">
        <v>2816</v>
      </c>
      <c r="F1843" t="s">
        <v>48</v>
      </c>
      <c r="G1843" s="46" t="s">
        <v>49</v>
      </c>
      <c r="H1843">
        <v>0.04265795188</v>
      </c>
      <c r="I1843" t="s">
        <v>37</v>
      </c>
      <c r="L1843" s="46" t="str">
        <f>((I1843&amp;A1843)&amp;"-")&amp;B1843</f>
        <v>REF1287-Wang 99 - S1</v>
      </c>
      <c r="M1843" t="s">
        <v>39</v>
      </c>
      <c r="N1843" s="40"/>
      <c r="O1843" s="40"/>
      <c r="P1843" s="40"/>
      <c r="Q1843" s="40"/>
      <c r="R1843" s="39"/>
      <c r="S1843" s="39"/>
      <c r="T1843" s="39"/>
      <c r="U1843" s="40"/>
      <c r="V1843" s="39"/>
      <c r="W1843" s="69"/>
      <c r="Y1843" t="s">
        <v>294</v>
      </c>
      <c r="AA1843">
        <v>13869451</v>
      </c>
      <c r="AB1843" s="46" t="b">
        <v>0</v>
      </c>
      <c r="AD1843" s="8"/>
    </row>
    <row r="1844" ht="14.25" customHeight="1">
      <c r="A1844" s="38">
        <v>1287</v>
      </c>
      <c r="B1844" s="46" t="s">
        <v>53</v>
      </c>
      <c r="C1844" s="46" t="s">
        <v>45</v>
      </c>
      <c r="D1844" s="46" t="s">
        <v>2817</v>
      </c>
      <c r="E1844" s="46" t="s">
        <v>2818</v>
      </c>
      <c r="F1844" t="s">
        <v>48</v>
      </c>
      <c r="G1844" s="46" t="s">
        <v>49</v>
      </c>
      <c r="H1844">
        <v>0.001659586907</v>
      </c>
      <c r="I1844" t="s">
        <v>37</v>
      </c>
      <c r="L1844" s="46" t="str">
        <f>((I1844&amp;A1844)&amp;"-")&amp;B1844</f>
        <v>REF1287-Wang 99 - S1</v>
      </c>
      <c r="M1844" t="s">
        <v>39</v>
      </c>
      <c r="N1844" s="40"/>
      <c r="O1844" s="40"/>
      <c r="P1844" s="40"/>
      <c r="Q1844" s="40"/>
      <c r="R1844" s="39"/>
      <c r="S1844" s="39"/>
      <c r="T1844" s="39"/>
      <c r="U1844" s="40"/>
      <c r="V1844" s="39"/>
      <c r="W1844" s="69"/>
      <c r="Y1844" t="s">
        <v>40</v>
      </c>
      <c r="AA1844">
        <v>13875324</v>
      </c>
      <c r="AB1844" s="46" t="b">
        <v>0</v>
      </c>
      <c r="AD1844" s="8"/>
    </row>
    <row r="1845" ht="14.25" customHeight="1">
      <c r="A1845" s="38">
        <v>1287</v>
      </c>
      <c r="B1845" s="46" t="s">
        <v>174</v>
      </c>
      <c r="C1845" s="46" t="s">
        <v>45</v>
      </c>
      <c r="D1845" s="46" t="s">
        <v>2817</v>
      </c>
      <c r="E1845" s="46" t="s">
        <v>2818</v>
      </c>
      <c r="F1845" t="s">
        <v>48</v>
      </c>
      <c r="G1845" s="46" t="s">
        <v>49</v>
      </c>
      <c r="H1845">
        <v>0.001659586907</v>
      </c>
      <c r="I1845" t="s">
        <v>37</v>
      </c>
      <c r="L1845" s="46" t="str">
        <f>((I1845&amp;A1845)&amp;"-")&amp;B1845</f>
        <v>REF1287-Wang 99 - S2</v>
      </c>
      <c r="M1845" t="s">
        <v>39</v>
      </c>
      <c r="N1845" s="40"/>
      <c r="O1845" s="40"/>
      <c r="P1845" s="40"/>
      <c r="Q1845" s="40"/>
      <c r="R1845" s="39"/>
      <c r="S1845" s="39"/>
      <c r="T1845" s="39"/>
      <c r="U1845" s="40"/>
      <c r="V1845" s="39"/>
      <c r="W1845" s="69"/>
      <c r="Y1845" t="s">
        <v>40</v>
      </c>
      <c r="AA1845">
        <v>13875324</v>
      </c>
      <c r="AB1845" s="46" t="b">
        <v>0</v>
      </c>
      <c r="AD1845" s="8"/>
    </row>
    <row r="1846" ht="14.25" customHeight="1">
      <c r="A1846" s="38">
        <v>1033</v>
      </c>
      <c r="B1846" s="46" t="s">
        <v>2819</v>
      </c>
      <c r="C1846" s="46" t="s">
        <v>2820</v>
      </c>
      <c r="D1846" s="46" t="s">
        <v>2821</v>
      </c>
      <c r="E1846" s="46" t="s">
        <v>2822</v>
      </c>
      <c r="F1846" s="46" t="s">
        <v>485</v>
      </c>
      <c r="G1846" s="46" t="s">
        <v>665</v>
      </c>
      <c r="H1846">
        <v>0.98397251267608</v>
      </c>
      <c r="I1846" t="s">
        <v>37</v>
      </c>
      <c r="K1846" t="s">
        <v>43</v>
      </c>
      <c r="L1846" s="46" t="s">
        <v>2823</v>
      </c>
      <c r="M1846" t="s">
        <v>583</v>
      </c>
      <c r="N1846" s="40"/>
      <c r="O1846" s="40"/>
      <c r="P1846" s="40"/>
      <c r="Q1846" s="40"/>
      <c r="R1846" s="39"/>
      <c r="S1846" s="39"/>
      <c r="T1846" s="39"/>
      <c r="U1846" s="40"/>
      <c r="V1846" s="39"/>
      <c r="W1846" s="69"/>
      <c r="Y1846" t="s">
        <v>40</v>
      </c>
      <c r="AA1846" s="54">
        <v>434</v>
      </c>
      <c r="AB1846" t="b">
        <f>if((W1846=""),false,true)</f>
        <v>0</v>
      </c>
    </row>
    <row r="1847" ht="14.25" customHeight="1">
      <c r="A1847" s="38">
        <v>1033</v>
      </c>
      <c r="B1847" s="46" t="s">
        <v>2819</v>
      </c>
      <c r="C1847" s="46" t="s">
        <v>2820</v>
      </c>
      <c r="D1847" s="46" t="s">
        <v>2821</v>
      </c>
      <c r="E1847" s="46" t="s">
        <v>2822</v>
      </c>
      <c r="F1847" s="46" t="s">
        <v>547</v>
      </c>
      <c r="G1847" s="46" t="s">
        <v>548</v>
      </c>
      <c r="H1847">
        <v>0.60503625280474</v>
      </c>
      <c r="I1847" t="s">
        <v>37</v>
      </c>
      <c r="K1847" t="s">
        <v>43</v>
      </c>
      <c r="L1847" s="46" t="s">
        <v>2823</v>
      </c>
      <c r="M1847" t="s">
        <v>583</v>
      </c>
      <c r="N1847" s="40"/>
      <c r="O1847" s="40"/>
      <c r="P1847" s="40"/>
      <c r="Q1847" s="40"/>
      <c r="R1847" s="39"/>
      <c r="S1847" s="39"/>
      <c r="T1847" s="39"/>
      <c r="U1847" s="40"/>
      <c r="V1847" s="39"/>
      <c r="W1847" s="69"/>
      <c r="Y1847" t="s">
        <v>40</v>
      </c>
      <c r="AA1847" s="54">
        <v>434</v>
      </c>
      <c r="AB1847" t="b">
        <f>if((W1847=""),false,true)</f>
        <v>0</v>
      </c>
    </row>
    <row r="1848" ht="14.25" customHeight="1">
      <c r="A1848" s="38">
        <v>1033</v>
      </c>
      <c r="B1848" s="46" t="s">
        <v>2819</v>
      </c>
      <c r="C1848" s="46" t="s">
        <v>2820</v>
      </c>
      <c r="D1848" s="46" t="s">
        <v>2821</v>
      </c>
      <c r="E1848" s="46" t="s">
        <v>2822</v>
      </c>
      <c r="F1848" s="46" t="s">
        <v>594</v>
      </c>
      <c r="G1848" s="46" t="s">
        <v>595</v>
      </c>
      <c r="H1848">
        <v>0.74913675059653</v>
      </c>
      <c r="I1848" t="s">
        <v>37</v>
      </c>
      <c r="K1848" t="s">
        <v>43</v>
      </c>
      <c r="L1848" s="46" t="s">
        <v>2823</v>
      </c>
      <c r="M1848" t="s">
        <v>583</v>
      </c>
      <c r="N1848" s="40"/>
      <c r="O1848" s="40"/>
      <c r="P1848" s="40"/>
      <c r="Q1848" s="40"/>
      <c r="R1848" s="39"/>
      <c r="S1848" s="39"/>
      <c r="T1848" s="39"/>
      <c r="U1848" s="40"/>
      <c r="V1848" s="39"/>
      <c r="W1848" s="69"/>
      <c r="Y1848" t="s">
        <v>40</v>
      </c>
      <c r="AA1848" s="54">
        <v>434</v>
      </c>
      <c r="AB1848" t="b">
        <f>if((W1848=""),false,true)</f>
        <v>0</v>
      </c>
    </row>
    <row r="1849" ht="14.25" customHeight="1">
      <c r="A1849" s="38">
        <v>1033</v>
      </c>
      <c r="B1849" s="46" t="s">
        <v>2819</v>
      </c>
      <c r="C1849" s="46" t="s">
        <v>2820</v>
      </c>
      <c r="D1849" s="46" t="s">
        <v>2821</v>
      </c>
      <c r="E1849" s="46" t="s">
        <v>2822</v>
      </c>
      <c r="F1849" s="46" t="s">
        <v>598</v>
      </c>
      <c r="G1849" s="46" t="s">
        <v>667</v>
      </c>
      <c r="H1849">
        <v>0.8564840838294</v>
      </c>
      <c r="I1849" t="s">
        <v>37</v>
      </c>
      <c r="K1849" t="s">
        <v>43</v>
      </c>
      <c r="L1849" s="46" t="s">
        <v>2823</v>
      </c>
      <c r="M1849" t="s">
        <v>583</v>
      </c>
      <c r="N1849" s="40"/>
      <c r="O1849" s="40"/>
      <c r="P1849" s="40"/>
      <c r="Q1849" s="40"/>
      <c r="R1849" s="39"/>
      <c r="S1849" s="39"/>
      <c r="T1849" s="39"/>
      <c r="U1849" s="40"/>
      <c r="V1849" s="39"/>
      <c r="W1849" s="69"/>
      <c r="Y1849" t="s">
        <v>40</v>
      </c>
      <c r="AA1849" s="54">
        <v>434</v>
      </c>
      <c r="AB1849" t="b">
        <f>if((W1849=""),false,true)</f>
        <v>0</v>
      </c>
    </row>
    <row r="1850" ht="14.25" customHeight="1">
      <c r="A1850" s="38">
        <v>1033</v>
      </c>
      <c r="B1850" s="46" t="s">
        <v>2819</v>
      </c>
      <c r="C1850" s="46" t="s">
        <v>2820</v>
      </c>
      <c r="D1850" s="46" t="s">
        <v>2821</v>
      </c>
      <c r="E1850" s="46" t="s">
        <v>2822</v>
      </c>
      <c r="F1850" s="46" t="s">
        <v>35</v>
      </c>
      <c r="G1850" s="46" t="s">
        <v>668</v>
      </c>
      <c r="H1850">
        <v>0.71805256588625</v>
      </c>
      <c r="I1850" t="s">
        <v>37</v>
      </c>
      <c r="K1850" t="s">
        <v>43</v>
      </c>
      <c r="L1850" s="46" t="s">
        <v>2823</v>
      </c>
      <c r="M1850" t="s">
        <v>583</v>
      </c>
      <c r="N1850" s="40"/>
      <c r="O1850" s="40"/>
      <c r="P1850" s="40"/>
      <c r="Q1850" s="40"/>
      <c r="R1850" s="39"/>
      <c r="S1850" s="39"/>
      <c r="T1850" s="39"/>
      <c r="U1850" s="40"/>
      <c r="V1850" s="39"/>
      <c r="W1850" s="69"/>
      <c r="Y1850" t="s">
        <v>40</v>
      </c>
      <c r="AA1850" s="54">
        <v>434</v>
      </c>
      <c r="AB1850" t="b">
        <f>if((W1850=""),false,true)</f>
        <v>0</v>
      </c>
    </row>
    <row r="1851" ht="14.25" customHeight="1">
      <c r="A1851" s="38">
        <v>1033</v>
      </c>
      <c r="B1851" s="46" t="s">
        <v>2819</v>
      </c>
      <c r="C1851" s="46" t="s">
        <v>2820</v>
      </c>
      <c r="D1851" s="46" t="s">
        <v>2821</v>
      </c>
      <c r="E1851" s="46" t="s">
        <v>2822</v>
      </c>
      <c r="F1851" s="46" t="s">
        <v>669</v>
      </c>
      <c r="G1851" s="46" t="s">
        <v>670</v>
      </c>
      <c r="H1851">
        <v>0.92563532712192</v>
      </c>
      <c r="I1851" t="s">
        <v>37</v>
      </c>
      <c r="K1851" t="s">
        <v>43</v>
      </c>
      <c r="L1851" s="46" t="s">
        <v>2823</v>
      </c>
      <c r="M1851" t="s">
        <v>583</v>
      </c>
      <c r="N1851" s="40"/>
      <c r="O1851" s="40"/>
      <c r="P1851" s="40"/>
      <c r="Q1851" s="40"/>
      <c r="R1851" s="39"/>
      <c r="S1851" s="39"/>
      <c r="T1851" s="39"/>
      <c r="U1851" s="40"/>
      <c r="V1851" s="39"/>
      <c r="W1851" s="69"/>
      <c r="Y1851" t="s">
        <v>40</v>
      </c>
      <c r="AA1851" s="54">
        <v>434</v>
      </c>
      <c r="AB1851" t="b">
        <f>if((W1851=""),false,true)</f>
        <v>0</v>
      </c>
    </row>
    <row r="1852" ht="14.25" customHeight="1">
      <c r="A1852" s="38">
        <v>1033</v>
      </c>
      <c r="B1852" s="46" t="s">
        <v>2819</v>
      </c>
      <c r="C1852" s="46" t="s">
        <v>2820</v>
      </c>
      <c r="D1852" s="46" t="s">
        <v>2821</v>
      </c>
      <c r="E1852" s="46" t="s">
        <v>2822</v>
      </c>
      <c r="F1852" s="46" t="s">
        <v>580</v>
      </c>
      <c r="G1852" s="46" t="s">
        <v>581</v>
      </c>
      <c r="H1852">
        <v>1.099717034641</v>
      </c>
      <c r="I1852" t="s">
        <v>37</v>
      </c>
      <c r="K1852" t="s">
        <v>43</v>
      </c>
      <c r="L1852" s="46" t="s">
        <v>2823</v>
      </c>
      <c r="M1852" t="s">
        <v>583</v>
      </c>
      <c r="N1852" s="40"/>
      <c r="O1852" s="40"/>
      <c r="P1852" s="40"/>
      <c r="Q1852" s="40"/>
      <c r="R1852" s="39"/>
      <c r="S1852" s="39"/>
      <c r="T1852" s="39"/>
      <c r="U1852" s="40"/>
      <c r="V1852" s="39"/>
      <c r="W1852" s="69"/>
      <c r="Y1852" t="s">
        <v>40</v>
      </c>
      <c r="AA1852" s="54">
        <v>434</v>
      </c>
      <c r="AB1852" t="b">
        <f>if((W1852=""),false,true)</f>
        <v>0</v>
      </c>
    </row>
    <row r="1853" ht="14.25" customHeight="1">
      <c r="A1853" s="38">
        <v>1033</v>
      </c>
      <c r="B1853" s="46" t="s">
        <v>2819</v>
      </c>
      <c r="C1853" s="46" t="s">
        <v>2820</v>
      </c>
      <c r="D1853" s="46" t="s">
        <v>2821</v>
      </c>
      <c r="E1853" s="46" t="s">
        <v>2822</v>
      </c>
      <c r="F1853" s="46" t="s">
        <v>671</v>
      </c>
      <c r="G1853" s="46" t="s">
        <v>672</v>
      </c>
      <c r="H1853">
        <v>0.9609478768924</v>
      </c>
      <c r="I1853" t="s">
        <v>37</v>
      </c>
      <c r="K1853" t="s">
        <v>43</v>
      </c>
      <c r="L1853" s="46" t="s">
        <v>2823</v>
      </c>
      <c r="M1853" t="s">
        <v>583</v>
      </c>
      <c r="N1853" s="40"/>
      <c r="O1853" s="40"/>
      <c r="P1853" s="40"/>
      <c r="Q1853" s="40"/>
      <c r="R1853" s="39"/>
      <c r="S1853" s="39"/>
      <c r="T1853" s="39"/>
      <c r="U1853" s="40"/>
      <c r="V1853" s="39"/>
      <c r="W1853" s="69"/>
      <c r="Y1853" t="s">
        <v>40</v>
      </c>
      <c r="AA1853" s="54">
        <v>434</v>
      </c>
      <c r="AB1853" t="b">
        <f>if((W1853=""),false,true)</f>
        <v>0</v>
      </c>
    </row>
    <row r="1854" ht="14.25" customHeight="1">
      <c r="A1854" s="38">
        <v>1033</v>
      </c>
      <c r="B1854" s="46" t="s">
        <v>2819</v>
      </c>
      <c r="C1854" s="46" t="s">
        <v>2820</v>
      </c>
      <c r="D1854" s="46" t="s">
        <v>2821</v>
      </c>
      <c r="E1854" s="46" t="s">
        <v>2822</v>
      </c>
      <c r="F1854" s="46" t="s">
        <v>679</v>
      </c>
      <c r="G1854" s="46" t="s">
        <v>680</v>
      </c>
      <c r="H1854">
        <v>0.73753802349151</v>
      </c>
      <c r="I1854" t="s">
        <v>37</v>
      </c>
      <c r="K1854" t="s">
        <v>43</v>
      </c>
      <c r="L1854" s="46" t="s">
        <v>2823</v>
      </c>
      <c r="M1854" t="s">
        <v>583</v>
      </c>
      <c r="N1854" s="40"/>
      <c r="O1854" s="40"/>
      <c r="P1854" s="40"/>
      <c r="Q1854" s="40"/>
      <c r="R1854" s="39"/>
      <c r="S1854" s="39"/>
      <c r="T1854" s="39"/>
      <c r="U1854" s="40"/>
      <c r="V1854" s="39"/>
      <c r="W1854" s="69"/>
      <c r="Y1854" t="s">
        <v>40</v>
      </c>
      <c r="AA1854" s="54">
        <v>434</v>
      </c>
      <c r="AB1854" t="b">
        <f>if((W1854=""),false,true)</f>
        <v>0</v>
      </c>
    </row>
    <row r="1855" ht="14.25" customHeight="1">
      <c r="A1855" s="38">
        <v>1033</v>
      </c>
      <c r="B1855" s="46" t="s">
        <v>2819</v>
      </c>
      <c r="C1855" s="46" t="s">
        <v>2820</v>
      </c>
      <c r="D1855" s="46" t="s">
        <v>2821</v>
      </c>
      <c r="E1855" s="46" t="s">
        <v>2822</v>
      </c>
      <c r="F1855" s="46" t="s">
        <v>584</v>
      </c>
      <c r="G1855" s="46" t="s">
        <v>585</v>
      </c>
      <c r="H1855">
        <v>1.1504483696435</v>
      </c>
      <c r="I1855" t="s">
        <v>37</v>
      </c>
      <c r="K1855" t="s">
        <v>43</v>
      </c>
      <c r="L1855" s="46" t="s">
        <v>2823</v>
      </c>
      <c r="M1855" t="s">
        <v>583</v>
      </c>
      <c r="N1855" s="40"/>
      <c r="O1855" s="40"/>
      <c r="P1855" s="40"/>
      <c r="Q1855" s="40"/>
      <c r="R1855" s="39"/>
      <c r="S1855" s="39"/>
      <c r="T1855" s="39"/>
      <c r="U1855" s="40"/>
      <c r="V1855" s="39"/>
      <c r="W1855" s="69"/>
      <c r="Y1855" t="s">
        <v>40</v>
      </c>
      <c r="AA1855" s="54">
        <v>434</v>
      </c>
      <c r="AB1855" t="b">
        <f>if((W1855=""),false,true)</f>
        <v>0</v>
      </c>
    </row>
    <row r="1856" ht="14.25" customHeight="1">
      <c r="A1856" s="38">
        <v>1033</v>
      </c>
      <c r="B1856" s="46" t="s">
        <v>2819</v>
      </c>
      <c r="C1856" s="46" t="s">
        <v>2820</v>
      </c>
      <c r="D1856" s="46" t="s">
        <v>2821</v>
      </c>
      <c r="E1856" s="46" t="s">
        <v>2822</v>
      </c>
      <c r="F1856" s="46" t="s">
        <v>685</v>
      </c>
      <c r="G1856" s="46" t="s">
        <v>686</v>
      </c>
      <c r="H1856">
        <v>0.80698188255432</v>
      </c>
      <c r="I1856" t="s">
        <v>37</v>
      </c>
      <c r="K1856" t="s">
        <v>43</v>
      </c>
      <c r="L1856" s="46" t="s">
        <v>2823</v>
      </c>
      <c r="M1856" t="s">
        <v>583</v>
      </c>
      <c r="N1856" s="40"/>
      <c r="O1856" s="40"/>
      <c r="P1856" s="40"/>
      <c r="Q1856" s="40"/>
      <c r="R1856" s="39"/>
      <c r="S1856" s="39"/>
      <c r="T1856" s="39"/>
      <c r="U1856" s="40"/>
      <c r="V1856" s="39"/>
      <c r="W1856" s="69"/>
      <c r="Y1856" t="s">
        <v>40</v>
      </c>
      <c r="AA1856" s="54">
        <v>434</v>
      </c>
      <c r="AB1856" t="b">
        <f>if((W1856=""),false,true)</f>
        <v>0</v>
      </c>
    </row>
    <row r="1857" ht="14.25" customHeight="1">
      <c r="A1857" s="38">
        <v>1033</v>
      </c>
      <c r="B1857" s="46" t="s">
        <v>2819</v>
      </c>
      <c r="C1857" s="46" t="s">
        <v>2820</v>
      </c>
      <c r="D1857" s="46" t="s">
        <v>2821</v>
      </c>
      <c r="E1857" s="46" t="s">
        <v>2822</v>
      </c>
      <c r="F1857" s="62" t="s">
        <v>588</v>
      </c>
      <c r="G1857" s="46" t="s">
        <v>589</v>
      </c>
      <c r="H1857">
        <v>0.5097686824323</v>
      </c>
      <c r="I1857" t="s">
        <v>37</v>
      </c>
      <c r="K1857" t="s">
        <v>43</v>
      </c>
      <c r="L1857" s="46" t="s">
        <v>2823</v>
      </c>
      <c r="M1857" t="s">
        <v>583</v>
      </c>
      <c r="N1857" s="40"/>
      <c r="O1857" s="40"/>
      <c r="P1857" s="40"/>
      <c r="Q1857" s="40"/>
      <c r="R1857" s="39"/>
      <c r="S1857" s="39"/>
      <c r="T1857" s="39"/>
      <c r="U1857" s="40"/>
      <c r="V1857" s="39"/>
      <c r="W1857" s="69"/>
      <c r="Y1857" t="s">
        <v>40</v>
      </c>
      <c r="AA1857" s="54">
        <v>434</v>
      </c>
      <c r="AB1857" t="b">
        <f>if((W1857=""),false,true)</f>
        <v>0</v>
      </c>
    </row>
    <row r="1858" ht="14.25" customHeight="1">
      <c r="A1858" s="38">
        <v>1033</v>
      </c>
      <c r="B1858" s="46" t="s">
        <v>2819</v>
      </c>
      <c r="C1858" s="46" t="s">
        <v>2820</v>
      </c>
      <c r="D1858" s="46" t="s">
        <v>2821</v>
      </c>
      <c r="E1858" s="46" t="s">
        <v>2822</v>
      </c>
      <c r="F1858" s="46" t="s">
        <v>703</v>
      </c>
      <c r="G1858" s="46" t="s">
        <v>704</v>
      </c>
      <c r="H1858">
        <v>0.22994718403102</v>
      </c>
      <c r="I1858" t="s">
        <v>37</v>
      </c>
      <c r="K1858" t="s">
        <v>43</v>
      </c>
      <c r="L1858" s="46" t="s">
        <v>2823</v>
      </c>
      <c r="M1858" t="s">
        <v>583</v>
      </c>
      <c r="N1858" s="40"/>
      <c r="O1858" s="40"/>
      <c r="P1858" s="40"/>
      <c r="Q1858" s="40"/>
      <c r="R1858" s="39"/>
      <c r="S1858" s="39"/>
      <c r="T1858" s="39"/>
      <c r="U1858" s="40"/>
      <c r="V1858" s="39"/>
      <c r="W1858" s="69"/>
      <c r="Y1858" t="s">
        <v>40</v>
      </c>
      <c r="AA1858" s="54">
        <v>434</v>
      </c>
      <c r="AB1858" t="b">
        <f>if((W1858=""),false,true)</f>
        <v>0</v>
      </c>
    </row>
    <row r="1859" ht="14.25" customHeight="1">
      <c r="A1859" s="38">
        <v>1033</v>
      </c>
      <c r="B1859" s="46" t="s">
        <v>2819</v>
      </c>
      <c r="C1859" s="46" t="s">
        <v>2820</v>
      </c>
      <c r="D1859" s="46" t="s">
        <v>2821</v>
      </c>
      <c r="E1859" s="46" t="s">
        <v>2822</v>
      </c>
      <c r="F1859" s="46" t="s">
        <v>705</v>
      </c>
      <c r="G1859" s="46" t="s">
        <v>706</v>
      </c>
      <c r="H1859">
        <v>0.78585156496891</v>
      </c>
      <c r="I1859" t="s">
        <v>37</v>
      </c>
      <c r="K1859" t="s">
        <v>43</v>
      </c>
      <c r="L1859" s="46" t="s">
        <v>2823</v>
      </c>
      <c r="M1859" t="s">
        <v>583</v>
      </c>
      <c r="N1859" s="40"/>
      <c r="O1859" s="40"/>
      <c r="P1859" s="40"/>
      <c r="Q1859" s="40"/>
      <c r="R1859" s="39"/>
      <c r="S1859" s="39"/>
      <c r="T1859" s="39"/>
      <c r="U1859" s="40"/>
      <c r="V1859" s="39"/>
      <c r="W1859" s="69"/>
      <c r="Y1859" t="s">
        <v>40</v>
      </c>
      <c r="AA1859" s="54">
        <v>434</v>
      </c>
      <c r="AB1859" t="b">
        <f>if((W1859=""),false,true)</f>
        <v>0</v>
      </c>
    </row>
    <row r="1860" ht="14.25" customHeight="1">
      <c r="A1860" s="38">
        <v>1033</v>
      </c>
      <c r="B1860" s="46" t="s">
        <v>2819</v>
      </c>
      <c r="C1860" s="46" t="s">
        <v>2820</v>
      </c>
      <c r="D1860" s="46" t="s">
        <v>2821</v>
      </c>
      <c r="E1860" s="46" t="s">
        <v>2822</v>
      </c>
      <c r="F1860" s="7" t="s">
        <v>707</v>
      </c>
      <c r="G1860" s="46" t="s">
        <v>708</v>
      </c>
      <c r="H1860">
        <v>0.4126223124211</v>
      </c>
      <c r="I1860" t="s">
        <v>37</v>
      </c>
      <c r="K1860" t="s">
        <v>43</v>
      </c>
      <c r="L1860" s="46" t="s">
        <v>2823</v>
      </c>
      <c r="M1860" t="s">
        <v>583</v>
      </c>
      <c r="N1860" s="40"/>
      <c r="O1860" s="40"/>
      <c r="P1860" s="40"/>
      <c r="Q1860" s="40"/>
      <c r="R1860" s="39"/>
      <c r="S1860" s="39"/>
      <c r="T1860" s="39"/>
      <c r="U1860" s="40"/>
      <c r="V1860" s="39"/>
      <c r="W1860" s="69"/>
      <c r="Y1860" t="s">
        <v>40</v>
      </c>
      <c r="AA1860" s="54">
        <v>434</v>
      </c>
      <c r="AB1860" t="b">
        <f>if((W1860=""),false,true)</f>
        <v>0</v>
      </c>
    </row>
    <row r="1861" ht="14.25" customHeight="1">
      <c r="A1861" s="38">
        <v>1033</v>
      </c>
      <c r="B1861" s="46" t="s">
        <v>2819</v>
      </c>
      <c r="C1861" s="46" t="s">
        <v>2820</v>
      </c>
      <c r="D1861" s="46" t="s">
        <v>2821</v>
      </c>
      <c r="E1861" s="46" t="s">
        <v>2822</v>
      </c>
      <c r="F1861" s="62" t="s">
        <v>591</v>
      </c>
      <c r="G1861" s="46" t="s">
        <v>592</v>
      </c>
      <c r="H1861">
        <v>0.65816483491647</v>
      </c>
      <c r="I1861" t="s">
        <v>37</v>
      </c>
      <c r="K1861" t="s">
        <v>43</v>
      </c>
      <c r="L1861" s="46" t="s">
        <v>2823</v>
      </c>
      <c r="M1861" t="s">
        <v>583</v>
      </c>
      <c r="N1861" s="40"/>
      <c r="O1861" s="40"/>
      <c r="P1861" s="40"/>
      <c r="Q1861" s="40"/>
      <c r="R1861" s="39"/>
      <c r="S1861" s="39"/>
      <c r="T1861" s="39"/>
      <c r="U1861" s="40"/>
      <c r="V1861" s="39"/>
      <c r="W1861" s="69"/>
      <c r="Y1861" t="s">
        <v>40</v>
      </c>
      <c r="AA1861" s="54">
        <v>434</v>
      </c>
      <c r="AB1861" t="b">
        <f>if((W1861=""),false,true)</f>
        <v>0</v>
      </c>
    </row>
    <row r="1862" ht="14.25" customHeight="1">
      <c r="A1862" s="38">
        <v>1033</v>
      </c>
      <c r="B1862" s="46" t="s">
        <v>2819</v>
      </c>
      <c r="C1862" s="46" t="s">
        <v>2820</v>
      </c>
      <c r="D1862" s="46" t="s">
        <v>2821</v>
      </c>
      <c r="E1862" s="46" t="s">
        <v>2822</v>
      </c>
      <c r="F1862" s="46" t="s">
        <v>1735</v>
      </c>
      <c r="G1862" s="46" t="s">
        <v>1736</v>
      </c>
      <c r="H1862">
        <v>0.43478830043832</v>
      </c>
      <c r="I1862" t="s">
        <v>37</v>
      </c>
      <c r="K1862" t="s">
        <v>43</v>
      </c>
      <c r="L1862" s="46" t="s">
        <v>2823</v>
      </c>
      <c r="M1862" t="s">
        <v>583</v>
      </c>
      <c r="N1862" s="40"/>
      <c r="O1862" s="40"/>
      <c r="P1862" s="40"/>
      <c r="Q1862" s="40"/>
      <c r="R1862" s="39"/>
      <c r="S1862" s="39"/>
      <c r="T1862" s="39"/>
      <c r="U1862" s="40"/>
      <c r="V1862" s="39"/>
      <c r="W1862" s="69"/>
      <c r="Y1862" t="s">
        <v>40</v>
      </c>
      <c r="AA1862" s="54">
        <v>434</v>
      </c>
      <c r="AB1862" t="b">
        <f>if((W1862=""),false,true)</f>
        <v>0</v>
      </c>
    </row>
    <row r="1863" ht="14.25" customHeight="1">
      <c r="A1863" s="38">
        <v>1033</v>
      </c>
      <c r="B1863" s="46" t="s">
        <v>2819</v>
      </c>
      <c r="C1863" s="46" t="s">
        <v>2820</v>
      </c>
      <c r="D1863" s="46" t="s">
        <v>2821</v>
      </c>
      <c r="E1863" s="46" t="s">
        <v>2822</v>
      </c>
      <c r="F1863" s="46" t="s">
        <v>238</v>
      </c>
      <c r="G1863" s="46" t="s">
        <v>1365</v>
      </c>
      <c r="H1863">
        <v>2.5714753630335</v>
      </c>
      <c r="I1863" t="s">
        <v>37</v>
      </c>
      <c r="K1863" t="s">
        <v>43</v>
      </c>
      <c r="L1863" s="46" t="s">
        <v>2823</v>
      </c>
      <c r="M1863" t="s">
        <v>583</v>
      </c>
      <c r="N1863" s="40"/>
      <c r="O1863" s="40"/>
      <c r="P1863" s="40"/>
      <c r="Q1863" s="40"/>
      <c r="R1863" s="39"/>
      <c r="S1863" s="39"/>
      <c r="T1863" s="39"/>
      <c r="U1863" s="40"/>
      <c r="V1863" s="39"/>
      <c r="W1863" s="69"/>
      <c r="Y1863" t="s">
        <v>40</v>
      </c>
      <c r="AA1863" s="54">
        <v>434</v>
      </c>
      <c r="AB1863" t="b">
        <f>if((W1863=""),false,true)</f>
        <v>0</v>
      </c>
    </row>
    <row r="1864" ht="14.25" customHeight="1">
      <c r="A1864" s="38">
        <v>1033</v>
      </c>
      <c r="B1864" s="46" t="s">
        <v>2819</v>
      </c>
      <c r="C1864" s="46" t="s">
        <v>2820</v>
      </c>
      <c r="D1864" s="46" t="s">
        <v>2821</v>
      </c>
      <c r="E1864" s="46" t="s">
        <v>2822</v>
      </c>
      <c r="F1864" s="46" t="s">
        <v>48</v>
      </c>
      <c r="G1864" s="46" t="s">
        <v>49</v>
      </c>
      <c r="H1864">
        <v>0.002238721138568</v>
      </c>
      <c r="I1864" t="s">
        <v>37</v>
      </c>
      <c r="K1864" t="s">
        <v>43</v>
      </c>
      <c r="L1864" s="46" t="s">
        <v>2823</v>
      </c>
      <c r="M1864" t="s">
        <v>583</v>
      </c>
      <c r="N1864" s="40"/>
      <c r="O1864" s="40"/>
      <c r="P1864" s="40"/>
      <c r="Q1864" s="40"/>
      <c r="R1864" s="39"/>
      <c r="S1864" s="39"/>
      <c r="T1864" s="39"/>
      <c r="U1864" s="40"/>
      <c r="V1864" s="39"/>
      <c r="W1864" s="69"/>
      <c r="Y1864" t="s">
        <v>40</v>
      </c>
      <c r="AA1864" s="54">
        <v>434</v>
      </c>
      <c r="AB1864" t="b">
        <f>if((W1864=""),false,true)</f>
        <v>0</v>
      </c>
    </row>
    <row r="1865" ht="14.25" customHeight="1">
      <c r="A1865" s="38">
        <v>1053</v>
      </c>
      <c r="B1865" s="46" t="s">
        <v>2009</v>
      </c>
      <c r="C1865" s="46" t="s">
        <v>1115</v>
      </c>
      <c r="D1865" s="11" t="s">
        <v>2821</v>
      </c>
      <c r="E1865" s="11" t="s">
        <v>2822</v>
      </c>
      <c r="F1865" s="11" t="s">
        <v>1646</v>
      </c>
      <c r="G1865" s="7" t="s">
        <v>1961</v>
      </c>
      <c r="H1865">
        <v>1.0950596746196</v>
      </c>
      <c r="I1865" t="s">
        <v>37</v>
      </c>
      <c r="K1865" s="47"/>
      <c r="L1865" s="47" t="s">
        <v>2010</v>
      </c>
      <c r="M1865" t="s">
        <v>583</v>
      </c>
      <c r="N1865" s="71"/>
      <c r="O1865" s="71"/>
      <c r="P1865" s="71"/>
      <c r="Q1865" s="71"/>
      <c r="R1865" s="29"/>
      <c r="S1865" s="29"/>
      <c r="T1865" s="29"/>
      <c r="U1865" s="71"/>
      <c r="V1865" s="29"/>
      <c r="W1865" s="60"/>
      <c r="Y1865" t="s">
        <v>40</v>
      </c>
      <c r="AA1865">
        <v>434</v>
      </c>
      <c r="AB1865" t="b">
        <f>if((W1865=""),false,true)</f>
        <v>0</v>
      </c>
      <c r="AD1865" s="37"/>
    </row>
    <row r="1866" ht="14.25" customHeight="1">
      <c r="A1866" s="38">
        <v>1053</v>
      </c>
      <c r="B1866" s="46" t="s">
        <v>2009</v>
      </c>
      <c r="C1866" s="46" t="s">
        <v>1115</v>
      </c>
      <c r="D1866" s="11" t="s">
        <v>2821</v>
      </c>
      <c r="E1866" s="11" t="s">
        <v>2822</v>
      </c>
      <c r="F1866" s="11" t="s">
        <v>1962</v>
      </c>
      <c r="G1866" s="7" t="s">
        <v>1963</v>
      </c>
      <c r="H1866">
        <v>1.5995374350589</v>
      </c>
      <c r="I1866" t="s">
        <v>37</v>
      </c>
      <c r="K1866" s="47"/>
      <c r="L1866" s="47" t="s">
        <v>2010</v>
      </c>
      <c r="M1866" t="s">
        <v>583</v>
      </c>
      <c r="N1866" s="71"/>
      <c r="O1866" s="71"/>
      <c r="P1866" s="71"/>
      <c r="Q1866" s="71"/>
      <c r="R1866" s="29"/>
      <c r="S1866" s="29"/>
      <c r="T1866" s="29"/>
      <c r="U1866" s="71"/>
      <c r="V1866" s="29"/>
      <c r="W1866" s="60"/>
      <c r="Y1866" t="s">
        <v>40</v>
      </c>
      <c r="AA1866">
        <v>434</v>
      </c>
      <c r="AB1866" t="b">
        <f>if((W1866=""),false,true)</f>
        <v>0</v>
      </c>
      <c r="AD1866" s="37"/>
    </row>
    <row r="1867" ht="14.25" customHeight="1">
      <c r="A1867" s="38">
        <v>1287</v>
      </c>
      <c r="B1867" s="46" t="s">
        <v>53</v>
      </c>
      <c r="C1867" s="46" t="s">
        <v>45</v>
      </c>
      <c r="D1867" s="46" t="s">
        <v>2821</v>
      </c>
      <c r="E1867" s="46" t="s">
        <v>2822</v>
      </c>
      <c r="F1867" t="s">
        <v>48</v>
      </c>
      <c r="G1867" s="46" t="s">
        <v>49</v>
      </c>
      <c r="H1867">
        <v>0.002570395783</v>
      </c>
      <c r="I1867" t="s">
        <v>37</v>
      </c>
      <c r="L1867" t="s">
        <v>50</v>
      </c>
      <c r="M1867" t="s">
        <v>39</v>
      </c>
      <c r="N1867" s="40"/>
      <c r="O1867" s="40"/>
      <c r="P1867" s="40"/>
      <c r="Q1867" s="40"/>
      <c r="R1867" s="39"/>
      <c r="S1867" s="39"/>
      <c r="T1867" s="39"/>
      <c r="U1867" s="40"/>
      <c r="V1867" s="39"/>
      <c r="W1867" s="69"/>
      <c r="Y1867" t="s">
        <v>40</v>
      </c>
      <c r="AA1867">
        <v>434</v>
      </c>
      <c r="AB1867" s="46" t="b">
        <v>0</v>
      </c>
      <c r="AD1867" s="8"/>
    </row>
    <row r="1868" ht="14.25" customHeight="1">
      <c r="A1868" s="38">
        <v>1287</v>
      </c>
      <c r="B1868" s="46" t="s">
        <v>53</v>
      </c>
      <c r="C1868" s="46" t="s">
        <v>45</v>
      </c>
      <c r="D1868" s="46" t="s">
        <v>2824</v>
      </c>
      <c r="E1868" s="46" t="s">
        <v>2825</v>
      </c>
      <c r="F1868" t="s">
        <v>48</v>
      </c>
      <c r="G1868" s="46" t="s">
        <v>49</v>
      </c>
      <c r="H1868">
        <v>0.002344228815</v>
      </c>
      <c r="I1868" t="s">
        <v>37</v>
      </c>
      <c r="L1868" t="s">
        <v>50</v>
      </c>
      <c r="M1868" t="s">
        <v>39</v>
      </c>
      <c r="N1868" s="40"/>
      <c r="O1868" s="40"/>
      <c r="P1868" s="40"/>
      <c r="Q1868" s="40"/>
      <c r="R1868" s="39"/>
      <c r="S1868" s="39"/>
      <c r="T1868" s="39"/>
      <c r="U1868" s="40"/>
      <c r="V1868" s="39"/>
      <c r="W1868" s="69"/>
      <c r="Y1868" t="s">
        <v>294</v>
      </c>
      <c r="AA1868">
        <v>11521</v>
      </c>
      <c r="AB1868" s="46" t="b">
        <v>0</v>
      </c>
      <c r="AD1868" s="8"/>
    </row>
    <row r="1869" ht="14.25" customHeight="1">
      <c r="A1869" s="38">
        <v>1287</v>
      </c>
      <c r="B1869" s="46" t="s">
        <v>174</v>
      </c>
      <c r="C1869" s="46" t="s">
        <v>45</v>
      </c>
      <c r="D1869" s="46" t="s">
        <v>2824</v>
      </c>
      <c r="E1869" s="46" t="s">
        <v>2826</v>
      </c>
      <c r="F1869" t="s">
        <v>48</v>
      </c>
      <c r="G1869" s="46" t="s">
        <v>49</v>
      </c>
      <c r="H1869">
        <v>0.002344228815</v>
      </c>
      <c r="I1869" t="s">
        <v>37</v>
      </c>
      <c r="L1869" t="s">
        <v>50</v>
      </c>
      <c r="M1869" t="s">
        <v>39</v>
      </c>
      <c r="N1869" s="40"/>
      <c r="O1869" s="40"/>
      <c r="P1869" s="40"/>
      <c r="Q1869" s="40"/>
      <c r="R1869" s="39"/>
      <c r="S1869" s="39"/>
      <c r="T1869" s="39"/>
      <c r="U1869" s="40"/>
      <c r="V1869" s="39"/>
      <c r="W1869" s="69"/>
      <c r="Y1869" t="s">
        <v>294</v>
      </c>
      <c r="AA1869">
        <v>11521</v>
      </c>
      <c r="AB1869" s="46" t="b">
        <v>0</v>
      </c>
      <c r="AD1869" s="8"/>
    </row>
    <row r="1870" ht="14.25" customHeight="1">
      <c r="A1870" s="38">
        <v>981</v>
      </c>
      <c r="B1870" s="44" t="s">
        <v>1926</v>
      </c>
      <c r="C1870" s="46" t="s">
        <v>1219</v>
      </c>
      <c r="D1870" s="46" t="s">
        <v>2827</v>
      </c>
      <c r="E1870" s="46" t="s">
        <v>2828</v>
      </c>
      <c r="F1870" s="41" t="s">
        <v>689</v>
      </c>
      <c r="G1870" s="41" t="s">
        <v>762</v>
      </c>
      <c r="H1870" s="65">
        <f>W1870</f>
        <v>7.5173</v>
      </c>
      <c r="I1870" t="s">
        <v>37</v>
      </c>
      <c r="K1870" s="47" t="s">
        <v>43</v>
      </c>
      <c r="L1870" s="47" t="str">
        <f>((I1870&amp;A1870)&amp;"-")&amp;B1870</f>
        <v>REF981-Li; J.; Masso; J.J.; and Guertin; J.A.; Prediction of drug solubility in an acrylate adhesive based on the drug-polymer interaction parameter and drug solubility in acetonitrile. Journal of Controlled Release; 2002. 83: 211-221</v>
      </c>
      <c r="M1870" t="s">
        <v>39</v>
      </c>
      <c r="N1870" s="71">
        <f>U1870*V1870</f>
        <v>595.215669</v>
      </c>
      <c r="O1870" s="71">
        <v>100</v>
      </c>
      <c r="P1870" s="71">
        <v>0.786</v>
      </c>
      <c r="Q1870" s="71">
        <v>1.218</v>
      </c>
      <c r="R1870" s="29">
        <f>O1870/P1870</f>
        <v>127.226463104326</v>
      </c>
      <c r="S1870" s="29">
        <f>N1870/Q1870</f>
        <v>488.682815270936</v>
      </c>
      <c r="T1870" s="29">
        <f>R1870+S1870</f>
        <v>615.909278375262</v>
      </c>
      <c r="U1870" s="71">
        <v>128.5563</v>
      </c>
      <c r="V1870" s="29">
        <v>4.63</v>
      </c>
      <c r="W1870" s="60">
        <f>round((V1870/(T1870/1000)),4)</f>
        <v>7.5173</v>
      </c>
      <c r="Y1870" t="s">
        <v>40</v>
      </c>
      <c r="AA1870">
        <v>13875432</v>
      </c>
      <c r="AB1870" t="b">
        <v>1</v>
      </c>
      <c r="AD1870" s="37"/>
    </row>
    <row r="1871" ht="14.25" customHeight="1">
      <c r="A1871" s="38">
        <v>1287</v>
      </c>
      <c r="B1871" s="46" t="s">
        <v>53</v>
      </c>
      <c r="C1871" s="46" t="s">
        <v>45</v>
      </c>
      <c r="D1871" s="46" t="s">
        <v>2827</v>
      </c>
      <c r="E1871" s="46" t="s">
        <v>2829</v>
      </c>
      <c r="F1871" t="s">
        <v>48</v>
      </c>
      <c r="G1871" s="46" t="s">
        <v>49</v>
      </c>
      <c r="H1871">
        <v>0.199526231497</v>
      </c>
      <c r="I1871" t="s">
        <v>37</v>
      </c>
      <c r="L1871" s="46" t="str">
        <f>((I1871&amp;A1871)&amp;"-")&amp;B1871</f>
        <v>REF1287-Wang 99 - S1</v>
      </c>
      <c r="M1871" t="s">
        <v>39</v>
      </c>
      <c r="N1871" s="40"/>
      <c r="O1871" s="40"/>
      <c r="P1871" s="40"/>
      <c r="Q1871" s="40"/>
      <c r="R1871" s="39"/>
      <c r="S1871" s="39"/>
      <c r="T1871" s="39"/>
      <c r="U1871" s="40"/>
      <c r="V1871" s="39"/>
      <c r="W1871" s="69"/>
      <c r="Y1871" t="s">
        <v>40</v>
      </c>
      <c r="AA1871">
        <v>13875432</v>
      </c>
      <c r="AB1871" s="46" t="b">
        <v>0</v>
      </c>
      <c r="AD1871" s="8"/>
    </row>
    <row r="1872" ht="14.25" customHeight="1">
      <c r="A1872" s="38">
        <v>1287</v>
      </c>
      <c r="B1872" s="46" t="s">
        <v>53</v>
      </c>
      <c r="C1872" s="46" t="s">
        <v>45</v>
      </c>
      <c r="D1872" s="46" t="s">
        <v>2830</v>
      </c>
      <c r="E1872" s="46" t="s">
        <v>2831</v>
      </c>
      <c r="F1872" t="s">
        <v>48</v>
      </c>
      <c r="G1872" s="46" t="s">
        <v>49</v>
      </c>
      <c r="H1872">
        <v>0.512861383991</v>
      </c>
      <c r="I1872" t="s">
        <v>37</v>
      </c>
      <c r="L1872" t="s">
        <v>50</v>
      </c>
      <c r="M1872" t="s">
        <v>39</v>
      </c>
      <c r="N1872" s="40"/>
      <c r="O1872" s="40"/>
      <c r="P1872" s="40"/>
      <c r="Q1872" s="40"/>
      <c r="R1872" s="39"/>
      <c r="S1872" s="39"/>
      <c r="T1872" s="39"/>
      <c r="U1872" s="40"/>
      <c r="V1872" s="39"/>
      <c r="W1872" s="69"/>
      <c r="Y1872" t="s">
        <v>294</v>
      </c>
      <c r="AA1872">
        <v>10498</v>
      </c>
      <c r="AB1872" s="46" t="b">
        <v>0</v>
      </c>
      <c r="AD1872" s="8"/>
    </row>
    <row r="1873" ht="14.25" customHeight="1">
      <c r="A1873" s="38">
        <v>981</v>
      </c>
      <c r="B1873" s="44" t="s">
        <v>1926</v>
      </c>
      <c r="C1873" s="46" t="s">
        <v>1219</v>
      </c>
      <c r="D1873" s="46" t="s">
        <v>2832</v>
      </c>
      <c r="E1873" s="46" t="s">
        <v>2833</v>
      </c>
      <c r="F1873" s="41" t="s">
        <v>689</v>
      </c>
      <c r="G1873" s="41" t="s">
        <v>762</v>
      </c>
      <c r="H1873" s="65">
        <f>W1873</f>
        <v>5.4977</v>
      </c>
      <c r="I1873" t="s">
        <v>37</v>
      </c>
      <c r="K1873" s="47" t="s">
        <v>43</v>
      </c>
      <c r="L1873" s="47" t="str">
        <f>((I1873&amp;A1873)&amp;"-")&amp;B1873</f>
        <v>REF981-Li; J.; Masso; J.J.; and Guertin; J.A.; Prediction of drug solubility in an acrylate adhesive based on the drug-polymer interaction parameter and drug solubility in acetonitrile. Journal of Controlled Release; 2002. 83: 211-221</v>
      </c>
      <c r="M1873" t="s">
        <v>39</v>
      </c>
      <c r="N1873" s="71">
        <f>U1873*V1873</f>
        <v>179.8712</v>
      </c>
      <c r="O1873" s="71">
        <v>100</v>
      </c>
      <c r="P1873" s="71">
        <v>0.786</v>
      </c>
      <c r="Q1873" s="71">
        <v>1.22</v>
      </c>
      <c r="R1873" s="29">
        <f>O1873/P1873</f>
        <v>127.226463104326</v>
      </c>
      <c r="S1873" s="29">
        <f>N1873/Q1873</f>
        <v>147.435409836066</v>
      </c>
      <c r="T1873" s="29">
        <f>R1873+S1873</f>
        <v>274.661872940391</v>
      </c>
      <c r="U1873" s="71">
        <v>119.12</v>
      </c>
      <c r="V1873" s="29">
        <v>1.51</v>
      </c>
      <c r="W1873" s="60">
        <f>round((V1873/(T1873/1000)),4)</f>
        <v>5.4977</v>
      </c>
      <c r="Y1873" t="s">
        <v>40</v>
      </c>
      <c r="AA1873">
        <v>12821</v>
      </c>
      <c r="AB1873" t="b">
        <v>1</v>
      </c>
      <c r="AD1873" s="37"/>
    </row>
    <row r="1874" ht="14.25" customHeight="1">
      <c r="A1874" s="38">
        <v>1287</v>
      </c>
      <c r="B1874" s="46" t="s">
        <v>44</v>
      </c>
      <c r="C1874" s="46" t="s">
        <v>45</v>
      </c>
      <c r="D1874" s="46" t="s">
        <v>2834</v>
      </c>
      <c r="E1874" s="46" t="s">
        <v>2835</v>
      </c>
      <c r="F1874" t="s">
        <v>48</v>
      </c>
      <c r="G1874" s="46" t="s">
        <v>49</v>
      </c>
      <c r="H1874">
        <v>1.986094917357</v>
      </c>
      <c r="I1874" t="s">
        <v>37</v>
      </c>
      <c r="L1874" t="s">
        <v>50</v>
      </c>
      <c r="M1874" t="s">
        <v>39</v>
      </c>
      <c r="N1874" s="40"/>
      <c r="O1874" s="40"/>
      <c r="P1874" s="40"/>
      <c r="Q1874" s="40"/>
      <c r="R1874" s="39"/>
      <c r="S1874" s="39"/>
      <c r="T1874" s="39"/>
      <c r="U1874" s="40"/>
      <c r="V1874" s="39"/>
      <c r="W1874" s="69"/>
      <c r="Y1874" t="s">
        <v>40</v>
      </c>
      <c r="AA1874">
        <v>361763</v>
      </c>
      <c r="AB1874" s="46" t="b">
        <v>0</v>
      </c>
      <c r="AD1874" s="8"/>
    </row>
    <row r="1875" ht="14.25" customHeight="1">
      <c r="A1875" s="38">
        <v>1287</v>
      </c>
      <c r="B1875" s="46" t="s">
        <v>174</v>
      </c>
      <c r="C1875" s="46" t="s">
        <v>45</v>
      </c>
      <c r="D1875" s="46" t="s">
        <v>2836</v>
      </c>
      <c r="E1875" s="46" t="s">
        <v>2837</v>
      </c>
      <c r="F1875" t="s">
        <v>48</v>
      </c>
      <c r="G1875" s="46" t="s">
        <v>49</v>
      </c>
      <c r="H1875">
        <v>0.016982436525</v>
      </c>
      <c r="I1875" t="s">
        <v>37</v>
      </c>
      <c r="L1875" t="s">
        <v>50</v>
      </c>
      <c r="M1875" t="s">
        <v>39</v>
      </c>
      <c r="N1875" s="40"/>
      <c r="O1875" s="40"/>
      <c r="P1875" s="40"/>
      <c r="Q1875" s="40"/>
      <c r="R1875" s="39"/>
      <c r="S1875" s="39"/>
      <c r="T1875" s="39"/>
      <c r="U1875" s="40"/>
      <c r="V1875" s="39"/>
      <c r="W1875" s="69"/>
      <c r="Y1875" t="s">
        <v>40</v>
      </c>
      <c r="AA1875">
        <v>8154</v>
      </c>
      <c r="AB1875" s="46" t="b">
        <v>0</v>
      </c>
      <c r="AD1875" s="8"/>
    </row>
    <row r="1876" ht="14.25" customHeight="1">
      <c r="A1876" s="38">
        <v>1287</v>
      </c>
      <c r="B1876" s="46" t="s">
        <v>44</v>
      </c>
      <c r="C1876" s="46" t="s">
        <v>45</v>
      </c>
      <c r="D1876" s="46" t="s">
        <v>2838</v>
      </c>
      <c r="E1876" s="46" t="s">
        <v>2839</v>
      </c>
      <c r="F1876" t="s">
        <v>48</v>
      </c>
      <c r="G1876" s="46" t="s">
        <v>49</v>
      </c>
      <c r="H1876">
        <v>0.000046665938</v>
      </c>
      <c r="I1876" t="s">
        <v>37</v>
      </c>
      <c r="L1876" s="46" t="str">
        <f>((I1876&amp;A1876)&amp;"-")&amp;B1876</f>
        <v>REF1287-Wang 99 - S3</v>
      </c>
      <c r="M1876" t="s">
        <v>39</v>
      </c>
      <c r="N1876" s="40"/>
      <c r="O1876" s="40"/>
      <c r="P1876" s="40"/>
      <c r="Q1876" s="40"/>
      <c r="R1876" s="39"/>
      <c r="S1876" s="39"/>
      <c r="T1876" s="39"/>
      <c r="U1876" s="40"/>
      <c r="V1876" s="39"/>
      <c r="W1876" s="69"/>
      <c r="Y1876" t="s">
        <v>40</v>
      </c>
      <c r="AA1876">
        <v>14768415</v>
      </c>
      <c r="AB1876" s="46" t="b">
        <v>0</v>
      </c>
      <c r="AD1876" s="8"/>
    </row>
    <row r="1877" ht="14.25" customHeight="1">
      <c r="A1877" s="38">
        <v>1287</v>
      </c>
      <c r="B1877" s="46" t="s">
        <v>53</v>
      </c>
      <c r="C1877" s="46" t="s">
        <v>45</v>
      </c>
      <c r="D1877" s="46" t="s">
        <v>2840</v>
      </c>
      <c r="E1877" s="46" t="s">
        <v>2841</v>
      </c>
      <c r="F1877" t="s">
        <v>48</v>
      </c>
      <c r="G1877" s="46" t="s">
        <v>49</v>
      </c>
      <c r="H1877">
        <v>0.141253754462</v>
      </c>
      <c r="I1877" t="s">
        <v>37</v>
      </c>
      <c r="L1877" t="s">
        <v>50</v>
      </c>
      <c r="M1877" t="s">
        <v>39</v>
      </c>
      <c r="N1877" s="40"/>
      <c r="O1877" s="40"/>
      <c r="P1877" s="40"/>
      <c r="Q1877" s="40"/>
      <c r="R1877" s="39"/>
      <c r="S1877" s="39"/>
      <c r="T1877" s="39"/>
      <c r="U1877" s="40"/>
      <c r="V1877" s="39"/>
      <c r="W1877" s="69"/>
      <c r="Y1877" t="s">
        <v>294</v>
      </c>
      <c r="AA1877">
        <v>11210</v>
      </c>
      <c r="AB1877" s="46" t="b">
        <v>0</v>
      </c>
      <c r="AD1877" s="8"/>
    </row>
    <row r="1878" ht="14.25" customHeight="1">
      <c r="A1878" s="38">
        <v>1287</v>
      </c>
      <c r="B1878" s="46" t="s">
        <v>174</v>
      </c>
      <c r="C1878" s="46" t="s">
        <v>45</v>
      </c>
      <c r="D1878" s="46" t="s">
        <v>2840</v>
      </c>
      <c r="E1878" s="46" t="s">
        <v>2842</v>
      </c>
      <c r="F1878" t="s">
        <v>48</v>
      </c>
      <c r="G1878" s="46" t="s">
        <v>49</v>
      </c>
      <c r="H1878">
        <v>0.141253754462</v>
      </c>
      <c r="I1878" t="s">
        <v>37</v>
      </c>
      <c r="L1878" t="s">
        <v>50</v>
      </c>
      <c r="M1878" t="s">
        <v>39</v>
      </c>
      <c r="N1878" s="40"/>
      <c r="O1878" s="40"/>
      <c r="P1878" s="40"/>
      <c r="Q1878" s="40"/>
      <c r="R1878" s="39"/>
      <c r="S1878" s="39"/>
      <c r="T1878" s="39"/>
      <c r="U1878" s="40"/>
      <c r="V1878" s="39"/>
      <c r="W1878" s="69"/>
      <c r="Y1878" t="s">
        <v>294</v>
      </c>
      <c r="AA1878">
        <v>11210</v>
      </c>
      <c r="AB1878" s="46" t="b">
        <v>0</v>
      </c>
      <c r="AD1878" s="8"/>
    </row>
    <row r="1879" ht="14.25" customHeight="1">
      <c r="A1879" s="38">
        <v>1287</v>
      </c>
      <c r="B1879" s="46" t="s">
        <v>44</v>
      </c>
      <c r="C1879" s="46" t="s">
        <v>45</v>
      </c>
      <c r="D1879" s="46" t="s">
        <v>2843</v>
      </c>
      <c r="E1879" s="46" t="s">
        <v>2844</v>
      </c>
      <c r="F1879" t="s">
        <v>48</v>
      </c>
      <c r="G1879" s="46" t="s">
        <v>49</v>
      </c>
      <c r="H1879">
        <v>0.002818382931</v>
      </c>
      <c r="I1879" t="s">
        <v>37</v>
      </c>
      <c r="L1879" t="s">
        <v>50</v>
      </c>
      <c r="M1879" t="s">
        <v>39</v>
      </c>
      <c r="N1879" s="40"/>
      <c r="O1879" s="40"/>
      <c r="P1879" s="40"/>
      <c r="Q1879" s="40"/>
      <c r="R1879" s="39"/>
      <c r="S1879" s="39"/>
      <c r="T1879" s="39"/>
      <c r="U1879" s="40"/>
      <c r="V1879" s="39"/>
      <c r="W1879" s="69"/>
      <c r="Y1879" t="s">
        <v>40</v>
      </c>
      <c r="AA1879">
        <v>10469278</v>
      </c>
      <c r="AB1879" s="46" t="b">
        <v>0</v>
      </c>
      <c r="AD1879" s="8"/>
    </row>
    <row r="1880" ht="14.25" customHeight="1">
      <c r="A1880" s="38">
        <v>1287</v>
      </c>
      <c r="B1880" s="46" t="s">
        <v>44</v>
      </c>
      <c r="C1880" s="46" t="s">
        <v>45</v>
      </c>
      <c r="D1880" s="46" t="s">
        <v>2845</v>
      </c>
      <c r="E1880" s="46" t="s">
        <v>2846</v>
      </c>
      <c r="F1880" t="s">
        <v>48</v>
      </c>
      <c r="G1880" s="46" t="s">
        <v>49</v>
      </c>
      <c r="H1880">
        <v>0.007550922277</v>
      </c>
      <c r="I1880" t="s">
        <v>37</v>
      </c>
      <c r="L1880" s="46" t="str">
        <f>((I1880&amp;A1880)&amp;"-")&amp;B1880</f>
        <v>REF1287-Wang 99 - S3</v>
      </c>
      <c r="M1880" t="s">
        <v>39</v>
      </c>
      <c r="N1880" s="40"/>
      <c r="O1880" s="40"/>
      <c r="P1880" s="40"/>
      <c r="Q1880" s="40"/>
      <c r="R1880" s="39"/>
      <c r="S1880" s="39"/>
      <c r="T1880" s="39"/>
      <c r="U1880" s="40"/>
      <c r="V1880" s="39"/>
      <c r="W1880" s="69"/>
      <c r="Y1880" t="s">
        <v>40</v>
      </c>
      <c r="AA1880">
        <v>28295102</v>
      </c>
      <c r="AB1880" s="46" t="b">
        <v>0</v>
      </c>
      <c r="AD1880" s="8"/>
    </row>
    <row r="1881" ht="14.25" customHeight="1">
      <c r="A1881" s="38">
        <v>1287</v>
      </c>
      <c r="B1881" s="46" t="s">
        <v>44</v>
      </c>
      <c r="C1881" s="46" t="s">
        <v>45</v>
      </c>
      <c r="D1881" s="46" t="s">
        <v>2847</v>
      </c>
      <c r="E1881" s="46" t="s">
        <v>2848</v>
      </c>
      <c r="F1881" t="s">
        <v>48</v>
      </c>
      <c r="G1881" s="46" t="s">
        <v>49</v>
      </c>
      <c r="H1881">
        <v>0.002937649652</v>
      </c>
      <c r="I1881" t="s">
        <v>37</v>
      </c>
      <c r="L1881" s="46" t="str">
        <f>((I1881&amp;A1881)&amp;"-")&amp;B1881</f>
        <v>REF1287-Wang 99 - S3</v>
      </c>
      <c r="M1881" t="s">
        <v>39</v>
      </c>
      <c r="N1881" s="40"/>
      <c r="O1881" s="40"/>
      <c r="P1881" s="40"/>
      <c r="Q1881" s="40"/>
      <c r="R1881" s="39"/>
      <c r="S1881" s="39"/>
      <c r="T1881" s="39"/>
      <c r="U1881" s="40"/>
      <c r="V1881" s="39"/>
      <c r="W1881" s="69"/>
      <c r="Y1881" t="s">
        <v>40</v>
      </c>
      <c r="AA1881">
        <v>28295123</v>
      </c>
      <c r="AB1881" s="46" t="b">
        <v>0</v>
      </c>
      <c r="AD1881" s="8"/>
    </row>
    <row r="1882" ht="14.25" customHeight="1">
      <c r="A1882" s="38">
        <v>1287</v>
      </c>
      <c r="B1882" s="46" t="s">
        <v>44</v>
      </c>
      <c r="C1882" s="46" t="s">
        <v>45</v>
      </c>
      <c r="D1882" s="46" t="s">
        <v>2849</v>
      </c>
      <c r="E1882" s="46" t="s">
        <v>2850</v>
      </c>
      <c r="F1882" t="s">
        <v>48</v>
      </c>
      <c r="G1882" s="46" t="s">
        <v>49</v>
      </c>
      <c r="H1882">
        <v>0.002488857318</v>
      </c>
      <c r="I1882" t="s">
        <v>37</v>
      </c>
      <c r="L1882" s="46" t="str">
        <f>((I1882&amp;A1882)&amp;"-")&amp;B1882</f>
        <v>REF1287-Wang 99 - S3</v>
      </c>
      <c r="M1882" t="s">
        <v>39</v>
      </c>
      <c r="N1882" s="40"/>
      <c r="O1882" s="40"/>
      <c r="P1882" s="40"/>
      <c r="Q1882" s="40"/>
      <c r="R1882" s="39"/>
      <c r="S1882" s="39"/>
      <c r="T1882" s="39"/>
      <c r="U1882" s="40"/>
      <c r="V1882" s="39"/>
      <c r="W1882" s="69"/>
      <c r="Y1882" t="s">
        <v>40</v>
      </c>
      <c r="AA1882">
        <v>28295124</v>
      </c>
      <c r="AB1882" s="46" t="b">
        <v>0</v>
      </c>
      <c r="AD1882" s="8"/>
    </row>
    <row r="1883" ht="14.25" customHeight="1">
      <c r="A1883" s="38">
        <v>1287</v>
      </c>
      <c r="B1883" s="46" t="s">
        <v>53</v>
      </c>
      <c r="C1883" s="46" t="s">
        <v>45</v>
      </c>
      <c r="D1883" s="46" t="s">
        <v>2851</v>
      </c>
      <c r="E1883" s="46" t="s">
        <v>2852</v>
      </c>
      <c r="F1883" t="s">
        <v>48</v>
      </c>
      <c r="G1883" s="46" t="s">
        <v>49</v>
      </c>
      <c r="H1883">
        <v>0.033884415614</v>
      </c>
      <c r="I1883" t="s">
        <v>37</v>
      </c>
      <c r="L1883" t="s">
        <v>50</v>
      </c>
      <c r="M1883" t="s">
        <v>39</v>
      </c>
      <c r="N1883" s="40"/>
      <c r="O1883" s="40"/>
      <c r="P1883" s="40"/>
      <c r="Q1883" s="40"/>
      <c r="R1883" s="39"/>
      <c r="S1883" s="39"/>
      <c r="T1883" s="39"/>
      <c r="U1883" s="40"/>
      <c r="V1883" s="39"/>
      <c r="W1883" s="69"/>
      <c r="Y1883" t="s">
        <v>294</v>
      </c>
      <c r="AA1883">
        <v>11036</v>
      </c>
      <c r="AB1883" s="46" t="b">
        <v>0</v>
      </c>
      <c r="AD1883" s="8"/>
    </row>
    <row r="1884" ht="14.25" customHeight="1">
      <c r="A1884" s="38">
        <v>1287</v>
      </c>
      <c r="B1884" s="46" t="s">
        <v>174</v>
      </c>
      <c r="C1884" s="46" t="s">
        <v>45</v>
      </c>
      <c r="D1884" s="46" t="s">
        <v>2851</v>
      </c>
      <c r="E1884" s="46" t="s">
        <v>2853</v>
      </c>
      <c r="F1884" t="s">
        <v>48</v>
      </c>
      <c r="G1884" s="46" t="s">
        <v>49</v>
      </c>
      <c r="H1884">
        <v>0.033884415614</v>
      </c>
      <c r="I1884" t="s">
        <v>37</v>
      </c>
      <c r="L1884" t="s">
        <v>50</v>
      </c>
      <c r="M1884" t="s">
        <v>39</v>
      </c>
      <c r="N1884" s="40"/>
      <c r="O1884" s="40"/>
      <c r="P1884" s="40"/>
      <c r="Q1884" s="40"/>
      <c r="R1884" s="39"/>
      <c r="S1884" s="39"/>
      <c r="T1884" s="39"/>
      <c r="U1884" s="40"/>
      <c r="V1884" s="39"/>
      <c r="W1884" s="69"/>
      <c r="Y1884" t="s">
        <v>294</v>
      </c>
      <c r="AA1884">
        <v>11036</v>
      </c>
      <c r="AB1884" s="46" t="b">
        <v>0</v>
      </c>
      <c r="AD1884" s="8"/>
    </row>
    <row r="1885" ht="14.25" customHeight="1">
      <c r="A1885" s="38">
        <v>1287</v>
      </c>
      <c r="B1885" s="46" t="s">
        <v>53</v>
      </c>
      <c r="C1885" s="46" t="s">
        <v>45</v>
      </c>
      <c r="D1885" s="46" t="s">
        <v>2854</v>
      </c>
      <c r="E1885" s="46" t="s">
        <v>2855</v>
      </c>
      <c r="F1885" t="s">
        <v>48</v>
      </c>
      <c r="G1885" s="46" t="s">
        <v>49</v>
      </c>
      <c r="H1885">
        <v>0.158489319246</v>
      </c>
      <c r="I1885" t="s">
        <v>37</v>
      </c>
      <c r="L1885" t="s">
        <v>50</v>
      </c>
      <c r="M1885" t="s">
        <v>39</v>
      </c>
      <c r="N1885" s="40"/>
      <c r="O1885" s="40"/>
      <c r="P1885" s="40"/>
      <c r="Q1885" s="40"/>
      <c r="R1885" s="39"/>
      <c r="S1885" s="39"/>
      <c r="T1885" s="39"/>
      <c r="U1885" s="40"/>
      <c r="V1885" s="39"/>
      <c r="W1885" s="69"/>
      <c r="Y1885" t="s">
        <v>40</v>
      </c>
      <c r="AA1885">
        <v>11678</v>
      </c>
      <c r="AB1885" s="46" t="b">
        <v>0</v>
      </c>
      <c r="AD1885" s="8"/>
    </row>
    <row r="1886" ht="14.25" customHeight="1">
      <c r="A1886" s="38">
        <v>1287</v>
      </c>
      <c r="B1886" s="46" t="s">
        <v>174</v>
      </c>
      <c r="C1886" s="46" t="s">
        <v>45</v>
      </c>
      <c r="D1886" s="46" t="s">
        <v>2854</v>
      </c>
      <c r="E1886" s="46" t="s">
        <v>2855</v>
      </c>
      <c r="F1886" t="s">
        <v>48</v>
      </c>
      <c r="G1886" s="46" t="s">
        <v>49</v>
      </c>
      <c r="H1886">
        <v>0.158489319246</v>
      </c>
      <c r="I1886" t="s">
        <v>37</v>
      </c>
      <c r="L1886" t="s">
        <v>50</v>
      </c>
      <c r="M1886" t="s">
        <v>39</v>
      </c>
      <c r="N1886" s="40"/>
      <c r="O1886" s="40"/>
      <c r="P1886" s="40"/>
      <c r="Q1886" s="40"/>
      <c r="R1886" s="39"/>
      <c r="S1886" s="39"/>
      <c r="T1886" s="39"/>
      <c r="U1886" s="40"/>
      <c r="V1886" s="39"/>
      <c r="W1886" s="69"/>
      <c r="Y1886" t="s">
        <v>40</v>
      </c>
      <c r="AA1886">
        <v>11678</v>
      </c>
      <c r="AB1886" s="46" t="b">
        <v>0</v>
      </c>
      <c r="AD1886" s="8"/>
    </row>
    <row r="1887" ht="14.25" customHeight="1">
      <c r="A1887" s="38">
        <v>1287</v>
      </c>
      <c r="B1887" s="46" t="s">
        <v>53</v>
      </c>
      <c r="C1887" s="46" t="s">
        <v>45</v>
      </c>
      <c r="D1887" s="46" t="s">
        <v>2856</v>
      </c>
      <c r="E1887" s="46" t="s">
        <v>2857</v>
      </c>
      <c r="F1887" t="s">
        <v>48</v>
      </c>
      <c r="G1887" s="46" t="s">
        <v>49</v>
      </c>
      <c r="H1887">
        <v>0.147910838817</v>
      </c>
      <c r="I1887" t="s">
        <v>37</v>
      </c>
      <c r="L1887" t="s">
        <v>50</v>
      </c>
      <c r="M1887" t="s">
        <v>39</v>
      </c>
      <c r="N1887" s="40"/>
      <c r="O1887" s="40"/>
      <c r="P1887" s="40"/>
      <c r="Q1887" s="40"/>
      <c r="R1887" s="39"/>
      <c r="S1887" s="39"/>
      <c r="T1887" s="39"/>
      <c r="U1887" s="40"/>
      <c r="V1887" s="39"/>
      <c r="W1887" s="69"/>
      <c r="Y1887" t="s">
        <v>294</v>
      </c>
      <c r="AA1887">
        <v>11025</v>
      </c>
      <c r="AB1887" s="46" t="b">
        <v>0</v>
      </c>
      <c r="AD1887" s="8"/>
    </row>
    <row r="1888" ht="14.25" customHeight="1">
      <c r="A1888" s="38">
        <v>1287</v>
      </c>
      <c r="B1888" s="46" t="s">
        <v>44</v>
      </c>
      <c r="C1888" s="46" t="s">
        <v>45</v>
      </c>
      <c r="D1888" s="46" t="s">
        <v>2858</v>
      </c>
      <c r="E1888" s="46" t="s">
        <v>2859</v>
      </c>
      <c r="F1888" t="s">
        <v>48</v>
      </c>
      <c r="G1888" s="46" t="s">
        <v>49</v>
      </c>
      <c r="H1888">
        <v>0.000599791076</v>
      </c>
      <c r="I1888" t="s">
        <v>37</v>
      </c>
      <c r="L1888" t="s">
        <v>50</v>
      </c>
      <c r="M1888" t="s">
        <v>39</v>
      </c>
      <c r="N1888" s="40"/>
      <c r="O1888" s="40"/>
      <c r="P1888" s="40"/>
      <c r="Q1888" s="40"/>
      <c r="R1888" s="39"/>
      <c r="S1888" s="39"/>
      <c r="T1888" s="39"/>
      <c r="U1888" s="40"/>
      <c r="V1888" s="39"/>
      <c r="W1888" s="69"/>
      <c r="Y1888" t="s">
        <v>40</v>
      </c>
      <c r="AA1888">
        <v>10438862</v>
      </c>
      <c r="AB1888" s="46" t="b">
        <v>0</v>
      </c>
      <c r="AD1888" s="8"/>
    </row>
    <row r="1889" ht="14.25" customHeight="1">
      <c r="A1889" s="38">
        <v>1287</v>
      </c>
      <c r="B1889" s="46" t="s">
        <v>44</v>
      </c>
      <c r="C1889" s="46" t="s">
        <v>45</v>
      </c>
      <c r="D1889" s="46" t="s">
        <v>2860</v>
      </c>
      <c r="E1889" s="46" t="s">
        <v>2861</v>
      </c>
      <c r="F1889" t="s">
        <v>48</v>
      </c>
      <c r="G1889" s="46" t="s">
        <v>49</v>
      </c>
      <c r="H1889">
        <v>0.009397233106</v>
      </c>
      <c r="I1889" t="s">
        <v>37</v>
      </c>
      <c r="L1889" t="s">
        <v>50</v>
      </c>
      <c r="M1889" t="s">
        <v>39</v>
      </c>
      <c r="N1889" s="40"/>
      <c r="O1889" s="40"/>
      <c r="P1889" s="40"/>
      <c r="Q1889" s="40"/>
      <c r="R1889" s="39"/>
      <c r="S1889" s="39"/>
      <c r="T1889" s="39"/>
      <c r="U1889" s="40"/>
      <c r="V1889" s="39"/>
      <c r="W1889" s="69"/>
      <c r="Y1889" t="s">
        <v>40</v>
      </c>
      <c r="AA1889">
        <v>8573354</v>
      </c>
      <c r="AB1889" s="46" t="b">
        <v>0</v>
      </c>
      <c r="AD1889" s="8"/>
    </row>
    <row r="1890" ht="14.25" customHeight="1">
      <c r="A1890" s="38">
        <v>1287</v>
      </c>
      <c r="B1890" s="46" t="s">
        <v>44</v>
      </c>
      <c r="C1890" s="46" t="s">
        <v>45</v>
      </c>
      <c r="D1890" s="46" t="s">
        <v>2862</v>
      </c>
      <c r="E1890" s="46" t="s">
        <v>2863</v>
      </c>
      <c r="F1890" t="s">
        <v>48</v>
      </c>
      <c r="G1890" s="46" t="s">
        <v>49</v>
      </c>
      <c r="H1890">
        <v>0.328095293113</v>
      </c>
      <c r="I1890" t="s">
        <v>37</v>
      </c>
      <c r="L1890" t="s">
        <v>50</v>
      </c>
      <c r="M1890" t="s">
        <v>39</v>
      </c>
      <c r="N1890" s="40"/>
      <c r="O1890" s="40"/>
      <c r="P1890" s="40"/>
      <c r="Q1890" s="40"/>
      <c r="R1890" s="39"/>
      <c r="S1890" s="39"/>
      <c r="T1890" s="39"/>
      <c r="U1890" s="40"/>
      <c r="V1890" s="39"/>
      <c r="W1890" s="69"/>
      <c r="Y1890" t="s">
        <v>40</v>
      </c>
      <c r="AA1890">
        <v>10468830</v>
      </c>
      <c r="AB1890" s="46" t="b">
        <v>0</v>
      </c>
      <c r="AD1890" s="8"/>
    </row>
    <row r="1891" ht="14.25" customHeight="1">
      <c r="A1891" s="38">
        <v>1287</v>
      </c>
      <c r="B1891" s="46" t="s">
        <v>44</v>
      </c>
      <c r="C1891" s="46" t="s">
        <v>45</v>
      </c>
      <c r="D1891" s="46" t="s">
        <v>2864</v>
      </c>
      <c r="E1891" s="46" t="s">
        <v>2865</v>
      </c>
      <c r="F1891" t="s">
        <v>48</v>
      </c>
      <c r="G1891" s="46" t="s">
        <v>49</v>
      </c>
      <c r="H1891">
        <v>0.395366620068</v>
      </c>
      <c r="I1891" t="s">
        <v>37</v>
      </c>
      <c r="L1891" t="s">
        <v>50</v>
      </c>
      <c r="M1891" t="s">
        <v>39</v>
      </c>
      <c r="N1891" s="40"/>
      <c r="O1891" s="40"/>
      <c r="P1891" s="40"/>
      <c r="Q1891" s="40"/>
      <c r="R1891" s="39"/>
      <c r="S1891" s="39"/>
      <c r="T1891" s="39"/>
      <c r="U1891" s="40"/>
      <c r="V1891" s="39"/>
      <c r="W1891" s="69"/>
      <c r="Y1891" t="s">
        <v>40</v>
      </c>
      <c r="AA1891">
        <v>7991318</v>
      </c>
      <c r="AB1891" s="46" t="b">
        <v>0</v>
      </c>
      <c r="AD1891" s="8"/>
    </row>
    <row r="1892" ht="14.25" customHeight="1">
      <c r="A1892" s="38">
        <v>1287</v>
      </c>
      <c r="B1892" s="46" t="s">
        <v>53</v>
      </c>
      <c r="C1892" s="46" t="s">
        <v>45</v>
      </c>
      <c r="D1892" s="46" t="s">
        <v>2866</v>
      </c>
      <c r="E1892" s="46" t="s">
        <v>2867</v>
      </c>
      <c r="F1892" t="s">
        <v>48</v>
      </c>
      <c r="G1892" s="46" t="s">
        <v>49</v>
      </c>
      <c r="H1892">
        <v>0.851138038202</v>
      </c>
      <c r="I1892" t="s">
        <v>37</v>
      </c>
      <c r="L1892" t="s">
        <v>50</v>
      </c>
      <c r="M1892" t="s">
        <v>39</v>
      </c>
      <c r="N1892" s="40"/>
      <c r="O1892" s="40"/>
      <c r="P1892" s="40"/>
      <c r="Q1892" s="40"/>
      <c r="R1892" s="39"/>
      <c r="S1892" s="39"/>
      <c r="T1892" s="39"/>
      <c r="U1892" s="40"/>
      <c r="V1892" s="39"/>
      <c r="W1892" s="69"/>
      <c r="Y1892" t="s">
        <v>40</v>
      </c>
      <c r="AA1892">
        <v>23167</v>
      </c>
      <c r="AB1892" s="46" t="b">
        <v>0</v>
      </c>
      <c r="AD1892" s="8"/>
    </row>
    <row r="1893" ht="14.25" customHeight="1">
      <c r="A1893" s="38">
        <v>1194</v>
      </c>
      <c r="B1893" s="46" t="s">
        <v>2868</v>
      </c>
      <c r="C1893" s="46" t="s">
        <v>577</v>
      </c>
      <c r="D1893" s="11" t="s">
        <v>2869</v>
      </c>
      <c r="E1893" s="11" t="s">
        <v>2870</v>
      </c>
      <c r="F1893" s="7" t="s">
        <v>1665</v>
      </c>
      <c r="G1893" s="7" t="s">
        <v>1666</v>
      </c>
      <c r="H1893">
        <v>0.52668339807388</v>
      </c>
      <c r="I1893" s="46" t="s">
        <v>37</v>
      </c>
      <c r="K1893" s="46"/>
      <c r="L1893" t="s">
        <v>2871</v>
      </c>
      <c r="M1893" t="s">
        <v>583</v>
      </c>
      <c r="N1893" s="40"/>
      <c r="O1893" s="40"/>
      <c r="P1893" s="40"/>
      <c r="Q1893" s="40"/>
      <c r="R1893" s="39"/>
      <c r="S1893" s="39"/>
      <c r="T1893" s="39"/>
      <c r="U1893" s="40"/>
      <c r="V1893" s="39"/>
      <c r="W1893" s="69"/>
      <c r="Y1893" t="s">
        <v>40</v>
      </c>
      <c r="AA1893">
        <v>7142</v>
      </c>
      <c r="AB1893" s="46" t="b">
        <f>if((W1893=""),false,true)</f>
        <v>0</v>
      </c>
      <c r="AD1893" s="8"/>
    </row>
    <row r="1894" ht="14.25" customHeight="1">
      <c r="A1894" s="38">
        <v>1194</v>
      </c>
      <c r="B1894" s="46" t="s">
        <v>2868</v>
      </c>
      <c r="C1894" s="46" t="s">
        <v>577</v>
      </c>
      <c r="D1894" s="11" t="s">
        <v>2869</v>
      </c>
      <c r="E1894" s="11" t="s">
        <v>2870</v>
      </c>
      <c r="F1894" s="7" t="s">
        <v>586</v>
      </c>
      <c r="G1894" s="7" t="s">
        <v>587</v>
      </c>
      <c r="H1894">
        <v>1.5027012621746</v>
      </c>
      <c r="I1894" s="46" t="s">
        <v>37</v>
      </c>
      <c r="K1894" s="46"/>
      <c r="L1894" t="s">
        <v>2871</v>
      </c>
      <c r="M1894" t="s">
        <v>583</v>
      </c>
      <c r="N1894" s="40"/>
      <c r="O1894" s="40"/>
      <c r="P1894" s="40"/>
      <c r="Q1894" s="40"/>
      <c r="R1894" s="39"/>
      <c r="S1894" s="39"/>
      <c r="T1894" s="39"/>
      <c r="U1894" s="40"/>
      <c r="V1894" s="39"/>
      <c r="W1894" s="69"/>
      <c r="Y1894" t="s">
        <v>40</v>
      </c>
      <c r="AA1894">
        <v>7142</v>
      </c>
      <c r="AB1894" s="46" t="b">
        <f>if((W1894=""),false,true)</f>
        <v>0</v>
      </c>
      <c r="AD1894" s="8"/>
    </row>
    <row r="1895" ht="14.25" customHeight="1">
      <c r="A1895" s="38">
        <v>1194</v>
      </c>
      <c r="B1895" s="46" t="s">
        <v>2868</v>
      </c>
      <c r="C1895" s="46" t="s">
        <v>577</v>
      </c>
      <c r="D1895" s="11" t="s">
        <v>2869</v>
      </c>
      <c r="E1895" s="11" t="s">
        <v>2870</v>
      </c>
      <c r="F1895" s="7" t="s">
        <v>689</v>
      </c>
      <c r="G1895" s="7" t="s">
        <v>690</v>
      </c>
      <c r="H1895">
        <v>0.20092026667267</v>
      </c>
      <c r="I1895" s="46" t="s">
        <v>37</v>
      </c>
      <c r="K1895" s="46"/>
      <c r="L1895" t="s">
        <v>2871</v>
      </c>
      <c r="M1895" t="s">
        <v>583</v>
      </c>
      <c r="N1895" s="40"/>
      <c r="O1895" s="40"/>
      <c r="P1895" s="40"/>
      <c r="Q1895" s="40"/>
      <c r="R1895" s="39"/>
      <c r="S1895" s="39"/>
      <c r="T1895" s="39"/>
      <c r="U1895" s="40"/>
      <c r="V1895" s="39"/>
      <c r="W1895" s="69"/>
      <c r="Y1895" t="s">
        <v>40</v>
      </c>
      <c r="AA1895">
        <v>7142</v>
      </c>
      <c r="AB1895" s="46" t="b">
        <f>if((W1895=""),false,true)</f>
        <v>0</v>
      </c>
      <c r="AD1895" s="8"/>
    </row>
    <row r="1896" ht="14.25" customHeight="1">
      <c r="A1896" s="38">
        <v>1194</v>
      </c>
      <c r="B1896" s="46" t="s">
        <v>2868</v>
      </c>
      <c r="C1896" s="46" t="s">
        <v>577</v>
      </c>
      <c r="D1896" s="11" t="s">
        <v>2869</v>
      </c>
      <c r="E1896" s="11" t="s">
        <v>2870</v>
      </c>
      <c r="F1896" s="7" t="s">
        <v>591</v>
      </c>
      <c r="G1896" s="7" t="s">
        <v>592</v>
      </c>
      <c r="H1896">
        <v>0.51704840852454</v>
      </c>
      <c r="I1896" s="46" t="s">
        <v>37</v>
      </c>
      <c r="K1896" s="46"/>
      <c r="L1896" t="s">
        <v>2871</v>
      </c>
      <c r="M1896" t="s">
        <v>583</v>
      </c>
      <c r="N1896" s="40"/>
      <c r="O1896" s="40"/>
      <c r="P1896" s="40"/>
      <c r="Q1896" s="40"/>
      <c r="R1896" s="39"/>
      <c r="S1896" s="39"/>
      <c r="T1896" s="39"/>
      <c r="U1896" s="40"/>
      <c r="V1896" s="39"/>
      <c r="W1896" s="69"/>
      <c r="Y1896" t="s">
        <v>40</v>
      </c>
      <c r="AA1896">
        <v>7142</v>
      </c>
      <c r="AB1896" s="46" t="b">
        <f>if((W1896=""),false,true)</f>
        <v>0</v>
      </c>
      <c r="AD1896" s="8"/>
    </row>
    <row r="1897" ht="14.25" customHeight="1">
      <c r="A1897" s="38">
        <v>1194</v>
      </c>
      <c r="B1897" s="46" t="s">
        <v>2868</v>
      </c>
      <c r="C1897" s="46" t="s">
        <v>577</v>
      </c>
      <c r="D1897" s="11" t="s">
        <v>2869</v>
      </c>
      <c r="E1897" s="11" t="s">
        <v>2870</v>
      </c>
      <c r="F1897" s="7" t="s">
        <v>434</v>
      </c>
      <c r="G1897" s="7" t="s">
        <v>593</v>
      </c>
      <c r="H1897">
        <v>2.0672928930327</v>
      </c>
      <c r="I1897" s="46" t="s">
        <v>37</v>
      </c>
      <c r="K1897" s="46"/>
      <c r="L1897" t="s">
        <v>2871</v>
      </c>
      <c r="M1897" t="s">
        <v>583</v>
      </c>
      <c r="N1897" s="40"/>
      <c r="O1897" s="40"/>
      <c r="P1897" s="40"/>
      <c r="Q1897" s="40"/>
      <c r="R1897" s="39"/>
      <c r="S1897" s="39"/>
      <c r="T1897" s="39"/>
      <c r="U1897" s="40"/>
      <c r="V1897" s="39"/>
      <c r="W1897" s="69"/>
      <c r="Y1897" t="s">
        <v>40</v>
      </c>
      <c r="AA1897">
        <v>7142</v>
      </c>
      <c r="AB1897" s="46" t="b">
        <f>if((W1897=""),false,true)</f>
        <v>0</v>
      </c>
      <c r="AD1897" s="8"/>
    </row>
    <row r="1898" ht="14.25" customHeight="1">
      <c r="A1898" s="38">
        <v>1287</v>
      </c>
      <c r="B1898" s="46" t="s">
        <v>44</v>
      </c>
      <c r="C1898" s="46" t="s">
        <v>45</v>
      </c>
      <c r="D1898" s="46" t="s">
        <v>2872</v>
      </c>
      <c r="E1898" s="46" t="s">
        <v>2873</v>
      </c>
      <c r="F1898" t="s">
        <v>48</v>
      </c>
      <c r="G1898" s="46" t="s">
        <v>49</v>
      </c>
      <c r="H1898">
        <v>0.002079696687</v>
      </c>
      <c r="I1898" t="s">
        <v>37</v>
      </c>
      <c r="L1898" t="s">
        <v>50</v>
      </c>
      <c r="M1898" t="s">
        <v>39</v>
      </c>
      <c r="N1898" s="40"/>
      <c r="O1898" s="40"/>
      <c r="P1898" s="40"/>
      <c r="Q1898" s="40"/>
      <c r="R1898" s="39"/>
      <c r="S1898" s="39"/>
      <c r="T1898" s="39"/>
      <c r="U1898" s="40"/>
      <c r="V1898" s="39"/>
      <c r="W1898" s="69"/>
      <c r="Y1898" t="s">
        <v>40</v>
      </c>
      <c r="AA1898">
        <v>4920457</v>
      </c>
      <c r="AB1898" s="46" t="b">
        <v>0</v>
      </c>
      <c r="AD1898" s="8"/>
    </row>
    <row r="1899" ht="14.25" customHeight="1">
      <c r="A1899" s="38">
        <v>1287</v>
      </c>
      <c r="B1899" s="46" t="s">
        <v>44</v>
      </c>
      <c r="C1899" s="46" t="s">
        <v>45</v>
      </c>
      <c r="D1899" s="46" t="s">
        <v>2874</v>
      </c>
      <c r="E1899" s="46" t="s">
        <v>2875</v>
      </c>
      <c r="F1899" t="s">
        <v>48</v>
      </c>
      <c r="G1899" s="46" t="s">
        <v>49</v>
      </c>
      <c r="H1899">
        <v>0.000402717034</v>
      </c>
      <c r="I1899" t="s">
        <v>37</v>
      </c>
      <c r="L1899" t="s">
        <v>50</v>
      </c>
      <c r="M1899" t="s">
        <v>39</v>
      </c>
      <c r="N1899" s="40"/>
      <c r="O1899" s="40"/>
      <c r="P1899" s="40"/>
      <c r="Q1899" s="40"/>
      <c r="R1899" s="39"/>
      <c r="S1899" s="39"/>
      <c r="T1899" s="39"/>
      <c r="U1899" s="40"/>
      <c r="V1899" s="39"/>
      <c r="W1899" s="69"/>
      <c r="Y1899" t="s">
        <v>40</v>
      </c>
      <c r="AA1899">
        <v>8261046</v>
      </c>
      <c r="AB1899" s="46" t="b">
        <v>0</v>
      </c>
      <c r="AD1899" s="8"/>
    </row>
    <row r="1900" ht="14.25" customHeight="1">
      <c r="A1900" s="38">
        <v>1287</v>
      </c>
      <c r="B1900" s="46" t="s">
        <v>53</v>
      </c>
      <c r="C1900" s="46" t="s">
        <v>45</v>
      </c>
      <c r="D1900" s="46" t="s">
        <v>2876</v>
      </c>
      <c r="E1900" s="46" t="s">
        <v>2877</v>
      </c>
      <c r="F1900" t="s">
        <v>48</v>
      </c>
      <c r="G1900" s="46" t="s">
        <v>49</v>
      </c>
      <c r="H1900">
        <v>0.346736850453</v>
      </c>
      <c r="I1900" t="s">
        <v>37</v>
      </c>
      <c r="L1900" t="s">
        <v>50</v>
      </c>
      <c r="M1900" t="s">
        <v>39</v>
      </c>
      <c r="N1900" s="40"/>
      <c r="O1900" s="40"/>
      <c r="P1900" s="40"/>
      <c r="Q1900" s="40"/>
      <c r="R1900" s="39"/>
      <c r="S1900" s="39"/>
      <c r="T1900" s="39"/>
      <c r="U1900" s="40"/>
      <c r="V1900" s="39"/>
      <c r="W1900" s="69"/>
      <c r="Y1900" t="s">
        <v>40</v>
      </c>
      <c r="AA1900">
        <v>7683</v>
      </c>
      <c r="AB1900" s="46" t="b">
        <v>0</v>
      </c>
      <c r="AD1900" s="8"/>
    </row>
    <row r="1901" ht="14.25" customHeight="1">
      <c r="A1901" s="38">
        <v>1287</v>
      </c>
      <c r="B1901" s="46" t="s">
        <v>53</v>
      </c>
      <c r="C1901" s="46" t="s">
        <v>45</v>
      </c>
      <c r="D1901" s="46" t="s">
        <v>2878</v>
      </c>
      <c r="E1901" s="46" t="s">
        <v>2879</v>
      </c>
      <c r="F1901" t="s">
        <v>48</v>
      </c>
      <c r="G1901" s="46" t="s">
        <v>49</v>
      </c>
      <c r="H1901">
        <v>11.22018454302</v>
      </c>
      <c r="I1901" t="s">
        <v>37</v>
      </c>
      <c r="L1901" t="s">
        <v>50</v>
      </c>
      <c r="M1901" t="s">
        <v>39</v>
      </c>
      <c r="N1901" s="40"/>
      <c r="O1901" s="40"/>
      <c r="P1901" s="40"/>
      <c r="Q1901" s="40"/>
      <c r="R1901" s="39"/>
      <c r="S1901" s="39"/>
      <c r="T1901" s="39"/>
      <c r="U1901" s="40"/>
      <c r="V1901" s="39"/>
      <c r="W1901" s="69"/>
      <c r="Y1901" t="s">
        <v>40</v>
      </c>
      <c r="AA1901">
        <v>9566</v>
      </c>
      <c r="AB1901" s="46" t="b">
        <v>0</v>
      </c>
      <c r="AD1901" s="8"/>
    </row>
    <row r="1902" ht="14.25" customHeight="1">
      <c r="A1902" s="38">
        <v>980</v>
      </c>
      <c r="B1902" s="44" t="s">
        <v>2615</v>
      </c>
      <c r="C1902" s="46" t="s">
        <v>2616</v>
      </c>
      <c r="D1902" s="46" t="s">
        <v>2880</v>
      </c>
      <c r="E1902" s="46" t="s">
        <v>2881</v>
      </c>
      <c r="F1902" s="41" t="s">
        <v>238</v>
      </c>
      <c r="G1902" s="5" t="s">
        <v>1365</v>
      </c>
      <c r="H1902" s="65">
        <v>1.91753383</v>
      </c>
      <c r="I1902" t="s">
        <v>37</v>
      </c>
      <c r="K1902" s="47" t="s">
        <v>2621</v>
      </c>
      <c r="L1902" s="47" t="str">
        <f>((I1902&amp;A1902)&amp;"-")&amp;B1902</f>
        <v>REF980-Owens K. Unpublished results. 2011</v>
      </c>
      <c r="M1902" t="s">
        <v>583</v>
      </c>
      <c r="N1902" s="71"/>
      <c r="O1902" s="71"/>
      <c r="P1902" s="71"/>
      <c r="Q1902" s="71"/>
      <c r="R1902" s="29"/>
      <c r="S1902" s="29"/>
      <c r="T1902" s="29"/>
      <c r="U1902" s="71"/>
      <c r="V1902" s="29"/>
      <c r="W1902" s="60"/>
      <c r="Y1902" t="s">
        <v>40</v>
      </c>
      <c r="AA1902">
        <v>4524636</v>
      </c>
      <c r="AB1902" t="b">
        <v>0</v>
      </c>
      <c r="AD1902" s="37"/>
    </row>
    <row r="1903" ht="14.25" customHeight="1">
      <c r="A1903" s="38">
        <v>1287</v>
      </c>
      <c r="B1903" s="46" t="s">
        <v>53</v>
      </c>
      <c r="C1903" s="46" t="s">
        <v>45</v>
      </c>
      <c r="D1903" s="46" t="s">
        <v>2882</v>
      </c>
      <c r="E1903" s="46" t="s">
        <v>2883</v>
      </c>
      <c r="F1903" t="s">
        <v>48</v>
      </c>
      <c r="G1903" s="46" t="s">
        <v>49</v>
      </c>
      <c r="H1903">
        <v>0.000537031796</v>
      </c>
      <c r="I1903" t="s">
        <v>37</v>
      </c>
      <c r="L1903" t="s">
        <v>50</v>
      </c>
      <c r="M1903" t="s">
        <v>39</v>
      </c>
      <c r="N1903" s="40"/>
      <c r="O1903" s="40"/>
      <c r="P1903" s="40"/>
      <c r="Q1903" s="40"/>
      <c r="R1903" s="39"/>
      <c r="S1903" s="39"/>
      <c r="T1903" s="39"/>
      <c r="U1903" s="40"/>
      <c r="V1903" s="39"/>
      <c r="W1903" s="69"/>
      <c r="Y1903" t="s">
        <v>40</v>
      </c>
      <c r="AA1903">
        <v>11563</v>
      </c>
      <c r="AB1903" s="46" t="b">
        <v>0</v>
      </c>
      <c r="AD1903" s="8"/>
    </row>
    <row r="1904" ht="14.25" customHeight="1">
      <c r="A1904" s="38">
        <v>1287</v>
      </c>
      <c r="B1904" s="46" t="s">
        <v>53</v>
      </c>
      <c r="C1904" s="46" t="s">
        <v>45</v>
      </c>
      <c r="D1904" s="46" t="s">
        <v>2884</v>
      </c>
      <c r="E1904" s="46" t="s">
        <v>2885</v>
      </c>
      <c r="F1904" t="s">
        <v>48</v>
      </c>
      <c r="G1904" s="46" t="s">
        <v>49</v>
      </c>
      <c r="H1904">
        <v>0.371535229097</v>
      </c>
      <c r="I1904" t="s">
        <v>37</v>
      </c>
      <c r="L1904" t="s">
        <v>50</v>
      </c>
      <c r="M1904" t="s">
        <v>39</v>
      </c>
      <c r="N1904" s="40"/>
      <c r="O1904" s="40"/>
      <c r="P1904" s="40"/>
      <c r="Q1904" s="40"/>
      <c r="R1904" s="39"/>
      <c r="S1904" s="39"/>
      <c r="T1904" s="39"/>
      <c r="U1904" s="40"/>
      <c r="V1904" s="39"/>
      <c r="W1904" s="69"/>
      <c r="Y1904" t="s">
        <v>40</v>
      </c>
      <c r="AA1904">
        <v>8524</v>
      </c>
      <c r="AB1904" s="46" t="b">
        <v>0</v>
      </c>
      <c r="AD1904" s="8"/>
    </row>
    <row r="1905" ht="14.25" customHeight="1">
      <c r="A1905" s="38">
        <v>1287</v>
      </c>
      <c r="B1905" s="46" t="s">
        <v>174</v>
      </c>
      <c r="C1905" s="46" t="s">
        <v>45</v>
      </c>
      <c r="D1905" s="46" t="s">
        <v>2886</v>
      </c>
      <c r="E1905" s="46" t="s">
        <v>2887</v>
      </c>
      <c r="F1905" t="s">
        <v>48</v>
      </c>
      <c r="G1905" s="46" t="s">
        <v>49</v>
      </c>
      <c r="H1905">
        <v>0.575439937337</v>
      </c>
      <c r="I1905" t="s">
        <v>37</v>
      </c>
      <c r="L1905" s="46" t="str">
        <f>((I1905&amp;A1905)&amp;"-")&amp;B1905</f>
        <v>REF1287-Wang 99 - S2</v>
      </c>
      <c r="M1905" t="s">
        <v>39</v>
      </c>
      <c r="N1905" s="40"/>
      <c r="O1905" s="40"/>
      <c r="P1905" s="40"/>
      <c r="Q1905" s="40"/>
      <c r="R1905" s="39"/>
      <c r="S1905" s="39"/>
      <c r="T1905" s="39"/>
      <c r="U1905" s="40"/>
      <c r="V1905" s="39"/>
      <c r="W1905" s="69"/>
      <c r="Y1905" t="s">
        <v>40</v>
      </c>
      <c r="AA1905">
        <v>27030979</v>
      </c>
      <c r="AB1905" s="46" t="b">
        <v>0</v>
      </c>
      <c r="AD1905" s="8"/>
    </row>
    <row r="1906" ht="14.25" customHeight="1">
      <c r="A1906" s="38">
        <v>22</v>
      </c>
      <c r="B1906" s="44" t="s">
        <v>1371</v>
      </c>
      <c r="C1906" s="46" t="s">
        <v>1841</v>
      </c>
      <c r="D1906" s="46" t="s">
        <v>2888</v>
      </c>
      <c r="E1906" s="46" t="s">
        <v>2889</v>
      </c>
      <c r="F1906" s="41" t="s">
        <v>434</v>
      </c>
      <c r="G1906" s="41" t="s">
        <v>435</v>
      </c>
      <c r="H1906" s="65">
        <v>11.48</v>
      </c>
      <c r="I1906" t="s">
        <v>431</v>
      </c>
      <c r="K1906" s="46"/>
      <c r="L1906" s="46" t="str">
        <f>((I1906&amp;A1906)&amp;"-")&amp;B1906</f>
        <v>ONSC22-12-</v>
      </c>
      <c r="M1906" t="s">
        <v>583</v>
      </c>
      <c r="N1906" s="40"/>
      <c r="O1906" s="40"/>
      <c r="P1906" s="40"/>
      <c r="Q1906" s="40"/>
      <c r="R1906" s="39"/>
      <c r="S1906" s="39"/>
      <c r="T1906" s="39"/>
      <c r="U1906" s="40"/>
      <c r="V1906" s="39"/>
      <c r="W1906" s="69"/>
      <c r="Y1906" t="s">
        <v>294</v>
      </c>
      <c r="AA1906">
        <v>6267</v>
      </c>
      <c r="AB1906" t="b">
        <f>if((W1906=""),false,true)</f>
        <v>0</v>
      </c>
      <c r="AD1906" s="8"/>
    </row>
    <row r="1907" ht="14.25" customHeight="1">
      <c r="A1907" s="38">
        <v>1287</v>
      </c>
      <c r="B1907" s="46" t="s">
        <v>44</v>
      </c>
      <c r="C1907" s="46" t="s">
        <v>45</v>
      </c>
      <c r="D1907" s="46" t="s">
        <v>2890</v>
      </c>
      <c r="E1907" s="46" t="s">
        <v>2891</v>
      </c>
      <c r="F1907" t="s">
        <v>48</v>
      </c>
      <c r="G1907" s="46" t="s">
        <v>49</v>
      </c>
      <c r="H1907">
        <v>0.001306170888</v>
      </c>
      <c r="I1907" t="s">
        <v>37</v>
      </c>
      <c r="L1907" t="s">
        <v>50</v>
      </c>
      <c r="M1907" t="s">
        <v>39</v>
      </c>
      <c r="N1907" s="40"/>
      <c r="O1907" s="40"/>
      <c r="P1907" s="40"/>
      <c r="Q1907" s="40"/>
      <c r="R1907" s="39"/>
      <c r="S1907" s="39"/>
      <c r="T1907" s="39"/>
      <c r="U1907" s="40"/>
      <c r="V1907" s="39"/>
      <c r="W1907" s="69"/>
      <c r="Y1907" t="s">
        <v>40</v>
      </c>
      <c r="AA1907">
        <v>10469310</v>
      </c>
      <c r="AB1907" s="46" t="b">
        <v>0</v>
      </c>
      <c r="AD1907" s="8"/>
    </row>
    <row r="1908" ht="14.25" customHeight="1">
      <c r="A1908" s="38">
        <v>1273</v>
      </c>
      <c r="B1908" s="46" t="s">
        <v>2759</v>
      </c>
      <c r="C1908" s="46" t="s">
        <v>2760</v>
      </c>
      <c r="D1908" s="46" t="s">
        <v>2892</v>
      </c>
      <c r="E1908" s="46" t="s">
        <v>2893</v>
      </c>
      <c r="F1908" t="s">
        <v>873</v>
      </c>
      <c r="G1908" s="46" t="s">
        <v>874</v>
      </c>
      <c r="H1908">
        <v>2.1308632636419</v>
      </c>
      <c r="I1908" t="s">
        <v>37</v>
      </c>
      <c r="L1908" t="s">
        <v>2763</v>
      </c>
      <c r="M1908" t="s">
        <v>39</v>
      </c>
      <c r="N1908" s="40"/>
      <c r="O1908" s="40"/>
      <c r="P1908" s="40"/>
      <c r="Q1908" s="40"/>
      <c r="R1908" s="39"/>
      <c r="S1908" s="39"/>
      <c r="T1908" s="39"/>
      <c r="U1908" s="40"/>
      <c r="V1908" s="39"/>
      <c r="W1908" s="69"/>
      <c r="Y1908" t="s">
        <v>40</v>
      </c>
      <c r="AA1908">
        <v>7263</v>
      </c>
      <c r="AB1908" s="46" t="b">
        <f>if((W1908=""),false,true)</f>
        <v>0</v>
      </c>
      <c r="AD1908" s="8"/>
    </row>
    <row r="1909" ht="14.25" customHeight="1">
      <c r="A1909" s="38">
        <v>1273</v>
      </c>
      <c r="B1909" s="46" t="s">
        <v>2759</v>
      </c>
      <c r="C1909" s="46" t="s">
        <v>2760</v>
      </c>
      <c r="D1909" s="46" t="s">
        <v>2892</v>
      </c>
      <c r="E1909" s="46" t="s">
        <v>2893</v>
      </c>
      <c r="F1909" t="s">
        <v>586</v>
      </c>
      <c r="G1909" s="46" t="s">
        <v>587</v>
      </c>
      <c r="H1909">
        <v>2.7694938112654</v>
      </c>
      <c r="I1909" t="s">
        <v>37</v>
      </c>
      <c r="L1909" t="s">
        <v>2763</v>
      </c>
      <c r="M1909" t="s">
        <v>39</v>
      </c>
      <c r="N1909" s="40"/>
      <c r="O1909" s="40"/>
      <c r="P1909" s="40"/>
      <c r="Q1909" s="40"/>
      <c r="R1909" s="39"/>
      <c r="S1909" s="39"/>
      <c r="T1909" s="39"/>
      <c r="U1909" s="40"/>
      <c r="V1909" s="39"/>
      <c r="W1909" s="69"/>
      <c r="Y1909" t="s">
        <v>40</v>
      </c>
      <c r="AA1909">
        <v>7263</v>
      </c>
      <c r="AB1909" s="46" t="b">
        <f>if((W1909=""),false,true)</f>
        <v>0</v>
      </c>
      <c r="AD1909" s="8"/>
    </row>
    <row r="1910" ht="14.25" customHeight="1">
      <c r="A1910" s="38">
        <v>1273</v>
      </c>
      <c r="B1910" s="46" t="s">
        <v>2759</v>
      </c>
      <c r="C1910" s="46" t="s">
        <v>2760</v>
      </c>
      <c r="D1910" s="46" t="s">
        <v>2892</v>
      </c>
      <c r="E1910" s="46" t="s">
        <v>2893</v>
      </c>
      <c r="F1910" t="s">
        <v>1603</v>
      </c>
      <c r="G1910" s="46" t="s">
        <v>1604</v>
      </c>
      <c r="H1910">
        <v>2.3318378306819</v>
      </c>
      <c r="I1910" t="s">
        <v>37</v>
      </c>
      <c r="L1910" t="s">
        <v>2763</v>
      </c>
      <c r="M1910" t="s">
        <v>39</v>
      </c>
      <c r="N1910" s="40"/>
      <c r="O1910" s="40"/>
      <c r="P1910" s="40"/>
      <c r="Q1910" s="40"/>
      <c r="R1910" s="39"/>
      <c r="S1910" s="39"/>
      <c r="T1910" s="39"/>
      <c r="U1910" s="40"/>
      <c r="V1910" s="39"/>
      <c r="W1910" s="69"/>
      <c r="Y1910" t="s">
        <v>40</v>
      </c>
      <c r="AA1910">
        <v>7263</v>
      </c>
      <c r="AB1910" s="46" t="b">
        <f>if((W1910=""),false,true)</f>
        <v>0</v>
      </c>
      <c r="AD1910" s="8"/>
    </row>
    <row r="1911" ht="14.25" customHeight="1">
      <c r="A1911" s="38">
        <v>1273</v>
      </c>
      <c r="B1911" s="46" t="s">
        <v>2759</v>
      </c>
      <c r="C1911" s="46" t="s">
        <v>2760</v>
      </c>
      <c r="D1911" s="46" t="s">
        <v>2892</v>
      </c>
      <c r="E1911" s="46" t="s">
        <v>2893</v>
      </c>
      <c r="F1911" t="s">
        <v>591</v>
      </c>
      <c r="G1911" s="46" t="s">
        <v>592</v>
      </c>
      <c r="H1911">
        <v>2.2349543326672</v>
      </c>
      <c r="I1911" t="s">
        <v>37</v>
      </c>
      <c r="L1911" t="s">
        <v>2763</v>
      </c>
      <c r="M1911" t="s">
        <v>39</v>
      </c>
      <c r="N1911" s="40"/>
      <c r="O1911" s="40"/>
      <c r="P1911" s="40"/>
      <c r="Q1911" s="40"/>
      <c r="R1911" s="39"/>
      <c r="S1911" s="39"/>
      <c r="T1911" s="39"/>
      <c r="U1911" s="40"/>
      <c r="V1911" s="39"/>
      <c r="W1911" s="69"/>
      <c r="Y1911" t="s">
        <v>40</v>
      </c>
      <c r="AA1911">
        <v>7263</v>
      </c>
      <c r="AB1911" s="46" t="b">
        <f>if((W1911=""),false,true)</f>
        <v>0</v>
      </c>
      <c r="AD1911" s="8"/>
    </row>
    <row r="1912" ht="14.25" customHeight="1">
      <c r="A1912" s="38">
        <v>1273</v>
      </c>
      <c r="B1912" s="46" t="s">
        <v>2894</v>
      </c>
      <c r="C1912" s="46" t="s">
        <v>2760</v>
      </c>
      <c r="D1912" s="46" t="s">
        <v>2892</v>
      </c>
      <c r="E1912" s="46" t="s">
        <v>2893</v>
      </c>
      <c r="F1912" t="s">
        <v>434</v>
      </c>
      <c r="G1912" s="46" t="s">
        <v>593</v>
      </c>
      <c r="H1912">
        <v>0.51450881999637</v>
      </c>
      <c r="I1912" t="s">
        <v>37</v>
      </c>
      <c r="L1912" t="s">
        <v>2763</v>
      </c>
      <c r="M1912" t="s">
        <v>39</v>
      </c>
      <c r="N1912" s="40"/>
      <c r="O1912" s="40"/>
      <c r="P1912" s="40"/>
      <c r="Q1912" s="40"/>
      <c r="R1912" s="39"/>
      <c r="S1912" s="39"/>
      <c r="T1912" s="39"/>
      <c r="U1912" s="40"/>
      <c r="V1912" s="39"/>
      <c r="W1912" s="69"/>
      <c r="Y1912" t="s">
        <v>40</v>
      </c>
      <c r="AA1912">
        <v>7263</v>
      </c>
      <c r="AB1912" s="46" t="b">
        <f>if((W1912=""),false,true)</f>
        <v>0</v>
      </c>
      <c r="AD1912" s="8"/>
    </row>
    <row r="1913" ht="14.25" customHeight="1">
      <c r="A1913" s="38">
        <v>1308</v>
      </c>
      <c r="B1913" s="46" t="s">
        <v>41</v>
      </c>
      <c r="C1913" s="46" t="s">
        <v>42</v>
      </c>
      <c r="D1913" s="46" t="s">
        <v>2895</v>
      </c>
      <c r="E1913" s="46" t="s">
        <v>2896</v>
      </c>
      <c r="F1913" t="s">
        <v>35</v>
      </c>
      <c r="G1913" s="12" t="s">
        <v>36</v>
      </c>
      <c r="H1913">
        <v>0.083176377110267</v>
      </c>
      <c r="I1913" t="s">
        <v>37</v>
      </c>
      <c r="K1913" s="47" t="s">
        <v>43</v>
      </c>
      <c r="L1913" s="47" t="str">
        <f>((I1913&amp;A1913)&amp;"-")&amp;B1913</f>
        <v>REF1308-Abraham M.H. and Acree Jr. W.E. The solubility of liquid and solid compounds in dry octan-1-ol. Chemosphere (2013)</v>
      </c>
      <c r="M1913" t="s">
        <v>39</v>
      </c>
      <c r="N1913" s="71"/>
      <c r="O1913" s="71"/>
      <c r="P1913" s="71"/>
      <c r="Q1913" s="71"/>
      <c r="R1913" s="29"/>
      <c r="S1913" s="29"/>
      <c r="T1913" s="29"/>
      <c r="U1913" s="71"/>
      <c r="V1913" s="29"/>
      <c r="W1913" s="60"/>
      <c r="Y1913" t="s">
        <v>40</v>
      </c>
      <c r="AA1913">
        <v>10977</v>
      </c>
      <c r="AB1913" t="b">
        <f>if((W1913=""),false,true)</f>
        <v>0</v>
      </c>
      <c r="AD1913" s="37"/>
    </row>
    <row r="1914" ht="14.25" customHeight="1">
      <c r="A1914" s="38">
        <v>1287</v>
      </c>
      <c r="B1914" s="46" t="s">
        <v>53</v>
      </c>
      <c r="C1914" s="46" t="s">
        <v>45</v>
      </c>
      <c r="D1914" s="46" t="s">
        <v>2897</v>
      </c>
      <c r="E1914" s="46" t="s">
        <v>2898</v>
      </c>
      <c r="F1914" t="s">
        <v>48</v>
      </c>
      <c r="G1914" s="46" t="s">
        <v>49</v>
      </c>
      <c r="H1914">
        <v>0.000000012023</v>
      </c>
      <c r="I1914" t="s">
        <v>37</v>
      </c>
      <c r="L1914" t="s">
        <v>50</v>
      </c>
      <c r="M1914" t="s">
        <v>39</v>
      </c>
      <c r="N1914" s="40"/>
      <c r="O1914" s="40"/>
      <c r="P1914" s="40"/>
      <c r="Q1914" s="40"/>
      <c r="R1914" s="39"/>
      <c r="S1914" s="39"/>
      <c r="T1914" s="39"/>
      <c r="U1914" s="40"/>
      <c r="V1914" s="39"/>
      <c r="W1914" s="69"/>
      <c r="Y1914" t="s">
        <v>40</v>
      </c>
      <c r="AA1914">
        <v>1611</v>
      </c>
      <c r="AB1914" s="46" t="b">
        <v>0</v>
      </c>
      <c r="AD1914" s="8"/>
    </row>
    <row r="1915" ht="14.25" customHeight="1">
      <c r="A1915" s="38">
        <v>1287</v>
      </c>
      <c r="B1915" s="46" t="s">
        <v>174</v>
      </c>
      <c r="C1915" s="46" t="s">
        <v>45</v>
      </c>
      <c r="D1915" s="46" t="s">
        <v>2897</v>
      </c>
      <c r="E1915" s="46" t="s">
        <v>2898</v>
      </c>
      <c r="F1915" t="s">
        <v>48</v>
      </c>
      <c r="G1915" s="46" t="s">
        <v>49</v>
      </c>
      <c r="H1915">
        <v>0.000000010965</v>
      </c>
      <c r="I1915" t="s">
        <v>37</v>
      </c>
      <c r="L1915" t="s">
        <v>50</v>
      </c>
      <c r="M1915" t="s">
        <v>39</v>
      </c>
      <c r="N1915" s="40"/>
      <c r="O1915" s="40"/>
      <c r="P1915" s="40"/>
      <c r="Q1915" s="40"/>
      <c r="R1915" s="39"/>
      <c r="S1915" s="39"/>
      <c r="T1915" s="39"/>
      <c r="U1915" s="40"/>
      <c r="V1915" s="39"/>
      <c r="W1915" s="69"/>
      <c r="Y1915" t="s">
        <v>40</v>
      </c>
      <c r="AA1915">
        <v>1611</v>
      </c>
      <c r="AB1915" s="46" t="b">
        <v>0</v>
      </c>
      <c r="AD1915" s="8"/>
    </row>
    <row r="1916" ht="14.25" customHeight="1">
      <c r="A1916" s="38">
        <v>1287</v>
      </c>
      <c r="B1916" s="46" t="s">
        <v>44</v>
      </c>
      <c r="C1916" s="46" t="s">
        <v>45</v>
      </c>
      <c r="D1916" s="46" t="s">
        <v>2899</v>
      </c>
      <c r="E1916" s="46" t="s">
        <v>2900</v>
      </c>
      <c r="F1916" t="s">
        <v>48</v>
      </c>
      <c r="G1916" s="46" t="s">
        <v>49</v>
      </c>
      <c r="H1916">
        <v>0.002162718524</v>
      </c>
      <c r="I1916" t="s">
        <v>37</v>
      </c>
      <c r="L1916" t="s">
        <v>50</v>
      </c>
      <c r="M1916" t="s">
        <v>39</v>
      </c>
      <c r="N1916" s="40"/>
      <c r="O1916" s="40"/>
      <c r="P1916" s="40"/>
      <c r="Q1916" s="40"/>
      <c r="R1916" s="39"/>
      <c r="S1916" s="39"/>
      <c r="T1916" s="39"/>
      <c r="U1916" s="40"/>
      <c r="V1916" s="39"/>
      <c r="W1916" s="69"/>
      <c r="Y1916" t="s">
        <v>40</v>
      </c>
      <c r="AA1916">
        <v>122350</v>
      </c>
      <c r="AB1916" s="46" t="b">
        <v>0</v>
      </c>
      <c r="AD1916" s="8"/>
    </row>
    <row r="1917" ht="14.25" customHeight="1">
      <c r="A1917" s="38">
        <v>1287</v>
      </c>
      <c r="B1917" s="46" t="s">
        <v>53</v>
      </c>
      <c r="C1917" s="46" t="s">
        <v>45</v>
      </c>
      <c r="D1917" s="46" t="s">
        <v>2901</v>
      </c>
      <c r="E1917" s="46" t="s">
        <v>2902</v>
      </c>
      <c r="F1917" t="s">
        <v>48</v>
      </c>
      <c r="G1917" s="46" t="s">
        <v>49</v>
      </c>
      <c r="H1917">
        <v>0.63095734448</v>
      </c>
      <c r="I1917" t="s">
        <v>37</v>
      </c>
      <c r="L1917" t="s">
        <v>50</v>
      </c>
      <c r="M1917" t="s">
        <v>39</v>
      </c>
      <c r="N1917" s="40"/>
      <c r="O1917" s="40"/>
      <c r="P1917" s="40"/>
      <c r="Q1917" s="40"/>
      <c r="R1917" s="39"/>
      <c r="S1917" s="39"/>
      <c r="T1917" s="39"/>
      <c r="U1917" s="40"/>
      <c r="V1917" s="39"/>
      <c r="W1917" s="69"/>
      <c r="Y1917" t="s">
        <v>40</v>
      </c>
      <c r="AA1917">
        <v>11239</v>
      </c>
      <c r="AB1917" s="46" t="b">
        <v>0</v>
      </c>
      <c r="AD1917" s="8"/>
    </row>
    <row r="1918" ht="14.25" customHeight="1">
      <c r="A1918" s="38">
        <v>1287</v>
      </c>
      <c r="B1918" s="46" t="s">
        <v>174</v>
      </c>
      <c r="C1918" s="46" t="s">
        <v>45</v>
      </c>
      <c r="D1918" s="46" t="s">
        <v>2901</v>
      </c>
      <c r="E1918" s="46" t="s">
        <v>2903</v>
      </c>
      <c r="F1918" t="s">
        <v>48</v>
      </c>
      <c r="G1918" s="46" t="s">
        <v>49</v>
      </c>
      <c r="H1918">
        <v>0.63095734448</v>
      </c>
      <c r="I1918" t="s">
        <v>37</v>
      </c>
      <c r="L1918" t="s">
        <v>50</v>
      </c>
      <c r="M1918" t="s">
        <v>39</v>
      </c>
      <c r="N1918" s="40"/>
      <c r="O1918" s="40"/>
      <c r="P1918" s="40"/>
      <c r="Q1918" s="40"/>
      <c r="R1918" s="39"/>
      <c r="S1918" s="39"/>
      <c r="T1918" s="39"/>
      <c r="U1918" s="40"/>
      <c r="V1918" s="39"/>
      <c r="W1918" s="69"/>
      <c r="Y1918" t="s">
        <v>40</v>
      </c>
      <c r="AA1918">
        <v>11239</v>
      </c>
      <c r="AB1918" s="46" t="b">
        <v>0</v>
      </c>
      <c r="AD1918" s="8"/>
    </row>
    <row r="1919" ht="14.25" customHeight="1">
      <c r="A1919" s="38">
        <v>1287</v>
      </c>
      <c r="B1919" s="46" t="s">
        <v>53</v>
      </c>
      <c r="C1919" s="46" t="s">
        <v>45</v>
      </c>
      <c r="D1919" s="46" t="s">
        <v>2904</v>
      </c>
      <c r="E1919" s="46" t="s">
        <v>2905</v>
      </c>
      <c r="F1919" t="s">
        <v>48</v>
      </c>
      <c r="G1919" s="46" t="s">
        <v>49</v>
      </c>
      <c r="H1919">
        <v>0.758577575029</v>
      </c>
      <c r="I1919" t="s">
        <v>37</v>
      </c>
      <c r="L1919" t="s">
        <v>50</v>
      </c>
      <c r="M1919" t="s">
        <v>39</v>
      </c>
      <c r="N1919" s="40"/>
      <c r="O1919" s="40"/>
      <c r="P1919" s="40"/>
      <c r="Q1919" s="40"/>
      <c r="R1919" s="39"/>
      <c r="S1919" s="39"/>
      <c r="T1919" s="39"/>
      <c r="U1919" s="40"/>
      <c r="V1919" s="39"/>
      <c r="W1919" s="69"/>
      <c r="Y1919" t="s">
        <v>294</v>
      </c>
      <c r="AA1919">
        <v>10777</v>
      </c>
      <c r="AB1919" s="46" t="b">
        <v>0</v>
      </c>
      <c r="AD1919" s="8"/>
    </row>
    <row r="1920" ht="14.25" customHeight="1">
      <c r="A1920" s="38">
        <v>1287</v>
      </c>
      <c r="B1920" s="46" t="s">
        <v>53</v>
      </c>
      <c r="C1920" s="46" t="s">
        <v>45</v>
      </c>
      <c r="D1920" s="46" t="s">
        <v>2906</v>
      </c>
      <c r="E1920" s="46" t="s">
        <v>2907</v>
      </c>
      <c r="F1920" t="s">
        <v>48</v>
      </c>
      <c r="G1920" s="46" t="s">
        <v>49</v>
      </c>
      <c r="H1920">
        <v>0.01905460718</v>
      </c>
      <c r="I1920" t="s">
        <v>37</v>
      </c>
      <c r="L1920" t="s">
        <v>50</v>
      </c>
      <c r="M1920" t="s">
        <v>39</v>
      </c>
      <c r="N1920" s="40"/>
      <c r="O1920" s="40"/>
      <c r="P1920" s="40"/>
      <c r="Q1920" s="40"/>
      <c r="R1920" s="39"/>
      <c r="S1920" s="39"/>
      <c r="T1920" s="39"/>
      <c r="U1920" s="40"/>
      <c r="V1920" s="39"/>
      <c r="W1920" s="69"/>
      <c r="Y1920" t="s">
        <v>294</v>
      </c>
      <c r="AA1920">
        <v>32916</v>
      </c>
      <c r="AB1920" s="46" t="b">
        <v>0</v>
      </c>
      <c r="AD1920" s="8"/>
    </row>
    <row r="1921" ht="14.25" customHeight="1">
      <c r="A1921" s="38">
        <v>1287</v>
      </c>
      <c r="B1921" s="46" t="s">
        <v>174</v>
      </c>
      <c r="C1921" s="46" t="s">
        <v>45</v>
      </c>
      <c r="D1921" s="46" t="s">
        <v>2906</v>
      </c>
      <c r="E1921" s="46" t="s">
        <v>2908</v>
      </c>
      <c r="F1921" t="s">
        <v>48</v>
      </c>
      <c r="G1921" s="46" t="s">
        <v>49</v>
      </c>
      <c r="H1921">
        <v>0.01905460718</v>
      </c>
      <c r="I1921" t="s">
        <v>37</v>
      </c>
      <c r="L1921" t="s">
        <v>50</v>
      </c>
      <c r="M1921" t="s">
        <v>39</v>
      </c>
      <c r="N1921" s="40"/>
      <c r="O1921" s="40"/>
      <c r="P1921" s="40"/>
      <c r="Q1921" s="40"/>
      <c r="R1921" s="39"/>
      <c r="S1921" s="39"/>
      <c r="T1921" s="39"/>
      <c r="U1921" s="40"/>
      <c r="V1921" s="39"/>
      <c r="W1921" s="69"/>
      <c r="Y1921" t="s">
        <v>294</v>
      </c>
      <c r="AA1921">
        <v>32916</v>
      </c>
      <c r="AB1921" s="46" t="b">
        <v>0</v>
      </c>
      <c r="AD1921" s="8"/>
    </row>
    <row r="1922" ht="14.25" customHeight="1">
      <c r="A1922" s="38">
        <v>1287</v>
      </c>
      <c r="B1922" s="46" t="s">
        <v>53</v>
      </c>
      <c r="C1922" s="46" t="s">
        <v>45</v>
      </c>
      <c r="D1922" s="46" t="s">
        <v>2909</v>
      </c>
      <c r="E1922" s="46" t="s">
        <v>2910</v>
      </c>
      <c r="F1922" t="s">
        <v>48</v>
      </c>
      <c r="G1922" s="46" t="s">
        <v>49</v>
      </c>
      <c r="H1922">
        <v>0.190546071796</v>
      </c>
      <c r="I1922" t="s">
        <v>37</v>
      </c>
      <c r="L1922" t="s">
        <v>50</v>
      </c>
      <c r="M1922" t="s">
        <v>39</v>
      </c>
      <c r="N1922" s="40"/>
      <c r="O1922" s="40"/>
      <c r="P1922" s="40"/>
      <c r="Q1922" s="40"/>
      <c r="R1922" s="39"/>
      <c r="S1922" s="39"/>
      <c r="T1922" s="39"/>
      <c r="U1922" s="40"/>
      <c r="V1922" s="39"/>
      <c r="W1922" s="69"/>
      <c r="Y1922" t="s">
        <v>40</v>
      </c>
      <c r="AA1922">
        <v>10787</v>
      </c>
      <c r="AB1922" s="46" t="b">
        <v>0</v>
      </c>
      <c r="AD1922" s="8"/>
    </row>
    <row r="1923" ht="14.25" customHeight="1">
      <c r="A1923" s="38">
        <v>1287</v>
      </c>
      <c r="B1923" s="46" t="s">
        <v>174</v>
      </c>
      <c r="C1923" s="46" t="s">
        <v>45</v>
      </c>
      <c r="D1923" s="46" t="s">
        <v>2909</v>
      </c>
      <c r="E1923" s="46" t="s">
        <v>2911</v>
      </c>
      <c r="F1923" t="s">
        <v>48</v>
      </c>
      <c r="G1923" s="46" t="s">
        <v>49</v>
      </c>
      <c r="H1923">
        <v>0.190546071796</v>
      </c>
      <c r="I1923" t="s">
        <v>37</v>
      </c>
      <c r="L1923" t="s">
        <v>50</v>
      </c>
      <c r="M1923" t="s">
        <v>39</v>
      </c>
      <c r="N1923" s="40"/>
      <c r="O1923" s="40"/>
      <c r="P1923" s="40"/>
      <c r="Q1923" s="40"/>
      <c r="R1923" s="39"/>
      <c r="S1923" s="39"/>
      <c r="T1923" s="39"/>
      <c r="U1923" s="40"/>
      <c r="V1923" s="39"/>
      <c r="W1923" s="69"/>
      <c r="Y1923" t="s">
        <v>40</v>
      </c>
      <c r="AA1923">
        <v>10787</v>
      </c>
      <c r="AB1923" s="46" t="b">
        <v>0</v>
      </c>
      <c r="AD1923" s="8"/>
    </row>
    <row r="1924" ht="14.25" customHeight="1">
      <c r="A1924" s="38">
        <v>1287</v>
      </c>
      <c r="B1924" s="46" t="s">
        <v>53</v>
      </c>
      <c r="C1924" s="46" t="s">
        <v>45</v>
      </c>
      <c r="D1924" s="46" t="s">
        <v>2909</v>
      </c>
      <c r="E1924" s="46" t="s">
        <v>2912</v>
      </c>
      <c r="F1924" t="s">
        <v>48</v>
      </c>
      <c r="G1924" s="46" t="s">
        <v>49</v>
      </c>
      <c r="H1924">
        <v>0.190546071796</v>
      </c>
      <c r="I1924" t="s">
        <v>37</v>
      </c>
      <c r="L1924" t="s">
        <v>50</v>
      </c>
      <c r="M1924" t="s">
        <v>39</v>
      </c>
      <c r="N1924" s="40"/>
      <c r="O1924" s="40"/>
      <c r="P1924" s="40"/>
      <c r="Q1924" s="40"/>
      <c r="R1924" s="39"/>
      <c r="S1924" s="39"/>
      <c r="T1924" s="39"/>
      <c r="U1924" s="40"/>
      <c r="V1924" s="39"/>
      <c r="W1924" s="69"/>
      <c r="Y1924" t="s">
        <v>40</v>
      </c>
      <c r="AA1924">
        <v>11024</v>
      </c>
      <c r="AB1924" s="46" t="b">
        <v>0</v>
      </c>
      <c r="AD1924" s="8"/>
    </row>
    <row r="1925" ht="14.25" customHeight="1">
      <c r="A1925" s="38">
        <v>1287</v>
      </c>
      <c r="B1925" s="46" t="s">
        <v>53</v>
      </c>
      <c r="C1925" s="46" t="s">
        <v>45</v>
      </c>
      <c r="D1925" s="46" t="s">
        <v>2913</v>
      </c>
      <c r="E1925" s="46" t="s">
        <v>2914</v>
      </c>
      <c r="F1925" t="s">
        <v>48</v>
      </c>
      <c r="G1925" s="46" t="s">
        <v>49</v>
      </c>
      <c r="H1925">
        <v>0.21379620895</v>
      </c>
      <c r="I1925" t="s">
        <v>37</v>
      </c>
      <c r="L1925" t="s">
        <v>50</v>
      </c>
      <c r="M1925" t="s">
        <v>39</v>
      </c>
      <c r="N1925" s="40"/>
      <c r="O1925" s="40"/>
      <c r="P1925" s="40"/>
      <c r="Q1925" s="40"/>
      <c r="R1925" s="39"/>
      <c r="S1925" s="39"/>
      <c r="T1925" s="39"/>
      <c r="U1925" s="40"/>
      <c r="V1925" s="39"/>
      <c r="W1925" s="69"/>
      <c r="Y1925" t="s">
        <v>40</v>
      </c>
      <c r="AA1925">
        <v>10788</v>
      </c>
      <c r="AB1925" s="46" t="b">
        <v>0</v>
      </c>
      <c r="AD1925" s="8"/>
    </row>
    <row r="1926" ht="14.25" customHeight="1">
      <c r="A1926" s="38">
        <v>1287</v>
      </c>
      <c r="B1926" s="46" t="s">
        <v>53</v>
      </c>
      <c r="C1926" s="46" t="s">
        <v>45</v>
      </c>
      <c r="D1926" s="46" t="s">
        <v>2915</v>
      </c>
      <c r="E1926" s="46" t="s">
        <v>2916</v>
      </c>
      <c r="F1926" t="s">
        <v>48</v>
      </c>
      <c r="G1926" s="46" t="s">
        <v>49</v>
      </c>
      <c r="H1926">
        <v>0.025118864315</v>
      </c>
      <c r="I1926" t="s">
        <v>37</v>
      </c>
      <c r="L1926" t="s">
        <v>50</v>
      </c>
      <c r="M1926" t="s">
        <v>39</v>
      </c>
      <c r="N1926" s="40"/>
      <c r="O1926" s="40"/>
      <c r="P1926" s="40"/>
      <c r="Q1926" s="40"/>
      <c r="R1926" s="39"/>
      <c r="S1926" s="39"/>
      <c r="T1926" s="39"/>
      <c r="U1926" s="40"/>
      <c r="V1926" s="39"/>
      <c r="W1926" s="69"/>
      <c r="Y1926" t="s">
        <v>294</v>
      </c>
      <c r="AA1926">
        <v>11218</v>
      </c>
      <c r="AB1926" s="46" t="b">
        <v>0</v>
      </c>
      <c r="AD1926" s="8"/>
    </row>
    <row r="1927" ht="14.25" customHeight="1">
      <c r="A1927" s="38">
        <v>1287</v>
      </c>
      <c r="B1927" s="46" t="s">
        <v>174</v>
      </c>
      <c r="C1927" s="46" t="s">
        <v>45</v>
      </c>
      <c r="D1927" s="46" t="s">
        <v>2915</v>
      </c>
      <c r="E1927" s="46" t="s">
        <v>2917</v>
      </c>
      <c r="F1927" t="s">
        <v>48</v>
      </c>
      <c r="G1927" s="46" t="s">
        <v>49</v>
      </c>
      <c r="H1927">
        <v>0.025118864315</v>
      </c>
      <c r="I1927" t="s">
        <v>37</v>
      </c>
      <c r="L1927" t="s">
        <v>50</v>
      </c>
      <c r="M1927" t="s">
        <v>39</v>
      </c>
      <c r="N1927" s="40"/>
      <c r="O1927" s="40"/>
      <c r="P1927" s="40"/>
      <c r="Q1927" s="40"/>
      <c r="R1927" s="39"/>
      <c r="S1927" s="39"/>
      <c r="T1927" s="39"/>
      <c r="U1927" s="40"/>
      <c r="V1927" s="39"/>
      <c r="W1927" s="69"/>
      <c r="Y1927" t="s">
        <v>294</v>
      </c>
      <c r="AA1927">
        <v>11218</v>
      </c>
      <c r="AB1927" s="46" t="b">
        <v>0</v>
      </c>
      <c r="AD1927" s="8"/>
    </row>
    <row r="1928" ht="14.25" customHeight="1">
      <c r="A1928" s="38">
        <v>1287</v>
      </c>
      <c r="B1928" s="46" t="s">
        <v>53</v>
      </c>
      <c r="C1928" s="46" t="s">
        <v>45</v>
      </c>
      <c r="D1928" s="46" t="s">
        <v>2918</v>
      </c>
      <c r="E1928" s="46" t="s">
        <v>2919</v>
      </c>
      <c r="F1928" t="s">
        <v>48</v>
      </c>
      <c r="G1928" s="46" t="s">
        <v>49</v>
      </c>
      <c r="H1928">
        <v>0.1</v>
      </c>
      <c r="I1928" t="s">
        <v>37</v>
      </c>
      <c r="L1928" t="s">
        <v>50</v>
      </c>
      <c r="M1928" t="s">
        <v>39</v>
      </c>
      <c r="N1928" s="40"/>
      <c r="O1928" s="40"/>
      <c r="P1928" s="40"/>
      <c r="Q1928" s="40"/>
      <c r="R1928" s="39"/>
      <c r="S1928" s="39"/>
      <c r="T1928" s="39"/>
      <c r="U1928" s="40"/>
      <c r="V1928" s="39"/>
      <c r="W1928" s="69"/>
      <c r="Y1928" t="s">
        <v>40</v>
      </c>
      <c r="AA1928">
        <v>11216</v>
      </c>
      <c r="AB1928" s="46" t="b">
        <v>0</v>
      </c>
      <c r="AD1928" s="8"/>
    </row>
    <row r="1929" ht="14.25" customHeight="1">
      <c r="A1929" s="38">
        <v>1287</v>
      </c>
      <c r="B1929" s="46" t="s">
        <v>174</v>
      </c>
      <c r="C1929" s="46" t="s">
        <v>45</v>
      </c>
      <c r="D1929" s="46" t="s">
        <v>2918</v>
      </c>
      <c r="E1929" s="46" t="s">
        <v>2920</v>
      </c>
      <c r="F1929" t="s">
        <v>48</v>
      </c>
      <c r="G1929" s="46" t="s">
        <v>49</v>
      </c>
      <c r="H1929">
        <v>0.1</v>
      </c>
      <c r="I1929" t="s">
        <v>37</v>
      </c>
      <c r="L1929" t="s">
        <v>50</v>
      </c>
      <c r="M1929" t="s">
        <v>39</v>
      </c>
      <c r="N1929" s="40"/>
      <c r="O1929" s="40"/>
      <c r="P1929" s="40"/>
      <c r="Q1929" s="40"/>
      <c r="R1929" s="39"/>
      <c r="S1929" s="39"/>
      <c r="T1929" s="39"/>
      <c r="U1929" s="40"/>
      <c r="V1929" s="39"/>
      <c r="W1929" s="69"/>
      <c r="Y1929" t="s">
        <v>40</v>
      </c>
      <c r="AA1929">
        <v>11216</v>
      </c>
      <c r="AB1929" s="46" t="b">
        <v>0</v>
      </c>
      <c r="AD1929" s="8"/>
    </row>
    <row r="1930" ht="14.25" customHeight="1">
      <c r="A1930" s="38">
        <v>1287</v>
      </c>
      <c r="B1930" s="46" t="s">
        <v>53</v>
      </c>
      <c r="C1930" s="46" t="s">
        <v>45</v>
      </c>
      <c r="D1930" s="46" t="s">
        <v>2921</v>
      </c>
      <c r="E1930" s="46" t="s">
        <v>2922</v>
      </c>
      <c r="F1930" t="s">
        <v>48</v>
      </c>
      <c r="G1930" s="46" t="s">
        <v>49</v>
      </c>
      <c r="H1930">
        <v>0.41686938347</v>
      </c>
      <c r="I1930" t="s">
        <v>37</v>
      </c>
      <c r="L1930" t="s">
        <v>50</v>
      </c>
      <c r="M1930" t="s">
        <v>39</v>
      </c>
      <c r="N1930" s="40"/>
      <c r="O1930" s="40"/>
      <c r="P1930" s="40"/>
      <c r="Q1930" s="40"/>
      <c r="R1930" s="39"/>
      <c r="S1930" s="39"/>
      <c r="T1930" s="39"/>
      <c r="U1930" s="40"/>
      <c r="V1930" s="39"/>
      <c r="W1930" s="69"/>
      <c r="Y1930" t="s">
        <v>294</v>
      </c>
      <c r="AA1930">
        <v>6248</v>
      </c>
      <c r="AB1930" s="46" t="b">
        <v>0</v>
      </c>
      <c r="AD1930" s="8"/>
    </row>
    <row r="1931" ht="14.25" customHeight="1">
      <c r="A1931" s="38">
        <v>1287</v>
      </c>
      <c r="B1931" s="46" t="s">
        <v>174</v>
      </c>
      <c r="C1931" s="46" t="s">
        <v>45</v>
      </c>
      <c r="D1931" s="46" t="s">
        <v>2921</v>
      </c>
      <c r="E1931" s="46" t="s">
        <v>2923</v>
      </c>
      <c r="F1931" t="s">
        <v>48</v>
      </c>
      <c r="G1931" s="46" t="s">
        <v>49</v>
      </c>
      <c r="H1931">
        <v>0.41686938347</v>
      </c>
      <c r="I1931" t="s">
        <v>37</v>
      </c>
      <c r="L1931" t="s">
        <v>50</v>
      </c>
      <c r="M1931" t="s">
        <v>39</v>
      </c>
      <c r="N1931" s="40"/>
      <c r="O1931" s="40"/>
      <c r="P1931" s="40"/>
      <c r="Q1931" s="40"/>
      <c r="R1931" s="39"/>
      <c r="S1931" s="39"/>
      <c r="T1931" s="39"/>
      <c r="U1931" s="40"/>
      <c r="V1931" s="39"/>
      <c r="W1931" s="69"/>
      <c r="Y1931" t="s">
        <v>294</v>
      </c>
      <c r="AA1931">
        <v>6248</v>
      </c>
      <c r="AB1931" s="46" t="b">
        <v>0</v>
      </c>
      <c r="AD1931" s="8"/>
    </row>
    <row r="1932" ht="14.25" customHeight="1">
      <c r="A1932" s="38">
        <v>1287</v>
      </c>
      <c r="B1932" s="46" t="s">
        <v>44</v>
      </c>
      <c r="C1932" s="46" t="s">
        <v>45</v>
      </c>
      <c r="D1932" s="46" t="s">
        <v>2924</v>
      </c>
      <c r="E1932" s="46" t="s">
        <v>2925</v>
      </c>
      <c r="F1932" t="s">
        <v>48</v>
      </c>
      <c r="G1932" s="46" t="s">
        <v>49</v>
      </c>
      <c r="H1932">
        <v>0.00419758984</v>
      </c>
      <c r="I1932" t="s">
        <v>37</v>
      </c>
      <c r="L1932" t="s">
        <v>50</v>
      </c>
      <c r="M1932" t="s">
        <v>39</v>
      </c>
      <c r="N1932" s="40"/>
      <c r="O1932" s="40"/>
      <c r="P1932" s="40"/>
      <c r="Q1932" s="40"/>
      <c r="R1932" s="39"/>
      <c r="S1932" s="39"/>
      <c r="T1932" s="39"/>
      <c r="U1932" s="40"/>
      <c r="V1932" s="39"/>
      <c r="W1932" s="69"/>
      <c r="Y1932" t="s">
        <v>40</v>
      </c>
      <c r="AA1932">
        <v>3436217</v>
      </c>
      <c r="AB1932" s="46" t="b">
        <v>0</v>
      </c>
      <c r="AD1932" s="8"/>
    </row>
    <row r="1933" ht="14.25" customHeight="1">
      <c r="A1933" s="38">
        <v>1287</v>
      </c>
      <c r="B1933" s="46" t="s">
        <v>44</v>
      </c>
      <c r="C1933" s="46" t="s">
        <v>45</v>
      </c>
      <c r="D1933" s="46" t="s">
        <v>2926</v>
      </c>
      <c r="E1933" s="46" t="s">
        <v>2927</v>
      </c>
      <c r="F1933" t="s">
        <v>48</v>
      </c>
      <c r="G1933" s="46" t="s">
        <v>49</v>
      </c>
      <c r="H1933">
        <v>0.002421029047</v>
      </c>
      <c r="I1933" t="s">
        <v>37</v>
      </c>
      <c r="L1933" t="s">
        <v>50</v>
      </c>
      <c r="M1933" t="s">
        <v>39</v>
      </c>
      <c r="N1933" s="40"/>
      <c r="O1933" s="40"/>
      <c r="P1933" s="40"/>
      <c r="Q1933" s="40"/>
      <c r="R1933" s="39"/>
      <c r="S1933" s="39"/>
      <c r="T1933" s="39"/>
      <c r="U1933" s="40"/>
      <c r="V1933" s="39"/>
      <c r="W1933" s="69"/>
      <c r="Y1933" t="s">
        <v>40</v>
      </c>
      <c r="AA1933">
        <v>427512</v>
      </c>
      <c r="AB1933" s="46" t="b">
        <v>0</v>
      </c>
      <c r="AD1933" s="8"/>
    </row>
    <row r="1934" ht="14.25" customHeight="1">
      <c r="A1934" s="38">
        <v>1287</v>
      </c>
      <c r="B1934" s="46" t="s">
        <v>53</v>
      </c>
      <c r="C1934" s="46" t="s">
        <v>45</v>
      </c>
      <c r="D1934" s="46" t="s">
        <v>2928</v>
      </c>
      <c r="E1934" s="46" t="s">
        <v>2929</v>
      </c>
      <c r="F1934" t="s">
        <v>48</v>
      </c>
      <c r="G1934" s="46" t="s">
        <v>49</v>
      </c>
      <c r="H1934">
        <v>0.008128305162</v>
      </c>
      <c r="I1934" t="s">
        <v>37</v>
      </c>
      <c r="L1934" t="s">
        <v>50</v>
      </c>
      <c r="M1934" t="s">
        <v>39</v>
      </c>
      <c r="N1934" s="40"/>
      <c r="O1934" s="40"/>
      <c r="P1934" s="40"/>
      <c r="Q1934" s="40"/>
      <c r="R1934" s="39"/>
      <c r="S1934" s="39"/>
      <c r="T1934" s="39"/>
      <c r="U1934" s="40"/>
      <c r="V1934" s="39"/>
      <c r="W1934" s="69"/>
      <c r="Y1934" t="s">
        <v>40</v>
      </c>
      <c r="AA1934">
        <v>11332993</v>
      </c>
      <c r="AB1934" s="46" t="b">
        <v>0</v>
      </c>
      <c r="AD1934" s="8"/>
    </row>
    <row r="1935" ht="14.25" customHeight="1">
      <c r="A1935" s="38">
        <v>1287</v>
      </c>
      <c r="B1935" s="46" t="s">
        <v>53</v>
      </c>
      <c r="C1935" s="46" t="s">
        <v>45</v>
      </c>
      <c r="D1935" s="46" t="s">
        <v>2930</v>
      </c>
      <c r="E1935" s="46" t="s">
        <v>2931</v>
      </c>
      <c r="F1935" t="s">
        <v>48</v>
      </c>
      <c r="G1935" s="46" t="s">
        <v>49</v>
      </c>
      <c r="H1935">
        <v>0.141253754462</v>
      </c>
      <c r="I1935" t="s">
        <v>37</v>
      </c>
      <c r="L1935" s="46" t="str">
        <f>((I1935&amp;A1935)&amp;"-")&amp;B1935</f>
        <v>REF1287-Wang 99 - S1</v>
      </c>
      <c r="M1935" t="s">
        <v>39</v>
      </c>
      <c r="N1935" s="40"/>
      <c r="O1935" s="40"/>
      <c r="P1935" s="40"/>
      <c r="Q1935" s="40"/>
      <c r="R1935" s="39"/>
      <c r="S1935" s="39"/>
      <c r="T1935" s="39"/>
      <c r="U1935" s="40"/>
      <c r="V1935" s="39"/>
      <c r="W1935" s="69"/>
      <c r="Y1935" t="s">
        <v>294</v>
      </c>
      <c r="AA1935">
        <v>13860692</v>
      </c>
      <c r="AB1935" s="46" t="b">
        <v>0</v>
      </c>
      <c r="AD1935" s="8"/>
    </row>
    <row r="1936" ht="14.25" customHeight="1">
      <c r="A1936" s="38">
        <v>1035</v>
      </c>
      <c r="B1936" s="46" t="s">
        <v>2932</v>
      </c>
      <c r="C1936" s="46" t="s">
        <v>2933</v>
      </c>
      <c r="D1936" s="46" t="s">
        <v>2934</v>
      </c>
      <c r="E1936" s="46" t="s">
        <v>2935</v>
      </c>
      <c r="F1936" s="46" t="s">
        <v>485</v>
      </c>
      <c r="G1936" s="46" t="s">
        <v>665</v>
      </c>
      <c r="H1936">
        <v>1.6581237889425</v>
      </c>
      <c r="I1936" t="s">
        <v>37</v>
      </c>
      <c r="K1936" t="s">
        <v>43</v>
      </c>
      <c r="L1936" s="46" t="s">
        <v>2936</v>
      </c>
      <c r="M1936" t="s">
        <v>583</v>
      </c>
      <c r="N1936" s="40"/>
      <c r="O1936" s="40"/>
      <c r="P1936" s="40"/>
      <c r="Q1936" s="40"/>
      <c r="R1936" s="39"/>
      <c r="S1936" s="39"/>
      <c r="T1936" s="39"/>
      <c r="U1936" s="40"/>
      <c r="V1936" s="39"/>
      <c r="W1936" s="69"/>
      <c r="Y1936" t="s">
        <v>40</v>
      </c>
      <c r="AA1936" s="54">
        <v>7140</v>
      </c>
      <c r="AB1936" t="b">
        <f>if((W1936=""),false,true)</f>
        <v>0</v>
      </c>
    </row>
    <row r="1937" ht="14.25" customHeight="1">
      <c r="A1937" s="38">
        <v>1035</v>
      </c>
      <c r="B1937" s="46" t="s">
        <v>2932</v>
      </c>
      <c r="C1937" s="46" t="s">
        <v>2933</v>
      </c>
      <c r="D1937" s="46" t="s">
        <v>2934</v>
      </c>
      <c r="E1937" s="46" t="s">
        <v>2935</v>
      </c>
      <c r="F1937" s="46" t="s">
        <v>547</v>
      </c>
      <c r="G1937" s="46" t="s">
        <v>548</v>
      </c>
      <c r="H1937">
        <v>0.90983445075847</v>
      </c>
      <c r="I1937" t="s">
        <v>37</v>
      </c>
      <c r="K1937" t="s">
        <v>43</v>
      </c>
      <c r="L1937" s="46" t="s">
        <v>2936</v>
      </c>
      <c r="M1937" t="s">
        <v>583</v>
      </c>
      <c r="N1937" s="40"/>
      <c r="O1937" s="40"/>
      <c r="P1937" s="40"/>
      <c r="Q1937" s="40"/>
      <c r="R1937" s="39"/>
      <c r="S1937" s="39"/>
      <c r="T1937" s="39"/>
      <c r="U1937" s="40"/>
      <c r="V1937" s="39"/>
      <c r="W1937" s="69"/>
      <c r="Y1937" t="s">
        <v>40</v>
      </c>
      <c r="AA1937" s="54">
        <v>7140</v>
      </c>
      <c r="AB1937" t="b">
        <f>if((W1937=""),false,true)</f>
        <v>0</v>
      </c>
    </row>
    <row r="1938" ht="14.25" customHeight="1">
      <c r="A1938" s="38">
        <v>1035</v>
      </c>
      <c r="B1938" s="46" t="s">
        <v>2932</v>
      </c>
      <c r="C1938" s="46" t="s">
        <v>2933</v>
      </c>
      <c r="D1938" s="46" t="s">
        <v>2934</v>
      </c>
      <c r="E1938" s="46" t="s">
        <v>2935</v>
      </c>
      <c r="F1938" s="46" t="s">
        <v>594</v>
      </c>
      <c r="G1938" s="46" t="s">
        <v>595</v>
      </c>
      <c r="H1938">
        <v>1.3927443772934</v>
      </c>
      <c r="I1938" t="s">
        <v>37</v>
      </c>
      <c r="K1938" t="s">
        <v>43</v>
      </c>
      <c r="L1938" s="46" t="s">
        <v>2936</v>
      </c>
      <c r="M1938" t="s">
        <v>583</v>
      </c>
      <c r="N1938" s="40"/>
      <c r="O1938" s="40"/>
      <c r="P1938" s="40"/>
      <c r="Q1938" s="40"/>
      <c r="R1938" s="39"/>
      <c r="S1938" s="39"/>
      <c r="T1938" s="39"/>
      <c r="U1938" s="40"/>
      <c r="V1938" s="39"/>
      <c r="W1938" s="69"/>
      <c r="Y1938" t="s">
        <v>40</v>
      </c>
      <c r="AA1938" s="54">
        <v>7140</v>
      </c>
      <c r="AB1938" t="b">
        <f>if((W1938=""),false,true)</f>
        <v>0</v>
      </c>
    </row>
    <row r="1939" ht="14.25" customHeight="1">
      <c r="A1939" s="38">
        <v>1035</v>
      </c>
      <c r="B1939" s="46" t="s">
        <v>2932</v>
      </c>
      <c r="C1939" s="46" t="s">
        <v>2933</v>
      </c>
      <c r="D1939" s="46" t="s">
        <v>2934</v>
      </c>
      <c r="E1939" s="46" t="s">
        <v>2935</v>
      </c>
      <c r="F1939" s="46" t="s">
        <v>598</v>
      </c>
      <c r="G1939" s="46" t="s">
        <v>667</v>
      </c>
      <c r="H1939">
        <v>1.4773313704051</v>
      </c>
      <c r="I1939" t="s">
        <v>37</v>
      </c>
      <c r="K1939" t="s">
        <v>43</v>
      </c>
      <c r="L1939" s="46" t="s">
        <v>2936</v>
      </c>
      <c r="M1939" t="s">
        <v>583</v>
      </c>
      <c r="N1939" s="40"/>
      <c r="O1939" s="40"/>
      <c r="P1939" s="40"/>
      <c r="Q1939" s="40"/>
      <c r="R1939" s="39"/>
      <c r="S1939" s="39"/>
      <c r="T1939" s="39"/>
      <c r="U1939" s="40"/>
      <c r="V1939" s="39"/>
      <c r="W1939" s="69"/>
      <c r="Y1939" t="s">
        <v>40</v>
      </c>
      <c r="AA1939" s="54">
        <v>7140</v>
      </c>
      <c r="AB1939" t="b">
        <f>if((W1939=""),false,true)</f>
        <v>0</v>
      </c>
    </row>
    <row r="1940" ht="14.25" customHeight="1">
      <c r="A1940" s="38">
        <v>1035</v>
      </c>
      <c r="B1940" s="46" t="s">
        <v>2932</v>
      </c>
      <c r="C1940" s="46" t="s">
        <v>2933</v>
      </c>
      <c r="D1940" s="46" t="s">
        <v>2934</v>
      </c>
      <c r="E1940" s="46" t="s">
        <v>2935</v>
      </c>
      <c r="F1940" s="46" t="s">
        <v>35</v>
      </c>
      <c r="G1940" s="46" t="s">
        <v>668</v>
      </c>
      <c r="H1940">
        <v>1.3229280018269</v>
      </c>
      <c r="I1940" t="s">
        <v>37</v>
      </c>
      <c r="K1940" t="s">
        <v>43</v>
      </c>
      <c r="L1940" s="46" t="s">
        <v>2936</v>
      </c>
      <c r="M1940" t="s">
        <v>583</v>
      </c>
      <c r="N1940" s="40"/>
      <c r="O1940" s="40"/>
      <c r="P1940" s="40"/>
      <c r="Q1940" s="40"/>
      <c r="R1940" s="39"/>
      <c r="S1940" s="39"/>
      <c r="T1940" s="39"/>
      <c r="U1940" s="40"/>
      <c r="V1940" s="39"/>
      <c r="W1940" s="69"/>
      <c r="Y1940" t="s">
        <v>40</v>
      </c>
      <c r="AA1940" s="54">
        <v>7140</v>
      </c>
      <c r="AB1940" t="b">
        <f>if((W1940=""),false,true)</f>
        <v>0</v>
      </c>
    </row>
    <row r="1941" ht="14.25" customHeight="1">
      <c r="A1941" s="38">
        <v>1035</v>
      </c>
      <c r="B1941" s="46" t="s">
        <v>2932</v>
      </c>
      <c r="C1941" s="46" t="s">
        <v>2933</v>
      </c>
      <c r="D1941" s="46" t="s">
        <v>2934</v>
      </c>
      <c r="E1941" s="46" t="s">
        <v>2935</v>
      </c>
      <c r="F1941" s="46" t="s">
        <v>669</v>
      </c>
      <c r="G1941" s="46" t="s">
        <v>670</v>
      </c>
      <c r="H1941">
        <v>1.6071843550506</v>
      </c>
      <c r="I1941" t="s">
        <v>37</v>
      </c>
      <c r="K1941" t="s">
        <v>43</v>
      </c>
      <c r="L1941" s="46" t="s">
        <v>2936</v>
      </c>
      <c r="M1941" t="s">
        <v>583</v>
      </c>
      <c r="N1941" s="40"/>
      <c r="O1941" s="40"/>
      <c r="P1941" s="40"/>
      <c r="Q1941" s="40"/>
      <c r="R1941" s="39"/>
      <c r="S1941" s="39"/>
      <c r="T1941" s="39"/>
      <c r="U1941" s="40"/>
      <c r="V1941" s="39"/>
      <c r="W1941" s="69"/>
      <c r="Y1941" t="s">
        <v>40</v>
      </c>
      <c r="AA1941" s="54">
        <v>7140</v>
      </c>
      <c r="AB1941" t="b">
        <f>if((W1941=""),false,true)</f>
        <v>0</v>
      </c>
    </row>
    <row r="1942" ht="14.25" customHeight="1">
      <c r="A1942" s="38">
        <v>1035</v>
      </c>
      <c r="B1942" s="46" t="s">
        <v>2932</v>
      </c>
      <c r="C1942" s="46" t="s">
        <v>2933</v>
      </c>
      <c r="D1942" s="46" t="s">
        <v>2934</v>
      </c>
      <c r="E1942" s="46" t="s">
        <v>2935</v>
      </c>
      <c r="F1942" s="46" t="s">
        <v>580</v>
      </c>
      <c r="G1942" s="46" t="s">
        <v>581</v>
      </c>
      <c r="H1942">
        <v>1.9624756333987</v>
      </c>
      <c r="I1942" t="s">
        <v>37</v>
      </c>
      <c r="K1942" t="s">
        <v>43</v>
      </c>
      <c r="L1942" s="46" t="s">
        <v>2936</v>
      </c>
      <c r="M1942" t="s">
        <v>583</v>
      </c>
      <c r="N1942" s="40"/>
      <c r="O1942" s="40"/>
      <c r="P1942" s="40"/>
      <c r="Q1942" s="40"/>
      <c r="R1942" s="39"/>
      <c r="S1942" s="39"/>
      <c r="T1942" s="39"/>
      <c r="U1942" s="40"/>
      <c r="V1942" s="39"/>
      <c r="W1942" s="69"/>
      <c r="Y1942" t="s">
        <v>40</v>
      </c>
      <c r="AA1942" s="54">
        <v>7140</v>
      </c>
      <c r="AB1942" t="b">
        <f>if((W1942=""),false,true)</f>
        <v>0</v>
      </c>
    </row>
    <row r="1943" ht="14.25" customHeight="1">
      <c r="A1943" s="38">
        <v>1035</v>
      </c>
      <c r="B1943" s="46" t="s">
        <v>2932</v>
      </c>
      <c r="C1943" s="46" t="s">
        <v>2933</v>
      </c>
      <c r="D1943" s="46" t="s">
        <v>2934</v>
      </c>
      <c r="E1943" s="46" t="s">
        <v>2935</v>
      </c>
      <c r="F1943" s="46" t="s">
        <v>1361</v>
      </c>
      <c r="G1943" s="46" t="s">
        <v>1362</v>
      </c>
      <c r="H1943">
        <v>1.9782870264667</v>
      </c>
      <c r="I1943" t="s">
        <v>37</v>
      </c>
      <c r="K1943" t="s">
        <v>43</v>
      </c>
      <c r="L1943" s="46" t="s">
        <v>2936</v>
      </c>
      <c r="M1943" t="s">
        <v>583</v>
      </c>
      <c r="N1943" s="40"/>
      <c r="O1943" s="40"/>
      <c r="P1943" s="40"/>
      <c r="Q1943" s="40"/>
      <c r="R1943" s="39"/>
      <c r="S1943" s="39"/>
      <c r="T1943" s="39"/>
      <c r="U1943" s="40"/>
      <c r="V1943" s="39"/>
      <c r="W1943" s="69"/>
      <c r="Y1943" t="s">
        <v>40</v>
      </c>
      <c r="AA1943" s="54">
        <v>7140</v>
      </c>
      <c r="AB1943" t="b">
        <f>if((W1943=""),false,true)</f>
        <v>0</v>
      </c>
    </row>
    <row r="1944" ht="14.25" customHeight="1">
      <c r="A1944" s="38">
        <v>1035</v>
      </c>
      <c r="B1944" s="46" t="s">
        <v>2932</v>
      </c>
      <c r="C1944" s="46" t="s">
        <v>2933</v>
      </c>
      <c r="D1944" s="46" t="s">
        <v>2934</v>
      </c>
      <c r="E1944" s="46" t="s">
        <v>2935</v>
      </c>
      <c r="F1944" s="46" t="s">
        <v>671</v>
      </c>
      <c r="G1944" s="46" t="s">
        <v>672</v>
      </c>
      <c r="H1944">
        <v>1.946558855892</v>
      </c>
      <c r="I1944" t="s">
        <v>37</v>
      </c>
      <c r="K1944" t="s">
        <v>43</v>
      </c>
      <c r="L1944" s="46" t="s">
        <v>2936</v>
      </c>
      <c r="M1944" t="s">
        <v>583</v>
      </c>
      <c r="N1944" s="40"/>
      <c r="O1944" s="40"/>
      <c r="P1944" s="40"/>
      <c r="Q1944" s="40"/>
      <c r="R1944" s="39"/>
      <c r="S1944" s="39"/>
      <c r="T1944" s="39"/>
      <c r="U1944" s="40"/>
      <c r="V1944" s="39"/>
      <c r="W1944" s="69"/>
      <c r="Y1944" t="s">
        <v>40</v>
      </c>
      <c r="AA1944" s="54">
        <v>7140</v>
      </c>
      <c r="AB1944" t="b">
        <f>if((W1944=""),false,true)</f>
        <v>0</v>
      </c>
    </row>
    <row r="1945" ht="14.25" customHeight="1">
      <c r="A1945" s="38">
        <v>1035</v>
      </c>
      <c r="B1945" s="46" t="s">
        <v>2932</v>
      </c>
      <c r="C1945" s="46" t="s">
        <v>2933</v>
      </c>
      <c r="D1945" s="46" t="s">
        <v>2934</v>
      </c>
      <c r="E1945" s="46" t="s">
        <v>2935</v>
      </c>
      <c r="F1945" s="46" t="s">
        <v>675</v>
      </c>
      <c r="G1945" s="46" t="s">
        <v>676</v>
      </c>
      <c r="H1945">
        <v>1.3332639027929</v>
      </c>
      <c r="I1945" t="s">
        <v>37</v>
      </c>
      <c r="K1945" t="s">
        <v>43</v>
      </c>
      <c r="L1945" s="46" t="s">
        <v>2936</v>
      </c>
      <c r="M1945" t="s">
        <v>583</v>
      </c>
      <c r="N1945" s="40"/>
      <c r="O1945" s="40"/>
      <c r="P1945" s="40"/>
      <c r="Q1945" s="40"/>
      <c r="R1945" s="39"/>
      <c r="S1945" s="39"/>
      <c r="T1945" s="39"/>
      <c r="U1945" s="40"/>
      <c r="V1945" s="39"/>
      <c r="W1945" s="69"/>
      <c r="Y1945" t="s">
        <v>40</v>
      </c>
      <c r="AA1945" s="54">
        <v>7140</v>
      </c>
      <c r="AB1945" t="b">
        <f>if((W1945=""),false,true)</f>
        <v>0</v>
      </c>
    </row>
    <row r="1946" ht="14.25" customHeight="1">
      <c r="A1946" s="38">
        <v>1035</v>
      </c>
      <c r="B1946" s="46" t="s">
        <v>2932</v>
      </c>
      <c r="C1946" s="46" t="s">
        <v>2933</v>
      </c>
      <c r="D1946" s="46" t="s">
        <v>2934</v>
      </c>
      <c r="E1946" s="46" t="s">
        <v>2935</v>
      </c>
      <c r="F1946" s="46" t="s">
        <v>677</v>
      </c>
      <c r="G1946" s="46" t="s">
        <v>678</v>
      </c>
      <c r="H1946">
        <v>1.3426795128997</v>
      </c>
      <c r="I1946" t="s">
        <v>37</v>
      </c>
      <c r="K1946" t="s">
        <v>43</v>
      </c>
      <c r="L1946" s="46" t="s">
        <v>2936</v>
      </c>
      <c r="M1946" t="s">
        <v>583</v>
      </c>
      <c r="N1946" s="40"/>
      <c r="O1946" s="40"/>
      <c r="P1946" s="40"/>
      <c r="Q1946" s="40"/>
      <c r="R1946" s="39"/>
      <c r="S1946" s="39"/>
      <c r="T1946" s="39"/>
      <c r="U1946" s="40"/>
      <c r="V1946" s="39"/>
      <c r="W1946" s="69"/>
      <c r="Y1946" t="s">
        <v>40</v>
      </c>
      <c r="AA1946" s="54">
        <v>7140</v>
      </c>
      <c r="AB1946" t="b">
        <f>if((W1946=""),false,true)</f>
        <v>0</v>
      </c>
    </row>
    <row r="1947" ht="14.25" customHeight="1">
      <c r="A1947" s="38">
        <v>1035</v>
      </c>
      <c r="B1947" s="46" t="s">
        <v>2932</v>
      </c>
      <c r="C1947" s="46" t="s">
        <v>2933</v>
      </c>
      <c r="D1947" s="46" t="s">
        <v>2934</v>
      </c>
      <c r="E1947" s="46" t="s">
        <v>2935</v>
      </c>
      <c r="F1947" s="46" t="s">
        <v>679</v>
      </c>
      <c r="G1947" s="46" t="s">
        <v>680</v>
      </c>
      <c r="H1947">
        <v>1.4034351617567</v>
      </c>
      <c r="I1947" t="s">
        <v>37</v>
      </c>
      <c r="K1947" t="s">
        <v>43</v>
      </c>
      <c r="L1947" s="46" t="s">
        <v>2936</v>
      </c>
      <c r="M1947" t="s">
        <v>583</v>
      </c>
      <c r="N1947" s="40"/>
      <c r="O1947" s="40"/>
      <c r="P1947" s="40"/>
      <c r="Q1947" s="40"/>
      <c r="R1947" s="39"/>
      <c r="S1947" s="39"/>
      <c r="T1947" s="39"/>
      <c r="U1947" s="40"/>
      <c r="V1947" s="39"/>
      <c r="W1947" s="69"/>
      <c r="Y1947" t="s">
        <v>40</v>
      </c>
      <c r="AA1947" s="54">
        <v>7140</v>
      </c>
      <c r="AB1947" t="b">
        <f>if((W1947=""),false,true)</f>
        <v>0</v>
      </c>
    </row>
    <row r="1948" ht="14.25" customHeight="1">
      <c r="A1948" s="38">
        <v>1035</v>
      </c>
      <c r="B1948" s="46" t="s">
        <v>2932</v>
      </c>
      <c r="C1948" s="46" t="s">
        <v>2933</v>
      </c>
      <c r="D1948" s="46" t="s">
        <v>2934</v>
      </c>
      <c r="E1948" s="46" t="s">
        <v>2935</v>
      </c>
      <c r="F1948" s="46" t="s">
        <v>681</v>
      </c>
      <c r="G1948" s="7" t="s">
        <v>1120</v>
      </c>
      <c r="H1948">
        <v>2.3143785454683</v>
      </c>
      <c r="I1948" t="s">
        <v>37</v>
      </c>
      <c r="K1948" t="s">
        <v>43</v>
      </c>
      <c r="L1948" s="46" t="s">
        <v>2936</v>
      </c>
      <c r="M1948" t="s">
        <v>583</v>
      </c>
      <c r="N1948" s="40"/>
      <c r="O1948" s="40"/>
      <c r="P1948" s="40"/>
      <c r="Q1948" s="40"/>
      <c r="R1948" s="39"/>
      <c r="S1948" s="39"/>
      <c r="T1948" s="39"/>
      <c r="U1948" s="40"/>
      <c r="V1948" s="39"/>
      <c r="W1948" s="69"/>
      <c r="Y1948" t="s">
        <v>40</v>
      </c>
      <c r="AA1948" s="54">
        <v>7140</v>
      </c>
      <c r="AB1948" t="b">
        <f>if((W1948=""),false,true)</f>
        <v>0</v>
      </c>
    </row>
    <row r="1949" ht="14.25" customHeight="1">
      <c r="A1949" s="38">
        <v>1035</v>
      </c>
      <c r="B1949" s="46" t="s">
        <v>2932</v>
      </c>
      <c r="C1949" s="46" t="s">
        <v>2933</v>
      </c>
      <c r="D1949" s="46" t="s">
        <v>2934</v>
      </c>
      <c r="E1949" s="46" t="s">
        <v>2935</v>
      </c>
      <c r="F1949" s="46" t="s">
        <v>683</v>
      </c>
      <c r="G1949" s="46" t="s">
        <v>684</v>
      </c>
      <c r="H1949">
        <v>1.7747957804455</v>
      </c>
      <c r="I1949" t="s">
        <v>37</v>
      </c>
      <c r="K1949" t="s">
        <v>43</v>
      </c>
      <c r="L1949" s="46" t="s">
        <v>2936</v>
      </c>
      <c r="M1949" t="s">
        <v>583</v>
      </c>
      <c r="N1949" s="40"/>
      <c r="O1949" s="40"/>
      <c r="P1949" s="40"/>
      <c r="Q1949" s="40"/>
      <c r="R1949" s="39"/>
      <c r="S1949" s="39"/>
      <c r="T1949" s="39"/>
      <c r="U1949" s="40"/>
      <c r="V1949" s="39"/>
      <c r="W1949" s="69"/>
      <c r="Y1949" t="s">
        <v>40</v>
      </c>
      <c r="AA1949" s="54">
        <v>7140</v>
      </c>
      <c r="AB1949" t="b">
        <f>if((W1949=""),false,true)</f>
        <v>0</v>
      </c>
    </row>
    <row r="1950" ht="14.25" customHeight="1">
      <c r="A1950" s="38">
        <v>1035</v>
      </c>
      <c r="B1950" s="46" t="s">
        <v>2932</v>
      </c>
      <c r="C1950" s="46" t="s">
        <v>2933</v>
      </c>
      <c r="D1950" s="46" t="s">
        <v>2934</v>
      </c>
      <c r="E1950" s="46" t="s">
        <v>2935</v>
      </c>
      <c r="F1950" s="46" t="s">
        <v>584</v>
      </c>
      <c r="G1950" s="46" t="s">
        <v>585</v>
      </c>
      <c r="H1950">
        <v>1.993606395833</v>
      </c>
      <c r="I1950" t="s">
        <v>37</v>
      </c>
      <c r="K1950" t="s">
        <v>43</v>
      </c>
      <c r="L1950" s="46" t="s">
        <v>2936</v>
      </c>
      <c r="M1950" t="s">
        <v>583</v>
      </c>
      <c r="N1950" s="40"/>
      <c r="O1950" s="40"/>
      <c r="P1950" s="40"/>
      <c r="Q1950" s="40"/>
      <c r="R1950" s="39"/>
      <c r="S1950" s="39"/>
      <c r="T1950" s="39"/>
      <c r="U1950" s="40"/>
      <c r="V1950" s="39"/>
      <c r="W1950" s="69"/>
      <c r="Y1950" t="s">
        <v>40</v>
      </c>
      <c r="AA1950" s="54">
        <v>7140</v>
      </c>
      <c r="AB1950" t="b">
        <f>if((W1950=""),false,true)</f>
        <v>0</v>
      </c>
    </row>
    <row r="1951" ht="14.25" customHeight="1">
      <c r="A1951" s="38">
        <v>1035</v>
      </c>
      <c r="B1951" s="46" t="s">
        <v>2932</v>
      </c>
      <c r="C1951" s="46" t="s">
        <v>2933</v>
      </c>
      <c r="D1951" s="46" t="s">
        <v>2934</v>
      </c>
      <c r="E1951" s="46" t="s">
        <v>2935</v>
      </c>
      <c r="F1951" s="46" t="s">
        <v>685</v>
      </c>
      <c r="G1951" s="46" t="s">
        <v>686</v>
      </c>
      <c r="H1951">
        <v>1.4781713379357</v>
      </c>
      <c r="I1951" t="s">
        <v>37</v>
      </c>
      <c r="K1951" t="s">
        <v>43</v>
      </c>
      <c r="L1951" s="46" t="s">
        <v>2936</v>
      </c>
      <c r="M1951" t="s">
        <v>583</v>
      </c>
      <c r="N1951" s="40"/>
      <c r="O1951" s="40"/>
      <c r="P1951" s="40"/>
      <c r="Q1951" s="40"/>
      <c r="R1951" s="39"/>
      <c r="S1951" s="39"/>
      <c r="T1951" s="39"/>
      <c r="U1951" s="40"/>
      <c r="V1951" s="39"/>
      <c r="W1951" s="69"/>
      <c r="Y1951" t="s">
        <v>40</v>
      </c>
      <c r="AA1951" s="54">
        <v>7140</v>
      </c>
      <c r="AB1951" t="b">
        <f>if((W1951=""),false,true)</f>
        <v>0</v>
      </c>
    </row>
    <row r="1952" ht="14.25" customHeight="1">
      <c r="A1952" s="38">
        <v>1035</v>
      </c>
      <c r="B1952" s="46" t="s">
        <v>2932</v>
      </c>
      <c r="C1952" s="46" t="s">
        <v>2933</v>
      </c>
      <c r="D1952" s="46" t="s">
        <v>2934</v>
      </c>
      <c r="E1952" s="46" t="s">
        <v>2935</v>
      </c>
      <c r="F1952" s="46" t="s">
        <v>687</v>
      </c>
      <c r="G1952" s="46" t="s">
        <v>688</v>
      </c>
      <c r="H1952">
        <v>1.7165903430175</v>
      </c>
      <c r="I1952" t="s">
        <v>37</v>
      </c>
      <c r="K1952" t="s">
        <v>43</v>
      </c>
      <c r="L1952" s="46" t="s">
        <v>2936</v>
      </c>
      <c r="M1952" t="s">
        <v>583</v>
      </c>
      <c r="N1952" s="40"/>
      <c r="O1952" s="40"/>
      <c r="P1952" s="40"/>
      <c r="Q1952" s="40"/>
      <c r="R1952" s="39"/>
      <c r="S1952" s="39"/>
      <c r="T1952" s="39"/>
      <c r="U1952" s="40"/>
      <c r="V1952" s="39"/>
      <c r="W1952" s="69"/>
      <c r="Y1952" t="s">
        <v>40</v>
      </c>
      <c r="AA1952" s="54">
        <v>7140</v>
      </c>
      <c r="AB1952" t="b">
        <f>if((W1952=""),false,true)</f>
        <v>0</v>
      </c>
    </row>
    <row r="1953" ht="14.25" customHeight="1">
      <c r="A1953" s="38">
        <v>1035</v>
      </c>
      <c r="B1953" s="46" t="s">
        <v>2932</v>
      </c>
      <c r="C1953" s="46" t="s">
        <v>2933</v>
      </c>
      <c r="D1953" s="46" t="s">
        <v>2934</v>
      </c>
      <c r="E1953" s="46" t="s">
        <v>2935</v>
      </c>
      <c r="F1953" s="62" t="s">
        <v>588</v>
      </c>
      <c r="G1953" s="46" t="s">
        <v>589</v>
      </c>
      <c r="H1953">
        <v>0.97603140314245</v>
      </c>
      <c r="I1953" t="s">
        <v>37</v>
      </c>
      <c r="K1953" t="s">
        <v>43</v>
      </c>
      <c r="L1953" s="46" t="s">
        <v>2936</v>
      </c>
      <c r="M1953" t="s">
        <v>583</v>
      </c>
      <c r="N1953" s="40"/>
      <c r="O1953" s="40"/>
      <c r="P1953" s="40"/>
      <c r="Q1953" s="40"/>
      <c r="R1953" s="39"/>
      <c r="S1953" s="39"/>
      <c r="T1953" s="39"/>
      <c r="U1953" s="40"/>
      <c r="V1953" s="39"/>
      <c r="W1953" s="69"/>
      <c r="Y1953" t="s">
        <v>40</v>
      </c>
      <c r="AA1953" s="54">
        <v>7140</v>
      </c>
      <c r="AB1953" t="b">
        <f>if((W1953=""),false,true)</f>
        <v>0</v>
      </c>
    </row>
    <row r="1954" ht="14.25" customHeight="1">
      <c r="A1954" s="38">
        <v>1035</v>
      </c>
      <c r="B1954" s="46" t="s">
        <v>2932</v>
      </c>
      <c r="C1954" s="46" t="s">
        <v>2933</v>
      </c>
      <c r="D1954" s="46" t="s">
        <v>2934</v>
      </c>
      <c r="E1954" s="46" t="s">
        <v>2935</v>
      </c>
      <c r="F1954" s="46" t="s">
        <v>705</v>
      </c>
      <c r="G1954" s="46" t="s">
        <v>706</v>
      </c>
      <c r="H1954">
        <v>1.8131667213249</v>
      </c>
      <c r="I1954" t="s">
        <v>37</v>
      </c>
      <c r="K1954" t="s">
        <v>43</v>
      </c>
      <c r="L1954" s="46" t="s">
        <v>2936</v>
      </c>
      <c r="M1954" t="s">
        <v>583</v>
      </c>
      <c r="N1954" s="40"/>
      <c r="O1954" s="40"/>
      <c r="P1954" s="40"/>
      <c r="Q1954" s="40"/>
      <c r="R1954" s="39"/>
      <c r="S1954" s="39"/>
      <c r="T1954" s="39"/>
      <c r="U1954" s="40"/>
      <c r="V1954" s="39"/>
      <c r="W1954" s="69"/>
      <c r="Y1954" t="s">
        <v>40</v>
      </c>
      <c r="AA1954" s="54">
        <v>7140</v>
      </c>
      <c r="AB1954" t="b">
        <f>if((W1954=""),false,true)</f>
        <v>0</v>
      </c>
    </row>
    <row r="1955" ht="14.25" customHeight="1">
      <c r="A1955" s="38">
        <v>1035</v>
      </c>
      <c r="B1955" s="46" t="s">
        <v>2932</v>
      </c>
      <c r="C1955" s="46" t="s">
        <v>2933</v>
      </c>
      <c r="D1955" s="46" t="s">
        <v>2934</v>
      </c>
      <c r="E1955" s="46" t="s">
        <v>2935</v>
      </c>
      <c r="F1955" s="46" t="s">
        <v>429</v>
      </c>
      <c r="G1955" s="46" t="s">
        <v>590</v>
      </c>
      <c r="H1955">
        <v>2.3572501197024</v>
      </c>
      <c r="I1955" t="s">
        <v>37</v>
      </c>
      <c r="K1955" t="s">
        <v>43</v>
      </c>
      <c r="L1955" s="46" t="s">
        <v>2936</v>
      </c>
      <c r="M1955" t="s">
        <v>583</v>
      </c>
      <c r="N1955" s="40"/>
      <c r="O1955" s="40"/>
      <c r="P1955" s="40"/>
      <c r="Q1955" s="40"/>
      <c r="R1955" s="39"/>
      <c r="S1955" s="39"/>
      <c r="T1955" s="39"/>
      <c r="U1955" s="40"/>
      <c r="V1955" s="39"/>
      <c r="W1955" s="69"/>
      <c r="Y1955" t="s">
        <v>40</v>
      </c>
      <c r="AA1955" s="54">
        <v>7140</v>
      </c>
      <c r="AB1955" t="b">
        <f>if((W1955=""),false,true)</f>
        <v>0</v>
      </c>
    </row>
    <row r="1956" ht="14.25" customHeight="1">
      <c r="A1956" s="38">
        <v>1035</v>
      </c>
      <c r="B1956" s="46" t="s">
        <v>2932</v>
      </c>
      <c r="C1956" s="46" t="s">
        <v>2933</v>
      </c>
      <c r="D1956" s="46" t="s">
        <v>2934</v>
      </c>
      <c r="E1956" s="46" t="s">
        <v>2935</v>
      </c>
      <c r="F1956" s="62" t="s">
        <v>591</v>
      </c>
      <c r="G1956" s="46" t="s">
        <v>592</v>
      </c>
      <c r="H1956">
        <v>1.3791837154811</v>
      </c>
      <c r="I1956" t="s">
        <v>37</v>
      </c>
      <c r="K1956" t="s">
        <v>43</v>
      </c>
      <c r="L1956" s="46" t="s">
        <v>2936</v>
      </c>
      <c r="M1956" t="s">
        <v>583</v>
      </c>
      <c r="N1956" s="40"/>
      <c r="O1956" s="40"/>
      <c r="P1956" s="40"/>
      <c r="Q1956" s="40"/>
      <c r="R1956" s="39"/>
      <c r="S1956" s="39"/>
      <c r="T1956" s="39"/>
      <c r="U1956" s="40"/>
      <c r="V1956" s="39"/>
      <c r="W1956" s="69"/>
      <c r="Y1956" t="s">
        <v>40</v>
      </c>
      <c r="AA1956" s="54">
        <v>7140</v>
      </c>
      <c r="AB1956" t="b">
        <f>if((W1956=""),false,true)</f>
        <v>0</v>
      </c>
    </row>
    <row r="1957" ht="14.25" customHeight="1">
      <c r="A1957" s="38">
        <v>1035</v>
      </c>
      <c r="B1957" s="46" t="s">
        <v>2932</v>
      </c>
      <c r="C1957" s="46" t="s">
        <v>2933</v>
      </c>
      <c r="D1957" s="46" t="s">
        <v>2934</v>
      </c>
      <c r="E1957" s="46" t="s">
        <v>2935</v>
      </c>
      <c r="F1957" s="46" t="s">
        <v>434</v>
      </c>
      <c r="G1957" s="46" t="s">
        <v>593</v>
      </c>
      <c r="H1957">
        <v>2.6802932478489</v>
      </c>
      <c r="I1957" t="s">
        <v>37</v>
      </c>
      <c r="K1957" t="s">
        <v>43</v>
      </c>
      <c r="L1957" s="46" t="s">
        <v>2936</v>
      </c>
      <c r="M1957" t="s">
        <v>583</v>
      </c>
      <c r="N1957" s="40"/>
      <c r="O1957" s="40"/>
      <c r="P1957" s="40"/>
      <c r="Q1957" s="40"/>
      <c r="R1957" s="39"/>
      <c r="S1957" s="39"/>
      <c r="T1957" s="39"/>
      <c r="U1957" s="40"/>
      <c r="V1957" s="39"/>
      <c r="W1957" s="69"/>
      <c r="Y1957" t="s">
        <v>40</v>
      </c>
      <c r="AA1957" s="54">
        <v>7140</v>
      </c>
      <c r="AB1957" t="b">
        <f>if((W1957=""),false,true)</f>
        <v>0</v>
      </c>
    </row>
    <row r="1958" ht="14.25" customHeight="1">
      <c r="A1958" s="38">
        <v>1035</v>
      </c>
      <c r="B1958" s="46" t="s">
        <v>2932</v>
      </c>
      <c r="C1958" s="46" t="s">
        <v>2933</v>
      </c>
      <c r="D1958" s="46" t="s">
        <v>2934</v>
      </c>
      <c r="E1958" s="46" t="s">
        <v>2935</v>
      </c>
      <c r="F1958" s="46" t="s">
        <v>992</v>
      </c>
      <c r="G1958" s="46" t="s">
        <v>993</v>
      </c>
      <c r="H1958">
        <v>1.576159601264</v>
      </c>
      <c r="I1958" t="s">
        <v>37</v>
      </c>
      <c r="K1958" t="s">
        <v>43</v>
      </c>
      <c r="L1958" s="46" t="s">
        <v>2936</v>
      </c>
      <c r="M1958" t="s">
        <v>583</v>
      </c>
      <c r="N1958" s="40"/>
      <c r="O1958" s="40"/>
      <c r="P1958" s="40"/>
      <c r="Q1958" s="40"/>
      <c r="R1958" s="39"/>
      <c r="S1958" s="39"/>
      <c r="T1958" s="39"/>
      <c r="U1958" s="40"/>
      <c r="V1958" s="39"/>
      <c r="W1958" s="69"/>
      <c r="Y1958" t="s">
        <v>40</v>
      </c>
      <c r="AA1958" s="54">
        <v>7140</v>
      </c>
      <c r="AB1958" t="b">
        <f>if((W1958=""),false,true)</f>
        <v>0</v>
      </c>
    </row>
    <row r="1959" ht="14.25" customHeight="1">
      <c r="A1959" s="38">
        <v>1035</v>
      </c>
      <c r="B1959" s="46" t="s">
        <v>2932</v>
      </c>
      <c r="C1959" s="46" t="s">
        <v>2933</v>
      </c>
      <c r="D1959" s="46" t="s">
        <v>2934</v>
      </c>
      <c r="E1959" s="46" t="s">
        <v>2935</v>
      </c>
      <c r="F1959" s="46" t="s">
        <v>1951</v>
      </c>
      <c r="G1959" s="46" t="s">
        <v>1736</v>
      </c>
      <c r="H1959">
        <v>0.44020558942186</v>
      </c>
      <c r="I1959" t="s">
        <v>37</v>
      </c>
      <c r="K1959" t="s">
        <v>43</v>
      </c>
      <c r="L1959" s="46" t="s">
        <v>2936</v>
      </c>
      <c r="M1959" t="s">
        <v>583</v>
      </c>
      <c r="N1959" s="40"/>
      <c r="O1959" s="40"/>
      <c r="P1959" s="40"/>
      <c r="Q1959" s="40"/>
      <c r="R1959" s="39"/>
      <c r="S1959" s="39"/>
      <c r="T1959" s="39"/>
      <c r="U1959" s="40"/>
      <c r="V1959" s="39"/>
      <c r="W1959" s="69"/>
      <c r="Y1959" t="s">
        <v>40</v>
      </c>
      <c r="AA1959" s="54">
        <v>7140</v>
      </c>
      <c r="AB1959" t="b">
        <f>if((W1959=""),false,true)</f>
        <v>0</v>
      </c>
    </row>
    <row r="1960" ht="14.25" customHeight="1">
      <c r="A1960" s="38">
        <v>1035</v>
      </c>
      <c r="B1960" s="46" t="s">
        <v>2932</v>
      </c>
      <c r="C1960" s="46" t="s">
        <v>2933</v>
      </c>
      <c r="D1960" s="46" t="s">
        <v>2934</v>
      </c>
      <c r="E1960" s="46" t="s">
        <v>2935</v>
      </c>
      <c r="F1960" s="46" t="s">
        <v>238</v>
      </c>
      <c r="G1960" s="46" t="s">
        <v>1365</v>
      </c>
      <c r="H1960">
        <v>3.5979596363366</v>
      </c>
      <c r="I1960" t="s">
        <v>37</v>
      </c>
      <c r="K1960" t="s">
        <v>43</v>
      </c>
      <c r="L1960" s="46" t="s">
        <v>2936</v>
      </c>
      <c r="M1960" t="s">
        <v>583</v>
      </c>
      <c r="N1960" s="40"/>
      <c r="O1960" s="40"/>
      <c r="P1960" s="40"/>
      <c r="Q1960" s="40"/>
      <c r="R1960" s="39"/>
      <c r="S1960" s="39"/>
      <c r="T1960" s="39"/>
      <c r="U1960" s="40"/>
      <c r="V1960" s="39"/>
      <c r="W1960" s="69"/>
      <c r="Y1960" t="s">
        <v>40</v>
      </c>
      <c r="AA1960" s="54">
        <v>7140</v>
      </c>
      <c r="AB1960" t="b">
        <f>if((W1960=""),false,true)</f>
        <v>0</v>
      </c>
    </row>
    <row r="1961" ht="14.25" customHeight="1">
      <c r="A1961" s="38">
        <v>1035</v>
      </c>
      <c r="B1961" s="46" t="s">
        <v>2932</v>
      </c>
      <c r="C1961" s="46" t="s">
        <v>2933</v>
      </c>
      <c r="D1961" s="46" t="s">
        <v>2934</v>
      </c>
      <c r="E1961" s="46" t="s">
        <v>2935</v>
      </c>
      <c r="F1961" s="62" t="s">
        <v>48</v>
      </c>
      <c r="G1961" s="46" t="s">
        <v>49</v>
      </c>
      <c r="H1961">
        <v>0.00724435960075</v>
      </c>
      <c r="I1961" t="s">
        <v>37</v>
      </c>
      <c r="K1961" t="s">
        <v>43</v>
      </c>
      <c r="L1961" s="46" t="s">
        <v>2936</v>
      </c>
      <c r="M1961" t="s">
        <v>583</v>
      </c>
      <c r="N1961" s="40"/>
      <c r="O1961" s="40"/>
      <c r="P1961" s="40"/>
      <c r="Q1961" s="40"/>
      <c r="R1961" s="39"/>
      <c r="S1961" s="39"/>
      <c r="T1961" s="39"/>
      <c r="U1961" s="40"/>
      <c r="V1961" s="39"/>
      <c r="W1961" s="69"/>
      <c r="Y1961" t="s">
        <v>40</v>
      </c>
      <c r="AA1961" s="54">
        <v>7140</v>
      </c>
      <c r="AB1961" t="b">
        <f>if((W1961=""),false,true)</f>
        <v>0</v>
      </c>
    </row>
    <row r="1962" ht="14.25" customHeight="1">
      <c r="A1962" s="38">
        <v>1040</v>
      </c>
      <c r="B1962" s="44" t="s">
        <v>1956</v>
      </c>
      <c r="C1962" s="46" t="s">
        <v>1957</v>
      </c>
      <c r="D1962" s="46" t="s">
        <v>2934</v>
      </c>
      <c r="E1962" s="46" t="s">
        <v>2935</v>
      </c>
      <c r="F1962" s="46" t="s">
        <v>1958</v>
      </c>
      <c r="G1962" s="46" t="s">
        <v>1959</v>
      </c>
      <c r="H1962">
        <v>1.5937166989312</v>
      </c>
      <c r="I1962" t="s">
        <v>37</v>
      </c>
      <c r="K1962" s="47" t="s">
        <v>43</v>
      </c>
      <c r="L1962" s="47" t="s">
        <v>1960</v>
      </c>
      <c r="M1962" t="s">
        <v>583</v>
      </c>
      <c r="N1962" s="71"/>
      <c r="O1962" s="71"/>
      <c r="P1962" s="71"/>
      <c r="Q1962" s="71"/>
      <c r="R1962" s="29"/>
      <c r="S1962" s="29"/>
      <c r="T1962" s="29"/>
      <c r="U1962" s="71"/>
      <c r="V1962" s="29"/>
      <c r="W1962" s="60"/>
      <c r="Y1962" t="s">
        <v>40</v>
      </c>
      <c r="AA1962">
        <v>7140</v>
      </c>
      <c r="AB1962" t="b">
        <f>if((W1962=""),false,true)</f>
        <v>0</v>
      </c>
      <c r="AD1962" s="37"/>
    </row>
    <row r="1963" ht="14.25" customHeight="1">
      <c r="A1963" s="38">
        <v>1040</v>
      </c>
      <c r="B1963" s="44" t="s">
        <v>1956</v>
      </c>
      <c r="C1963" s="46" t="s">
        <v>1957</v>
      </c>
      <c r="D1963" s="46" t="s">
        <v>2934</v>
      </c>
      <c r="E1963" s="46" t="s">
        <v>2935</v>
      </c>
      <c r="F1963" s="46" t="s">
        <v>1646</v>
      </c>
      <c r="G1963" s="46" t="s">
        <v>1961</v>
      </c>
      <c r="H1963">
        <v>1.6845950959674</v>
      </c>
      <c r="I1963" t="s">
        <v>37</v>
      </c>
      <c r="K1963" s="47" t="s">
        <v>43</v>
      </c>
      <c r="L1963" s="47" t="s">
        <v>1960</v>
      </c>
      <c r="M1963" t="s">
        <v>583</v>
      </c>
      <c r="N1963" s="71"/>
      <c r="O1963" s="71"/>
      <c r="P1963" s="71"/>
      <c r="Q1963" s="71"/>
      <c r="R1963" s="29"/>
      <c r="S1963" s="29"/>
      <c r="T1963" s="29"/>
      <c r="U1963" s="71"/>
      <c r="V1963" s="29"/>
      <c r="W1963" s="60"/>
      <c r="Y1963" t="s">
        <v>40</v>
      </c>
      <c r="AA1963">
        <v>7140</v>
      </c>
      <c r="AB1963" t="b">
        <f>if((W1963=""),false,true)</f>
        <v>0</v>
      </c>
      <c r="AD1963" s="37"/>
    </row>
    <row r="1964" ht="14.25" customHeight="1">
      <c r="A1964" s="38">
        <v>1040</v>
      </c>
      <c r="B1964" s="44" t="s">
        <v>1956</v>
      </c>
      <c r="C1964" s="46" t="s">
        <v>1957</v>
      </c>
      <c r="D1964" s="46" t="s">
        <v>2934</v>
      </c>
      <c r="E1964" s="46" t="s">
        <v>2935</v>
      </c>
      <c r="F1964" s="62" t="s">
        <v>1962</v>
      </c>
      <c r="G1964" s="46" t="s">
        <v>1963</v>
      </c>
      <c r="H1964">
        <v>2.0526649850492</v>
      </c>
      <c r="I1964" t="s">
        <v>37</v>
      </c>
      <c r="K1964" s="47" t="s">
        <v>43</v>
      </c>
      <c r="L1964" s="47" t="s">
        <v>1960</v>
      </c>
      <c r="M1964" t="s">
        <v>583</v>
      </c>
      <c r="N1964" s="71"/>
      <c r="O1964" s="71"/>
      <c r="P1964" s="71"/>
      <c r="Q1964" s="71"/>
      <c r="R1964" s="29"/>
      <c r="S1964" s="29"/>
      <c r="T1964" s="29"/>
      <c r="U1964" s="71"/>
      <c r="V1964" s="29"/>
      <c r="W1964" s="60"/>
      <c r="Y1964" t="s">
        <v>40</v>
      </c>
      <c r="AA1964">
        <v>7140</v>
      </c>
      <c r="AB1964" t="b">
        <f>if((W1964=""),false,true)</f>
        <v>0</v>
      </c>
      <c r="AD1964" s="37"/>
    </row>
    <row r="1965" ht="14.25" customHeight="1">
      <c r="A1965" s="38">
        <v>1040</v>
      </c>
      <c r="B1965" s="44" t="s">
        <v>1956</v>
      </c>
      <c r="C1965" s="46" t="s">
        <v>1957</v>
      </c>
      <c r="D1965" s="46" t="s">
        <v>2934</v>
      </c>
      <c r="E1965" s="46" t="s">
        <v>2935</v>
      </c>
      <c r="F1965" s="46" t="s">
        <v>1964</v>
      </c>
      <c r="G1965" s="46" t="s">
        <v>1965</v>
      </c>
      <c r="H1965">
        <v>1.9614816228186</v>
      </c>
      <c r="I1965" t="s">
        <v>37</v>
      </c>
      <c r="K1965" s="47" t="s">
        <v>43</v>
      </c>
      <c r="L1965" s="47" t="s">
        <v>1960</v>
      </c>
      <c r="M1965" t="s">
        <v>583</v>
      </c>
      <c r="N1965" s="71"/>
      <c r="O1965" s="71"/>
      <c r="P1965" s="71"/>
      <c r="Q1965" s="71"/>
      <c r="R1965" s="29"/>
      <c r="S1965" s="29"/>
      <c r="T1965" s="29"/>
      <c r="U1965" s="71"/>
      <c r="V1965" s="29"/>
      <c r="W1965" s="60"/>
      <c r="Y1965" t="s">
        <v>40</v>
      </c>
      <c r="AA1965">
        <v>7140</v>
      </c>
      <c r="AB1965" t="b">
        <f>if((W1965=""),false,true)</f>
        <v>0</v>
      </c>
      <c r="AD1965" s="37"/>
    </row>
    <row r="1966" ht="14.25" customHeight="1">
      <c r="A1966" s="38">
        <v>1040</v>
      </c>
      <c r="B1966" s="44" t="s">
        <v>1956</v>
      </c>
      <c r="C1966" s="46" t="s">
        <v>1957</v>
      </c>
      <c r="D1966" s="46" t="s">
        <v>2934</v>
      </c>
      <c r="E1966" s="46" t="s">
        <v>2935</v>
      </c>
      <c r="F1966" s="46" t="s">
        <v>1966</v>
      </c>
      <c r="G1966" s="46" t="s">
        <v>1967</v>
      </c>
      <c r="H1966">
        <v>1.8220814393527</v>
      </c>
      <c r="I1966" t="s">
        <v>37</v>
      </c>
      <c r="K1966" s="47" t="s">
        <v>43</v>
      </c>
      <c r="L1966" s="47" t="s">
        <v>1960</v>
      </c>
      <c r="M1966" t="s">
        <v>583</v>
      </c>
      <c r="N1966" s="71"/>
      <c r="O1966" s="71"/>
      <c r="P1966" s="71"/>
      <c r="Q1966" s="71"/>
      <c r="R1966" s="29"/>
      <c r="S1966" s="29"/>
      <c r="T1966" s="29"/>
      <c r="U1966" s="71"/>
      <c r="V1966" s="29"/>
      <c r="W1966" s="60"/>
      <c r="Y1966" t="s">
        <v>40</v>
      </c>
      <c r="AA1966">
        <v>7140</v>
      </c>
      <c r="AB1966" t="b">
        <f>if((W1966=""),false,true)</f>
        <v>0</v>
      </c>
      <c r="AD1966" s="37"/>
    </row>
    <row r="1967" ht="14.25" customHeight="1">
      <c r="A1967" s="38">
        <v>1040</v>
      </c>
      <c r="B1967" s="44" t="s">
        <v>1956</v>
      </c>
      <c r="C1967" s="46" t="s">
        <v>1957</v>
      </c>
      <c r="D1967" s="46" t="s">
        <v>2934</v>
      </c>
      <c r="E1967" s="46" t="s">
        <v>2935</v>
      </c>
      <c r="F1967" s="46" t="s">
        <v>1968</v>
      </c>
      <c r="G1967" s="46" t="s">
        <v>1969</v>
      </c>
      <c r="H1967">
        <v>1.7735637950347</v>
      </c>
      <c r="I1967" t="s">
        <v>37</v>
      </c>
      <c r="K1967" s="47" t="s">
        <v>43</v>
      </c>
      <c r="L1967" s="47" t="s">
        <v>1960</v>
      </c>
      <c r="M1967" t="s">
        <v>583</v>
      </c>
      <c r="N1967" s="71"/>
      <c r="O1967" s="71"/>
      <c r="P1967" s="71"/>
      <c r="Q1967" s="71"/>
      <c r="R1967" s="29"/>
      <c r="S1967" s="29"/>
      <c r="T1967" s="29"/>
      <c r="U1967" s="71"/>
      <c r="V1967" s="29"/>
      <c r="W1967" s="60"/>
      <c r="Y1967" t="s">
        <v>40</v>
      </c>
      <c r="AA1967">
        <v>7140</v>
      </c>
      <c r="AB1967" t="b">
        <f>if((W1967=""),false,true)</f>
        <v>0</v>
      </c>
      <c r="AD1967" s="37"/>
    </row>
    <row r="1968" ht="14.25" customHeight="1">
      <c r="A1968" s="38">
        <v>1062</v>
      </c>
      <c r="B1968" s="46" t="s">
        <v>1970</v>
      </c>
      <c r="C1968" s="46" t="s">
        <v>1115</v>
      </c>
      <c r="D1968" s="11" t="s">
        <v>2934</v>
      </c>
      <c r="E1968" s="11" t="s">
        <v>2935</v>
      </c>
      <c r="F1968" s="11" t="s">
        <v>1646</v>
      </c>
      <c r="G1968" s="7" t="s">
        <v>1961</v>
      </c>
      <c r="H1968">
        <v>1.6845950959674</v>
      </c>
      <c r="I1968" t="s">
        <v>37</v>
      </c>
      <c r="K1968" s="47"/>
      <c r="L1968" s="47" t="s">
        <v>1971</v>
      </c>
      <c r="M1968" t="s">
        <v>583</v>
      </c>
      <c r="N1968" s="71"/>
      <c r="O1968" s="71"/>
      <c r="P1968" s="71"/>
      <c r="Q1968" s="71"/>
      <c r="R1968" s="29"/>
      <c r="S1968" s="29"/>
      <c r="T1968" s="29"/>
      <c r="U1968" s="71"/>
      <c r="V1968" s="29"/>
      <c r="W1968" s="60"/>
      <c r="Y1968" t="s">
        <v>40</v>
      </c>
      <c r="AA1968">
        <v>7140</v>
      </c>
      <c r="AB1968" t="b">
        <f>if((W1968=""),false,true)</f>
        <v>0</v>
      </c>
      <c r="AD1968" s="37"/>
    </row>
    <row r="1969" ht="14.25" customHeight="1">
      <c r="A1969" s="38">
        <v>1062</v>
      </c>
      <c r="B1969" s="46" t="s">
        <v>1970</v>
      </c>
      <c r="C1969" s="46" t="s">
        <v>1115</v>
      </c>
      <c r="D1969" s="11" t="s">
        <v>2934</v>
      </c>
      <c r="E1969" s="11" t="s">
        <v>2935</v>
      </c>
      <c r="F1969" s="11" t="s">
        <v>1962</v>
      </c>
      <c r="G1969" s="7" t="s">
        <v>1963</v>
      </c>
      <c r="H1969">
        <v>2.0543636265062</v>
      </c>
      <c r="I1969" t="s">
        <v>37</v>
      </c>
      <c r="K1969" s="47"/>
      <c r="L1969" s="47" t="s">
        <v>1971</v>
      </c>
      <c r="M1969" t="s">
        <v>583</v>
      </c>
      <c r="N1969" s="71"/>
      <c r="O1969" s="71"/>
      <c r="P1969" s="71"/>
      <c r="Q1969" s="71"/>
      <c r="R1969" s="29"/>
      <c r="S1969" s="29"/>
      <c r="T1969" s="29"/>
      <c r="U1969" s="71"/>
      <c r="V1969" s="29"/>
      <c r="W1969" s="60"/>
      <c r="Y1969" t="s">
        <v>40</v>
      </c>
      <c r="AA1969">
        <v>7140</v>
      </c>
      <c r="AB1969" t="b">
        <f>if((W1969=""),false,true)</f>
        <v>0</v>
      </c>
      <c r="AD1969" s="37"/>
    </row>
    <row r="1970" ht="14.25" customHeight="1">
      <c r="A1970" s="38">
        <v>1062</v>
      </c>
      <c r="B1970" s="46" t="s">
        <v>1970</v>
      </c>
      <c r="C1970" s="46" t="s">
        <v>1115</v>
      </c>
      <c r="D1970" s="11" t="s">
        <v>2934</v>
      </c>
      <c r="E1970" s="11" t="s">
        <v>2935</v>
      </c>
      <c r="F1970" s="11" t="s">
        <v>1964</v>
      </c>
      <c r="G1970" s="7" t="s">
        <v>1965</v>
      </c>
      <c r="H1970">
        <v>1.961481579391</v>
      </c>
      <c r="I1970" t="s">
        <v>37</v>
      </c>
      <c r="K1970" s="47"/>
      <c r="L1970" s="47" t="s">
        <v>1971</v>
      </c>
      <c r="M1970" t="s">
        <v>583</v>
      </c>
      <c r="N1970" s="71"/>
      <c r="O1970" s="71"/>
      <c r="P1970" s="71"/>
      <c r="Q1970" s="71"/>
      <c r="R1970" s="29"/>
      <c r="S1970" s="29"/>
      <c r="T1970" s="29"/>
      <c r="U1970" s="71"/>
      <c r="V1970" s="29"/>
      <c r="W1970" s="60"/>
      <c r="Y1970" t="s">
        <v>40</v>
      </c>
      <c r="AA1970">
        <v>7140</v>
      </c>
      <c r="AB1970" t="b">
        <f>if((W1970=""),false,true)</f>
        <v>0</v>
      </c>
      <c r="AD1970" s="37"/>
    </row>
    <row r="1971" ht="14.25" customHeight="1">
      <c r="A1971" s="38">
        <v>1062</v>
      </c>
      <c r="B1971" s="46" t="s">
        <v>1970</v>
      </c>
      <c r="C1971" s="46" t="s">
        <v>1115</v>
      </c>
      <c r="D1971" s="11" t="s">
        <v>2934</v>
      </c>
      <c r="E1971" s="11" t="s">
        <v>2935</v>
      </c>
      <c r="F1971" s="11" t="s">
        <v>1966</v>
      </c>
      <c r="G1971" s="7" t="s">
        <v>1967</v>
      </c>
      <c r="H1971">
        <v>1.8220813981461</v>
      </c>
      <c r="I1971" t="s">
        <v>37</v>
      </c>
      <c r="K1971" s="47"/>
      <c r="L1971" s="47" t="s">
        <v>1971</v>
      </c>
      <c r="M1971" t="s">
        <v>583</v>
      </c>
      <c r="N1971" s="71"/>
      <c r="O1971" s="71"/>
      <c r="P1971" s="71"/>
      <c r="Q1971" s="71"/>
      <c r="R1971" s="29"/>
      <c r="S1971" s="29"/>
      <c r="T1971" s="29"/>
      <c r="U1971" s="71"/>
      <c r="V1971" s="29"/>
      <c r="W1971" s="60"/>
      <c r="Y1971" t="s">
        <v>40</v>
      </c>
      <c r="AA1971">
        <v>7140</v>
      </c>
      <c r="AB1971" t="b">
        <f>if((W1971=""),false,true)</f>
        <v>0</v>
      </c>
      <c r="AD1971" s="37"/>
    </row>
    <row r="1972" ht="14.25" customHeight="1">
      <c r="A1972" s="38">
        <v>1062</v>
      </c>
      <c r="B1972" s="46" t="s">
        <v>1970</v>
      </c>
      <c r="C1972" s="46" t="s">
        <v>1115</v>
      </c>
      <c r="D1972" s="11" t="s">
        <v>2934</v>
      </c>
      <c r="E1972" s="11" t="s">
        <v>2935</v>
      </c>
      <c r="F1972" s="11" t="s">
        <v>1968</v>
      </c>
      <c r="G1972" s="7" t="s">
        <v>1969</v>
      </c>
      <c r="H1972">
        <v>1.7735637546321</v>
      </c>
      <c r="I1972" t="s">
        <v>37</v>
      </c>
      <c r="K1972" s="47"/>
      <c r="L1972" s="47" t="s">
        <v>1971</v>
      </c>
      <c r="M1972" t="s">
        <v>583</v>
      </c>
      <c r="N1972" s="71"/>
      <c r="O1972" s="71"/>
      <c r="P1972" s="71"/>
      <c r="Q1972" s="71"/>
      <c r="R1972" s="29"/>
      <c r="S1972" s="29"/>
      <c r="T1972" s="29"/>
      <c r="U1972" s="71"/>
      <c r="V1972" s="29"/>
      <c r="W1972" s="60"/>
      <c r="Y1972" t="s">
        <v>40</v>
      </c>
      <c r="AA1972">
        <v>7140</v>
      </c>
      <c r="AB1972" t="b">
        <f>if((W1972=""),false,true)</f>
        <v>0</v>
      </c>
      <c r="AD1972" s="37"/>
    </row>
    <row r="1973" ht="14.25" customHeight="1">
      <c r="A1973" s="38">
        <v>1168</v>
      </c>
      <c r="B1973" s="46" t="s">
        <v>1613</v>
      </c>
      <c r="C1973" s="46" t="s">
        <v>577</v>
      </c>
      <c r="D1973" s="11" t="s">
        <v>2934</v>
      </c>
      <c r="E1973" s="11" t="s">
        <v>2935</v>
      </c>
      <c r="F1973" s="7" t="s">
        <v>1616</v>
      </c>
      <c r="G1973" s="7" t="s">
        <v>1617</v>
      </c>
      <c r="H1973">
        <v>1.3330545101252</v>
      </c>
      <c r="I1973" s="46" t="s">
        <v>37</v>
      </c>
      <c r="K1973" s="46"/>
      <c r="L1973" t="s">
        <v>1618</v>
      </c>
      <c r="M1973" t="s">
        <v>583</v>
      </c>
      <c r="N1973" s="40"/>
      <c r="O1973" s="40"/>
      <c r="P1973" s="40"/>
      <c r="Q1973" s="40"/>
      <c r="R1973" s="39"/>
      <c r="S1973" s="39"/>
      <c r="T1973" s="39"/>
      <c r="U1973" s="40"/>
      <c r="V1973" s="39"/>
      <c r="W1973" s="69"/>
      <c r="Y1973" t="s">
        <v>40</v>
      </c>
      <c r="AA1973">
        <v>7140</v>
      </c>
      <c r="AB1973" s="46" t="b">
        <f>if((W1973=""),false,true)</f>
        <v>0</v>
      </c>
      <c r="AD1973" s="8"/>
    </row>
    <row r="1974" ht="14.25" customHeight="1">
      <c r="A1974" s="38">
        <v>1211</v>
      </c>
      <c r="B1974" s="46" t="s">
        <v>2043</v>
      </c>
      <c r="C1974" s="46" t="s">
        <v>577</v>
      </c>
      <c r="D1974" s="11" t="s">
        <v>2934</v>
      </c>
      <c r="E1974" s="11" t="s">
        <v>2935</v>
      </c>
      <c r="F1974" s="7" t="s">
        <v>35</v>
      </c>
      <c r="G1974" s="7" t="s">
        <v>668</v>
      </c>
      <c r="H1974">
        <v>1.2097719348387</v>
      </c>
      <c r="I1974" s="46" t="s">
        <v>37</v>
      </c>
      <c r="K1974" s="46"/>
      <c r="L1974" t="s">
        <v>2044</v>
      </c>
      <c r="M1974" t="s">
        <v>583</v>
      </c>
      <c r="N1974" s="40"/>
      <c r="O1974" s="40"/>
      <c r="P1974" s="40"/>
      <c r="Q1974" s="40"/>
      <c r="R1974" s="39"/>
      <c r="S1974" s="39"/>
      <c r="T1974" s="39"/>
      <c r="U1974" s="40"/>
      <c r="V1974" s="39"/>
      <c r="W1974" s="69"/>
      <c r="Y1974" t="s">
        <v>40</v>
      </c>
      <c r="AA1974">
        <v>7140</v>
      </c>
      <c r="AB1974" s="46" t="b">
        <f>if((W1974=""),false,true)</f>
        <v>0</v>
      </c>
      <c r="AD1974" s="8"/>
    </row>
    <row r="1975" ht="14.25" customHeight="1">
      <c r="A1975" s="38">
        <v>1250</v>
      </c>
      <c r="B1975" s="46" t="s">
        <v>2937</v>
      </c>
      <c r="C1975" s="46" t="s">
        <v>577</v>
      </c>
      <c r="D1975" s="11" t="s">
        <v>2934</v>
      </c>
      <c r="E1975" s="11" t="s">
        <v>2935</v>
      </c>
      <c r="F1975" s="7" t="s">
        <v>695</v>
      </c>
      <c r="G1975" s="7" t="s">
        <v>696</v>
      </c>
      <c r="H1975">
        <v>0.11928868890187</v>
      </c>
      <c r="I1975" s="46" t="s">
        <v>37</v>
      </c>
      <c r="K1975" s="46"/>
      <c r="L1975" t="s">
        <v>2938</v>
      </c>
      <c r="M1975" t="s">
        <v>583</v>
      </c>
      <c r="N1975" s="40"/>
      <c r="O1975" s="40"/>
      <c r="P1975" s="40"/>
      <c r="Q1975" s="40"/>
      <c r="R1975" s="39"/>
      <c r="S1975" s="39"/>
      <c r="T1975" s="39"/>
      <c r="U1975" s="40"/>
      <c r="V1975" s="39"/>
      <c r="W1975" s="69"/>
      <c r="Y1975" t="s">
        <v>40</v>
      </c>
      <c r="AA1975">
        <v>7140</v>
      </c>
      <c r="AB1975" s="46" t="b">
        <f>if((W1975=""),false,true)</f>
        <v>0</v>
      </c>
      <c r="AD1975" s="8"/>
    </row>
    <row r="1976" ht="14.25" customHeight="1">
      <c r="A1976" s="38">
        <v>1250</v>
      </c>
      <c r="B1976" s="46" t="s">
        <v>2937</v>
      </c>
      <c r="C1976" s="46" t="s">
        <v>577</v>
      </c>
      <c r="D1976" s="11" t="s">
        <v>2934</v>
      </c>
      <c r="E1976" s="11" t="s">
        <v>2935</v>
      </c>
      <c r="F1976" s="7" t="s">
        <v>715</v>
      </c>
      <c r="G1976" s="7" t="s">
        <v>716</v>
      </c>
      <c r="H1976">
        <v>0.091927929136126</v>
      </c>
      <c r="I1976" s="46" t="s">
        <v>37</v>
      </c>
      <c r="K1976" s="46"/>
      <c r="L1976" t="s">
        <v>2938</v>
      </c>
      <c r="M1976" t="s">
        <v>583</v>
      </c>
      <c r="N1976" s="40"/>
      <c r="O1976" s="40"/>
      <c r="P1976" s="40"/>
      <c r="Q1976" s="40"/>
      <c r="R1976" s="39"/>
      <c r="S1976" s="39"/>
      <c r="T1976" s="39"/>
      <c r="U1976" s="40"/>
      <c r="V1976" s="39"/>
      <c r="W1976" s="69"/>
      <c r="Y1976" t="s">
        <v>40</v>
      </c>
      <c r="AA1976">
        <v>7140</v>
      </c>
      <c r="AB1976" s="46" t="b">
        <f>if((W1976=""),false,true)</f>
        <v>0</v>
      </c>
      <c r="AD1976" s="8"/>
    </row>
    <row r="1977" ht="14.25" customHeight="1">
      <c r="A1977" s="38">
        <v>1287</v>
      </c>
      <c r="B1977" s="46" t="s">
        <v>53</v>
      </c>
      <c r="C1977" s="46" t="s">
        <v>45</v>
      </c>
      <c r="D1977" s="11" t="s">
        <v>2934</v>
      </c>
      <c r="E1977" s="11" t="s">
        <v>2935</v>
      </c>
      <c r="F1977" t="s">
        <v>48</v>
      </c>
      <c r="G1977" s="46" t="s">
        <v>49</v>
      </c>
      <c r="H1977">
        <v>0.007244359601</v>
      </c>
      <c r="I1977" t="s">
        <v>37</v>
      </c>
      <c r="L1977" t="s">
        <v>50</v>
      </c>
      <c r="M1977" t="s">
        <v>39</v>
      </c>
      <c r="N1977" s="40"/>
      <c r="O1977" s="40"/>
      <c r="P1977" s="40"/>
      <c r="Q1977" s="40"/>
      <c r="R1977" s="39"/>
      <c r="S1977" s="39"/>
      <c r="T1977" s="39"/>
      <c r="U1977" s="40"/>
      <c r="V1977" s="39"/>
      <c r="W1977" s="69"/>
      <c r="Y1977" t="s">
        <v>40</v>
      </c>
      <c r="AA1977">
        <v>7140</v>
      </c>
      <c r="AB1977" s="46" t="b">
        <v>0</v>
      </c>
      <c r="AD1977" s="8"/>
    </row>
    <row r="1978" ht="14.25" customHeight="1">
      <c r="A1978" s="38">
        <v>1308</v>
      </c>
      <c r="B1978" s="46" t="s">
        <v>41</v>
      </c>
      <c r="C1978" s="46" t="s">
        <v>42</v>
      </c>
      <c r="D1978" s="46" t="s">
        <v>2934</v>
      </c>
      <c r="E1978" s="46" t="s">
        <v>2939</v>
      </c>
      <c r="F1978" t="s">
        <v>35</v>
      </c>
      <c r="G1978" s="12" t="s">
        <v>36</v>
      </c>
      <c r="H1978">
        <v>1.14024978756117</v>
      </c>
      <c r="I1978" t="s">
        <v>37</v>
      </c>
      <c r="K1978" s="47" t="s">
        <v>43</v>
      </c>
      <c r="L1978" s="47" t="str">
        <f>((I1978&amp;A1978)&amp;"-")&amp;B1978</f>
        <v>REF1308-Abraham M.H. and Acree Jr. W.E. The solubility of liquid and solid compounds in dry octan-1-ol. Chemosphere (2013)</v>
      </c>
      <c r="M1978" t="s">
        <v>39</v>
      </c>
      <c r="N1978" s="71"/>
      <c r="O1978" s="71"/>
      <c r="P1978" s="71"/>
      <c r="Q1978" s="71"/>
      <c r="R1978" s="29"/>
      <c r="S1978" s="29"/>
      <c r="T1978" s="29"/>
      <c r="U1978" s="71"/>
      <c r="V1978" s="29"/>
      <c r="W1978" s="60"/>
      <c r="Y1978" t="s">
        <v>40</v>
      </c>
      <c r="AA1978">
        <v>7140</v>
      </c>
      <c r="AB1978" t="b">
        <f>if((W1978=""),false,true)</f>
        <v>0</v>
      </c>
      <c r="AD1978" s="37"/>
    </row>
    <row r="1979" ht="14.25" customHeight="1">
      <c r="A1979" s="38">
        <v>1287</v>
      </c>
      <c r="B1979" s="46" t="s">
        <v>53</v>
      </c>
      <c r="C1979" s="46" t="s">
        <v>45</v>
      </c>
      <c r="D1979" s="46" t="s">
        <v>2940</v>
      </c>
      <c r="E1979" s="46" t="s">
        <v>2941</v>
      </c>
      <c r="F1979" t="s">
        <v>48</v>
      </c>
      <c r="G1979" s="46" t="s">
        <v>49</v>
      </c>
      <c r="H1979">
        <v>0.001862087137</v>
      </c>
      <c r="I1979" t="s">
        <v>37</v>
      </c>
      <c r="L1979" t="s">
        <v>50</v>
      </c>
      <c r="M1979" t="s">
        <v>39</v>
      </c>
      <c r="N1979" s="40"/>
      <c r="O1979" s="40"/>
      <c r="P1979" s="40"/>
      <c r="Q1979" s="40"/>
      <c r="R1979" s="39"/>
      <c r="S1979" s="39"/>
      <c r="T1979" s="39"/>
      <c r="U1979" s="40"/>
      <c r="V1979" s="39"/>
      <c r="W1979" s="69"/>
      <c r="Y1979" t="s">
        <v>294</v>
      </c>
      <c r="AA1979">
        <v>10765</v>
      </c>
      <c r="AB1979" s="46" t="b">
        <v>0</v>
      </c>
      <c r="AD1979" s="8"/>
    </row>
    <row r="1980" ht="14.25" customHeight="1">
      <c r="A1980" s="38">
        <v>1287</v>
      </c>
      <c r="B1980" s="46" t="s">
        <v>44</v>
      </c>
      <c r="C1980" s="46" t="s">
        <v>45</v>
      </c>
      <c r="D1980" s="46" t="s">
        <v>2942</v>
      </c>
      <c r="E1980" s="46" t="s">
        <v>2943</v>
      </c>
      <c r="F1980" t="s">
        <v>48</v>
      </c>
      <c r="G1980" s="46" t="s">
        <v>49</v>
      </c>
      <c r="H1980">
        <v>0.038547835767</v>
      </c>
      <c r="I1980" t="s">
        <v>37</v>
      </c>
      <c r="L1980" s="46" t="str">
        <f>((I1980&amp;A1980)&amp;"-")&amp;B1980</f>
        <v>REF1287-Wang 99 - S3</v>
      </c>
      <c r="M1980" t="s">
        <v>39</v>
      </c>
      <c r="N1980" s="40"/>
      <c r="O1980" s="40"/>
      <c r="P1980" s="40"/>
      <c r="Q1980" s="40"/>
      <c r="R1980" s="39"/>
      <c r="S1980" s="39"/>
      <c r="T1980" s="39"/>
      <c r="U1980" s="40"/>
      <c r="V1980" s="39"/>
      <c r="W1980" s="69"/>
      <c r="Y1980" t="s">
        <v>40</v>
      </c>
      <c r="AA1980">
        <v>28295062</v>
      </c>
      <c r="AB1980" s="46" t="b">
        <v>0</v>
      </c>
      <c r="AD1980" s="8"/>
    </row>
    <row r="1981" ht="14.25" customHeight="1">
      <c r="A1981" s="38">
        <v>1287</v>
      </c>
      <c r="B1981" s="46" t="s">
        <v>53</v>
      </c>
      <c r="C1981" s="46" t="s">
        <v>45</v>
      </c>
      <c r="D1981" s="46" t="s">
        <v>2944</v>
      </c>
      <c r="E1981" s="46" t="s">
        <v>2945</v>
      </c>
      <c r="F1981" t="s">
        <v>48</v>
      </c>
      <c r="G1981" s="46" t="s">
        <v>49</v>
      </c>
      <c r="H1981">
        <v>0.013489628826</v>
      </c>
      <c r="I1981" t="s">
        <v>37</v>
      </c>
      <c r="L1981" t="s">
        <v>50</v>
      </c>
      <c r="M1981" t="s">
        <v>39</v>
      </c>
      <c r="N1981" s="40"/>
      <c r="O1981" s="40"/>
      <c r="P1981" s="40"/>
      <c r="Q1981" s="40"/>
      <c r="R1981" s="39"/>
      <c r="S1981" s="39"/>
      <c r="T1981" s="39"/>
      <c r="U1981" s="40"/>
      <c r="V1981" s="39"/>
      <c r="W1981" s="69"/>
      <c r="Y1981" t="s">
        <v>40</v>
      </c>
      <c r="AA1981">
        <v>11079</v>
      </c>
      <c r="AB1981" s="46" t="b">
        <v>0</v>
      </c>
      <c r="AD1981" s="8"/>
    </row>
    <row r="1982" ht="14.25" customHeight="1">
      <c r="A1982" s="38">
        <v>1287</v>
      </c>
      <c r="B1982" s="46" t="s">
        <v>53</v>
      </c>
      <c r="C1982" s="46" t="s">
        <v>45</v>
      </c>
      <c r="D1982" s="46" t="s">
        <v>2946</v>
      </c>
      <c r="E1982" s="46" t="s">
        <v>2947</v>
      </c>
      <c r="F1982" t="s">
        <v>48</v>
      </c>
      <c r="G1982" s="46" t="s">
        <v>49</v>
      </c>
      <c r="H1982">
        <v>0.00000691831</v>
      </c>
      <c r="I1982" t="s">
        <v>37</v>
      </c>
      <c r="L1982" t="s">
        <v>50</v>
      </c>
      <c r="M1982" t="s">
        <v>39</v>
      </c>
      <c r="N1982" s="40"/>
      <c r="O1982" s="40"/>
      <c r="P1982" s="40"/>
      <c r="Q1982" s="40"/>
      <c r="R1982" s="39"/>
      <c r="S1982" s="39"/>
      <c r="T1982" s="39"/>
      <c r="U1982" s="40"/>
      <c r="V1982" s="39"/>
      <c r="W1982" s="69"/>
      <c r="Y1982" t="s">
        <v>294</v>
      </c>
      <c r="AA1982">
        <v>11035</v>
      </c>
      <c r="AB1982" s="46" t="b">
        <v>0</v>
      </c>
      <c r="AD1982" s="8"/>
    </row>
    <row r="1983" ht="14.25" customHeight="1">
      <c r="A1983" s="38">
        <v>1287</v>
      </c>
      <c r="B1983" s="46" t="s">
        <v>53</v>
      </c>
      <c r="C1983" s="46" t="s">
        <v>45</v>
      </c>
      <c r="D1983" s="46" t="s">
        <v>2948</v>
      </c>
      <c r="E1983" s="46" t="s">
        <v>2949</v>
      </c>
      <c r="F1983" t="s">
        <v>48</v>
      </c>
      <c r="G1983" s="46" t="s">
        <v>49</v>
      </c>
      <c r="H1983">
        <v>0.003801893963</v>
      </c>
      <c r="I1983" t="s">
        <v>37</v>
      </c>
      <c r="L1983" t="s">
        <v>50</v>
      </c>
      <c r="M1983" t="s">
        <v>39</v>
      </c>
      <c r="N1983" s="40"/>
      <c r="O1983" s="40"/>
      <c r="P1983" s="40"/>
      <c r="Q1983" s="40"/>
      <c r="R1983" s="39"/>
      <c r="S1983" s="39"/>
      <c r="T1983" s="39"/>
      <c r="U1983" s="40"/>
      <c r="V1983" s="39"/>
      <c r="W1983" s="69"/>
      <c r="Y1983" t="s">
        <v>40</v>
      </c>
      <c r="AA1983">
        <v>6480</v>
      </c>
      <c r="AB1983" s="46" t="b">
        <v>0</v>
      </c>
      <c r="AD1983" s="8"/>
    </row>
    <row r="1984" ht="14.25" customHeight="1">
      <c r="A1984" s="38">
        <v>1287</v>
      </c>
      <c r="B1984" s="46" t="s">
        <v>174</v>
      </c>
      <c r="C1984" s="46" t="s">
        <v>45</v>
      </c>
      <c r="D1984" s="46" t="s">
        <v>2950</v>
      </c>
      <c r="E1984" s="46" t="s">
        <v>2951</v>
      </c>
      <c r="F1984" t="s">
        <v>48</v>
      </c>
      <c r="G1984" s="46" t="s">
        <v>49</v>
      </c>
      <c r="H1984">
        <v>0.000208929613</v>
      </c>
      <c r="I1984" t="s">
        <v>37</v>
      </c>
      <c r="L1984" t="s">
        <v>50</v>
      </c>
      <c r="M1984" t="s">
        <v>39</v>
      </c>
      <c r="N1984" s="40"/>
      <c r="O1984" s="40"/>
      <c r="P1984" s="40"/>
      <c r="Q1984" s="40"/>
      <c r="R1984" s="39"/>
      <c r="S1984" s="39"/>
      <c r="T1984" s="39"/>
      <c r="U1984" s="40"/>
      <c r="V1984" s="39"/>
      <c r="W1984" s="69"/>
      <c r="Y1984" t="s">
        <v>294</v>
      </c>
      <c r="AA1984">
        <v>7010</v>
      </c>
      <c r="AB1984" s="46" t="b">
        <v>0</v>
      </c>
      <c r="AD1984" s="8"/>
    </row>
    <row r="1985" ht="14.25" customHeight="1">
      <c r="A1985" s="38">
        <v>1287</v>
      </c>
      <c r="B1985" s="46" t="s">
        <v>53</v>
      </c>
      <c r="C1985" s="46" t="s">
        <v>45</v>
      </c>
      <c r="D1985" s="46" t="s">
        <v>2950</v>
      </c>
      <c r="E1985" s="46" t="s">
        <v>2951</v>
      </c>
      <c r="F1985" t="s">
        <v>48</v>
      </c>
      <c r="G1985" s="46" t="s">
        <v>49</v>
      </c>
      <c r="H1985">
        <v>0.000208929613</v>
      </c>
      <c r="I1985" t="s">
        <v>37</v>
      </c>
      <c r="L1985" t="s">
        <v>50</v>
      </c>
      <c r="M1985" t="s">
        <v>39</v>
      </c>
      <c r="N1985" s="40"/>
      <c r="O1985" s="40"/>
      <c r="P1985" s="40"/>
      <c r="Q1985" s="40"/>
      <c r="R1985" s="39"/>
      <c r="S1985" s="39"/>
      <c r="T1985" s="39"/>
      <c r="U1985" s="40"/>
      <c r="V1985" s="39"/>
      <c r="W1985" s="69"/>
      <c r="Y1985" t="s">
        <v>294</v>
      </c>
      <c r="AA1985">
        <v>7010</v>
      </c>
      <c r="AB1985" s="46" t="b">
        <v>0</v>
      </c>
      <c r="AD1985" s="8"/>
    </row>
    <row r="1986" ht="14.25" customHeight="1">
      <c r="A1986" s="38">
        <v>1287</v>
      </c>
      <c r="B1986" s="46" t="s">
        <v>53</v>
      </c>
      <c r="C1986" s="46" t="s">
        <v>45</v>
      </c>
      <c r="D1986" s="46" t="s">
        <v>2952</v>
      </c>
      <c r="E1986" s="46" t="s">
        <v>2953</v>
      </c>
      <c r="F1986" t="s">
        <v>48</v>
      </c>
      <c r="G1986" s="46" t="s">
        <v>49</v>
      </c>
      <c r="H1986">
        <v>0.004073802778</v>
      </c>
      <c r="I1986" t="s">
        <v>37</v>
      </c>
      <c r="L1986" s="46" t="str">
        <f>((I1986&amp;A1986)&amp;"-")&amp;B1986</f>
        <v>REF1287-Wang 99 - S1</v>
      </c>
      <c r="M1986" t="s">
        <v>39</v>
      </c>
      <c r="N1986" s="40"/>
      <c r="O1986" s="40"/>
      <c r="P1986" s="40"/>
      <c r="Q1986" s="40"/>
      <c r="R1986" s="39"/>
      <c r="S1986" s="39"/>
      <c r="T1986" s="39"/>
      <c r="U1986" s="40"/>
      <c r="V1986" s="39"/>
      <c r="W1986" s="69"/>
      <c r="Y1986" t="s">
        <v>294</v>
      </c>
      <c r="AA1986">
        <v>21111820</v>
      </c>
      <c r="AB1986" s="46" t="b">
        <v>0</v>
      </c>
      <c r="AD1986" s="8"/>
    </row>
    <row r="1987" ht="14.25" customHeight="1">
      <c r="A1987" s="38">
        <v>1216</v>
      </c>
      <c r="B1987" s="46" t="s">
        <v>2954</v>
      </c>
      <c r="C1987" s="46" t="s">
        <v>577</v>
      </c>
      <c r="D1987" s="11" t="s">
        <v>2955</v>
      </c>
      <c r="E1987" s="11" t="s">
        <v>2956</v>
      </c>
      <c r="F1987" s="7" t="s">
        <v>485</v>
      </c>
      <c r="G1987" s="7" t="s">
        <v>665</v>
      </c>
      <c r="H1987">
        <v>0.03918378087955</v>
      </c>
      <c r="I1987" s="46" t="s">
        <v>37</v>
      </c>
      <c r="K1987" s="46"/>
      <c r="L1987" t="s">
        <v>2957</v>
      </c>
      <c r="M1987" t="s">
        <v>39</v>
      </c>
      <c r="N1987" s="40"/>
      <c r="O1987" s="40"/>
      <c r="P1987" s="40"/>
      <c r="Q1987" s="40"/>
      <c r="R1987" s="39"/>
      <c r="S1987" s="39"/>
      <c r="T1987" s="39"/>
      <c r="U1987" s="40"/>
      <c r="V1987" s="39"/>
      <c r="W1987" s="69"/>
      <c r="Y1987" t="s">
        <v>40</v>
      </c>
      <c r="AA1987">
        <v>8351654</v>
      </c>
      <c r="AB1987" s="46" t="b">
        <f>if((W1987=""),false,true)</f>
        <v>0</v>
      </c>
      <c r="AD1987" s="8"/>
    </row>
    <row r="1988" ht="14.25" customHeight="1">
      <c r="A1988" s="38">
        <v>1216</v>
      </c>
      <c r="B1988" s="46" t="s">
        <v>2954</v>
      </c>
      <c r="C1988" s="46" t="s">
        <v>577</v>
      </c>
      <c r="D1988" s="11" t="s">
        <v>2955</v>
      </c>
      <c r="E1988" s="11" t="s">
        <v>2956</v>
      </c>
      <c r="F1988" s="7" t="s">
        <v>594</v>
      </c>
      <c r="G1988" s="7" t="s">
        <v>595</v>
      </c>
      <c r="H1988">
        <v>0.024800362583367</v>
      </c>
      <c r="I1988" s="46" t="s">
        <v>37</v>
      </c>
      <c r="K1988" s="46"/>
      <c r="L1988" t="s">
        <v>2957</v>
      </c>
      <c r="M1988" t="s">
        <v>39</v>
      </c>
      <c r="N1988" s="40"/>
      <c r="O1988" s="40"/>
      <c r="P1988" s="40"/>
      <c r="Q1988" s="40"/>
      <c r="R1988" s="39"/>
      <c r="S1988" s="39"/>
      <c r="T1988" s="39"/>
      <c r="U1988" s="40"/>
      <c r="V1988" s="39"/>
      <c r="W1988" s="69"/>
      <c r="Y1988" t="s">
        <v>40</v>
      </c>
      <c r="AA1988">
        <v>8351654</v>
      </c>
      <c r="AB1988" s="46" t="b">
        <f>if((W1988=""),false,true)</f>
        <v>0</v>
      </c>
      <c r="AD1988" s="8"/>
    </row>
    <row r="1989" ht="14.25" customHeight="1">
      <c r="A1989" s="38">
        <v>1216</v>
      </c>
      <c r="B1989" s="46" t="s">
        <v>2954</v>
      </c>
      <c r="C1989" s="46" t="s">
        <v>577</v>
      </c>
      <c r="D1989" s="11" t="s">
        <v>2955</v>
      </c>
      <c r="E1989" s="11" t="s">
        <v>2956</v>
      </c>
      <c r="F1989" s="7" t="s">
        <v>598</v>
      </c>
      <c r="G1989" s="7" t="s">
        <v>667</v>
      </c>
      <c r="H1989">
        <v>0.037710006985056</v>
      </c>
      <c r="I1989" s="46" t="s">
        <v>37</v>
      </c>
      <c r="K1989" s="46"/>
      <c r="L1989" t="s">
        <v>2957</v>
      </c>
      <c r="M1989" t="s">
        <v>39</v>
      </c>
      <c r="N1989" s="40"/>
      <c r="O1989" s="40"/>
      <c r="P1989" s="40"/>
      <c r="Q1989" s="40"/>
      <c r="R1989" s="39"/>
      <c r="S1989" s="39"/>
      <c r="T1989" s="39"/>
      <c r="U1989" s="40"/>
      <c r="V1989" s="39"/>
      <c r="W1989" s="69"/>
      <c r="Y1989" t="s">
        <v>40</v>
      </c>
      <c r="AA1989">
        <v>8351654</v>
      </c>
      <c r="AB1989" s="46" t="b">
        <f>if((W1989=""),false,true)</f>
        <v>0</v>
      </c>
      <c r="AD1989" s="8"/>
    </row>
    <row r="1990" ht="14.25" customHeight="1">
      <c r="A1990" s="38">
        <v>1216</v>
      </c>
      <c r="B1990" s="46" t="s">
        <v>2954</v>
      </c>
      <c r="C1990" s="46" t="s">
        <v>577</v>
      </c>
      <c r="D1990" s="11" t="s">
        <v>2955</v>
      </c>
      <c r="E1990" s="11" t="s">
        <v>2956</v>
      </c>
      <c r="F1990" s="7" t="s">
        <v>669</v>
      </c>
      <c r="G1990" s="7" t="s">
        <v>670</v>
      </c>
      <c r="H1990">
        <v>0.043429343714753</v>
      </c>
      <c r="I1990" s="46" t="s">
        <v>37</v>
      </c>
      <c r="K1990" s="46"/>
      <c r="L1990" t="s">
        <v>2957</v>
      </c>
      <c r="M1990" t="s">
        <v>39</v>
      </c>
      <c r="N1990" s="40"/>
      <c r="O1990" s="40"/>
      <c r="P1990" s="40"/>
      <c r="Q1990" s="40"/>
      <c r="R1990" s="39"/>
      <c r="S1990" s="39"/>
      <c r="T1990" s="39"/>
      <c r="U1990" s="40"/>
      <c r="V1990" s="39"/>
      <c r="W1990" s="69"/>
      <c r="Y1990" t="s">
        <v>40</v>
      </c>
      <c r="AA1990">
        <v>8351654</v>
      </c>
      <c r="AB1990" s="46" t="b">
        <f>if((W1990=""),false,true)</f>
        <v>0</v>
      </c>
      <c r="AD1990" s="8"/>
    </row>
    <row r="1991" ht="14.25" customHeight="1">
      <c r="A1991" s="38">
        <v>1216</v>
      </c>
      <c r="B1991" s="46" t="s">
        <v>2954</v>
      </c>
      <c r="C1991" s="46" t="s">
        <v>577</v>
      </c>
      <c r="D1991" s="11" t="s">
        <v>2955</v>
      </c>
      <c r="E1991" s="11" t="s">
        <v>2956</v>
      </c>
      <c r="F1991" s="7" t="s">
        <v>580</v>
      </c>
      <c r="G1991" s="7" t="s">
        <v>581</v>
      </c>
      <c r="H1991">
        <v>0.088869732448218</v>
      </c>
      <c r="I1991" s="46" t="s">
        <v>37</v>
      </c>
      <c r="K1991" s="46"/>
      <c r="L1991" t="s">
        <v>2957</v>
      </c>
      <c r="M1991" t="s">
        <v>39</v>
      </c>
      <c r="N1991" s="40"/>
      <c r="O1991" s="40"/>
      <c r="P1991" s="40"/>
      <c r="Q1991" s="40"/>
      <c r="R1991" s="39"/>
      <c r="S1991" s="39"/>
      <c r="T1991" s="39"/>
      <c r="U1991" s="40"/>
      <c r="V1991" s="39"/>
      <c r="W1991" s="69"/>
      <c r="Y1991" t="s">
        <v>40</v>
      </c>
      <c r="AA1991">
        <v>8351654</v>
      </c>
      <c r="AB1991" s="46" t="b">
        <f>if((W1991=""),false,true)</f>
        <v>0</v>
      </c>
      <c r="AD1991" s="8"/>
    </row>
    <row r="1992" ht="14.25" customHeight="1">
      <c r="A1992" s="38">
        <v>1216</v>
      </c>
      <c r="B1992" s="46" t="s">
        <v>2954</v>
      </c>
      <c r="C1992" s="46" t="s">
        <v>577</v>
      </c>
      <c r="D1992" s="11" t="s">
        <v>2955</v>
      </c>
      <c r="E1992" s="11" t="s">
        <v>2956</v>
      </c>
      <c r="F1992" s="46" t="s">
        <v>429</v>
      </c>
      <c r="G1992" s="7" t="s">
        <v>590</v>
      </c>
      <c r="H1992">
        <v>0.23413080511328</v>
      </c>
      <c r="I1992" s="46" t="s">
        <v>37</v>
      </c>
      <c r="K1992" s="46"/>
      <c r="L1992" t="s">
        <v>2957</v>
      </c>
      <c r="M1992" t="s">
        <v>39</v>
      </c>
      <c r="N1992" s="40"/>
      <c r="O1992" s="40"/>
      <c r="P1992" s="40"/>
      <c r="Q1992" s="40"/>
      <c r="R1992" s="39"/>
      <c r="S1992" s="39"/>
      <c r="T1992" s="39"/>
      <c r="U1992" s="40"/>
      <c r="V1992" s="39"/>
      <c r="W1992" s="69"/>
      <c r="Y1992" t="s">
        <v>40</v>
      </c>
      <c r="AA1992">
        <v>8351654</v>
      </c>
      <c r="AB1992" s="46" t="b">
        <f>if((W1992=""),false,true)</f>
        <v>0</v>
      </c>
      <c r="AD1992" s="8"/>
    </row>
    <row r="1993" ht="14.25" customHeight="1">
      <c r="A1993" s="38">
        <v>1216</v>
      </c>
      <c r="B1993" s="46" t="s">
        <v>2954</v>
      </c>
      <c r="C1993" s="46" t="s">
        <v>577</v>
      </c>
      <c r="D1993" s="11" t="s">
        <v>2955</v>
      </c>
      <c r="E1993" s="11" t="s">
        <v>2956</v>
      </c>
      <c r="F1993" s="7" t="s">
        <v>434</v>
      </c>
      <c r="G1993" s="7" t="s">
        <v>593</v>
      </c>
      <c r="H1993">
        <v>0.38875281339051</v>
      </c>
      <c r="I1993" s="46" t="s">
        <v>37</v>
      </c>
      <c r="K1993" s="46"/>
      <c r="L1993" t="s">
        <v>2957</v>
      </c>
      <c r="M1993" t="s">
        <v>39</v>
      </c>
      <c r="N1993" s="40"/>
      <c r="O1993" s="40"/>
      <c r="P1993" s="40"/>
      <c r="Q1993" s="40"/>
      <c r="R1993" s="39"/>
      <c r="S1993" s="39"/>
      <c r="T1993" s="39"/>
      <c r="U1993" s="40"/>
      <c r="V1993" s="39"/>
      <c r="W1993" s="69"/>
      <c r="Y1993" t="s">
        <v>40</v>
      </c>
      <c r="AA1993">
        <v>8351654</v>
      </c>
      <c r="AB1993" s="46" t="b">
        <f>if((W1993=""),false,true)</f>
        <v>0</v>
      </c>
      <c r="AD1993" s="8"/>
    </row>
    <row r="1994" ht="14.25" customHeight="1">
      <c r="A1994" s="38">
        <v>981</v>
      </c>
      <c r="B1994" s="44" t="s">
        <v>1926</v>
      </c>
      <c r="C1994" s="46" t="s">
        <v>1219</v>
      </c>
      <c r="D1994" s="46" t="s">
        <v>2958</v>
      </c>
      <c r="E1994" s="46" t="s">
        <v>2959</v>
      </c>
      <c r="F1994" s="41" t="s">
        <v>689</v>
      </c>
      <c r="G1994" s="41" t="s">
        <v>762</v>
      </c>
      <c r="H1994" s="65">
        <f>W1994</f>
        <v>1.8695</v>
      </c>
      <c r="I1994" t="s">
        <v>37</v>
      </c>
      <c r="K1994" s="47" t="s">
        <v>43</v>
      </c>
      <c r="L1994" s="47" t="str">
        <f>((I1994&amp;A1994)&amp;"-")&amp;B1994</f>
        <v>REF981-Li; J.; Masso; J.J.; and Guertin; J.A.; Prediction of drug solubility in an acrylate adhesive based on the drug-polymer interaction parameter and drug solubility in acetonitrile. Journal of Controlled Release; 2002. 83: 211-221</v>
      </c>
      <c r="M1994" t="s">
        <v>39</v>
      </c>
      <c r="N1994" s="71">
        <f>U1994*V1994</f>
        <v>40.7454</v>
      </c>
      <c r="O1994" s="71">
        <v>100</v>
      </c>
      <c r="P1994" s="71">
        <v>0.786</v>
      </c>
      <c r="Q1994" s="71">
        <v>1.333</v>
      </c>
      <c r="R1994" s="29">
        <f>O1994/P1994</f>
        <v>127.226463104326</v>
      </c>
      <c r="S1994" s="29">
        <f>N1994/Q1994</f>
        <v>30.5666916729182</v>
      </c>
      <c r="T1994" s="29">
        <f>R1994+S1994</f>
        <v>157.793154777244</v>
      </c>
      <c r="U1994" s="71">
        <v>138.12</v>
      </c>
      <c r="V1994" s="29">
        <v>0.295</v>
      </c>
      <c r="W1994" s="60">
        <f>round((V1994/(T1994/1000)),4)</f>
        <v>1.8695</v>
      </c>
      <c r="Y1994" t="s">
        <v>40</v>
      </c>
      <c r="AA1994">
        <v>7145</v>
      </c>
      <c r="AB1994" t="b">
        <v>1</v>
      </c>
      <c r="AD1994" s="37"/>
    </row>
    <row r="1995" ht="14.25" customHeight="1">
      <c r="A1995" s="38">
        <v>1287</v>
      </c>
      <c r="B1995" s="46" t="s">
        <v>53</v>
      </c>
      <c r="C1995" s="46" t="s">
        <v>45</v>
      </c>
      <c r="D1995" s="46" t="s">
        <v>2958</v>
      </c>
      <c r="E1995" s="46" t="s">
        <v>2960</v>
      </c>
      <c r="F1995" t="s">
        <v>48</v>
      </c>
      <c r="G1995" s="46" t="s">
        <v>49</v>
      </c>
      <c r="H1995">
        <v>0.00645654229</v>
      </c>
      <c r="I1995" t="s">
        <v>37</v>
      </c>
      <c r="L1995" t="s">
        <v>50</v>
      </c>
      <c r="M1995" t="s">
        <v>39</v>
      </c>
      <c r="N1995" s="40"/>
      <c r="O1995" s="40"/>
      <c r="P1995" s="40"/>
      <c r="Q1995" s="40"/>
      <c r="R1995" s="39"/>
      <c r="S1995" s="39"/>
      <c r="T1995" s="39"/>
      <c r="U1995" s="40"/>
      <c r="V1995" s="39"/>
      <c r="W1995" s="69"/>
      <c r="Y1995" t="s">
        <v>40</v>
      </c>
      <c r="AA1995">
        <v>7145</v>
      </c>
      <c r="AB1995" s="46" t="b">
        <v>0</v>
      </c>
      <c r="AD1995" s="8"/>
    </row>
    <row r="1996" ht="14.25" customHeight="1">
      <c r="A1996" s="38">
        <v>1032</v>
      </c>
      <c r="B1996" s="46" t="s">
        <v>2961</v>
      </c>
      <c r="C1996" s="46" t="s">
        <v>2962</v>
      </c>
      <c r="D1996" s="46" t="s">
        <v>2963</v>
      </c>
      <c r="E1996" s="46" t="s">
        <v>2964</v>
      </c>
      <c r="F1996" s="46" t="s">
        <v>485</v>
      </c>
      <c r="G1996" s="46" t="s">
        <v>665</v>
      </c>
      <c r="H1996">
        <v>1.5337269118767</v>
      </c>
      <c r="I1996" t="s">
        <v>37</v>
      </c>
      <c r="K1996" t="s">
        <v>43</v>
      </c>
      <c r="L1996" s="46" t="s">
        <v>2965</v>
      </c>
      <c r="M1996" t="s">
        <v>583</v>
      </c>
      <c r="N1996" s="40"/>
      <c r="O1996" s="40"/>
      <c r="P1996" s="40"/>
      <c r="Q1996" s="40"/>
      <c r="R1996" s="39"/>
      <c r="S1996" s="39"/>
      <c r="T1996" s="39"/>
      <c r="U1996" s="40"/>
      <c r="V1996" s="39"/>
      <c r="W1996" s="69"/>
      <c r="Y1996" t="s">
        <v>40</v>
      </c>
      <c r="AA1996" s="54">
        <v>8183</v>
      </c>
      <c r="AB1996" t="b">
        <f>if((W1996=""),false,true)</f>
        <v>0</v>
      </c>
    </row>
    <row r="1997" ht="14.25" customHeight="1">
      <c r="A1997" s="38">
        <v>1032</v>
      </c>
      <c r="B1997" s="46" t="s">
        <v>2961</v>
      </c>
      <c r="C1997" s="46" t="s">
        <v>2962</v>
      </c>
      <c r="D1997" s="46" t="s">
        <v>2963</v>
      </c>
      <c r="E1997" s="46" t="s">
        <v>2964</v>
      </c>
      <c r="F1997" s="46" t="s">
        <v>547</v>
      </c>
      <c r="G1997" s="46" t="s">
        <v>548</v>
      </c>
      <c r="H1997">
        <v>0.77099905450649</v>
      </c>
      <c r="I1997" t="s">
        <v>37</v>
      </c>
      <c r="K1997" t="s">
        <v>43</v>
      </c>
      <c r="L1997" s="46" t="s">
        <v>2965</v>
      </c>
      <c r="M1997" t="s">
        <v>583</v>
      </c>
      <c r="N1997" s="40"/>
      <c r="O1997" s="40"/>
      <c r="P1997" s="40"/>
      <c r="Q1997" s="40"/>
      <c r="R1997" s="39"/>
      <c r="S1997" s="39"/>
      <c r="T1997" s="39"/>
      <c r="U1997" s="40"/>
      <c r="V1997" s="39"/>
      <c r="W1997" s="69"/>
      <c r="Y1997" t="s">
        <v>40</v>
      </c>
      <c r="AA1997" s="54">
        <v>8183</v>
      </c>
      <c r="AB1997" t="b">
        <f>if((W1997=""),false,true)</f>
        <v>0</v>
      </c>
    </row>
    <row r="1998" ht="14.25" customHeight="1">
      <c r="A1998" s="38">
        <v>1032</v>
      </c>
      <c r="B1998" s="46" t="s">
        <v>2961</v>
      </c>
      <c r="C1998" s="46" t="s">
        <v>2962</v>
      </c>
      <c r="D1998" s="46" t="s">
        <v>2963</v>
      </c>
      <c r="E1998" s="46" t="s">
        <v>2964</v>
      </c>
      <c r="F1998" s="46" t="s">
        <v>594</v>
      </c>
      <c r="G1998" s="46" t="s">
        <v>595</v>
      </c>
      <c r="H1998">
        <v>0.98676311640825</v>
      </c>
      <c r="I1998" t="s">
        <v>37</v>
      </c>
      <c r="K1998" t="s">
        <v>43</v>
      </c>
      <c r="L1998" s="46" t="s">
        <v>2965</v>
      </c>
      <c r="M1998" t="s">
        <v>583</v>
      </c>
      <c r="N1998" s="40"/>
      <c r="O1998" s="40"/>
      <c r="P1998" s="40"/>
      <c r="Q1998" s="40"/>
      <c r="R1998" s="39"/>
      <c r="S1998" s="39"/>
      <c r="T1998" s="39"/>
      <c r="U1998" s="40"/>
      <c r="V1998" s="39"/>
      <c r="W1998" s="69"/>
      <c r="Y1998" t="s">
        <v>40</v>
      </c>
      <c r="AA1998" s="54">
        <v>8183</v>
      </c>
      <c r="AB1998" t="b">
        <f>if((W1998=""),false,true)</f>
        <v>0</v>
      </c>
    </row>
    <row r="1999" ht="14.25" customHeight="1">
      <c r="A1999" s="38">
        <v>1032</v>
      </c>
      <c r="B1999" s="46" t="s">
        <v>2961</v>
      </c>
      <c r="C1999" s="46" t="s">
        <v>2962</v>
      </c>
      <c r="D1999" s="46" t="s">
        <v>2963</v>
      </c>
      <c r="E1999" s="46" t="s">
        <v>2964</v>
      </c>
      <c r="F1999" s="46" t="s">
        <v>598</v>
      </c>
      <c r="G1999" s="46" t="s">
        <v>667</v>
      </c>
      <c r="H1999">
        <v>1.1262574371156</v>
      </c>
      <c r="I1999" t="s">
        <v>37</v>
      </c>
      <c r="K1999" t="s">
        <v>43</v>
      </c>
      <c r="L1999" s="46" t="s">
        <v>2965</v>
      </c>
      <c r="M1999" t="s">
        <v>583</v>
      </c>
      <c r="N1999" s="40"/>
      <c r="O1999" s="40"/>
      <c r="P1999" s="40"/>
      <c r="Q1999" s="40"/>
      <c r="R1999" s="39"/>
      <c r="S1999" s="39"/>
      <c r="T1999" s="39"/>
      <c r="U1999" s="40"/>
      <c r="V1999" s="39"/>
      <c r="W1999" s="69"/>
      <c r="Y1999" t="s">
        <v>40</v>
      </c>
      <c r="AA1999" s="54">
        <v>8183</v>
      </c>
      <c r="AB1999" t="b">
        <f>if((W1999=""),false,true)</f>
        <v>0</v>
      </c>
    </row>
    <row r="2000" ht="14.25" customHeight="1">
      <c r="A2000" s="38">
        <v>1032</v>
      </c>
      <c r="B2000" s="46" t="s">
        <v>2961</v>
      </c>
      <c r="C2000" s="46" t="s">
        <v>2962</v>
      </c>
      <c r="D2000" s="46" t="s">
        <v>2963</v>
      </c>
      <c r="E2000" s="46" t="s">
        <v>2964</v>
      </c>
      <c r="F2000" s="46" t="s">
        <v>35</v>
      </c>
      <c r="G2000" s="46" t="s">
        <v>668</v>
      </c>
      <c r="H2000">
        <v>0.95003451327413</v>
      </c>
      <c r="I2000" t="s">
        <v>37</v>
      </c>
      <c r="K2000" t="s">
        <v>43</v>
      </c>
      <c r="L2000" s="46" t="s">
        <v>2965</v>
      </c>
      <c r="M2000" t="s">
        <v>583</v>
      </c>
      <c r="N2000" s="40"/>
      <c r="O2000" s="40"/>
      <c r="P2000" s="40"/>
      <c r="Q2000" s="40"/>
      <c r="R2000" s="39"/>
      <c r="S2000" s="39"/>
      <c r="T2000" s="39"/>
      <c r="U2000" s="40"/>
      <c r="V2000" s="39"/>
      <c r="W2000" s="69"/>
      <c r="Y2000" t="s">
        <v>40</v>
      </c>
      <c r="AA2000" s="54">
        <v>8183</v>
      </c>
      <c r="AB2000" t="b">
        <f>if((W2000=""),false,true)</f>
        <v>0</v>
      </c>
    </row>
    <row r="2001" ht="14.25" customHeight="1">
      <c r="A2001" s="38">
        <v>1032</v>
      </c>
      <c r="B2001" s="46" t="s">
        <v>2961</v>
      </c>
      <c r="C2001" s="46" t="s">
        <v>2962</v>
      </c>
      <c r="D2001" s="46" t="s">
        <v>2963</v>
      </c>
      <c r="E2001" s="46" t="s">
        <v>2964</v>
      </c>
      <c r="F2001" s="46" t="s">
        <v>669</v>
      </c>
      <c r="G2001" s="46" t="s">
        <v>670</v>
      </c>
      <c r="H2001">
        <v>1.3076669503893</v>
      </c>
      <c r="I2001" t="s">
        <v>37</v>
      </c>
      <c r="K2001" t="s">
        <v>43</v>
      </c>
      <c r="L2001" s="46" t="s">
        <v>2965</v>
      </c>
      <c r="M2001" t="s">
        <v>583</v>
      </c>
      <c r="N2001" s="40"/>
      <c r="O2001" s="40"/>
      <c r="P2001" s="40"/>
      <c r="Q2001" s="40"/>
      <c r="R2001" s="39"/>
      <c r="S2001" s="39"/>
      <c r="T2001" s="39"/>
      <c r="U2001" s="40"/>
      <c r="V2001" s="39"/>
      <c r="W2001" s="69"/>
      <c r="Y2001" t="s">
        <v>40</v>
      </c>
      <c r="AA2001" s="54">
        <v>8183</v>
      </c>
      <c r="AB2001" t="b">
        <f>if((W2001=""),false,true)</f>
        <v>0</v>
      </c>
    </row>
    <row r="2002" ht="14.25" customHeight="1">
      <c r="A2002" s="38">
        <v>1032</v>
      </c>
      <c r="B2002" s="46" t="s">
        <v>2961</v>
      </c>
      <c r="C2002" s="46" t="s">
        <v>2962</v>
      </c>
      <c r="D2002" s="46" t="s">
        <v>2963</v>
      </c>
      <c r="E2002" s="46" t="s">
        <v>2964</v>
      </c>
      <c r="F2002" s="46" t="s">
        <v>580</v>
      </c>
      <c r="G2002" s="46" t="s">
        <v>581</v>
      </c>
      <c r="H2002">
        <v>1.8340494982274</v>
      </c>
      <c r="I2002" t="s">
        <v>37</v>
      </c>
      <c r="K2002" t="s">
        <v>43</v>
      </c>
      <c r="L2002" s="46" t="s">
        <v>2965</v>
      </c>
      <c r="M2002" t="s">
        <v>583</v>
      </c>
      <c r="N2002" s="40"/>
      <c r="O2002" s="40"/>
      <c r="P2002" s="40"/>
      <c r="Q2002" s="40"/>
      <c r="R2002" s="39"/>
      <c r="S2002" s="39"/>
      <c r="T2002" s="39"/>
      <c r="U2002" s="40"/>
      <c r="V2002" s="39"/>
      <c r="W2002" s="69"/>
      <c r="Y2002" t="s">
        <v>40</v>
      </c>
      <c r="AA2002" s="54">
        <v>8183</v>
      </c>
      <c r="AB2002" t="b">
        <f>if((W2002=""),false,true)</f>
        <v>0</v>
      </c>
    </row>
    <row r="2003" ht="14.25" customHeight="1">
      <c r="A2003" s="38">
        <v>1032</v>
      </c>
      <c r="B2003" s="46" t="s">
        <v>2961</v>
      </c>
      <c r="C2003" s="46" t="s">
        <v>2962</v>
      </c>
      <c r="D2003" s="46" t="s">
        <v>2963</v>
      </c>
      <c r="E2003" s="46" t="s">
        <v>2964</v>
      </c>
      <c r="F2003" s="46" t="s">
        <v>1361</v>
      </c>
      <c r="G2003" s="46" t="s">
        <v>1362</v>
      </c>
      <c r="H2003">
        <v>2.0669569186483</v>
      </c>
      <c r="I2003" t="s">
        <v>37</v>
      </c>
      <c r="K2003" t="s">
        <v>43</v>
      </c>
      <c r="L2003" s="46" t="s">
        <v>2965</v>
      </c>
      <c r="M2003" t="s">
        <v>583</v>
      </c>
      <c r="N2003" s="40"/>
      <c r="O2003" s="40"/>
      <c r="P2003" s="40"/>
      <c r="Q2003" s="40"/>
      <c r="R2003" s="39"/>
      <c r="S2003" s="39"/>
      <c r="T2003" s="39"/>
      <c r="U2003" s="40"/>
      <c r="V2003" s="39"/>
      <c r="W2003" s="69"/>
      <c r="Y2003" t="s">
        <v>40</v>
      </c>
      <c r="AA2003" s="54">
        <v>8183</v>
      </c>
      <c r="AB2003" t="b">
        <f>if((W2003=""),false,true)</f>
        <v>0</v>
      </c>
    </row>
    <row r="2004" ht="14.25" customHeight="1">
      <c r="A2004" s="38">
        <v>1032</v>
      </c>
      <c r="B2004" s="46" t="s">
        <v>2961</v>
      </c>
      <c r="C2004" s="46" t="s">
        <v>2962</v>
      </c>
      <c r="D2004" s="46" t="s">
        <v>2963</v>
      </c>
      <c r="E2004" s="46" t="s">
        <v>2964</v>
      </c>
      <c r="F2004" s="46" t="s">
        <v>671</v>
      </c>
      <c r="G2004" s="46" t="s">
        <v>672</v>
      </c>
      <c r="H2004">
        <v>1.9485879636667</v>
      </c>
      <c r="I2004" t="s">
        <v>37</v>
      </c>
      <c r="K2004" t="s">
        <v>43</v>
      </c>
      <c r="L2004" s="46" t="s">
        <v>2965</v>
      </c>
      <c r="M2004" t="s">
        <v>583</v>
      </c>
      <c r="N2004" s="40"/>
      <c r="O2004" s="40"/>
      <c r="P2004" s="40"/>
      <c r="Q2004" s="40"/>
      <c r="R2004" s="39"/>
      <c r="S2004" s="39"/>
      <c r="T2004" s="39"/>
      <c r="U2004" s="40"/>
      <c r="V2004" s="39"/>
      <c r="W2004" s="69"/>
      <c r="Y2004" t="s">
        <v>40</v>
      </c>
      <c r="AA2004" s="54">
        <v>8183</v>
      </c>
      <c r="AB2004" t="b">
        <f>if((W2004=""),false,true)</f>
        <v>0</v>
      </c>
    </row>
    <row r="2005" ht="14.25" customHeight="1">
      <c r="A2005" s="38">
        <v>1032</v>
      </c>
      <c r="B2005" s="46" t="s">
        <v>2961</v>
      </c>
      <c r="C2005" s="46" t="s">
        <v>2962</v>
      </c>
      <c r="D2005" s="46" t="s">
        <v>2963</v>
      </c>
      <c r="E2005" s="46" t="s">
        <v>2964</v>
      </c>
      <c r="F2005" s="46" t="s">
        <v>675</v>
      </c>
      <c r="G2005" s="46" t="s">
        <v>676</v>
      </c>
      <c r="H2005">
        <v>1.0052653335793</v>
      </c>
      <c r="I2005" t="s">
        <v>37</v>
      </c>
      <c r="K2005" t="s">
        <v>43</v>
      </c>
      <c r="L2005" s="46" t="s">
        <v>2965</v>
      </c>
      <c r="M2005" t="s">
        <v>583</v>
      </c>
      <c r="N2005" s="40"/>
      <c r="O2005" s="40"/>
      <c r="P2005" s="40"/>
      <c r="Q2005" s="40"/>
      <c r="R2005" s="39"/>
      <c r="S2005" s="39"/>
      <c r="T2005" s="39"/>
      <c r="U2005" s="40"/>
      <c r="V2005" s="39"/>
      <c r="W2005" s="69"/>
      <c r="Y2005" t="s">
        <v>40</v>
      </c>
      <c r="AA2005" s="54">
        <v>8183</v>
      </c>
      <c r="AB2005" t="b">
        <f>if((W2005=""),false,true)</f>
        <v>0</v>
      </c>
    </row>
    <row r="2006" ht="14.25" customHeight="1">
      <c r="A2006" s="38">
        <v>1032</v>
      </c>
      <c r="B2006" s="46" t="s">
        <v>2961</v>
      </c>
      <c r="C2006" s="46" t="s">
        <v>2962</v>
      </c>
      <c r="D2006" s="46" t="s">
        <v>2963</v>
      </c>
      <c r="E2006" s="46" t="s">
        <v>2964</v>
      </c>
      <c r="F2006" s="46" t="s">
        <v>677</v>
      </c>
      <c r="G2006" s="46" t="s">
        <v>678</v>
      </c>
      <c r="H2006">
        <v>1.0817533183043</v>
      </c>
      <c r="I2006" t="s">
        <v>37</v>
      </c>
      <c r="K2006" t="s">
        <v>43</v>
      </c>
      <c r="L2006" s="46" t="s">
        <v>2965</v>
      </c>
      <c r="M2006" t="s">
        <v>583</v>
      </c>
      <c r="N2006" s="40"/>
      <c r="O2006" s="40"/>
      <c r="P2006" s="40"/>
      <c r="Q2006" s="40"/>
      <c r="R2006" s="39"/>
      <c r="S2006" s="39"/>
      <c r="T2006" s="39"/>
      <c r="U2006" s="40"/>
      <c r="V2006" s="39"/>
      <c r="W2006" s="69"/>
      <c r="Y2006" t="s">
        <v>40</v>
      </c>
      <c r="AA2006" s="54">
        <v>8183</v>
      </c>
      <c r="AB2006" t="b">
        <f>if((W2006=""),false,true)</f>
        <v>0</v>
      </c>
    </row>
    <row r="2007" ht="14.25" customHeight="1">
      <c r="A2007" s="38">
        <v>1032</v>
      </c>
      <c r="B2007" s="46" t="s">
        <v>2961</v>
      </c>
      <c r="C2007" s="46" t="s">
        <v>2962</v>
      </c>
      <c r="D2007" s="46" t="s">
        <v>2963</v>
      </c>
      <c r="E2007" s="46" t="s">
        <v>2964</v>
      </c>
      <c r="F2007" s="46" t="s">
        <v>679</v>
      </c>
      <c r="G2007" s="46" t="s">
        <v>680</v>
      </c>
      <c r="H2007">
        <v>1.1922319210687</v>
      </c>
      <c r="I2007" t="s">
        <v>37</v>
      </c>
      <c r="K2007" t="s">
        <v>43</v>
      </c>
      <c r="L2007" s="46" t="s">
        <v>2965</v>
      </c>
      <c r="M2007" t="s">
        <v>583</v>
      </c>
      <c r="N2007" s="40"/>
      <c r="O2007" s="40"/>
      <c r="P2007" s="40"/>
      <c r="Q2007" s="40"/>
      <c r="R2007" s="39"/>
      <c r="S2007" s="39"/>
      <c r="T2007" s="39"/>
      <c r="U2007" s="40"/>
      <c r="V2007" s="39"/>
      <c r="W2007" s="69"/>
      <c r="Y2007" t="s">
        <v>40</v>
      </c>
      <c r="AA2007" s="54">
        <v>8183</v>
      </c>
      <c r="AB2007" t="b">
        <f>if((W2007=""),false,true)</f>
        <v>0</v>
      </c>
    </row>
    <row r="2008" ht="14.25" customHeight="1">
      <c r="A2008" s="38">
        <v>1032</v>
      </c>
      <c r="B2008" s="46" t="s">
        <v>2961</v>
      </c>
      <c r="C2008" s="46" t="s">
        <v>2962</v>
      </c>
      <c r="D2008" s="46" t="s">
        <v>2963</v>
      </c>
      <c r="E2008" s="46" t="s">
        <v>2964</v>
      </c>
      <c r="F2008" s="46" t="s">
        <v>681</v>
      </c>
      <c r="G2008" s="46" t="s">
        <v>682</v>
      </c>
      <c r="H2008">
        <v>2.2431759185424</v>
      </c>
      <c r="I2008" t="s">
        <v>37</v>
      </c>
      <c r="K2008" t="s">
        <v>43</v>
      </c>
      <c r="L2008" s="46" t="s">
        <v>2965</v>
      </c>
      <c r="M2008" t="s">
        <v>583</v>
      </c>
      <c r="N2008" s="40"/>
      <c r="O2008" s="40"/>
      <c r="P2008" s="40"/>
      <c r="Q2008" s="40"/>
      <c r="R2008" s="39"/>
      <c r="S2008" s="39"/>
      <c r="T2008" s="39"/>
      <c r="U2008" s="40"/>
      <c r="V2008" s="39"/>
      <c r="W2008" s="69"/>
      <c r="Y2008" t="s">
        <v>40</v>
      </c>
      <c r="AA2008" s="54">
        <v>8183</v>
      </c>
      <c r="AB2008" t="b">
        <f>if((W2008=""),false,true)</f>
        <v>0</v>
      </c>
    </row>
    <row r="2009" ht="14.25" customHeight="1">
      <c r="A2009" s="38">
        <v>1032</v>
      </c>
      <c r="B2009" s="46" t="s">
        <v>2961</v>
      </c>
      <c r="C2009" s="46" t="s">
        <v>2962</v>
      </c>
      <c r="D2009" s="46" t="s">
        <v>2963</v>
      </c>
      <c r="E2009" s="46" t="s">
        <v>2964</v>
      </c>
      <c r="F2009" s="46" t="s">
        <v>683</v>
      </c>
      <c r="G2009" s="46" t="s">
        <v>684</v>
      </c>
      <c r="H2009">
        <v>1.6036954288651</v>
      </c>
      <c r="I2009" t="s">
        <v>37</v>
      </c>
      <c r="K2009" t="s">
        <v>43</v>
      </c>
      <c r="L2009" s="46" t="s">
        <v>2965</v>
      </c>
      <c r="M2009" t="s">
        <v>583</v>
      </c>
      <c r="N2009" s="40"/>
      <c r="O2009" s="40"/>
      <c r="P2009" s="40"/>
      <c r="Q2009" s="40"/>
      <c r="R2009" s="39"/>
      <c r="S2009" s="39"/>
      <c r="T2009" s="39"/>
      <c r="U2009" s="40"/>
      <c r="V2009" s="39"/>
      <c r="W2009" s="69"/>
      <c r="Y2009" t="s">
        <v>40</v>
      </c>
      <c r="AA2009" s="54">
        <v>8183</v>
      </c>
      <c r="AB2009" t="b">
        <f>if((W2009=""),false,true)</f>
        <v>0</v>
      </c>
    </row>
    <row r="2010" ht="14.25" customHeight="1">
      <c r="A2010" s="38">
        <v>1032</v>
      </c>
      <c r="B2010" s="46" t="s">
        <v>2961</v>
      </c>
      <c r="C2010" s="46" t="s">
        <v>2962</v>
      </c>
      <c r="D2010" s="46" t="s">
        <v>2963</v>
      </c>
      <c r="E2010" s="46" t="s">
        <v>2964</v>
      </c>
      <c r="F2010" s="46" t="s">
        <v>584</v>
      </c>
      <c r="G2010" s="46" t="s">
        <v>585</v>
      </c>
      <c r="H2010">
        <v>2.0640860189217</v>
      </c>
      <c r="I2010" t="s">
        <v>37</v>
      </c>
      <c r="K2010" t="s">
        <v>43</v>
      </c>
      <c r="L2010" s="46" t="s">
        <v>2965</v>
      </c>
      <c r="M2010" t="s">
        <v>583</v>
      </c>
      <c r="N2010" s="40"/>
      <c r="O2010" s="40"/>
      <c r="P2010" s="40"/>
      <c r="Q2010" s="40"/>
      <c r="R2010" s="39"/>
      <c r="S2010" s="39"/>
      <c r="T2010" s="39"/>
      <c r="U2010" s="40"/>
      <c r="V2010" s="39"/>
      <c r="W2010" s="69"/>
      <c r="Y2010" t="s">
        <v>40</v>
      </c>
      <c r="AA2010" s="54">
        <v>8183</v>
      </c>
      <c r="AB2010" t="b">
        <f>if((W2010=""),false,true)</f>
        <v>0</v>
      </c>
    </row>
    <row r="2011" ht="14.25" customHeight="1">
      <c r="A2011" s="38">
        <v>1032</v>
      </c>
      <c r="B2011" s="46" t="s">
        <v>2961</v>
      </c>
      <c r="C2011" s="46" t="s">
        <v>2962</v>
      </c>
      <c r="D2011" s="46" t="s">
        <v>2963</v>
      </c>
      <c r="E2011" s="46" t="s">
        <v>2964</v>
      </c>
      <c r="F2011" s="46" t="s">
        <v>685</v>
      </c>
      <c r="G2011" s="46" t="s">
        <v>686</v>
      </c>
      <c r="H2011">
        <v>1.3230534943434</v>
      </c>
      <c r="I2011" t="s">
        <v>37</v>
      </c>
      <c r="K2011" t="s">
        <v>43</v>
      </c>
      <c r="L2011" s="46" t="s">
        <v>2965</v>
      </c>
      <c r="M2011" t="s">
        <v>583</v>
      </c>
      <c r="N2011" s="40"/>
      <c r="O2011" s="40"/>
      <c r="P2011" s="40"/>
      <c r="Q2011" s="40"/>
      <c r="R2011" s="39"/>
      <c r="S2011" s="39"/>
      <c r="T2011" s="39"/>
      <c r="U2011" s="40"/>
      <c r="V2011" s="39"/>
      <c r="W2011" s="69"/>
      <c r="Y2011" t="s">
        <v>40</v>
      </c>
      <c r="AA2011" s="54">
        <v>8183</v>
      </c>
      <c r="AB2011" t="b">
        <f>if((W2011=""),false,true)</f>
        <v>0</v>
      </c>
    </row>
    <row r="2012" ht="14.25" customHeight="1">
      <c r="A2012" s="38">
        <v>1032</v>
      </c>
      <c r="B2012" s="46" t="s">
        <v>2961</v>
      </c>
      <c r="C2012" s="46" t="s">
        <v>2962</v>
      </c>
      <c r="D2012" s="46" t="s">
        <v>2963</v>
      </c>
      <c r="E2012" s="46" t="s">
        <v>2964</v>
      </c>
      <c r="F2012" s="62" t="s">
        <v>588</v>
      </c>
      <c r="G2012" s="46" t="s">
        <v>589</v>
      </c>
      <c r="H2012">
        <v>0.83618621539636</v>
      </c>
      <c r="I2012" t="s">
        <v>37</v>
      </c>
      <c r="K2012" t="s">
        <v>43</v>
      </c>
      <c r="L2012" s="46" t="s">
        <v>2965</v>
      </c>
      <c r="M2012" t="s">
        <v>583</v>
      </c>
      <c r="N2012" s="40"/>
      <c r="O2012" s="40"/>
      <c r="P2012" s="40"/>
      <c r="Q2012" s="40"/>
      <c r="R2012" s="39"/>
      <c r="S2012" s="39"/>
      <c r="T2012" s="39"/>
      <c r="U2012" s="40"/>
      <c r="V2012" s="39"/>
      <c r="W2012" s="69"/>
      <c r="Y2012" t="s">
        <v>40</v>
      </c>
      <c r="AA2012" s="54">
        <v>8183</v>
      </c>
      <c r="AB2012" t="b">
        <f>if((W2012=""),false,true)</f>
        <v>0</v>
      </c>
    </row>
    <row r="2013" ht="14.25" customHeight="1">
      <c r="A2013" s="38">
        <v>1032</v>
      </c>
      <c r="B2013" s="46" t="s">
        <v>2961</v>
      </c>
      <c r="C2013" s="46" t="s">
        <v>2962</v>
      </c>
      <c r="D2013" s="46" t="s">
        <v>2963</v>
      </c>
      <c r="E2013" s="46" t="s">
        <v>2964</v>
      </c>
      <c r="F2013" s="46" t="s">
        <v>703</v>
      </c>
      <c r="G2013" s="46" t="s">
        <v>704</v>
      </c>
      <c r="H2013">
        <v>0.20969105511278</v>
      </c>
      <c r="I2013" t="s">
        <v>37</v>
      </c>
      <c r="K2013" t="s">
        <v>43</v>
      </c>
      <c r="L2013" s="46" t="s">
        <v>2965</v>
      </c>
      <c r="M2013" t="s">
        <v>583</v>
      </c>
      <c r="N2013" s="40"/>
      <c r="O2013" s="40"/>
      <c r="P2013" s="40"/>
      <c r="Q2013" s="40"/>
      <c r="R2013" s="39"/>
      <c r="S2013" s="39"/>
      <c r="T2013" s="39"/>
      <c r="U2013" s="40"/>
      <c r="V2013" s="39"/>
      <c r="W2013" s="69"/>
      <c r="Y2013" t="s">
        <v>40</v>
      </c>
      <c r="AA2013" s="54">
        <v>8183</v>
      </c>
      <c r="AB2013" t="b">
        <f>if((W2013=""),false,true)</f>
        <v>0</v>
      </c>
    </row>
    <row r="2014" ht="14.25" customHeight="1">
      <c r="A2014" s="38">
        <v>1032</v>
      </c>
      <c r="B2014" s="46" t="s">
        <v>2961</v>
      </c>
      <c r="C2014" s="46" t="s">
        <v>2962</v>
      </c>
      <c r="D2014" s="46" t="s">
        <v>2963</v>
      </c>
      <c r="E2014" s="46" t="s">
        <v>2964</v>
      </c>
      <c r="F2014" s="46" t="s">
        <v>705</v>
      </c>
      <c r="G2014" s="46" t="s">
        <v>706</v>
      </c>
      <c r="H2014">
        <v>1.2384216486415</v>
      </c>
      <c r="I2014" t="s">
        <v>37</v>
      </c>
      <c r="K2014" t="s">
        <v>43</v>
      </c>
      <c r="L2014" s="46" t="s">
        <v>2965</v>
      </c>
      <c r="M2014" t="s">
        <v>583</v>
      </c>
      <c r="N2014" s="40"/>
      <c r="O2014" s="40"/>
      <c r="P2014" s="40"/>
      <c r="Q2014" s="40"/>
      <c r="R2014" s="39"/>
      <c r="S2014" s="39"/>
      <c r="T2014" s="39"/>
      <c r="U2014" s="40"/>
      <c r="V2014" s="39"/>
      <c r="W2014" s="69"/>
      <c r="Y2014" t="s">
        <v>40</v>
      </c>
      <c r="AA2014" s="54">
        <v>8183</v>
      </c>
      <c r="AB2014" t="b">
        <f>if((W2014=""),false,true)</f>
        <v>0</v>
      </c>
    </row>
    <row r="2015" ht="14.25" customHeight="1">
      <c r="A2015" s="38">
        <v>1032</v>
      </c>
      <c r="B2015" s="46" t="s">
        <v>2961</v>
      </c>
      <c r="C2015" s="46" t="s">
        <v>2962</v>
      </c>
      <c r="D2015" s="46" t="s">
        <v>2963</v>
      </c>
      <c r="E2015" s="46" t="s">
        <v>2964</v>
      </c>
      <c r="F2015" s="46" t="s">
        <v>707</v>
      </c>
      <c r="G2015" s="46" t="s">
        <v>708</v>
      </c>
      <c r="H2015">
        <v>0.44281055301786</v>
      </c>
      <c r="I2015" t="s">
        <v>37</v>
      </c>
      <c r="K2015" t="s">
        <v>43</v>
      </c>
      <c r="L2015" s="46" t="s">
        <v>2965</v>
      </c>
      <c r="M2015" t="s">
        <v>583</v>
      </c>
      <c r="N2015" s="40"/>
      <c r="O2015" s="40"/>
      <c r="P2015" s="40"/>
      <c r="Q2015" s="40"/>
      <c r="R2015" s="39"/>
      <c r="S2015" s="39"/>
      <c r="T2015" s="39"/>
      <c r="U2015" s="40"/>
      <c r="V2015" s="39"/>
      <c r="W2015" s="69"/>
      <c r="Y2015" t="s">
        <v>40</v>
      </c>
      <c r="AA2015" s="54">
        <v>8183</v>
      </c>
      <c r="AB2015" t="b">
        <f>if((W2015=""),false,true)</f>
        <v>0</v>
      </c>
    </row>
    <row r="2016" ht="14.25" customHeight="1">
      <c r="A2016" s="38">
        <v>1032</v>
      </c>
      <c r="B2016" s="46" t="s">
        <v>2961</v>
      </c>
      <c r="C2016" s="46" t="s">
        <v>2962</v>
      </c>
      <c r="D2016" s="46" t="s">
        <v>2963</v>
      </c>
      <c r="E2016" s="46" t="s">
        <v>2964</v>
      </c>
      <c r="F2016" s="46" t="s">
        <v>429</v>
      </c>
      <c r="G2016" s="46" t="s">
        <v>590</v>
      </c>
      <c r="H2016">
        <v>2.5506890020523</v>
      </c>
      <c r="I2016" t="s">
        <v>37</v>
      </c>
      <c r="K2016" t="s">
        <v>43</v>
      </c>
      <c r="L2016" s="46" t="s">
        <v>2965</v>
      </c>
      <c r="M2016" t="s">
        <v>583</v>
      </c>
      <c r="N2016" s="40"/>
      <c r="O2016" s="40"/>
      <c r="P2016" s="40"/>
      <c r="Q2016" s="40"/>
      <c r="R2016" s="39"/>
      <c r="S2016" s="39"/>
      <c r="T2016" s="39"/>
      <c r="U2016" s="40"/>
      <c r="V2016" s="39"/>
      <c r="W2016" s="69"/>
      <c r="Y2016" t="s">
        <v>40</v>
      </c>
      <c r="AA2016" s="54">
        <v>8183</v>
      </c>
      <c r="AB2016" t="b">
        <f>if((W2016=""),false,true)</f>
        <v>0</v>
      </c>
    </row>
    <row r="2017" ht="14.25" customHeight="1">
      <c r="A2017" s="38">
        <v>1032</v>
      </c>
      <c r="B2017" s="46" t="s">
        <v>2961</v>
      </c>
      <c r="C2017" s="46" t="s">
        <v>2962</v>
      </c>
      <c r="D2017" s="46" t="s">
        <v>2963</v>
      </c>
      <c r="E2017" s="46" t="s">
        <v>2964</v>
      </c>
      <c r="F2017" s="62" t="s">
        <v>591</v>
      </c>
      <c r="G2017" s="46" t="s">
        <v>592</v>
      </c>
      <c r="H2017">
        <v>1.3769232322877</v>
      </c>
      <c r="I2017" t="s">
        <v>37</v>
      </c>
      <c r="K2017" t="s">
        <v>43</v>
      </c>
      <c r="L2017" s="46" t="s">
        <v>2965</v>
      </c>
      <c r="M2017" t="s">
        <v>583</v>
      </c>
      <c r="N2017" s="40"/>
      <c r="O2017" s="40"/>
      <c r="P2017" s="40"/>
      <c r="Q2017" s="40"/>
      <c r="R2017" s="39"/>
      <c r="S2017" s="39"/>
      <c r="T2017" s="39"/>
      <c r="U2017" s="40"/>
      <c r="V2017" s="39"/>
      <c r="W2017" s="69"/>
      <c r="Y2017" t="s">
        <v>40</v>
      </c>
      <c r="AA2017" s="54">
        <v>8183</v>
      </c>
      <c r="AB2017" t="b">
        <f>if((W2017=""),false,true)</f>
        <v>0</v>
      </c>
    </row>
    <row r="2018" ht="14.25" customHeight="1">
      <c r="A2018" s="38">
        <v>1032</v>
      </c>
      <c r="B2018" s="46" t="s">
        <v>2961</v>
      </c>
      <c r="C2018" s="46" t="s">
        <v>2962</v>
      </c>
      <c r="D2018" s="46" t="s">
        <v>2963</v>
      </c>
      <c r="E2018" s="46" t="s">
        <v>2964</v>
      </c>
      <c r="F2018" s="46" t="s">
        <v>434</v>
      </c>
      <c r="G2018" s="46" t="s">
        <v>593</v>
      </c>
      <c r="H2018">
        <v>3.6655063088148</v>
      </c>
      <c r="I2018" t="s">
        <v>37</v>
      </c>
      <c r="K2018" t="s">
        <v>43</v>
      </c>
      <c r="L2018" s="46" t="s">
        <v>2965</v>
      </c>
      <c r="M2018" t="s">
        <v>583</v>
      </c>
      <c r="N2018" s="40"/>
      <c r="O2018" s="40"/>
      <c r="P2018" s="40"/>
      <c r="Q2018" s="40"/>
      <c r="R2018" s="39"/>
      <c r="S2018" s="39"/>
      <c r="T2018" s="39"/>
      <c r="U2018" s="40"/>
      <c r="V2018" s="39"/>
      <c r="W2018" s="69"/>
      <c r="Y2018" t="s">
        <v>40</v>
      </c>
      <c r="AA2018" s="54">
        <v>8183</v>
      </c>
      <c r="AB2018" t="b">
        <f>if((W2018=""),false,true)</f>
        <v>0</v>
      </c>
    </row>
    <row r="2019" ht="14.25" customHeight="1">
      <c r="A2019" s="38">
        <v>1032</v>
      </c>
      <c r="B2019" s="46" t="s">
        <v>2961</v>
      </c>
      <c r="C2019" s="46" t="s">
        <v>2962</v>
      </c>
      <c r="D2019" s="46" t="s">
        <v>2963</v>
      </c>
      <c r="E2019" s="46" t="s">
        <v>2964</v>
      </c>
      <c r="F2019" s="62" t="s">
        <v>992</v>
      </c>
      <c r="G2019" s="46" t="s">
        <v>993</v>
      </c>
      <c r="H2019">
        <v>1.7038122233009</v>
      </c>
      <c r="I2019" t="s">
        <v>37</v>
      </c>
      <c r="K2019" t="s">
        <v>43</v>
      </c>
      <c r="L2019" s="46" t="s">
        <v>2965</v>
      </c>
      <c r="M2019" t="s">
        <v>583</v>
      </c>
      <c r="N2019" s="40"/>
      <c r="O2019" s="40"/>
      <c r="P2019" s="40"/>
      <c r="Q2019" s="40"/>
      <c r="R2019" s="39"/>
      <c r="S2019" s="39"/>
      <c r="T2019" s="39"/>
      <c r="U2019" s="40"/>
      <c r="V2019" s="39"/>
      <c r="W2019" s="69"/>
      <c r="Y2019" t="s">
        <v>40</v>
      </c>
      <c r="AA2019" s="54">
        <v>8183</v>
      </c>
      <c r="AB2019" t="b">
        <f>if((W2019=""),false,true)</f>
        <v>0</v>
      </c>
    </row>
    <row r="2020" ht="14.25" customHeight="1">
      <c r="A2020" s="38">
        <v>1032</v>
      </c>
      <c r="B2020" s="46" t="s">
        <v>2961</v>
      </c>
      <c r="C2020" s="46" t="s">
        <v>2962</v>
      </c>
      <c r="D2020" s="46" t="s">
        <v>2963</v>
      </c>
      <c r="E2020" s="46" t="s">
        <v>2964</v>
      </c>
      <c r="F2020" s="46" t="s">
        <v>1951</v>
      </c>
      <c r="G2020" s="46" t="s">
        <v>2966</v>
      </c>
      <c r="H2020">
        <v>0.93264980869645</v>
      </c>
      <c r="I2020" t="s">
        <v>37</v>
      </c>
      <c r="K2020" t="s">
        <v>43</v>
      </c>
      <c r="L2020" s="46" t="s">
        <v>2965</v>
      </c>
      <c r="M2020" t="s">
        <v>583</v>
      </c>
      <c r="N2020" s="40"/>
      <c r="O2020" s="40"/>
      <c r="P2020" s="40"/>
      <c r="Q2020" s="40"/>
      <c r="R2020" s="39"/>
      <c r="S2020" s="39"/>
      <c r="T2020" s="39"/>
      <c r="U2020" s="40"/>
      <c r="V2020" s="39"/>
      <c r="W2020" s="69"/>
      <c r="Y2020" t="s">
        <v>40</v>
      </c>
      <c r="AA2020" s="54">
        <v>8183</v>
      </c>
      <c r="AB2020" t="b">
        <f>if((W2020=""),false,true)</f>
        <v>0</v>
      </c>
    </row>
    <row r="2021" ht="14.25" customHeight="1">
      <c r="A2021" s="38">
        <v>1032</v>
      </c>
      <c r="B2021" s="46" t="s">
        <v>2961</v>
      </c>
      <c r="C2021" s="46" t="s">
        <v>2962</v>
      </c>
      <c r="D2021" s="46" t="s">
        <v>2963</v>
      </c>
      <c r="E2021" s="46" t="s">
        <v>2964</v>
      </c>
      <c r="F2021" s="46" t="s">
        <v>238</v>
      </c>
      <c r="G2021" s="46" t="s">
        <v>1365</v>
      </c>
      <c r="H2021">
        <v>3.9141687157855</v>
      </c>
      <c r="I2021" t="s">
        <v>37</v>
      </c>
      <c r="K2021" t="s">
        <v>43</v>
      </c>
      <c r="L2021" s="46" t="s">
        <v>2965</v>
      </c>
      <c r="M2021" t="s">
        <v>583</v>
      </c>
      <c r="N2021" s="40"/>
      <c r="O2021" s="40"/>
      <c r="P2021" s="40"/>
      <c r="Q2021" s="40"/>
      <c r="R2021" s="39"/>
      <c r="S2021" s="39"/>
      <c r="T2021" s="39"/>
      <c r="U2021" s="40"/>
      <c r="V2021" s="39"/>
      <c r="W2021" s="69"/>
      <c r="Y2021" t="s">
        <v>40</v>
      </c>
      <c r="AA2021" s="54">
        <v>8183</v>
      </c>
      <c r="AB2021" t="b">
        <f>if((W2021=""),false,true)</f>
        <v>0</v>
      </c>
    </row>
    <row r="2022" ht="14.25" customHeight="1">
      <c r="A2022" s="38">
        <v>1032</v>
      </c>
      <c r="B2022" s="46" t="s">
        <v>2961</v>
      </c>
      <c r="C2022" s="46" t="s">
        <v>2962</v>
      </c>
      <c r="D2022" s="46" t="s">
        <v>2963</v>
      </c>
      <c r="E2022" s="46" t="s">
        <v>2964</v>
      </c>
      <c r="F2022" s="62" t="s">
        <v>48</v>
      </c>
      <c r="G2022" s="46" t="s">
        <v>49</v>
      </c>
      <c r="H2022">
        <v>0.02089296130854</v>
      </c>
      <c r="I2022" t="s">
        <v>37</v>
      </c>
      <c r="K2022" t="s">
        <v>43</v>
      </c>
      <c r="L2022" s="46" t="s">
        <v>2965</v>
      </c>
      <c r="M2022" t="s">
        <v>583</v>
      </c>
      <c r="N2022" s="40"/>
      <c r="O2022" s="40"/>
      <c r="P2022" s="40"/>
      <c r="Q2022" s="40"/>
      <c r="R2022" s="39"/>
      <c r="S2022" s="39"/>
      <c r="T2022" s="39"/>
      <c r="U2022" s="40"/>
      <c r="V2022" s="39"/>
      <c r="W2022" s="69"/>
      <c r="Y2022" t="s">
        <v>40</v>
      </c>
      <c r="AA2022" s="54">
        <v>8183</v>
      </c>
      <c r="AB2022" t="b">
        <f>if((W2022=""),false,true)</f>
        <v>0</v>
      </c>
    </row>
    <row r="2023" ht="14.25" customHeight="1">
      <c r="A2023" s="38">
        <v>1287</v>
      </c>
      <c r="B2023" s="46" t="s">
        <v>53</v>
      </c>
      <c r="C2023" s="46" t="s">
        <v>45</v>
      </c>
      <c r="D2023" s="46" t="s">
        <v>2963</v>
      </c>
      <c r="E2023" s="46" t="s">
        <v>2964</v>
      </c>
      <c r="F2023" t="s">
        <v>48</v>
      </c>
      <c r="G2023" s="46" t="s">
        <v>49</v>
      </c>
      <c r="H2023">
        <v>0.020892961309</v>
      </c>
      <c r="I2023" t="s">
        <v>37</v>
      </c>
      <c r="L2023" t="s">
        <v>50</v>
      </c>
      <c r="M2023" t="s">
        <v>39</v>
      </c>
      <c r="N2023" s="40"/>
      <c r="O2023" s="40"/>
      <c r="P2023" s="40"/>
      <c r="Q2023" s="40"/>
      <c r="R2023" s="39"/>
      <c r="S2023" s="39"/>
      <c r="T2023" s="39"/>
      <c r="U2023" s="40"/>
      <c r="V2023" s="39"/>
      <c r="W2023" s="69"/>
      <c r="Y2023" t="s">
        <v>40</v>
      </c>
      <c r="AA2023">
        <v>8183</v>
      </c>
      <c r="AB2023" s="46" t="b">
        <v>0</v>
      </c>
      <c r="AD2023" s="8"/>
    </row>
    <row r="2024" ht="14.25" customHeight="1">
      <c r="A2024" s="38">
        <v>1287</v>
      </c>
      <c r="B2024" s="46" t="s">
        <v>44</v>
      </c>
      <c r="C2024" s="46" t="s">
        <v>45</v>
      </c>
      <c r="D2024" s="46" t="s">
        <v>2963</v>
      </c>
      <c r="E2024" s="46" t="s">
        <v>2964</v>
      </c>
      <c r="F2024" t="s">
        <v>48</v>
      </c>
      <c r="G2024" s="46" t="s">
        <v>49</v>
      </c>
      <c r="H2024">
        <v>0.015381546403</v>
      </c>
      <c r="I2024" t="s">
        <v>37</v>
      </c>
      <c r="L2024" t="s">
        <v>50</v>
      </c>
      <c r="M2024" t="s">
        <v>39</v>
      </c>
      <c r="N2024" s="40"/>
      <c r="O2024" s="40"/>
      <c r="P2024" s="40"/>
      <c r="Q2024" s="40"/>
      <c r="R2024" s="39"/>
      <c r="S2024" s="39"/>
      <c r="T2024" s="39"/>
      <c r="U2024" s="40"/>
      <c r="V2024" s="39"/>
      <c r="W2024" s="69"/>
      <c r="Y2024" t="s">
        <v>40</v>
      </c>
      <c r="AA2024">
        <v>8183</v>
      </c>
      <c r="AB2024" s="46" t="b">
        <v>0</v>
      </c>
      <c r="AD2024" s="8"/>
    </row>
    <row r="2025" ht="14.25" customHeight="1">
      <c r="A2025" s="38">
        <v>1308</v>
      </c>
      <c r="B2025" s="46" t="s">
        <v>41</v>
      </c>
      <c r="C2025" s="46" t="s">
        <v>42</v>
      </c>
      <c r="D2025" s="46" t="s">
        <v>2963</v>
      </c>
      <c r="E2025" s="46" t="s">
        <v>2967</v>
      </c>
      <c r="F2025" t="s">
        <v>35</v>
      </c>
      <c r="G2025" s="12" t="s">
        <v>36</v>
      </c>
      <c r="H2025">
        <v>0.941889596522841</v>
      </c>
      <c r="I2025" t="s">
        <v>37</v>
      </c>
      <c r="K2025" s="47" t="s">
        <v>43</v>
      </c>
      <c r="L2025" s="47" t="str">
        <f>((I2025&amp;A2025)&amp;"-")&amp;B2025</f>
        <v>REF1308-Abraham M.H. and Acree Jr. W.E. The solubility of liquid and solid compounds in dry octan-1-ol. Chemosphere (2013)</v>
      </c>
      <c r="M2025" t="s">
        <v>39</v>
      </c>
      <c r="N2025" s="71"/>
      <c r="O2025" s="71"/>
      <c r="P2025" s="71"/>
      <c r="Q2025" s="71"/>
      <c r="R2025" s="29"/>
      <c r="S2025" s="29"/>
      <c r="T2025" s="29"/>
      <c r="U2025" s="71"/>
      <c r="V2025" s="29"/>
      <c r="W2025" s="60"/>
      <c r="Y2025" t="s">
        <v>40</v>
      </c>
      <c r="AA2025">
        <v>8183</v>
      </c>
      <c r="AB2025" t="b">
        <f>if((W2025=""),false,true)</f>
        <v>0</v>
      </c>
      <c r="AD2025" s="37"/>
    </row>
    <row r="2026" ht="14.25" customHeight="1">
      <c r="A2026" s="38">
        <v>1287</v>
      </c>
      <c r="B2026" s="46" t="s">
        <v>44</v>
      </c>
      <c r="C2026" s="46" t="s">
        <v>45</v>
      </c>
      <c r="D2026" s="46" t="s">
        <v>2968</v>
      </c>
      <c r="E2026" s="46" t="s">
        <v>2969</v>
      </c>
      <c r="F2026" t="s">
        <v>48</v>
      </c>
      <c r="G2026" s="46" t="s">
        <v>49</v>
      </c>
      <c r="H2026">
        <v>0.012941958415</v>
      </c>
      <c r="I2026" t="s">
        <v>37</v>
      </c>
      <c r="L2026" t="s">
        <v>50</v>
      </c>
      <c r="M2026" t="s">
        <v>39</v>
      </c>
      <c r="N2026" s="40"/>
      <c r="O2026" s="40"/>
      <c r="P2026" s="40"/>
      <c r="Q2026" s="40"/>
      <c r="R2026" s="39"/>
      <c r="S2026" s="39"/>
      <c r="T2026" s="39"/>
      <c r="U2026" s="40"/>
      <c r="V2026" s="39"/>
      <c r="W2026" s="69"/>
      <c r="Y2026" t="s">
        <v>40</v>
      </c>
      <c r="AA2026">
        <v>83984</v>
      </c>
      <c r="AB2026" s="46" t="b">
        <v>0</v>
      </c>
      <c r="AD2026" s="8"/>
    </row>
    <row r="2027" ht="14.25" customHeight="1">
      <c r="A2027" s="38">
        <v>981</v>
      </c>
      <c r="B2027" s="44" t="s">
        <v>1926</v>
      </c>
      <c r="C2027" s="46" t="s">
        <v>1219</v>
      </c>
      <c r="D2027" s="46" t="s">
        <v>2970</v>
      </c>
      <c r="E2027" s="46" t="s">
        <v>2971</v>
      </c>
      <c r="F2027" s="41" t="s">
        <v>689</v>
      </c>
      <c r="G2027" s="41" t="s">
        <v>762</v>
      </c>
      <c r="H2027" s="65">
        <f>W2027</f>
        <v>5.6251</v>
      </c>
      <c r="I2027" t="s">
        <v>37</v>
      </c>
      <c r="K2027" s="47" t="s">
        <v>43</v>
      </c>
      <c r="L2027" s="47" t="str">
        <f>((I2027&amp;A2027)&amp;"-")&amp;B2027</f>
        <v>REF981-Li; J.; Masso; J.J.; and Guertin; J.A.; Prediction of drug solubility in an acrylate adhesive based on the drug-polymer interaction parameter and drug solubility in acetonitrile. Journal of Controlled Release; 2002. 83: 211-221</v>
      </c>
      <c r="M2027" t="s">
        <v>39</v>
      </c>
      <c r="N2027" s="71">
        <f>U2027*V2027</f>
        <v>226.7493</v>
      </c>
      <c r="O2027" s="71">
        <v>100</v>
      </c>
      <c r="P2027" s="71">
        <v>0.786</v>
      </c>
      <c r="Q2027" s="71">
        <v>1.395</v>
      </c>
      <c r="R2027" s="29">
        <f>O2027/P2027</f>
        <v>127.226463104326</v>
      </c>
      <c r="S2027" s="29">
        <f>N2027/Q2027</f>
        <v>162.544301075269</v>
      </c>
      <c r="T2027" s="29">
        <f>R2027+S2027</f>
        <v>289.770764179594</v>
      </c>
      <c r="U2027" s="71">
        <v>139.11</v>
      </c>
      <c r="V2027" s="29">
        <v>1.63</v>
      </c>
      <c r="W2027" s="60">
        <f>round((V2027/(T2027/1000)),4)</f>
        <v>5.6251</v>
      </c>
      <c r="Y2027" t="s">
        <v>40</v>
      </c>
      <c r="AA2027">
        <v>10664</v>
      </c>
      <c r="AB2027" t="b">
        <v>1</v>
      </c>
      <c r="AD2027" s="37"/>
    </row>
    <row r="2028" ht="14.25" customHeight="1">
      <c r="A2028" s="38">
        <v>1287</v>
      </c>
      <c r="B2028" s="46" t="s">
        <v>53</v>
      </c>
      <c r="C2028" s="46" t="s">
        <v>45</v>
      </c>
      <c r="D2028" s="46" t="s">
        <v>2970</v>
      </c>
      <c r="E2028" s="46" t="s">
        <v>2972</v>
      </c>
      <c r="F2028" t="s">
        <v>48</v>
      </c>
      <c r="G2028" s="46" t="s">
        <v>49</v>
      </c>
      <c r="H2028">
        <v>0.097723722096</v>
      </c>
      <c r="I2028" t="s">
        <v>37</v>
      </c>
      <c r="L2028" t="s">
        <v>50</v>
      </c>
      <c r="M2028" t="s">
        <v>39</v>
      </c>
      <c r="N2028" s="40"/>
      <c r="O2028" s="40"/>
      <c r="P2028" s="40"/>
      <c r="Q2028" s="40"/>
      <c r="R2028" s="39"/>
      <c r="S2028" s="39"/>
      <c r="T2028" s="39"/>
      <c r="U2028" s="40"/>
      <c r="V2028" s="39"/>
      <c r="W2028" s="69"/>
      <c r="Y2028" t="s">
        <v>40</v>
      </c>
      <c r="AA2028">
        <v>10664</v>
      </c>
      <c r="AB2028" s="46" t="b">
        <v>0</v>
      </c>
      <c r="AD2028" s="8"/>
    </row>
    <row r="2029" ht="14.25" customHeight="1">
      <c r="A2029" s="38">
        <v>1244</v>
      </c>
      <c r="B2029" s="46" t="s">
        <v>2973</v>
      </c>
      <c r="C2029" s="46" t="s">
        <v>577</v>
      </c>
      <c r="D2029" s="11" t="s">
        <v>2974</v>
      </c>
      <c r="E2029" s="11" t="s">
        <v>2975</v>
      </c>
      <c r="F2029" s="7" t="s">
        <v>1361</v>
      </c>
      <c r="G2029" s="7" t="s">
        <v>1362</v>
      </c>
      <c r="H2029">
        <v>1.0530391021726</v>
      </c>
      <c r="I2029" s="46" t="s">
        <v>37</v>
      </c>
      <c r="K2029" s="46"/>
      <c r="L2029" t="s">
        <v>2976</v>
      </c>
      <c r="M2029" t="s">
        <v>583</v>
      </c>
      <c r="N2029" s="40"/>
      <c r="O2029" s="40"/>
      <c r="P2029" s="40"/>
      <c r="Q2029" s="40"/>
      <c r="R2029" s="39"/>
      <c r="S2029" s="39"/>
      <c r="T2029" s="39"/>
      <c r="U2029" s="40"/>
      <c r="V2029" s="39"/>
      <c r="W2029" s="69"/>
      <c r="Y2029" t="s">
        <v>40</v>
      </c>
      <c r="AA2029">
        <v>62265</v>
      </c>
      <c r="AB2029" s="46" t="b">
        <f>if((W2029=""),false,true)</f>
        <v>0</v>
      </c>
      <c r="AD2029" s="8"/>
    </row>
    <row r="2030" ht="14.25" customHeight="1">
      <c r="A2030" s="38">
        <v>1244</v>
      </c>
      <c r="B2030" s="46" t="s">
        <v>2973</v>
      </c>
      <c r="C2030" s="46" t="s">
        <v>577</v>
      </c>
      <c r="D2030" s="11" t="s">
        <v>2974</v>
      </c>
      <c r="E2030" s="11" t="s">
        <v>2975</v>
      </c>
      <c r="F2030" s="7" t="s">
        <v>586</v>
      </c>
      <c r="G2030" s="7" t="s">
        <v>587</v>
      </c>
      <c r="H2030">
        <v>0.77271207589405</v>
      </c>
      <c r="I2030" s="46" t="s">
        <v>37</v>
      </c>
      <c r="K2030" s="46"/>
      <c r="L2030" t="s">
        <v>2976</v>
      </c>
      <c r="M2030" t="s">
        <v>583</v>
      </c>
      <c r="N2030" s="40"/>
      <c r="O2030" s="40"/>
      <c r="P2030" s="40"/>
      <c r="Q2030" s="40"/>
      <c r="R2030" s="39"/>
      <c r="S2030" s="39"/>
      <c r="T2030" s="39"/>
      <c r="U2030" s="40"/>
      <c r="V2030" s="39"/>
      <c r="W2030" s="69"/>
      <c r="Y2030" t="s">
        <v>40</v>
      </c>
      <c r="AA2030">
        <v>62265</v>
      </c>
      <c r="AB2030" s="46" t="b">
        <f>if((W2030=""),false,true)</f>
        <v>0</v>
      </c>
      <c r="AD2030" s="8"/>
    </row>
    <row r="2031" ht="14.25" customHeight="1">
      <c r="A2031" s="38">
        <v>1244</v>
      </c>
      <c r="B2031" s="46" t="s">
        <v>2973</v>
      </c>
      <c r="C2031" s="46" t="s">
        <v>577</v>
      </c>
      <c r="D2031" s="11" t="s">
        <v>2974</v>
      </c>
      <c r="E2031" s="11" t="s">
        <v>2975</v>
      </c>
      <c r="F2031" s="7" t="s">
        <v>588</v>
      </c>
      <c r="G2031" s="7" t="s">
        <v>589</v>
      </c>
      <c r="H2031">
        <v>0.031320476556434</v>
      </c>
      <c r="I2031" s="46" t="s">
        <v>37</v>
      </c>
      <c r="K2031" s="46"/>
      <c r="L2031" t="s">
        <v>2976</v>
      </c>
      <c r="M2031" t="s">
        <v>583</v>
      </c>
      <c r="N2031" s="40"/>
      <c r="O2031" s="40"/>
      <c r="P2031" s="40"/>
      <c r="Q2031" s="40"/>
      <c r="R2031" s="39"/>
      <c r="S2031" s="39"/>
      <c r="T2031" s="39"/>
      <c r="U2031" s="40"/>
      <c r="V2031" s="39"/>
      <c r="W2031" s="69"/>
      <c r="Y2031" t="s">
        <v>40</v>
      </c>
      <c r="AA2031">
        <v>62265</v>
      </c>
      <c r="AB2031" s="46" t="b">
        <f>if((W2031=""),false,true)</f>
        <v>0</v>
      </c>
      <c r="AD2031" s="8"/>
    </row>
    <row r="2032" ht="14.25" customHeight="1">
      <c r="A2032" s="38">
        <v>1244</v>
      </c>
      <c r="B2032" s="46" t="s">
        <v>2973</v>
      </c>
      <c r="C2032" s="46" t="s">
        <v>577</v>
      </c>
      <c r="D2032" s="11" t="s">
        <v>2974</v>
      </c>
      <c r="E2032" s="11" t="s">
        <v>2975</v>
      </c>
      <c r="F2032" s="7" t="s">
        <v>591</v>
      </c>
      <c r="G2032" s="7" t="s">
        <v>592</v>
      </c>
      <c r="H2032">
        <v>0.0975093593554</v>
      </c>
      <c r="I2032" s="46" t="s">
        <v>37</v>
      </c>
      <c r="K2032" s="46"/>
      <c r="L2032" t="s">
        <v>2976</v>
      </c>
      <c r="M2032" t="s">
        <v>583</v>
      </c>
      <c r="N2032" s="40"/>
      <c r="O2032" s="40"/>
      <c r="P2032" s="40"/>
      <c r="Q2032" s="40"/>
      <c r="R2032" s="39"/>
      <c r="S2032" s="39"/>
      <c r="T2032" s="39"/>
      <c r="U2032" s="40"/>
      <c r="V2032" s="39"/>
      <c r="W2032" s="69"/>
      <c r="Y2032" t="s">
        <v>40</v>
      </c>
      <c r="AA2032">
        <v>62265</v>
      </c>
      <c r="AB2032" s="46" t="b">
        <f>if((W2032=""),false,true)</f>
        <v>0</v>
      </c>
      <c r="AD2032" s="8"/>
    </row>
    <row r="2033" ht="14.25" customHeight="1">
      <c r="A2033" s="38">
        <v>1244</v>
      </c>
      <c r="B2033" s="46" t="s">
        <v>2973</v>
      </c>
      <c r="C2033" s="46" t="s">
        <v>577</v>
      </c>
      <c r="D2033" s="11" t="s">
        <v>2974</v>
      </c>
      <c r="E2033" s="11" t="s">
        <v>2975</v>
      </c>
      <c r="F2033" s="7" t="s">
        <v>990</v>
      </c>
      <c r="G2033" s="7" t="s">
        <v>991</v>
      </c>
      <c r="H2033">
        <v>0.040870969207632</v>
      </c>
      <c r="I2033" s="46" t="s">
        <v>37</v>
      </c>
      <c r="K2033" s="46"/>
      <c r="L2033" t="s">
        <v>2976</v>
      </c>
      <c r="M2033" t="s">
        <v>583</v>
      </c>
      <c r="N2033" s="40"/>
      <c r="O2033" s="40"/>
      <c r="P2033" s="40"/>
      <c r="Q2033" s="40"/>
      <c r="R2033" s="39"/>
      <c r="S2033" s="39"/>
      <c r="T2033" s="39"/>
      <c r="U2033" s="40"/>
      <c r="V2033" s="39"/>
      <c r="W2033" s="69"/>
      <c r="Y2033" t="s">
        <v>40</v>
      </c>
      <c r="AA2033">
        <v>62265</v>
      </c>
      <c r="AB2033" s="46" t="b">
        <f>if((W2033=""),false,true)</f>
        <v>0</v>
      </c>
      <c r="AD2033" s="8"/>
    </row>
    <row r="2034" ht="14.25" customHeight="1">
      <c r="A2034" s="38">
        <v>1244</v>
      </c>
      <c r="B2034" s="46" t="s">
        <v>2973</v>
      </c>
      <c r="C2034" s="46" t="s">
        <v>577</v>
      </c>
      <c r="D2034" s="11" t="s">
        <v>2974</v>
      </c>
      <c r="E2034" s="11" t="s">
        <v>2975</v>
      </c>
      <c r="F2034" s="7" t="s">
        <v>992</v>
      </c>
      <c r="G2034" s="7" t="s">
        <v>993</v>
      </c>
      <c r="H2034">
        <v>0.45499086708787</v>
      </c>
      <c r="I2034" s="46" t="s">
        <v>37</v>
      </c>
      <c r="K2034" s="46"/>
      <c r="L2034" t="s">
        <v>2976</v>
      </c>
      <c r="M2034" t="s">
        <v>583</v>
      </c>
      <c r="N2034" s="40"/>
      <c r="O2034" s="40"/>
      <c r="P2034" s="40"/>
      <c r="Q2034" s="40"/>
      <c r="R2034" s="39"/>
      <c r="S2034" s="39"/>
      <c r="T2034" s="39"/>
      <c r="U2034" s="40"/>
      <c r="V2034" s="39"/>
      <c r="W2034" s="69"/>
      <c r="Y2034" t="s">
        <v>40</v>
      </c>
      <c r="AA2034">
        <v>62265</v>
      </c>
      <c r="AB2034" s="46" t="b">
        <f>if((W2034=""),false,true)</f>
        <v>0</v>
      </c>
      <c r="AD2034" s="8"/>
    </row>
    <row r="2035" ht="14.25" customHeight="1">
      <c r="A2035" s="38">
        <v>1244</v>
      </c>
      <c r="B2035" s="46" t="s">
        <v>2973</v>
      </c>
      <c r="C2035" s="46" t="s">
        <v>577</v>
      </c>
      <c r="D2035" s="11" t="s">
        <v>2974</v>
      </c>
      <c r="E2035" s="11" t="s">
        <v>2975</v>
      </c>
      <c r="F2035" s="7" t="s">
        <v>238</v>
      </c>
      <c r="G2035" s="7" t="s">
        <v>1365</v>
      </c>
      <c r="H2035">
        <v>2.3037578989472</v>
      </c>
      <c r="I2035" s="46" t="s">
        <v>37</v>
      </c>
      <c r="K2035" s="46"/>
      <c r="L2035" t="s">
        <v>2976</v>
      </c>
      <c r="M2035" t="s">
        <v>583</v>
      </c>
      <c r="N2035" s="40"/>
      <c r="O2035" s="40"/>
      <c r="P2035" s="40"/>
      <c r="Q2035" s="40"/>
      <c r="R2035" s="39"/>
      <c r="S2035" s="39"/>
      <c r="T2035" s="39"/>
      <c r="U2035" s="40"/>
      <c r="V2035" s="39"/>
      <c r="W2035" s="69"/>
      <c r="Y2035" t="s">
        <v>40</v>
      </c>
      <c r="AA2035">
        <v>62265</v>
      </c>
      <c r="AB2035" s="46" t="b">
        <f>if((W2035=""),false,true)</f>
        <v>0</v>
      </c>
      <c r="AD2035" s="8"/>
    </row>
    <row r="2036" ht="14.25" customHeight="1">
      <c r="A2036" s="38">
        <v>1244</v>
      </c>
      <c r="B2036" s="46" t="s">
        <v>2973</v>
      </c>
      <c r="C2036" s="46" t="s">
        <v>577</v>
      </c>
      <c r="D2036" s="11" t="s">
        <v>2974</v>
      </c>
      <c r="E2036" s="11" t="s">
        <v>2975</v>
      </c>
      <c r="F2036" s="7" t="s">
        <v>48</v>
      </c>
      <c r="G2036" s="7" t="s">
        <v>49</v>
      </c>
      <c r="H2036">
        <v>0.098228616476363</v>
      </c>
      <c r="I2036" s="46" t="s">
        <v>37</v>
      </c>
      <c r="K2036" s="46"/>
      <c r="L2036" t="s">
        <v>2976</v>
      </c>
      <c r="M2036" t="s">
        <v>583</v>
      </c>
      <c r="N2036" s="40"/>
      <c r="O2036" s="40"/>
      <c r="P2036" s="40"/>
      <c r="Q2036" s="40"/>
      <c r="R2036" s="39"/>
      <c r="S2036" s="39"/>
      <c r="T2036" s="39"/>
      <c r="U2036" s="40"/>
      <c r="V2036" s="39"/>
      <c r="W2036" s="69"/>
      <c r="Y2036" t="s">
        <v>40</v>
      </c>
      <c r="AA2036">
        <v>62265</v>
      </c>
      <c r="AB2036" s="46" t="b">
        <f>if((W2036=""),false,true)</f>
        <v>0</v>
      </c>
      <c r="AD2036" s="8"/>
    </row>
    <row r="2037" ht="14.25" customHeight="1">
      <c r="A2037" s="38">
        <v>1218</v>
      </c>
      <c r="B2037" s="46" t="s">
        <v>1593</v>
      </c>
      <c r="C2037" s="46" t="s">
        <v>577</v>
      </c>
      <c r="D2037" s="11" t="s">
        <v>2977</v>
      </c>
      <c r="E2037" s="11" t="s">
        <v>2978</v>
      </c>
      <c r="F2037" s="7" t="s">
        <v>1361</v>
      </c>
      <c r="G2037" s="7" t="s">
        <v>1362</v>
      </c>
      <c r="H2037">
        <v>0.12382619374737</v>
      </c>
      <c r="I2037" s="46" t="s">
        <v>37</v>
      </c>
      <c r="K2037" s="46"/>
      <c r="L2037" t="s">
        <v>1596</v>
      </c>
      <c r="M2037" t="s">
        <v>39</v>
      </c>
      <c r="N2037" s="40"/>
      <c r="O2037" s="40"/>
      <c r="P2037" s="40"/>
      <c r="Q2037" s="40"/>
      <c r="R2037" s="39"/>
      <c r="S2037" s="39"/>
      <c r="T2037" s="39"/>
      <c r="U2037" s="40"/>
      <c r="V2037" s="39"/>
      <c r="W2037" s="69"/>
      <c r="Y2037" t="s">
        <v>40</v>
      </c>
      <c r="AA2037">
        <v>11286</v>
      </c>
      <c r="AB2037" s="46" t="b">
        <f>if((W2037=""),false,true)</f>
        <v>0</v>
      </c>
      <c r="AD2037" s="8"/>
    </row>
    <row r="2038" ht="14.25" customHeight="1">
      <c r="A2038" s="38">
        <v>1218</v>
      </c>
      <c r="B2038" s="46" t="s">
        <v>1593</v>
      </c>
      <c r="C2038" s="46" t="s">
        <v>577</v>
      </c>
      <c r="D2038" s="11" t="s">
        <v>2977</v>
      </c>
      <c r="E2038" s="11" t="s">
        <v>2978</v>
      </c>
      <c r="F2038" s="7" t="s">
        <v>584</v>
      </c>
      <c r="G2038" s="7" t="s">
        <v>585</v>
      </c>
      <c r="H2038">
        <v>0.014478672615607</v>
      </c>
      <c r="I2038" s="46" t="s">
        <v>37</v>
      </c>
      <c r="K2038" s="46"/>
      <c r="L2038" t="s">
        <v>1596</v>
      </c>
      <c r="M2038" t="s">
        <v>39</v>
      </c>
      <c r="N2038" s="40"/>
      <c r="O2038" s="40"/>
      <c r="P2038" s="40"/>
      <c r="Q2038" s="40"/>
      <c r="R2038" s="39"/>
      <c r="S2038" s="39"/>
      <c r="T2038" s="39"/>
      <c r="U2038" s="40"/>
      <c r="V2038" s="39"/>
      <c r="W2038" s="69"/>
      <c r="Y2038" t="s">
        <v>40</v>
      </c>
      <c r="AA2038">
        <v>11286</v>
      </c>
      <c r="AB2038" s="46" t="b">
        <f>if((W2038=""),false,true)</f>
        <v>0</v>
      </c>
      <c r="AD2038" s="8"/>
    </row>
    <row r="2039" ht="14.25" customHeight="1">
      <c r="A2039" s="38">
        <v>1218</v>
      </c>
      <c r="B2039" s="46" t="s">
        <v>1593</v>
      </c>
      <c r="C2039" s="46" t="s">
        <v>577</v>
      </c>
      <c r="D2039" s="11" t="s">
        <v>2977</v>
      </c>
      <c r="E2039" s="11" t="s">
        <v>2978</v>
      </c>
      <c r="F2039" s="7" t="s">
        <v>689</v>
      </c>
      <c r="G2039" s="7" t="s">
        <v>690</v>
      </c>
      <c r="H2039">
        <v>0.10489122983659</v>
      </c>
      <c r="I2039" s="46" t="s">
        <v>37</v>
      </c>
      <c r="K2039" s="46"/>
      <c r="L2039" t="s">
        <v>1596</v>
      </c>
      <c r="M2039" t="s">
        <v>39</v>
      </c>
      <c r="N2039" s="40"/>
      <c r="O2039" s="40"/>
      <c r="P2039" s="40"/>
      <c r="Q2039" s="40"/>
      <c r="R2039" s="39"/>
      <c r="S2039" s="39"/>
      <c r="T2039" s="39"/>
      <c r="U2039" s="40"/>
      <c r="V2039" s="39"/>
      <c r="W2039" s="69"/>
      <c r="Y2039" t="s">
        <v>40</v>
      </c>
      <c r="AA2039">
        <v>11286</v>
      </c>
      <c r="AB2039" s="46" t="b">
        <f>if((W2039=""),false,true)</f>
        <v>0</v>
      </c>
      <c r="AD2039" s="8"/>
    </row>
    <row r="2040" ht="14.25" customHeight="1">
      <c r="A2040" s="38">
        <v>1218</v>
      </c>
      <c r="B2040" s="46" t="s">
        <v>1593</v>
      </c>
      <c r="C2040" s="46" t="s">
        <v>577</v>
      </c>
      <c r="D2040" s="11" t="s">
        <v>2977</v>
      </c>
      <c r="E2040" s="11" t="s">
        <v>2978</v>
      </c>
      <c r="F2040" s="7" t="s">
        <v>1599</v>
      </c>
      <c r="G2040" s="7" t="s">
        <v>1600</v>
      </c>
      <c r="H2040">
        <v>0.096741621688167</v>
      </c>
      <c r="I2040" s="46" t="s">
        <v>37</v>
      </c>
      <c r="K2040" s="46"/>
      <c r="L2040" t="s">
        <v>1596</v>
      </c>
      <c r="M2040" t="s">
        <v>39</v>
      </c>
      <c r="N2040" s="40"/>
      <c r="O2040" s="40"/>
      <c r="P2040" s="40"/>
      <c r="Q2040" s="40"/>
      <c r="R2040" s="39"/>
      <c r="S2040" s="39"/>
      <c r="T2040" s="39"/>
      <c r="U2040" s="40"/>
      <c r="V2040" s="39"/>
      <c r="W2040" s="69"/>
      <c r="Y2040" t="s">
        <v>40</v>
      </c>
      <c r="AA2040">
        <v>11286</v>
      </c>
      <c r="AB2040" s="46" t="b">
        <f>if((W2040=""),false,true)</f>
        <v>0</v>
      </c>
      <c r="AD2040" s="8"/>
    </row>
    <row r="2041" ht="14.25" customHeight="1">
      <c r="A2041" s="38">
        <v>1218</v>
      </c>
      <c r="B2041" s="46" t="s">
        <v>1593</v>
      </c>
      <c r="C2041" s="46" t="s">
        <v>577</v>
      </c>
      <c r="D2041" s="11" t="s">
        <v>2977</v>
      </c>
      <c r="E2041" s="11" t="s">
        <v>2978</v>
      </c>
      <c r="F2041" s="7" t="s">
        <v>2407</v>
      </c>
      <c r="G2041" s="7" t="s">
        <v>2408</v>
      </c>
      <c r="H2041">
        <v>0.14142597577959</v>
      </c>
      <c r="I2041" s="46" t="s">
        <v>37</v>
      </c>
      <c r="K2041" s="46"/>
      <c r="L2041" t="s">
        <v>1596</v>
      </c>
      <c r="M2041" t="s">
        <v>39</v>
      </c>
      <c r="N2041" s="40"/>
      <c r="O2041" s="40"/>
      <c r="P2041" s="40"/>
      <c r="Q2041" s="40"/>
      <c r="R2041" s="39"/>
      <c r="S2041" s="39"/>
      <c r="T2041" s="39"/>
      <c r="U2041" s="40"/>
      <c r="V2041" s="39"/>
      <c r="W2041" s="69"/>
      <c r="Y2041" t="s">
        <v>40</v>
      </c>
      <c r="AA2041">
        <v>11286</v>
      </c>
      <c r="AB2041" s="46" t="b">
        <f>if((W2041=""),false,true)</f>
        <v>0</v>
      </c>
      <c r="AD2041" s="8"/>
    </row>
    <row r="2042" ht="14.25" customHeight="1">
      <c r="A2042" s="38">
        <v>1218</v>
      </c>
      <c r="B2042" s="46" t="s">
        <v>1593</v>
      </c>
      <c r="C2042" s="46" t="s">
        <v>577</v>
      </c>
      <c r="D2042" s="11" t="s">
        <v>2977</v>
      </c>
      <c r="E2042" s="11" t="s">
        <v>2978</v>
      </c>
      <c r="F2042" s="7" t="s">
        <v>1605</v>
      </c>
      <c r="G2042" s="7" t="s">
        <v>1606</v>
      </c>
      <c r="H2042">
        <v>0.034238597995854</v>
      </c>
      <c r="I2042" s="46" t="s">
        <v>37</v>
      </c>
      <c r="K2042" s="46"/>
      <c r="L2042" t="s">
        <v>1596</v>
      </c>
      <c r="M2042" t="s">
        <v>39</v>
      </c>
      <c r="N2042" s="40"/>
      <c r="O2042" s="40"/>
      <c r="P2042" s="40"/>
      <c r="Q2042" s="40"/>
      <c r="R2042" s="39"/>
      <c r="S2042" s="39"/>
      <c r="T2042" s="39"/>
      <c r="U2042" s="40"/>
      <c r="V2042" s="39"/>
      <c r="W2042" s="69"/>
      <c r="Y2042" t="s">
        <v>40</v>
      </c>
      <c r="AA2042">
        <v>11286</v>
      </c>
      <c r="AB2042" s="46" t="b">
        <f>if((W2042=""),false,true)</f>
        <v>0</v>
      </c>
      <c r="AD2042" s="8"/>
    </row>
    <row r="2043" ht="14.25" customHeight="1">
      <c r="A2043" s="38">
        <v>1218</v>
      </c>
      <c r="B2043" s="46" t="s">
        <v>1593</v>
      </c>
      <c r="C2043" s="46" t="s">
        <v>577</v>
      </c>
      <c r="D2043" s="11" t="s">
        <v>2977</v>
      </c>
      <c r="E2043" s="11" t="s">
        <v>2978</v>
      </c>
      <c r="F2043" s="7" t="s">
        <v>1108</v>
      </c>
      <c r="G2043" s="7" t="s">
        <v>1109</v>
      </c>
      <c r="H2043">
        <v>1.4886285034272</v>
      </c>
      <c r="I2043" s="46" t="s">
        <v>37</v>
      </c>
      <c r="K2043" s="46"/>
      <c r="L2043" t="s">
        <v>1596</v>
      </c>
      <c r="M2043" t="s">
        <v>39</v>
      </c>
      <c r="N2043" s="40"/>
      <c r="O2043" s="40"/>
      <c r="P2043" s="40"/>
      <c r="Q2043" s="40"/>
      <c r="R2043" s="39"/>
      <c r="S2043" s="39"/>
      <c r="T2043" s="39"/>
      <c r="U2043" s="40"/>
      <c r="V2043" s="39"/>
      <c r="W2043" s="69"/>
      <c r="Y2043" t="s">
        <v>40</v>
      </c>
      <c r="AA2043">
        <v>11286</v>
      </c>
      <c r="AB2043" s="46" t="b">
        <f>if((W2043=""),false,true)</f>
        <v>0</v>
      </c>
      <c r="AD2043" s="8"/>
    </row>
    <row r="2044" ht="14.25" customHeight="1">
      <c r="A2044" s="38">
        <v>1218</v>
      </c>
      <c r="B2044" s="46" t="s">
        <v>1593</v>
      </c>
      <c r="C2044" s="46" t="s">
        <v>577</v>
      </c>
      <c r="D2044" s="11" t="s">
        <v>2977</v>
      </c>
      <c r="E2044" s="11" t="s">
        <v>2978</v>
      </c>
      <c r="F2044" s="46" t="s">
        <v>429</v>
      </c>
      <c r="G2044" s="7" t="s">
        <v>590</v>
      </c>
      <c r="H2044">
        <v>0.028749854548337</v>
      </c>
      <c r="I2044" s="46" t="s">
        <v>37</v>
      </c>
      <c r="K2044" s="46"/>
      <c r="L2044" t="s">
        <v>1596</v>
      </c>
      <c r="M2044" t="s">
        <v>39</v>
      </c>
      <c r="N2044" s="40"/>
      <c r="O2044" s="40"/>
      <c r="P2044" s="40"/>
      <c r="Q2044" s="40"/>
      <c r="R2044" s="39"/>
      <c r="S2044" s="39"/>
      <c r="T2044" s="39"/>
      <c r="U2044" s="40"/>
      <c r="V2044" s="39"/>
      <c r="W2044" s="69"/>
      <c r="Y2044" t="s">
        <v>40</v>
      </c>
      <c r="AA2044">
        <v>11286</v>
      </c>
      <c r="AB2044" s="46" t="b">
        <f>if((W2044=""),false,true)</f>
        <v>0</v>
      </c>
      <c r="AD2044" s="8"/>
    </row>
    <row r="2045" ht="14.25" customHeight="1">
      <c r="A2045" s="38">
        <v>1218</v>
      </c>
      <c r="B2045" s="46" t="s">
        <v>1593</v>
      </c>
      <c r="C2045" s="46" t="s">
        <v>577</v>
      </c>
      <c r="D2045" s="11" t="s">
        <v>2977</v>
      </c>
      <c r="E2045" s="11" t="s">
        <v>2978</v>
      </c>
      <c r="F2045" s="7" t="s">
        <v>591</v>
      </c>
      <c r="G2045" s="7" t="s">
        <v>592</v>
      </c>
      <c r="H2045">
        <v>0.091708146057137</v>
      </c>
      <c r="I2045" s="46" t="s">
        <v>37</v>
      </c>
      <c r="K2045" s="46"/>
      <c r="L2045" t="s">
        <v>1596</v>
      </c>
      <c r="M2045" t="s">
        <v>39</v>
      </c>
      <c r="N2045" s="40"/>
      <c r="O2045" s="40"/>
      <c r="P2045" s="40"/>
      <c r="Q2045" s="40"/>
      <c r="R2045" s="39"/>
      <c r="S2045" s="39"/>
      <c r="T2045" s="39"/>
      <c r="U2045" s="40"/>
      <c r="V2045" s="39"/>
      <c r="W2045" s="69"/>
      <c r="Y2045" t="s">
        <v>40</v>
      </c>
      <c r="AA2045">
        <v>11286</v>
      </c>
      <c r="AB2045" s="46" t="b">
        <f>if((W2045=""),false,true)</f>
        <v>0</v>
      </c>
      <c r="AD2045" s="8"/>
    </row>
    <row r="2046" ht="14.25" customHeight="1">
      <c r="A2046" s="38">
        <v>1218</v>
      </c>
      <c r="B2046" s="46" t="s">
        <v>1593</v>
      </c>
      <c r="C2046" s="46" t="s">
        <v>577</v>
      </c>
      <c r="D2046" s="11" t="s">
        <v>2977</v>
      </c>
      <c r="E2046" s="11" t="s">
        <v>2978</v>
      </c>
      <c r="F2046" s="7" t="s">
        <v>434</v>
      </c>
      <c r="G2046" s="7" t="s">
        <v>593</v>
      </c>
      <c r="H2046">
        <v>0.051522021608322</v>
      </c>
      <c r="I2046" s="46" t="s">
        <v>37</v>
      </c>
      <c r="K2046" s="46"/>
      <c r="L2046" t="s">
        <v>1596</v>
      </c>
      <c r="M2046" t="s">
        <v>39</v>
      </c>
      <c r="N2046" s="40"/>
      <c r="O2046" s="40"/>
      <c r="P2046" s="40"/>
      <c r="Q2046" s="40"/>
      <c r="R2046" s="39"/>
      <c r="S2046" s="39"/>
      <c r="T2046" s="39"/>
      <c r="U2046" s="40"/>
      <c r="V2046" s="39"/>
      <c r="W2046" s="69"/>
      <c r="Y2046" t="s">
        <v>40</v>
      </c>
      <c r="AA2046">
        <v>11286</v>
      </c>
      <c r="AB2046" s="46" t="b">
        <f>if((W2046=""),false,true)</f>
        <v>0</v>
      </c>
      <c r="AD2046" s="8"/>
    </row>
    <row r="2047" ht="14.25" customHeight="1">
      <c r="A2047" s="38">
        <v>1218</v>
      </c>
      <c r="B2047" s="46" t="s">
        <v>1593</v>
      </c>
      <c r="C2047" s="46" t="s">
        <v>577</v>
      </c>
      <c r="D2047" s="11" t="s">
        <v>2977</v>
      </c>
      <c r="E2047" s="11" t="s">
        <v>2978</v>
      </c>
      <c r="F2047" s="7" t="s">
        <v>1607</v>
      </c>
      <c r="G2047" s="7" t="s">
        <v>1608</v>
      </c>
      <c r="H2047">
        <v>0.084363054786936</v>
      </c>
      <c r="I2047" s="46" t="s">
        <v>37</v>
      </c>
      <c r="K2047" s="46"/>
      <c r="L2047" t="s">
        <v>1596</v>
      </c>
      <c r="M2047" t="s">
        <v>39</v>
      </c>
      <c r="N2047" s="40"/>
      <c r="O2047" s="40"/>
      <c r="P2047" s="40"/>
      <c r="Q2047" s="40"/>
      <c r="R2047" s="39"/>
      <c r="S2047" s="39"/>
      <c r="T2047" s="39"/>
      <c r="U2047" s="40"/>
      <c r="V2047" s="39"/>
      <c r="W2047" s="69"/>
      <c r="Y2047" t="s">
        <v>40</v>
      </c>
      <c r="AA2047">
        <v>11286</v>
      </c>
      <c r="AB2047" s="46" t="b">
        <f>if((W2047=""),false,true)</f>
        <v>0</v>
      </c>
      <c r="AD2047" s="8"/>
    </row>
    <row r="2048" ht="14.25" customHeight="1">
      <c r="A2048" s="38">
        <v>1287</v>
      </c>
      <c r="B2048" s="46" t="s">
        <v>53</v>
      </c>
      <c r="C2048" s="46" t="s">
        <v>45</v>
      </c>
      <c r="D2048" s="46" t="s">
        <v>2979</v>
      </c>
      <c r="E2048" s="46" t="s">
        <v>2980</v>
      </c>
      <c r="F2048" t="s">
        <v>48</v>
      </c>
      <c r="G2048" s="46" t="s">
        <v>49</v>
      </c>
      <c r="H2048">
        <v>0.003630780548</v>
      </c>
      <c r="I2048" t="s">
        <v>37</v>
      </c>
      <c r="L2048" s="46" t="str">
        <f>((I2048&amp;A2048)&amp;"-")&amp;B2048</f>
        <v>REF1287-Wang 99 - S1</v>
      </c>
      <c r="M2048" t="s">
        <v>39</v>
      </c>
      <c r="N2048" s="40"/>
      <c r="O2048" s="40"/>
      <c r="P2048" s="40"/>
      <c r="Q2048" s="40"/>
      <c r="R2048" s="39"/>
      <c r="S2048" s="39"/>
      <c r="T2048" s="39"/>
      <c r="U2048" s="40"/>
      <c r="V2048" s="39"/>
      <c r="W2048" s="69"/>
      <c r="Y2048" t="s">
        <v>294</v>
      </c>
      <c r="AA2048">
        <v>21106146</v>
      </c>
      <c r="AB2048" s="46" t="b">
        <v>0</v>
      </c>
      <c r="AD2048" s="8"/>
    </row>
    <row r="2049" ht="14.25" customHeight="1">
      <c r="A2049" s="38">
        <v>1287</v>
      </c>
      <c r="B2049" s="46" t="s">
        <v>174</v>
      </c>
      <c r="C2049" s="46" t="s">
        <v>45</v>
      </c>
      <c r="D2049" s="46" t="s">
        <v>2979</v>
      </c>
      <c r="E2049" s="46" t="s">
        <v>2981</v>
      </c>
      <c r="F2049" t="s">
        <v>48</v>
      </c>
      <c r="G2049" s="46" t="s">
        <v>49</v>
      </c>
      <c r="H2049">
        <v>0.003467368505</v>
      </c>
      <c r="I2049" t="s">
        <v>37</v>
      </c>
      <c r="L2049" s="46" t="str">
        <f>((I2049&amp;A2049)&amp;"-")&amp;B2049</f>
        <v>REF1287-Wang 99 - S2</v>
      </c>
      <c r="M2049" t="s">
        <v>39</v>
      </c>
      <c r="N2049" s="40"/>
      <c r="O2049" s="40"/>
      <c r="P2049" s="40"/>
      <c r="Q2049" s="40"/>
      <c r="R2049" s="39"/>
      <c r="S2049" s="39"/>
      <c r="T2049" s="39"/>
      <c r="U2049" s="40"/>
      <c r="V2049" s="39"/>
      <c r="W2049" s="69"/>
      <c r="Y2049" t="s">
        <v>294</v>
      </c>
      <c r="AA2049">
        <v>21106146</v>
      </c>
      <c r="AB2049" s="46" t="b">
        <v>0</v>
      </c>
      <c r="AD2049" s="8"/>
    </row>
    <row r="2050" ht="14.25" customHeight="1">
      <c r="A2050" s="38">
        <v>1287</v>
      </c>
      <c r="B2050" s="46" t="s">
        <v>44</v>
      </c>
      <c r="C2050" s="46" t="s">
        <v>45</v>
      </c>
      <c r="D2050" s="46" t="s">
        <v>2982</v>
      </c>
      <c r="E2050" s="46" t="s">
        <v>2983</v>
      </c>
      <c r="F2050" t="s">
        <v>48</v>
      </c>
      <c r="G2050" s="46" t="s">
        <v>49</v>
      </c>
      <c r="H2050">
        <v>0.002322736796</v>
      </c>
      <c r="I2050" t="s">
        <v>37</v>
      </c>
      <c r="L2050" s="46" t="str">
        <f>((I2050&amp;A2050)&amp;"-")&amp;B2050</f>
        <v>REF1287-Wang 99 - S3</v>
      </c>
      <c r="M2050" t="s">
        <v>39</v>
      </c>
      <c r="N2050" s="40"/>
      <c r="O2050" s="40"/>
      <c r="P2050" s="40"/>
      <c r="Q2050" s="40"/>
      <c r="R2050" s="39"/>
      <c r="S2050" s="39"/>
      <c r="T2050" s="39"/>
      <c r="U2050" s="40"/>
      <c r="V2050" s="39"/>
      <c r="W2050" s="69"/>
      <c r="Y2050" t="s">
        <v>40</v>
      </c>
      <c r="AA2050">
        <v>28295127</v>
      </c>
      <c r="AB2050" s="46" t="b">
        <v>0</v>
      </c>
      <c r="AD2050" s="8"/>
    </row>
    <row r="2051" ht="14.25" customHeight="1">
      <c r="A2051" s="38">
        <v>1287</v>
      </c>
      <c r="B2051" s="46" t="s">
        <v>53</v>
      </c>
      <c r="C2051" s="46" t="s">
        <v>45</v>
      </c>
      <c r="D2051" s="46" t="s">
        <v>2984</v>
      </c>
      <c r="E2051" s="46" t="s">
        <v>2985</v>
      </c>
      <c r="F2051" t="s">
        <v>48</v>
      </c>
      <c r="G2051" s="46" t="s">
        <v>49</v>
      </c>
      <c r="H2051">
        <v>0.010471285481</v>
      </c>
      <c r="I2051" t="s">
        <v>37</v>
      </c>
      <c r="L2051" t="s">
        <v>50</v>
      </c>
      <c r="M2051" t="s">
        <v>39</v>
      </c>
      <c r="N2051" s="40"/>
      <c r="O2051" s="40"/>
      <c r="P2051" s="40"/>
      <c r="Q2051" s="40"/>
      <c r="R2051" s="39"/>
      <c r="S2051" s="39"/>
      <c r="T2051" s="39"/>
      <c r="U2051" s="40"/>
      <c r="V2051" s="39"/>
      <c r="W2051" s="69"/>
      <c r="Y2051" t="s">
        <v>294</v>
      </c>
      <c r="AA2051">
        <v>11043</v>
      </c>
      <c r="AB2051" s="46" t="b">
        <v>0</v>
      </c>
      <c r="AD2051" s="8"/>
    </row>
    <row r="2052" ht="14.25" customHeight="1">
      <c r="A2052" s="38">
        <v>1287</v>
      </c>
      <c r="B2052" s="46" t="s">
        <v>53</v>
      </c>
      <c r="C2052" s="46" t="s">
        <v>45</v>
      </c>
      <c r="D2052" s="46" t="s">
        <v>2986</v>
      </c>
      <c r="E2052" s="46" t="s">
        <v>2987</v>
      </c>
      <c r="F2052" t="s">
        <v>48</v>
      </c>
      <c r="G2052" s="46" t="s">
        <v>49</v>
      </c>
      <c r="H2052">
        <v>0.000000301995</v>
      </c>
      <c r="I2052" t="s">
        <v>37</v>
      </c>
      <c r="L2052" t="s">
        <v>50</v>
      </c>
      <c r="M2052" t="s">
        <v>39</v>
      </c>
      <c r="N2052" s="40"/>
      <c r="O2052" s="40"/>
      <c r="P2052" s="40"/>
      <c r="Q2052" s="40"/>
      <c r="R2052" s="39"/>
      <c r="S2052" s="39"/>
      <c r="T2052" s="39"/>
      <c r="U2052" s="40"/>
      <c r="V2052" s="39"/>
      <c r="W2052" s="69"/>
      <c r="Y2052" t="s">
        <v>40</v>
      </c>
      <c r="AA2052">
        <v>8222608</v>
      </c>
      <c r="AB2052" s="46" t="b">
        <v>0</v>
      </c>
      <c r="AD2052" s="8"/>
    </row>
    <row r="2053" ht="14.25" customHeight="1">
      <c r="A2053" s="38">
        <v>1287</v>
      </c>
      <c r="B2053" s="46" t="s">
        <v>44</v>
      </c>
      <c r="C2053" s="46" t="s">
        <v>45</v>
      </c>
      <c r="D2053" s="46" t="s">
        <v>2988</v>
      </c>
      <c r="E2053" s="46" t="s">
        <v>2989</v>
      </c>
      <c r="F2053" t="s">
        <v>48</v>
      </c>
      <c r="G2053" s="46" t="s">
        <v>49</v>
      </c>
      <c r="H2053">
        <v>0.011994993031</v>
      </c>
      <c r="I2053" t="s">
        <v>37</v>
      </c>
      <c r="L2053" t="s">
        <v>50</v>
      </c>
      <c r="M2053" t="s">
        <v>39</v>
      </c>
      <c r="N2053" s="40"/>
      <c r="O2053" s="40"/>
      <c r="P2053" s="40"/>
      <c r="Q2053" s="40"/>
      <c r="R2053" s="39"/>
      <c r="S2053" s="39"/>
      <c r="T2053" s="39"/>
      <c r="U2053" s="40"/>
      <c r="V2053" s="39"/>
      <c r="W2053" s="69"/>
      <c r="Y2053" t="s">
        <v>40</v>
      </c>
      <c r="AA2053">
        <v>100455</v>
      </c>
      <c r="AB2053" s="46" t="b">
        <v>0</v>
      </c>
      <c r="AD2053" s="8"/>
    </row>
    <row r="2054" ht="14.25" customHeight="1">
      <c r="A2054" s="38">
        <v>1287</v>
      </c>
      <c r="B2054" s="46" t="s">
        <v>44</v>
      </c>
      <c r="C2054" s="46" t="s">
        <v>45</v>
      </c>
      <c r="D2054" s="46" t="s">
        <v>2990</v>
      </c>
      <c r="E2054" s="46" t="s">
        <v>2991</v>
      </c>
      <c r="F2054" t="s">
        <v>48</v>
      </c>
      <c r="G2054" s="46" t="s">
        <v>49</v>
      </c>
      <c r="H2054">
        <v>0.000056363766</v>
      </c>
      <c r="I2054" t="s">
        <v>37</v>
      </c>
      <c r="L2054" s="46" t="str">
        <f>((I2054&amp;A2054)&amp;"-")&amp;B2054</f>
        <v>REF1287-Wang 99 - S3</v>
      </c>
      <c r="M2054" t="s">
        <v>39</v>
      </c>
      <c r="N2054" s="40"/>
      <c r="O2054" s="40"/>
      <c r="P2054" s="40"/>
      <c r="Q2054" s="40"/>
      <c r="R2054" s="39"/>
      <c r="S2054" s="39"/>
      <c r="T2054" s="39"/>
      <c r="U2054" s="40"/>
      <c r="V2054" s="39"/>
      <c r="W2054" s="69"/>
      <c r="Y2054" t="s">
        <v>40</v>
      </c>
      <c r="AA2054">
        <v>28295192</v>
      </c>
      <c r="AB2054" s="46" t="b">
        <v>0</v>
      </c>
      <c r="AD2054" s="8"/>
    </row>
    <row r="2055" ht="14.25" customHeight="1">
      <c r="A2055" s="38">
        <v>1287</v>
      </c>
      <c r="B2055" s="46" t="s">
        <v>53</v>
      </c>
      <c r="C2055" s="46" t="s">
        <v>45</v>
      </c>
      <c r="D2055" s="46" t="s">
        <v>2992</v>
      </c>
      <c r="E2055" s="46" t="s">
        <v>2993</v>
      </c>
      <c r="F2055" t="s">
        <v>48</v>
      </c>
      <c r="G2055" s="46" t="s">
        <v>49</v>
      </c>
      <c r="H2055">
        <v>0.575439937337</v>
      </c>
      <c r="I2055" t="s">
        <v>37</v>
      </c>
      <c r="L2055" t="s">
        <v>50</v>
      </c>
      <c r="M2055" t="s">
        <v>39</v>
      </c>
      <c r="N2055" s="40"/>
      <c r="O2055" s="40"/>
      <c r="P2055" s="40"/>
      <c r="Q2055" s="40"/>
      <c r="R2055" s="39"/>
      <c r="S2055" s="39"/>
      <c r="T2055" s="39"/>
      <c r="U2055" s="40"/>
      <c r="V2055" s="39"/>
      <c r="W2055" s="69"/>
      <c r="Y2055" t="s">
        <v>294</v>
      </c>
      <c r="AA2055">
        <v>10947</v>
      </c>
      <c r="AB2055" s="46" t="b">
        <v>0</v>
      </c>
      <c r="AD2055" s="8"/>
    </row>
    <row r="2056" ht="14.25" customHeight="1">
      <c r="A2056" s="38">
        <v>1287</v>
      </c>
      <c r="B2056" s="46" t="s">
        <v>53</v>
      </c>
      <c r="C2056" s="46" t="s">
        <v>45</v>
      </c>
      <c r="D2056" s="46" t="s">
        <v>2994</v>
      </c>
      <c r="E2056" s="46" t="s">
        <v>2995</v>
      </c>
      <c r="F2056" t="s">
        <v>48</v>
      </c>
      <c r="G2056" s="46" t="s">
        <v>49</v>
      </c>
      <c r="H2056">
        <v>0.52480746025</v>
      </c>
      <c r="I2056" t="s">
        <v>37</v>
      </c>
      <c r="L2056" t="s">
        <v>50</v>
      </c>
      <c r="M2056" t="s">
        <v>39</v>
      </c>
      <c r="N2056" s="40"/>
      <c r="O2056" s="40"/>
      <c r="P2056" s="40"/>
      <c r="Q2056" s="40"/>
      <c r="R2056" s="39"/>
      <c r="S2056" s="39"/>
      <c r="T2056" s="39"/>
      <c r="U2056" s="40"/>
      <c r="V2056" s="39"/>
      <c r="W2056" s="69"/>
      <c r="Y2056" t="s">
        <v>294</v>
      </c>
      <c r="AA2056">
        <v>7016</v>
      </c>
      <c r="AB2056" s="46" t="b">
        <v>0</v>
      </c>
      <c r="AD2056" s="8"/>
    </row>
    <row r="2057" ht="14.25" customHeight="1">
      <c r="A2057" s="38">
        <v>1287</v>
      </c>
      <c r="B2057" s="46" t="s">
        <v>53</v>
      </c>
      <c r="C2057" s="46" t="s">
        <v>45</v>
      </c>
      <c r="D2057" s="46" t="s">
        <v>2996</v>
      </c>
      <c r="E2057" s="46" t="s">
        <v>2997</v>
      </c>
      <c r="F2057" t="s">
        <v>48</v>
      </c>
      <c r="G2057" s="46" t="s">
        <v>49</v>
      </c>
      <c r="H2057">
        <v>0.109647819614</v>
      </c>
      <c r="I2057" t="s">
        <v>37</v>
      </c>
      <c r="L2057" t="s">
        <v>50</v>
      </c>
      <c r="M2057" t="s">
        <v>39</v>
      </c>
      <c r="N2057" s="40"/>
      <c r="O2057" s="40"/>
      <c r="P2057" s="40"/>
      <c r="Q2057" s="40"/>
      <c r="R2057" s="39"/>
      <c r="S2057" s="39"/>
      <c r="T2057" s="39"/>
      <c r="U2057" s="40"/>
      <c r="V2057" s="39"/>
      <c r="W2057" s="69"/>
      <c r="Y2057" t="s">
        <v>40</v>
      </c>
      <c r="AA2057">
        <v>4482225</v>
      </c>
      <c r="AB2057" s="46" t="b">
        <v>0</v>
      </c>
      <c r="AD2057" s="8"/>
    </row>
    <row r="2058" ht="14.25" customHeight="1">
      <c r="A2058" s="38">
        <v>1287</v>
      </c>
      <c r="B2058" s="46" t="s">
        <v>53</v>
      </c>
      <c r="C2058" s="46" t="s">
        <v>45</v>
      </c>
      <c r="D2058" s="46" t="s">
        <v>2996</v>
      </c>
      <c r="E2058" s="46" t="s">
        <v>2997</v>
      </c>
      <c r="F2058" t="s">
        <v>48</v>
      </c>
      <c r="G2058" s="46" t="s">
        <v>49</v>
      </c>
      <c r="H2058">
        <v>0.109647819614</v>
      </c>
      <c r="I2058" t="s">
        <v>37</v>
      </c>
      <c r="L2058" t="s">
        <v>50</v>
      </c>
      <c r="M2058" t="s">
        <v>39</v>
      </c>
      <c r="N2058" s="40"/>
      <c r="O2058" s="40"/>
      <c r="P2058" s="40"/>
      <c r="Q2058" s="40"/>
      <c r="R2058" s="39"/>
      <c r="S2058" s="39"/>
      <c r="T2058" s="39"/>
      <c r="U2058" s="40"/>
      <c r="V2058" s="39"/>
      <c r="W2058" s="69"/>
      <c r="Y2058" t="s">
        <v>40</v>
      </c>
      <c r="AA2058">
        <v>4482225</v>
      </c>
      <c r="AB2058" s="46" t="b">
        <v>0</v>
      </c>
      <c r="AD2058" s="8"/>
    </row>
    <row r="2059" ht="14.25" customHeight="1">
      <c r="A2059" s="38">
        <v>1287</v>
      </c>
      <c r="B2059" s="46" t="s">
        <v>53</v>
      </c>
      <c r="C2059" s="46" t="s">
        <v>45</v>
      </c>
      <c r="D2059" s="46" t="s">
        <v>2998</v>
      </c>
      <c r="E2059" s="46" t="s">
        <v>2999</v>
      </c>
      <c r="F2059" t="s">
        <v>48</v>
      </c>
      <c r="G2059" s="46" t="s">
        <v>49</v>
      </c>
      <c r="H2059">
        <v>0.041686938347</v>
      </c>
      <c r="I2059" t="s">
        <v>37</v>
      </c>
      <c r="L2059" s="46" t="str">
        <f>((I2059&amp;A2059)&amp;"-")&amp;B2059</f>
        <v>REF1287-Wang 99 - S1</v>
      </c>
      <c r="M2059" t="s">
        <v>39</v>
      </c>
      <c r="N2059" s="40"/>
      <c r="O2059" s="40"/>
      <c r="P2059" s="40"/>
      <c r="Q2059" s="40"/>
      <c r="R2059" s="39"/>
      <c r="S2059" s="39"/>
      <c r="T2059" s="39"/>
      <c r="U2059" s="40"/>
      <c r="V2059" s="39"/>
      <c r="W2059" s="69"/>
      <c r="Y2059" t="s">
        <v>294</v>
      </c>
      <c r="AA2059">
        <v>13871718</v>
      </c>
      <c r="AB2059" s="46" t="b">
        <v>0</v>
      </c>
      <c r="AD2059" s="8"/>
    </row>
    <row r="2060" ht="14.25" customHeight="1">
      <c r="A2060" s="38">
        <v>1287</v>
      </c>
      <c r="B2060" s="46" t="s">
        <v>53</v>
      </c>
      <c r="C2060" s="46" t="s">
        <v>45</v>
      </c>
      <c r="D2060" s="46" t="s">
        <v>3000</v>
      </c>
      <c r="E2060" s="46" t="s">
        <v>3001</v>
      </c>
      <c r="F2060" t="s">
        <v>48</v>
      </c>
      <c r="G2060" s="46" t="s">
        <v>49</v>
      </c>
      <c r="H2060">
        <v>0.131825673856</v>
      </c>
      <c r="I2060" t="s">
        <v>37</v>
      </c>
      <c r="L2060" t="s">
        <v>50</v>
      </c>
      <c r="M2060" t="s">
        <v>39</v>
      </c>
      <c r="N2060" s="40"/>
      <c r="O2060" s="40"/>
      <c r="P2060" s="40"/>
      <c r="Q2060" s="40"/>
      <c r="R2060" s="39"/>
      <c r="S2060" s="39"/>
      <c r="T2060" s="39"/>
      <c r="U2060" s="40"/>
      <c r="V2060" s="39"/>
      <c r="W2060" s="69"/>
      <c r="Y2060" t="s">
        <v>40</v>
      </c>
      <c r="AA2060">
        <v>66402</v>
      </c>
      <c r="AB2060" s="46" t="b">
        <v>0</v>
      </c>
      <c r="AD2060" s="8"/>
    </row>
    <row r="2061" ht="14.25" customHeight="1">
      <c r="A2061" s="38">
        <v>1296</v>
      </c>
      <c r="B2061" s="46" t="s">
        <v>3002</v>
      </c>
      <c r="C2061" s="30" t="s">
        <v>3003</v>
      </c>
      <c r="D2061" s="46" t="s">
        <v>3004</v>
      </c>
      <c r="E2061" s="46" t="s">
        <v>3005</v>
      </c>
      <c r="F2061" t="s">
        <v>485</v>
      </c>
      <c r="G2061" s="12" t="s">
        <v>665</v>
      </c>
      <c r="H2061">
        <v>0.18478943718083</v>
      </c>
      <c r="I2061" t="s">
        <v>37</v>
      </c>
      <c r="K2061" t="s">
        <v>3006</v>
      </c>
      <c r="L2061" s="46" t="str">
        <f>((I2061&amp;A2061)&amp;"-")&amp;B2061</f>
        <v>REF1296-Xin-Xiang Cao; Rui-Jian Tong; Yan Zhao; Teng-Teng Lv; Ya Song and Jing-Cai Yao. Determination and Correlation of Pyridazin-3-amine Solubility in Eight Organic Solvents at Temperatures Ranging from (288.05 to 333.35) K</v>
      </c>
      <c r="M2061" t="s">
        <v>432</v>
      </c>
      <c r="N2061" s="40"/>
      <c r="O2061" s="40"/>
      <c r="P2061" s="40"/>
      <c r="Q2061" s="40"/>
      <c r="R2061" s="39"/>
      <c r="S2061" s="39"/>
      <c r="T2061" s="39"/>
      <c r="U2061" s="40"/>
      <c r="V2061" s="39"/>
      <c r="W2061" s="69"/>
      <c r="Y2061" t="s">
        <v>40</v>
      </c>
      <c r="AA2061">
        <v>200647</v>
      </c>
      <c r="AB2061" s="46" t="b">
        <v>0</v>
      </c>
      <c r="AD2061" s="8"/>
    </row>
    <row r="2062" ht="14.25" customHeight="1">
      <c r="A2062" s="38">
        <v>1296</v>
      </c>
      <c r="B2062" s="46" t="s">
        <v>3002</v>
      </c>
      <c r="C2062" s="30" t="s">
        <v>3003</v>
      </c>
      <c r="D2062" s="46" t="s">
        <v>3004</v>
      </c>
      <c r="E2062" s="46" t="s">
        <v>3005</v>
      </c>
      <c r="F2062" t="s">
        <v>580</v>
      </c>
      <c r="G2062" s="12" t="s">
        <v>581</v>
      </c>
      <c r="H2062">
        <v>0.29100419195487</v>
      </c>
      <c r="I2062" t="s">
        <v>37</v>
      </c>
      <c r="K2062" t="s">
        <v>1676</v>
      </c>
      <c r="L2062" s="46" t="str">
        <f>((I2062&amp;A2062)&amp;"-")&amp;B2062</f>
        <v>REF1296-Xin-Xiang Cao; Rui-Jian Tong; Yan Zhao; Teng-Teng Lv; Ya Song and Jing-Cai Yao. Determination and Correlation of Pyridazin-3-amine Solubility in Eight Organic Solvents at Temperatures Ranging from (288.05 to 333.35) K</v>
      </c>
      <c r="M2062" t="s">
        <v>432</v>
      </c>
      <c r="N2062" s="40"/>
      <c r="O2062" s="40"/>
      <c r="P2062" s="40"/>
      <c r="Q2062" s="40"/>
      <c r="R2062" s="39"/>
      <c r="S2062" s="39"/>
      <c r="T2062" s="39"/>
      <c r="U2062" s="40"/>
      <c r="V2062" s="39"/>
      <c r="W2062" s="69"/>
      <c r="Y2062" t="s">
        <v>40</v>
      </c>
      <c r="AA2062">
        <v>200647</v>
      </c>
      <c r="AB2062" s="46" t="b">
        <v>0</v>
      </c>
      <c r="AD2062" s="8"/>
    </row>
    <row r="2063" ht="14.25" customHeight="1">
      <c r="A2063" s="38">
        <v>1296</v>
      </c>
      <c r="B2063" s="46" t="s">
        <v>3002</v>
      </c>
      <c r="C2063" s="30" t="s">
        <v>3003</v>
      </c>
      <c r="D2063" s="46" t="s">
        <v>3004</v>
      </c>
      <c r="E2063" s="46" t="s">
        <v>3005</v>
      </c>
      <c r="F2063" t="s">
        <v>584</v>
      </c>
      <c r="G2063" s="12" t="s">
        <v>988</v>
      </c>
      <c r="H2063">
        <v>0.22642464734434</v>
      </c>
      <c r="I2063" t="s">
        <v>37</v>
      </c>
      <c r="K2063" t="s">
        <v>43</v>
      </c>
      <c r="L2063" s="46" t="str">
        <f>((I2063&amp;A2063)&amp;"-")&amp;B2063</f>
        <v>REF1296-Xin-Xiang Cao; Rui-Jian Tong; Yan Zhao; Teng-Teng Lv; Ya Song and Jing-Cai Yao. Determination and Correlation of Pyridazin-3-amine Solubility in Eight Organic Solvents at Temperatures Ranging from (288.05 to 333.35) K</v>
      </c>
      <c r="M2063" t="s">
        <v>432</v>
      </c>
      <c r="N2063" s="40"/>
      <c r="O2063" s="40"/>
      <c r="P2063" s="40"/>
      <c r="Q2063" s="40"/>
      <c r="R2063" s="39"/>
      <c r="S2063" s="39"/>
      <c r="T2063" s="39"/>
      <c r="U2063" s="40"/>
      <c r="V2063" s="39"/>
      <c r="W2063" s="69"/>
      <c r="Y2063" t="s">
        <v>40</v>
      </c>
      <c r="AA2063">
        <v>200647</v>
      </c>
      <c r="AB2063" s="46" t="b">
        <v>0</v>
      </c>
      <c r="AD2063" s="8"/>
    </row>
    <row r="2064" ht="14.25" customHeight="1">
      <c r="A2064" s="38">
        <v>1296</v>
      </c>
      <c r="B2064" s="46" t="s">
        <v>3002</v>
      </c>
      <c r="C2064" s="30" t="s">
        <v>3003</v>
      </c>
      <c r="D2064" s="46" t="s">
        <v>3004</v>
      </c>
      <c r="E2064" s="46" t="s">
        <v>3005</v>
      </c>
      <c r="F2064" t="s">
        <v>586</v>
      </c>
      <c r="G2064" s="12" t="s">
        <v>587</v>
      </c>
      <c r="H2064">
        <v>0.12074977601516</v>
      </c>
      <c r="I2064" t="s">
        <v>37</v>
      </c>
      <c r="K2064" t="s">
        <v>1676</v>
      </c>
      <c r="L2064" s="46" t="str">
        <f>((I2064&amp;A2064)&amp;"-")&amp;B2064</f>
        <v>REF1296-Xin-Xiang Cao; Rui-Jian Tong; Yan Zhao; Teng-Teng Lv; Ya Song and Jing-Cai Yao. Determination and Correlation of Pyridazin-3-amine Solubility in Eight Organic Solvents at Temperatures Ranging from (288.05 to 333.35) K</v>
      </c>
      <c r="M2064" t="s">
        <v>432</v>
      </c>
      <c r="N2064" s="40"/>
      <c r="O2064" s="40"/>
      <c r="P2064" s="40"/>
      <c r="Q2064" s="40"/>
      <c r="R2064" s="39"/>
      <c r="S2064" s="39"/>
      <c r="T2064" s="39"/>
      <c r="U2064" s="40"/>
      <c r="V2064" s="39"/>
      <c r="W2064" s="69"/>
      <c r="Y2064" t="s">
        <v>40</v>
      </c>
      <c r="AA2064">
        <v>200647</v>
      </c>
      <c r="AB2064" s="46" t="b">
        <v>0</v>
      </c>
      <c r="AD2064" s="8"/>
    </row>
    <row r="2065" ht="14.25" customHeight="1">
      <c r="A2065" s="38">
        <v>1296</v>
      </c>
      <c r="B2065" s="46" t="s">
        <v>3002</v>
      </c>
      <c r="C2065" s="30" t="s">
        <v>3003</v>
      </c>
      <c r="D2065" s="46" t="s">
        <v>3004</v>
      </c>
      <c r="E2065" s="46" t="s">
        <v>3005</v>
      </c>
      <c r="F2065" t="s">
        <v>3007</v>
      </c>
      <c r="G2065" s="12" t="s">
        <v>3008</v>
      </c>
      <c r="H2065">
        <v>0.38054548400071</v>
      </c>
      <c r="I2065" t="s">
        <v>37</v>
      </c>
      <c r="K2065" t="s">
        <v>3009</v>
      </c>
      <c r="L2065" s="46" t="str">
        <f>((I2065&amp;A2065)&amp;"-")&amp;B2065</f>
        <v>REF1296-Xin-Xiang Cao; Rui-Jian Tong; Yan Zhao; Teng-Teng Lv; Ya Song and Jing-Cai Yao. Determination and Correlation of Pyridazin-3-amine Solubility in Eight Organic Solvents at Temperatures Ranging from (288.05 to 333.35) K</v>
      </c>
      <c r="M2065" t="s">
        <v>432</v>
      </c>
      <c r="N2065" s="40"/>
      <c r="O2065" s="40"/>
      <c r="P2065" s="40"/>
      <c r="Q2065" s="40"/>
      <c r="R2065" s="39"/>
      <c r="S2065" s="39"/>
      <c r="T2065" s="39"/>
      <c r="U2065" s="40"/>
      <c r="V2065" s="39"/>
      <c r="W2065" s="69"/>
      <c r="Y2065" t="s">
        <v>40</v>
      </c>
      <c r="AA2065">
        <v>200647</v>
      </c>
      <c r="AB2065" s="46" t="b">
        <v>0</v>
      </c>
      <c r="AD2065" s="8"/>
    </row>
    <row r="2066" ht="14.25" customHeight="1">
      <c r="A2066" s="38">
        <v>1296</v>
      </c>
      <c r="B2066" s="46" t="s">
        <v>3002</v>
      </c>
      <c r="C2066" s="30" t="s">
        <v>3003</v>
      </c>
      <c r="D2066" s="46" t="s">
        <v>3004</v>
      </c>
      <c r="E2066" s="46" t="s">
        <v>3005</v>
      </c>
      <c r="F2066" t="s">
        <v>429</v>
      </c>
      <c r="G2066" s="12" t="s">
        <v>590</v>
      </c>
      <c r="H2066">
        <v>0.39761755195715</v>
      </c>
      <c r="I2066" t="s">
        <v>37</v>
      </c>
      <c r="K2066" t="s">
        <v>3010</v>
      </c>
      <c r="L2066" s="46" t="str">
        <f>((I2066&amp;A2066)&amp;"-")&amp;B2066</f>
        <v>REF1296-Xin-Xiang Cao; Rui-Jian Tong; Yan Zhao; Teng-Teng Lv; Ya Song and Jing-Cai Yao. Determination and Correlation of Pyridazin-3-amine Solubility in Eight Organic Solvents at Temperatures Ranging from (288.05 to 333.35) K</v>
      </c>
      <c r="M2066" t="s">
        <v>432</v>
      </c>
      <c r="N2066" s="40"/>
      <c r="O2066" s="40"/>
      <c r="P2066" s="40"/>
      <c r="Q2066" s="40"/>
      <c r="R2066" s="39"/>
      <c r="S2066" s="39"/>
      <c r="T2066" s="39"/>
      <c r="U2066" s="40"/>
      <c r="V2066" s="39"/>
      <c r="W2066" s="69"/>
      <c r="Y2066" t="s">
        <v>40</v>
      </c>
      <c r="AA2066">
        <v>200647</v>
      </c>
      <c r="AB2066" s="46" t="b">
        <v>0</v>
      </c>
      <c r="AD2066" s="8"/>
    </row>
    <row r="2067" ht="14.25" customHeight="1">
      <c r="A2067" s="38">
        <v>1296</v>
      </c>
      <c r="B2067" s="46" t="s">
        <v>3002</v>
      </c>
      <c r="C2067" s="30" t="s">
        <v>3003</v>
      </c>
      <c r="D2067" s="46" t="s">
        <v>3004</v>
      </c>
      <c r="E2067" s="46" t="s">
        <v>3005</v>
      </c>
      <c r="F2067" t="s">
        <v>591</v>
      </c>
      <c r="G2067" s="12" t="s">
        <v>592</v>
      </c>
      <c r="H2067">
        <v>0.033101566442636</v>
      </c>
      <c r="I2067" t="s">
        <v>37</v>
      </c>
      <c r="K2067" t="s">
        <v>3011</v>
      </c>
      <c r="L2067" s="46" t="str">
        <f>((I2067&amp;A2067)&amp;"-")&amp;B2067</f>
        <v>REF1296-Xin-Xiang Cao; Rui-Jian Tong; Yan Zhao; Teng-Teng Lv; Ya Song and Jing-Cai Yao. Determination and Correlation of Pyridazin-3-amine Solubility in Eight Organic Solvents at Temperatures Ranging from (288.05 to 333.35) K</v>
      </c>
      <c r="M2067" t="s">
        <v>432</v>
      </c>
      <c r="N2067" s="40"/>
      <c r="O2067" s="40"/>
      <c r="P2067" s="40"/>
      <c r="Q2067" s="40"/>
      <c r="R2067" s="39"/>
      <c r="S2067" s="39"/>
      <c r="T2067" s="39"/>
      <c r="U2067" s="40"/>
      <c r="V2067" s="39"/>
      <c r="W2067" s="69"/>
      <c r="Y2067" t="s">
        <v>40</v>
      </c>
      <c r="AA2067">
        <v>200647</v>
      </c>
      <c r="AB2067" s="46" t="b">
        <v>0</v>
      </c>
      <c r="AD2067" s="8"/>
    </row>
    <row r="2068" ht="14.25" customHeight="1">
      <c r="A2068" s="38">
        <v>1296</v>
      </c>
      <c r="B2068" s="46" t="s">
        <v>3002</v>
      </c>
      <c r="C2068" s="30" t="s">
        <v>3003</v>
      </c>
      <c r="D2068" s="46" t="s">
        <v>3004</v>
      </c>
      <c r="E2068" s="46" t="s">
        <v>3005</v>
      </c>
      <c r="F2068" t="s">
        <v>434</v>
      </c>
      <c r="G2068" s="12" t="s">
        <v>593</v>
      </c>
      <c r="H2068">
        <v>0.81371905752121</v>
      </c>
      <c r="I2068" t="s">
        <v>37</v>
      </c>
      <c r="K2068" t="s">
        <v>43</v>
      </c>
      <c r="L2068" s="46" t="str">
        <f>((I2068&amp;A2068)&amp;"-")&amp;B2068</f>
        <v>REF1296-Xin-Xiang Cao; Rui-Jian Tong; Yan Zhao; Teng-Teng Lv; Ya Song and Jing-Cai Yao. Determination and Correlation of Pyridazin-3-amine Solubility in Eight Organic Solvents at Temperatures Ranging from (288.05 to 333.35) K</v>
      </c>
      <c r="M2068" t="s">
        <v>432</v>
      </c>
      <c r="N2068" s="40"/>
      <c r="O2068" s="40"/>
      <c r="P2068" s="40"/>
      <c r="Q2068" s="40"/>
      <c r="R2068" s="39"/>
      <c r="S2068" s="39"/>
      <c r="T2068" s="39"/>
      <c r="U2068" s="40"/>
      <c r="V2068" s="39"/>
      <c r="W2068" s="69"/>
      <c r="Y2068" t="s">
        <v>40</v>
      </c>
      <c r="AA2068">
        <v>200647</v>
      </c>
      <c r="AB2068" s="46" t="b">
        <v>0</v>
      </c>
      <c r="AD2068" s="8"/>
    </row>
    <row r="2069" ht="14.25" customHeight="1">
      <c r="A2069" s="38">
        <v>1287</v>
      </c>
      <c r="B2069" s="46" t="s">
        <v>53</v>
      </c>
      <c r="C2069" s="46" t="s">
        <v>45</v>
      </c>
      <c r="D2069" s="46" t="s">
        <v>3012</v>
      </c>
      <c r="E2069" s="46" t="s">
        <v>3013</v>
      </c>
      <c r="F2069" t="s">
        <v>48</v>
      </c>
      <c r="G2069" s="46" t="s">
        <v>49</v>
      </c>
      <c r="H2069">
        <v>9.120108393559</v>
      </c>
      <c r="I2069" t="s">
        <v>37</v>
      </c>
      <c r="L2069" t="s">
        <v>50</v>
      </c>
      <c r="M2069" t="s">
        <v>39</v>
      </c>
      <c r="N2069" s="40"/>
      <c r="O2069" s="40"/>
      <c r="P2069" s="40"/>
      <c r="Q2069" s="40"/>
      <c r="R2069" s="39"/>
      <c r="S2069" s="39"/>
      <c r="T2069" s="39"/>
      <c r="U2069" s="40"/>
      <c r="V2069" s="39"/>
      <c r="W2069" s="69"/>
      <c r="Y2069" t="s">
        <v>294</v>
      </c>
      <c r="AA2069">
        <v>7229</v>
      </c>
      <c r="AB2069" s="46" t="b">
        <v>0</v>
      </c>
      <c r="AD2069" s="8"/>
    </row>
    <row r="2070" ht="14.25" customHeight="1">
      <c r="A2070" s="38">
        <v>1287</v>
      </c>
      <c r="B2070" s="46" t="s">
        <v>44</v>
      </c>
      <c r="C2070" s="46" t="s">
        <v>45</v>
      </c>
      <c r="D2070" s="46" t="s">
        <v>3014</v>
      </c>
      <c r="E2070" s="46" t="s">
        <v>3015</v>
      </c>
      <c r="F2070" t="s">
        <v>48</v>
      </c>
      <c r="G2070" s="46" t="s">
        <v>49</v>
      </c>
      <c r="H2070">
        <v>0.001218989599</v>
      </c>
      <c r="I2070" t="s">
        <v>37</v>
      </c>
      <c r="L2070" t="s">
        <v>50</v>
      </c>
      <c r="M2070" t="s">
        <v>39</v>
      </c>
      <c r="N2070" s="40"/>
      <c r="O2070" s="40"/>
      <c r="P2070" s="40"/>
      <c r="Q2070" s="40"/>
      <c r="R2070" s="39"/>
      <c r="S2070" s="39"/>
      <c r="T2070" s="39"/>
      <c r="U2070" s="40"/>
      <c r="V2070" s="39"/>
      <c r="W2070" s="69"/>
      <c r="Y2070" t="s">
        <v>40</v>
      </c>
      <c r="AA2070">
        <v>8578468</v>
      </c>
      <c r="AB2070" s="46" t="b">
        <v>0</v>
      </c>
      <c r="AD2070" s="8"/>
    </row>
    <row r="2071" ht="14.25" customHeight="1">
      <c r="A2071" s="38">
        <v>1287</v>
      </c>
      <c r="B2071" s="46" t="s">
        <v>44</v>
      </c>
      <c r="C2071" s="46" t="s">
        <v>45</v>
      </c>
      <c r="D2071" s="46" t="s">
        <v>3016</v>
      </c>
      <c r="E2071" s="46" t="s">
        <v>3017</v>
      </c>
      <c r="F2071" t="s">
        <v>48</v>
      </c>
      <c r="G2071" s="46" t="s">
        <v>49</v>
      </c>
      <c r="H2071">
        <v>0.00699841996</v>
      </c>
      <c r="I2071" t="s">
        <v>37</v>
      </c>
      <c r="L2071" t="s">
        <v>50</v>
      </c>
      <c r="M2071" t="s">
        <v>39</v>
      </c>
      <c r="N2071" s="40"/>
      <c r="O2071" s="40"/>
      <c r="P2071" s="40"/>
      <c r="Q2071" s="40"/>
      <c r="R2071" s="39"/>
      <c r="S2071" s="39"/>
      <c r="T2071" s="39"/>
      <c r="U2071" s="40"/>
      <c r="V2071" s="39"/>
      <c r="W2071" s="69"/>
      <c r="Y2071" t="s">
        <v>40</v>
      </c>
      <c r="AA2071">
        <v>10437894</v>
      </c>
      <c r="AB2071" s="46" t="b">
        <v>0</v>
      </c>
      <c r="AD2071" s="8"/>
    </row>
    <row r="2072" ht="14.25" customHeight="1">
      <c r="A2072" s="38">
        <v>1287</v>
      </c>
      <c r="B2072" s="46" t="s">
        <v>53</v>
      </c>
      <c r="C2072" s="46" t="s">
        <v>45</v>
      </c>
      <c r="D2072" s="46" t="s">
        <v>3018</v>
      </c>
      <c r="E2072" s="46" t="s">
        <v>3019</v>
      </c>
      <c r="F2072" t="s">
        <v>48</v>
      </c>
      <c r="G2072" s="46" t="s">
        <v>49</v>
      </c>
      <c r="H2072">
        <v>0.003311311215</v>
      </c>
      <c r="I2072" t="s">
        <v>37</v>
      </c>
      <c r="L2072" t="s">
        <v>50</v>
      </c>
      <c r="M2072" t="s">
        <v>39</v>
      </c>
      <c r="N2072" s="40"/>
      <c r="O2072" s="40"/>
      <c r="P2072" s="40"/>
      <c r="Q2072" s="40"/>
      <c r="R2072" s="39"/>
      <c r="S2072" s="39"/>
      <c r="T2072" s="39"/>
      <c r="U2072" s="40"/>
      <c r="V2072" s="39"/>
      <c r="W2072" s="69"/>
      <c r="Y2072" t="s">
        <v>40</v>
      </c>
      <c r="AA2072">
        <v>20830</v>
      </c>
      <c r="AB2072" s="46" t="b">
        <v>0</v>
      </c>
      <c r="AD2072" s="8"/>
    </row>
    <row r="2073" ht="14.25" customHeight="1">
      <c r="A2073" s="38">
        <v>1287</v>
      </c>
      <c r="B2073" s="46" t="s">
        <v>53</v>
      </c>
      <c r="C2073" s="46" t="s">
        <v>45</v>
      </c>
      <c r="D2073" s="46" t="s">
        <v>3020</v>
      </c>
      <c r="E2073" s="46" t="s">
        <v>3021</v>
      </c>
      <c r="F2073" t="s">
        <v>48</v>
      </c>
      <c r="G2073" s="46" t="s">
        <v>49</v>
      </c>
      <c r="H2073">
        <v>0.000009332543</v>
      </c>
      <c r="I2073" t="s">
        <v>37</v>
      </c>
      <c r="L2073" s="46" t="str">
        <f>((I2073&amp;A2073)&amp;"-")&amp;B2073</f>
        <v>REF1287-Wang 99 - S1</v>
      </c>
      <c r="M2073" t="s">
        <v>39</v>
      </c>
      <c r="N2073" s="40"/>
      <c r="O2073" s="40"/>
      <c r="P2073" s="40"/>
      <c r="Q2073" s="40"/>
      <c r="R2073" s="39"/>
      <c r="S2073" s="39"/>
      <c r="T2073" s="39"/>
      <c r="U2073" s="40"/>
      <c r="V2073" s="39"/>
      <c r="W2073" s="69"/>
      <c r="Y2073" t="s">
        <v>40</v>
      </c>
      <c r="AA2073">
        <v>28295212</v>
      </c>
      <c r="AB2073" s="46" t="b">
        <v>0</v>
      </c>
      <c r="AD2073" s="8"/>
    </row>
    <row r="2074" ht="14.25" customHeight="1">
      <c r="A2074" s="38">
        <v>1287</v>
      </c>
      <c r="B2074" s="46" t="s">
        <v>44</v>
      </c>
      <c r="C2074" s="46" t="s">
        <v>45</v>
      </c>
      <c r="D2074" s="46" t="s">
        <v>3022</v>
      </c>
      <c r="E2074" s="46" t="s">
        <v>3023</v>
      </c>
      <c r="F2074" t="s">
        <v>48</v>
      </c>
      <c r="G2074" s="46" t="s">
        <v>49</v>
      </c>
      <c r="H2074">
        <v>0.000110407862</v>
      </c>
      <c r="I2074" t="s">
        <v>37</v>
      </c>
      <c r="L2074" s="46" t="str">
        <f>((I2074&amp;A2074)&amp;"-")&amp;B2074</f>
        <v>REF1287-Wang 99 - S3</v>
      </c>
      <c r="M2074" t="s">
        <v>39</v>
      </c>
      <c r="N2074" s="40"/>
      <c r="O2074" s="40"/>
      <c r="P2074" s="40"/>
      <c r="Q2074" s="40"/>
      <c r="R2074" s="39"/>
      <c r="S2074" s="39"/>
      <c r="T2074" s="39"/>
      <c r="U2074" s="40"/>
      <c r="V2074" s="39"/>
      <c r="W2074" s="69"/>
      <c r="Y2074" t="s">
        <v>40</v>
      </c>
      <c r="AA2074">
        <v>28295183</v>
      </c>
      <c r="AB2074" s="46" t="b">
        <v>0</v>
      </c>
      <c r="AD2074" s="8"/>
    </row>
    <row r="2075" ht="14.25" customHeight="1">
      <c r="A2075" s="38">
        <v>1287</v>
      </c>
      <c r="B2075" s="46" t="s">
        <v>44</v>
      </c>
      <c r="C2075" s="46" t="s">
        <v>45</v>
      </c>
      <c r="D2075" s="46" t="s">
        <v>3024</v>
      </c>
      <c r="E2075" s="46" t="s">
        <v>3025</v>
      </c>
      <c r="F2075" t="s">
        <v>48</v>
      </c>
      <c r="G2075" s="46" t="s">
        <v>49</v>
      </c>
      <c r="H2075">
        <v>0.000220800473</v>
      </c>
      <c r="I2075" t="s">
        <v>37</v>
      </c>
      <c r="L2075" t="s">
        <v>50</v>
      </c>
      <c r="M2075" t="s">
        <v>39</v>
      </c>
      <c r="N2075" s="40"/>
      <c r="O2075" s="40"/>
      <c r="P2075" s="40"/>
      <c r="Q2075" s="40"/>
      <c r="R2075" s="39"/>
      <c r="S2075" s="39"/>
      <c r="T2075" s="39"/>
      <c r="U2075" s="40"/>
      <c r="V2075" s="39"/>
      <c r="W2075" s="69"/>
      <c r="Y2075" t="s">
        <v>40</v>
      </c>
      <c r="AA2075">
        <v>11634955</v>
      </c>
      <c r="AB2075" s="46" t="b">
        <v>0</v>
      </c>
      <c r="AD2075" s="8"/>
    </row>
    <row r="2076" ht="14.25" customHeight="1">
      <c r="A2076" s="38">
        <v>1287</v>
      </c>
      <c r="B2076" s="46" t="s">
        <v>44</v>
      </c>
      <c r="C2076" s="46" t="s">
        <v>45</v>
      </c>
      <c r="D2076" s="46" t="s">
        <v>3026</v>
      </c>
      <c r="E2076" s="46" t="s">
        <v>3027</v>
      </c>
      <c r="F2076" t="s">
        <v>48</v>
      </c>
      <c r="G2076" s="46" t="s">
        <v>49</v>
      </c>
      <c r="H2076">
        <v>0.000029512092</v>
      </c>
      <c r="I2076" t="s">
        <v>37</v>
      </c>
      <c r="L2076" t="s">
        <v>50</v>
      </c>
      <c r="M2076" t="s">
        <v>39</v>
      </c>
      <c r="N2076" s="40"/>
      <c r="O2076" s="40"/>
      <c r="P2076" s="40"/>
      <c r="Q2076" s="40"/>
      <c r="R2076" s="39"/>
      <c r="S2076" s="39"/>
      <c r="T2076" s="39"/>
      <c r="U2076" s="40"/>
      <c r="V2076" s="39"/>
      <c r="W2076" s="69"/>
      <c r="Y2076" t="s">
        <v>40</v>
      </c>
      <c r="AA2076">
        <v>173004</v>
      </c>
      <c r="AB2076" s="46" t="b">
        <v>0</v>
      </c>
      <c r="AD2076" s="8"/>
    </row>
    <row r="2077" ht="14.25" customHeight="1">
      <c r="A2077" s="38">
        <v>1287</v>
      </c>
      <c r="B2077" s="46" t="s">
        <v>53</v>
      </c>
      <c r="C2077" s="46" t="s">
        <v>45</v>
      </c>
      <c r="D2077" s="46" t="s">
        <v>3028</v>
      </c>
      <c r="E2077" s="46" t="s">
        <v>3029</v>
      </c>
      <c r="F2077" t="s">
        <v>48</v>
      </c>
      <c r="G2077" s="46" t="s">
        <v>49</v>
      </c>
      <c r="H2077">
        <v>0.316227766017</v>
      </c>
      <c r="I2077" t="s">
        <v>37</v>
      </c>
      <c r="L2077" t="s">
        <v>50</v>
      </c>
      <c r="M2077" t="s">
        <v>39</v>
      </c>
      <c r="N2077" s="40"/>
      <c r="O2077" s="40"/>
      <c r="P2077" s="40"/>
      <c r="Q2077" s="40"/>
      <c r="R2077" s="39"/>
      <c r="S2077" s="39"/>
      <c r="T2077" s="39"/>
      <c r="U2077" s="40"/>
      <c r="V2077" s="39"/>
      <c r="W2077" s="69"/>
      <c r="Y2077" t="s">
        <v>294</v>
      </c>
      <c r="AA2077">
        <v>11732</v>
      </c>
      <c r="AB2077" s="46" t="b">
        <v>0</v>
      </c>
      <c r="AD2077" s="8"/>
    </row>
    <row r="2078" ht="14.25" customHeight="1">
      <c r="A2078" s="38">
        <v>1287</v>
      </c>
      <c r="B2078" s="46" t="s">
        <v>174</v>
      </c>
      <c r="C2078" s="46" t="s">
        <v>45</v>
      </c>
      <c r="D2078" s="46" t="s">
        <v>3028</v>
      </c>
      <c r="E2078" s="46" t="s">
        <v>3030</v>
      </c>
      <c r="F2078" t="s">
        <v>48</v>
      </c>
      <c r="G2078" s="46" t="s">
        <v>49</v>
      </c>
      <c r="H2078">
        <v>0.316227766017</v>
      </c>
      <c r="I2078" t="s">
        <v>37</v>
      </c>
      <c r="L2078" t="s">
        <v>50</v>
      </c>
      <c r="M2078" t="s">
        <v>39</v>
      </c>
      <c r="N2078" s="40"/>
      <c r="O2078" s="40"/>
      <c r="P2078" s="40"/>
      <c r="Q2078" s="40"/>
      <c r="R2078" s="39"/>
      <c r="S2078" s="39"/>
      <c r="T2078" s="39"/>
      <c r="U2078" s="40"/>
      <c r="V2078" s="39"/>
      <c r="W2078" s="69"/>
      <c r="Y2078" t="s">
        <v>294</v>
      </c>
      <c r="AA2078">
        <v>11732</v>
      </c>
      <c r="AB2078" s="46" t="b">
        <v>0</v>
      </c>
      <c r="AD2078" s="8"/>
    </row>
    <row r="2079" ht="14.25" customHeight="1">
      <c r="A2079" s="38">
        <v>1287</v>
      </c>
      <c r="B2079" s="46" t="s">
        <v>53</v>
      </c>
      <c r="C2079" s="46" t="s">
        <v>45</v>
      </c>
      <c r="D2079" s="46" t="s">
        <v>3031</v>
      </c>
      <c r="E2079" s="46" t="s">
        <v>3032</v>
      </c>
      <c r="F2079" t="s">
        <v>48</v>
      </c>
      <c r="G2079" s="46" t="s">
        <v>49</v>
      </c>
      <c r="H2079">
        <v>0.239883291902</v>
      </c>
      <c r="I2079" t="s">
        <v>37</v>
      </c>
      <c r="L2079" t="s">
        <v>50</v>
      </c>
      <c r="M2079" t="s">
        <v>39</v>
      </c>
      <c r="N2079" s="40"/>
      <c r="O2079" s="40"/>
      <c r="P2079" s="40"/>
      <c r="Q2079" s="40"/>
      <c r="R2079" s="39"/>
      <c r="S2079" s="39"/>
      <c r="T2079" s="39"/>
      <c r="U2079" s="40"/>
      <c r="V2079" s="39"/>
      <c r="W2079" s="69"/>
      <c r="Y2079" t="s">
        <v>294</v>
      </c>
      <c r="AA2079">
        <v>9650</v>
      </c>
      <c r="AB2079" s="46" t="b">
        <v>0</v>
      </c>
      <c r="AD2079" s="8"/>
    </row>
    <row r="2080" ht="14.25" customHeight="1">
      <c r="A2080" s="38">
        <v>1287</v>
      </c>
      <c r="B2080" s="46" t="s">
        <v>174</v>
      </c>
      <c r="C2080" s="46" t="s">
        <v>45</v>
      </c>
      <c r="D2080" s="46" t="s">
        <v>3031</v>
      </c>
      <c r="E2080" s="46" t="s">
        <v>3033</v>
      </c>
      <c r="F2080" t="s">
        <v>48</v>
      </c>
      <c r="G2080" s="46" t="s">
        <v>49</v>
      </c>
      <c r="H2080">
        <v>0.239883291902</v>
      </c>
      <c r="I2080" t="s">
        <v>37</v>
      </c>
      <c r="L2080" t="s">
        <v>50</v>
      </c>
      <c r="M2080" t="s">
        <v>39</v>
      </c>
      <c r="N2080" s="40"/>
      <c r="O2080" s="40"/>
      <c r="P2080" s="40"/>
      <c r="Q2080" s="40"/>
      <c r="R2080" s="39"/>
      <c r="S2080" s="39"/>
      <c r="T2080" s="39"/>
      <c r="U2080" s="40"/>
      <c r="V2080" s="39"/>
      <c r="W2080" s="69"/>
      <c r="Y2080" t="s">
        <v>294</v>
      </c>
      <c r="AA2080">
        <v>9650</v>
      </c>
      <c r="AB2080" s="46" t="b">
        <v>0</v>
      </c>
      <c r="AD2080" s="8"/>
    </row>
    <row r="2081" ht="14.25" customHeight="1">
      <c r="A2081" s="38">
        <v>1287</v>
      </c>
      <c r="B2081" s="46" t="s">
        <v>53</v>
      </c>
      <c r="C2081" s="46" t="s">
        <v>45</v>
      </c>
      <c r="D2081" s="46" t="s">
        <v>3034</v>
      </c>
      <c r="E2081" s="46" t="s">
        <v>3035</v>
      </c>
      <c r="F2081" t="s">
        <v>48</v>
      </c>
      <c r="G2081" s="46" t="s">
        <v>49</v>
      </c>
      <c r="H2081">
        <v>0.190546071796</v>
      </c>
      <c r="I2081" t="s">
        <v>37</v>
      </c>
      <c r="L2081" t="s">
        <v>50</v>
      </c>
      <c r="M2081" t="s">
        <v>39</v>
      </c>
      <c r="N2081" s="40"/>
      <c r="O2081" s="40"/>
      <c r="P2081" s="40"/>
      <c r="Q2081" s="40"/>
      <c r="R2081" s="39"/>
      <c r="S2081" s="39"/>
      <c r="T2081" s="39"/>
      <c r="U2081" s="40"/>
      <c r="V2081" s="39"/>
      <c r="W2081" s="69"/>
      <c r="Y2081" t="s">
        <v>294</v>
      </c>
      <c r="AA2081">
        <v>6176</v>
      </c>
      <c r="AB2081" s="46" t="b">
        <v>0</v>
      </c>
      <c r="AD2081" s="8"/>
    </row>
    <row r="2082" ht="14.25" customHeight="1">
      <c r="A2082" s="38">
        <v>1287</v>
      </c>
      <c r="B2082" s="46" t="s">
        <v>44</v>
      </c>
      <c r="C2082" s="46" t="s">
        <v>45</v>
      </c>
      <c r="D2082" s="46" t="s">
        <v>3036</v>
      </c>
      <c r="E2082" s="46" t="s">
        <v>3037</v>
      </c>
      <c r="F2082" t="s">
        <v>48</v>
      </c>
      <c r="G2082" s="46" t="s">
        <v>49</v>
      </c>
      <c r="H2082">
        <v>0.000701455298</v>
      </c>
      <c r="I2082" t="s">
        <v>37</v>
      </c>
      <c r="L2082" t="s">
        <v>50</v>
      </c>
      <c r="M2082" t="s">
        <v>39</v>
      </c>
      <c r="N2082" s="40"/>
      <c r="O2082" s="40"/>
      <c r="P2082" s="40"/>
      <c r="Q2082" s="40"/>
      <c r="R2082" s="39"/>
      <c r="S2082" s="39"/>
      <c r="T2082" s="39"/>
      <c r="U2082" s="40"/>
      <c r="V2082" s="39"/>
      <c r="W2082" s="69"/>
      <c r="Y2082" t="s">
        <v>40</v>
      </c>
      <c r="AA2082">
        <v>10468541</v>
      </c>
      <c r="AB2082" s="46" t="b">
        <v>0</v>
      </c>
      <c r="AD2082" s="8"/>
    </row>
    <row r="2083" ht="14.25" customHeight="1">
      <c r="A2083" s="38">
        <v>1287</v>
      </c>
      <c r="B2083" s="46" t="s">
        <v>44</v>
      </c>
      <c r="C2083" s="46" t="s">
        <v>45</v>
      </c>
      <c r="D2083" s="46" t="s">
        <v>3038</v>
      </c>
      <c r="E2083" s="46" t="s">
        <v>3039</v>
      </c>
      <c r="F2083" t="s">
        <v>48</v>
      </c>
      <c r="G2083" s="46" t="s">
        <v>49</v>
      </c>
      <c r="H2083">
        <v>0.000887156012</v>
      </c>
      <c r="I2083" t="s">
        <v>37</v>
      </c>
      <c r="L2083" t="s">
        <v>50</v>
      </c>
      <c r="M2083" t="s">
        <v>39</v>
      </c>
      <c r="N2083" s="40"/>
      <c r="O2083" s="40"/>
      <c r="P2083" s="40"/>
      <c r="Q2083" s="40"/>
      <c r="R2083" s="39"/>
      <c r="S2083" s="39"/>
      <c r="T2083" s="39"/>
      <c r="U2083" s="40"/>
      <c r="V2083" s="39"/>
      <c r="W2083" s="69"/>
      <c r="Y2083" t="s">
        <v>40</v>
      </c>
      <c r="AA2083">
        <v>10469277</v>
      </c>
      <c r="AB2083" s="46" t="b">
        <v>0</v>
      </c>
      <c r="AD2083" s="8"/>
    </row>
    <row r="2084" ht="14.25" customHeight="1">
      <c r="A2084" s="38">
        <v>1287</v>
      </c>
      <c r="B2084" s="46" t="s">
        <v>44</v>
      </c>
      <c r="C2084" s="46" t="s">
        <v>45</v>
      </c>
      <c r="D2084" s="46" t="s">
        <v>3040</v>
      </c>
      <c r="E2084" s="46" t="s">
        <v>3041</v>
      </c>
      <c r="F2084" t="s">
        <v>48</v>
      </c>
      <c r="G2084" s="46" t="s">
        <v>49</v>
      </c>
      <c r="H2084">
        <v>0.023713737057</v>
      </c>
      <c r="I2084" t="s">
        <v>37</v>
      </c>
      <c r="L2084" t="s">
        <v>50</v>
      </c>
      <c r="M2084" t="s">
        <v>39</v>
      </c>
      <c r="N2084" s="40"/>
      <c r="O2084" s="40"/>
      <c r="P2084" s="40"/>
      <c r="Q2084" s="40"/>
      <c r="R2084" s="39"/>
      <c r="S2084" s="39"/>
      <c r="T2084" s="39"/>
      <c r="U2084" s="40"/>
      <c r="V2084" s="39"/>
      <c r="W2084" s="69"/>
      <c r="Y2084" t="s">
        <v>40</v>
      </c>
      <c r="AA2084">
        <v>2259</v>
      </c>
      <c r="AB2084" s="46" t="b">
        <v>0</v>
      </c>
      <c r="AD2084" s="8"/>
    </row>
    <row r="2085" ht="14.25" customHeight="1">
      <c r="A2085" s="38">
        <v>1287</v>
      </c>
      <c r="B2085" s="46" t="s">
        <v>44</v>
      </c>
      <c r="C2085" s="46" t="s">
        <v>45</v>
      </c>
      <c r="D2085" s="46" t="s">
        <v>3042</v>
      </c>
      <c r="E2085" s="46" t="s">
        <v>3043</v>
      </c>
      <c r="F2085" t="s">
        <v>48</v>
      </c>
      <c r="G2085" s="46" t="s">
        <v>49</v>
      </c>
      <c r="H2085">
        <v>0.00154525444</v>
      </c>
      <c r="I2085" t="s">
        <v>37</v>
      </c>
      <c r="L2085" t="s">
        <v>50</v>
      </c>
      <c r="M2085" t="s">
        <v>39</v>
      </c>
      <c r="N2085" s="40"/>
      <c r="O2085" s="40"/>
      <c r="P2085" s="40"/>
      <c r="Q2085" s="40"/>
      <c r="R2085" s="39"/>
      <c r="S2085" s="39"/>
      <c r="T2085" s="39"/>
      <c r="U2085" s="40"/>
      <c r="V2085" s="39"/>
      <c r="W2085" s="69"/>
      <c r="Y2085" t="s">
        <v>40</v>
      </c>
      <c r="AA2085">
        <v>4569</v>
      </c>
      <c r="AB2085" s="46" t="b">
        <v>0</v>
      </c>
      <c r="AD2085" s="8"/>
    </row>
    <row r="2086" ht="14.25" customHeight="1">
      <c r="A2086" s="38">
        <v>1287</v>
      </c>
      <c r="B2086" s="46" t="s">
        <v>53</v>
      </c>
      <c r="C2086" s="46" t="s">
        <v>45</v>
      </c>
      <c r="D2086" s="46" t="s">
        <v>3044</v>
      </c>
      <c r="E2086" s="46" t="s">
        <v>3045</v>
      </c>
      <c r="F2086" t="s">
        <v>48</v>
      </c>
      <c r="G2086" s="46" t="s">
        <v>49</v>
      </c>
      <c r="H2086">
        <v>0.000058884366</v>
      </c>
      <c r="I2086" t="s">
        <v>37</v>
      </c>
      <c r="L2086" t="s">
        <v>50</v>
      </c>
      <c r="M2086" t="s">
        <v>39</v>
      </c>
      <c r="N2086" s="40"/>
      <c r="O2086" s="40"/>
      <c r="P2086" s="40"/>
      <c r="Q2086" s="40"/>
      <c r="R2086" s="39"/>
      <c r="S2086" s="39"/>
      <c r="T2086" s="39"/>
      <c r="U2086" s="40"/>
      <c r="V2086" s="39"/>
      <c r="W2086" s="69"/>
      <c r="Y2086" t="s">
        <v>294</v>
      </c>
      <c r="AA2086">
        <v>10755</v>
      </c>
      <c r="AB2086" s="46" t="b">
        <v>0</v>
      </c>
      <c r="AD2086" s="8"/>
    </row>
    <row r="2087" ht="14.25" customHeight="1">
      <c r="A2087" s="38">
        <v>1287</v>
      </c>
      <c r="B2087" s="46" t="s">
        <v>44</v>
      </c>
      <c r="C2087" s="46" t="s">
        <v>45</v>
      </c>
      <c r="D2087" s="46" t="s">
        <v>3046</v>
      </c>
      <c r="E2087" s="46" t="s">
        <v>3047</v>
      </c>
      <c r="F2087" t="s">
        <v>48</v>
      </c>
      <c r="G2087" s="46" t="s">
        <v>49</v>
      </c>
      <c r="H2087">
        <v>0.004864072057</v>
      </c>
      <c r="I2087" t="s">
        <v>37</v>
      </c>
      <c r="L2087" s="46" t="str">
        <f>((I2087&amp;A2087)&amp;"-")&amp;B2087</f>
        <v>REF1287-Wang 99 - S3</v>
      </c>
      <c r="M2087" t="s">
        <v>39</v>
      </c>
      <c r="N2087" s="40"/>
      <c r="O2087" s="40"/>
      <c r="P2087" s="40"/>
      <c r="Q2087" s="40"/>
      <c r="R2087" s="39"/>
      <c r="S2087" s="39"/>
      <c r="T2087" s="39"/>
      <c r="U2087" s="40"/>
      <c r="V2087" s="39"/>
      <c r="W2087" s="69"/>
      <c r="Y2087" t="s">
        <v>40</v>
      </c>
      <c r="AA2087">
        <v>28295112</v>
      </c>
      <c r="AB2087" s="46" t="b">
        <v>0</v>
      </c>
      <c r="AD2087" s="8"/>
    </row>
    <row r="2088" ht="14.25" customHeight="1">
      <c r="A2088" s="38">
        <v>1287</v>
      </c>
      <c r="B2088" s="46" t="s">
        <v>53</v>
      </c>
      <c r="C2088" s="46" t="s">
        <v>45</v>
      </c>
      <c r="D2088" s="46" t="s">
        <v>3048</v>
      </c>
      <c r="E2088" s="46" t="s">
        <v>3049</v>
      </c>
      <c r="F2088" t="s">
        <v>48</v>
      </c>
      <c r="G2088" s="46" t="s">
        <v>49</v>
      </c>
      <c r="H2088">
        <v>0.000001584893</v>
      </c>
      <c r="I2088" t="s">
        <v>37</v>
      </c>
      <c r="L2088" t="s">
        <v>50</v>
      </c>
      <c r="M2088" t="s">
        <v>39</v>
      </c>
      <c r="N2088" s="40"/>
      <c r="O2088" s="40"/>
      <c r="P2088" s="40"/>
      <c r="Q2088" s="40"/>
      <c r="R2088" s="39"/>
      <c r="S2088" s="39"/>
      <c r="T2088" s="39"/>
      <c r="U2088" s="40"/>
      <c r="V2088" s="39"/>
      <c r="W2088" s="69"/>
      <c r="Y2088" t="s">
        <v>40</v>
      </c>
      <c r="AA2088">
        <v>15473</v>
      </c>
      <c r="AB2088" s="46" t="b">
        <v>0</v>
      </c>
      <c r="AD2088" s="8"/>
    </row>
    <row r="2089" ht="14.25" customHeight="1">
      <c r="A2089" s="38">
        <v>1287</v>
      </c>
      <c r="B2089" s="46" t="s">
        <v>174</v>
      </c>
      <c r="C2089" s="46" t="s">
        <v>45</v>
      </c>
      <c r="D2089" s="46" t="s">
        <v>3048</v>
      </c>
      <c r="E2089" s="46" t="s">
        <v>3049</v>
      </c>
      <c r="F2089" t="s">
        <v>48</v>
      </c>
      <c r="G2089" s="46" t="s">
        <v>49</v>
      </c>
      <c r="H2089">
        <v>0.000001584893</v>
      </c>
      <c r="I2089" t="s">
        <v>37</v>
      </c>
      <c r="L2089" t="s">
        <v>50</v>
      </c>
      <c r="M2089" t="s">
        <v>39</v>
      </c>
      <c r="N2089" s="40"/>
      <c r="O2089" s="40"/>
      <c r="P2089" s="40"/>
      <c r="Q2089" s="40"/>
      <c r="R2089" s="39"/>
      <c r="S2089" s="39"/>
      <c r="T2089" s="39"/>
      <c r="U2089" s="40"/>
      <c r="V2089" s="39"/>
      <c r="W2089" s="69"/>
      <c r="Y2089" t="s">
        <v>40</v>
      </c>
      <c r="AA2089">
        <v>15473</v>
      </c>
      <c r="AB2089" s="46" t="b">
        <v>0</v>
      </c>
      <c r="AD2089" s="8"/>
    </row>
    <row r="2090" ht="14.25" customHeight="1">
      <c r="A2090" s="38">
        <v>1287</v>
      </c>
      <c r="B2090" s="46" t="s">
        <v>174</v>
      </c>
      <c r="C2090" s="46" t="s">
        <v>45</v>
      </c>
      <c r="D2090" s="46" t="s">
        <v>3050</v>
      </c>
      <c r="E2090" s="46" t="s">
        <v>3051</v>
      </c>
      <c r="F2090" t="s">
        <v>48</v>
      </c>
      <c r="G2090" s="46" t="s">
        <v>49</v>
      </c>
      <c r="H2090">
        <v>0.000000002951</v>
      </c>
      <c r="I2090" t="s">
        <v>37</v>
      </c>
      <c r="L2090" t="s">
        <v>50</v>
      </c>
      <c r="M2090" t="s">
        <v>39</v>
      </c>
      <c r="N2090" s="40"/>
      <c r="O2090" s="40"/>
      <c r="P2090" s="40"/>
      <c r="Q2090" s="40"/>
      <c r="R2090" s="39"/>
      <c r="S2090" s="39"/>
      <c r="T2090" s="39"/>
      <c r="U2090" s="40"/>
      <c r="V2090" s="39"/>
      <c r="W2090" s="69"/>
      <c r="Y2090" t="s">
        <v>40</v>
      </c>
      <c r="AA2090">
        <v>33281</v>
      </c>
      <c r="AB2090" s="46" t="b">
        <v>0</v>
      </c>
      <c r="AD2090" s="8"/>
    </row>
    <row r="2091" ht="14.25" customHeight="1">
      <c r="A2091" s="38">
        <v>1287</v>
      </c>
      <c r="B2091" s="46" t="s">
        <v>174</v>
      </c>
      <c r="C2091" s="46" t="s">
        <v>45</v>
      </c>
      <c r="D2091" s="46" t="s">
        <v>3052</v>
      </c>
      <c r="E2091" s="46" t="s">
        <v>3053</v>
      </c>
      <c r="F2091" t="s">
        <v>48</v>
      </c>
      <c r="G2091" s="46" t="s">
        <v>49</v>
      </c>
      <c r="H2091">
        <v>0.000000104713</v>
      </c>
      <c r="I2091" t="s">
        <v>37</v>
      </c>
      <c r="L2091" t="s">
        <v>50</v>
      </c>
      <c r="M2091" t="s">
        <v>39</v>
      </c>
      <c r="N2091" s="40"/>
      <c r="O2091" s="40"/>
      <c r="P2091" s="40"/>
      <c r="Q2091" s="40"/>
      <c r="R2091" s="39"/>
      <c r="S2091" s="39"/>
      <c r="T2091" s="39"/>
      <c r="U2091" s="40"/>
      <c r="V2091" s="39"/>
      <c r="W2091" s="69"/>
      <c r="Y2091" t="s">
        <v>40</v>
      </c>
      <c r="AA2091">
        <v>38189</v>
      </c>
      <c r="AB2091" s="46" t="b">
        <v>0</v>
      </c>
      <c r="AD2091" s="8"/>
    </row>
    <row r="2092" ht="14.25" customHeight="1">
      <c r="A2092" s="38">
        <v>1287</v>
      </c>
      <c r="B2092" s="46" t="s">
        <v>174</v>
      </c>
      <c r="C2092" s="46" t="s">
        <v>45</v>
      </c>
      <c r="D2092" s="46" t="s">
        <v>3054</v>
      </c>
      <c r="E2092" s="46" t="s">
        <v>3055</v>
      </c>
      <c r="F2092" t="s">
        <v>48</v>
      </c>
      <c r="G2092" s="46" t="s">
        <v>49</v>
      </c>
      <c r="H2092">
        <v>0.000000002884</v>
      </c>
      <c r="I2092" t="s">
        <v>37</v>
      </c>
      <c r="L2092" t="s">
        <v>50</v>
      </c>
      <c r="M2092" t="s">
        <v>39</v>
      </c>
      <c r="N2092" s="40"/>
      <c r="O2092" s="40"/>
      <c r="P2092" s="40"/>
      <c r="Q2092" s="40"/>
      <c r="R2092" s="39"/>
      <c r="S2092" s="39"/>
      <c r="T2092" s="39"/>
      <c r="U2092" s="40"/>
      <c r="V2092" s="39"/>
      <c r="W2092" s="69"/>
      <c r="Y2092" t="s">
        <v>40</v>
      </c>
      <c r="AA2092">
        <v>33456</v>
      </c>
      <c r="AB2092" s="46" t="b">
        <v>0</v>
      </c>
      <c r="AD2092" s="8"/>
    </row>
    <row r="2093" ht="14.25" customHeight="1">
      <c r="A2093" s="38">
        <v>138</v>
      </c>
      <c r="B2093" s="44" t="s">
        <v>3056</v>
      </c>
      <c r="C2093" s="46" t="s">
        <v>3057</v>
      </c>
      <c r="D2093" s="46" t="s">
        <v>3058</v>
      </c>
      <c r="E2093" s="46" t="s">
        <v>3059</v>
      </c>
      <c r="F2093" s="41" t="s">
        <v>689</v>
      </c>
      <c r="G2093" s="41" t="s">
        <v>3060</v>
      </c>
      <c r="H2093" s="65">
        <v>0.1</v>
      </c>
      <c r="I2093" t="s">
        <v>431</v>
      </c>
      <c r="K2093" s="46"/>
      <c r="L2093" s="46" t="s">
        <v>3061</v>
      </c>
      <c r="M2093" t="s">
        <v>583</v>
      </c>
      <c r="N2093" s="40"/>
      <c r="O2093" s="40"/>
      <c r="P2093" s="40"/>
      <c r="Q2093" s="40"/>
      <c r="R2093" s="39"/>
      <c r="S2093" s="39"/>
      <c r="T2093" s="39"/>
      <c r="U2093" s="40"/>
      <c r="V2093" s="39"/>
      <c r="W2093" s="69"/>
      <c r="Y2093" t="s">
        <v>40</v>
      </c>
      <c r="Z2093" t="s">
        <v>40</v>
      </c>
      <c r="AA2093">
        <v>68601</v>
      </c>
      <c r="AB2093" t="b">
        <f>if((W2093=""),false,true)</f>
        <v>0</v>
      </c>
      <c r="AD2093" s="8"/>
    </row>
    <row r="2094" ht="14.25" customHeight="1">
      <c r="A2094" s="38">
        <v>1287</v>
      </c>
      <c r="B2094" s="46" t="s">
        <v>53</v>
      </c>
      <c r="C2094" s="46" t="s">
        <v>45</v>
      </c>
      <c r="D2094" s="46" t="s">
        <v>3062</v>
      </c>
      <c r="E2094" s="46" t="s">
        <v>3063</v>
      </c>
      <c r="F2094" t="s">
        <v>48</v>
      </c>
      <c r="G2094" s="46" t="s">
        <v>49</v>
      </c>
      <c r="H2094">
        <v>0.000575439937</v>
      </c>
      <c r="I2094" t="s">
        <v>37</v>
      </c>
      <c r="L2094" s="46" t="str">
        <f>((I2094&amp;A2094)&amp;"-")&amp;B2094</f>
        <v>REF1287-Wang 99 - S1</v>
      </c>
      <c r="M2094" t="s">
        <v>39</v>
      </c>
      <c r="N2094" s="40"/>
      <c r="O2094" s="40"/>
      <c r="P2094" s="40"/>
      <c r="Q2094" s="40"/>
      <c r="R2094" s="39"/>
      <c r="S2094" s="39"/>
      <c r="T2094" s="39"/>
      <c r="U2094" s="40"/>
      <c r="V2094" s="39"/>
      <c r="W2094" s="69"/>
      <c r="Y2094" t="s">
        <v>40</v>
      </c>
      <c r="AA2094">
        <v>13860720</v>
      </c>
      <c r="AB2094" s="46" t="b">
        <v>0</v>
      </c>
      <c r="AD2094" s="8"/>
    </row>
    <row r="2095" ht="14.25" customHeight="1">
      <c r="A2095" s="38">
        <v>1280</v>
      </c>
      <c r="B2095" s="46" t="s">
        <v>3064</v>
      </c>
      <c r="C2095" s="46" t="s">
        <v>3065</v>
      </c>
      <c r="D2095" s="46" t="s">
        <v>3066</v>
      </c>
      <c r="E2095" s="46" t="s">
        <v>3067</v>
      </c>
      <c r="F2095" t="s">
        <v>485</v>
      </c>
      <c r="G2095" s="46" t="s">
        <v>665</v>
      </c>
      <c r="H2095">
        <v>0.21858469046438</v>
      </c>
      <c r="I2095" t="s">
        <v>37</v>
      </c>
      <c r="L2095" t="s">
        <v>3068</v>
      </c>
      <c r="M2095" t="s">
        <v>39</v>
      </c>
      <c r="N2095" s="40"/>
      <c r="O2095" s="40"/>
      <c r="P2095" s="40"/>
      <c r="Q2095" s="40"/>
      <c r="R2095" s="39"/>
      <c r="S2095" s="39"/>
      <c r="T2095" s="39"/>
      <c r="U2095" s="40"/>
      <c r="V2095" s="39"/>
      <c r="W2095" s="69"/>
      <c r="Y2095" t="s">
        <v>40</v>
      </c>
      <c r="AA2095">
        <v>5612</v>
      </c>
      <c r="AB2095" s="46" t="b">
        <f>if((W2095=""),false,true)</f>
        <v>0</v>
      </c>
      <c r="AD2095" s="8"/>
    </row>
    <row r="2096" ht="14.25" customHeight="1">
      <c r="A2096" s="38">
        <v>1280</v>
      </c>
      <c r="B2096" s="46" t="s">
        <v>3064</v>
      </c>
      <c r="C2096" s="46" t="s">
        <v>3065</v>
      </c>
      <c r="D2096" s="46" t="s">
        <v>3066</v>
      </c>
      <c r="E2096" s="46" t="s">
        <v>3067</v>
      </c>
      <c r="F2096" t="s">
        <v>594</v>
      </c>
      <c r="G2096" s="46" t="s">
        <v>595</v>
      </c>
      <c r="H2096">
        <v>0.17769402501053</v>
      </c>
      <c r="I2096" t="s">
        <v>37</v>
      </c>
      <c r="L2096" t="s">
        <v>3068</v>
      </c>
      <c r="M2096" t="s">
        <v>39</v>
      </c>
      <c r="N2096" s="40"/>
      <c r="O2096" s="40"/>
      <c r="P2096" s="40"/>
      <c r="Q2096" s="40"/>
      <c r="R2096" s="39"/>
      <c r="S2096" s="39"/>
      <c r="T2096" s="39"/>
      <c r="U2096" s="40"/>
      <c r="V2096" s="39"/>
      <c r="W2096" s="69"/>
      <c r="Y2096" t="s">
        <v>40</v>
      </c>
      <c r="AA2096">
        <v>5612</v>
      </c>
      <c r="AB2096" s="46" t="b">
        <f>if((W2096=""),false,true)</f>
        <v>0</v>
      </c>
      <c r="AD2096" s="8"/>
    </row>
    <row r="2097" ht="14.25" customHeight="1">
      <c r="A2097" s="38">
        <v>1280</v>
      </c>
      <c r="B2097" s="46" t="s">
        <v>3064</v>
      </c>
      <c r="C2097" s="46" t="s">
        <v>3065</v>
      </c>
      <c r="D2097" s="46" t="s">
        <v>3066</v>
      </c>
      <c r="E2097" s="46" t="s">
        <v>3067</v>
      </c>
      <c r="F2097" t="s">
        <v>598</v>
      </c>
      <c r="G2097" s="46" t="s">
        <v>667</v>
      </c>
      <c r="H2097">
        <v>0.19011235309188</v>
      </c>
      <c r="I2097" t="s">
        <v>37</v>
      </c>
      <c r="L2097" t="s">
        <v>3068</v>
      </c>
      <c r="M2097" t="s">
        <v>39</v>
      </c>
      <c r="N2097" s="40"/>
      <c r="O2097" s="40"/>
      <c r="P2097" s="40"/>
      <c r="Q2097" s="40"/>
      <c r="R2097" s="39"/>
      <c r="S2097" s="39"/>
      <c r="T2097" s="39"/>
      <c r="U2097" s="40"/>
      <c r="V2097" s="39"/>
      <c r="W2097" s="69"/>
      <c r="Y2097" t="s">
        <v>40</v>
      </c>
      <c r="AA2097">
        <v>5612</v>
      </c>
      <c r="AB2097" s="46" t="b">
        <f>if((W2097=""),false,true)</f>
        <v>0</v>
      </c>
      <c r="AD2097" s="8"/>
    </row>
    <row r="2098" ht="14.25" customHeight="1">
      <c r="A2098" s="38">
        <v>1280</v>
      </c>
      <c r="B2098" s="46" t="s">
        <v>3064</v>
      </c>
      <c r="C2098" s="46" t="s">
        <v>3065</v>
      </c>
      <c r="D2098" s="46" t="s">
        <v>3066</v>
      </c>
      <c r="E2098" s="46" t="s">
        <v>3067</v>
      </c>
      <c r="F2098" t="s">
        <v>35</v>
      </c>
      <c r="G2098" s="46" t="s">
        <v>668</v>
      </c>
      <c r="H2098">
        <v>0.15394039392201</v>
      </c>
      <c r="I2098" t="s">
        <v>37</v>
      </c>
      <c r="L2098" t="s">
        <v>3068</v>
      </c>
      <c r="M2098" t="s">
        <v>39</v>
      </c>
      <c r="N2098" s="40"/>
      <c r="O2098" s="40"/>
      <c r="P2098" s="40"/>
      <c r="Q2098" s="40"/>
      <c r="R2098" s="39"/>
      <c r="S2098" s="39"/>
      <c r="T2098" s="39"/>
      <c r="U2098" s="40"/>
      <c r="V2098" s="39"/>
      <c r="W2098" s="69"/>
      <c r="Y2098" t="s">
        <v>40</v>
      </c>
      <c r="AA2098">
        <v>5612</v>
      </c>
      <c r="AB2098" s="46" t="b">
        <f>if((W2098=""),false,true)</f>
        <v>0</v>
      </c>
      <c r="AD2098" s="8"/>
    </row>
    <row r="2099" ht="14.25" customHeight="1">
      <c r="A2099" s="38">
        <v>1280</v>
      </c>
      <c r="B2099" s="46" t="s">
        <v>3064</v>
      </c>
      <c r="C2099" s="46" t="s">
        <v>3065</v>
      </c>
      <c r="D2099" s="46" t="s">
        <v>3066</v>
      </c>
      <c r="E2099" s="46" t="s">
        <v>3067</v>
      </c>
      <c r="F2099" t="s">
        <v>669</v>
      </c>
      <c r="G2099" s="46" t="s">
        <v>670</v>
      </c>
      <c r="H2099">
        <v>0.20028147056481</v>
      </c>
      <c r="I2099" t="s">
        <v>37</v>
      </c>
      <c r="L2099" t="s">
        <v>3068</v>
      </c>
      <c r="M2099" t="s">
        <v>39</v>
      </c>
      <c r="N2099" s="40"/>
      <c r="O2099" s="40"/>
      <c r="P2099" s="40"/>
      <c r="Q2099" s="40"/>
      <c r="R2099" s="39"/>
      <c r="S2099" s="39"/>
      <c r="T2099" s="39"/>
      <c r="U2099" s="40"/>
      <c r="V2099" s="39"/>
      <c r="W2099" s="69"/>
      <c r="Y2099" t="s">
        <v>40</v>
      </c>
      <c r="AA2099">
        <v>5612</v>
      </c>
      <c r="AB2099" s="46" t="b">
        <f>if((W2099=""),false,true)</f>
        <v>0</v>
      </c>
      <c r="AD2099" s="8"/>
    </row>
    <row r="2100" ht="14.25" customHeight="1">
      <c r="A2100" s="38">
        <v>1280</v>
      </c>
      <c r="B2100" s="46" t="s">
        <v>3064</v>
      </c>
      <c r="C2100" s="46" t="s">
        <v>3065</v>
      </c>
      <c r="D2100" s="46" t="s">
        <v>3066</v>
      </c>
      <c r="E2100" s="46" t="s">
        <v>3067</v>
      </c>
      <c r="F2100" t="s">
        <v>580</v>
      </c>
      <c r="G2100" s="46" t="s">
        <v>581</v>
      </c>
      <c r="H2100">
        <v>0.24143488401392</v>
      </c>
      <c r="I2100" t="s">
        <v>37</v>
      </c>
      <c r="L2100" t="s">
        <v>3068</v>
      </c>
      <c r="M2100" t="s">
        <v>39</v>
      </c>
      <c r="N2100" s="40"/>
      <c r="O2100" s="40"/>
      <c r="P2100" s="40"/>
      <c r="Q2100" s="40"/>
      <c r="R2100" s="39"/>
      <c r="S2100" s="39"/>
      <c r="T2100" s="39"/>
      <c r="U2100" s="40"/>
      <c r="V2100" s="39"/>
      <c r="W2100" s="69"/>
      <c r="Y2100" t="s">
        <v>40</v>
      </c>
      <c r="AA2100">
        <v>5612</v>
      </c>
      <c r="AB2100" s="46" t="b">
        <f>if((W2100=""),false,true)</f>
        <v>0</v>
      </c>
      <c r="AD2100" s="8"/>
    </row>
    <row r="2101" ht="14.25" customHeight="1">
      <c r="A2101" s="38">
        <v>1280</v>
      </c>
      <c r="B2101" s="46" t="s">
        <v>3064</v>
      </c>
      <c r="C2101" s="46" t="s">
        <v>3065</v>
      </c>
      <c r="D2101" s="46" t="s">
        <v>3066</v>
      </c>
      <c r="E2101" s="46" t="s">
        <v>3067</v>
      </c>
      <c r="F2101" t="s">
        <v>1361</v>
      </c>
      <c r="G2101" s="46" t="s">
        <v>1362</v>
      </c>
      <c r="H2101">
        <v>0.54605805678488</v>
      </c>
      <c r="I2101" t="s">
        <v>37</v>
      </c>
      <c r="L2101" t="s">
        <v>3068</v>
      </c>
      <c r="M2101" t="s">
        <v>39</v>
      </c>
      <c r="N2101" s="40"/>
      <c r="O2101" s="40"/>
      <c r="P2101" s="40"/>
      <c r="Q2101" s="40"/>
      <c r="R2101" s="39"/>
      <c r="S2101" s="39"/>
      <c r="T2101" s="39"/>
      <c r="U2101" s="40"/>
      <c r="V2101" s="39"/>
      <c r="W2101" s="69"/>
      <c r="Y2101" t="s">
        <v>40</v>
      </c>
      <c r="AA2101">
        <v>5612</v>
      </c>
      <c r="AB2101" s="46" t="b">
        <f>if((W2101=""),false,true)</f>
        <v>0</v>
      </c>
      <c r="AD2101" s="8"/>
    </row>
    <row r="2102" ht="14.25" customHeight="1">
      <c r="A2102" s="38">
        <v>1280</v>
      </c>
      <c r="B2102" s="46" t="s">
        <v>3064</v>
      </c>
      <c r="C2102" s="46" t="s">
        <v>3065</v>
      </c>
      <c r="D2102" s="46" t="s">
        <v>3066</v>
      </c>
      <c r="E2102" s="46" t="s">
        <v>3067</v>
      </c>
      <c r="F2102" t="s">
        <v>671</v>
      </c>
      <c r="G2102" s="46" t="s">
        <v>672</v>
      </c>
      <c r="H2102">
        <v>0.20412407233381</v>
      </c>
      <c r="I2102" t="s">
        <v>37</v>
      </c>
      <c r="L2102" t="s">
        <v>3068</v>
      </c>
      <c r="M2102" t="s">
        <v>39</v>
      </c>
      <c r="N2102" s="40"/>
      <c r="O2102" s="40"/>
      <c r="P2102" s="40"/>
      <c r="Q2102" s="40"/>
      <c r="R2102" s="39"/>
      <c r="S2102" s="39"/>
      <c r="T2102" s="39"/>
      <c r="U2102" s="40"/>
      <c r="V2102" s="39"/>
      <c r="W2102" s="69"/>
      <c r="Y2102" t="s">
        <v>40</v>
      </c>
      <c r="AA2102">
        <v>5612</v>
      </c>
      <c r="AB2102" s="46" t="b">
        <f>if((W2102=""),false,true)</f>
        <v>0</v>
      </c>
      <c r="AD2102" s="8"/>
    </row>
    <row r="2103" ht="14.25" customHeight="1">
      <c r="A2103" s="38">
        <v>1280</v>
      </c>
      <c r="B2103" s="46" t="s">
        <v>3064</v>
      </c>
      <c r="C2103" s="46" t="s">
        <v>3065</v>
      </c>
      <c r="D2103" s="46" t="s">
        <v>3066</v>
      </c>
      <c r="E2103" s="46" t="s">
        <v>3067</v>
      </c>
      <c r="F2103" t="s">
        <v>1646</v>
      </c>
      <c r="G2103" s="46" t="s">
        <v>1961</v>
      </c>
      <c r="H2103">
        <v>0.30438031373461</v>
      </c>
      <c r="I2103" t="s">
        <v>37</v>
      </c>
      <c r="L2103" t="s">
        <v>3068</v>
      </c>
      <c r="M2103" t="s">
        <v>39</v>
      </c>
      <c r="N2103" s="40"/>
      <c r="O2103" s="40"/>
      <c r="P2103" s="40"/>
      <c r="Q2103" s="40"/>
      <c r="R2103" s="39"/>
      <c r="S2103" s="39"/>
      <c r="T2103" s="39"/>
      <c r="U2103" s="40"/>
      <c r="V2103" s="39"/>
      <c r="W2103" s="69"/>
      <c r="Y2103" t="s">
        <v>40</v>
      </c>
      <c r="AA2103">
        <v>5612</v>
      </c>
      <c r="AB2103" s="46" t="b">
        <f>if((W2103=""),false,true)</f>
        <v>0</v>
      </c>
      <c r="AD2103" s="8"/>
    </row>
    <row r="2104" ht="14.25" customHeight="1">
      <c r="A2104" s="38">
        <v>1280</v>
      </c>
      <c r="B2104" s="46" t="s">
        <v>3064</v>
      </c>
      <c r="C2104" s="46" t="s">
        <v>3065</v>
      </c>
      <c r="D2104" s="46" t="s">
        <v>3066</v>
      </c>
      <c r="E2104" s="46" t="s">
        <v>3067</v>
      </c>
      <c r="F2104" t="s">
        <v>1962</v>
      </c>
      <c r="G2104" s="46" t="s">
        <v>1963</v>
      </c>
      <c r="H2104">
        <v>0.44763981056603</v>
      </c>
      <c r="I2104" t="s">
        <v>37</v>
      </c>
      <c r="L2104" t="s">
        <v>3068</v>
      </c>
      <c r="M2104" t="s">
        <v>39</v>
      </c>
      <c r="N2104" s="40"/>
      <c r="O2104" s="40"/>
      <c r="P2104" s="40"/>
      <c r="Q2104" s="40"/>
      <c r="R2104" s="39"/>
      <c r="S2104" s="39"/>
      <c r="T2104" s="39"/>
      <c r="U2104" s="40"/>
      <c r="V2104" s="39"/>
      <c r="W2104" s="69"/>
      <c r="Y2104" t="s">
        <v>40</v>
      </c>
      <c r="AA2104">
        <v>5612</v>
      </c>
      <c r="AB2104" s="46" t="b">
        <f>if((W2104=""),false,true)</f>
        <v>0</v>
      </c>
      <c r="AD2104" s="8"/>
    </row>
    <row r="2105" ht="14.25" customHeight="1">
      <c r="A2105" s="38">
        <v>1280</v>
      </c>
      <c r="B2105" s="46" t="s">
        <v>3064</v>
      </c>
      <c r="C2105" s="46" t="s">
        <v>3065</v>
      </c>
      <c r="D2105" s="46" t="s">
        <v>3066</v>
      </c>
      <c r="E2105" s="46" t="s">
        <v>3067</v>
      </c>
      <c r="F2105" t="s">
        <v>1964</v>
      </c>
      <c r="G2105" s="46" t="s">
        <v>1965</v>
      </c>
      <c r="H2105">
        <v>0.41739619713906</v>
      </c>
      <c r="I2105" t="s">
        <v>37</v>
      </c>
      <c r="L2105" t="s">
        <v>3068</v>
      </c>
      <c r="M2105" t="s">
        <v>39</v>
      </c>
      <c r="N2105" s="40"/>
      <c r="O2105" s="40"/>
      <c r="P2105" s="40"/>
      <c r="Q2105" s="40"/>
      <c r="R2105" s="39"/>
      <c r="S2105" s="39"/>
      <c r="T2105" s="39"/>
      <c r="U2105" s="40"/>
      <c r="V2105" s="39"/>
      <c r="W2105" s="69"/>
      <c r="Y2105" t="s">
        <v>40</v>
      </c>
      <c r="AA2105">
        <v>5612</v>
      </c>
      <c r="AB2105" s="46" t="b">
        <f>if((W2105=""),false,true)</f>
        <v>0</v>
      </c>
      <c r="AD2105" s="8"/>
    </row>
    <row r="2106" ht="14.25" customHeight="1">
      <c r="A2106" s="38">
        <v>1280</v>
      </c>
      <c r="B2106" s="46" t="s">
        <v>3064</v>
      </c>
      <c r="C2106" s="46" t="s">
        <v>3065</v>
      </c>
      <c r="D2106" s="46" t="s">
        <v>3066</v>
      </c>
      <c r="E2106" s="46" t="s">
        <v>3067</v>
      </c>
      <c r="F2106" t="s">
        <v>675</v>
      </c>
      <c r="G2106" s="46" t="s">
        <v>676</v>
      </c>
      <c r="H2106">
        <v>0.16797317198194</v>
      </c>
      <c r="I2106" t="s">
        <v>37</v>
      </c>
      <c r="L2106" t="s">
        <v>3068</v>
      </c>
      <c r="M2106" t="s">
        <v>39</v>
      </c>
      <c r="N2106" s="40"/>
      <c r="O2106" s="40"/>
      <c r="P2106" s="40"/>
      <c r="Q2106" s="40"/>
      <c r="R2106" s="39"/>
      <c r="S2106" s="39"/>
      <c r="T2106" s="39"/>
      <c r="U2106" s="40"/>
      <c r="V2106" s="39"/>
      <c r="W2106" s="69"/>
      <c r="Y2106" t="s">
        <v>40</v>
      </c>
      <c r="AA2106">
        <v>5612</v>
      </c>
      <c r="AB2106" s="46" t="b">
        <f>if((W2106=""),false,true)</f>
        <v>0</v>
      </c>
      <c r="AD2106" s="8"/>
    </row>
    <row r="2107" ht="14.25" customHeight="1">
      <c r="A2107" s="38">
        <v>1280</v>
      </c>
      <c r="B2107" s="46" t="s">
        <v>3064</v>
      </c>
      <c r="C2107" s="46" t="s">
        <v>3065</v>
      </c>
      <c r="D2107" s="46" t="s">
        <v>3066</v>
      </c>
      <c r="E2107" s="46" t="s">
        <v>3067</v>
      </c>
      <c r="F2107" t="s">
        <v>677</v>
      </c>
      <c r="G2107" s="46" t="s">
        <v>678</v>
      </c>
      <c r="H2107">
        <v>0.19038758974952</v>
      </c>
      <c r="I2107" t="s">
        <v>37</v>
      </c>
      <c r="L2107" t="s">
        <v>3068</v>
      </c>
      <c r="M2107" t="s">
        <v>39</v>
      </c>
      <c r="N2107" s="40"/>
      <c r="O2107" s="40"/>
      <c r="P2107" s="40"/>
      <c r="Q2107" s="40"/>
      <c r="R2107" s="39"/>
      <c r="S2107" s="39"/>
      <c r="T2107" s="39"/>
      <c r="U2107" s="40"/>
      <c r="V2107" s="39"/>
      <c r="W2107" s="69"/>
      <c r="Y2107" t="s">
        <v>40</v>
      </c>
      <c r="AA2107">
        <v>5612</v>
      </c>
      <c r="AB2107" s="46" t="b">
        <f>if((W2107=""),false,true)</f>
        <v>0</v>
      </c>
      <c r="AD2107" s="8"/>
    </row>
    <row r="2108" ht="14.25" customHeight="1">
      <c r="A2108" s="38">
        <v>1280</v>
      </c>
      <c r="B2108" s="46" t="s">
        <v>3064</v>
      </c>
      <c r="C2108" s="46" t="s">
        <v>3065</v>
      </c>
      <c r="D2108" s="46" t="s">
        <v>3066</v>
      </c>
      <c r="E2108" s="46" t="s">
        <v>3067</v>
      </c>
      <c r="F2108" t="s">
        <v>679</v>
      </c>
      <c r="G2108" s="46" t="s">
        <v>680</v>
      </c>
      <c r="H2108">
        <v>0.14965119822427</v>
      </c>
      <c r="I2108" t="s">
        <v>37</v>
      </c>
      <c r="L2108" t="s">
        <v>3068</v>
      </c>
      <c r="M2108" t="s">
        <v>39</v>
      </c>
      <c r="N2108" s="40"/>
      <c r="O2108" s="40"/>
      <c r="P2108" s="40"/>
      <c r="Q2108" s="40"/>
      <c r="R2108" s="39"/>
      <c r="S2108" s="39"/>
      <c r="T2108" s="39"/>
      <c r="U2108" s="40"/>
      <c r="V2108" s="39"/>
      <c r="W2108" s="69"/>
      <c r="Y2108" t="s">
        <v>40</v>
      </c>
      <c r="AA2108">
        <v>5612</v>
      </c>
      <c r="AB2108" s="46" t="b">
        <f>if((W2108=""),false,true)</f>
        <v>0</v>
      </c>
      <c r="AD2108" s="8"/>
    </row>
    <row r="2109" ht="14.25" customHeight="1">
      <c r="A2109" s="38">
        <v>1280</v>
      </c>
      <c r="B2109" s="46" t="s">
        <v>3064</v>
      </c>
      <c r="C2109" s="46" t="s">
        <v>3065</v>
      </c>
      <c r="D2109" s="46" t="s">
        <v>3066</v>
      </c>
      <c r="E2109" s="46" t="s">
        <v>3067</v>
      </c>
      <c r="F2109" t="s">
        <v>681</v>
      </c>
      <c r="G2109" s="46" t="s">
        <v>682</v>
      </c>
      <c r="H2109">
        <v>0.37022841432503</v>
      </c>
      <c r="I2109" t="s">
        <v>37</v>
      </c>
      <c r="L2109" t="s">
        <v>3068</v>
      </c>
      <c r="M2109" t="s">
        <v>39</v>
      </c>
      <c r="N2109" s="40"/>
      <c r="O2109" s="40"/>
      <c r="P2109" s="40"/>
      <c r="Q2109" s="40"/>
      <c r="R2109" s="39"/>
      <c r="S2109" s="39"/>
      <c r="T2109" s="39"/>
      <c r="U2109" s="40"/>
      <c r="V2109" s="39"/>
      <c r="W2109" s="69"/>
      <c r="Y2109" t="s">
        <v>40</v>
      </c>
      <c r="AA2109">
        <v>5612</v>
      </c>
      <c r="AB2109" s="46" t="b">
        <f>if((W2109=""),false,true)</f>
        <v>0</v>
      </c>
      <c r="AD2109" s="8"/>
    </row>
    <row r="2110" ht="14.25" customHeight="1">
      <c r="A2110" s="38">
        <v>1280</v>
      </c>
      <c r="B2110" s="46" t="s">
        <v>3064</v>
      </c>
      <c r="C2110" s="46" t="s">
        <v>3065</v>
      </c>
      <c r="D2110" s="46" t="s">
        <v>3066</v>
      </c>
      <c r="E2110" s="46" t="s">
        <v>3067</v>
      </c>
      <c r="F2110" t="s">
        <v>683</v>
      </c>
      <c r="G2110" s="46" t="s">
        <v>684</v>
      </c>
      <c r="H2110">
        <v>0.22664761087729</v>
      </c>
      <c r="I2110" t="s">
        <v>37</v>
      </c>
      <c r="L2110" t="s">
        <v>3068</v>
      </c>
      <c r="M2110" t="s">
        <v>39</v>
      </c>
      <c r="N2110" s="40"/>
      <c r="O2110" s="40"/>
      <c r="P2110" s="40"/>
      <c r="Q2110" s="40"/>
      <c r="R2110" s="39"/>
      <c r="S2110" s="39"/>
      <c r="T2110" s="39"/>
      <c r="U2110" s="40"/>
      <c r="V2110" s="39"/>
      <c r="W2110" s="69"/>
      <c r="Y2110" t="s">
        <v>40</v>
      </c>
      <c r="AA2110">
        <v>5612</v>
      </c>
      <c r="AB2110" s="46" t="b">
        <f>if((W2110=""),false,true)</f>
        <v>0</v>
      </c>
      <c r="AD2110" s="8"/>
    </row>
    <row r="2111" ht="14.25" customHeight="1">
      <c r="A2111" s="38">
        <v>1280</v>
      </c>
      <c r="B2111" s="46" t="s">
        <v>3064</v>
      </c>
      <c r="C2111" s="46" t="s">
        <v>3065</v>
      </c>
      <c r="D2111" s="46" t="s">
        <v>3066</v>
      </c>
      <c r="E2111" s="46" t="s">
        <v>3067</v>
      </c>
      <c r="F2111" t="s">
        <v>584</v>
      </c>
      <c r="G2111" s="46" t="s">
        <v>585</v>
      </c>
      <c r="H2111">
        <v>0.23009122323969</v>
      </c>
      <c r="I2111" t="s">
        <v>37</v>
      </c>
      <c r="L2111" t="s">
        <v>3068</v>
      </c>
      <c r="M2111" t="s">
        <v>39</v>
      </c>
      <c r="N2111" s="40"/>
      <c r="O2111" s="40"/>
      <c r="P2111" s="40"/>
      <c r="Q2111" s="40"/>
      <c r="R2111" s="39"/>
      <c r="S2111" s="39"/>
      <c r="T2111" s="39"/>
      <c r="U2111" s="40"/>
      <c r="V2111" s="39"/>
      <c r="W2111" s="69"/>
      <c r="Y2111" t="s">
        <v>40</v>
      </c>
      <c r="AA2111">
        <v>5612</v>
      </c>
      <c r="AB2111" s="46" t="b">
        <f>if((W2111=""),false,true)</f>
        <v>0</v>
      </c>
      <c r="AD2111" s="8"/>
    </row>
    <row r="2112" ht="14.25" customHeight="1">
      <c r="A2112" s="38">
        <v>1280</v>
      </c>
      <c r="B2112" s="46" t="s">
        <v>3064</v>
      </c>
      <c r="C2112" s="46" t="s">
        <v>3065</v>
      </c>
      <c r="D2112" s="46" t="s">
        <v>3066</v>
      </c>
      <c r="E2112" s="46" t="s">
        <v>3067</v>
      </c>
      <c r="F2112" t="s">
        <v>1966</v>
      </c>
      <c r="G2112" s="46" t="s">
        <v>1967</v>
      </c>
      <c r="H2112">
        <v>0.40541831146231</v>
      </c>
      <c r="I2112" t="s">
        <v>37</v>
      </c>
      <c r="L2112" t="s">
        <v>3068</v>
      </c>
      <c r="M2112" t="s">
        <v>39</v>
      </c>
      <c r="N2112" s="40"/>
      <c r="O2112" s="40"/>
      <c r="P2112" s="40"/>
      <c r="Q2112" s="40"/>
      <c r="R2112" s="39"/>
      <c r="S2112" s="39"/>
      <c r="T2112" s="39"/>
      <c r="U2112" s="40"/>
      <c r="V2112" s="39"/>
      <c r="W2112" s="69"/>
      <c r="Y2112" t="s">
        <v>40</v>
      </c>
      <c r="AA2112">
        <v>5612</v>
      </c>
      <c r="AB2112" s="46" t="b">
        <f>if((W2112=""),false,true)</f>
        <v>0</v>
      </c>
      <c r="AD2112" s="8"/>
    </row>
    <row r="2113" ht="14.25" customHeight="1">
      <c r="A2113" s="38">
        <v>1280</v>
      </c>
      <c r="B2113" s="46" t="s">
        <v>3064</v>
      </c>
      <c r="C2113" s="46" t="s">
        <v>3065</v>
      </c>
      <c r="D2113" s="46" t="s">
        <v>3066</v>
      </c>
      <c r="E2113" s="46" t="s">
        <v>3067</v>
      </c>
      <c r="F2113" t="s">
        <v>1968</v>
      </c>
      <c r="G2113" s="46" t="s">
        <v>1969</v>
      </c>
      <c r="H2113">
        <v>0.43477398740668</v>
      </c>
      <c r="I2113" t="s">
        <v>37</v>
      </c>
      <c r="L2113" t="s">
        <v>3068</v>
      </c>
      <c r="M2113" t="s">
        <v>39</v>
      </c>
      <c r="N2113" s="40"/>
      <c r="O2113" s="40"/>
      <c r="P2113" s="40"/>
      <c r="Q2113" s="40"/>
      <c r="R2113" s="39"/>
      <c r="S2113" s="39"/>
      <c r="T2113" s="39"/>
      <c r="U2113" s="40"/>
      <c r="V2113" s="39"/>
      <c r="W2113" s="69"/>
      <c r="Y2113" t="s">
        <v>40</v>
      </c>
      <c r="AA2113">
        <v>5612</v>
      </c>
      <c r="AB2113" s="46" t="b">
        <f>if((W2113=""),false,true)</f>
        <v>0</v>
      </c>
      <c r="AD2113" s="8"/>
    </row>
    <row r="2114" ht="14.25" customHeight="1">
      <c r="A2114" s="38">
        <v>1280</v>
      </c>
      <c r="B2114" s="46" t="s">
        <v>3064</v>
      </c>
      <c r="C2114" s="46" t="s">
        <v>3065</v>
      </c>
      <c r="D2114" s="46" t="s">
        <v>3066</v>
      </c>
      <c r="E2114" s="46" t="s">
        <v>3067</v>
      </c>
      <c r="F2114" t="s">
        <v>685</v>
      </c>
      <c r="G2114" s="46" t="s">
        <v>686</v>
      </c>
      <c r="H2114">
        <v>0.19746129993193</v>
      </c>
      <c r="I2114" t="s">
        <v>37</v>
      </c>
      <c r="L2114" t="s">
        <v>3068</v>
      </c>
      <c r="M2114" t="s">
        <v>39</v>
      </c>
      <c r="N2114" s="40"/>
      <c r="O2114" s="40"/>
      <c r="P2114" s="40"/>
      <c r="Q2114" s="40"/>
      <c r="R2114" s="39"/>
      <c r="S2114" s="39"/>
      <c r="T2114" s="39"/>
      <c r="U2114" s="40"/>
      <c r="V2114" s="39"/>
      <c r="W2114" s="69"/>
      <c r="Y2114" t="s">
        <v>40</v>
      </c>
      <c r="AA2114">
        <v>5612</v>
      </c>
      <c r="AB2114" s="46" t="b">
        <f>if((W2114=""),false,true)</f>
        <v>0</v>
      </c>
      <c r="AD2114" s="8"/>
    </row>
    <row r="2115" ht="14.25" customHeight="1">
      <c r="A2115" s="38">
        <v>1280</v>
      </c>
      <c r="B2115" s="46" t="s">
        <v>3064</v>
      </c>
      <c r="C2115" s="46" t="s">
        <v>3065</v>
      </c>
      <c r="D2115" s="46" t="s">
        <v>3066</v>
      </c>
      <c r="E2115" s="46" t="s">
        <v>3067</v>
      </c>
      <c r="F2115" t="s">
        <v>687</v>
      </c>
      <c r="G2115" s="46" t="s">
        <v>688</v>
      </c>
      <c r="H2115">
        <v>0.20321500203731</v>
      </c>
      <c r="I2115" t="s">
        <v>37</v>
      </c>
      <c r="L2115" t="s">
        <v>3068</v>
      </c>
      <c r="M2115" t="s">
        <v>39</v>
      </c>
      <c r="N2115" s="40"/>
      <c r="O2115" s="40"/>
      <c r="P2115" s="40"/>
      <c r="Q2115" s="40"/>
      <c r="R2115" s="39"/>
      <c r="S2115" s="39"/>
      <c r="T2115" s="39"/>
      <c r="U2115" s="40"/>
      <c r="V2115" s="39"/>
      <c r="W2115" s="69"/>
      <c r="Y2115" t="s">
        <v>40</v>
      </c>
      <c r="AA2115">
        <v>5612</v>
      </c>
      <c r="AB2115" s="46" t="b">
        <f>if((W2115=""),false,true)</f>
        <v>0</v>
      </c>
      <c r="AD2115" s="8"/>
    </row>
    <row r="2116" ht="14.25" customHeight="1">
      <c r="A2116" s="38">
        <v>1280</v>
      </c>
      <c r="B2116" s="46" t="s">
        <v>3064</v>
      </c>
      <c r="C2116" s="46" t="s">
        <v>3065</v>
      </c>
      <c r="D2116" s="46" t="s">
        <v>3066</v>
      </c>
      <c r="E2116" s="46" t="s">
        <v>3067</v>
      </c>
      <c r="F2116" t="s">
        <v>588</v>
      </c>
      <c r="G2116" s="46" t="s">
        <v>589</v>
      </c>
      <c r="H2116">
        <v>0.15706757691642</v>
      </c>
      <c r="I2116" t="s">
        <v>37</v>
      </c>
      <c r="L2116" t="s">
        <v>3068</v>
      </c>
      <c r="M2116" t="s">
        <v>39</v>
      </c>
      <c r="N2116" s="40"/>
      <c r="O2116" s="40"/>
      <c r="P2116" s="40"/>
      <c r="Q2116" s="40"/>
      <c r="R2116" s="39"/>
      <c r="S2116" s="39"/>
      <c r="T2116" s="39"/>
      <c r="U2116" s="40"/>
      <c r="V2116" s="39"/>
      <c r="W2116" s="69"/>
      <c r="Y2116" t="s">
        <v>40</v>
      </c>
      <c r="AA2116">
        <v>5612</v>
      </c>
      <c r="AB2116" s="46" t="b">
        <f>if((W2116=""),false,true)</f>
        <v>0</v>
      </c>
      <c r="AD2116" s="8"/>
    </row>
    <row r="2117" ht="14.25" customHeight="1">
      <c r="A2117" s="38">
        <v>1280</v>
      </c>
      <c r="B2117" s="46" t="s">
        <v>3064</v>
      </c>
      <c r="C2117" s="46" t="s">
        <v>3065</v>
      </c>
      <c r="D2117" s="46" t="s">
        <v>3066</v>
      </c>
      <c r="E2117" s="46" t="s">
        <v>3067</v>
      </c>
      <c r="F2117" t="s">
        <v>703</v>
      </c>
      <c r="G2117" s="46" t="s">
        <v>704</v>
      </c>
      <c r="H2117">
        <v>0.0582203636729</v>
      </c>
      <c r="I2117" t="s">
        <v>37</v>
      </c>
      <c r="L2117" t="s">
        <v>3068</v>
      </c>
      <c r="M2117" t="s">
        <v>39</v>
      </c>
      <c r="N2117" s="40"/>
      <c r="O2117" s="40"/>
      <c r="P2117" s="40"/>
      <c r="Q2117" s="40"/>
      <c r="R2117" s="39"/>
      <c r="S2117" s="39"/>
      <c r="T2117" s="39"/>
      <c r="U2117" s="40"/>
      <c r="V2117" s="39"/>
      <c r="W2117" s="69"/>
      <c r="Y2117" t="s">
        <v>40</v>
      </c>
      <c r="AA2117">
        <v>5612</v>
      </c>
      <c r="AB2117" s="46" t="b">
        <f>if((W2117=""),false,true)</f>
        <v>0</v>
      </c>
      <c r="AD2117" s="8"/>
    </row>
    <row r="2118" ht="14.25" customHeight="1">
      <c r="A2118" s="38">
        <v>1280</v>
      </c>
      <c r="B2118" s="46" t="s">
        <v>3064</v>
      </c>
      <c r="C2118" s="46" t="s">
        <v>3065</v>
      </c>
      <c r="D2118" s="46" t="s">
        <v>3066</v>
      </c>
      <c r="E2118" s="46" t="s">
        <v>3067</v>
      </c>
      <c r="F2118" t="s">
        <v>705</v>
      </c>
      <c r="G2118" s="46" t="s">
        <v>706</v>
      </c>
      <c r="H2118">
        <v>0.30266849000407</v>
      </c>
      <c r="I2118" t="s">
        <v>37</v>
      </c>
      <c r="L2118" t="s">
        <v>3068</v>
      </c>
      <c r="M2118" t="s">
        <v>39</v>
      </c>
      <c r="N2118" s="40"/>
      <c r="O2118" s="40"/>
      <c r="P2118" s="40"/>
      <c r="Q2118" s="40"/>
      <c r="R2118" s="39"/>
      <c r="S2118" s="39"/>
      <c r="T2118" s="39"/>
      <c r="U2118" s="40"/>
      <c r="V2118" s="39"/>
      <c r="W2118" s="69"/>
      <c r="Y2118" t="s">
        <v>40</v>
      </c>
      <c r="AA2118">
        <v>5612</v>
      </c>
      <c r="AB2118" s="46" t="b">
        <f>if((W2118=""),false,true)</f>
        <v>0</v>
      </c>
      <c r="AD2118" s="8"/>
    </row>
    <row r="2119" ht="14.25" customHeight="1">
      <c r="A2119" s="38">
        <v>1280</v>
      </c>
      <c r="B2119" s="46" t="s">
        <v>3064</v>
      </c>
      <c r="C2119" s="46" t="s">
        <v>3065</v>
      </c>
      <c r="D2119" s="46" t="s">
        <v>3066</v>
      </c>
      <c r="E2119" s="46" t="s">
        <v>3067</v>
      </c>
      <c r="F2119" t="s">
        <v>707</v>
      </c>
      <c r="G2119" s="46" t="s">
        <v>708</v>
      </c>
      <c r="H2119">
        <v>0.093447460378563</v>
      </c>
      <c r="I2119" t="s">
        <v>37</v>
      </c>
      <c r="L2119" t="s">
        <v>3068</v>
      </c>
      <c r="M2119" t="s">
        <v>39</v>
      </c>
      <c r="N2119" s="40"/>
      <c r="O2119" s="40"/>
      <c r="P2119" s="40"/>
      <c r="Q2119" s="40"/>
      <c r="R2119" s="39"/>
      <c r="S2119" s="39"/>
      <c r="T2119" s="39"/>
      <c r="U2119" s="40"/>
      <c r="V2119" s="39"/>
      <c r="W2119" s="69"/>
      <c r="Y2119" t="s">
        <v>40</v>
      </c>
      <c r="AA2119">
        <v>5612</v>
      </c>
      <c r="AB2119" s="46" t="b">
        <f>if((W2119=""),false,true)</f>
        <v>0</v>
      </c>
      <c r="AD2119" s="8"/>
    </row>
    <row r="2120" ht="14.25" customHeight="1">
      <c r="A2120" s="38">
        <v>1280</v>
      </c>
      <c r="B2120" s="46" t="s">
        <v>3064</v>
      </c>
      <c r="C2120" s="46" t="s">
        <v>3065</v>
      </c>
      <c r="D2120" s="46" t="s">
        <v>3066</v>
      </c>
      <c r="E2120" s="46" t="s">
        <v>3067</v>
      </c>
      <c r="F2120" t="s">
        <v>429</v>
      </c>
      <c r="G2120" s="46" t="s">
        <v>590</v>
      </c>
      <c r="H2120">
        <v>0.28783568821907</v>
      </c>
      <c r="I2120" t="s">
        <v>37</v>
      </c>
      <c r="L2120" t="s">
        <v>3068</v>
      </c>
      <c r="M2120" t="s">
        <v>39</v>
      </c>
      <c r="N2120" s="40"/>
      <c r="O2120" s="40"/>
      <c r="P2120" s="40"/>
      <c r="Q2120" s="40"/>
      <c r="R2120" s="39"/>
      <c r="S2120" s="39"/>
      <c r="T2120" s="39"/>
      <c r="U2120" s="40"/>
      <c r="V2120" s="39"/>
      <c r="W2120" s="69"/>
      <c r="Y2120" t="s">
        <v>40</v>
      </c>
      <c r="AA2120">
        <v>5612</v>
      </c>
      <c r="AB2120" s="46" t="b">
        <f>if((W2120=""),false,true)</f>
        <v>0</v>
      </c>
      <c r="AD2120" s="8"/>
    </row>
    <row r="2121" ht="14.25" customHeight="1">
      <c r="A2121" s="38">
        <v>1280</v>
      </c>
      <c r="B2121" s="46" t="s">
        <v>3064</v>
      </c>
      <c r="C2121" s="46" t="s">
        <v>3065</v>
      </c>
      <c r="D2121" s="46" t="s">
        <v>3066</v>
      </c>
      <c r="E2121" s="46" t="s">
        <v>3067</v>
      </c>
      <c r="F2121" t="s">
        <v>591</v>
      </c>
      <c r="G2121" s="46" t="s">
        <v>592</v>
      </c>
      <c r="H2121">
        <v>0.16678339094274</v>
      </c>
      <c r="I2121" t="s">
        <v>37</v>
      </c>
      <c r="L2121" t="s">
        <v>3068</v>
      </c>
      <c r="M2121" t="s">
        <v>39</v>
      </c>
      <c r="N2121" s="40"/>
      <c r="O2121" s="40"/>
      <c r="P2121" s="40"/>
      <c r="Q2121" s="40"/>
      <c r="R2121" s="39"/>
      <c r="S2121" s="39"/>
      <c r="T2121" s="39"/>
      <c r="U2121" s="40"/>
      <c r="V2121" s="39"/>
      <c r="W2121" s="69"/>
      <c r="Y2121" t="s">
        <v>40</v>
      </c>
      <c r="AA2121">
        <v>5612</v>
      </c>
      <c r="AB2121" s="46" t="b">
        <f>if((W2121=""),false,true)</f>
        <v>0</v>
      </c>
      <c r="AD2121" s="8"/>
    </row>
    <row r="2122" ht="14.25" customHeight="1">
      <c r="A2122" s="38">
        <v>1280</v>
      </c>
      <c r="B2122" s="46" t="s">
        <v>3064</v>
      </c>
      <c r="C2122" s="46" t="s">
        <v>3065</v>
      </c>
      <c r="D2122" s="46" t="s">
        <v>3066</v>
      </c>
      <c r="E2122" s="46" t="s">
        <v>3067</v>
      </c>
      <c r="F2122" t="s">
        <v>992</v>
      </c>
      <c r="G2122" s="46" t="s">
        <v>993</v>
      </c>
      <c r="H2122">
        <v>0.145420161986</v>
      </c>
      <c r="I2122" t="s">
        <v>37</v>
      </c>
      <c r="L2122" t="s">
        <v>3068</v>
      </c>
      <c r="M2122" t="s">
        <v>39</v>
      </c>
      <c r="N2122" s="40"/>
      <c r="O2122" s="40"/>
      <c r="P2122" s="40"/>
      <c r="Q2122" s="40"/>
      <c r="R2122" s="39"/>
      <c r="S2122" s="39"/>
      <c r="T2122" s="39"/>
      <c r="U2122" s="40"/>
      <c r="V2122" s="39"/>
      <c r="W2122" s="69"/>
      <c r="Y2122" t="s">
        <v>40</v>
      </c>
      <c r="AA2122">
        <v>5612</v>
      </c>
      <c r="AB2122" s="46" t="b">
        <f>if((W2122=""),false,true)</f>
        <v>0</v>
      </c>
      <c r="AD2122" s="8"/>
    </row>
    <row r="2123" ht="14.25" customHeight="1">
      <c r="A2123" s="38">
        <v>1280</v>
      </c>
      <c r="B2123" s="46" t="s">
        <v>3064</v>
      </c>
      <c r="C2123" s="46" t="s">
        <v>3065</v>
      </c>
      <c r="D2123" s="46" t="s">
        <v>3066</v>
      </c>
      <c r="E2123" s="46" t="s">
        <v>3067</v>
      </c>
      <c r="F2123" t="s">
        <v>3069</v>
      </c>
      <c r="G2123" s="46" t="s">
        <v>3070</v>
      </c>
      <c r="H2123">
        <v>0.1248044264598</v>
      </c>
      <c r="I2123" t="s">
        <v>37</v>
      </c>
      <c r="L2123" t="s">
        <v>3068</v>
      </c>
      <c r="M2123" t="s">
        <v>39</v>
      </c>
      <c r="N2123" s="40"/>
      <c r="O2123" s="40"/>
      <c r="P2123" s="40"/>
      <c r="Q2123" s="40"/>
      <c r="R2123" s="39"/>
      <c r="S2123" s="39"/>
      <c r="T2123" s="39"/>
      <c r="U2123" s="40"/>
      <c r="V2123" s="39"/>
      <c r="W2123" s="69"/>
      <c r="Y2123" t="s">
        <v>40</v>
      </c>
      <c r="AA2123">
        <v>5612</v>
      </c>
      <c r="AB2123" s="46" t="b">
        <f>if((W2123=""),false,true)</f>
        <v>0</v>
      </c>
      <c r="AD2123" s="8"/>
    </row>
    <row r="2124" ht="14.25" customHeight="1">
      <c r="A2124" s="38">
        <v>1280</v>
      </c>
      <c r="B2124" s="46" t="s">
        <v>3064</v>
      </c>
      <c r="C2124" s="46" t="s">
        <v>3065</v>
      </c>
      <c r="D2124" s="46" t="s">
        <v>3066</v>
      </c>
      <c r="E2124" s="46" t="s">
        <v>3067</v>
      </c>
      <c r="F2124" t="s">
        <v>719</v>
      </c>
      <c r="G2124" s="46" t="s">
        <v>720</v>
      </c>
      <c r="H2124">
        <v>0.30434784671873</v>
      </c>
      <c r="I2124" t="s">
        <v>37</v>
      </c>
      <c r="L2124" t="s">
        <v>3068</v>
      </c>
      <c r="M2124" t="s">
        <v>39</v>
      </c>
      <c r="N2124" s="40"/>
      <c r="O2124" s="40"/>
      <c r="P2124" s="40"/>
      <c r="Q2124" s="40"/>
      <c r="R2124" s="39"/>
      <c r="S2124" s="39"/>
      <c r="T2124" s="39"/>
      <c r="U2124" s="40"/>
      <c r="V2124" s="39"/>
      <c r="W2124" s="69"/>
      <c r="Y2124" t="s">
        <v>40</v>
      </c>
      <c r="AA2124">
        <v>5612</v>
      </c>
      <c r="AB2124" s="46" t="b">
        <f>if((W2124=""),false,true)</f>
        <v>0</v>
      </c>
      <c r="AD2124" s="8"/>
    </row>
    <row r="2125" ht="14.25" customHeight="1">
      <c r="A2125" s="38">
        <v>1280</v>
      </c>
      <c r="B2125" s="46" t="s">
        <v>3064</v>
      </c>
      <c r="C2125" s="46" t="s">
        <v>3065</v>
      </c>
      <c r="D2125" s="46" t="s">
        <v>3066</v>
      </c>
      <c r="E2125" s="46" t="s">
        <v>3067</v>
      </c>
      <c r="F2125" t="s">
        <v>1735</v>
      </c>
      <c r="G2125" s="46" t="s">
        <v>1736</v>
      </c>
      <c r="H2125">
        <v>0.14664399676228</v>
      </c>
      <c r="I2125" t="s">
        <v>37</v>
      </c>
      <c r="L2125" t="s">
        <v>3068</v>
      </c>
      <c r="M2125" t="s">
        <v>39</v>
      </c>
      <c r="N2125" s="40"/>
      <c r="O2125" s="40"/>
      <c r="P2125" s="40"/>
      <c r="Q2125" s="40"/>
      <c r="R2125" s="39"/>
      <c r="S2125" s="39"/>
      <c r="T2125" s="39"/>
      <c r="U2125" s="40"/>
      <c r="V2125" s="39"/>
      <c r="W2125" s="69"/>
      <c r="Y2125" t="s">
        <v>40</v>
      </c>
      <c r="AA2125">
        <v>5612</v>
      </c>
      <c r="AB2125" s="46" t="b">
        <f>if((W2125=""),false,true)</f>
        <v>0</v>
      </c>
      <c r="AD2125" s="8"/>
    </row>
    <row r="2126" ht="14.25" customHeight="1">
      <c r="A2126" s="38">
        <v>1280</v>
      </c>
      <c r="B2126" s="46" t="s">
        <v>3064</v>
      </c>
      <c r="C2126" s="46" t="s">
        <v>3065</v>
      </c>
      <c r="D2126" s="46" t="s">
        <v>3066</v>
      </c>
      <c r="E2126" s="46" t="s">
        <v>3067</v>
      </c>
      <c r="F2126" t="s">
        <v>2007</v>
      </c>
      <c r="G2126" s="46" t="s">
        <v>2008</v>
      </c>
      <c r="H2126">
        <v>0.15364518038014</v>
      </c>
      <c r="I2126" t="s">
        <v>37</v>
      </c>
      <c r="L2126" t="s">
        <v>3068</v>
      </c>
      <c r="M2126" t="s">
        <v>39</v>
      </c>
      <c r="N2126" s="40"/>
      <c r="O2126" s="40"/>
      <c r="P2126" s="40"/>
      <c r="Q2126" s="40"/>
      <c r="R2126" s="39"/>
      <c r="S2126" s="39"/>
      <c r="T2126" s="39"/>
      <c r="U2126" s="40"/>
      <c r="V2126" s="39"/>
      <c r="W2126" s="69"/>
      <c r="Y2126" t="s">
        <v>40</v>
      </c>
      <c r="AA2126">
        <v>5612</v>
      </c>
      <c r="AB2126" s="46" t="b">
        <f>if((W2126=""),false,true)</f>
        <v>0</v>
      </c>
      <c r="AD2126" s="8"/>
    </row>
    <row r="2127" ht="14.25" customHeight="1">
      <c r="A2127" s="38">
        <v>1280</v>
      </c>
      <c r="B2127" s="46" t="s">
        <v>3064</v>
      </c>
      <c r="C2127" s="46" t="s">
        <v>3065</v>
      </c>
      <c r="D2127" s="46" t="s">
        <v>3066</v>
      </c>
      <c r="E2127" s="46" t="s">
        <v>3067</v>
      </c>
      <c r="F2127" t="s">
        <v>238</v>
      </c>
      <c r="G2127" s="46" t="s">
        <v>1365</v>
      </c>
      <c r="H2127">
        <v>1.1947667173903</v>
      </c>
      <c r="I2127" t="s">
        <v>37</v>
      </c>
      <c r="L2127" t="s">
        <v>3068</v>
      </c>
      <c r="M2127" t="s">
        <v>39</v>
      </c>
      <c r="N2127" s="40"/>
      <c r="O2127" s="40"/>
      <c r="P2127" s="40"/>
      <c r="Q2127" s="40"/>
      <c r="R2127" s="39"/>
      <c r="S2127" s="39"/>
      <c r="T2127" s="39"/>
      <c r="U2127" s="40"/>
      <c r="V2127" s="39"/>
      <c r="W2127" s="69"/>
      <c r="Y2127" t="s">
        <v>40</v>
      </c>
      <c r="AA2127">
        <v>5612</v>
      </c>
      <c r="AB2127" s="46" t="b">
        <f>if((W2127=""),false,true)</f>
        <v>0</v>
      </c>
      <c r="AD2127" s="8"/>
    </row>
    <row r="2128" ht="14.25" customHeight="1">
      <c r="A2128" s="38">
        <v>1308</v>
      </c>
      <c r="B2128" s="46" t="s">
        <v>41</v>
      </c>
      <c r="C2128" s="46" t="s">
        <v>42</v>
      </c>
      <c r="D2128" s="46" t="s">
        <v>3066</v>
      </c>
      <c r="E2128" s="46" t="s">
        <v>3071</v>
      </c>
      <c r="F2128" t="s">
        <v>35</v>
      </c>
      <c r="G2128" s="12" t="s">
        <v>36</v>
      </c>
      <c r="H2128">
        <v>0.153461698279929</v>
      </c>
      <c r="I2128" t="s">
        <v>37</v>
      </c>
      <c r="K2128" s="47" t="s">
        <v>43</v>
      </c>
      <c r="L2128" s="47" t="str">
        <f>((I2128&amp;A2128)&amp;"-")&amp;B2128</f>
        <v>REF1308-Abraham M.H. and Acree Jr. W.E. The solubility of liquid and solid compounds in dry octan-1-ol. Chemosphere (2013)</v>
      </c>
      <c r="M2128" t="s">
        <v>39</v>
      </c>
      <c r="N2128" s="71"/>
      <c r="O2128" s="71"/>
      <c r="P2128" s="71"/>
      <c r="Q2128" s="71"/>
      <c r="R2128" s="29"/>
      <c r="S2128" s="29"/>
      <c r="T2128" s="29"/>
      <c r="U2128" s="71"/>
      <c r="V2128" s="29"/>
      <c r="W2128" s="60"/>
      <c r="Y2128" t="s">
        <v>40</v>
      </c>
      <c r="AA2128">
        <v>5612</v>
      </c>
      <c r="AB2128" t="b">
        <f>if((W2128=""),false,true)</f>
        <v>0</v>
      </c>
      <c r="AD2128" s="37"/>
    </row>
    <row r="2129" ht="14.25" customHeight="1">
      <c r="A2129" s="38">
        <v>1287</v>
      </c>
      <c r="B2129" s="46" t="s">
        <v>53</v>
      </c>
      <c r="C2129" s="46" t="s">
        <v>45</v>
      </c>
      <c r="D2129" s="46" t="s">
        <v>3072</v>
      </c>
      <c r="E2129" s="46" t="s">
        <v>3073</v>
      </c>
      <c r="F2129" t="s">
        <v>48</v>
      </c>
      <c r="G2129" s="46" t="s">
        <v>49</v>
      </c>
      <c r="H2129">
        <v>0.00000040738</v>
      </c>
      <c r="I2129" t="s">
        <v>37</v>
      </c>
      <c r="L2129" t="s">
        <v>50</v>
      </c>
      <c r="M2129" t="s">
        <v>39</v>
      </c>
      <c r="N2129" s="40"/>
      <c r="O2129" s="40"/>
      <c r="P2129" s="40"/>
      <c r="Q2129" s="40"/>
      <c r="R2129" s="39"/>
      <c r="S2129" s="39"/>
      <c r="T2129" s="39"/>
      <c r="U2129" s="40"/>
      <c r="V2129" s="39"/>
      <c r="W2129" s="69"/>
      <c r="Y2129" t="s">
        <v>40</v>
      </c>
      <c r="AA2129">
        <v>17099</v>
      </c>
      <c r="AB2129" s="46" t="b">
        <v>0</v>
      </c>
      <c r="AD2129" s="8"/>
    </row>
    <row r="2130" ht="14.25" customHeight="1">
      <c r="A2130" s="38">
        <v>1287</v>
      </c>
      <c r="B2130" s="46" t="s">
        <v>174</v>
      </c>
      <c r="C2130" s="46" t="s">
        <v>45</v>
      </c>
      <c r="D2130" s="46" t="s">
        <v>3072</v>
      </c>
      <c r="E2130" s="46" t="s">
        <v>3073</v>
      </c>
      <c r="F2130" t="s">
        <v>48</v>
      </c>
      <c r="G2130" s="46" t="s">
        <v>49</v>
      </c>
      <c r="H2130">
        <v>0.00000040738</v>
      </c>
      <c r="I2130" t="s">
        <v>37</v>
      </c>
      <c r="L2130" t="s">
        <v>50</v>
      </c>
      <c r="M2130" t="s">
        <v>39</v>
      </c>
      <c r="N2130" s="40"/>
      <c r="O2130" s="40"/>
      <c r="P2130" s="40"/>
      <c r="Q2130" s="40"/>
      <c r="R2130" s="39"/>
      <c r="S2130" s="39"/>
      <c r="T2130" s="39"/>
      <c r="U2130" s="40"/>
      <c r="V2130" s="39"/>
      <c r="W2130" s="69"/>
      <c r="Y2130" t="s">
        <v>40</v>
      </c>
      <c r="AA2130">
        <v>17099</v>
      </c>
      <c r="AB2130" s="46" t="b">
        <v>0</v>
      </c>
      <c r="AD2130" s="8"/>
    </row>
    <row r="2131" ht="14.25" customHeight="1">
      <c r="A2131" s="38">
        <v>997</v>
      </c>
      <c r="B2131" s="44" t="s">
        <v>638</v>
      </c>
      <c r="C2131" s="46" t="s">
        <v>639</v>
      </c>
      <c r="D2131" s="46" t="s">
        <v>3074</v>
      </c>
      <c r="E2131" s="46" t="s">
        <v>3075</v>
      </c>
      <c r="F2131" s="5" t="s">
        <v>35</v>
      </c>
      <c r="G2131" s="5" t="s">
        <v>36</v>
      </c>
      <c r="H2131" s="65">
        <v>0.831763771</v>
      </c>
      <c r="I2131" t="s">
        <v>37</v>
      </c>
      <c r="K2131" s="47"/>
      <c r="L2131" s="47" t="str">
        <f>((I2131&amp;A2131)&amp;"-")&amp;B2131</f>
        <v>REF997-Kia Sepassi and Samuel H. Yalkowsky. Solubility Prediction in Octanol: A Technical Note. AAPS PharmSciTech 2006; 7 (1) Article 26</v>
      </c>
      <c r="M2131" t="s">
        <v>39</v>
      </c>
      <c r="N2131" s="71"/>
      <c r="O2131" s="71"/>
      <c r="P2131" s="71"/>
      <c r="Q2131" s="71"/>
      <c r="R2131" s="29"/>
      <c r="S2131" s="29"/>
      <c r="T2131" s="29"/>
      <c r="U2131" s="71"/>
      <c r="V2131" s="29"/>
      <c r="W2131" s="60"/>
      <c r="Y2131" t="s">
        <v>40</v>
      </c>
      <c r="AA2131">
        <v>21106095</v>
      </c>
      <c r="AB2131" t="b">
        <f>if((W2131=""),false,true)</f>
        <v>0</v>
      </c>
      <c r="AD2131" s="37"/>
    </row>
    <row r="2132" ht="14.25" customHeight="1">
      <c r="A2132" s="38">
        <v>1283</v>
      </c>
      <c r="B2132" s="46" t="s">
        <v>31</v>
      </c>
      <c r="C2132" s="46" t="s">
        <v>32</v>
      </c>
      <c r="D2132" s="46" t="s">
        <v>3074</v>
      </c>
      <c r="E2132" s="46" t="s">
        <v>3075</v>
      </c>
      <c r="F2132" t="s">
        <v>35</v>
      </c>
      <c r="G2132" s="46" t="s">
        <v>36</v>
      </c>
      <c r="H2132">
        <v>0.8317637711</v>
      </c>
      <c r="I2132" t="s">
        <v>37</v>
      </c>
      <c r="L2132" t="s">
        <v>38</v>
      </c>
      <c r="M2132" t="s">
        <v>39</v>
      </c>
      <c r="N2132" s="40"/>
      <c r="O2132" s="40"/>
      <c r="P2132" s="40"/>
      <c r="Q2132" s="40"/>
      <c r="R2132" s="39"/>
      <c r="S2132" s="39"/>
      <c r="T2132" s="39"/>
      <c r="U2132" s="40"/>
      <c r="V2132" s="39"/>
      <c r="W2132" s="69"/>
      <c r="Y2132" t="s">
        <v>40</v>
      </c>
      <c r="AA2132">
        <v>21106095</v>
      </c>
      <c r="AB2132" s="46" t="b">
        <f>if((W2132=""),false,true)</f>
        <v>0</v>
      </c>
      <c r="AD2132" s="8"/>
    </row>
    <row r="2133" ht="14.25" customHeight="1">
      <c r="A2133" s="38">
        <v>1287</v>
      </c>
      <c r="B2133" s="46" t="s">
        <v>53</v>
      </c>
      <c r="C2133" s="46" t="s">
        <v>45</v>
      </c>
      <c r="D2133" s="46" t="s">
        <v>3074</v>
      </c>
      <c r="E2133" s="46" t="s">
        <v>3076</v>
      </c>
      <c r="F2133" t="s">
        <v>48</v>
      </c>
      <c r="G2133" s="46" t="s">
        <v>49</v>
      </c>
      <c r="H2133">
        <v>0.000630957344</v>
      </c>
      <c r="I2133" t="s">
        <v>37</v>
      </c>
      <c r="L2133" s="46" t="str">
        <f>((I2133&amp;A2133)&amp;"-")&amp;B2133</f>
        <v>REF1287-Wang 99 - S1</v>
      </c>
      <c r="M2133" t="s">
        <v>39</v>
      </c>
      <c r="N2133" s="40"/>
      <c r="O2133" s="40"/>
      <c r="P2133" s="40"/>
      <c r="Q2133" s="40"/>
      <c r="R2133" s="39"/>
      <c r="S2133" s="39"/>
      <c r="T2133" s="39"/>
      <c r="U2133" s="40"/>
      <c r="V2133" s="39"/>
      <c r="W2133" s="69"/>
      <c r="Y2133" t="s">
        <v>40</v>
      </c>
      <c r="AA2133">
        <v>21106095</v>
      </c>
      <c r="AB2133" s="46" t="b">
        <v>0</v>
      </c>
      <c r="AD2133" s="8"/>
    </row>
    <row r="2134" ht="14.25" customHeight="1">
      <c r="A2134" s="38">
        <v>1308</v>
      </c>
      <c r="B2134" s="46" t="s">
        <v>41</v>
      </c>
      <c r="C2134" s="46" t="s">
        <v>42</v>
      </c>
      <c r="D2134" s="46" t="s">
        <v>3074</v>
      </c>
      <c r="E2134" s="46" t="s">
        <v>3077</v>
      </c>
      <c r="F2134" t="s">
        <v>35</v>
      </c>
      <c r="G2134" s="12" t="s">
        <v>36</v>
      </c>
      <c r="H2134">
        <v>0.954992586021436</v>
      </c>
      <c r="I2134" t="s">
        <v>37</v>
      </c>
      <c r="K2134" s="47" t="s">
        <v>43</v>
      </c>
      <c r="L2134" s="47" t="str">
        <f>((I2134&amp;A2134)&amp;"-")&amp;B2134</f>
        <v>REF1308-Abraham M.H. and Acree Jr. W.E. The solubility of liquid and solid compounds in dry octan-1-ol. Chemosphere (2013)</v>
      </c>
      <c r="M2134" t="s">
        <v>39</v>
      </c>
      <c r="N2134" s="71"/>
      <c r="O2134" s="71"/>
      <c r="P2134" s="71"/>
      <c r="Q2134" s="71"/>
      <c r="R2134" s="29"/>
      <c r="S2134" s="29"/>
      <c r="T2134" s="29"/>
      <c r="U2134" s="71"/>
      <c r="V2134" s="29"/>
      <c r="W2134" s="60"/>
      <c r="Y2134" t="s">
        <v>40</v>
      </c>
      <c r="AA2134">
        <v>21106095</v>
      </c>
      <c r="AB2134" t="b">
        <f>if((W2134=""),false,true)</f>
        <v>0</v>
      </c>
      <c r="AD2134" s="37"/>
    </row>
    <row r="2135" ht="14.25" customHeight="1">
      <c r="A2135" s="38">
        <v>981</v>
      </c>
      <c r="B2135" s="44" t="s">
        <v>1926</v>
      </c>
      <c r="C2135" s="46" t="s">
        <v>1219</v>
      </c>
      <c r="D2135" s="46" t="s">
        <v>3078</v>
      </c>
      <c r="E2135" s="46" t="s">
        <v>3079</v>
      </c>
      <c r="F2135" s="41" t="s">
        <v>689</v>
      </c>
      <c r="G2135" s="41" t="s">
        <v>762</v>
      </c>
      <c r="H2135" s="65">
        <f>W2135</f>
        <v>7.059</v>
      </c>
      <c r="I2135" t="s">
        <v>37</v>
      </c>
      <c r="K2135" s="47" t="s">
        <v>43</v>
      </c>
      <c r="L2135" s="47" t="str">
        <f>((I2135&amp;A2135)&amp;"-")&amp;B2135</f>
        <v>REF981-Li; J.; Masso; J.J.; and Guertin; J.A.; Prediction of drug solubility in an acrylate adhesive based on the drug-polymer interaction parameter and drug solubility in acetonitrile. Journal of Controlled Release; 2002. 83: 211-221</v>
      </c>
      <c r="M2135" t="s">
        <v>39</v>
      </c>
      <c r="N2135" s="71">
        <f>U2135*V2135</f>
        <v>694.38</v>
      </c>
      <c r="O2135" s="71">
        <v>100</v>
      </c>
      <c r="P2135" s="71">
        <v>0.786</v>
      </c>
      <c r="Q2135" s="71">
        <v>1.458</v>
      </c>
      <c r="R2135" s="29">
        <f>O2135/P2135</f>
        <v>127.226463104326</v>
      </c>
      <c r="S2135" s="29">
        <f>N2135/Q2135</f>
        <v>476.255144032922</v>
      </c>
      <c r="T2135" s="29">
        <f>R2135+S2135</f>
        <v>603.481607137248</v>
      </c>
      <c r="U2135" s="71">
        <v>163</v>
      </c>
      <c r="V2135" s="29">
        <v>4.26</v>
      </c>
      <c r="W2135" s="60">
        <f>round((V2135/(T2135/1000)),4)</f>
        <v>7.059</v>
      </c>
      <c r="Y2135" t="s">
        <v>40</v>
      </c>
      <c r="AA2135">
        <v>6988</v>
      </c>
      <c r="AB2135" t="b">
        <v>1</v>
      </c>
      <c r="AD2135" s="37"/>
    </row>
    <row r="2136" ht="14.25" customHeight="1">
      <c r="A2136" s="38">
        <v>1287</v>
      </c>
      <c r="B2136" s="46" t="s">
        <v>53</v>
      </c>
      <c r="C2136" s="46" t="s">
        <v>45</v>
      </c>
      <c r="D2136" s="46" t="s">
        <v>3080</v>
      </c>
      <c r="E2136" s="46" t="s">
        <v>3081</v>
      </c>
      <c r="F2136" t="s">
        <v>48</v>
      </c>
      <c r="G2136" s="46" t="s">
        <v>49</v>
      </c>
      <c r="H2136">
        <v>0.056234132519</v>
      </c>
      <c r="I2136" t="s">
        <v>37</v>
      </c>
      <c r="L2136" t="s">
        <v>50</v>
      </c>
      <c r="M2136" t="s">
        <v>39</v>
      </c>
      <c r="N2136" s="40"/>
      <c r="O2136" s="40"/>
      <c r="P2136" s="40"/>
      <c r="Q2136" s="40"/>
      <c r="R2136" s="39"/>
      <c r="S2136" s="39"/>
      <c r="T2136" s="39"/>
      <c r="U2136" s="40"/>
      <c r="V2136" s="39"/>
      <c r="W2136" s="69"/>
      <c r="Y2136" t="s">
        <v>40</v>
      </c>
      <c r="AA2136">
        <v>6988</v>
      </c>
      <c r="AB2136" s="46" t="b">
        <v>0</v>
      </c>
      <c r="AD2136" s="8"/>
    </row>
    <row r="2137" ht="14.25" customHeight="1">
      <c r="A2137" s="38">
        <v>1287</v>
      </c>
      <c r="B2137" s="46" t="s">
        <v>44</v>
      </c>
      <c r="C2137" s="46" t="s">
        <v>45</v>
      </c>
      <c r="D2137" s="46" t="s">
        <v>3082</v>
      </c>
      <c r="E2137" s="46" t="s">
        <v>3083</v>
      </c>
      <c r="F2137" t="s">
        <v>48</v>
      </c>
      <c r="G2137" s="46" t="s">
        <v>49</v>
      </c>
      <c r="H2137">
        <v>0.043954161544</v>
      </c>
      <c r="I2137" t="s">
        <v>37</v>
      </c>
      <c r="L2137" s="46" t="str">
        <f>((I2137&amp;A2137)&amp;"-")&amp;B2137</f>
        <v>REF1287-Wang 99 - S3</v>
      </c>
      <c r="M2137" t="s">
        <v>39</v>
      </c>
      <c r="N2137" s="40"/>
      <c r="O2137" s="40"/>
      <c r="P2137" s="40"/>
      <c r="Q2137" s="40"/>
      <c r="R2137" s="39"/>
      <c r="S2137" s="39"/>
      <c r="T2137" s="39"/>
      <c r="U2137" s="40"/>
      <c r="V2137" s="39"/>
      <c r="W2137" s="69"/>
      <c r="Y2137" t="s">
        <v>40</v>
      </c>
      <c r="AA2137">
        <v>28295061</v>
      </c>
      <c r="AB2137" s="46" t="b">
        <v>0</v>
      </c>
      <c r="AD2137" s="8"/>
    </row>
    <row r="2138" ht="14.25" customHeight="1">
      <c r="A2138" s="38">
        <v>1287</v>
      </c>
      <c r="B2138" s="46" t="s">
        <v>44</v>
      </c>
      <c r="C2138" s="46" t="s">
        <v>45</v>
      </c>
      <c r="D2138" s="46" t="s">
        <v>3084</v>
      </c>
      <c r="E2138" s="46" t="s">
        <v>3085</v>
      </c>
      <c r="F2138" t="s">
        <v>48</v>
      </c>
      <c r="G2138" s="46" t="s">
        <v>49</v>
      </c>
      <c r="H2138">
        <v>0.00128528666</v>
      </c>
      <c r="I2138" t="s">
        <v>37</v>
      </c>
      <c r="L2138" s="46" t="str">
        <f>((I2138&amp;A2138)&amp;"-")&amp;B2138</f>
        <v>REF1287-Wang 99 - S3</v>
      </c>
      <c r="M2138" t="s">
        <v>39</v>
      </c>
      <c r="N2138" s="40"/>
      <c r="O2138" s="40"/>
      <c r="P2138" s="40"/>
      <c r="Q2138" s="40"/>
      <c r="R2138" s="39"/>
      <c r="S2138" s="39"/>
      <c r="T2138" s="39"/>
      <c r="U2138" s="40"/>
      <c r="V2138" s="39"/>
      <c r="W2138" s="69"/>
      <c r="Y2138" t="s">
        <v>40</v>
      </c>
      <c r="AA2138">
        <v>28295136</v>
      </c>
      <c r="AB2138" s="46" t="b">
        <v>0</v>
      </c>
      <c r="AD2138" s="8"/>
    </row>
    <row r="2139" ht="14.25" customHeight="1">
      <c r="A2139" s="38">
        <v>1287</v>
      </c>
      <c r="B2139" s="46" t="s">
        <v>44</v>
      </c>
      <c r="C2139" s="46" t="s">
        <v>45</v>
      </c>
      <c r="D2139" s="46" t="s">
        <v>3086</v>
      </c>
      <c r="E2139" s="46" t="s">
        <v>3087</v>
      </c>
      <c r="F2139" t="s">
        <v>48</v>
      </c>
      <c r="G2139" s="46" t="s">
        <v>49</v>
      </c>
      <c r="H2139">
        <v>0.001399587323</v>
      </c>
      <c r="I2139" t="s">
        <v>37</v>
      </c>
      <c r="L2139" t="s">
        <v>50</v>
      </c>
      <c r="M2139" t="s">
        <v>39</v>
      </c>
      <c r="N2139" s="40"/>
      <c r="O2139" s="40"/>
      <c r="P2139" s="40"/>
      <c r="Q2139" s="40"/>
      <c r="R2139" s="39"/>
      <c r="S2139" s="39"/>
      <c r="T2139" s="39"/>
      <c r="U2139" s="40"/>
      <c r="V2139" s="39"/>
      <c r="W2139" s="69"/>
      <c r="Y2139" t="s">
        <v>40</v>
      </c>
      <c r="AA2139">
        <v>522131</v>
      </c>
      <c r="AB2139" s="46" t="b">
        <v>0</v>
      </c>
      <c r="AD2139" s="8"/>
    </row>
    <row r="2140" ht="14.25" customHeight="1">
      <c r="A2140" s="38">
        <v>1287</v>
      </c>
      <c r="B2140" s="46" t="s">
        <v>44</v>
      </c>
      <c r="C2140" s="46" t="s">
        <v>45</v>
      </c>
      <c r="D2140" s="46" t="s">
        <v>3088</v>
      </c>
      <c r="E2140" s="46" t="s">
        <v>3089</v>
      </c>
      <c r="F2140" t="s">
        <v>48</v>
      </c>
      <c r="G2140" s="46" t="s">
        <v>49</v>
      </c>
      <c r="H2140">
        <v>2.471724145016</v>
      </c>
      <c r="I2140" t="s">
        <v>37</v>
      </c>
      <c r="L2140" t="s">
        <v>50</v>
      </c>
      <c r="M2140" t="s">
        <v>39</v>
      </c>
      <c r="N2140" s="40"/>
      <c r="O2140" s="40"/>
      <c r="P2140" s="40"/>
      <c r="Q2140" s="40"/>
      <c r="R2140" s="39"/>
      <c r="S2140" s="39"/>
      <c r="T2140" s="39"/>
      <c r="U2140" s="40"/>
      <c r="V2140" s="39"/>
      <c r="W2140" s="69"/>
      <c r="Y2140" t="s">
        <v>40</v>
      </c>
      <c r="AA2140">
        <v>71275</v>
      </c>
      <c r="AB2140" s="46" t="b">
        <v>0</v>
      </c>
      <c r="AD2140" s="8"/>
    </row>
    <row r="2141" ht="14.25" customHeight="1">
      <c r="A2141" s="38">
        <v>1309</v>
      </c>
      <c r="B2141" s="46" t="s">
        <v>3090</v>
      </c>
      <c r="C2141" s="46" t="s">
        <v>3091</v>
      </c>
      <c r="D2141" s="46" t="s">
        <v>3092</v>
      </c>
      <c r="E2141" s="46" t="s">
        <v>3093</v>
      </c>
      <c r="F2141" t="s">
        <v>485</v>
      </c>
      <c r="G2141" s="12" t="s">
        <v>665</v>
      </c>
      <c r="H2141">
        <v>0.0677641508</v>
      </c>
      <c r="I2141" t="s">
        <v>37</v>
      </c>
      <c r="K2141" s="47" t="s">
        <v>43</v>
      </c>
      <c r="L2141" s="47" t="str">
        <f>((I2141&amp;A2141)&amp;"-")&amp;B2141</f>
        <v>REF1309-Bowen K.R. et. al. Solubility of 34-dimethoxybenzoic acid in organic solvents. Eur. Chem. Bull. 2013 2(9) 577-583</v>
      </c>
      <c r="M2141" t="s">
        <v>583</v>
      </c>
      <c r="N2141" s="71"/>
      <c r="O2141" s="71"/>
      <c r="P2141" s="71"/>
      <c r="Q2141" s="71"/>
      <c r="R2141" s="29"/>
      <c r="S2141" s="29"/>
      <c r="T2141" s="29"/>
      <c r="U2141" s="71"/>
      <c r="V2141" s="29"/>
      <c r="W2141" s="60"/>
      <c r="Y2141" t="s">
        <v>40</v>
      </c>
      <c r="AA2141">
        <v>6854</v>
      </c>
      <c r="AB2141" t="b">
        <f>if((W2141=""),false,true)</f>
        <v>0</v>
      </c>
      <c r="AD2141" s="37"/>
    </row>
    <row r="2142" ht="14.25" customHeight="1">
      <c r="A2142" s="38">
        <v>1309</v>
      </c>
      <c r="B2142" s="46" t="s">
        <v>3090</v>
      </c>
      <c r="C2142" s="46" t="s">
        <v>3091</v>
      </c>
      <c r="D2142" s="46" t="s">
        <v>3092</v>
      </c>
      <c r="E2142" s="46" t="s">
        <v>3093</v>
      </c>
      <c r="F2142" t="s">
        <v>547</v>
      </c>
      <c r="G2142" s="12" t="s">
        <v>548</v>
      </c>
      <c r="H2142">
        <v>0.0315500462</v>
      </c>
      <c r="I2142" t="s">
        <v>37</v>
      </c>
      <c r="K2142" s="47" t="s">
        <v>43</v>
      </c>
      <c r="L2142" s="47" t="str">
        <f>((I2142&amp;A2142)&amp;"-")&amp;B2142</f>
        <v>REF1309-Bowen K.R. et. al. Solubility of 34-dimethoxybenzoic acid in organic solvents. Eur. Chem. Bull. 2013 2(9) 577-583</v>
      </c>
      <c r="M2142" t="s">
        <v>583</v>
      </c>
      <c r="N2142" s="71"/>
      <c r="O2142" s="71"/>
      <c r="P2142" s="71"/>
      <c r="Q2142" s="71"/>
      <c r="R2142" s="29"/>
      <c r="S2142" s="29"/>
      <c r="T2142" s="29"/>
      <c r="U2142" s="71"/>
      <c r="V2142" s="29"/>
      <c r="W2142" s="60"/>
      <c r="Y2142" t="s">
        <v>40</v>
      </c>
      <c r="AA2142">
        <v>6854</v>
      </c>
      <c r="AB2142" t="b">
        <f>if((W2142=""),false,true)</f>
        <v>0</v>
      </c>
      <c r="AD2142" s="37"/>
    </row>
    <row r="2143" ht="14.25" customHeight="1">
      <c r="A2143" s="38">
        <v>1309</v>
      </c>
      <c r="B2143" s="46" t="s">
        <v>3090</v>
      </c>
      <c r="C2143" s="46" t="s">
        <v>3091</v>
      </c>
      <c r="D2143" s="46" t="s">
        <v>3092</v>
      </c>
      <c r="E2143" s="46" t="s">
        <v>3093</v>
      </c>
      <c r="F2143" t="s">
        <v>594</v>
      </c>
      <c r="G2143" s="12" t="s">
        <v>595</v>
      </c>
      <c r="H2143">
        <v>0.0434510224</v>
      </c>
      <c r="I2143" t="s">
        <v>37</v>
      </c>
      <c r="K2143" s="47" t="s">
        <v>43</v>
      </c>
      <c r="L2143" s="47" t="str">
        <f>((I2143&amp;A2143)&amp;"-")&amp;B2143</f>
        <v>REF1309-Bowen K.R. et. al. Solubility of 34-dimethoxybenzoic acid in organic solvents. Eur. Chem. Bull. 2013 2(9) 577-583</v>
      </c>
      <c r="M2143" t="s">
        <v>583</v>
      </c>
      <c r="N2143" s="71"/>
      <c r="O2143" s="71"/>
      <c r="P2143" s="71"/>
      <c r="Q2143" s="71"/>
      <c r="R2143" s="29"/>
      <c r="S2143" s="29"/>
      <c r="T2143" s="29"/>
      <c r="U2143" s="71"/>
      <c r="V2143" s="29"/>
      <c r="W2143" s="60"/>
      <c r="Y2143" t="s">
        <v>40</v>
      </c>
      <c r="AA2143">
        <v>6854</v>
      </c>
      <c r="AB2143" t="b">
        <f>if((W2143=""),false,true)</f>
        <v>0</v>
      </c>
      <c r="AD2143" s="37"/>
    </row>
    <row r="2144" ht="14.25" customHeight="1">
      <c r="A2144" s="38">
        <v>1309</v>
      </c>
      <c r="B2144" s="46" t="s">
        <v>3090</v>
      </c>
      <c r="C2144" s="46" t="s">
        <v>3091</v>
      </c>
      <c r="D2144" s="46" t="s">
        <v>3092</v>
      </c>
      <c r="E2144" s="46" t="s">
        <v>3093</v>
      </c>
      <c r="F2144" t="s">
        <v>598</v>
      </c>
      <c r="G2144" s="12" t="s">
        <v>599</v>
      </c>
      <c r="H2144">
        <v>0.0490907876</v>
      </c>
      <c r="I2144" t="s">
        <v>37</v>
      </c>
      <c r="K2144" s="47" t="s">
        <v>43</v>
      </c>
      <c r="L2144" s="47" t="str">
        <f>((I2144&amp;A2144)&amp;"-")&amp;B2144</f>
        <v>REF1309-Bowen K.R. et. al. Solubility of 34-dimethoxybenzoic acid in organic solvents. Eur. Chem. Bull. 2013 2(9) 577-583</v>
      </c>
      <c r="M2144" t="s">
        <v>583</v>
      </c>
      <c r="N2144" s="71"/>
      <c r="O2144" s="71"/>
      <c r="P2144" s="71"/>
      <c r="Q2144" s="71"/>
      <c r="R2144" s="29"/>
      <c r="S2144" s="29"/>
      <c r="T2144" s="29"/>
      <c r="U2144" s="71"/>
      <c r="V2144" s="29"/>
      <c r="W2144" s="60"/>
      <c r="Y2144" t="s">
        <v>40</v>
      </c>
      <c r="AA2144">
        <v>6854</v>
      </c>
      <c r="AB2144" t="b">
        <f>if((W2144=""),false,true)</f>
        <v>0</v>
      </c>
      <c r="AD2144" s="37"/>
    </row>
    <row r="2145" ht="14.25" customHeight="1">
      <c r="A2145" s="38">
        <v>1309</v>
      </c>
      <c r="B2145" s="46" t="s">
        <v>3090</v>
      </c>
      <c r="C2145" s="46" t="s">
        <v>3091</v>
      </c>
      <c r="D2145" s="46" t="s">
        <v>3092</v>
      </c>
      <c r="E2145" s="46" t="s">
        <v>3093</v>
      </c>
      <c r="F2145" t="s">
        <v>35</v>
      </c>
      <c r="G2145" s="12" t="s">
        <v>36</v>
      </c>
      <c r="H2145">
        <v>0.0389045145</v>
      </c>
      <c r="I2145" t="s">
        <v>37</v>
      </c>
      <c r="K2145" s="47" t="s">
        <v>43</v>
      </c>
      <c r="L2145" s="47" t="str">
        <f>((I2145&amp;A2145)&amp;"-")&amp;B2145</f>
        <v>REF1309-Bowen K.R. et. al. Solubility of 34-dimethoxybenzoic acid in organic solvents. Eur. Chem. Bull. 2013 2(9) 577-583</v>
      </c>
      <c r="M2145" t="s">
        <v>583</v>
      </c>
      <c r="N2145" s="71"/>
      <c r="O2145" s="71"/>
      <c r="P2145" s="71"/>
      <c r="Q2145" s="71"/>
      <c r="R2145" s="29"/>
      <c r="S2145" s="29"/>
      <c r="T2145" s="29"/>
      <c r="U2145" s="71"/>
      <c r="V2145" s="29"/>
      <c r="W2145" s="60"/>
      <c r="Y2145" t="s">
        <v>40</v>
      </c>
      <c r="AA2145">
        <v>6854</v>
      </c>
      <c r="AB2145" t="b">
        <f>if((W2145=""),false,true)</f>
        <v>0</v>
      </c>
      <c r="AD2145" s="37"/>
    </row>
    <row r="2146" ht="14.25" customHeight="1">
      <c r="A2146" s="38">
        <v>1309</v>
      </c>
      <c r="B2146" s="46" t="s">
        <v>3090</v>
      </c>
      <c r="C2146" s="46" t="s">
        <v>3091</v>
      </c>
      <c r="D2146" s="46" t="s">
        <v>3092</v>
      </c>
      <c r="E2146" s="46" t="s">
        <v>3093</v>
      </c>
      <c r="F2146" t="s">
        <v>669</v>
      </c>
      <c r="G2146" s="12" t="s">
        <v>670</v>
      </c>
      <c r="H2146">
        <v>0.0540754323</v>
      </c>
      <c r="I2146" t="s">
        <v>37</v>
      </c>
      <c r="K2146" s="47" t="s">
        <v>43</v>
      </c>
      <c r="L2146" s="47" t="str">
        <f>((I2146&amp;A2146)&amp;"-")&amp;B2146</f>
        <v>REF1309-Bowen K.R. et. al. Solubility of 34-dimethoxybenzoic acid in organic solvents. Eur. Chem. Bull. 2013 2(9) 577-583</v>
      </c>
      <c r="M2146" t="s">
        <v>583</v>
      </c>
      <c r="N2146" s="71"/>
      <c r="O2146" s="71"/>
      <c r="P2146" s="71"/>
      <c r="Q2146" s="71"/>
      <c r="R2146" s="29"/>
      <c r="S2146" s="29"/>
      <c r="T2146" s="29"/>
      <c r="U2146" s="71"/>
      <c r="V2146" s="29"/>
      <c r="W2146" s="60"/>
      <c r="Y2146" t="s">
        <v>40</v>
      </c>
      <c r="AA2146">
        <v>6854</v>
      </c>
      <c r="AB2146" t="b">
        <f>if((W2146=""),false,true)</f>
        <v>0</v>
      </c>
      <c r="AD2146" s="37"/>
    </row>
    <row r="2147" ht="14.25" customHeight="1">
      <c r="A2147" s="38">
        <v>1309</v>
      </c>
      <c r="B2147" s="46" t="s">
        <v>3090</v>
      </c>
      <c r="C2147" s="46" t="s">
        <v>3091</v>
      </c>
      <c r="D2147" s="46" t="s">
        <v>3092</v>
      </c>
      <c r="E2147" s="46" t="s">
        <v>3093</v>
      </c>
      <c r="F2147" t="s">
        <v>580</v>
      </c>
      <c r="G2147" s="12" t="s">
        <v>581</v>
      </c>
      <c r="H2147">
        <v>0.0851138038</v>
      </c>
      <c r="I2147" t="s">
        <v>37</v>
      </c>
      <c r="K2147" s="47" t="s">
        <v>43</v>
      </c>
      <c r="L2147" s="47" t="str">
        <f>((I2147&amp;A2147)&amp;"-")&amp;B2147</f>
        <v>REF1309-Bowen K.R. et. al. Solubility of 34-dimethoxybenzoic acid in organic solvents. Eur. Chem. Bull. 2013 2(9) 577-583</v>
      </c>
      <c r="M2147" t="s">
        <v>583</v>
      </c>
      <c r="N2147" s="71"/>
      <c r="O2147" s="71"/>
      <c r="P2147" s="71"/>
      <c r="Q2147" s="71"/>
      <c r="R2147" s="29"/>
      <c r="S2147" s="29"/>
      <c r="T2147" s="29"/>
      <c r="U2147" s="71"/>
      <c r="V2147" s="29"/>
      <c r="W2147" s="60"/>
      <c r="Y2147" t="s">
        <v>40</v>
      </c>
      <c r="AA2147">
        <v>6854</v>
      </c>
      <c r="AB2147" t="b">
        <f>if((W2147=""),false,true)</f>
        <v>0</v>
      </c>
      <c r="AD2147" s="37"/>
    </row>
    <row r="2148" ht="14.25" customHeight="1">
      <c r="A2148" s="38">
        <v>1309</v>
      </c>
      <c r="B2148" s="46" t="s">
        <v>3090</v>
      </c>
      <c r="C2148" s="46" t="s">
        <v>3091</v>
      </c>
      <c r="D2148" s="46" t="s">
        <v>3092</v>
      </c>
      <c r="E2148" s="46" t="s">
        <v>3093</v>
      </c>
      <c r="F2148" t="s">
        <v>1361</v>
      </c>
      <c r="G2148" s="12" t="s">
        <v>1362</v>
      </c>
      <c r="H2148">
        <v>0.3311311215</v>
      </c>
      <c r="I2148" t="s">
        <v>37</v>
      </c>
      <c r="K2148" s="47" t="s">
        <v>43</v>
      </c>
      <c r="L2148" s="47" t="str">
        <f>((I2148&amp;A2148)&amp;"-")&amp;B2148</f>
        <v>REF1309-Bowen K.R. et. al. Solubility of 34-dimethoxybenzoic acid in organic solvents. Eur. Chem. Bull. 2013 2(9) 577-583</v>
      </c>
      <c r="M2148" t="s">
        <v>583</v>
      </c>
      <c r="N2148" s="71"/>
      <c r="O2148" s="71"/>
      <c r="P2148" s="71"/>
      <c r="Q2148" s="71"/>
      <c r="R2148" s="29"/>
      <c r="S2148" s="29"/>
      <c r="T2148" s="29"/>
      <c r="U2148" s="71"/>
      <c r="V2148" s="29"/>
      <c r="W2148" s="60"/>
      <c r="Y2148" t="s">
        <v>40</v>
      </c>
      <c r="AA2148">
        <v>6854</v>
      </c>
      <c r="AB2148" t="b">
        <f>if((W2148=""),false,true)</f>
        <v>0</v>
      </c>
      <c r="AD2148" s="37"/>
    </row>
    <row r="2149" ht="14.25" customHeight="1">
      <c r="A2149" s="38">
        <v>1309</v>
      </c>
      <c r="B2149" s="46" t="s">
        <v>3090</v>
      </c>
      <c r="C2149" s="46" t="s">
        <v>3091</v>
      </c>
      <c r="D2149" s="46" t="s">
        <v>3092</v>
      </c>
      <c r="E2149" s="46" t="s">
        <v>3093</v>
      </c>
      <c r="F2149" t="s">
        <v>671</v>
      </c>
      <c r="G2149" s="12" t="s">
        <v>672</v>
      </c>
      <c r="H2149">
        <v>0.0701455298</v>
      </c>
      <c r="I2149" t="s">
        <v>37</v>
      </c>
      <c r="K2149" s="47" t="s">
        <v>43</v>
      </c>
      <c r="L2149" s="47" t="str">
        <f>((I2149&amp;A2149)&amp;"-")&amp;B2149</f>
        <v>REF1309-Bowen K.R. et. al. Solubility of 34-dimethoxybenzoic acid in organic solvents. Eur. Chem. Bull. 2013 2(9) 577-583</v>
      </c>
      <c r="M2149" t="s">
        <v>583</v>
      </c>
      <c r="N2149" s="71"/>
      <c r="O2149" s="71"/>
      <c r="P2149" s="71"/>
      <c r="Q2149" s="71"/>
      <c r="R2149" s="29"/>
      <c r="S2149" s="29"/>
      <c r="T2149" s="29"/>
      <c r="U2149" s="71"/>
      <c r="V2149" s="29"/>
      <c r="W2149" s="60"/>
      <c r="Y2149" t="s">
        <v>40</v>
      </c>
      <c r="AA2149">
        <v>6854</v>
      </c>
      <c r="AB2149" t="b">
        <f>if((W2149=""),false,true)</f>
        <v>0</v>
      </c>
      <c r="AD2149" s="37"/>
    </row>
    <row r="2150" ht="14.25" customHeight="1">
      <c r="A2150" s="38">
        <v>1309</v>
      </c>
      <c r="B2150" s="46" t="s">
        <v>3090</v>
      </c>
      <c r="C2150" s="46" t="s">
        <v>3091</v>
      </c>
      <c r="D2150" s="46" t="s">
        <v>3092</v>
      </c>
      <c r="E2150" s="46" t="s">
        <v>3093</v>
      </c>
      <c r="F2150" t="s">
        <v>679</v>
      </c>
      <c r="G2150" s="12" t="s">
        <v>1119</v>
      </c>
      <c r="H2150">
        <v>0.0484172368</v>
      </c>
      <c r="I2150" t="s">
        <v>37</v>
      </c>
      <c r="K2150" s="47" t="s">
        <v>43</v>
      </c>
      <c r="L2150" s="47" t="str">
        <f>((I2150&amp;A2150)&amp;"-")&amp;B2150</f>
        <v>REF1309-Bowen K.R. et. al. Solubility of 34-dimethoxybenzoic acid in organic solvents. Eur. Chem. Bull. 2013 2(9) 577-583</v>
      </c>
      <c r="M2150" t="s">
        <v>583</v>
      </c>
      <c r="N2150" s="71"/>
      <c r="O2150" s="71"/>
      <c r="P2150" s="71"/>
      <c r="Q2150" s="71"/>
      <c r="R2150" s="29"/>
      <c r="S2150" s="29"/>
      <c r="T2150" s="29"/>
      <c r="U2150" s="71"/>
      <c r="V2150" s="29"/>
      <c r="W2150" s="60"/>
      <c r="Y2150" t="s">
        <v>40</v>
      </c>
      <c r="AA2150">
        <v>6854</v>
      </c>
      <c r="AB2150" t="b">
        <f>if((W2150=""),false,true)</f>
        <v>0</v>
      </c>
      <c r="AD2150" s="37"/>
    </row>
    <row r="2151" ht="14.25" customHeight="1">
      <c r="A2151" s="38">
        <v>1309</v>
      </c>
      <c r="B2151" s="46" t="s">
        <v>3090</v>
      </c>
      <c r="C2151" s="46" t="s">
        <v>3091</v>
      </c>
      <c r="D2151" s="46" t="s">
        <v>3092</v>
      </c>
      <c r="E2151" s="46" t="s">
        <v>3093</v>
      </c>
      <c r="F2151" t="s">
        <v>681</v>
      </c>
      <c r="G2151" s="12" t="s">
        <v>1120</v>
      </c>
      <c r="H2151">
        <v>0.0997700064</v>
      </c>
      <c r="I2151" t="s">
        <v>37</v>
      </c>
      <c r="K2151" s="47" t="s">
        <v>43</v>
      </c>
      <c r="L2151" s="47" t="str">
        <f>((I2151&amp;A2151)&amp;"-")&amp;B2151</f>
        <v>REF1309-Bowen K.R. et. al. Solubility of 34-dimethoxybenzoic acid in organic solvents. Eur. Chem. Bull. 2013 2(9) 577-583</v>
      </c>
      <c r="M2151" t="s">
        <v>583</v>
      </c>
      <c r="N2151" s="71"/>
      <c r="O2151" s="71"/>
      <c r="P2151" s="71"/>
      <c r="Q2151" s="71"/>
      <c r="R2151" s="29"/>
      <c r="S2151" s="29"/>
      <c r="T2151" s="29"/>
      <c r="U2151" s="71"/>
      <c r="V2151" s="29"/>
      <c r="W2151" s="60"/>
      <c r="Y2151" t="s">
        <v>40</v>
      </c>
      <c r="AA2151">
        <v>6854</v>
      </c>
      <c r="AB2151" t="b">
        <f>if((W2151=""),false,true)</f>
        <v>0</v>
      </c>
      <c r="AD2151" s="37"/>
    </row>
    <row r="2152" ht="14.25" customHeight="1">
      <c r="A2152" s="38">
        <v>1309</v>
      </c>
      <c r="B2152" s="46" t="s">
        <v>3090</v>
      </c>
      <c r="C2152" s="46" t="s">
        <v>3091</v>
      </c>
      <c r="D2152" s="46" t="s">
        <v>3092</v>
      </c>
      <c r="E2152" s="46" t="s">
        <v>3093</v>
      </c>
      <c r="F2152" t="s">
        <v>683</v>
      </c>
      <c r="G2152" s="12" t="s">
        <v>684</v>
      </c>
      <c r="H2152">
        <v>0.0540754323</v>
      </c>
      <c r="I2152" t="s">
        <v>37</v>
      </c>
      <c r="K2152" s="47" t="s">
        <v>43</v>
      </c>
      <c r="L2152" s="47" t="str">
        <f>((I2152&amp;A2152)&amp;"-")&amp;B2152</f>
        <v>REF1309-Bowen K.R. et. al. Solubility of 34-dimethoxybenzoic acid in organic solvents. Eur. Chem. Bull. 2013 2(9) 577-583</v>
      </c>
      <c r="M2152" t="s">
        <v>583</v>
      </c>
      <c r="N2152" s="71"/>
      <c r="O2152" s="71"/>
      <c r="P2152" s="71"/>
      <c r="Q2152" s="71"/>
      <c r="R2152" s="29"/>
      <c r="S2152" s="29"/>
      <c r="T2152" s="29"/>
      <c r="U2152" s="71"/>
      <c r="V2152" s="29"/>
      <c r="W2152" s="60"/>
      <c r="Y2152" t="s">
        <v>40</v>
      </c>
      <c r="AA2152">
        <v>6854</v>
      </c>
      <c r="AB2152" t="b">
        <f>if((W2152=""),false,true)</f>
        <v>0</v>
      </c>
      <c r="AD2152" s="37"/>
    </row>
    <row r="2153" ht="14.25" customHeight="1">
      <c r="A2153" s="38">
        <v>1309</v>
      </c>
      <c r="B2153" s="46" t="s">
        <v>3090</v>
      </c>
      <c r="C2153" s="46" t="s">
        <v>3091</v>
      </c>
      <c r="D2153" s="46" t="s">
        <v>3092</v>
      </c>
      <c r="E2153" s="46" t="s">
        <v>3093</v>
      </c>
      <c r="F2153" t="s">
        <v>584</v>
      </c>
      <c r="G2153" s="12" t="s">
        <v>988</v>
      </c>
      <c r="H2153">
        <v>0.0799834255</v>
      </c>
      <c r="I2153" t="s">
        <v>37</v>
      </c>
      <c r="K2153" s="47" t="s">
        <v>43</v>
      </c>
      <c r="L2153" s="47" t="str">
        <f>((I2153&amp;A2153)&amp;"-")&amp;B2153</f>
        <v>REF1309-Bowen K.R. et. al. Solubility of 34-dimethoxybenzoic acid in organic solvents. Eur. Chem. Bull. 2013 2(9) 577-583</v>
      </c>
      <c r="M2153" t="s">
        <v>583</v>
      </c>
      <c r="N2153" s="71"/>
      <c r="O2153" s="71"/>
      <c r="P2153" s="71"/>
      <c r="Q2153" s="71"/>
      <c r="R2153" s="29"/>
      <c r="S2153" s="29"/>
      <c r="T2153" s="29"/>
      <c r="U2153" s="71"/>
      <c r="V2153" s="29"/>
      <c r="W2153" s="60"/>
      <c r="Y2153" t="s">
        <v>40</v>
      </c>
      <c r="AA2153">
        <v>6854</v>
      </c>
      <c r="AB2153" t="b">
        <f>if((W2153=""),false,true)</f>
        <v>0</v>
      </c>
      <c r="AD2153" s="37"/>
    </row>
    <row r="2154" ht="14.25" customHeight="1">
      <c r="A2154" s="38">
        <v>1309</v>
      </c>
      <c r="B2154" s="46" t="s">
        <v>3090</v>
      </c>
      <c r="C2154" s="46" t="s">
        <v>3091</v>
      </c>
      <c r="D2154" s="46" t="s">
        <v>3092</v>
      </c>
      <c r="E2154" s="46" t="s">
        <v>3093</v>
      </c>
      <c r="F2154" t="s">
        <v>685</v>
      </c>
      <c r="G2154" s="12" t="s">
        <v>686</v>
      </c>
      <c r="H2154">
        <v>0.0509330871</v>
      </c>
      <c r="I2154" t="s">
        <v>37</v>
      </c>
      <c r="K2154" s="47" t="s">
        <v>43</v>
      </c>
      <c r="L2154" s="47" t="str">
        <f>((I2154&amp;A2154)&amp;"-")&amp;B2154</f>
        <v>REF1309-Bowen K.R. et. al. Solubility of 34-dimethoxybenzoic acid in organic solvents. Eur. Chem. Bull. 2013 2(9) 577-583</v>
      </c>
      <c r="M2154" t="s">
        <v>583</v>
      </c>
      <c r="N2154" s="71"/>
      <c r="O2154" s="71"/>
      <c r="P2154" s="71"/>
      <c r="Q2154" s="71"/>
      <c r="R2154" s="29"/>
      <c r="S2154" s="29"/>
      <c r="T2154" s="29"/>
      <c r="U2154" s="71"/>
      <c r="V2154" s="29"/>
      <c r="W2154" s="60"/>
      <c r="Y2154" t="s">
        <v>40</v>
      </c>
      <c r="AA2154">
        <v>6854</v>
      </c>
      <c r="AB2154" t="b">
        <f>if((W2154=""),false,true)</f>
        <v>0</v>
      </c>
      <c r="AD2154" s="37"/>
    </row>
    <row r="2155" ht="14.25" customHeight="1">
      <c r="A2155" s="38">
        <v>1309</v>
      </c>
      <c r="B2155" s="46" t="s">
        <v>3090</v>
      </c>
      <c r="C2155" s="46" t="s">
        <v>3091</v>
      </c>
      <c r="D2155" s="46" t="s">
        <v>3092</v>
      </c>
      <c r="E2155" s="46" t="s">
        <v>3093</v>
      </c>
      <c r="F2155" t="s">
        <v>586</v>
      </c>
      <c r="G2155" s="12" t="s">
        <v>587</v>
      </c>
      <c r="H2155">
        <v>0.1573982864</v>
      </c>
      <c r="I2155" t="s">
        <v>37</v>
      </c>
      <c r="K2155" s="47" t="s">
        <v>43</v>
      </c>
      <c r="L2155" s="47" t="str">
        <f>((I2155&amp;A2155)&amp;"-")&amp;B2155</f>
        <v>REF1309-Bowen K.R. et. al. Solubility of 34-dimethoxybenzoic acid in organic solvents. Eur. Chem. Bull. 2013 2(9) 577-583</v>
      </c>
      <c r="M2155" t="s">
        <v>583</v>
      </c>
      <c r="N2155" s="71"/>
      <c r="O2155" s="71"/>
      <c r="P2155" s="71"/>
      <c r="Q2155" s="71"/>
      <c r="R2155" s="29"/>
      <c r="S2155" s="29"/>
      <c r="T2155" s="29"/>
      <c r="U2155" s="71"/>
      <c r="V2155" s="29"/>
      <c r="W2155" s="60"/>
      <c r="Y2155" t="s">
        <v>40</v>
      </c>
      <c r="AA2155">
        <v>6854</v>
      </c>
      <c r="AB2155" t="b">
        <f>if((W2155=""),false,true)</f>
        <v>0</v>
      </c>
      <c r="AD2155" s="37"/>
    </row>
    <row r="2156" ht="14.25" customHeight="1">
      <c r="A2156" s="38">
        <v>1309</v>
      </c>
      <c r="B2156" s="46" t="s">
        <v>3090</v>
      </c>
      <c r="C2156" s="46" t="s">
        <v>3091</v>
      </c>
      <c r="D2156" s="46" t="s">
        <v>3092</v>
      </c>
      <c r="E2156" s="46" t="s">
        <v>3093</v>
      </c>
      <c r="F2156" t="s">
        <v>2407</v>
      </c>
      <c r="G2156" s="12" t="s">
        <v>3094</v>
      </c>
      <c r="H2156">
        <v>0.1321295634</v>
      </c>
      <c r="I2156" t="s">
        <v>37</v>
      </c>
      <c r="K2156" s="47" t="s">
        <v>43</v>
      </c>
      <c r="L2156" s="47" t="str">
        <f>((I2156&amp;A2156)&amp;"-")&amp;B2156</f>
        <v>REF1309-Bowen K.R. et. al. Solubility of 34-dimethoxybenzoic acid in organic solvents. Eur. Chem. Bull. 2013 2(9) 577-583</v>
      </c>
      <c r="M2156" t="s">
        <v>583</v>
      </c>
      <c r="N2156" s="71"/>
      <c r="O2156" s="71"/>
      <c r="P2156" s="71"/>
      <c r="Q2156" s="71"/>
      <c r="R2156" s="29"/>
      <c r="S2156" s="29"/>
      <c r="T2156" s="29"/>
      <c r="U2156" s="71"/>
      <c r="V2156" s="29"/>
      <c r="W2156" s="60"/>
      <c r="Y2156" t="s">
        <v>40</v>
      </c>
      <c r="AA2156">
        <v>6854</v>
      </c>
      <c r="AB2156" t="b">
        <f>if((W2156=""),false,true)</f>
        <v>0</v>
      </c>
      <c r="AD2156" s="37"/>
    </row>
    <row r="2157" ht="14.25" customHeight="1">
      <c r="A2157" s="38">
        <v>1309</v>
      </c>
      <c r="B2157" s="46" t="s">
        <v>3090</v>
      </c>
      <c r="C2157" s="46" t="s">
        <v>3091</v>
      </c>
      <c r="D2157" s="46" t="s">
        <v>3092</v>
      </c>
      <c r="E2157" s="46" t="s">
        <v>3093</v>
      </c>
      <c r="F2157" t="s">
        <v>588</v>
      </c>
      <c r="G2157" s="12" t="s">
        <v>989</v>
      </c>
      <c r="H2157">
        <v>0.0497737085</v>
      </c>
      <c r="I2157" t="s">
        <v>37</v>
      </c>
      <c r="K2157" s="47" t="s">
        <v>43</v>
      </c>
      <c r="L2157" s="47" t="str">
        <f>((I2157&amp;A2157)&amp;"-")&amp;B2157</f>
        <v>REF1309-Bowen K.R. et. al. Solubility of 34-dimethoxybenzoic acid in organic solvents. Eur. Chem. Bull. 2013 2(9) 577-583</v>
      </c>
      <c r="M2157" t="s">
        <v>583</v>
      </c>
      <c r="N2157" s="71"/>
      <c r="O2157" s="71"/>
      <c r="P2157" s="71"/>
      <c r="Q2157" s="71"/>
      <c r="R2157" s="29"/>
      <c r="S2157" s="29"/>
      <c r="T2157" s="29"/>
      <c r="U2157" s="71"/>
      <c r="V2157" s="29"/>
      <c r="W2157" s="60"/>
      <c r="Y2157" t="s">
        <v>40</v>
      </c>
      <c r="AA2157">
        <v>6854</v>
      </c>
      <c r="AB2157" t="b">
        <f>if((W2157=""),false,true)</f>
        <v>0</v>
      </c>
      <c r="AD2157" s="37"/>
    </row>
    <row r="2158" ht="14.25" customHeight="1">
      <c r="A2158" s="38">
        <v>1309</v>
      </c>
      <c r="B2158" s="46" t="s">
        <v>3090</v>
      </c>
      <c r="C2158" s="46" t="s">
        <v>3091</v>
      </c>
      <c r="D2158" s="46" t="s">
        <v>3092</v>
      </c>
      <c r="E2158" s="46" t="s">
        <v>3093</v>
      </c>
      <c r="F2158" t="s">
        <v>705</v>
      </c>
      <c r="G2158" s="12" t="s">
        <v>706</v>
      </c>
      <c r="H2158">
        <v>0.0298538262</v>
      </c>
      <c r="I2158" t="s">
        <v>37</v>
      </c>
      <c r="K2158" s="47" t="s">
        <v>43</v>
      </c>
      <c r="L2158" s="47" t="str">
        <f>((I2158&amp;A2158)&amp;"-")&amp;B2158</f>
        <v>REF1309-Bowen K.R. et. al. Solubility of 34-dimethoxybenzoic acid in organic solvents. Eur. Chem. Bull. 2013 2(9) 577-583</v>
      </c>
      <c r="M2158" t="s">
        <v>583</v>
      </c>
      <c r="N2158" s="71"/>
      <c r="O2158" s="71"/>
      <c r="P2158" s="71"/>
      <c r="Q2158" s="71"/>
      <c r="R2158" s="29"/>
      <c r="S2158" s="29"/>
      <c r="T2158" s="29"/>
      <c r="U2158" s="71"/>
      <c r="V2158" s="29"/>
      <c r="W2158" s="60"/>
      <c r="Y2158" t="s">
        <v>40</v>
      </c>
      <c r="AA2158">
        <v>6854</v>
      </c>
      <c r="AB2158" t="b">
        <f>if((W2158=""),false,true)</f>
        <v>0</v>
      </c>
      <c r="AD2158" s="37"/>
    </row>
    <row r="2159" ht="14.25" customHeight="1">
      <c r="A2159" s="38">
        <v>1309</v>
      </c>
      <c r="B2159" s="46" t="s">
        <v>3090</v>
      </c>
      <c r="C2159" s="46" t="s">
        <v>3091</v>
      </c>
      <c r="D2159" s="46" t="s">
        <v>3092</v>
      </c>
      <c r="E2159" s="46" t="s">
        <v>3093</v>
      </c>
      <c r="F2159" t="s">
        <v>429</v>
      </c>
      <c r="G2159" s="12" t="s">
        <v>590</v>
      </c>
      <c r="H2159">
        <v>0.121338885</v>
      </c>
      <c r="I2159" t="s">
        <v>37</v>
      </c>
      <c r="K2159" s="47" t="s">
        <v>43</v>
      </c>
      <c r="L2159" s="47" t="str">
        <f>((I2159&amp;A2159)&amp;"-")&amp;B2159</f>
        <v>REF1309-Bowen K.R. et. al. Solubility of 34-dimethoxybenzoic acid in organic solvents. Eur. Chem. Bull. 2013 2(9) 577-583</v>
      </c>
      <c r="M2159" t="s">
        <v>583</v>
      </c>
      <c r="N2159" s="71"/>
      <c r="O2159" s="71"/>
      <c r="P2159" s="71"/>
      <c r="Q2159" s="71"/>
      <c r="R2159" s="29"/>
      <c r="S2159" s="29"/>
      <c r="T2159" s="29"/>
      <c r="U2159" s="71"/>
      <c r="V2159" s="29"/>
      <c r="W2159" s="60"/>
      <c r="Y2159" t="s">
        <v>40</v>
      </c>
      <c r="AA2159">
        <v>6854</v>
      </c>
      <c r="AB2159" t="b">
        <f>if((W2159=""),false,true)</f>
        <v>0</v>
      </c>
      <c r="AD2159" s="37"/>
    </row>
    <row r="2160" ht="14.25" customHeight="1">
      <c r="A2160" s="38">
        <v>1309</v>
      </c>
      <c r="B2160" s="46" t="s">
        <v>3090</v>
      </c>
      <c r="C2160" s="46" t="s">
        <v>3091</v>
      </c>
      <c r="D2160" s="46" t="s">
        <v>3092</v>
      </c>
      <c r="E2160" s="46" t="s">
        <v>3093</v>
      </c>
      <c r="F2160" t="s">
        <v>591</v>
      </c>
      <c r="G2160" s="12" t="s">
        <v>592</v>
      </c>
      <c r="H2160">
        <v>0.082224265</v>
      </c>
      <c r="I2160" t="s">
        <v>37</v>
      </c>
      <c r="K2160" s="47" t="s">
        <v>43</v>
      </c>
      <c r="L2160" s="47" t="str">
        <f>((I2160&amp;A2160)&amp;"-")&amp;B2160</f>
        <v>REF1309-Bowen K.R. et. al. Solubility of 34-dimethoxybenzoic acid in organic solvents. Eur. Chem. Bull. 2013 2(9) 577-583</v>
      </c>
      <c r="M2160" t="s">
        <v>583</v>
      </c>
      <c r="N2160" s="71"/>
      <c r="O2160" s="71"/>
      <c r="P2160" s="71"/>
      <c r="Q2160" s="71"/>
      <c r="R2160" s="29"/>
      <c r="S2160" s="29"/>
      <c r="T2160" s="29"/>
      <c r="U2160" s="71"/>
      <c r="V2160" s="29"/>
      <c r="W2160" s="60"/>
      <c r="Y2160" t="s">
        <v>40</v>
      </c>
      <c r="AA2160">
        <v>6854</v>
      </c>
      <c r="AB2160" t="b">
        <f>if((W2160=""),false,true)</f>
        <v>0</v>
      </c>
      <c r="AD2160" s="37"/>
    </row>
    <row r="2161" ht="14.25" customHeight="1">
      <c r="A2161" s="38">
        <v>1309</v>
      </c>
      <c r="B2161" s="46" t="s">
        <v>3090</v>
      </c>
      <c r="C2161" s="46" t="s">
        <v>3091</v>
      </c>
      <c r="D2161" s="46" t="s">
        <v>3092</v>
      </c>
      <c r="E2161" s="46" t="s">
        <v>3093</v>
      </c>
      <c r="F2161" t="s">
        <v>434</v>
      </c>
      <c r="G2161" s="12" t="s">
        <v>593</v>
      </c>
      <c r="H2161">
        <v>0.1840772001</v>
      </c>
      <c r="I2161" t="s">
        <v>37</v>
      </c>
      <c r="K2161" s="47" t="s">
        <v>43</v>
      </c>
      <c r="L2161" s="47" t="str">
        <f>((I2161&amp;A2161)&amp;"-")&amp;B2161</f>
        <v>REF1309-Bowen K.R. et. al. Solubility of 34-dimethoxybenzoic acid in organic solvents. Eur. Chem. Bull. 2013 2(9) 577-583</v>
      </c>
      <c r="M2161" t="s">
        <v>583</v>
      </c>
      <c r="N2161" s="71"/>
      <c r="O2161" s="71"/>
      <c r="P2161" s="71"/>
      <c r="Q2161" s="71"/>
      <c r="R2161" s="29"/>
      <c r="S2161" s="29"/>
      <c r="T2161" s="29"/>
      <c r="U2161" s="71"/>
      <c r="V2161" s="29"/>
      <c r="W2161" s="60"/>
      <c r="Y2161" t="s">
        <v>40</v>
      </c>
      <c r="AA2161">
        <v>6854</v>
      </c>
      <c r="AB2161" t="b">
        <f>if((W2161=""),false,true)</f>
        <v>0</v>
      </c>
      <c r="AD2161" s="37"/>
    </row>
    <row r="2162" ht="14.25" customHeight="1">
      <c r="A2162" s="38">
        <v>1309</v>
      </c>
      <c r="B2162" s="46" t="s">
        <v>3090</v>
      </c>
      <c r="C2162" s="46" t="s">
        <v>3091</v>
      </c>
      <c r="D2162" s="46" t="s">
        <v>3092</v>
      </c>
      <c r="E2162" s="46" t="s">
        <v>3093</v>
      </c>
      <c r="F2162" t="s">
        <v>992</v>
      </c>
      <c r="G2162" s="12" t="s">
        <v>993</v>
      </c>
      <c r="H2162">
        <v>0.1064143018</v>
      </c>
      <c r="I2162" t="s">
        <v>37</v>
      </c>
      <c r="K2162" s="47" t="s">
        <v>43</v>
      </c>
      <c r="L2162" s="47" t="str">
        <f>((I2162&amp;A2162)&amp;"-")&amp;B2162</f>
        <v>REF1309-Bowen K.R. et. al. Solubility of 34-dimethoxybenzoic acid in organic solvents. Eur. Chem. Bull. 2013 2(9) 577-583</v>
      </c>
      <c r="M2162" t="s">
        <v>583</v>
      </c>
      <c r="N2162" s="71"/>
      <c r="O2162" s="71"/>
      <c r="P2162" s="71"/>
      <c r="Q2162" s="71"/>
      <c r="R2162" s="29"/>
      <c r="S2162" s="29"/>
      <c r="T2162" s="29"/>
      <c r="U2162" s="71"/>
      <c r="V2162" s="29"/>
      <c r="W2162" s="60"/>
      <c r="Y2162" t="s">
        <v>40</v>
      </c>
      <c r="AA2162">
        <v>6854</v>
      </c>
      <c r="AB2162" t="b">
        <f>if((W2162=""),false,true)</f>
        <v>0</v>
      </c>
      <c r="AD2162" s="37"/>
    </row>
    <row r="2163" ht="14.25" customHeight="1">
      <c r="A2163" s="38">
        <v>1309</v>
      </c>
      <c r="B2163" s="46" t="s">
        <v>3090</v>
      </c>
      <c r="C2163" s="46" t="s">
        <v>3091</v>
      </c>
      <c r="D2163" s="46" t="s">
        <v>3092</v>
      </c>
      <c r="E2163" s="46" t="s">
        <v>3093</v>
      </c>
      <c r="F2163" t="s">
        <v>2007</v>
      </c>
      <c r="G2163" s="12" t="s">
        <v>2008</v>
      </c>
      <c r="H2163">
        <v>0.059020108</v>
      </c>
      <c r="I2163" t="s">
        <v>37</v>
      </c>
      <c r="K2163" s="47" t="s">
        <v>43</v>
      </c>
      <c r="L2163" s="47" t="str">
        <f>((I2163&amp;A2163)&amp;"-")&amp;B2163</f>
        <v>REF1309-Bowen K.R. et. al. Solubility of 34-dimethoxybenzoic acid in organic solvents. Eur. Chem. Bull. 2013 2(9) 577-583</v>
      </c>
      <c r="M2163" t="s">
        <v>583</v>
      </c>
      <c r="N2163" s="71"/>
      <c r="O2163" s="71"/>
      <c r="P2163" s="71"/>
      <c r="Q2163" s="71"/>
      <c r="R2163" s="29"/>
      <c r="S2163" s="29"/>
      <c r="T2163" s="29"/>
      <c r="U2163" s="71"/>
      <c r="V2163" s="29"/>
      <c r="W2163" s="60"/>
      <c r="Y2163" t="s">
        <v>40</v>
      </c>
      <c r="AA2163">
        <v>6854</v>
      </c>
      <c r="AB2163" t="b">
        <f>if((W2163=""),false,true)</f>
        <v>0</v>
      </c>
      <c r="AD2163" s="37"/>
    </row>
    <row r="2164" ht="14.25" customHeight="1">
      <c r="A2164" s="38">
        <v>1309</v>
      </c>
      <c r="B2164" s="46" t="s">
        <v>3090</v>
      </c>
      <c r="C2164" s="46" t="s">
        <v>3091</v>
      </c>
      <c r="D2164" s="46" t="s">
        <v>3092</v>
      </c>
      <c r="E2164" s="46" t="s">
        <v>3093</v>
      </c>
      <c r="F2164" t="s">
        <v>1951</v>
      </c>
      <c r="G2164" s="12" t="s">
        <v>2966</v>
      </c>
      <c r="H2164">
        <v>0.0935405674</v>
      </c>
      <c r="I2164" t="s">
        <v>37</v>
      </c>
      <c r="K2164" s="47" t="s">
        <v>43</v>
      </c>
      <c r="L2164" s="47" t="str">
        <f>((I2164&amp;A2164)&amp;"-")&amp;B2164</f>
        <v>REF1309-Bowen K.R. et. al. Solubility of 34-dimethoxybenzoic acid in organic solvents. Eur. Chem. Bull. 2013 2(9) 577-583</v>
      </c>
      <c r="M2164" t="s">
        <v>583</v>
      </c>
      <c r="N2164" s="71"/>
      <c r="O2164" s="71"/>
      <c r="P2164" s="71"/>
      <c r="Q2164" s="71"/>
      <c r="R2164" s="29"/>
      <c r="S2164" s="29"/>
      <c r="T2164" s="29"/>
      <c r="U2164" s="71"/>
      <c r="V2164" s="29"/>
      <c r="W2164" s="60"/>
      <c r="Y2164" t="s">
        <v>40</v>
      </c>
      <c r="AA2164">
        <v>6854</v>
      </c>
      <c r="AB2164" t="b">
        <f>if((W2164=""),false,true)</f>
        <v>0</v>
      </c>
      <c r="AD2164" s="37"/>
    </row>
    <row r="2165" ht="14.25" customHeight="1">
      <c r="A2165" s="38">
        <v>1309</v>
      </c>
      <c r="B2165" s="46" t="s">
        <v>3090</v>
      </c>
      <c r="C2165" s="46" t="s">
        <v>3091</v>
      </c>
      <c r="D2165" s="46" t="s">
        <v>3092</v>
      </c>
      <c r="E2165" s="46" t="s">
        <v>3093</v>
      </c>
      <c r="F2165" s="12" t="s">
        <v>238</v>
      </c>
      <c r="G2165" s="12" t="s">
        <v>1365</v>
      </c>
      <c r="H2165">
        <v>0.4698941086</v>
      </c>
      <c r="I2165" t="s">
        <v>37</v>
      </c>
      <c r="K2165" s="47" t="s">
        <v>43</v>
      </c>
      <c r="L2165" s="47" t="str">
        <f>((I2165&amp;A2165)&amp;"-")&amp;B2165</f>
        <v>REF1309-Bowen K.R. et. al. Solubility of 34-dimethoxybenzoic acid in organic solvents. Eur. Chem. Bull. 2013 2(9) 577-583</v>
      </c>
      <c r="M2165" t="s">
        <v>583</v>
      </c>
      <c r="N2165" s="71"/>
      <c r="O2165" s="71"/>
      <c r="P2165" s="71"/>
      <c r="Q2165" s="71"/>
      <c r="R2165" s="29"/>
      <c r="S2165" s="29"/>
      <c r="T2165" s="29"/>
      <c r="U2165" s="71"/>
      <c r="V2165" s="29"/>
      <c r="W2165" s="60"/>
      <c r="Y2165" t="s">
        <v>40</v>
      </c>
      <c r="AA2165">
        <v>6854</v>
      </c>
      <c r="AB2165" t="b">
        <f>if((W2165=""),false,true)</f>
        <v>0</v>
      </c>
      <c r="AD2165" s="37"/>
    </row>
    <row r="2166" ht="14.25" customHeight="1">
      <c r="A2166" s="38">
        <v>1309</v>
      </c>
      <c r="B2166" s="46" t="s">
        <v>3090</v>
      </c>
      <c r="C2166" s="46" t="s">
        <v>3091</v>
      </c>
      <c r="D2166" s="46" t="s">
        <v>3092</v>
      </c>
      <c r="E2166" s="46" t="s">
        <v>3093</v>
      </c>
      <c r="F2166" t="s">
        <v>48</v>
      </c>
      <c r="G2166" t="s">
        <v>49</v>
      </c>
      <c r="H2166">
        <v>0.0031988951</v>
      </c>
      <c r="I2166" t="s">
        <v>37</v>
      </c>
      <c r="K2166" s="47" t="s">
        <v>43</v>
      </c>
      <c r="L2166" s="47" t="str">
        <f>((I2166&amp;A2166)&amp;"-")&amp;B2166</f>
        <v>REF1309-Bowen K.R. et. al. Solubility of 34-dimethoxybenzoic acid in organic solvents. Eur. Chem. Bull. 2013 2(9) 577-583</v>
      </c>
      <c r="M2166" t="s">
        <v>583</v>
      </c>
      <c r="N2166" s="71"/>
      <c r="O2166" s="71"/>
      <c r="P2166" s="71"/>
      <c r="Q2166" s="71"/>
      <c r="R2166" s="29"/>
      <c r="S2166" s="29"/>
      <c r="T2166" s="29"/>
      <c r="U2166" s="71"/>
      <c r="V2166" s="29"/>
      <c r="W2166" s="60"/>
      <c r="Y2166" t="s">
        <v>40</v>
      </c>
      <c r="AA2166">
        <v>6854</v>
      </c>
      <c r="AB2166" t="b">
        <f>if((W2166=""),false,true)</f>
        <v>0</v>
      </c>
      <c r="AD2166" s="37"/>
    </row>
    <row r="2167" ht="14.25" customHeight="1">
      <c r="A2167" s="38">
        <v>59</v>
      </c>
      <c r="B2167" s="44" t="s">
        <v>1684</v>
      </c>
      <c r="C2167" s="46" t="s">
        <v>3095</v>
      </c>
      <c r="D2167" s="46" t="s">
        <v>3096</v>
      </c>
      <c r="E2167" s="46" t="s">
        <v>3097</v>
      </c>
      <c r="F2167" s="41" t="s">
        <v>429</v>
      </c>
      <c r="G2167" s="41" t="s">
        <v>430</v>
      </c>
      <c r="H2167" s="65">
        <v>7.54</v>
      </c>
      <c r="I2167" t="s">
        <v>431</v>
      </c>
      <c r="K2167" s="46"/>
      <c r="L2167" s="46" t="str">
        <f>((I2167&amp;A2167)&amp;"-")&amp;B2167</f>
        <v>ONSC59-1-</v>
      </c>
      <c r="M2167" t="s">
        <v>1191</v>
      </c>
      <c r="N2167" s="40"/>
      <c r="O2167" s="40"/>
      <c r="P2167" s="40"/>
      <c r="Q2167" s="40"/>
      <c r="R2167" s="39"/>
      <c r="S2167" s="39"/>
      <c r="T2167" s="39"/>
      <c r="U2167" s="40"/>
      <c r="V2167" s="39"/>
      <c r="W2167" s="69"/>
      <c r="Y2167" t="s">
        <v>294</v>
      </c>
      <c r="AA2167">
        <v>21170540</v>
      </c>
      <c r="AB2167" t="b">
        <f>if((W2167=""),false,true)</f>
        <v>0</v>
      </c>
      <c r="AD2167" s="8"/>
    </row>
    <row r="2168" ht="14.25" customHeight="1">
      <c r="A2168" s="38">
        <v>59</v>
      </c>
      <c r="B2168" s="44" t="s">
        <v>425</v>
      </c>
      <c r="C2168" s="46" t="s">
        <v>3095</v>
      </c>
      <c r="D2168" s="46" t="s">
        <v>3096</v>
      </c>
      <c r="E2168" s="46" t="s">
        <v>3098</v>
      </c>
      <c r="F2168" s="41" t="s">
        <v>434</v>
      </c>
      <c r="G2168" s="41" t="s">
        <v>435</v>
      </c>
      <c r="H2168" s="65">
        <v>7.54</v>
      </c>
      <c r="I2168" t="s">
        <v>431</v>
      </c>
      <c r="K2168" s="46"/>
      <c r="L2168" s="46" t="str">
        <f>((I2168&amp;A2168)&amp;"-")&amp;B2168</f>
        <v>ONSC59-2-</v>
      </c>
      <c r="M2168" t="s">
        <v>1191</v>
      </c>
      <c r="N2168" s="40"/>
      <c r="O2168" s="40"/>
      <c r="P2168" s="40"/>
      <c r="Q2168" s="40"/>
      <c r="R2168" s="39"/>
      <c r="S2168" s="39"/>
      <c r="T2168" s="39"/>
      <c r="U2168" s="40"/>
      <c r="V2168" s="39"/>
      <c r="W2168" s="69"/>
      <c r="Y2168" t="s">
        <v>294</v>
      </c>
      <c r="AA2168">
        <v>21170540</v>
      </c>
      <c r="AB2168" t="b">
        <f>if((W2168=""),false,true)</f>
        <v>0</v>
      </c>
      <c r="AD2168" s="8"/>
    </row>
    <row r="2169" ht="14.25" customHeight="1">
      <c r="A2169" s="38">
        <v>59</v>
      </c>
      <c r="B2169" s="44" t="s">
        <v>1192</v>
      </c>
      <c r="C2169" s="46" t="s">
        <v>3095</v>
      </c>
      <c r="D2169" s="46" t="s">
        <v>3096</v>
      </c>
      <c r="E2169" s="46" t="s">
        <v>3098</v>
      </c>
      <c r="F2169" s="41" t="s">
        <v>238</v>
      </c>
      <c r="G2169" s="41" t="s">
        <v>239</v>
      </c>
      <c r="H2169" s="65">
        <v>7.54</v>
      </c>
      <c r="I2169" t="s">
        <v>431</v>
      </c>
      <c r="K2169" s="46"/>
      <c r="L2169" s="46" t="str">
        <f>((I2169&amp;A2169)&amp;"-")&amp;B2169</f>
        <v>ONSC59-3-</v>
      </c>
      <c r="M2169" t="s">
        <v>1191</v>
      </c>
      <c r="N2169" s="40"/>
      <c r="O2169" s="40"/>
      <c r="P2169" s="40"/>
      <c r="Q2169" s="40"/>
      <c r="R2169" s="39"/>
      <c r="S2169" s="39"/>
      <c r="T2169" s="39"/>
      <c r="U2169" s="40"/>
      <c r="V2169" s="39"/>
      <c r="W2169" s="69"/>
      <c r="Y2169" t="s">
        <v>294</v>
      </c>
      <c r="AA2169">
        <v>21170540</v>
      </c>
      <c r="AB2169" t="b">
        <f>if((W2169=""),false,true)</f>
        <v>0</v>
      </c>
      <c r="AD2169" s="8"/>
    </row>
    <row r="2170" ht="14.25" customHeight="1">
      <c r="A2170" s="38">
        <v>1287</v>
      </c>
      <c r="B2170" s="46" t="s">
        <v>53</v>
      </c>
      <c r="C2170" s="46" t="s">
        <v>45</v>
      </c>
      <c r="D2170" s="46" t="s">
        <v>3099</v>
      </c>
      <c r="E2170" s="46" t="s">
        <v>3100</v>
      </c>
      <c r="F2170" t="s">
        <v>48</v>
      </c>
      <c r="G2170" s="46" t="s">
        <v>49</v>
      </c>
      <c r="H2170">
        <v>2.290867652768</v>
      </c>
      <c r="I2170" t="s">
        <v>37</v>
      </c>
      <c r="L2170" t="s">
        <v>50</v>
      </c>
      <c r="M2170" t="s">
        <v>39</v>
      </c>
      <c r="N2170" s="40"/>
      <c r="O2170" s="40"/>
      <c r="P2170" s="40"/>
      <c r="Q2170" s="40"/>
      <c r="R2170" s="39"/>
      <c r="S2170" s="39"/>
      <c r="T2170" s="39"/>
      <c r="U2170" s="40"/>
      <c r="V2170" s="39"/>
      <c r="W2170" s="69"/>
      <c r="Y2170" t="s">
        <v>294</v>
      </c>
      <c r="AA2170">
        <v>10937</v>
      </c>
      <c r="AB2170" s="46" t="b">
        <v>0</v>
      </c>
      <c r="AD2170" s="8"/>
    </row>
    <row r="2171" ht="14.25" customHeight="1">
      <c r="A2171" s="38">
        <v>129</v>
      </c>
      <c r="B2171" s="44" t="s">
        <v>3101</v>
      </c>
      <c r="C2171" s="46" t="s">
        <v>3102</v>
      </c>
      <c r="D2171" s="46" t="s">
        <v>3103</v>
      </c>
      <c r="E2171" s="46" t="s">
        <v>1274</v>
      </c>
      <c r="F2171" s="41" t="s">
        <v>429</v>
      </c>
      <c r="G2171" s="41" t="s">
        <v>430</v>
      </c>
      <c r="H2171" s="65">
        <v>0.55</v>
      </c>
      <c r="I2171" t="s">
        <v>431</v>
      </c>
      <c r="K2171" s="46"/>
      <c r="L2171" s="46" t="str">
        <f>((I2171&amp;A2171)&amp;"-")&amp;B2171</f>
        <v>ONSC129-129-5A</v>
      </c>
      <c r="M2171" t="s">
        <v>583</v>
      </c>
      <c r="N2171" s="40"/>
      <c r="O2171" s="40"/>
      <c r="P2171" s="40"/>
      <c r="Q2171" s="40"/>
      <c r="R2171" s="39"/>
      <c r="S2171" s="39"/>
      <c r="T2171" s="39"/>
      <c r="U2171" s="40"/>
      <c r="V2171" s="39"/>
      <c r="W2171" s="69"/>
      <c r="Y2171" t="s">
        <v>40</v>
      </c>
      <c r="AA2171">
        <v>68601</v>
      </c>
      <c r="AB2171" t="b">
        <f>if((W2171=""),false,true)</f>
        <v>0</v>
      </c>
      <c r="AD2171" s="8"/>
    </row>
    <row r="2172" ht="14.25" customHeight="1">
      <c r="A2172" s="38">
        <v>129</v>
      </c>
      <c r="B2172" s="44" t="s">
        <v>3104</v>
      </c>
      <c r="C2172" s="46" t="s">
        <v>3102</v>
      </c>
      <c r="D2172" s="46" t="s">
        <v>3103</v>
      </c>
      <c r="E2172" s="46" t="s">
        <v>1274</v>
      </c>
      <c r="F2172" s="41" t="s">
        <v>434</v>
      </c>
      <c r="G2172" s="41" t="s">
        <v>435</v>
      </c>
      <c r="H2172" s="65">
        <v>0.88</v>
      </c>
      <c r="I2172" t="s">
        <v>431</v>
      </c>
      <c r="K2172" s="46"/>
      <c r="L2172" s="46" t="str">
        <f>((I2172&amp;A2172)&amp;"-")&amp;B2172</f>
        <v>ONSC129-129-3A</v>
      </c>
      <c r="M2172" t="s">
        <v>583</v>
      </c>
      <c r="N2172" s="40"/>
      <c r="O2172" s="40"/>
      <c r="P2172" s="40"/>
      <c r="Q2172" s="40"/>
      <c r="R2172" s="39"/>
      <c r="S2172" s="39"/>
      <c r="T2172" s="39"/>
      <c r="U2172" s="40"/>
      <c r="V2172" s="39"/>
      <c r="W2172" s="69"/>
      <c r="Y2172" t="s">
        <v>40</v>
      </c>
      <c r="AA2172">
        <v>68601</v>
      </c>
      <c r="AB2172" t="b">
        <f>if((W2172=""),false,true)</f>
        <v>0</v>
      </c>
      <c r="AD2172" s="8"/>
    </row>
    <row r="2173" ht="14.25" customHeight="1">
      <c r="A2173" s="38">
        <v>131</v>
      </c>
      <c r="B2173" s="44" t="s">
        <v>3105</v>
      </c>
      <c r="C2173" s="46" t="s">
        <v>3106</v>
      </c>
      <c r="D2173" s="46" t="s">
        <v>3103</v>
      </c>
      <c r="E2173" s="46" t="s">
        <v>1274</v>
      </c>
      <c r="F2173" s="41" t="s">
        <v>238</v>
      </c>
      <c r="G2173" s="41" t="s">
        <v>239</v>
      </c>
      <c r="H2173" s="65">
        <v>1.95</v>
      </c>
      <c r="I2173" t="s">
        <v>431</v>
      </c>
      <c r="K2173" s="46"/>
      <c r="L2173" s="46" t="str">
        <f>((I2173&amp;A2173)&amp;"-")&amp;B2173</f>
        <v>ONSC131-1a</v>
      </c>
      <c r="M2173" t="s">
        <v>583</v>
      </c>
      <c r="N2173" s="40"/>
      <c r="O2173" s="40"/>
      <c r="P2173" s="40"/>
      <c r="Q2173" s="40"/>
      <c r="R2173" s="39"/>
      <c r="S2173" s="39"/>
      <c r="T2173" s="39"/>
      <c r="U2173" s="40"/>
      <c r="V2173" s="39"/>
      <c r="W2173" s="69"/>
      <c r="Y2173" t="s">
        <v>40</v>
      </c>
      <c r="AA2173">
        <v>68601</v>
      </c>
      <c r="AB2173" t="b">
        <f>if((W2173=""),false,true)</f>
        <v>0</v>
      </c>
      <c r="AD2173" s="8"/>
    </row>
    <row r="2174" ht="14.25" customHeight="1">
      <c r="A2174" s="38">
        <v>132</v>
      </c>
      <c r="B2174" s="44" t="s">
        <v>3105</v>
      </c>
      <c r="C2174" s="46" t="s">
        <v>3107</v>
      </c>
      <c r="D2174" s="46" t="s">
        <v>3103</v>
      </c>
      <c r="E2174" s="46" t="s">
        <v>1274</v>
      </c>
      <c r="F2174" s="41" t="s">
        <v>434</v>
      </c>
      <c r="G2174" s="41" t="s">
        <v>435</v>
      </c>
      <c r="H2174" s="65">
        <v>1</v>
      </c>
      <c r="I2174" t="s">
        <v>431</v>
      </c>
      <c r="K2174" s="46"/>
      <c r="L2174" s="46" t="str">
        <f>((I2174&amp;A2174)&amp;"-")&amp;B2174</f>
        <v>ONSC132-1a</v>
      </c>
      <c r="M2174" t="s">
        <v>583</v>
      </c>
      <c r="N2174" s="40"/>
      <c r="O2174" s="40"/>
      <c r="P2174" s="40"/>
      <c r="Q2174" s="40"/>
      <c r="R2174" s="39"/>
      <c r="S2174" s="39"/>
      <c r="T2174" s="39"/>
      <c r="U2174" s="40"/>
      <c r="V2174" s="39"/>
      <c r="W2174" s="69"/>
      <c r="Y2174" t="s">
        <v>40</v>
      </c>
      <c r="AA2174">
        <v>68601</v>
      </c>
      <c r="AB2174" t="b">
        <f>if((W2174=""),false,true)</f>
        <v>0</v>
      </c>
      <c r="AD2174" s="8"/>
    </row>
    <row r="2175" ht="14.25" customHeight="1">
      <c r="A2175" s="38">
        <v>1287</v>
      </c>
      <c r="B2175" s="46" t="s">
        <v>53</v>
      </c>
      <c r="C2175" s="46" t="s">
        <v>45</v>
      </c>
      <c r="D2175" s="46" t="s">
        <v>3108</v>
      </c>
      <c r="E2175" s="46" t="s">
        <v>3109</v>
      </c>
      <c r="F2175" t="s">
        <v>48</v>
      </c>
      <c r="G2175" s="46" t="s">
        <v>49</v>
      </c>
      <c r="H2175">
        <v>0.038904514499</v>
      </c>
      <c r="I2175" t="s">
        <v>37</v>
      </c>
      <c r="L2175" s="46" t="str">
        <f>((I2175&amp;A2175)&amp;"-")&amp;B2175</f>
        <v>REF1287-Wang 99 - S1</v>
      </c>
      <c r="M2175" t="s">
        <v>39</v>
      </c>
      <c r="N2175" s="40"/>
      <c r="O2175" s="40"/>
      <c r="P2175" s="40"/>
      <c r="Q2175" s="40"/>
      <c r="R2175" s="39"/>
      <c r="S2175" s="39"/>
      <c r="T2175" s="39"/>
      <c r="U2175" s="40"/>
      <c r="V2175" s="39"/>
      <c r="W2175" s="69"/>
      <c r="Y2175" t="s">
        <v>40</v>
      </c>
      <c r="AA2175">
        <v>13839105</v>
      </c>
      <c r="AB2175" s="46" t="b">
        <v>0</v>
      </c>
      <c r="AD2175" s="8"/>
    </row>
    <row r="2176" ht="14.25" customHeight="1">
      <c r="A2176" s="38">
        <v>1287</v>
      </c>
      <c r="B2176" s="46" t="s">
        <v>174</v>
      </c>
      <c r="C2176" s="46" t="s">
        <v>45</v>
      </c>
      <c r="D2176" s="46" t="s">
        <v>3110</v>
      </c>
      <c r="E2176" s="46" t="s">
        <v>3111</v>
      </c>
      <c r="F2176" t="s">
        <v>48</v>
      </c>
      <c r="G2176" s="46" t="s">
        <v>49</v>
      </c>
      <c r="H2176">
        <v>0.000000087096</v>
      </c>
      <c r="I2176" t="s">
        <v>37</v>
      </c>
      <c r="L2176" t="s">
        <v>50</v>
      </c>
      <c r="M2176" t="s">
        <v>39</v>
      </c>
      <c r="N2176" s="40"/>
      <c r="O2176" s="40"/>
      <c r="P2176" s="40"/>
      <c r="Q2176" s="40"/>
      <c r="R2176" s="39"/>
      <c r="S2176" s="39"/>
      <c r="T2176" s="39"/>
      <c r="U2176" s="40"/>
      <c r="V2176" s="39"/>
      <c r="W2176" s="69"/>
      <c r="Y2176" t="s">
        <v>40</v>
      </c>
      <c r="AA2176">
        <v>34873</v>
      </c>
      <c r="AB2176" s="46" t="b">
        <v>0</v>
      </c>
      <c r="AD2176" s="8"/>
    </row>
    <row r="2177" ht="14.25" customHeight="1">
      <c r="A2177" s="38">
        <v>1287</v>
      </c>
      <c r="B2177" s="46" t="s">
        <v>44</v>
      </c>
      <c r="C2177" s="46" t="s">
        <v>45</v>
      </c>
      <c r="D2177" s="46" t="s">
        <v>3112</v>
      </c>
      <c r="E2177" s="46" t="s">
        <v>3113</v>
      </c>
      <c r="F2177" t="s">
        <v>48</v>
      </c>
      <c r="G2177" s="46" t="s">
        <v>49</v>
      </c>
      <c r="H2177">
        <v>0.001339676687</v>
      </c>
      <c r="I2177" t="s">
        <v>37</v>
      </c>
      <c r="L2177" t="s">
        <v>50</v>
      </c>
      <c r="M2177" t="s">
        <v>39</v>
      </c>
      <c r="N2177" s="40"/>
      <c r="O2177" s="40"/>
      <c r="P2177" s="40"/>
      <c r="Q2177" s="40"/>
      <c r="R2177" s="39"/>
      <c r="S2177" s="39"/>
      <c r="T2177" s="39"/>
      <c r="U2177" s="40"/>
      <c r="V2177" s="39"/>
      <c r="W2177" s="69"/>
      <c r="Y2177" t="s">
        <v>40</v>
      </c>
      <c r="AA2177">
        <v>38405</v>
      </c>
      <c r="AB2177" s="46" t="b">
        <v>0</v>
      </c>
      <c r="AD2177" s="8"/>
    </row>
    <row r="2178" ht="14.25" customHeight="1">
      <c r="A2178" s="38">
        <v>1287</v>
      </c>
      <c r="B2178" s="46" t="s">
        <v>44</v>
      </c>
      <c r="C2178" s="46" t="s">
        <v>45</v>
      </c>
      <c r="D2178" s="46" t="s">
        <v>3114</v>
      </c>
      <c r="E2178" s="46" t="s">
        <v>3115</v>
      </c>
      <c r="F2178" t="s">
        <v>48</v>
      </c>
      <c r="G2178" s="46" t="s">
        <v>49</v>
      </c>
      <c r="H2178">
        <v>0.000388150366</v>
      </c>
      <c r="I2178" t="s">
        <v>37</v>
      </c>
      <c r="L2178" t="s">
        <v>50</v>
      </c>
      <c r="M2178" t="s">
        <v>39</v>
      </c>
      <c r="N2178" s="40"/>
      <c r="O2178" s="40"/>
      <c r="P2178" s="40"/>
      <c r="Q2178" s="40"/>
      <c r="R2178" s="39"/>
      <c r="S2178" s="39"/>
      <c r="T2178" s="39"/>
      <c r="U2178" s="40"/>
      <c r="V2178" s="39"/>
      <c r="W2178" s="69"/>
      <c r="Y2178" t="s">
        <v>40</v>
      </c>
      <c r="AA2178">
        <v>16411</v>
      </c>
      <c r="AB2178" s="46" t="b">
        <v>0</v>
      </c>
      <c r="AD2178" s="8"/>
    </row>
    <row r="2179" ht="14.25" customHeight="1">
      <c r="A2179" s="38">
        <v>1287</v>
      </c>
      <c r="B2179" s="46" t="s">
        <v>174</v>
      </c>
      <c r="C2179" s="46" t="s">
        <v>45</v>
      </c>
      <c r="D2179" s="46" t="s">
        <v>3116</v>
      </c>
      <c r="E2179" s="46" t="s">
        <v>3117</v>
      </c>
      <c r="F2179" t="s">
        <v>48</v>
      </c>
      <c r="G2179" s="46" t="s">
        <v>49</v>
      </c>
      <c r="H2179">
        <v>0.000000169824</v>
      </c>
      <c r="I2179" t="s">
        <v>37</v>
      </c>
      <c r="L2179" t="s">
        <v>50</v>
      </c>
      <c r="M2179" t="s">
        <v>39</v>
      </c>
      <c r="N2179" s="40"/>
      <c r="O2179" s="40"/>
      <c r="P2179" s="40"/>
      <c r="Q2179" s="40"/>
      <c r="R2179" s="39"/>
      <c r="S2179" s="39"/>
      <c r="T2179" s="39"/>
      <c r="U2179" s="40"/>
      <c r="V2179" s="39"/>
      <c r="W2179" s="69"/>
      <c r="Y2179" t="s">
        <v>40</v>
      </c>
      <c r="AA2179">
        <v>10298161</v>
      </c>
      <c r="AB2179" s="46" t="b">
        <v>0</v>
      </c>
      <c r="AD2179" s="8"/>
    </row>
    <row r="2180" ht="14.25" customHeight="1">
      <c r="A2180" s="38">
        <v>1287</v>
      </c>
      <c r="B2180" s="46" t="s">
        <v>44</v>
      </c>
      <c r="C2180" s="46" t="s">
        <v>45</v>
      </c>
      <c r="D2180" s="46" t="s">
        <v>3118</v>
      </c>
      <c r="E2180" s="46" t="s">
        <v>3119</v>
      </c>
      <c r="F2180" t="s">
        <v>48</v>
      </c>
      <c r="G2180" s="46" t="s">
        <v>49</v>
      </c>
      <c r="H2180">
        <v>0.000042657952</v>
      </c>
      <c r="I2180" t="s">
        <v>37</v>
      </c>
      <c r="L2180" t="s">
        <v>50</v>
      </c>
      <c r="M2180" t="s">
        <v>39</v>
      </c>
      <c r="N2180" s="40"/>
      <c r="O2180" s="40"/>
      <c r="P2180" s="40"/>
      <c r="Q2180" s="40"/>
      <c r="R2180" s="39"/>
      <c r="S2180" s="39"/>
      <c r="T2180" s="39"/>
      <c r="U2180" s="40"/>
      <c r="V2180" s="39"/>
      <c r="W2180" s="69"/>
      <c r="Y2180" t="s">
        <v>40</v>
      </c>
      <c r="AA2180">
        <v>26090</v>
      </c>
      <c r="AB2180" s="46" t="b">
        <v>0</v>
      </c>
      <c r="AD2180" s="8"/>
    </row>
    <row r="2181" ht="14.25" customHeight="1">
      <c r="A2181" s="38">
        <v>1287</v>
      </c>
      <c r="B2181" s="46" t="s">
        <v>174</v>
      </c>
      <c r="C2181" s="46" t="s">
        <v>45</v>
      </c>
      <c r="D2181" s="46" t="s">
        <v>3118</v>
      </c>
      <c r="E2181" s="46" t="s">
        <v>3119</v>
      </c>
      <c r="F2181" t="s">
        <v>48</v>
      </c>
      <c r="G2181" s="46" t="s">
        <v>49</v>
      </c>
      <c r="H2181">
        <v>0.000042657952</v>
      </c>
      <c r="I2181" t="s">
        <v>37</v>
      </c>
      <c r="L2181" t="s">
        <v>50</v>
      </c>
      <c r="M2181" t="s">
        <v>39</v>
      </c>
      <c r="N2181" s="40"/>
      <c r="O2181" s="40"/>
      <c r="P2181" s="40"/>
      <c r="Q2181" s="40"/>
      <c r="R2181" s="39"/>
      <c r="S2181" s="39"/>
      <c r="T2181" s="39"/>
      <c r="U2181" s="40"/>
      <c r="V2181" s="39"/>
      <c r="W2181" s="69"/>
      <c r="Y2181" t="s">
        <v>40</v>
      </c>
      <c r="AA2181">
        <v>26090</v>
      </c>
      <c r="AB2181" s="46" t="b">
        <v>0</v>
      </c>
      <c r="AD2181" s="8"/>
    </row>
    <row r="2182" ht="14.25" customHeight="1">
      <c r="A2182" s="38">
        <v>1287</v>
      </c>
      <c r="B2182" s="46" t="s">
        <v>44</v>
      </c>
      <c r="C2182" s="46" t="s">
        <v>45</v>
      </c>
      <c r="D2182" s="46" t="s">
        <v>3120</v>
      </c>
      <c r="E2182" s="46" t="s">
        <v>3121</v>
      </c>
      <c r="F2182" t="s">
        <v>48</v>
      </c>
      <c r="G2182" s="46" t="s">
        <v>49</v>
      </c>
      <c r="H2182">
        <v>0.000284446111</v>
      </c>
      <c r="I2182" t="s">
        <v>37</v>
      </c>
      <c r="L2182" t="s">
        <v>50</v>
      </c>
      <c r="M2182" t="s">
        <v>39</v>
      </c>
      <c r="N2182" s="40"/>
      <c r="O2182" s="40"/>
      <c r="P2182" s="40"/>
      <c r="Q2182" s="40"/>
      <c r="R2182" s="39"/>
      <c r="S2182" s="39"/>
      <c r="T2182" s="39"/>
      <c r="U2182" s="40"/>
      <c r="V2182" s="39"/>
      <c r="W2182" s="69"/>
      <c r="Y2182" t="s">
        <v>40</v>
      </c>
      <c r="AA2182">
        <v>13880</v>
      </c>
      <c r="AB2182" s="46" t="b">
        <v>0</v>
      </c>
      <c r="AD2182" s="8"/>
    </row>
    <row r="2183" ht="14.25" customHeight="1">
      <c r="A2183" s="38">
        <v>1287</v>
      </c>
      <c r="B2183" s="46" t="s">
        <v>44</v>
      </c>
      <c r="C2183" s="46" t="s">
        <v>45</v>
      </c>
      <c r="D2183" s="46" t="s">
        <v>3122</v>
      </c>
      <c r="E2183" s="46" t="s">
        <v>3123</v>
      </c>
      <c r="F2183" t="s">
        <v>48</v>
      </c>
      <c r="G2183" s="46" t="s">
        <v>49</v>
      </c>
      <c r="H2183">
        <v>0.000005767665</v>
      </c>
      <c r="I2183" t="s">
        <v>37</v>
      </c>
      <c r="L2183" t="s">
        <v>50</v>
      </c>
      <c r="M2183" t="s">
        <v>39</v>
      </c>
      <c r="N2183" s="40"/>
      <c r="O2183" s="40"/>
      <c r="P2183" s="40"/>
      <c r="Q2183" s="40"/>
      <c r="R2183" s="39"/>
      <c r="S2183" s="39"/>
      <c r="T2183" s="39"/>
      <c r="U2183" s="40"/>
      <c r="V2183" s="39"/>
      <c r="W2183" s="69"/>
      <c r="Y2183" t="s">
        <v>40</v>
      </c>
      <c r="AA2183">
        <v>13088</v>
      </c>
      <c r="AB2183" s="46" t="b">
        <v>0</v>
      </c>
      <c r="AD2183" s="8"/>
    </row>
    <row r="2184" ht="14.25" customHeight="1">
      <c r="A2184" s="38">
        <v>1287</v>
      </c>
      <c r="B2184" s="46" t="s">
        <v>174</v>
      </c>
      <c r="C2184" s="46" t="s">
        <v>45</v>
      </c>
      <c r="D2184" s="46" t="s">
        <v>3122</v>
      </c>
      <c r="E2184" s="46" t="s">
        <v>3123</v>
      </c>
      <c r="F2184" t="s">
        <v>48</v>
      </c>
      <c r="G2184" s="46" t="s">
        <v>49</v>
      </c>
      <c r="H2184">
        <v>0.000005754399</v>
      </c>
      <c r="I2184" t="s">
        <v>37</v>
      </c>
      <c r="L2184" t="s">
        <v>50</v>
      </c>
      <c r="M2184" t="s">
        <v>39</v>
      </c>
      <c r="N2184" s="40"/>
      <c r="O2184" s="40"/>
      <c r="P2184" s="40"/>
      <c r="Q2184" s="40"/>
      <c r="R2184" s="39"/>
      <c r="S2184" s="39"/>
      <c r="T2184" s="39"/>
      <c r="U2184" s="40"/>
      <c r="V2184" s="39"/>
      <c r="W2184" s="69"/>
      <c r="Y2184" t="s">
        <v>40</v>
      </c>
      <c r="AA2184">
        <v>13088</v>
      </c>
      <c r="AB2184" s="46" t="b">
        <v>0</v>
      </c>
      <c r="AD2184" s="8"/>
    </row>
    <row r="2185" ht="14.25" customHeight="1">
      <c r="A2185" s="38">
        <v>1287</v>
      </c>
      <c r="B2185" s="46" t="s">
        <v>53</v>
      </c>
      <c r="C2185" s="46" t="s">
        <v>45</v>
      </c>
      <c r="D2185" s="46" t="s">
        <v>3124</v>
      </c>
      <c r="E2185" s="46" t="s">
        <v>3125</v>
      </c>
      <c r="F2185" t="s">
        <v>48</v>
      </c>
      <c r="G2185" s="46" t="s">
        <v>49</v>
      </c>
      <c r="H2185">
        <v>0.000467735141</v>
      </c>
      <c r="I2185" t="s">
        <v>37</v>
      </c>
      <c r="L2185" t="s">
        <v>50</v>
      </c>
      <c r="M2185" t="s">
        <v>39</v>
      </c>
      <c r="N2185" s="40"/>
      <c r="O2185" s="40"/>
      <c r="P2185" s="40"/>
      <c r="Q2185" s="40"/>
      <c r="R2185" s="39"/>
      <c r="S2185" s="39"/>
      <c r="T2185" s="39"/>
      <c r="U2185" s="40"/>
      <c r="V2185" s="39"/>
      <c r="W2185" s="69"/>
      <c r="Y2185" t="s">
        <v>40</v>
      </c>
      <c r="AA2185">
        <v>14775</v>
      </c>
      <c r="AB2185" s="46" t="b">
        <v>0</v>
      </c>
      <c r="AD2185" s="8"/>
    </row>
    <row r="2186" ht="14.25" customHeight="1">
      <c r="A2186" s="38">
        <v>1287</v>
      </c>
      <c r="B2186" s="46" t="s">
        <v>44</v>
      </c>
      <c r="C2186" s="46" t="s">
        <v>45</v>
      </c>
      <c r="D2186" s="46" t="s">
        <v>3126</v>
      </c>
      <c r="E2186" s="46" t="s">
        <v>3127</v>
      </c>
      <c r="F2186" t="s">
        <v>48</v>
      </c>
      <c r="G2186" s="46" t="s">
        <v>49</v>
      </c>
      <c r="H2186">
        <v>0.001093956366</v>
      </c>
      <c r="I2186" t="s">
        <v>37</v>
      </c>
      <c r="L2186" t="s">
        <v>50</v>
      </c>
      <c r="M2186" t="s">
        <v>39</v>
      </c>
      <c r="N2186" s="40"/>
      <c r="O2186" s="40"/>
      <c r="P2186" s="40"/>
      <c r="Q2186" s="40"/>
      <c r="R2186" s="39"/>
      <c r="S2186" s="39"/>
      <c r="T2186" s="39"/>
      <c r="U2186" s="40"/>
      <c r="V2186" s="39"/>
      <c r="W2186" s="69"/>
      <c r="Y2186" t="s">
        <v>40</v>
      </c>
      <c r="AA2186">
        <v>84366</v>
      </c>
      <c r="AB2186" s="46" t="b">
        <v>0</v>
      </c>
      <c r="AD2186" s="8"/>
    </row>
    <row r="2187" ht="14.25" customHeight="1">
      <c r="A2187" s="38">
        <v>1287</v>
      </c>
      <c r="B2187" s="46" t="s">
        <v>53</v>
      </c>
      <c r="C2187" s="46" t="s">
        <v>45</v>
      </c>
      <c r="D2187" s="46" t="s">
        <v>3128</v>
      </c>
      <c r="E2187" s="46" t="s">
        <v>3129</v>
      </c>
      <c r="F2187" t="s">
        <v>48</v>
      </c>
      <c r="G2187" s="46" t="s">
        <v>49</v>
      </c>
      <c r="H2187">
        <v>0.045708818961</v>
      </c>
      <c r="I2187" t="s">
        <v>37</v>
      </c>
      <c r="L2187" t="s">
        <v>50</v>
      </c>
      <c r="M2187" t="s">
        <v>39</v>
      </c>
      <c r="N2187" s="40"/>
      <c r="O2187" s="40"/>
      <c r="P2187" s="40"/>
      <c r="Q2187" s="40"/>
      <c r="R2187" s="39"/>
      <c r="S2187" s="39"/>
      <c r="T2187" s="39"/>
      <c r="U2187" s="40"/>
      <c r="V2187" s="39"/>
      <c r="W2187" s="69"/>
      <c r="Y2187" t="s">
        <v>40</v>
      </c>
      <c r="AA2187">
        <v>11083</v>
      </c>
      <c r="AB2187" s="46" t="b">
        <v>0</v>
      </c>
      <c r="AD2187" s="8"/>
    </row>
    <row r="2188" ht="14.25" customHeight="1">
      <c r="A2188" s="38">
        <v>205</v>
      </c>
      <c r="B2188" s="44" t="s">
        <v>764</v>
      </c>
      <c r="C2188" s="46" t="s">
        <v>1719</v>
      </c>
      <c r="D2188" s="46" t="s">
        <v>3130</v>
      </c>
      <c r="E2188" s="46" t="s">
        <v>3131</v>
      </c>
      <c r="F2188" s="41" t="s">
        <v>434</v>
      </c>
      <c r="G2188" s="41" t="s">
        <v>435</v>
      </c>
      <c r="H2188" s="65">
        <v>1.71</v>
      </c>
      <c r="I2188" t="s">
        <v>1720</v>
      </c>
      <c r="K2188" s="46"/>
      <c r="L2188" s="46" t="str">
        <f>((I2188&amp;A2188)&amp;"-")&amp;B2188</f>
        <v>UC205-6-</v>
      </c>
      <c r="M2188" t="s">
        <v>1191</v>
      </c>
      <c r="N2188" s="40"/>
      <c r="O2188" s="40"/>
      <c r="P2188" s="40"/>
      <c r="Q2188" s="40"/>
      <c r="R2188" s="39"/>
      <c r="S2188" s="39"/>
      <c r="T2188" s="39"/>
      <c r="U2188" s="40"/>
      <c r="V2188" s="39"/>
      <c r="W2188" s="69"/>
      <c r="Y2188" t="s">
        <v>40</v>
      </c>
      <c r="AA2188">
        <v>73763</v>
      </c>
      <c r="AB2188" t="b">
        <f>if((W2188=""),false,true)</f>
        <v>0</v>
      </c>
      <c r="AD2188" s="8"/>
    </row>
    <row r="2189" ht="14.25" customHeight="1">
      <c r="A2189" s="38">
        <v>208</v>
      </c>
      <c r="B2189" s="44" t="s">
        <v>3132</v>
      </c>
      <c r="C2189" s="46" t="s">
        <v>1722</v>
      </c>
      <c r="D2189" s="46" t="s">
        <v>3130</v>
      </c>
      <c r="E2189" s="46" t="s">
        <v>3131</v>
      </c>
      <c r="F2189" s="41" t="s">
        <v>238</v>
      </c>
      <c r="G2189" s="41" t="s">
        <v>239</v>
      </c>
      <c r="H2189" s="65">
        <v>4.03</v>
      </c>
      <c r="I2189" t="s">
        <v>1720</v>
      </c>
      <c r="K2189" s="46"/>
      <c r="L2189" s="46" t="str">
        <f>((I2189&amp;A2189)&amp;"-")&amp;B2189</f>
        <v>UC208-2b</v>
      </c>
      <c r="M2189" t="s">
        <v>1191</v>
      </c>
      <c r="N2189" s="40"/>
      <c r="O2189" s="40"/>
      <c r="P2189" s="40"/>
      <c r="Q2189" s="40"/>
      <c r="R2189" s="39"/>
      <c r="S2189" s="39"/>
      <c r="T2189" s="39"/>
      <c r="U2189" s="40"/>
      <c r="V2189" s="39"/>
      <c r="W2189" s="69"/>
      <c r="Y2189" t="s">
        <v>40</v>
      </c>
      <c r="AA2189">
        <v>73763</v>
      </c>
      <c r="AB2189" t="b">
        <f>if((W2189=""),false,true)</f>
        <v>0</v>
      </c>
      <c r="AD2189" s="8"/>
    </row>
    <row r="2190" ht="14.25" customHeight="1">
      <c r="A2190" s="38">
        <v>63</v>
      </c>
      <c r="B2190" s="44" t="s">
        <v>433</v>
      </c>
      <c r="C2190" s="46" t="s">
        <v>3133</v>
      </c>
      <c r="D2190" s="46" t="s">
        <v>3134</v>
      </c>
      <c r="E2190" s="46" t="s">
        <v>3135</v>
      </c>
      <c r="F2190" s="41" t="s">
        <v>429</v>
      </c>
      <c r="G2190" s="41" t="s">
        <v>430</v>
      </c>
      <c r="H2190" s="65">
        <v>7.44</v>
      </c>
      <c r="I2190" t="s">
        <v>431</v>
      </c>
      <c r="K2190" s="46"/>
      <c r="L2190" s="46" t="str">
        <f>((I2190&amp;A2190)&amp;"-")&amp;B2190</f>
        <v>ONSC63-4-</v>
      </c>
      <c r="M2190" t="s">
        <v>1191</v>
      </c>
      <c r="N2190" s="40"/>
      <c r="O2190" s="40"/>
      <c r="P2190" s="40"/>
      <c r="Q2190" s="40"/>
      <c r="R2190" s="39"/>
      <c r="S2190" s="39"/>
      <c r="T2190" s="39"/>
      <c r="U2190" s="40"/>
      <c r="V2190" s="39"/>
      <c r="W2190" s="69"/>
      <c r="Y2190" t="s">
        <v>294</v>
      </c>
      <c r="AA2190">
        <v>21168812</v>
      </c>
      <c r="AB2190" t="b">
        <f>if((W2190=""),false,true)</f>
        <v>0</v>
      </c>
      <c r="AD2190" s="8"/>
    </row>
    <row r="2191" ht="14.25" customHeight="1">
      <c r="A2191" s="38">
        <v>63</v>
      </c>
      <c r="B2191" s="44" t="s">
        <v>1685</v>
      </c>
      <c r="C2191" s="46" t="s">
        <v>3133</v>
      </c>
      <c r="D2191" s="46" t="s">
        <v>3134</v>
      </c>
      <c r="E2191" s="46" t="s">
        <v>3136</v>
      </c>
      <c r="F2191" s="41" t="s">
        <v>434</v>
      </c>
      <c r="G2191" s="41" t="s">
        <v>435</v>
      </c>
      <c r="H2191" s="65">
        <v>7.44</v>
      </c>
      <c r="I2191" t="s">
        <v>431</v>
      </c>
      <c r="K2191" s="46"/>
      <c r="L2191" s="46" t="str">
        <f>((I2191&amp;A2191)&amp;"-")&amp;B2191</f>
        <v>ONSC63-5-</v>
      </c>
      <c r="M2191" t="s">
        <v>1191</v>
      </c>
      <c r="N2191" s="40"/>
      <c r="O2191" s="40"/>
      <c r="P2191" s="40"/>
      <c r="Q2191" s="40"/>
      <c r="R2191" s="39"/>
      <c r="S2191" s="39"/>
      <c r="T2191" s="39"/>
      <c r="U2191" s="40"/>
      <c r="V2191" s="39"/>
      <c r="W2191" s="69"/>
      <c r="Y2191" t="s">
        <v>294</v>
      </c>
      <c r="AA2191">
        <v>21168812</v>
      </c>
      <c r="AB2191" t="b">
        <f>if((W2191=""),false,true)</f>
        <v>0</v>
      </c>
      <c r="AD2191" s="8"/>
    </row>
    <row r="2192" ht="14.25" customHeight="1">
      <c r="A2192" s="38">
        <v>63</v>
      </c>
      <c r="B2192" s="44" t="s">
        <v>764</v>
      </c>
      <c r="C2192" s="46" t="s">
        <v>3133</v>
      </c>
      <c r="D2192" s="46" t="s">
        <v>3134</v>
      </c>
      <c r="E2192" s="46" t="s">
        <v>3136</v>
      </c>
      <c r="F2192" s="41" t="s">
        <v>238</v>
      </c>
      <c r="G2192" s="41" t="s">
        <v>239</v>
      </c>
      <c r="H2192" s="65">
        <v>7.44</v>
      </c>
      <c r="I2192" t="s">
        <v>431</v>
      </c>
      <c r="K2192" s="46"/>
      <c r="L2192" s="46" t="str">
        <f>((I2192&amp;A2192)&amp;"-")&amp;B2192</f>
        <v>ONSC63-6-</v>
      </c>
      <c r="M2192" t="s">
        <v>1191</v>
      </c>
      <c r="N2192" s="40"/>
      <c r="O2192" s="40"/>
      <c r="P2192" s="40"/>
      <c r="Q2192" s="40"/>
      <c r="R2192" s="39"/>
      <c r="S2192" s="39"/>
      <c r="T2192" s="39"/>
      <c r="U2192" s="40"/>
      <c r="V2192" s="39"/>
      <c r="W2192" s="69"/>
      <c r="Y2192" t="s">
        <v>294</v>
      </c>
      <c r="AA2192">
        <v>21168812</v>
      </c>
      <c r="AB2192" t="b">
        <f>if((W2192=""),false,true)</f>
        <v>0</v>
      </c>
      <c r="AD2192" s="8"/>
    </row>
    <row r="2193" ht="14.25" customHeight="1">
      <c r="A2193" s="38">
        <v>981</v>
      </c>
      <c r="B2193" s="44" t="s">
        <v>1926</v>
      </c>
      <c r="C2193" s="46" t="s">
        <v>1219</v>
      </c>
      <c r="D2193" s="46" t="s">
        <v>3137</v>
      </c>
      <c r="E2193" s="46" t="s">
        <v>3138</v>
      </c>
      <c r="F2193" s="41" t="s">
        <v>689</v>
      </c>
      <c r="G2193" s="41" t="s">
        <v>762</v>
      </c>
      <c r="H2193" s="65">
        <f>W2193</f>
        <v>5.8075</v>
      </c>
      <c r="I2193" t="s">
        <v>37</v>
      </c>
      <c r="K2193" s="47" t="s">
        <v>43</v>
      </c>
      <c r="L2193" s="47" t="str">
        <f>((I2193&amp;A2193)&amp;"-")&amp;B2193</f>
        <v>REF981-Li; J.; Masso; J.J.; and Guertin; J.A.; Prediction of drug solubility in an acrylate adhesive based on the drug-polymer interaction parameter and drug solubility in acetonitrile. Journal of Controlled Release; 2002. 83: 211-221</v>
      </c>
      <c r="M2193" t="s">
        <v>39</v>
      </c>
      <c r="N2193" s="71">
        <f>U2193*V2193</f>
        <v>300.5136</v>
      </c>
      <c r="O2193" s="71">
        <v>100</v>
      </c>
      <c r="P2193" s="71">
        <v>0.786</v>
      </c>
      <c r="Q2193" s="71">
        <v>1.014</v>
      </c>
      <c r="R2193" s="29">
        <f>O2193/P2193</f>
        <v>127.226463104326</v>
      </c>
      <c r="S2193" s="29">
        <f>N2193/Q2193</f>
        <v>296.36449704142</v>
      </c>
      <c r="T2193" s="29">
        <f>R2193+S2193</f>
        <v>423.590960145746</v>
      </c>
      <c r="U2193" s="71">
        <v>122.16</v>
      </c>
      <c r="V2193" s="29">
        <v>2.46</v>
      </c>
      <c r="W2193" s="60">
        <f>round((V2193/(T2193/1000)),4)</f>
        <v>5.8075</v>
      </c>
      <c r="Y2193" t="s">
        <v>40</v>
      </c>
      <c r="AA2193">
        <v>13839110</v>
      </c>
      <c r="AB2193" t="b">
        <v>1</v>
      </c>
      <c r="AD2193" s="37"/>
    </row>
    <row r="2194" ht="14.25" customHeight="1">
      <c r="A2194" s="38">
        <v>1287</v>
      </c>
      <c r="B2194" s="46" t="s">
        <v>53</v>
      </c>
      <c r="C2194" s="46" t="s">
        <v>45</v>
      </c>
      <c r="D2194" s="46" t="s">
        <v>3137</v>
      </c>
      <c r="E2194" s="46" t="s">
        <v>3139</v>
      </c>
      <c r="F2194" t="s">
        <v>48</v>
      </c>
      <c r="G2194" s="46" t="s">
        <v>49</v>
      </c>
      <c r="H2194">
        <v>0.039810717055</v>
      </c>
      <c r="I2194" t="s">
        <v>37</v>
      </c>
      <c r="L2194" s="46" t="str">
        <f>((I2194&amp;A2194)&amp;"-")&amp;B2194</f>
        <v>REF1287-Wang 99 - S1</v>
      </c>
      <c r="M2194" t="s">
        <v>39</v>
      </c>
      <c r="N2194" s="40"/>
      <c r="O2194" s="40"/>
      <c r="P2194" s="40"/>
      <c r="Q2194" s="40"/>
      <c r="R2194" s="39"/>
      <c r="S2194" s="39"/>
      <c r="T2194" s="39"/>
      <c r="U2194" s="40"/>
      <c r="V2194" s="39"/>
      <c r="W2194" s="69"/>
      <c r="Y2194" t="s">
        <v>40</v>
      </c>
      <c r="AA2194">
        <v>13839110</v>
      </c>
      <c r="AB2194" s="46" t="b">
        <v>0</v>
      </c>
      <c r="AD2194" s="8"/>
    </row>
    <row r="2195" ht="14.25" customHeight="1">
      <c r="A2195" s="38">
        <v>1287</v>
      </c>
      <c r="B2195" s="46" t="s">
        <v>53</v>
      </c>
      <c r="C2195" s="46" t="s">
        <v>45</v>
      </c>
      <c r="D2195" s="46" t="s">
        <v>3140</v>
      </c>
      <c r="E2195" s="46" t="s">
        <v>3141</v>
      </c>
      <c r="F2195" t="s">
        <v>48</v>
      </c>
      <c r="G2195" s="46" t="s">
        <v>49</v>
      </c>
      <c r="H2195">
        <v>2.398832919019</v>
      </c>
      <c r="I2195" t="s">
        <v>37</v>
      </c>
      <c r="L2195" t="s">
        <v>50</v>
      </c>
      <c r="M2195" t="s">
        <v>39</v>
      </c>
      <c r="N2195" s="40"/>
      <c r="O2195" s="40"/>
      <c r="P2195" s="40"/>
      <c r="Q2195" s="40"/>
      <c r="R2195" s="39"/>
      <c r="S2195" s="39"/>
      <c r="T2195" s="39"/>
      <c r="U2195" s="40"/>
      <c r="V2195" s="39"/>
      <c r="W2195" s="69"/>
      <c r="Y2195" t="s">
        <v>294</v>
      </c>
      <c r="AA2195">
        <v>11077</v>
      </c>
      <c r="AB2195" s="46" t="b">
        <v>0</v>
      </c>
      <c r="AD2195" s="8"/>
    </row>
    <row r="2196" ht="14.25" customHeight="1">
      <c r="A2196" s="38">
        <v>1034</v>
      </c>
      <c r="B2196" s="46" t="s">
        <v>3142</v>
      </c>
      <c r="C2196" s="46" t="s">
        <v>3143</v>
      </c>
      <c r="D2196" s="46" t="s">
        <v>3144</v>
      </c>
      <c r="E2196" s="46" t="s">
        <v>3145</v>
      </c>
      <c r="F2196" s="46" t="s">
        <v>485</v>
      </c>
      <c r="G2196" s="46" t="s">
        <v>665</v>
      </c>
      <c r="H2196">
        <v>0.34045868117768</v>
      </c>
      <c r="I2196" t="s">
        <v>37</v>
      </c>
      <c r="K2196" t="s">
        <v>43</v>
      </c>
      <c r="L2196" s="46" t="s">
        <v>3146</v>
      </c>
      <c r="M2196" t="s">
        <v>583</v>
      </c>
      <c r="N2196" s="40"/>
      <c r="O2196" s="40"/>
      <c r="P2196" s="40"/>
      <c r="Q2196" s="40"/>
      <c r="R2196" s="39"/>
      <c r="S2196" s="39"/>
      <c r="T2196" s="39"/>
      <c r="U2196" s="40"/>
      <c r="V2196" s="39"/>
      <c r="W2196" s="69"/>
      <c r="Y2196" t="s">
        <v>40</v>
      </c>
      <c r="AA2196" s="54">
        <v>7155</v>
      </c>
      <c r="AB2196" t="b">
        <f>if((W2196=""),false,true)</f>
        <v>0</v>
      </c>
    </row>
    <row r="2197" ht="14.25" customHeight="1">
      <c r="A2197" s="38">
        <v>1034</v>
      </c>
      <c r="B2197" s="46" t="s">
        <v>3142</v>
      </c>
      <c r="C2197" s="46" t="s">
        <v>3143</v>
      </c>
      <c r="D2197" s="46" t="s">
        <v>3144</v>
      </c>
      <c r="E2197" s="46" t="s">
        <v>3145</v>
      </c>
      <c r="F2197" s="46" t="s">
        <v>547</v>
      </c>
      <c r="G2197" s="46" t="s">
        <v>548</v>
      </c>
      <c r="H2197">
        <v>0.18019333519144</v>
      </c>
      <c r="I2197" t="s">
        <v>37</v>
      </c>
      <c r="K2197" t="s">
        <v>43</v>
      </c>
      <c r="L2197" s="46" t="s">
        <v>3146</v>
      </c>
      <c r="M2197" t="s">
        <v>583</v>
      </c>
      <c r="N2197" s="40"/>
      <c r="O2197" s="40"/>
      <c r="P2197" s="40"/>
      <c r="Q2197" s="40"/>
      <c r="R2197" s="39"/>
      <c r="S2197" s="39"/>
      <c r="T2197" s="39"/>
      <c r="U2197" s="40"/>
      <c r="V2197" s="39"/>
      <c r="W2197" s="69"/>
      <c r="Y2197" t="s">
        <v>40</v>
      </c>
      <c r="AA2197" s="54">
        <v>7155</v>
      </c>
      <c r="AB2197" t="b">
        <f>if((W2197=""),false,true)</f>
        <v>0</v>
      </c>
    </row>
    <row r="2198" ht="14.25" customHeight="1">
      <c r="A2198" s="38">
        <v>1034</v>
      </c>
      <c r="B2198" s="46" t="s">
        <v>3142</v>
      </c>
      <c r="C2198" s="46" t="s">
        <v>3143</v>
      </c>
      <c r="D2198" s="46" t="s">
        <v>3144</v>
      </c>
      <c r="E2198" s="46" t="s">
        <v>3145</v>
      </c>
      <c r="F2198" s="46" t="s">
        <v>594</v>
      </c>
      <c r="G2198" s="46" t="s">
        <v>595</v>
      </c>
      <c r="H2198">
        <v>0.22302389626923</v>
      </c>
      <c r="I2198" t="s">
        <v>37</v>
      </c>
      <c r="K2198" t="s">
        <v>43</v>
      </c>
      <c r="L2198" s="46" t="s">
        <v>3146</v>
      </c>
      <c r="M2198" t="s">
        <v>583</v>
      </c>
      <c r="N2198" s="40"/>
      <c r="O2198" s="40"/>
      <c r="P2198" s="40"/>
      <c r="Q2198" s="40"/>
      <c r="R2198" s="39"/>
      <c r="S2198" s="39"/>
      <c r="T2198" s="39"/>
      <c r="U2198" s="40"/>
      <c r="V2198" s="39"/>
      <c r="W2198" s="69"/>
      <c r="Y2198" t="s">
        <v>40</v>
      </c>
      <c r="AA2198" s="54">
        <v>7155</v>
      </c>
      <c r="AB2198" t="b">
        <f>if((W2198=""),false,true)</f>
        <v>0</v>
      </c>
    </row>
    <row r="2199" ht="14.25" customHeight="1">
      <c r="A2199" s="38">
        <v>1034</v>
      </c>
      <c r="B2199" s="46" t="s">
        <v>3142</v>
      </c>
      <c r="C2199" s="46" t="s">
        <v>3143</v>
      </c>
      <c r="D2199" s="46" t="s">
        <v>3144</v>
      </c>
      <c r="E2199" s="46" t="s">
        <v>3145</v>
      </c>
      <c r="F2199" s="46" t="s">
        <v>598</v>
      </c>
      <c r="G2199" s="46" t="s">
        <v>667</v>
      </c>
      <c r="H2199">
        <v>0.23977353390288</v>
      </c>
      <c r="I2199" t="s">
        <v>37</v>
      </c>
      <c r="K2199" t="s">
        <v>43</v>
      </c>
      <c r="L2199" s="46" t="s">
        <v>3146</v>
      </c>
      <c r="M2199" t="s">
        <v>583</v>
      </c>
      <c r="N2199" s="40"/>
      <c r="O2199" s="40"/>
      <c r="P2199" s="40"/>
      <c r="Q2199" s="40"/>
      <c r="R2199" s="39"/>
      <c r="S2199" s="39"/>
      <c r="T2199" s="39"/>
      <c r="U2199" s="40"/>
      <c r="V2199" s="39"/>
      <c r="W2199" s="69"/>
      <c r="Y2199" t="s">
        <v>40</v>
      </c>
      <c r="AA2199" s="54">
        <v>7155</v>
      </c>
      <c r="AB2199" t="b">
        <f>if((W2199=""),false,true)</f>
        <v>0</v>
      </c>
    </row>
    <row r="2200" ht="14.25" customHeight="1">
      <c r="A2200" s="38">
        <v>1034</v>
      </c>
      <c r="B2200" s="46" t="s">
        <v>3142</v>
      </c>
      <c r="C2200" s="46" t="s">
        <v>3143</v>
      </c>
      <c r="D2200" s="46" t="s">
        <v>3144</v>
      </c>
      <c r="E2200" s="46" t="s">
        <v>3145</v>
      </c>
      <c r="F2200" s="46" t="s">
        <v>35</v>
      </c>
      <c r="G2200" s="46" t="s">
        <v>668</v>
      </c>
      <c r="H2200">
        <v>0.20825413361169</v>
      </c>
      <c r="I2200" t="s">
        <v>37</v>
      </c>
      <c r="K2200" t="s">
        <v>43</v>
      </c>
      <c r="L2200" s="46" t="s">
        <v>3146</v>
      </c>
      <c r="M2200" t="s">
        <v>583</v>
      </c>
      <c r="N2200" s="40"/>
      <c r="O2200" s="40"/>
      <c r="P2200" s="40"/>
      <c r="Q2200" s="40"/>
      <c r="R2200" s="39"/>
      <c r="S2200" s="39"/>
      <c r="T2200" s="39"/>
      <c r="U2200" s="40"/>
      <c r="V2200" s="39"/>
      <c r="W2200" s="69"/>
      <c r="Y2200" t="s">
        <v>40</v>
      </c>
      <c r="AA2200" s="54">
        <v>7155</v>
      </c>
      <c r="AB2200" t="b">
        <f>if((W2200=""),false,true)</f>
        <v>0</v>
      </c>
    </row>
    <row r="2201" ht="14.25" customHeight="1">
      <c r="A2201" s="38">
        <v>1034</v>
      </c>
      <c r="B2201" s="46" t="s">
        <v>3142</v>
      </c>
      <c r="C2201" s="46" t="s">
        <v>3143</v>
      </c>
      <c r="D2201" s="46" t="s">
        <v>3144</v>
      </c>
      <c r="E2201" s="46" t="s">
        <v>3145</v>
      </c>
      <c r="F2201" s="46" t="s">
        <v>669</v>
      </c>
      <c r="G2201" s="46" t="s">
        <v>670</v>
      </c>
      <c r="H2201">
        <v>0.28886091949526</v>
      </c>
      <c r="I2201" t="s">
        <v>37</v>
      </c>
      <c r="K2201" t="s">
        <v>43</v>
      </c>
      <c r="L2201" s="46" t="s">
        <v>3146</v>
      </c>
      <c r="M2201" t="s">
        <v>583</v>
      </c>
      <c r="N2201" s="40"/>
      <c r="O2201" s="40"/>
      <c r="P2201" s="40"/>
      <c r="Q2201" s="40"/>
      <c r="R2201" s="39"/>
      <c r="S2201" s="39"/>
      <c r="T2201" s="39"/>
      <c r="U2201" s="40"/>
      <c r="V2201" s="39"/>
      <c r="W2201" s="69"/>
      <c r="Y2201" t="s">
        <v>40</v>
      </c>
      <c r="AA2201" s="54">
        <v>7155</v>
      </c>
      <c r="AB2201" t="b">
        <f>if((W2201=""),false,true)</f>
        <v>0</v>
      </c>
    </row>
    <row r="2202" ht="14.25" customHeight="1">
      <c r="A2202" s="38">
        <v>1034</v>
      </c>
      <c r="B2202" s="46" t="s">
        <v>3142</v>
      </c>
      <c r="C2202" s="46" t="s">
        <v>3143</v>
      </c>
      <c r="D2202" s="46" t="s">
        <v>3144</v>
      </c>
      <c r="E2202" s="46" t="s">
        <v>3145</v>
      </c>
      <c r="F2202" s="46" t="s">
        <v>580</v>
      </c>
      <c r="G2202" s="46" t="s">
        <v>581</v>
      </c>
      <c r="H2202">
        <v>0.47010897537354</v>
      </c>
      <c r="I2202" t="s">
        <v>37</v>
      </c>
      <c r="K2202" t="s">
        <v>43</v>
      </c>
      <c r="L2202" s="46" t="s">
        <v>3146</v>
      </c>
      <c r="M2202" t="s">
        <v>583</v>
      </c>
      <c r="N2202" s="40"/>
      <c r="O2202" s="40"/>
      <c r="P2202" s="40"/>
      <c r="Q2202" s="40"/>
      <c r="R2202" s="39"/>
      <c r="S2202" s="39"/>
      <c r="T2202" s="39"/>
      <c r="U2202" s="40"/>
      <c r="V2202" s="39"/>
      <c r="W2202" s="69"/>
      <c r="Y2202" t="s">
        <v>40</v>
      </c>
      <c r="AA2202" s="54">
        <v>7155</v>
      </c>
      <c r="AB2202" t="b">
        <f>if((W2202=""),false,true)</f>
        <v>0</v>
      </c>
    </row>
    <row r="2203" ht="14.25" customHeight="1">
      <c r="A2203" s="38">
        <v>1034</v>
      </c>
      <c r="B2203" s="46" t="s">
        <v>3142</v>
      </c>
      <c r="C2203" s="46" t="s">
        <v>3143</v>
      </c>
      <c r="D2203" s="46" t="s">
        <v>3144</v>
      </c>
      <c r="E2203" s="46" t="s">
        <v>3145</v>
      </c>
      <c r="F2203" s="46" t="s">
        <v>1361</v>
      </c>
      <c r="G2203" s="46" t="s">
        <v>1362</v>
      </c>
      <c r="H2203">
        <v>0.96722055369982</v>
      </c>
      <c r="I2203" t="s">
        <v>37</v>
      </c>
      <c r="K2203" t="s">
        <v>43</v>
      </c>
      <c r="L2203" s="46" t="s">
        <v>3146</v>
      </c>
      <c r="M2203" t="s">
        <v>583</v>
      </c>
      <c r="N2203" s="40"/>
      <c r="O2203" s="40"/>
      <c r="P2203" s="40"/>
      <c r="Q2203" s="40"/>
      <c r="R2203" s="39"/>
      <c r="S2203" s="39"/>
      <c r="T2203" s="39"/>
      <c r="U2203" s="40"/>
      <c r="V2203" s="39"/>
      <c r="W2203" s="69"/>
      <c r="Y2203" t="s">
        <v>40</v>
      </c>
      <c r="AA2203" s="54">
        <v>7155</v>
      </c>
      <c r="AB2203" t="b">
        <f>if((W2203=""),false,true)</f>
        <v>0</v>
      </c>
    </row>
    <row r="2204" ht="14.25" customHeight="1">
      <c r="A2204" s="38">
        <v>1034</v>
      </c>
      <c r="B2204" s="46" t="s">
        <v>3142</v>
      </c>
      <c r="C2204" s="46" t="s">
        <v>3143</v>
      </c>
      <c r="D2204" s="46" t="s">
        <v>3144</v>
      </c>
      <c r="E2204" s="46" t="s">
        <v>3145</v>
      </c>
      <c r="F2204" s="46" t="s">
        <v>671</v>
      </c>
      <c r="G2204" s="46" t="s">
        <v>672</v>
      </c>
      <c r="H2204">
        <v>0.31926668958667</v>
      </c>
      <c r="I2204" t="s">
        <v>37</v>
      </c>
      <c r="K2204" t="s">
        <v>43</v>
      </c>
      <c r="L2204" s="46" t="s">
        <v>3146</v>
      </c>
      <c r="M2204" t="s">
        <v>583</v>
      </c>
      <c r="N2204" s="40"/>
      <c r="O2204" s="40"/>
      <c r="P2204" s="40"/>
      <c r="Q2204" s="40"/>
      <c r="R2204" s="39"/>
      <c r="S2204" s="39"/>
      <c r="T2204" s="39"/>
      <c r="U2204" s="40"/>
      <c r="V2204" s="39"/>
      <c r="W2204" s="69"/>
      <c r="Y2204" t="s">
        <v>40</v>
      </c>
      <c r="AA2204" s="54">
        <v>7155</v>
      </c>
      <c r="AB2204" t="b">
        <f>if((W2204=""),false,true)</f>
        <v>0</v>
      </c>
    </row>
    <row r="2205" ht="14.25" customHeight="1">
      <c r="A2205" s="38">
        <v>1034</v>
      </c>
      <c r="B2205" s="46" t="s">
        <v>3142</v>
      </c>
      <c r="C2205" s="46" t="s">
        <v>3143</v>
      </c>
      <c r="D2205" s="46" t="s">
        <v>3144</v>
      </c>
      <c r="E2205" s="46" t="s">
        <v>3145</v>
      </c>
      <c r="F2205" s="46" t="s">
        <v>679</v>
      </c>
      <c r="G2205" s="46" t="s">
        <v>680</v>
      </c>
      <c r="H2205">
        <v>0.23302224572209</v>
      </c>
      <c r="I2205" t="s">
        <v>37</v>
      </c>
      <c r="K2205" t="s">
        <v>43</v>
      </c>
      <c r="L2205" s="46" t="s">
        <v>3146</v>
      </c>
      <c r="M2205" t="s">
        <v>583</v>
      </c>
      <c r="N2205" s="40"/>
      <c r="O2205" s="40"/>
      <c r="P2205" s="40"/>
      <c r="Q2205" s="40"/>
      <c r="R2205" s="39"/>
      <c r="S2205" s="39"/>
      <c r="T2205" s="39"/>
      <c r="U2205" s="40"/>
      <c r="V2205" s="39"/>
      <c r="W2205" s="69"/>
      <c r="Y2205" t="s">
        <v>40</v>
      </c>
      <c r="AA2205" s="54">
        <v>7155</v>
      </c>
      <c r="AB2205" t="b">
        <f>if((W2205=""),false,true)</f>
        <v>0</v>
      </c>
    </row>
    <row r="2206" ht="14.25" customHeight="1">
      <c r="A2206" s="38">
        <v>1034</v>
      </c>
      <c r="B2206" s="46" t="s">
        <v>3142</v>
      </c>
      <c r="C2206" s="46" t="s">
        <v>3143</v>
      </c>
      <c r="D2206" s="46" t="s">
        <v>3144</v>
      </c>
      <c r="E2206" s="46" t="s">
        <v>3145</v>
      </c>
      <c r="F2206" s="46" t="s">
        <v>683</v>
      </c>
      <c r="G2206" s="46" t="s">
        <v>684</v>
      </c>
      <c r="H2206">
        <v>0.30226930451499</v>
      </c>
      <c r="I2206" t="s">
        <v>37</v>
      </c>
      <c r="K2206" t="s">
        <v>43</v>
      </c>
      <c r="L2206" s="46" t="s">
        <v>3146</v>
      </c>
      <c r="M2206" t="s">
        <v>583</v>
      </c>
      <c r="N2206" s="40"/>
      <c r="O2206" s="40"/>
      <c r="P2206" s="40"/>
      <c r="Q2206" s="40"/>
      <c r="R2206" s="39"/>
      <c r="S2206" s="39"/>
      <c r="T2206" s="39"/>
      <c r="U2206" s="40"/>
      <c r="V2206" s="39"/>
      <c r="W2206" s="69"/>
      <c r="Y2206" t="s">
        <v>40</v>
      </c>
      <c r="AA2206" s="54">
        <v>7155</v>
      </c>
      <c r="AB2206" t="b">
        <f>if((W2206=""),false,true)</f>
        <v>0</v>
      </c>
    </row>
    <row r="2207" ht="14.25" customHeight="1">
      <c r="A2207" s="38">
        <v>1034</v>
      </c>
      <c r="B2207" s="46" t="s">
        <v>3142</v>
      </c>
      <c r="C2207" s="46" t="s">
        <v>3143</v>
      </c>
      <c r="D2207" s="46" t="s">
        <v>3144</v>
      </c>
      <c r="E2207" s="46" t="s">
        <v>3145</v>
      </c>
      <c r="F2207" s="46" t="s">
        <v>584</v>
      </c>
      <c r="G2207" s="46" t="s">
        <v>585</v>
      </c>
      <c r="H2207">
        <v>0.4367966629112</v>
      </c>
      <c r="I2207" t="s">
        <v>37</v>
      </c>
      <c r="K2207" t="s">
        <v>43</v>
      </c>
      <c r="L2207" s="46" t="s">
        <v>3146</v>
      </c>
      <c r="M2207" t="s">
        <v>583</v>
      </c>
      <c r="N2207" s="40"/>
      <c r="O2207" s="40"/>
      <c r="P2207" s="40"/>
      <c r="Q2207" s="40"/>
      <c r="R2207" s="39"/>
      <c r="S2207" s="39"/>
      <c r="T2207" s="39"/>
      <c r="U2207" s="40"/>
      <c r="V2207" s="39"/>
      <c r="W2207" s="69"/>
      <c r="Y2207" t="s">
        <v>40</v>
      </c>
      <c r="AA2207" s="54">
        <v>7155</v>
      </c>
      <c r="AB2207" t="b">
        <f>if((W2207=""),false,true)</f>
        <v>0</v>
      </c>
    </row>
    <row r="2208" ht="14.25" customHeight="1">
      <c r="A2208" s="38">
        <v>1034</v>
      </c>
      <c r="B2208" s="46" t="s">
        <v>3142</v>
      </c>
      <c r="C2208" s="46" t="s">
        <v>3143</v>
      </c>
      <c r="D2208" s="46" t="s">
        <v>3144</v>
      </c>
      <c r="E2208" s="46" t="s">
        <v>3145</v>
      </c>
      <c r="F2208" s="46" t="s">
        <v>685</v>
      </c>
      <c r="G2208" s="46" t="s">
        <v>686</v>
      </c>
      <c r="H2208">
        <v>0.26952237140183</v>
      </c>
      <c r="I2208" t="s">
        <v>37</v>
      </c>
      <c r="K2208" t="s">
        <v>43</v>
      </c>
      <c r="L2208" s="46" t="s">
        <v>3146</v>
      </c>
      <c r="M2208" t="s">
        <v>583</v>
      </c>
      <c r="N2208" s="40"/>
      <c r="O2208" s="40"/>
      <c r="P2208" s="40"/>
      <c r="Q2208" s="40"/>
      <c r="R2208" s="39"/>
      <c r="S2208" s="39"/>
      <c r="T2208" s="39"/>
      <c r="U2208" s="40"/>
      <c r="V2208" s="39"/>
      <c r="W2208" s="69"/>
      <c r="Y2208" t="s">
        <v>40</v>
      </c>
      <c r="AA2208" s="54">
        <v>7155</v>
      </c>
      <c r="AB2208" t="b">
        <f>if((W2208=""),false,true)</f>
        <v>0</v>
      </c>
    </row>
    <row r="2209" ht="14.25" customHeight="1">
      <c r="A2209" s="38">
        <v>1034</v>
      </c>
      <c r="B2209" s="46" t="s">
        <v>3142</v>
      </c>
      <c r="C2209" s="46" t="s">
        <v>3143</v>
      </c>
      <c r="D2209" s="46" t="s">
        <v>3144</v>
      </c>
      <c r="E2209" s="46" t="s">
        <v>3145</v>
      </c>
      <c r="F2209" s="62" t="s">
        <v>588</v>
      </c>
      <c r="G2209" s="46" t="s">
        <v>589</v>
      </c>
      <c r="H2209">
        <v>0.28949297862324</v>
      </c>
      <c r="I2209" t="s">
        <v>37</v>
      </c>
      <c r="K2209" t="s">
        <v>43</v>
      </c>
      <c r="L2209" s="46" t="s">
        <v>3146</v>
      </c>
      <c r="M2209" t="s">
        <v>583</v>
      </c>
      <c r="N2209" s="40"/>
      <c r="O2209" s="40"/>
      <c r="P2209" s="40"/>
      <c r="Q2209" s="40"/>
      <c r="R2209" s="39"/>
      <c r="S2209" s="39"/>
      <c r="T2209" s="39"/>
      <c r="U2209" s="40"/>
      <c r="V2209" s="39"/>
      <c r="W2209" s="69"/>
      <c r="Y2209" t="s">
        <v>40</v>
      </c>
      <c r="AA2209" s="54">
        <v>7155</v>
      </c>
      <c r="AB2209" t="b">
        <f>if((W2209=""),false,true)</f>
        <v>0</v>
      </c>
    </row>
    <row r="2210" ht="14.25" customHeight="1">
      <c r="A2210" s="38">
        <v>1034</v>
      </c>
      <c r="B2210" s="46" t="s">
        <v>3142</v>
      </c>
      <c r="C2210" s="46" t="s">
        <v>3143</v>
      </c>
      <c r="D2210" s="46" t="s">
        <v>3144</v>
      </c>
      <c r="E2210" s="46" t="s">
        <v>3145</v>
      </c>
      <c r="F2210" s="46" t="s">
        <v>703</v>
      </c>
      <c r="G2210" s="46" t="s">
        <v>704</v>
      </c>
      <c r="H2210">
        <v>0.034735468153246</v>
      </c>
      <c r="I2210" t="s">
        <v>37</v>
      </c>
      <c r="K2210" t="s">
        <v>43</v>
      </c>
      <c r="L2210" s="46" t="s">
        <v>3146</v>
      </c>
      <c r="M2210" t="s">
        <v>583</v>
      </c>
      <c r="N2210" s="40"/>
      <c r="O2210" s="40"/>
      <c r="P2210" s="40"/>
      <c r="Q2210" s="40"/>
      <c r="R2210" s="39"/>
      <c r="S2210" s="39"/>
      <c r="T2210" s="39"/>
      <c r="U2210" s="40"/>
      <c r="V2210" s="39"/>
      <c r="W2210" s="69"/>
      <c r="Y2210" t="s">
        <v>40</v>
      </c>
      <c r="AA2210" s="54">
        <v>7155</v>
      </c>
      <c r="AB2210" t="b">
        <f>if((W2210=""),false,true)</f>
        <v>0</v>
      </c>
    </row>
    <row r="2211" ht="14.25" customHeight="1">
      <c r="A2211" s="38">
        <v>1034</v>
      </c>
      <c r="B2211" s="46" t="s">
        <v>3142</v>
      </c>
      <c r="C2211" s="46" t="s">
        <v>3143</v>
      </c>
      <c r="D2211" s="46" t="s">
        <v>3144</v>
      </c>
      <c r="E2211" s="46" t="s">
        <v>3145</v>
      </c>
      <c r="F2211" s="46" t="s">
        <v>705</v>
      </c>
      <c r="G2211" s="46" t="s">
        <v>706</v>
      </c>
      <c r="H2211">
        <v>0.28905379072005</v>
      </c>
      <c r="I2211" t="s">
        <v>37</v>
      </c>
      <c r="K2211" t="s">
        <v>43</v>
      </c>
      <c r="L2211" s="46" t="s">
        <v>3146</v>
      </c>
      <c r="M2211" t="s">
        <v>583</v>
      </c>
      <c r="N2211" s="40"/>
      <c r="O2211" s="40"/>
      <c r="P2211" s="40"/>
      <c r="Q2211" s="40"/>
      <c r="R2211" s="39"/>
      <c r="S2211" s="39"/>
      <c r="T2211" s="39"/>
      <c r="U2211" s="40"/>
      <c r="V2211" s="39"/>
      <c r="W2211" s="69"/>
      <c r="Y2211" t="s">
        <v>40</v>
      </c>
      <c r="AA2211" s="54">
        <v>7155</v>
      </c>
      <c r="AB2211" t="b">
        <f>if((W2211=""),false,true)</f>
        <v>0</v>
      </c>
    </row>
    <row r="2212" ht="14.25" customHeight="1">
      <c r="A2212" s="38">
        <v>1034</v>
      </c>
      <c r="B2212" s="46" t="s">
        <v>3142</v>
      </c>
      <c r="C2212" s="46" t="s">
        <v>3143</v>
      </c>
      <c r="D2212" s="46" t="s">
        <v>3144</v>
      </c>
      <c r="E2212" s="46" t="s">
        <v>3145</v>
      </c>
      <c r="F2212" s="7" t="s">
        <v>707</v>
      </c>
      <c r="G2212" s="46" t="s">
        <v>708</v>
      </c>
      <c r="H2212">
        <v>0.067501257254369</v>
      </c>
      <c r="I2212" t="s">
        <v>37</v>
      </c>
      <c r="K2212" t="s">
        <v>43</v>
      </c>
      <c r="L2212" s="46" t="s">
        <v>3146</v>
      </c>
      <c r="M2212" t="s">
        <v>583</v>
      </c>
      <c r="N2212" s="40"/>
      <c r="O2212" s="40"/>
      <c r="P2212" s="40"/>
      <c r="Q2212" s="40"/>
      <c r="R2212" s="39"/>
      <c r="S2212" s="39"/>
      <c r="T2212" s="39"/>
      <c r="U2212" s="40"/>
      <c r="V2212" s="39"/>
      <c r="W2212" s="69"/>
      <c r="Y2212" t="s">
        <v>40</v>
      </c>
      <c r="AA2212" s="54">
        <v>7155</v>
      </c>
      <c r="AB2212" t="b">
        <f>if((W2212=""),false,true)</f>
        <v>0</v>
      </c>
    </row>
    <row r="2213" ht="14.25" customHeight="1">
      <c r="A2213" s="38">
        <v>1034</v>
      </c>
      <c r="B2213" s="46" t="s">
        <v>3142</v>
      </c>
      <c r="C2213" s="46" t="s">
        <v>3143</v>
      </c>
      <c r="D2213" s="46" t="s">
        <v>3144</v>
      </c>
      <c r="E2213" s="46" t="s">
        <v>3145</v>
      </c>
      <c r="F2213" s="46" t="s">
        <v>429</v>
      </c>
      <c r="G2213" s="46" t="s">
        <v>590</v>
      </c>
      <c r="H2213">
        <v>0.74391748961013</v>
      </c>
      <c r="I2213" t="s">
        <v>37</v>
      </c>
      <c r="K2213" t="s">
        <v>43</v>
      </c>
      <c r="L2213" s="46" t="s">
        <v>3146</v>
      </c>
      <c r="M2213" t="s">
        <v>583</v>
      </c>
      <c r="N2213" s="40"/>
      <c r="O2213" s="40"/>
      <c r="P2213" s="40"/>
      <c r="Q2213" s="40"/>
      <c r="R2213" s="39"/>
      <c r="S2213" s="39"/>
      <c r="T2213" s="39"/>
      <c r="U2213" s="40"/>
      <c r="V2213" s="39"/>
      <c r="W2213" s="69"/>
      <c r="Y2213" t="s">
        <v>40</v>
      </c>
      <c r="AA2213" s="54">
        <v>7155</v>
      </c>
      <c r="AB2213" t="b">
        <f>if((W2213=""),false,true)</f>
        <v>0</v>
      </c>
    </row>
    <row r="2214" ht="14.25" customHeight="1">
      <c r="A2214" s="38">
        <v>1034</v>
      </c>
      <c r="B2214" s="46" t="s">
        <v>3142</v>
      </c>
      <c r="C2214" s="46" t="s">
        <v>3143</v>
      </c>
      <c r="D2214" s="46" t="s">
        <v>3144</v>
      </c>
      <c r="E2214" s="46" t="s">
        <v>3145</v>
      </c>
      <c r="F2214" s="62" t="s">
        <v>591</v>
      </c>
      <c r="G2214" s="46" t="s">
        <v>592</v>
      </c>
      <c r="H2214">
        <v>0.49214641339264</v>
      </c>
      <c r="I2214" t="s">
        <v>37</v>
      </c>
      <c r="K2214" t="s">
        <v>43</v>
      </c>
      <c r="L2214" s="46" t="s">
        <v>3146</v>
      </c>
      <c r="M2214" t="s">
        <v>583</v>
      </c>
      <c r="N2214" s="40"/>
      <c r="O2214" s="40"/>
      <c r="P2214" s="40"/>
      <c r="Q2214" s="40"/>
      <c r="R2214" s="39"/>
      <c r="S2214" s="39"/>
      <c r="T2214" s="39"/>
      <c r="U2214" s="40"/>
      <c r="V2214" s="39"/>
      <c r="W2214" s="69"/>
      <c r="Y2214" t="s">
        <v>40</v>
      </c>
      <c r="AA2214" s="54">
        <v>7155</v>
      </c>
      <c r="AB2214" t="b">
        <f>if((W2214=""),false,true)</f>
        <v>0</v>
      </c>
    </row>
    <row r="2215" ht="14.25" customHeight="1">
      <c r="A2215" s="38">
        <v>1034</v>
      </c>
      <c r="B2215" s="46" t="s">
        <v>3142</v>
      </c>
      <c r="C2215" s="46" t="s">
        <v>3143</v>
      </c>
      <c r="D2215" s="46" t="s">
        <v>3144</v>
      </c>
      <c r="E2215" s="46" t="s">
        <v>3145</v>
      </c>
      <c r="F2215" s="46" t="s">
        <v>1735</v>
      </c>
      <c r="G2215" s="46" t="s">
        <v>1736</v>
      </c>
      <c r="H2215">
        <v>0.21031348828695</v>
      </c>
      <c r="I2215" t="s">
        <v>37</v>
      </c>
      <c r="K2215" t="s">
        <v>43</v>
      </c>
      <c r="L2215" s="46" t="s">
        <v>3146</v>
      </c>
      <c r="M2215" t="s">
        <v>583</v>
      </c>
      <c r="N2215" s="40"/>
      <c r="O2215" s="40"/>
      <c r="P2215" s="40"/>
      <c r="Q2215" s="40"/>
      <c r="R2215" s="39"/>
      <c r="S2215" s="39"/>
      <c r="T2215" s="39"/>
      <c r="U2215" s="40"/>
      <c r="V2215" s="39"/>
      <c r="W2215" s="69"/>
      <c r="Y2215" t="s">
        <v>40</v>
      </c>
      <c r="AA2215" s="54">
        <v>7155</v>
      </c>
      <c r="AB2215" t="b">
        <f>if((W2215=""),false,true)</f>
        <v>0</v>
      </c>
    </row>
    <row r="2216" ht="14.25" customHeight="1">
      <c r="A2216" s="38">
        <v>1034</v>
      </c>
      <c r="B2216" s="46" t="s">
        <v>3142</v>
      </c>
      <c r="C2216" s="46" t="s">
        <v>3143</v>
      </c>
      <c r="D2216" s="46" t="s">
        <v>3144</v>
      </c>
      <c r="E2216" s="46" t="s">
        <v>3145</v>
      </c>
      <c r="F2216" s="46" t="s">
        <v>238</v>
      </c>
      <c r="G2216" s="46" t="s">
        <v>1365</v>
      </c>
      <c r="H2216">
        <v>1.6586205691695</v>
      </c>
      <c r="I2216" t="s">
        <v>37</v>
      </c>
      <c r="K2216" t="s">
        <v>43</v>
      </c>
      <c r="L2216" s="46" t="s">
        <v>3146</v>
      </c>
      <c r="M2216" t="s">
        <v>583</v>
      </c>
      <c r="N2216" s="40"/>
      <c r="O2216" s="40"/>
      <c r="P2216" s="40"/>
      <c r="Q2216" s="40"/>
      <c r="R2216" s="39"/>
      <c r="S2216" s="39"/>
      <c r="T2216" s="39"/>
      <c r="U2216" s="40"/>
      <c r="V2216" s="39"/>
      <c r="W2216" s="69"/>
      <c r="Y2216" t="s">
        <v>40</v>
      </c>
      <c r="AA2216" s="54">
        <v>7155</v>
      </c>
      <c r="AB2216" t="b">
        <f>if((W2216=""),false,true)</f>
        <v>0</v>
      </c>
    </row>
    <row r="2217" ht="14.25" customHeight="1">
      <c r="A2217" s="38">
        <v>1034</v>
      </c>
      <c r="B2217" s="46" t="s">
        <v>3142</v>
      </c>
      <c r="C2217" s="46" t="s">
        <v>3143</v>
      </c>
      <c r="D2217" s="46" t="s">
        <v>3144</v>
      </c>
      <c r="E2217" s="46" t="s">
        <v>3145</v>
      </c>
      <c r="F2217" s="62" t="s">
        <v>48</v>
      </c>
      <c r="G2217" s="46" t="s">
        <v>49</v>
      </c>
      <c r="H2217">
        <v>0.003828247433168</v>
      </c>
      <c r="I2217" t="s">
        <v>37</v>
      </c>
      <c r="K2217" t="s">
        <v>43</v>
      </c>
      <c r="L2217" s="46" t="s">
        <v>3146</v>
      </c>
      <c r="M2217" t="s">
        <v>583</v>
      </c>
      <c r="N2217" s="40"/>
      <c r="O2217" s="40"/>
      <c r="P2217" s="40"/>
      <c r="Q2217" s="40"/>
      <c r="R2217" s="39"/>
      <c r="S2217" s="39"/>
      <c r="T2217" s="39"/>
      <c r="U2217" s="40"/>
      <c r="V2217" s="39"/>
      <c r="W2217" s="69"/>
      <c r="Y2217" t="s">
        <v>40</v>
      </c>
      <c r="AA2217" s="54">
        <v>7155</v>
      </c>
      <c r="AB2217" t="b">
        <f>if((W2217=""),false,true)</f>
        <v>0</v>
      </c>
    </row>
    <row r="2218" ht="14.25" customHeight="1">
      <c r="A2218" s="38">
        <v>1053</v>
      </c>
      <c r="B2218" s="46" t="s">
        <v>2009</v>
      </c>
      <c r="C2218" s="46" t="s">
        <v>1115</v>
      </c>
      <c r="D2218" s="11" t="s">
        <v>3144</v>
      </c>
      <c r="E2218" s="11" t="s">
        <v>3145</v>
      </c>
      <c r="F2218" s="11" t="s">
        <v>1646</v>
      </c>
      <c r="G2218" s="7" t="s">
        <v>1961</v>
      </c>
      <c r="H2218">
        <v>0.68521169619626</v>
      </c>
      <c r="I2218" t="s">
        <v>37</v>
      </c>
      <c r="K2218" s="47"/>
      <c r="L2218" s="47" t="s">
        <v>2010</v>
      </c>
      <c r="M2218" t="s">
        <v>583</v>
      </c>
      <c r="N2218" s="71"/>
      <c r="O2218" s="71"/>
      <c r="P2218" s="71"/>
      <c r="Q2218" s="71"/>
      <c r="R2218" s="29"/>
      <c r="S2218" s="29"/>
      <c r="T2218" s="29"/>
      <c r="U2218" s="71"/>
      <c r="V2218" s="29"/>
      <c r="W2218" s="60"/>
      <c r="Y2218" t="s">
        <v>40</v>
      </c>
      <c r="AA2218">
        <v>7155</v>
      </c>
      <c r="AB2218" t="b">
        <f>if((W2218=""),false,true)</f>
        <v>0</v>
      </c>
      <c r="AD2218" s="37"/>
    </row>
    <row r="2219" ht="14.25" customHeight="1">
      <c r="A2219" s="38">
        <v>1053</v>
      </c>
      <c r="B2219" s="46" t="s">
        <v>2009</v>
      </c>
      <c r="C2219" s="46" t="s">
        <v>1115</v>
      </c>
      <c r="D2219" s="11" t="s">
        <v>3144</v>
      </c>
      <c r="E2219" s="11" t="s">
        <v>3145</v>
      </c>
      <c r="F2219" s="11" t="s">
        <v>1962</v>
      </c>
      <c r="G2219" s="7" t="s">
        <v>1963</v>
      </c>
      <c r="H2219">
        <v>1.3338050872412</v>
      </c>
      <c r="I2219" t="s">
        <v>37</v>
      </c>
      <c r="K2219" s="47"/>
      <c r="L2219" s="47" t="s">
        <v>2010</v>
      </c>
      <c r="M2219" t="s">
        <v>583</v>
      </c>
      <c r="N2219" s="71"/>
      <c r="O2219" s="71"/>
      <c r="P2219" s="71"/>
      <c r="Q2219" s="71"/>
      <c r="R2219" s="29"/>
      <c r="S2219" s="29"/>
      <c r="T2219" s="29"/>
      <c r="U2219" s="71"/>
      <c r="V2219" s="29"/>
      <c r="W2219" s="60"/>
      <c r="Y2219" t="s">
        <v>40</v>
      </c>
      <c r="AA2219">
        <v>7155</v>
      </c>
      <c r="AB2219" t="b">
        <f>if((W2219=""),false,true)</f>
        <v>0</v>
      </c>
      <c r="AD2219" s="37"/>
    </row>
    <row r="2220" ht="14.25" customHeight="1">
      <c r="A2220" s="38">
        <v>1053</v>
      </c>
      <c r="B2220" s="46" t="s">
        <v>2009</v>
      </c>
      <c r="C2220" s="46" t="s">
        <v>1115</v>
      </c>
      <c r="D2220" s="11" t="s">
        <v>3144</v>
      </c>
      <c r="E2220" s="11" t="s">
        <v>3145</v>
      </c>
      <c r="F2220" s="11" t="s">
        <v>1964</v>
      </c>
      <c r="G2220" s="7" t="s">
        <v>1965</v>
      </c>
      <c r="H2220">
        <v>1.0860200993686</v>
      </c>
      <c r="I2220" t="s">
        <v>37</v>
      </c>
      <c r="K2220" s="47"/>
      <c r="L2220" s="47" t="s">
        <v>2010</v>
      </c>
      <c r="M2220" t="s">
        <v>583</v>
      </c>
      <c r="N2220" s="71"/>
      <c r="O2220" s="71"/>
      <c r="P2220" s="71"/>
      <c r="Q2220" s="71"/>
      <c r="R2220" s="29"/>
      <c r="S2220" s="29"/>
      <c r="T2220" s="29"/>
      <c r="U2220" s="71"/>
      <c r="V2220" s="29"/>
      <c r="W2220" s="60"/>
      <c r="Y2220" t="s">
        <v>40</v>
      </c>
      <c r="AA2220">
        <v>7155</v>
      </c>
      <c r="AB2220" t="b">
        <f>if((W2220=""),false,true)</f>
        <v>0</v>
      </c>
      <c r="AD2220" s="37"/>
    </row>
    <row r="2221" ht="14.25" customHeight="1">
      <c r="A2221" s="38">
        <v>1053</v>
      </c>
      <c r="B2221" s="46" t="s">
        <v>2009</v>
      </c>
      <c r="C2221" s="46" t="s">
        <v>1115</v>
      </c>
      <c r="D2221" s="11" t="s">
        <v>3144</v>
      </c>
      <c r="E2221" s="11" t="s">
        <v>3145</v>
      </c>
      <c r="F2221" s="11" t="s">
        <v>1966</v>
      </c>
      <c r="G2221" s="7" t="s">
        <v>1967</v>
      </c>
      <c r="H2221">
        <v>0.9119413727495</v>
      </c>
      <c r="I2221" t="s">
        <v>37</v>
      </c>
      <c r="K2221" s="47"/>
      <c r="L2221" s="47" t="s">
        <v>2010</v>
      </c>
      <c r="M2221" t="s">
        <v>583</v>
      </c>
      <c r="N2221" s="71"/>
      <c r="O2221" s="71"/>
      <c r="P2221" s="71"/>
      <c r="Q2221" s="71"/>
      <c r="R2221" s="29"/>
      <c r="S2221" s="29"/>
      <c r="T2221" s="29"/>
      <c r="U2221" s="71"/>
      <c r="V2221" s="29"/>
      <c r="W2221" s="60"/>
      <c r="Y2221" t="s">
        <v>40</v>
      </c>
      <c r="AA2221">
        <v>7155</v>
      </c>
      <c r="AB2221" t="b">
        <f>if((W2221=""),false,true)</f>
        <v>0</v>
      </c>
      <c r="AD2221" s="37"/>
    </row>
    <row r="2222" ht="14.25" customHeight="1">
      <c r="A2222" s="38">
        <v>1053</v>
      </c>
      <c r="B2222" s="46" t="s">
        <v>2009</v>
      </c>
      <c r="C2222" s="46" t="s">
        <v>1115</v>
      </c>
      <c r="D2222" s="11" t="s">
        <v>3144</v>
      </c>
      <c r="E2222" s="11" t="s">
        <v>3145</v>
      </c>
      <c r="F2222" s="11" t="s">
        <v>1968</v>
      </c>
      <c r="G2222" s="7" t="s">
        <v>1969</v>
      </c>
      <c r="H2222">
        <v>1.2773323569661</v>
      </c>
      <c r="I2222" t="s">
        <v>37</v>
      </c>
      <c r="K2222" s="47"/>
      <c r="L2222" s="47" t="s">
        <v>2010</v>
      </c>
      <c r="M2222" t="s">
        <v>583</v>
      </c>
      <c r="N2222" s="71"/>
      <c r="O2222" s="71"/>
      <c r="P2222" s="71"/>
      <c r="Q2222" s="71"/>
      <c r="R2222" s="29"/>
      <c r="S2222" s="29"/>
      <c r="T2222" s="29"/>
      <c r="U2222" s="71"/>
      <c r="V2222" s="29"/>
      <c r="W2222" s="60"/>
      <c r="Y2222" t="s">
        <v>40</v>
      </c>
      <c r="AA2222">
        <v>7155</v>
      </c>
      <c r="AB2222" t="b">
        <f>if((W2222=""),false,true)</f>
        <v>0</v>
      </c>
      <c r="AD2222" s="37"/>
    </row>
    <row r="2223" ht="14.25" customHeight="1">
      <c r="A2223" s="38">
        <v>1287</v>
      </c>
      <c r="B2223" s="46" t="s">
        <v>44</v>
      </c>
      <c r="C2223" s="46" t="s">
        <v>45</v>
      </c>
      <c r="D2223" s="46" t="s">
        <v>3147</v>
      </c>
      <c r="E2223" s="46" t="s">
        <v>3148</v>
      </c>
      <c r="F2223" t="s">
        <v>48</v>
      </c>
      <c r="G2223" s="46" t="s">
        <v>49</v>
      </c>
      <c r="H2223">
        <v>0.012105981336</v>
      </c>
      <c r="I2223" t="s">
        <v>37</v>
      </c>
      <c r="L2223" s="46" t="str">
        <f>((I2223&amp;A2223)&amp;"-")&amp;B2223</f>
        <v>REF1287-Wang 99 - S3</v>
      </c>
      <c r="M2223" t="s">
        <v>39</v>
      </c>
      <c r="N2223" s="40"/>
      <c r="O2223" s="40"/>
      <c r="P2223" s="40"/>
      <c r="Q2223" s="40"/>
      <c r="R2223" s="39"/>
      <c r="S2223" s="39"/>
      <c r="T2223" s="39"/>
      <c r="U2223" s="40"/>
      <c r="V2223" s="39"/>
      <c r="W2223" s="69"/>
      <c r="Y2223" t="s">
        <v>40</v>
      </c>
      <c r="AA2223">
        <v>28295090</v>
      </c>
      <c r="AB2223" s="46" t="b">
        <v>0</v>
      </c>
      <c r="AD2223" s="8"/>
    </row>
    <row r="2224" ht="14.25" customHeight="1">
      <c r="A2224" s="38">
        <v>1287</v>
      </c>
      <c r="B2224" s="46" t="s">
        <v>44</v>
      </c>
      <c r="C2224" s="46" t="s">
        <v>45</v>
      </c>
      <c r="D2224" s="46" t="s">
        <v>3149</v>
      </c>
      <c r="E2224" s="46" t="s">
        <v>3150</v>
      </c>
      <c r="F2224" t="s">
        <v>48</v>
      </c>
      <c r="G2224" s="46" t="s">
        <v>49</v>
      </c>
      <c r="H2224">
        <v>0.00076913044</v>
      </c>
      <c r="I2224" t="s">
        <v>37</v>
      </c>
      <c r="L2224" t="s">
        <v>50</v>
      </c>
      <c r="M2224" t="s">
        <v>39</v>
      </c>
      <c r="N2224" s="40"/>
      <c r="O2224" s="40"/>
      <c r="P2224" s="40"/>
      <c r="Q2224" s="40"/>
      <c r="R2224" s="39"/>
      <c r="S2224" s="39"/>
      <c r="T2224" s="39"/>
      <c r="U2224" s="40"/>
      <c r="V2224" s="39"/>
      <c r="W2224" s="69"/>
      <c r="Y2224" t="s">
        <v>40</v>
      </c>
      <c r="AA2224">
        <v>9486084</v>
      </c>
      <c r="AB2224" s="46" t="b">
        <v>0</v>
      </c>
      <c r="AD2224" s="8"/>
    </row>
    <row r="2225" ht="14.25" customHeight="1">
      <c r="A2225" s="38">
        <v>1287</v>
      </c>
      <c r="B2225" s="46" t="s">
        <v>44</v>
      </c>
      <c r="C2225" s="46" t="s">
        <v>45</v>
      </c>
      <c r="D2225" s="46" t="s">
        <v>3151</v>
      </c>
      <c r="E2225" s="46" t="s">
        <v>3152</v>
      </c>
      <c r="F2225" t="s">
        <v>48</v>
      </c>
      <c r="G2225" s="46" t="s">
        <v>49</v>
      </c>
      <c r="H2225">
        <v>0.000019998619</v>
      </c>
      <c r="I2225" t="s">
        <v>37</v>
      </c>
      <c r="L2225" t="s">
        <v>50</v>
      </c>
      <c r="M2225" t="s">
        <v>39</v>
      </c>
      <c r="N2225" s="40"/>
      <c r="O2225" s="40"/>
      <c r="P2225" s="40"/>
      <c r="Q2225" s="40"/>
      <c r="R2225" s="39"/>
      <c r="S2225" s="39"/>
      <c r="T2225" s="39"/>
      <c r="U2225" s="40"/>
      <c r="V2225" s="39"/>
      <c r="W2225" s="69"/>
      <c r="Y2225" t="s">
        <v>40</v>
      </c>
      <c r="AA2225">
        <v>10469113</v>
      </c>
      <c r="AB2225" s="46" t="b">
        <v>0</v>
      </c>
      <c r="AD2225" s="8"/>
    </row>
    <row r="2226" ht="14.25" customHeight="1">
      <c r="A2226" s="38">
        <v>1287</v>
      </c>
      <c r="B2226" s="46" t="s">
        <v>44</v>
      </c>
      <c r="C2226" s="46" t="s">
        <v>45</v>
      </c>
      <c r="D2226" s="46" t="s">
        <v>3153</v>
      </c>
      <c r="E2226" s="46" t="s">
        <v>3154</v>
      </c>
      <c r="F2226" t="s">
        <v>48</v>
      </c>
      <c r="G2226" s="46" t="s">
        <v>49</v>
      </c>
      <c r="H2226">
        <v>0.000003999447</v>
      </c>
      <c r="I2226" t="s">
        <v>37</v>
      </c>
      <c r="L2226" t="s">
        <v>50</v>
      </c>
      <c r="M2226" t="s">
        <v>39</v>
      </c>
      <c r="N2226" s="40"/>
      <c r="O2226" s="40"/>
      <c r="P2226" s="40"/>
      <c r="Q2226" s="40"/>
      <c r="R2226" s="39"/>
      <c r="S2226" s="39"/>
      <c r="T2226" s="39"/>
      <c r="U2226" s="40"/>
      <c r="V2226" s="39"/>
      <c r="W2226" s="69"/>
      <c r="Y2226" t="s">
        <v>40</v>
      </c>
      <c r="AA2226">
        <v>10469114</v>
      </c>
      <c r="AB2226" s="46" t="b">
        <v>0</v>
      </c>
      <c r="AD2226" s="8"/>
    </row>
    <row r="2227" ht="14.25" customHeight="1">
      <c r="A2227" s="38">
        <v>1287</v>
      </c>
      <c r="B2227" s="46" t="s">
        <v>44</v>
      </c>
      <c r="C2227" s="46" t="s">
        <v>45</v>
      </c>
      <c r="D2227" s="46" t="s">
        <v>3155</v>
      </c>
      <c r="E2227" s="46" t="s">
        <v>3156</v>
      </c>
      <c r="F2227" t="s">
        <v>48</v>
      </c>
      <c r="G2227" s="46" t="s">
        <v>49</v>
      </c>
      <c r="H2227">
        <v>0.000199986187</v>
      </c>
      <c r="I2227" t="s">
        <v>37</v>
      </c>
      <c r="L2227" t="s">
        <v>50</v>
      </c>
      <c r="M2227" t="s">
        <v>39</v>
      </c>
      <c r="N2227" s="40"/>
      <c r="O2227" s="40"/>
      <c r="P2227" s="40"/>
      <c r="Q2227" s="40"/>
      <c r="R2227" s="39"/>
      <c r="S2227" s="39"/>
      <c r="T2227" s="39"/>
      <c r="U2227" s="40"/>
      <c r="V2227" s="39"/>
      <c r="W2227" s="69"/>
      <c r="Y2227" t="s">
        <v>40</v>
      </c>
      <c r="AA2227">
        <v>85078</v>
      </c>
      <c r="AB2227" s="46" t="b">
        <v>0</v>
      </c>
      <c r="AD2227" s="8"/>
    </row>
    <row r="2228" ht="14.25" customHeight="1">
      <c r="A2228" s="38">
        <v>1287</v>
      </c>
      <c r="B2228" s="46" t="s">
        <v>44</v>
      </c>
      <c r="C2228" s="46" t="s">
        <v>45</v>
      </c>
      <c r="D2228" s="46" t="s">
        <v>3157</v>
      </c>
      <c r="E2228" s="46" t="s">
        <v>3158</v>
      </c>
      <c r="F2228" t="s">
        <v>48</v>
      </c>
      <c r="G2228" s="46" t="s">
        <v>49</v>
      </c>
      <c r="H2228">
        <v>0.000399024902</v>
      </c>
      <c r="I2228" t="s">
        <v>37</v>
      </c>
      <c r="L2228" t="s">
        <v>50</v>
      </c>
      <c r="M2228" t="s">
        <v>39</v>
      </c>
      <c r="N2228" s="40"/>
      <c r="O2228" s="40"/>
      <c r="P2228" s="40"/>
      <c r="Q2228" s="40"/>
      <c r="R2228" s="39"/>
      <c r="S2228" s="39"/>
      <c r="T2228" s="39"/>
      <c r="U2228" s="40"/>
      <c r="V2228" s="39"/>
      <c r="W2228" s="69"/>
      <c r="Y2228" t="s">
        <v>40</v>
      </c>
      <c r="AA2228">
        <v>158399</v>
      </c>
      <c r="AB2228" s="46" t="b">
        <v>0</v>
      </c>
      <c r="AD2228" s="8"/>
    </row>
    <row r="2229" ht="14.25" customHeight="1">
      <c r="A2229" s="38">
        <v>1287</v>
      </c>
      <c r="B2229" s="46" t="s">
        <v>53</v>
      </c>
      <c r="C2229" s="46" t="s">
        <v>45</v>
      </c>
      <c r="D2229" s="46" t="s">
        <v>3159</v>
      </c>
      <c r="E2229" s="46" t="s">
        <v>3160</v>
      </c>
      <c r="F2229" t="s">
        <v>48</v>
      </c>
      <c r="G2229" s="46" t="s">
        <v>49</v>
      </c>
      <c r="H2229">
        <v>3.890451449943</v>
      </c>
      <c r="I2229" t="s">
        <v>37</v>
      </c>
      <c r="L2229" t="s">
        <v>50</v>
      </c>
      <c r="M2229" t="s">
        <v>39</v>
      </c>
      <c r="N2229" s="40"/>
      <c r="O2229" s="40"/>
      <c r="P2229" s="40"/>
      <c r="Q2229" s="40"/>
      <c r="R2229" s="39"/>
      <c r="S2229" s="39"/>
      <c r="T2229" s="39"/>
      <c r="U2229" s="40"/>
      <c r="V2229" s="39"/>
      <c r="W2229" s="69"/>
      <c r="Y2229" t="s">
        <v>40</v>
      </c>
      <c r="AA2229">
        <v>19489</v>
      </c>
      <c r="AB2229" s="46" t="b">
        <v>0</v>
      </c>
      <c r="AD2229" s="8"/>
    </row>
    <row r="2230" ht="14.25" customHeight="1">
      <c r="A2230" s="38">
        <v>1287</v>
      </c>
      <c r="B2230" s="46" t="s">
        <v>44</v>
      </c>
      <c r="C2230" s="46" t="s">
        <v>45</v>
      </c>
      <c r="D2230" s="46" t="s">
        <v>3161</v>
      </c>
      <c r="E2230" s="46" t="s">
        <v>3162</v>
      </c>
      <c r="F2230" t="s">
        <v>48</v>
      </c>
      <c r="G2230" s="46" t="s">
        <v>49</v>
      </c>
      <c r="H2230">
        <v>0.109144033645</v>
      </c>
      <c r="I2230" t="s">
        <v>37</v>
      </c>
      <c r="L2230" t="s">
        <v>50</v>
      </c>
      <c r="M2230" t="s">
        <v>39</v>
      </c>
      <c r="N2230" s="40"/>
      <c r="O2230" s="40"/>
      <c r="P2230" s="40"/>
      <c r="Q2230" s="40"/>
      <c r="R2230" s="39"/>
      <c r="S2230" s="39"/>
      <c r="T2230" s="39"/>
      <c r="U2230" s="40"/>
      <c r="V2230" s="39"/>
      <c r="W2230" s="69"/>
      <c r="Y2230" t="s">
        <v>40</v>
      </c>
      <c r="AA2230">
        <v>815</v>
      </c>
      <c r="AB2230" s="46" t="b">
        <v>0</v>
      </c>
      <c r="AD2230" s="8"/>
    </row>
    <row r="2231" ht="14.25" customHeight="1">
      <c r="A2231" s="38">
        <v>1287</v>
      </c>
      <c r="B2231" s="46" t="s">
        <v>44</v>
      </c>
      <c r="C2231" s="46" t="s">
        <v>45</v>
      </c>
      <c r="D2231" s="46" t="s">
        <v>3163</v>
      </c>
      <c r="E2231" s="46" t="s">
        <v>3164</v>
      </c>
      <c r="F2231" t="s">
        <v>48</v>
      </c>
      <c r="G2231" s="46" t="s">
        <v>49</v>
      </c>
      <c r="H2231">
        <v>0.069823240408</v>
      </c>
      <c r="I2231" t="s">
        <v>37</v>
      </c>
      <c r="L2231" t="s">
        <v>50</v>
      </c>
      <c r="M2231" t="s">
        <v>39</v>
      </c>
      <c r="N2231" s="40"/>
      <c r="O2231" s="40"/>
      <c r="P2231" s="40"/>
      <c r="Q2231" s="40"/>
      <c r="R2231" s="39"/>
      <c r="S2231" s="39"/>
      <c r="T2231" s="39"/>
      <c r="U2231" s="40"/>
      <c r="V2231" s="39"/>
      <c r="W2231" s="69"/>
      <c r="Y2231" t="s">
        <v>40</v>
      </c>
      <c r="AA2231">
        <v>10469341</v>
      </c>
      <c r="AB2231" s="46" t="b">
        <v>0</v>
      </c>
      <c r="AD2231" s="8"/>
    </row>
    <row r="2232" ht="14.25" customHeight="1">
      <c r="A2232" s="38">
        <v>1287</v>
      </c>
      <c r="B2232" s="46" t="s">
        <v>44</v>
      </c>
      <c r="C2232" s="46" t="s">
        <v>45</v>
      </c>
      <c r="D2232" s="46" t="s">
        <v>3165</v>
      </c>
      <c r="E2232" s="46" t="s">
        <v>3166</v>
      </c>
      <c r="F2232" t="s">
        <v>48</v>
      </c>
      <c r="G2232" s="46" t="s">
        <v>49</v>
      </c>
      <c r="H2232">
        <v>0.031988951097</v>
      </c>
      <c r="I2232" t="s">
        <v>37</v>
      </c>
      <c r="L2232" t="s">
        <v>50</v>
      </c>
      <c r="M2232" t="s">
        <v>39</v>
      </c>
      <c r="N2232" s="40"/>
      <c r="O2232" s="40"/>
      <c r="P2232" s="40"/>
      <c r="Q2232" s="40"/>
      <c r="R2232" s="39"/>
      <c r="S2232" s="39"/>
      <c r="T2232" s="39"/>
      <c r="U2232" s="40"/>
      <c r="V2232" s="39"/>
      <c r="W2232" s="69"/>
      <c r="Y2232" t="s">
        <v>40</v>
      </c>
      <c r="AA2232">
        <v>8551972</v>
      </c>
      <c r="AB2232" s="46" t="b">
        <v>0</v>
      </c>
      <c r="AD2232" s="8"/>
    </row>
    <row r="2233" ht="14.25" customHeight="1">
      <c r="A2233" s="38">
        <v>1287</v>
      </c>
      <c r="B2233" s="46" t="s">
        <v>44</v>
      </c>
      <c r="C2233" s="46" t="s">
        <v>45</v>
      </c>
      <c r="D2233" s="46" t="s">
        <v>3167</v>
      </c>
      <c r="E2233" s="46" t="s">
        <v>3168</v>
      </c>
      <c r="F2233" t="s">
        <v>48</v>
      </c>
      <c r="G2233" s="46" t="s">
        <v>49</v>
      </c>
      <c r="H2233">
        <v>0.000001241652</v>
      </c>
      <c r="I2233" t="s">
        <v>37</v>
      </c>
      <c r="L2233" t="s">
        <v>50</v>
      </c>
      <c r="M2233" t="s">
        <v>39</v>
      </c>
      <c r="N2233" s="40"/>
      <c r="O2233" s="40"/>
      <c r="P2233" s="40"/>
      <c r="Q2233" s="40"/>
      <c r="R2233" s="39"/>
      <c r="S2233" s="39"/>
      <c r="T2233" s="39"/>
      <c r="U2233" s="40"/>
      <c r="V2233" s="39"/>
      <c r="W2233" s="69"/>
      <c r="Y2233" t="s">
        <v>40</v>
      </c>
      <c r="AA2233">
        <v>33334</v>
      </c>
      <c r="AB2233" s="46" t="b">
        <v>0</v>
      </c>
      <c r="AD2233" s="8"/>
    </row>
    <row r="2234" ht="14.25" customHeight="1">
      <c r="A2234" s="38">
        <v>1287</v>
      </c>
      <c r="B2234" s="46" t="s">
        <v>53</v>
      </c>
      <c r="C2234" s="46" t="s">
        <v>45</v>
      </c>
      <c r="D2234" s="46" t="s">
        <v>3169</v>
      </c>
      <c r="E2234" s="46" t="s">
        <v>3170</v>
      </c>
      <c r="F2234" t="s">
        <v>48</v>
      </c>
      <c r="G2234" s="46" t="s">
        <v>49</v>
      </c>
      <c r="H2234">
        <v>0.000213796209</v>
      </c>
      <c r="I2234" t="s">
        <v>37</v>
      </c>
      <c r="L2234" t="s">
        <v>50</v>
      </c>
      <c r="M2234" t="s">
        <v>39</v>
      </c>
      <c r="N2234" s="40"/>
      <c r="O2234" s="40"/>
      <c r="P2234" s="40"/>
      <c r="Q2234" s="40"/>
      <c r="R2234" s="39"/>
      <c r="S2234" s="39"/>
      <c r="T2234" s="39"/>
      <c r="U2234" s="40"/>
      <c r="V2234" s="39"/>
      <c r="W2234" s="69"/>
      <c r="Y2234" t="s">
        <v>40</v>
      </c>
      <c r="AA2234">
        <v>1444</v>
      </c>
      <c r="AB2234" s="46" t="b">
        <v>0</v>
      </c>
      <c r="AD2234" s="8"/>
    </row>
    <row r="2235" ht="14.25" customHeight="1">
      <c r="A2235" s="38">
        <v>1287</v>
      </c>
      <c r="B2235" s="46" t="s">
        <v>44</v>
      </c>
      <c r="C2235" s="46" t="s">
        <v>45</v>
      </c>
      <c r="D2235" s="46" t="s">
        <v>3171</v>
      </c>
      <c r="E2235" s="46" t="s">
        <v>3172</v>
      </c>
      <c r="F2235" t="s">
        <v>48</v>
      </c>
      <c r="G2235" s="46" t="s">
        <v>49</v>
      </c>
      <c r="H2235">
        <v>0.001909853259</v>
      </c>
      <c r="I2235" t="s">
        <v>37</v>
      </c>
      <c r="L2235" t="s">
        <v>50</v>
      </c>
      <c r="M2235" t="s">
        <v>39</v>
      </c>
      <c r="N2235" s="40"/>
      <c r="O2235" s="40"/>
      <c r="P2235" s="40"/>
      <c r="Q2235" s="40"/>
      <c r="R2235" s="39"/>
      <c r="S2235" s="39"/>
      <c r="T2235" s="39"/>
      <c r="U2235" s="40"/>
      <c r="V2235" s="39"/>
      <c r="W2235" s="69"/>
      <c r="Y2235" t="s">
        <v>40</v>
      </c>
      <c r="AA2235">
        <v>10440903</v>
      </c>
      <c r="AB2235" s="46" t="b">
        <v>0</v>
      </c>
      <c r="AD2235" s="8"/>
    </row>
    <row r="2236" ht="14.25" customHeight="1">
      <c r="A2236" s="38">
        <v>1287</v>
      </c>
      <c r="B2236" s="46" t="s">
        <v>44</v>
      </c>
      <c r="C2236" s="46" t="s">
        <v>45</v>
      </c>
      <c r="D2236" s="46" t="s">
        <v>3173</v>
      </c>
      <c r="E2236" s="46" t="s">
        <v>3174</v>
      </c>
      <c r="F2236" t="s">
        <v>48</v>
      </c>
      <c r="G2236" s="46" t="s">
        <v>49</v>
      </c>
      <c r="H2236">
        <v>0.000026668587</v>
      </c>
      <c r="I2236" t="s">
        <v>37</v>
      </c>
      <c r="L2236" t="s">
        <v>50</v>
      </c>
      <c r="M2236" t="s">
        <v>39</v>
      </c>
      <c r="N2236" s="40"/>
      <c r="O2236" s="40"/>
      <c r="P2236" s="40"/>
      <c r="Q2236" s="40"/>
      <c r="R2236" s="39"/>
      <c r="S2236" s="39"/>
      <c r="T2236" s="39"/>
      <c r="U2236" s="40"/>
      <c r="V2236" s="39"/>
      <c r="W2236" s="69"/>
      <c r="Y2236" t="s">
        <v>40</v>
      </c>
      <c r="AA2236">
        <v>241192</v>
      </c>
      <c r="AB2236" s="46" t="b">
        <v>0</v>
      </c>
      <c r="AD2236" s="8"/>
    </row>
    <row r="2237" ht="14.25" customHeight="1">
      <c r="A2237" s="38">
        <v>1237</v>
      </c>
      <c r="B2237" s="46" t="s">
        <v>3175</v>
      </c>
      <c r="C2237" s="46" t="s">
        <v>577</v>
      </c>
      <c r="D2237" s="11" t="s">
        <v>3176</v>
      </c>
      <c r="E2237" s="11" t="s">
        <v>3177</v>
      </c>
      <c r="F2237" s="7" t="s">
        <v>584</v>
      </c>
      <c r="G2237" s="7" t="s">
        <v>585</v>
      </c>
      <c r="H2237">
        <v>0.036422366397181</v>
      </c>
      <c r="I2237" s="46" t="s">
        <v>37</v>
      </c>
      <c r="K2237" s="46"/>
      <c r="L2237" t="s">
        <v>3178</v>
      </c>
      <c r="M2237" t="s">
        <v>39</v>
      </c>
      <c r="N2237" s="40"/>
      <c r="O2237" s="40"/>
      <c r="P2237" s="40"/>
      <c r="Q2237" s="40"/>
      <c r="R2237" s="39"/>
      <c r="S2237" s="39"/>
      <c r="T2237" s="39"/>
      <c r="U2237" s="40"/>
      <c r="V2237" s="39"/>
      <c r="W2237" s="69"/>
      <c r="Y2237" t="s">
        <v>40</v>
      </c>
      <c r="AA2237">
        <v>2975965</v>
      </c>
      <c r="AB2237" s="46" t="b">
        <f>if((W2237=""),false,true)</f>
        <v>0</v>
      </c>
      <c r="AD2237" s="8"/>
    </row>
    <row r="2238" ht="14.25" customHeight="1">
      <c r="A2238" s="38">
        <v>1237</v>
      </c>
      <c r="B2238" s="46" t="s">
        <v>3175</v>
      </c>
      <c r="C2238" s="46" t="s">
        <v>577</v>
      </c>
      <c r="D2238" s="11" t="s">
        <v>3176</v>
      </c>
      <c r="E2238" s="11" t="s">
        <v>3177</v>
      </c>
      <c r="F2238" s="7" t="s">
        <v>586</v>
      </c>
      <c r="G2238" s="7" t="s">
        <v>587</v>
      </c>
      <c r="H2238">
        <v>0.40279441933527</v>
      </c>
      <c r="I2238" s="46" t="s">
        <v>37</v>
      </c>
      <c r="K2238" s="46"/>
      <c r="L2238" t="s">
        <v>3178</v>
      </c>
      <c r="M2238" t="s">
        <v>39</v>
      </c>
      <c r="N2238" s="40"/>
      <c r="O2238" s="40"/>
      <c r="P2238" s="40"/>
      <c r="Q2238" s="40"/>
      <c r="R2238" s="39"/>
      <c r="S2238" s="39"/>
      <c r="T2238" s="39"/>
      <c r="U2238" s="40"/>
      <c r="V2238" s="39"/>
      <c r="W2238" s="69"/>
      <c r="Y2238" t="s">
        <v>40</v>
      </c>
      <c r="AA2238">
        <v>2975965</v>
      </c>
      <c r="AB2238" s="46" t="b">
        <f>if((W2238=""),false,true)</f>
        <v>0</v>
      </c>
      <c r="AD2238" s="8"/>
    </row>
    <row r="2239" ht="14.25" customHeight="1">
      <c r="A2239" s="38">
        <v>1237</v>
      </c>
      <c r="B2239" s="46" t="s">
        <v>3175</v>
      </c>
      <c r="C2239" s="46" t="s">
        <v>577</v>
      </c>
      <c r="D2239" s="11" t="s">
        <v>3176</v>
      </c>
      <c r="E2239" s="11" t="s">
        <v>3177</v>
      </c>
      <c r="F2239" s="7" t="s">
        <v>1108</v>
      </c>
      <c r="G2239" s="7" t="s">
        <v>1109</v>
      </c>
      <c r="H2239">
        <v>0.77554864973005</v>
      </c>
      <c r="I2239" s="46" t="s">
        <v>37</v>
      </c>
      <c r="K2239" s="46"/>
      <c r="L2239" t="s">
        <v>3178</v>
      </c>
      <c r="M2239" t="s">
        <v>39</v>
      </c>
      <c r="N2239" s="40"/>
      <c r="O2239" s="40"/>
      <c r="P2239" s="40"/>
      <c r="Q2239" s="40"/>
      <c r="R2239" s="39"/>
      <c r="S2239" s="39"/>
      <c r="T2239" s="39"/>
      <c r="U2239" s="40"/>
      <c r="V2239" s="39"/>
      <c r="W2239" s="69"/>
      <c r="Y2239" t="s">
        <v>40</v>
      </c>
      <c r="AA2239">
        <v>2975965</v>
      </c>
      <c r="AB2239" s="46" t="b">
        <f>if((W2239=""),false,true)</f>
        <v>0</v>
      </c>
      <c r="AD2239" s="8"/>
    </row>
    <row r="2240" ht="14.25" customHeight="1">
      <c r="A2240" s="38">
        <v>1237</v>
      </c>
      <c r="B2240" s="46" t="s">
        <v>3175</v>
      </c>
      <c r="C2240" s="46" t="s">
        <v>577</v>
      </c>
      <c r="D2240" s="11" t="s">
        <v>3176</v>
      </c>
      <c r="E2240" s="11" t="s">
        <v>3177</v>
      </c>
      <c r="F2240" s="7" t="s">
        <v>429</v>
      </c>
      <c r="G2240" s="7" t="s">
        <v>590</v>
      </c>
      <c r="H2240">
        <v>0.050877262871345</v>
      </c>
      <c r="I2240" s="46" t="s">
        <v>37</v>
      </c>
      <c r="K2240" s="46"/>
      <c r="L2240" t="s">
        <v>3178</v>
      </c>
      <c r="M2240" t="s">
        <v>39</v>
      </c>
      <c r="N2240" s="40"/>
      <c r="O2240" s="40"/>
      <c r="P2240" s="40"/>
      <c r="Q2240" s="40"/>
      <c r="R2240" s="39"/>
      <c r="S2240" s="39"/>
      <c r="T2240" s="39"/>
      <c r="U2240" s="40"/>
      <c r="V2240" s="39"/>
      <c r="W2240" s="69"/>
      <c r="Y2240" t="s">
        <v>40</v>
      </c>
      <c r="AA2240">
        <v>2975965</v>
      </c>
      <c r="AB2240" s="46" t="b">
        <f>if((W2240=""),false,true)</f>
        <v>0</v>
      </c>
      <c r="AD2240" s="8"/>
    </row>
    <row r="2241" ht="14.25" customHeight="1">
      <c r="A2241" s="38">
        <v>1237</v>
      </c>
      <c r="B2241" s="46" t="s">
        <v>3175</v>
      </c>
      <c r="C2241" s="46" t="s">
        <v>577</v>
      </c>
      <c r="D2241" s="11" t="s">
        <v>3176</v>
      </c>
      <c r="E2241" s="11" t="s">
        <v>3177</v>
      </c>
      <c r="F2241" s="7" t="s">
        <v>434</v>
      </c>
      <c r="G2241" s="7" t="s">
        <v>593</v>
      </c>
      <c r="H2241">
        <v>0.043349390839585</v>
      </c>
      <c r="I2241" s="46" t="s">
        <v>37</v>
      </c>
      <c r="K2241" s="46"/>
      <c r="L2241" t="s">
        <v>3178</v>
      </c>
      <c r="M2241" t="s">
        <v>39</v>
      </c>
      <c r="N2241" s="40"/>
      <c r="O2241" s="40"/>
      <c r="P2241" s="40"/>
      <c r="Q2241" s="40"/>
      <c r="R2241" s="39"/>
      <c r="S2241" s="39"/>
      <c r="T2241" s="39"/>
      <c r="U2241" s="40"/>
      <c r="V2241" s="39"/>
      <c r="W2241" s="69"/>
      <c r="Y2241" t="s">
        <v>40</v>
      </c>
      <c r="AA2241">
        <v>2975965</v>
      </c>
      <c r="AB2241" s="46" t="b">
        <f>if((W2241=""),false,true)</f>
        <v>0</v>
      </c>
      <c r="AD2241" s="8"/>
    </row>
    <row r="2242" ht="14.25" customHeight="1">
      <c r="A2242" s="38">
        <v>1237</v>
      </c>
      <c r="B2242" s="46" t="s">
        <v>3175</v>
      </c>
      <c r="C2242" s="46" t="s">
        <v>577</v>
      </c>
      <c r="D2242" s="11" t="s">
        <v>3176</v>
      </c>
      <c r="E2242" s="11" t="s">
        <v>3177</v>
      </c>
      <c r="F2242" s="7" t="s">
        <v>238</v>
      </c>
      <c r="G2242" s="7" t="s">
        <v>1365</v>
      </c>
      <c r="H2242">
        <v>1.2768774161585</v>
      </c>
      <c r="I2242" s="46" t="s">
        <v>37</v>
      </c>
      <c r="K2242" s="46"/>
      <c r="L2242" t="s">
        <v>3178</v>
      </c>
      <c r="M2242" t="s">
        <v>39</v>
      </c>
      <c r="N2242" s="40"/>
      <c r="O2242" s="40"/>
      <c r="P2242" s="40"/>
      <c r="Q2242" s="40"/>
      <c r="R2242" s="39"/>
      <c r="S2242" s="39"/>
      <c r="T2242" s="39"/>
      <c r="U2242" s="40"/>
      <c r="V2242" s="39"/>
      <c r="W2242" s="69"/>
      <c r="Y2242" t="s">
        <v>40</v>
      </c>
      <c r="AA2242">
        <v>2975965</v>
      </c>
      <c r="AB2242" s="46" t="b">
        <f>if((W2242=""),false,true)</f>
        <v>0</v>
      </c>
      <c r="AD2242" s="8"/>
    </row>
    <row r="2243" ht="14.25" customHeight="1">
      <c r="A2243" s="38">
        <v>1237</v>
      </c>
      <c r="B2243" s="46" t="s">
        <v>3175</v>
      </c>
      <c r="C2243" s="46" t="s">
        <v>577</v>
      </c>
      <c r="D2243" s="11" t="s">
        <v>3176</v>
      </c>
      <c r="E2243" s="11" t="s">
        <v>3177</v>
      </c>
      <c r="F2243" s="7" t="s">
        <v>731</v>
      </c>
      <c r="G2243" s="7" t="s">
        <v>732</v>
      </c>
      <c r="H2243">
        <v>0.67369532711097</v>
      </c>
      <c r="I2243" s="46" t="s">
        <v>37</v>
      </c>
      <c r="K2243" s="46"/>
      <c r="L2243" t="s">
        <v>3178</v>
      </c>
      <c r="M2243" t="s">
        <v>39</v>
      </c>
      <c r="N2243" s="40"/>
      <c r="O2243" s="40"/>
      <c r="P2243" s="40"/>
      <c r="Q2243" s="40"/>
      <c r="R2243" s="39"/>
      <c r="S2243" s="39"/>
      <c r="T2243" s="39"/>
      <c r="U2243" s="40"/>
      <c r="V2243" s="39"/>
      <c r="W2243" s="69"/>
      <c r="Y2243" t="s">
        <v>40</v>
      </c>
      <c r="AA2243">
        <v>2975965</v>
      </c>
      <c r="AB2243" s="46" t="b">
        <f>if((W2243=""),false,true)</f>
        <v>0</v>
      </c>
      <c r="AD2243" s="8"/>
    </row>
    <row r="2244" ht="14.25" customHeight="1">
      <c r="A2244" s="38">
        <v>1287</v>
      </c>
      <c r="B2244" s="46" t="s">
        <v>53</v>
      </c>
      <c r="C2244" s="46" t="s">
        <v>45</v>
      </c>
      <c r="D2244" s="46" t="s">
        <v>3179</v>
      </c>
      <c r="E2244" s="46" t="s">
        <v>3180</v>
      </c>
      <c r="F2244" t="s">
        <v>48</v>
      </c>
      <c r="G2244" s="46" t="s">
        <v>49</v>
      </c>
      <c r="H2244">
        <v>0.000012022644</v>
      </c>
      <c r="I2244" t="s">
        <v>37</v>
      </c>
      <c r="L2244" t="s">
        <v>50</v>
      </c>
      <c r="M2244" t="s">
        <v>39</v>
      </c>
      <c r="N2244" s="40"/>
      <c r="O2244" s="40"/>
      <c r="P2244" s="40"/>
      <c r="Q2244" s="40"/>
      <c r="R2244" s="39"/>
      <c r="S2244" s="39"/>
      <c r="T2244" s="39"/>
      <c r="U2244" s="40"/>
      <c r="V2244" s="39"/>
      <c r="W2244" s="69"/>
      <c r="Y2244" t="s">
        <v>40</v>
      </c>
      <c r="AA2244">
        <v>6803</v>
      </c>
      <c r="AB2244" s="46" t="b">
        <v>0</v>
      </c>
      <c r="AD2244" s="8"/>
    </row>
    <row r="2245" ht="14.25" customHeight="1">
      <c r="A2245" s="38">
        <v>1287</v>
      </c>
      <c r="B2245" s="46" t="s">
        <v>44</v>
      </c>
      <c r="C2245" s="46" t="s">
        <v>45</v>
      </c>
      <c r="D2245" s="46" t="s">
        <v>3181</v>
      </c>
      <c r="E2245" s="46" t="s">
        <v>3182</v>
      </c>
      <c r="F2245" t="s">
        <v>48</v>
      </c>
      <c r="G2245" s="46" t="s">
        <v>49</v>
      </c>
      <c r="H2245">
        <v>0.000074644876</v>
      </c>
      <c r="I2245" t="s">
        <v>37</v>
      </c>
      <c r="L2245" t="s">
        <v>50</v>
      </c>
      <c r="M2245" t="s">
        <v>39</v>
      </c>
      <c r="N2245" s="40"/>
      <c r="O2245" s="40"/>
      <c r="P2245" s="40"/>
      <c r="Q2245" s="40"/>
      <c r="R2245" s="39"/>
      <c r="S2245" s="39"/>
      <c r="T2245" s="39"/>
      <c r="U2245" s="40"/>
      <c r="V2245" s="39"/>
      <c r="W2245" s="69"/>
      <c r="Y2245" t="s">
        <v>40</v>
      </c>
      <c r="AA2245">
        <v>200113</v>
      </c>
      <c r="AB2245" s="46" t="b">
        <v>0</v>
      </c>
      <c r="AD2245" s="8"/>
    </row>
    <row r="2246" ht="14.25" customHeight="1">
      <c r="A2246" s="38">
        <v>1287</v>
      </c>
      <c r="B2246" s="46" t="s">
        <v>44</v>
      </c>
      <c r="C2246" s="46" t="s">
        <v>45</v>
      </c>
      <c r="D2246" s="46" t="s">
        <v>3183</v>
      </c>
      <c r="E2246" s="46" t="s">
        <v>3184</v>
      </c>
      <c r="F2246" t="s">
        <v>48</v>
      </c>
      <c r="G2246" s="46" t="s">
        <v>49</v>
      </c>
      <c r="H2246">
        <v>0.000137720947</v>
      </c>
      <c r="I2246" t="s">
        <v>37</v>
      </c>
      <c r="L2246" t="s">
        <v>50</v>
      </c>
      <c r="M2246" t="s">
        <v>39</v>
      </c>
      <c r="N2246" s="40"/>
      <c r="O2246" s="40"/>
      <c r="P2246" s="40"/>
      <c r="Q2246" s="40"/>
      <c r="R2246" s="39"/>
      <c r="S2246" s="39"/>
      <c r="T2246" s="39"/>
      <c r="U2246" s="40"/>
      <c r="V2246" s="39"/>
      <c r="W2246" s="69"/>
      <c r="Y2246" t="s">
        <v>40</v>
      </c>
      <c r="AA2246">
        <v>10569</v>
      </c>
      <c r="AB2246" s="46" t="b">
        <v>0</v>
      </c>
      <c r="AD2246" s="8"/>
    </row>
    <row r="2247" ht="14.25" customHeight="1">
      <c r="A2247" s="38">
        <v>1287</v>
      </c>
      <c r="B2247" s="46" t="s">
        <v>44</v>
      </c>
      <c r="C2247" s="46" t="s">
        <v>45</v>
      </c>
      <c r="D2247" s="46" t="s">
        <v>3185</v>
      </c>
      <c r="E2247" s="46" t="s">
        <v>3186</v>
      </c>
      <c r="F2247" t="s">
        <v>48</v>
      </c>
      <c r="G2247" s="46" t="s">
        <v>49</v>
      </c>
      <c r="H2247">
        <v>0.002079696687</v>
      </c>
      <c r="I2247" t="s">
        <v>37</v>
      </c>
      <c r="L2247" t="s">
        <v>50</v>
      </c>
      <c r="M2247" t="s">
        <v>39</v>
      </c>
      <c r="N2247" s="40"/>
      <c r="O2247" s="40"/>
      <c r="P2247" s="40"/>
      <c r="Q2247" s="40"/>
      <c r="R2247" s="39"/>
      <c r="S2247" s="39"/>
      <c r="T2247" s="39"/>
      <c r="U2247" s="40"/>
      <c r="V2247" s="39"/>
      <c r="W2247" s="69"/>
      <c r="Y2247" t="s">
        <v>40</v>
      </c>
      <c r="AA2247">
        <v>10468828</v>
      </c>
      <c r="AB2247" s="46" t="b">
        <v>0</v>
      </c>
      <c r="AD2247" s="8"/>
    </row>
    <row r="2248" ht="14.25" customHeight="1">
      <c r="A2248" s="38">
        <v>1287</v>
      </c>
      <c r="B2248" s="46" t="s">
        <v>44</v>
      </c>
      <c r="C2248" s="46" t="s">
        <v>45</v>
      </c>
      <c r="D2248" s="46" t="s">
        <v>3187</v>
      </c>
      <c r="E2248" s="46" t="s">
        <v>3188</v>
      </c>
      <c r="F2248" t="s">
        <v>48</v>
      </c>
      <c r="G2248" s="46" t="s">
        <v>49</v>
      </c>
      <c r="H2248">
        <v>0.001377209469</v>
      </c>
      <c r="I2248" t="s">
        <v>37</v>
      </c>
      <c r="L2248" t="s">
        <v>50</v>
      </c>
      <c r="M2248" t="s">
        <v>39</v>
      </c>
      <c r="N2248" s="40"/>
      <c r="O2248" s="40"/>
      <c r="P2248" s="40"/>
      <c r="Q2248" s="40"/>
      <c r="R2248" s="39"/>
      <c r="S2248" s="39"/>
      <c r="T2248" s="39"/>
      <c r="U2248" s="40"/>
      <c r="V2248" s="39"/>
      <c r="W2248" s="69"/>
      <c r="Y2248" t="s">
        <v>40</v>
      </c>
      <c r="AA2248">
        <v>10440278</v>
      </c>
      <c r="AB2248" s="46" t="b">
        <v>0</v>
      </c>
      <c r="AD2248" s="8"/>
    </row>
    <row r="2249" ht="14.25" customHeight="1">
      <c r="A2249" s="38">
        <v>1287</v>
      </c>
      <c r="B2249" s="46" t="s">
        <v>44</v>
      </c>
      <c r="C2249" s="46" t="s">
        <v>45</v>
      </c>
      <c r="D2249" s="46" t="s">
        <v>3189</v>
      </c>
      <c r="E2249" s="46" t="s">
        <v>3190</v>
      </c>
      <c r="F2249" t="s">
        <v>48</v>
      </c>
      <c r="G2249" s="46" t="s">
        <v>49</v>
      </c>
      <c r="H2249">
        <v>0.003953666201</v>
      </c>
      <c r="I2249" t="s">
        <v>37</v>
      </c>
      <c r="L2249" t="s">
        <v>50</v>
      </c>
      <c r="M2249" t="s">
        <v>39</v>
      </c>
      <c r="N2249" s="40"/>
      <c r="O2249" s="40"/>
      <c r="P2249" s="40"/>
      <c r="Q2249" s="40"/>
      <c r="R2249" s="39"/>
      <c r="S2249" s="39"/>
      <c r="T2249" s="39"/>
      <c r="U2249" s="40"/>
      <c r="V2249" s="39"/>
      <c r="W2249" s="69"/>
      <c r="Y2249" t="s">
        <v>40</v>
      </c>
      <c r="AA2249">
        <v>10440875</v>
      </c>
      <c r="AB2249" s="46" t="b">
        <v>0</v>
      </c>
      <c r="AD2249" s="8"/>
    </row>
    <row r="2250" ht="14.25" customHeight="1">
      <c r="A2250" s="38">
        <v>1287</v>
      </c>
      <c r="B2250" s="46" t="s">
        <v>44</v>
      </c>
      <c r="C2250" s="46" t="s">
        <v>45</v>
      </c>
      <c r="D2250" s="46" t="s">
        <v>3191</v>
      </c>
      <c r="E2250" s="46" t="s">
        <v>3192</v>
      </c>
      <c r="F2250" t="s">
        <v>48</v>
      </c>
      <c r="G2250" s="46" t="s">
        <v>49</v>
      </c>
      <c r="H2250">
        <v>0.000939723311</v>
      </c>
      <c r="I2250" t="s">
        <v>37</v>
      </c>
      <c r="L2250" t="s">
        <v>50</v>
      </c>
      <c r="M2250" t="s">
        <v>39</v>
      </c>
      <c r="N2250" s="40"/>
      <c r="O2250" s="40"/>
      <c r="P2250" s="40"/>
      <c r="Q2250" s="40"/>
      <c r="R2250" s="39"/>
      <c r="S2250" s="39"/>
      <c r="T2250" s="39"/>
      <c r="U2250" s="40"/>
      <c r="V2250" s="39"/>
      <c r="W2250" s="69"/>
      <c r="Y2250" t="s">
        <v>40</v>
      </c>
      <c r="AA2250">
        <v>10440904</v>
      </c>
      <c r="AB2250" s="46" t="b">
        <v>0</v>
      </c>
      <c r="AD2250" s="8"/>
    </row>
    <row r="2251" ht="14.25" customHeight="1">
      <c r="A2251" s="38">
        <v>1287</v>
      </c>
      <c r="B2251" s="46" t="s">
        <v>44</v>
      </c>
      <c r="C2251" s="46" t="s">
        <v>45</v>
      </c>
      <c r="D2251" s="46" t="s">
        <v>3193</v>
      </c>
      <c r="E2251" s="46" t="s">
        <v>3194</v>
      </c>
      <c r="F2251" t="s">
        <v>48</v>
      </c>
      <c r="G2251" s="46" t="s">
        <v>49</v>
      </c>
      <c r="H2251">
        <v>0.000033651157</v>
      </c>
      <c r="I2251" t="s">
        <v>37</v>
      </c>
      <c r="L2251" t="s">
        <v>50</v>
      </c>
      <c r="M2251" t="s">
        <v>39</v>
      </c>
      <c r="N2251" s="40"/>
      <c r="O2251" s="40"/>
      <c r="P2251" s="40"/>
      <c r="Q2251" s="40"/>
      <c r="R2251" s="39"/>
      <c r="S2251" s="39"/>
      <c r="T2251" s="39"/>
      <c r="U2251" s="40"/>
      <c r="V2251" s="39"/>
      <c r="W2251" s="69"/>
      <c r="Y2251" t="s">
        <v>40</v>
      </c>
      <c r="AA2251">
        <v>10440853</v>
      </c>
      <c r="AB2251" s="46" t="b">
        <v>0</v>
      </c>
      <c r="AD2251" s="8"/>
    </row>
    <row r="2252" ht="14.25" customHeight="1">
      <c r="A2252" s="38">
        <v>1287</v>
      </c>
      <c r="B2252" s="46" t="s">
        <v>44</v>
      </c>
      <c r="C2252" s="46" t="s">
        <v>45</v>
      </c>
      <c r="D2252" s="46" t="s">
        <v>3195</v>
      </c>
      <c r="E2252" s="46" t="s">
        <v>3196</v>
      </c>
      <c r="F2252" t="s">
        <v>48</v>
      </c>
      <c r="G2252" s="46" t="s">
        <v>49</v>
      </c>
      <c r="H2252">
        <v>0.000946237161</v>
      </c>
      <c r="I2252" t="s">
        <v>37</v>
      </c>
      <c r="L2252" t="s">
        <v>50</v>
      </c>
      <c r="M2252" t="s">
        <v>39</v>
      </c>
      <c r="N2252" s="40"/>
      <c r="O2252" s="40"/>
      <c r="P2252" s="40"/>
      <c r="Q2252" s="40"/>
      <c r="R2252" s="39"/>
      <c r="S2252" s="39"/>
      <c r="T2252" s="39"/>
      <c r="U2252" s="40"/>
      <c r="V2252" s="39"/>
      <c r="W2252" s="69"/>
      <c r="Y2252" t="s">
        <v>40</v>
      </c>
      <c r="AA2252">
        <v>10441470</v>
      </c>
      <c r="AB2252" s="46" t="b">
        <v>0</v>
      </c>
      <c r="AD2252" s="8"/>
    </row>
    <row r="2253" ht="14.25" customHeight="1">
      <c r="A2253" s="38">
        <v>1287</v>
      </c>
      <c r="B2253" s="46" t="s">
        <v>44</v>
      </c>
      <c r="C2253" s="46" t="s">
        <v>45</v>
      </c>
      <c r="D2253" s="46" t="s">
        <v>3197</v>
      </c>
      <c r="E2253" s="46" t="s">
        <v>3198</v>
      </c>
      <c r="F2253" t="s">
        <v>48</v>
      </c>
      <c r="G2253" s="46" t="s">
        <v>49</v>
      </c>
      <c r="H2253">
        <v>0.000059979108</v>
      </c>
      <c r="I2253" t="s">
        <v>37</v>
      </c>
      <c r="L2253" t="s">
        <v>50</v>
      </c>
      <c r="M2253" t="s">
        <v>39</v>
      </c>
      <c r="N2253" s="40"/>
      <c r="O2253" s="40"/>
      <c r="P2253" s="40"/>
      <c r="Q2253" s="40"/>
      <c r="R2253" s="39"/>
      <c r="S2253" s="39"/>
      <c r="T2253" s="39"/>
      <c r="U2253" s="40"/>
      <c r="V2253" s="39"/>
      <c r="W2253" s="69"/>
      <c r="Y2253" t="s">
        <v>40</v>
      </c>
      <c r="AA2253">
        <v>10441498</v>
      </c>
      <c r="AB2253" s="46" t="b">
        <v>0</v>
      </c>
      <c r="AD2253" s="8"/>
    </row>
    <row r="2254" ht="14.25" customHeight="1">
      <c r="A2254" s="38">
        <v>1287</v>
      </c>
      <c r="B2254" s="46" t="s">
        <v>44</v>
      </c>
      <c r="C2254" s="46" t="s">
        <v>45</v>
      </c>
      <c r="D2254" s="46" t="s">
        <v>3199</v>
      </c>
      <c r="E2254" s="46" t="s">
        <v>3200</v>
      </c>
      <c r="F2254" t="s">
        <v>48</v>
      </c>
      <c r="G2254" s="46" t="s">
        <v>49</v>
      </c>
      <c r="H2254">
        <v>0.051760683195</v>
      </c>
      <c r="I2254" t="s">
        <v>37</v>
      </c>
      <c r="L2254" s="46" t="str">
        <f>((I2254&amp;A2254)&amp;"-")&amp;B2254</f>
        <v>REF1287-Wang 99 - S3</v>
      </c>
      <c r="M2254" t="s">
        <v>39</v>
      </c>
      <c r="N2254" s="40"/>
      <c r="O2254" s="40"/>
      <c r="P2254" s="40"/>
      <c r="Q2254" s="40"/>
      <c r="R2254" s="39"/>
      <c r="S2254" s="39"/>
      <c r="T2254" s="39"/>
      <c r="U2254" s="40"/>
      <c r="V2254" s="39"/>
      <c r="W2254" s="69"/>
      <c r="Y2254" t="s">
        <v>40</v>
      </c>
      <c r="AA2254">
        <v>28295058</v>
      </c>
      <c r="AB2254" s="46" t="b">
        <v>0</v>
      </c>
      <c r="AD2254" s="8"/>
    </row>
    <row r="2255" ht="14.25" customHeight="1">
      <c r="A2255" s="38">
        <v>1287</v>
      </c>
      <c r="B2255" s="46" t="s">
        <v>44</v>
      </c>
      <c r="C2255" s="46" t="s">
        <v>45</v>
      </c>
      <c r="D2255" s="46" t="s">
        <v>3201</v>
      </c>
      <c r="E2255" s="46" t="s">
        <v>3202</v>
      </c>
      <c r="F2255" t="s">
        <v>48</v>
      </c>
      <c r="G2255" s="46" t="s">
        <v>49</v>
      </c>
      <c r="H2255">
        <v>0.000035563132</v>
      </c>
      <c r="I2255" t="s">
        <v>37</v>
      </c>
      <c r="L2255" t="s">
        <v>50</v>
      </c>
      <c r="M2255" t="s">
        <v>39</v>
      </c>
      <c r="N2255" s="40"/>
      <c r="O2255" s="40"/>
      <c r="P2255" s="40"/>
      <c r="Q2255" s="40"/>
      <c r="R2255" s="39"/>
      <c r="S2255" s="39"/>
      <c r="T2255" s="39"/>
      <c r="U2255" s="40"/>
      <c r="V2255" s="39"/>
      <c r="W2255" s="69"/>
      <c r="Y2255" t="s">
        <v>40</v>
      </c>
      <c r="AA2255">
        <v>10440273</v>
      </c>
      <c r="AB2255" s="46" t="b">
        <v>0</v>
      </c>
      <c r="AD2255" s="8"/>
    </row>
    <row r="2256" ht="14.25" customHeight="1">
      <c r="A2256" s="38">
        <v>1287</v>
      </c>
      <c r="B2256" s="46" t="s">
        <v>44</v>
      </c>
      <c r="C2256" s="46" t="s">
        <v>45</v>
      </c>
      <c r="D2256" s="46" t="s">
        <v>3203</v>
      </c>
      <c r="E2256" s="46" t="s">
        <v>3204</v>
      </c>
      <c r="F2256" t="s">
        <v>48</v>
      </c>
      <c r="G2256" s="46" t="s">
        <v>49</v>
      </c>
      <c r="H2256">
        <v>0.000030199517</v>
      </c>
      <c r="I2256" t="s">
        <v>37</v>
      </c>
      <c r="L2256" t="s">
        <v>50</v>
      </c>
      <c r="M2256" t="s">
        <v>39</v>
      </c>
      <c r="N2256" s="40"/>
      <c r="O2256" s="40"/>
      <c r="P2256" s="40"/>
      <c r="Q2256" s="40"/>
      <c r="R2256" s="39"/>
      <c r="S2256" s="39"/>
      <c r="T2256" s="39"/>
      <c r="U2256" s="40"/>
      <c r="V2256" s="39"/>
      <c r="W2256" s="69"/>
      <c r="Y2256" t="s">
        <v>40</v>
      </c>
      <c r="AA2256">
        <v>4911</v>
      </c>
      <c r="AB2256" s="46" t="b">
        <v>0</v>
      </c>
      <c r="AD2256" s="8"/>
    </row>
    <row r="2257" ht="14.25" customHeight="1">
      <c r="A2257" s="38">
        <v>1287</v>
      </c>
      <c r="B2257" s="46" t="s">
        <v>44</v>
      </c>
      <c r="C2257" s="46" t="s">
        <v>45</v>
      </c>
      <c r="D2257" s="46" t="s">
        <v>3205</v>
      </c>
      <c r="E2257" s="46" t="s">
        <v>3206</v>
      </c>
      <c r="F2257" t="s">
        <v>48</v>
      </c>
      <c r="G2257" s="46" t="s">
        <v>49</v>
      </c>
      <c r="H2257">
        <v>0.000199986187</v>
      </c>
      <c r="I2257" t="s">
        <v>37</v>
      </c>
      <c r="L2257" s="46" t="str">
        <f>((I2257&amp;A2257)&amp;"-")&amp;B2257</f>
        <v>REF1287-Wang 99 - S3</v>
      </c>
      <c r="M2257" t="s">
        <v>39</v>
      </c>
      <c r="N2257" s="40"/>
      <c r="O2257" s="40"/>
      <c r="P2257" s="40"/>
      <c r="Q2257" s="40"/>
      <c r="R2257" s="39"/>
      <c r="S2257" s="39"/>
      <c r="T2257" s="39"/>
      <c r="U2257" s="40"/>
      <c r="V2257" s="39"/>
      <c r="W2257" s="69"/>
      <c r="Y2257" t="s">
        <v>40</v>
      </c>
      <c r="AA2257">
        <v>28295177</v>
      </c>
      <c r="AB2257" s="46" t="b">
        <v>0</v>
      </c>
      <c r="AD2257" s="8"/>
    </row>
    <row r="2258" ht="14.25" customHeight="1">
      <c r="A2258" s="38">
        <v>1287</v>
      </c>
      <c r="B2258" s="46" t="s">
        <v>44</v>
      </c>
      <c r="C2258" s="46" t="s">
        <v>45</v>
      </c>
      <c r="D2258" s="46" t="s">
        <v>3207</v>
      </c>
      <c r="E2258" s="46" t="s">
        <v>3208</v>
      </c>
      <c r="F2258" t="s">
        <v>48</v>
      </c>
      <c r="G2258" s="46" t="s">
        <v>49</v>
      </c>
      <c r="H2258">
        <v>0.169433780045</v>
      </c>
      <c r="I2258" t="s">
        <v>37</v>
      </c>
      <c r="L2258" s="46" t="str">
        <f>((I2258&amp;A2258)&amp;"-")&amp;B2258</f>
        <v>REF1287-Wang 99 - S3</v>
      </c>
      <c r="M2258" t="s">
        <v>39</v>
      </c>
      <c r="N2258" s="40"/>
      <c r="O2258" s="40"/>
      <c r="P2258" s="40"/>
      <c r="Q2258" s="40"/>
      <c r="R2258" s="39"/>
      <c r="S2258" s="39"/>
      <c r="T2258" s="39"/>
      <c r="U2258" s="40"/>
      <c r="V2258" s="39"/>
      <c r="W2258" s="69"/>
      <c r="Y2258" t="s">
        <v>40</v>
      </c>
      <c r="AA2258">
        <v>21424727</v>
      </c>
      <c r="AB2258" s="46" t="b">
        <v>0</v>
      </c>
      <c r="AD2258" s="8"/>
    </row>
    <row r="2259" ht="14.25" customHeight="1">
      <c r="A2259" s="38">
        <v>1287</v>
      </c>
      <c r="B2259" s="46" t="s">
        <v>44</v>
      </c>
      <c r="C2259" s="46" t="s">
        <v>45</v>
      </c>
      <c r="D2259" s="46" t="s">
        <v>3209</v>
      </c>
      <c r="E2259" s="46" t="s">
        <v>3210</v>
      </c>
      <c r="F2259" t="s">
        <v>48</v>
      </c>
      <c r="G2259" s="46" t="s">
        <v>49</v>
      </c>
      <c r="H2259">
        <v>0.035075187395</v>
      </c>
      <c r="I2259" t="s">
        <v>37</v>
      </c>
      <c r="L2259" t="s">
        <v>50</v>
      </c>
      <c r="M2259" t="s">
        <v>39</v>
      </c>
      <c r="N2259" s="40"/>
      <c r="O2259" s="40"/>
      <c r="P2259" s="40"/>
      <c r="Q2259" s="40"/>
      <c r="R2259" s="39"/>
      <c r="S2259" s="39"/>
      <c r="T2259" s="39"/>
      <c r="U2259" s="40"/>
      <c r="V2259" s="39"/>
      <c r="W2259" s="69"/>
      <c r="Y2259" t="s">
        <v>40</v>
      </c>
      <c r="AA2259">
        <v>4256</v>
      </c>
      <c r="AB2259" s="46" t="b">
        <v>0</v>
      </c>
      <c r="AD2259" s="8"/>
    </row>
    <row r="2260" ht="14.25" customHeight="1">
      <c r="A2260" s="38">
        <v>1287</v>
      </c>
      <c r="B2260" s="46" t="s">
        <v>44</v>
      </c>
      <c r="C2260" s="46" t="s">
        <v>45</v>
      </c>
      <c r="D2260" s="46" t="s">
        <v>3211</v>
      </c>
      <c r="E2260" s="46" t="s">
        <v>3212</v>
      </c>
      <c r="F2260" t="s">
        <v>48</v>
      </c>
      <c r="G2260" s="46" t="s">
        <v>49</v>
      </c>
      <c r="H2260">
        <v>0.125025903022</v>
      </c>
      <c r="I2260" t="s">
        <v>37</v>
      </c>
      <c r="L2260" t="s">
        <v>50</v>
      </c>
      <c r="M2260" t="s">
        <v>39</v>
      </c>
      <c r="N2260" s="40"/>
      <c r="O2260" s="40"/>
      <c r="P2260" s="40"/>
      <c r="Q2260" s="40"/>
      <c r="R2260" s="39"/>
      <c r="S2260" s="39"/>
      <c r="T2260" s="39"/>
      <c r="U2260" s="40"/>
      <c r="V2260" s="39"/>
      <c r="W2260" s="69"/>
      <c r="Y2260" t="s">
        <v>40</v>
      </c>
      <c r="AA2260">
        <v>65657</v>
      </c>
      <c r="AB2260" s="46" t="b">
        <v>0</v>
      </c>
      <c r="AD2260" s="8"/>
    </row>
    <row r="2261" ht="14.25" customHeight="1">
      <c r="A2261" s="38">
        <v>1287</v>
      </c>
      <c r="B2261" s="46" t="s">
        <v>44</v>
      </c>
      <c r="C2261" s="46" t="s">
        <v>45</v>
      </c>
      <c r="D2261" s="46" t="s">
        <v>3213</v>
      </c>
      <c r="E2261" s="46" t="s">
        <v>3214</v>
      </c>
      <c r="F2261" t="s">
        <v>48</v>
      </c>
      <c r="G2261" s="46" t="s">
        <v>49</v>
      </c>
      <c r="H2261">
        <v>0.022698648519</v>
      </c>
      <c r="I2261" t="s">
        <v>37</v>
      </c>
      <c r="L2261" t="s">
        <v>50</v>
      </c>
      <c r="M2261" t="s">
        <v>39</v>
      </c>
      <c r="N2261" s="40"/>
      <c r="O2261" s="40"/>
      <c r="P2261" s="40"/>
      <c r="Q2261" s="40"/>
      <c r="R2261" s="39"/>
      <c r="S2261" s="39"/>
      <c r="T2261" s="39"/>
      <c r="U2261" s="40"/>
      <c r="V2261" s="39"/>
      <c r="W2261" s="69"/>
      <c r="Y2261" t="s">
        <v>40</v>
      </c>
      <c r="AA2261">
        <v>10469312</v>
      </c>
      <c r="AB2261" s="46" t="b">
        <v>0</v>
      </c>
      <c r="AD2261" s="8"/>
    </row>
    <row r="2262" ht="14.25" customHeight="1">
      <c r="A2262" s="38">
        <v>1287</v>
      </c>
      <c r="B2262" s="46" t="s">
        <v>44</v>
      </c>
      <c r="C2262" s="46" t="s">
        <v>45</v>
      </c>
      <c r="D2262" s="46" t="s">
        <v>3215</v>
      </c>
      <c r="E2262" s="46" t="s">
        <v>3216</v>
      </c>
      <c r="F2262" t="s">
        <v>48</v>
      </c>
      <c r="G2262" s="46" t="s">
        <v>49</v>
      </c>
      <c r="H2262">
        <v>0.015559656316</v>
      </c>
      <c r="I2262" t="s">
        <v>37</v>
      </c>
      <c r="L2262" s="46" t="str">
        <f>((I2262&amp;A2262)&amp;"-")&amp;B2262</f>
        <v>REF1287-Wang 99 - S3</v>
      </c>
      <c r="M2262" t="s">
        <v>39</v>
      </c>
      <c r="N2262" s="40"/>
      <c r="O2262" s="40"/>
      <c r="P2262" s="40"/>
      <c r="Q2262" s="40"/>
      <c r="R2262" s="39"/>
      <c r="S2262" s="39"/>
      <c r="T2262" s="39"/>
      <c r="U2262" s="40"/>
      <c r="V2262" s="39"/>
      <c r="W2262" s="69"/>
      <c r="Y2262" t="s">
        <v>40</v>
      </c>
      <c r="AA2262">
        <v>23109734</v>
      </c>
      <c r="AB2262" s="46" t="b">
        <v>0</v>
      </c>
      <c r="AD2262" s="8"/>
    </row>
    <row r="2263" ht="14.25" customHeight="1">
      <c r="A2263" s="38">
        <v>1287</v>
      </c>
      <c r="B2263" s="46" t="s">
        <v>44</v>
      </c>
      <c r="C2263" s="46" t="s">
        <v>45</v>
      </c>
      <c r="D2263" s="46" t="s">
        <v>3217</v>
      </c>
      <c r="E2263" s="46" t="s">
        <v>3218</v>
      </c>
      <c r="F2263" t="s">
        <v>48</v>
      </c>
      <c r="G2263" s="46" t="s">
        <v>49</v>
      </c>
      <c r="H2263">
        <v>0.057279603099</v>
      </c>
      <c r="I2263" t="s">
        <v>37</v>
      </c>
      <c r="L2263" s="46" t="str">
        <f>((I2263&amp;A2263)&amp;"-")&amp;B2263</f>
        <v>REF1287-Wang 99 - S3</v>
      </c>
      <c r="M2263" t="s">
        <v>39</v>
      </c>
      <c r="N2263" s="40"/>
      <c r="O2263" s="40"/>
      <c r="P2263" s="40"/>
      <c r="Q2263" s="40"/>
      <c r="R2263" s="39"/>
      <c r="S2263" s="39"/>
      <c r="T2263" s="39"/>
      <c r="U2263" s="40"/>
      <c r="V2263" s="39"/>
      <c r="W2263" s="69"/>
      <c r="Y2263" t="s">
        <v>40</v>
      </c>
      <c r="AA2263">
        <v>28295057</v>
      </c>
      <c r="AB2263" s="46" t="b">
        <v>0</v>
      </c>
      <c r="AD2263" s="8"/>
    </row>
    <row r="2264" ht="14.25" customHeight="1">
      <c r="A2264" s="38">
        <v>1287</v>
      </c>
      <c r="B2264" s="46" t="s">
        <v>44</v>
      </c>
      <c r="C2264" s="46" t="s">
        <v>45</v>
      </c>
      <c r="D2264" s="46" t="s">
        <v>3219</v>
      </c>
      <c r="E2264" s="46" t="s">
        <v>3220</v>
      </c>
      <c r="F2264" t="s">
        <v>48</v>
      </c>
      <c r="G2264" s="46" t="s">
        <v>49</v>
      </c>
      <c r="H2264">
        <v>0.020701413488</v>
      </c>
      <c r="I2264" t="s">
        <v>37</v>
      </c>
      <c r="L2264" s="46" t="str">
        <f>((I2264&amp;A2264)&amp;"-")&amp;B2264</f>
        <v>REF1287-Wang 99 - S3</v>
      </c>
      <c r="M2264" t="s">
        <v>39</v>
      </c>
      <c r="N2264" s="40"/>
      <c r="O2264" s="40"/>
      <c r="P2264" s="40"/>
      <c r="Q2264" s="40"/>
      <c r="R2264" s="39"/>
      <c r="S2264" s="39"/>
      <c r="T2264" s="39"/>
      <c r="U2264" s="40"/>
      <c r="V2264" s="39"/>
      <c r="W2264" s="69"/>
      <c r="Y2264" t="s">
        <v>40</v>
      </c>
      <c r="AA2264">
        <v>24821691</v>
      </c>
      <c r="AB2264" s="46" t="b">
        <v>0</v>
      </c>
      <c r="AD2264" s="8"/>
    </row>
    <row r="2265" ht="14.25" customHeight="1">
      <c r="A2265" s="38">
        <v>1287</v>
      </c>
      <c r="B2265" s="46" t="s">
        <v>53</v>
      </c>
      <c r="C2265" s="46" t="s">
        <v>45</v>
      </c>
      <c r="D2265" s="46" t="s">
        <v>3221</v>
      </c>
      <c r="E2265" s="46" t="s">
        <v>3222</v>
      </c>
      <c r="F2265" t="s">
        <v>48</v>
      </c>
      <c r="G2265" s="46" t="s">
        <v>49</v>
      </c>
      <c r="H2265">
        <v>0.001318256739</v>
      </c>
      <c r="I2265" t="s">
        <v>37</v>
      </c>
      <c r="L2265" t="s">
        <v>50</v>
      </c>
      <c r="M2265" t="s">
        <v>39</v>
      </c>
      <c r="N2265" s="40"/>
      <c r="O2265" s="40"/>
      <c r="P2265" s="40"/>
      <c r="Q2265" s="40"/>
      <c r="R2265" s="39"/>
      <c r="S2265" s="39"/>
      <c r="T2265" s="39"/>
      <c r="U2265" s="40"/>
      <c r="V2265" s="39"/>
      <c r="W2265" s="69"/>
      <c r="Y2265" t="s">
        <v>40</v>
      </c>
      <c r="AA2265">
        <v>10466087</v>
      </c>
      <c r="AB2265" s="46" t="b">
        <v>0</v>
      </c>
      <c r="AD2265" s="8"/>
    </row>
    <row r="2266" ht="14.25" customHeight="1">
      <c r="A2266" s="38">
        <v>1287</v>
      </c>
      <c r="B2266" s="46" t="s">
        <v>44</v>
      </c>
      <c r="C2266" s="46" t="s">
        <v>45</v>
      </c>
      <c r="D2266" s="46" t="s">
        <v>3223</v>
      </c>
      <c r="E2266" s="46" t="s">
        <v>3224</v>
      </c>
      <c r="F2266" t="s">
        <v>48</v>
      </c>
      <c r="G2266" s="46" t="s">
        <v>49</v>
      </c>
      <c r="H2266">
        <v>0.000095279616</v>
      </c>
      <c r="I2266" t="s">
        <v>37</v>
      </c>
      <c r="L2266" t="s">
        <v>50</v>
      </c>
      <c r="M2266" t="s">
        <v>39</v>
      </c>
      <c r="N2266" s="40"/>
      <c r="O2266" s="40"/>
      <c r="P2266" s="40"/>
      <c r="Q2266" s="40"/>
      <c r="R2266" s="39"/>
      <c r="S2266" s="39"/>
      <c r="T2266" s="39"/>
      <c r="U2266" s="40"/>
      <c r="V2266" s="39"/>
      <c r="W2266" s="69"/>
      <c r="Y2266" t="s">
        <v>40</v>
      </c>
      <c r="AA2266">
        <v>4742</v>
      </c>
      <c r="AB2266" s="46" t="b">
        <v>0</v>
      </c>
      <c r="AD2266" s="8"/>
    </row>
    <row r="2267" ht="14.25" customHeight="1">
      <c r="A2267" s="38">
        <v>1287</v>
      </c>
      <c r="B2267" s="46" t="s">
        <v>44</v>
      </c>
      <c r="C2267" s="46" t="s">
        <v>45</v>
      </c>
      <c r="D2267" s="46" t="s">
        <v>3225</v>
      </c>
      <c r="E2267" s="46" t="s">
        <v>3226</v>
      </c>
      <c r="F2267" t="s">
        <v>48</v>
      </c>
      <c r="G2267" s="46" t="s">
        <v>49</v>
      </c>
      <c r="H2267">
        <v>0.376703798984</v>
      </c>
      <c r="I2267" t="s">
        <v>37</v>
      </c>
      <c r="L2267" s="46" t="str">
        <f>((I2267&amp;A2267)&amp;"-")&amp;B2267</f>
        <v>REF1287-Wang 99 - S3</v>
      </c>
      <c r="M2267" t="s">
        <v>39</v>
      </c>
      <c r="N2267" s="40"/>
      <c r="O2267" s="40"/>
      <c r="P2267" s="40"/>
      <c r="Q2267" s="40"/>
      <c r="R2267" s="39"/>
      <c r="S2267" s="39"/>
      <c r="T2267" s="39"/>
      <c r="U2267" s="40"/>
      <c r="V2267" s="39"/>
      <c r="W2267" s="69"/>
      <c r="Y2267" t="s">
        <v>40</v>
      </c>
      <c r="AA2267">
        <v>23109714</v>
      </c>
      <c r="AB2267" s="46" t="b">
        <v>0</v>
      </c>
      <c r="AD2267" s="8"/>
    </row>
    <row r="2268" ht="14.25" customHeight="1">
      <c r="A2268" s="38">
        <v>1287</v>
      </c>
      <c r="B2268" s="46" t="s">
        <v>44</v>
      </c>
      <c r="C2268" s="46" t="s">
        <v>45</v>
      </c>
      <c r="D2268" s="46" t="s">
        <v>3227</v>
      </c>
      <c r="E2268" s="46" t="s">
        <v>3228</v>
      </c>
      <c r="F2268" t="s">
        <v>48</v>
      </c>
      <c r="G2268" s="46" t="s">
        <v>49</v>
      </c>
      <c r="H2268">
        <v>0.000412097519</v>
      </c>
      <c r="I2268" t="s">
        <v>37</v>
      </c>
      <c r="L2268" t="s">
        <v>50</v>
      </c>
      <c r="M2268" t="s">
        <v>39</v>
      </c>
      <c r="N2268" s="40"/>
      <c r="O2268" s="40"/>
      <c r="P2268" s="40"/>
      <c r="Q2268" s="40"/>
      <c r="R2268" s="39"/>
      <c r="S2268" s="39"/>
      <c r="T2268" s="39"/>
      <c r="U2268" s="40"/>
      <c r="V2268" s="39"/>
      <c r="W2268" s="69"/>
      <c r="Y2268" t="s">
        <v>40</v>
      </c>
      <c r="AA2268">
        <v>10441198</v>
      </c>
      <c r="AB2268" s="46" t="b">
        <v>0</v>
      </c>
      <c r="AD2268" s="8"/>
    </row>
    <row r="2269" ht="14.25" customHeight="1">
      <c r="A2269" s="38">
        <v>1287</v>
      </c>
      <c r="B2269" s="46" t="s">
        <v>44</v>
      </c>
      <c r="C2269" s="46" t="s">
        <v>45</v>
      </c>
      <c r="D2269" s="46" t="s">
        <v>3229</v>
      </c>
      <c r="E2269" s="46" t="s">
        <v>3230</v>
      </c>
      <c r="F2269" t="s">
        <v>48</v>
      </c>
      <c r="G2269" s="46" t="s">
        <v>49</v>
      </c>
      <c r="H2269">
        <v>0.002992264637</v>
      </c>
      <c r="I2269" t="s">
        <v>37</v>
      </c>
      <c r="L2269" t="s">
        <v>50</v>
      </c>
      <c r="M2269" t="s">
        <v>39</v>
      </c>
      <c r="N2269" s="40"/>
      <c r="O2269" s="40"/>
      <c r="P2269" s="40"/>
      <c r="Q2269" s="40"/>
      <c r="R2269" s="39"/>
      <c r="S2269" s="39"/>
      <c r="T2269" s="39"/>
      <c r="U2269" s="40"/>
      <c r="V2269" s="39"/>
      <c r="W2269" s="69"/>
      <c r="Y2269" t="s">
        <v>40</v>
      </c>
      <c r="AA2269">
        <v>10440589</v>
      </c>
      <c r="AB2269" s="46" t="b">
        <v>0</v>
      </c>
      <c r="AD2269" s="8"/>
    </row>
    <row r="2270" ht="14.25" customHeight="1">
      <c r="A2270" s="38">
        <v>1287</v>
      </c>
      <c r="B2270" s="46" t="s">
        <v>44</v>
      </c>
      <c r="C2270" s="46" t="s">
        <v>45</v>
      </c>
      <c r="D2270" s="46" t="s">
        <v>3231</v>
      </c>
      <c r="E2270" s="46" t="s">
        <v>3232</v>
      </c>
      <c r="F2270" t="s">
        <v>48</v>
      </c>
      <c r="G2270" s="46" t="s">
        <v>49</v>
      </c>
      <c r="H2270">
        <v>0.000085901352</v>
      </c>
      <c r="I2270" t="s">
        <v>37</v>
      </c>
      <c r="L2270" s="46" t="str">
        <f>((I2270&amp;A2270)&amp;"-")&amp;B2270</f>
        <v>REF1287-Wang 99 - S3</v>
      </c>
      <c r="M2270" t="s">
        <v>39</v>
      </c>
      <c r="N2270" s="40"/>
      <c r="O2270" s="40"/>
      <c r="P2270" s="40"/>
      <c r="Q2270" s="40"/>
      <c r="R2270" s="39"/>
      <c r="S2270" s="39"/>
      <c r="T2270" s="39"/>
      <c r="U2270" s="40"/>
      <c r="V2270" s="39"/>
      <c r="W2270" s="69"/>
      <c r="Y2270" t="s">
        <v>40</v>
      </c>
      <c r="AA2270">
        <v>15400940</v>
      </c>
      <c r="AB2270" s="46" t="b">
        <v>0</v>
      </c>
      <c r="AD2270" s="8"/>
    </row>
    <row r="2271" ht="14.25" customHeight="1">
      <c r="A2271" s="38">
        <v>1287</v>
      </c>
      <c r="B2271" s="46" t="s">
        <v>44</v>
      </c>
      <c r="C2271" s="46" t="s">
        <v>45</v>
      </c>
      <c r="D2271" s="46" t="s">
        <v>3233</v>
      </c>
      <c r="E2271" s="46" t="s">
        <v>3234</v>
      </c>
      <c r="F2271" t="s">
        <v>48</v>
      </c>
      <c r="G2271" s="46" t="s">
        <v>49</v>
      </c>
      <c r="H2271">
        <v>0.143548943335</v>
      </c>
      <c r="I2271" t="s">
        <v>37</v>
      </c>
      <c r="L2271" t="s">
        <v>50</v>
      </c>
      <c r="M2271" t="s">
        <v>39</v>
      </c>
      <c r="N2271" s="40"/>
      <c r="O2271" s="40"/>
      <c r="P2271" s="40"/>
      <c r="Q2271" s="40"/>
      <c r="R2271" s="39"/>
      <c r="S2271" s="39"/>
      <c r="T2271" s="39"/>
      <c r="U2271" s="40"/>
      <c r="V2271" s="39"/>
      <c r="W2271" s="69"/>
      <c r="Y2271" t="s">
        <v>40</v>
      </c>
      <c r="AA2271">
        <v>91475</v>
      </c>
      <c r="AB2271" s="46" t="b">
        <v>0</v>
      </c>
      <c r="AD2271" s="8"/>
    </row>
    <row r="2272" ht="14.25" customHeight="1">
      <c r="A2272" s="38">
        <v>1287</v>
      </c>
      <c r="B2272" s="46" t="s">
        <v>44</v>
      </c>
      <c r="C2272" s="46" t="s">
        <v>45</v>
      </c>
      <c r="D2272" s="46" t="s">
        <v>3235</v>
      </c>
      <c r="E2272" s="46" t="s">
        <v>3236</v>
      </c>
      <c r="F2272" t="s">
        <v>48</v>
      </c>
      <c r="G2272" s="46" t="s">
        <v>49</v>
      </c>
      <c r="H2272">
        <v>0.000897428795</v>
      </c>
      <c r="I2272" t="s">
        <v>37</v>
      </c>
      <c r="L2272" s="46" t="str">
        <f>((I2272&amp;A2272)&amp;"-")&amp;B2272</f>
        <v>REF1287-Wang 99 - S3</v>
      </c>
      <c r="M2272" t="s">
        <v>39</v>
      </c>
      <c r="N2272" s="40"/>
      <c r="O2272" s="40"/>
      <c r="P2272" s="40"/>
      <c r="Q2272" s="40"/>
      <c r="R2272" s="39"/>
      <c r="S2272" s="39"/>
      <c r="T2272" s="39"/>
      <c r="U2272" s="40"/>
      <c r="V2272" s="39"/>
      <c r="W2272" s="69"/>
      <c r="Y2272" t="s">
        <v>40</v>
      </c>
      <c r="AA2272">
        <v>18636040</v>
      </c>
      <c r="AB2272" s="46" t="b">
        <v>0</v>
      </c>
      <c r="AD2272" s="8"/>
    </row>
    <row r="2273" ht="14.25" customHeight="1">
      <c r="A2273" s="38">
        <v>1287</v>
      </c>
      <c r="B2273" s="46" t="s">
        <v>44</v>
      </c>
      <c r="C2273" s="46" t="s">
        <v>45</v>
      </c>
      <c r="D2273" s="46" t="s">
        <v>3237</v>
      </c>
      <c r="E2273" s="46" t="s">
        <v>3238</v>
      </c>
      <c r="F2273" t="s">
        <v>48</v>
      </c>
      <c r="G2273" s="46" t="s">
        <v>49</v>
      </c>
      <c r="H2273">
        <v>0.000171395731</v>
      </c>
      <c r="I2273" t="s">
        <v>37</v>
      </c>
      <c r="L2273" t="s">
        <v>50</v>
      </c>
      <c r="M2273" t="s">
        <v>39</v>
      </c>
      <c r="N2273" s="40"/>
      <c r="O2273" s="40"/>
      <c r="P2273" s="40"/>
      <c r="Q2273" s="40"/>
      <c r="R2273" s="39"/>
      <c r="S2273" s="39"/>
      <c r="T2273" s="39"/>
      <c r="U2273" s="40"/>
      <c r="V2273" s="39"/>
      <c r="W2273" s="69"/>
      <c r="Y2273" t="s">
        <v>40</v>
      </c>
      <c r="AA2273">
        <v>266957</v>
      </c>
      <c r="AB2273" s="46" t="b">
        <v>0</v>
      </c>
      <c r="AD2273" s="8"/>
    </row>
    <row r="2274" ht="14.25" customHeight="1">
      <c r="A2274" s="38">
        <v>1287</v>
      </c>
      <c r="B2274" s="46" t="s">
        <v>44</v>
      </c>
      <c r="C2274" s="46" t="s">
        <v>45</v>
      </c>
      <c r="D2274" s="46" t="s">
        <v>3239</v>
      </c>
      <c r="E2274" s="46" t="s">
        <v>3240</v>
      </c>
      <c r="F2274" t="s">
        <v>48</v>
      </c>
      <c r="G2274" s="46" t="s">
        <v>49</v>
      </c>
      <c r="H2274">
        <v>0.004295364268</v>
      </c>
      <c r="I2274" t="s">
        <v>37</v>
      </c>
      <c r="L2274" t="s">
        <v>50</v>
      </c>
      <c r="M2274" t="s">
        <v>39</v>
      </c>
      <c r="N2274" s="40"/>
      <c r="O2274" s="40"/>
      <c r="P2274" s="40"/>
      <c r="Q2274" s="40"/>
      <c r="R2274" s="39"/>
      <c r="S2274" s="39"/>
      <c r="T2274" s="39"/>
      <c r="U2274" s="40"/>
      <c r="V2274" s="39"/>
      <c r="W2274" s="69"/>
      <c r="Y2274" t="s">
        <v>40</v>
      </c>
      <c r="AA2274">
        <v>10440029</v>
      </c>
      <c r="AB2274" s="46" t="b">
        <v>0</v>
      </c>
      <c r="AD2274" s="8"/>
    </row>
    <row r="2275" ht="14.25" customHeight="1">
      <c r="A2275" s="38">
        <v>1287</v>
      </c>
      <c r="B2275" s="46" t="s">
        <v>44</v>
      </c>
      <c r="C2275" s="46" t="s">
        <v>45</v>
      </c>
      <c r="D2275" s="46" t="s">
        <v>3241</v>
      </c>
      <c r="E2275" s="46" t="s">
        <v>3242</v>
      </c>
      <c r="F2275" t="s">
        <v>48</v>
      </c>
      <c r="G2275" s="46" t="s">
        <v>49</v>
      </c>
      <c r="H2275">
        <v>0.036982817978</v>
      </c>
      <c r="I2275" t="s">
        <v>37</v>
      </c>
      <c r="L2275" s="46" t="str">
        <f>((I2275&amp;A2275)&amp;"-")&amp;B2275</f>
        <v>REF1287-Wang 99 - S3</v>
      </c>
      <c r="M2275" t="s">
        <v>39</v>
      </c>
      <c r="N2275" s="40"/>
      <c r="O2275" s="40"/>
      <c r="P2275" s="40"/>
      <c r="Q2275" s="40"/>
      <c r="R2275" s="39"/>
      <c r="S2275" s="39"/>
      <c r="T2275" s="39"/>
      <c r="U2275" s="40"/>
      <c r="V2275" s="39"/>
      <c r="W2275" s="69"/>
      <c r="Y2275" t="s">
        <v>40</v>
      </c>
      <c r="AA2275">
        <v>23109735</v>
      </c>
      <c r="AB2275" s="46" t="b">
        <v>0</v>
      </c>
      <c r="AD2275" s="8"/>
    </row>
    <row r="2276" ht="14.25" customHeight="1">
      <c r="A2276" s="38">
        <v>1287</v>
      </c>
      <c r="B2276" s="46" t="s">
        <v>44</v>
      </c>
      <c r="C2276" s="46" t="s">
        <v>45</v>
      </c>
      <c r="D2276" s="46" t="s">
        <v>3243</v>
      </c>
      <c r="E2276" s="46" t="s">
        <v>3244</v>
      </c>
      <c r="F2276" t="s">
        <v>48</v>
      </c>
      <c r="G2276" s="46" t="s">
        <v>49</v>
      </c>
      <c r="H2276">
        <v>0.000829850768</v>
      </c>
      <c r="I2276" t="s">
        <v>37</v>
      </c>
      <c r="L2276" t="s">
        <v>50</v>
      </c>
      <c r="M2276" t="s">
        <v>39</v>
      </c>
      <c r="N2276" s="40"/>
      <c r="O2276" s="40"/>
      <c r="P2276" s="40"/>
      <c r="Q2276" s="40"/>
      <c r="R2276" s="39"/>
      <c r="S2276" s="39"/>
      <c r="T2276" s="39"/>
      <c r="U2276" s="40"/>
      <c r="V2276" s="39"/>
      <c r="W2276" s="69"/>
      <c r="Y2276" t="s">
        <v>40</v>
      </c>
      <c r="AA2276">
        <v>72129</v>
      </c>
      <c r="AB2276" s="46" t="b">
        <v>0</v>
      </c>
      <c r="AD2276" s="8"/>
    </row>
    <row r="2277" ht="14.25" customHeight="1">
      <c r="A2277" s="38">
        <v>21</v>
      </c>
      <c r="B2277" s="44" t="s">
        <v>765</v>
      </c>
      <c r="C2277" s="46" t="s">
        <v>1641</v>
      </c>
      <c r="D2277" s="46" t="s">
        <v>3245</v>
      </c>
      <c r="E2277" s="46" t="s">
        <v>3246</v>
      </c>
      <c r="F2277" s="41" t="s">
        <v>434</v>
      </c>
      <c r="G2277" s="41" t="s">
        <v>435</v>
      </c>
      <c r="H2277" s="65">
        <v>7.32</v>
      </c>
      <c r="I2277" t="s">
        <v>431</v>
      </c>
      <c r="K2277" s="46"/>
      <c r="L2277" s="46" t="str">
        <f>((I2277&amp;A2277)&amp;"-")&amp;B2277</f>
        <v>ONSC21-8-</v>
      </c>
      <c r="M2277" t="s">
        <v>1191</v>
      </c>
      <c r="N2277" s="40"/>
      <c r="O2277" s="40"/>
      <c r="P2277" s="40"/>
      <c r="Q2277" s="40"/>
      <c r="R2277" s="39"/>
      <c r="S2277" s="39"/>
      <c r="T2277" s="39"/>
      <c r="U2277" s="40"/>
      <c r="V2277" s="39"/>
      <c r="W2277" s="69"/>
      <c r="Y2277" t="s">
        <v>294</v>
      </c>
      <c r="AA2277">
        <v>61311</v>
      </c>
      <c r="AB2277" t="b">
        <f>if((W2277=""),false,true)</f>
        <v>0</v>
      </c>
      <c r="AD2277" s="8"/>
    </row>
    <row r="2278" ht="14.25" customHeight="1">
      <c r="A2278" s="38">
        <v>1287</v>
      </c>
      <c r="B2278" s="46" t="s">
        <v>44</v>
      </c>
      <c r="C2278" s="46" t="s">
        <v>45</v>
      </c>
      <c r="D2278" s="46" t="s">
        <v>3247</v>
      </c>
      <c r="E2278" s="46" t="s">
        <v>3248</v>
      </c>
      <c r="F2278" t="s">
        <v>48</v>
      </c>
      <c r="G2278" s="46" t="s">
        <v>49</v>
      </c>
      <c r="H2278">
        <v>0.002208004733</v>
      </c>
      <c r="I2278" t="s">
        <v>37</v>
      </c>
      <c r="L2278" t="s">
        <v>50</v>
      </c>
      <c r="M2278" t="s">
        <v>39</v>
      </c>
      <c r="N2278" s="40"/>
      <c r="O2278" s="40"/>
      <c r="P2278" s="40"/>
      <c r="Q2278" s="40"/>
      <c r="R2278" s="39"/>
      <c r="S2278" s="39"/>
      <c r="T2278" s="39"/>
      <c r="U2278" s="40"/>
      <c r="V2278" s="39"/>
      <c r="W2278" s="69"/>
      <c r="Y2278" t="s">
        <v>40</v>
      </c>
      <c r="AA2278">
        <v>2770551</v>
      </c>
      <c r="AB2278" s="46" t="b">
        <v>0</v>
      </c>
      <c r="AD2278" s="8"/>
    </row>
    <row r="2279" ht="14.25" customHeight="1">
      <c r="A2279" s="38">
        <v>1287</v>
      </c>
      <c r="B2279" s="46" t="s">
        <v>44</v>
      </c>
      <c r="C2279" s="46" t="s">
        <v>45</v>
      </c>
      <c r="D2279" s="46" t="s">
        <v>3249</v>
      </c>
      <c r="E2279" s="46" t="s">
        <v>3250</v>
      </c>
      <c r="F2279" t="s">
        <v>48</v>
      </c>
      <c r="G2279" s="46" t="s">
        <v>49</v>
      </c>
      <c r="H2279">
        <v>0.000040179081</v>
      </c>
      <c r="I2279" t="s">
        <v>37</v>
      </c>
      <c r="L2279" s="46" t="str">
        <f>((I2279&amp;A2279)&amp;"-")&amp;B2279</f>
        <v>REF1287-Wang 99 - S3</v>
      </c>
      <c r="M2279" t="s">
        <v>39</v>
      </c>
      <c r="N2279" s="40"/>
      <c r="O2279" s="40"/>
      <c r="P2279" s="40"/>
      <c r="Q2279" s="40"/>
      <c r="R2279" s="39"/>
      <c r="S2279" s="39"/>
      <c r="T2279" s="39"/>
      <c r="U2279" s="40"/>
      <c r="V2279" s="39"/>
      <c r="W2279" s="69"/>
      <c r="Y2279" t="s">
        <v>40</v>
      </c>
      <c r="AA2279">
        <v>28295195</v>
      </c>
      <c r="AB2279" s="46" t="b">
        <v>0</v>
      </c>
      <c r="AD2279" s="8"/>
    </row>
    <row r="2280" ht="14.25" customHeight="1">
      <c r="A2280" s="38">
        <v>1287</v>
      </c>
      <c r="B2280" s="46" t="s">
        <v>44</v>
      </c>
      <c r="C2280" s="46" t="s">
        <v>45</v>
      </c>
      <c r="D2280" s="46" t="s">
        <v>3251</v>
      </c>
      <c r="E2280" s="46" t="s">
        <v>3252</v>
      </c>
      <c r="F2280" t="s">
        <v>48</v>
      </c>
      <c r="G2280" s="46" t="s">
        <v>49</v>
      </c>
      <c r="H2280">
        <v>0.000008260379</v>
      </c>
      <c r="I2280" t="s">
        <v>37</v>
      </c>
      <c r="L2280" t="s">
        <v>50</v>
      </c>
      <c r="M2280" t="s">
        <v>39</v>
      </c>
      <c r="N2280" s="40"/>
      <c r="O2280" s="40"/>
      <c r="P2280" s="40"/>
      <c r="Q2280" s="40"/>
      <c r="R2280" s="39"/>
      <c r="S2280" s="39"/>
      <c r="T2280" s="39"/>
      <c r="U2280" s="40"/>
      <c r="V2280" s="39"/>
      <c r="W2280" s="69"/>
      <c r="Y2280" t="s">
        <v>40</v>
      </c>
      <c r="AA2280">
        <v>504306</v>
      </c>
      <c r="AB2280" s="46" t="b">
        <v>0</v>
      </c>
      <c r="AD2280" s="8"/>
    </row>
    <row r="2281" ht="14.25" customHeight="1">
      <c r="A2281" s="38">
        <v>1287</v>
      </c>
      <c r="B2281" s="46" t="s">
        <v>44</v>
      </c>
      <c r="C2281" s="46" t="s">
        <v>45</v>
      </c>
      <c r="D2281" s="46" t="s">
        <v>3253</v>
      </c>
      <c r="E2281" s="46" t="s">
        <v>3254</v>
      </c>
      <c r="F2281" t="s">
        <v>48</v>
      </c>
      <c r="G2281" s="46" t="s">
        <v>49</v>
      </c>
      <c r="H2281">
        <v>0.001741806873</v>
      </c>
      <c r="I2281" t="s">
        <v>37</v>
      </c>
      <c r="L2281" t="s">
        <v>50</v>
      </c>
      <c r="M2281" t="s">
        <v>39</v>
      </c>
      <c r="N2281" s="40"/>
      <c r="O2281" s="40"/>
      <c r="P2281" s="40"/>
      <c r="Q2281" s="40"/>
      <c r="R2281" s="39"/>
      <c r="S2281" s="39"/>
      <c r="T2281" s="39"/>
      <c r="U2281" s="40"/>
      <c r="V2281" s="39"/>
      <c r="W2281" s="69"/>
      <c r="Y2281" t="s">
        <v>40</v>
      </c>
      <c r="AA2281">
        <v>61646</v>
      </c>
      <c r="AB2281" s="46" t="b">
        <v>0</v>
      </c>
      <c r="AD2281" s="8"/>
    </row>
    <row r="2282" ht="14.25" customHeight="1">
      <c r="A2282" s="38">
        <v>1287</v>
      </c>
      <c r="B2282" s="46" t="s">
        <v>44</v>
      </c>
      <c r="C2282" s="46" t="s">
        <v>45</v>
      </c>
      <c r="D2282" s="46" t="s">
        <v>3255</v>
      </c>
      <c r="E2282" s="46" t="s">
        <v>3256</v>
      </c>
      <c r="F2282" t="s">
        <v>48</v>
      </c>
      <c r="G2282" s="46" t="s">
        <v>49</v>
      </c>
      <c r="H2282">
        <v>0.000000988553</v>
      </c>
      <c r="I2282" t="s">
        <v>37</v>
      </c>
      <c r="L2282" t="s">
        <v>50</v>
      </c>
      <c r="M2282" t="s">
        <v>39</v>
      </c>
      <c r="N2282" s="40"/>
      <c r="O2282" s="40"/>
      <c r="P2282" s="40"/>
      <c r="Q2282" s="40"/>
      <c r="R2282" s="39"/>
      <c r="S2282" s="39"/>
      <c r="T2282" s="39"/>
      <c r="U2282" s="40"/>
      <c r="V2282" s="39"/>
      <c r="W2282" s="69"/>
      <c r="Y2282" t="s">
        <v>40</v>
      </c>
      <c r="AA2282">
        <v>63128</v>
      </c>
      <c r="AB2282" s="46" t="b">
        <v>0</v>
      </c>
      <c r="AD2282" s="8"/>
    </row>
    <row r="2283" ht="14.25" customHeight="1">
      <c r="A2283" s="38">
        <v>1287</v>
      </c>
      <c r="B2283" s="46" t="s">
        <v>44</v>
      </c>
      <c r="C2283" s="46" t="s">
        <v>45</v>
      </c>
      <c r="D2283" s="46" t="s">
        <v>3257</v>
      </c>
      <c r="E2283" s="46" t="s">
        <v>3258</v>
      </c>
      <c r="F2283" t="s">
        <v>48</v>
      </c>
      <c r="G2283" s="46" t="s">
        <v>49</v>
      </c>
      <c r="H2283">
        <v>0.000041879357</v>
      </c>
      <c r="I2283" t="s">
        <v>37</v>
      </c>
      <c r="L2283" t="s">
        <v>50</v>
      </c>
      <c r="M2283" t="s">
        <v>39</v>
      </c>
      <c r="N2283" s="40"/>
      <c r="O2283" s="40"/>
      <c r="P2283" s="40"/>
      <c r="Q2283" s="40"/>
      <c r="R2283" s="39"/>
      <c r="S2283" s="39"/>
      <c r="T2283" s="39"/>
      <c r="U2283" s="40"/>
      <c r="V2283" s="39"/>
      <c r="W2283" s="69"/>
      <c r="Y2283" t="s">
        <v>40</v>
      </c>
      <c r="AA2283">
        <v>13454534</v>
      </c>
      <c r="AB2283" s="46" t="b">
        <v>0</v>
      </c>
      <c r="AD2283" s="8"/>
    </row>
    <row r="2284" ht="14.25" customHeight="1">
      <c r="A2284" s="38">
        <v>1287</v>
      </c>
      <c r="B2284" s="46" t="s">
        <v>44</v>
      </c>
      <c r="C2284" s="46" t="s">
        <v>45</v>
      </c>
      <c r="D2284" s="46" t="s">
        <v>3259</v>
      </c>
      <c r="E2284" s="46" t="s">
        <v>3260</v>
      </c>
      <c r="F2284" t="s">
        <v>48</v>
      </c>
      <c r="G2284" s="46" t="s">
        <v>49</v>
      </c>
      <c r="H2284">
        <v>0.001496235656</v>
      </c>
      <c r="I2284" t="s">
        <v>37</v>
      </c>
      <c r="L2284" t="s">
        <v>50</v>
      </c>
      <c r="M2284" t="s">
        <v>39</v>
      </c>
      <c r="N2284" s="40"/>
      <c r="O2284" s="40"/>
      <c r="P2284" s="40"/>
      <c r="Q2284" s="40"/>
      <c r="R2284" s="39"/>
      <c r="S2284" s="39"/>
      <c r="T2284" s="39"/>
      <c r="U2284" s="40"/>
      <c r="V2284" s="39"/>
      <c r="W2284" s="69"/>
      <c r="Y2284" t="s">
        <v>40</v>
      </c>
      <c r="AA2284">
        <v>122332</v>
      </c>
      <c r="AB2284" s="46" t="b">
        <v>0</v>
      </c>
      <c r="AD2284" s="8"/>
    </row>
    <row r="2285" ht="14.25" customHeight="1">
      <c r="A2285" s="38">
        <v>1287</v>
      </c>
      <c r="B2285" s="46" t="s">
        <v>44</v>
      </c>
      <c r="C2285" s="46" t="s">
        <v>45</v>
      </c>
      <c r="D2285" s="46" t="s">
        <v>3261</v>
      </c>
      <c r="E2285" s="46" t="s">
        <v>3262</v>
      </c>
      <c r="F2285" t="s">
        <v>48</v>
      </c>
      <c r="G2285" s="46" t="s">
        <v>49</v>
      </c>
      <c r="H2285">
        <v>0.000847227414</v>
      </c>
      <c r="I2285" t="s">
        <v>37</v>
      </c>
      <c r="L2285" t="s">
        <v>50</v>
      </c>
      <c r="M2285" t="s">
        <v>39</v>
      </c>
      <c r="N2285" s="40"/>
      <c r="O2285" s="40"/>
      <c r="P2285" s="40"/>
      <c r="Q2285" s="40"/>
      <c r="R2285" s="39"/>
      <c r="S2285" s="39"/>
      <c r="T2285" s="39"/>
      <c r="U2285" s="40"/>
      <c r="V2285" s="39"/>
      <c r="W2285" s="69"/>
      <c r="Y2285" t="s">
        <v>40</v>
      </c>
      <c r="AA2285">
        <v>4602</v>
      </c>
      <c r="AB2285" s="46" t="b">
        <v>0</v>
      </c>
      <c r="AD2285" s="8"/>
    </row>
    <row r="2286" ht="14.25" customHeight="1">
      <c r="A2286" s="38">
        <v>1287</v>
      </c>
      <c r="B2286" s="46" t="s">
        <v>44</v>
      </c>
      <c r="C2286" s="46" t="s">
        <v>45</v>
      </c>
      <c r="D2286" s="46" t="s">
        <v>3263</v>
      </c>
      <c r="E2286" s="46" t="s">
        <v>3264</v>
      </c>
      <c r="F2286" t="s">
        <v>48</v>
      </c>
      <c r="G2286" s="46" t="s">
        <v>49</v>
      </c>
      <c r="H2286">
        <v>0.02917427014</v>
      </c>
      <c r="I2286" t="s">
        <v>37</v>
      </c>
      <c r="L2286" t="s">
        <v>50</v>
      </c>
      <c r="M2286" t="s">
        <v>39</v>
      </c>
      <c r="N2286" s="40"/>
      <c r="O2286" s="40"/>
      <c r="P2286" s="40"/>
      <c r="Q2286" s="40"/>
      <c r="R2286" s="39"/>
      <c r="S2286" s="39"/>
      <c r="T2286" s="39"/>
      <c r="U2286" s="40"/>
      <c r="V2286" s="39"/>
      <c r="W2286" s="69"/>
      <c r="Y2286" t="s">
        <v>40</v>
      </c>
      <c r="AA2286">
        <v>10442350</v>
      </c>
      <c r="AB2286" s="46" t="b">
        <v>0</v>
      </c>
      <c r="AD2286" s="8"/>
    </row>
    <row r="2287" ht="14.25" customHeight="1">
      <c r="A2287" s="38">
        <v>1287</v>
      </c>
      <c r="B2287" s="46" t="s">
        <v>44</v>
      </c>
      <c r="C2287" s="46" t="s">
        <v>45</v>
      </c>
      <c r="D2287" s="46" t="s">
        <v>3265</v>
      </c>
      <c r="E2287" s="46" t="s">
        <v>3266</v>
      </c>
      <c r="F2287" t="s">
        <v>48</v>
      </c>
      <c r="G2287" s="46" t="s">
        <v>49</v>
      </c>
      <c r="H2287">
        <v>0.01191242008</v>
      </c>
      <c r="I2287" t="s">
        <v>37</v>
      </c>
      <c r="L2287" t="s">
        <v>50</v>
      </c>
      <c r="M2287" t="s">
        <v>39</v>
      </c>
      <c r="N2287" s="40"/>
      <c r="O2287" s="40"/>
      <c r="P2287" s="40"/>
      <c r="Q2287" s="40"/>
      <c r="R2287" s="39"/>
      <c r="S2287" s="39"/>
      <c r="T2287" s="39"/>
      <c r="U2287" s="40"/>
      <c r="V2287" s="39"/>
      <c r="W2287" s="69"/>
      <c r="Y2287" t="s">
        <v>40</v>
      </c>
      <c r="AA2287">
        <v>8492309</v>
      </c>
      <c r="AB2287" s="46" t="b">
        <v>0</v>
      </c>
      <c r="AD2287" s="8"/>
    </row>
    <row r="2288" ht="14.25" customHeight="1">
      <c r="A2288" s="38">
        <v>1287</v>
      </c>
      <c r="B2288" s="46" t="s">
        <v>44</v>
      </c>
      <c r="C2288" s="46" t="s">
        <v>45</v>
      </c>
      <c r="D2288" s="46" t="s">
        <v>3267</v>
      </c>
      <c r="E2288" s="46" t="s">
        <v>3268</v>
      </c>
      <c r="F2288" t="s">
        <v>48</v>
      </c>
      <c r="G2288" s="46" t="s">
        <v>49</v>
      </c>
      <c r="H2288">
        <v>0.008994975815</v>
      </c>
      <c r="I2288" t="s">
        <v>37</v>
      </c>
      <c r="L2288" t="s">
        <v>50</v>
      </c>
      <c r="M2288" t="s">
        <v>39</v>
      </c>
      <c r="N2288" s="40"/>
      <c r="O2288" s="40"/>
      <c r="P2288" s="40"/>
      <c r="Q2288" s="40"/>
      <c r="R2288" s="39"/>
      <c r="S2288" s="39"/>
      <c r="T2288" s="39"/>
      <c r="U2288" s="40"/>
      <c r="V2288" s="39"/>
      <c r="W2288" s="69"/>
      <c r="Y2288" t="s">
        <v>40</v>
      </c>
      <c r="AA2288">
        <v>8648631</v>
      </c>
      <c r="AB2288" s="46" t="b">
        <v>0</v>
      </c>
      <c r="AD2288" s="8"/>
    </row>
    <row r="2289" ht="14.25" customHeight="1">
      <c r="A2289" s="38">
        <v>1287</v>
      </c>
      <c r="B2289" s="46" t="s">
        <v>44</v>
      </c>
      <c r="C2289" s="46" t="s">
        <v>45</v>
      </c>
      <c r="D2289" s="46" t="s">
        <v>3269</v>
      </c>
      <c r="E2289" s="46" t="s">
        <v>3270</v>
      </c>
      <c r="F2289" t="s">
        <v>48</v>
      </c>
      <c r="G2289" s="46" t="s">
        <v>49</v>
      </c>
      <c r="H2289">
        <v>0.031768740706</v>
      </c>
      <c r="I2289" t="s">
        <v>37</v>
      </c>
      <c r="L2289" t="s">
        <v>50</v>
      </c>
      <c r="M2289" t="s">
        <v>39</v>
      </c>
      <c r="N2289" s="40"/>
      <c r="O2289" s="40"/>
      <c r="P2289" s="40"/>
      <c r="Q2289" s="40"/>
      <c r="R2289" s="39"/>
      <c r="S2289" s="39"/>
      <c r="T2289" s="39"/>
      <c r="U2289" s="40"/>
      <c r="V2289" s="39"/>
      <c r="W2289" s="69"/>
      <c r="Y2289" t="s">
        <v>40</v>
      </c>
      <c r="AA2289">
        <v>10443102</v>
      </c>
      <c r="AB2289" s="46" t="b">
        <v>0</v>
      </c>
      <c r="AD2289" s="8"/>
    </row>
    <row r="2290" ht="14.25" customHeight="1">
      <c r="A2290" s="38">
        <v>1287</v>
      </c>
      <c r="B2290" s="46" t="s">
        <v>44</v>
      </c>
      <c r="C2290" s="46" t="s">
        <v>45</v>
      </c>
      <c r="D2290" s="46" t="s">
        <v>3271</v>
      </c>
      <c r="E2290" s="46" t="s">
        <v>3272</v>
      </c>
      <c r="F2290" t="s">
        <v>48</v>
      </c>
      <c r="G2290" s="46" t="s">
        <v>49</v>
      </c>
      <c r="H2290">
        <v>0.04709773264</v>
      </c>
      <c r="I2290" t="s">
        <v>37</v>
      </c>
      <c r="L2290" t="s">
        <v>50</v>
      </c>
      <c r="M2290" t="s">
        <v>39</v>
      </c>
      <c r="N2290" s="40"/>
      <c r="O2290" s="40"/>
      <c r="P2290" s="40"/>
      <c r="Q2290" s="40"/>
      <c r="R2290" s="39"/>
      <c r="S2290" s="39"/>
      <c r="T2290" s="39"/>
      <c r="U2290" s="40"/>
      <c r="V2290" s="39"/>
      <c r="W2290" s="69"/>
      <c r="Y2290" t="s">
        <v>40</v>
      </c>
      <c r="AA2290">
        <v>8153184</v>
      </c>
      <c r="AB2290" s="46" t="b">
        <v>0</v>
      </c>
      <c r="AD2290" s="8"/>
    </row>
    <row r="2291" ht="14.25" customHeight="1">
      <c r="A2291" s="38">
        <v>1287</v>
      </c>
      <c r="B2291" s="46" t="s">
        <v>44</v>
      </c>
      <c r="C2291" s="46" t="s">
        <v>45</v>
      </c>
      <c r="D2291" s="46" t="s">
        <v>3273</v>
      </c>
      <c r="E2291" s="46" t="s">
        <v>3274</v>
      </c>
      <c r="F2291" t="s">
        <v>48</v>
      </c>
      <c r="G2291" s="46" t="s">
        <v>49</v>
      </c>
      <c r="H2291">
        <v>0.027733201047</v>
      </c>
      <c r="I2291" t="s">
        <v>37</v>
      </c>
      <c r="L2291" t="s">
        <v>50</v>
      </c>
      <c r="M2291" t="s">
        <v>39</v>
      </c>
      <c r="N2291" s="40"/>
      <c r="O2291" s="40"/>
      <c r="P2291" s="40"/>
      <c r="Q2291" s="40"/>
      <c r="R2291" s="39"/>
      <c r="S2291" s="39"/>
      <c r="T2291" s="39"/>
      <c r="U2291" s="40"/>
      <c r="V2291" s="39"/>
      <c r="W2291" s="69"/>
      <c r="Y2291" t="s">
        <v>40</v>
      </c>
      <c r="AA2291">
        <v>8492763</v>
      </c>
      <c r="AB2291" s="46" t="b">
        <v>0</v>
      </c>
      <c r="AD2291" s="8"/>
    </row>
    <row r="2292" ht="14.25" customHeight="1">
      <c r="A2292" s="38">
        <v>1287</v>
      </c>
      <c r="B2292" s="46" t="s">
        <v>44</v>
      </c>
      <c r="C2292" s="46" t="s">
        <v>45</v>
      </c>
      <c r="D2292" s="46" t="s">
        <v>3275</v>
      </c>
      <c r="E2292" s="46" t="s">
        <v>3276</v>
      </c>
      <c r="F2292" t="s">
        <v>48</v>
      </c>
      <c r="G2292" s="46" t="s">
        <v>49</v>
      </c>
      <c r="H2292">
        <v>0.000445656248</v>
      </c>
      <c r="I2292" t="s">
        <v>37</v>
      </c>
      <c r="L2292" t="s">
        <v>50</v>
      </c>
      <c r="M2292" t="s">
        <v>39</v>
      </c>
      <c r="N2292" s="40"/>
      <c r="O2292" s="40"/>
      <c r="P2292" s="40"/>
      <c r="Q2292" s="40"/>
      <c r="R2292" s="39"/>
      <c r="S2292" s="39"/>
      <c r="T2292" s="39"/>
      <c r="U2292" s="40"/>
      <c r="V2292" s="39"/>
      <c r="W2292" s="69"/>
      <c r="Y2292" t="s">
        <v>40</v>
      </c>
      <c r="AA2292">
        <v>9870875</v>
      </c>
      <c r="AB2292" s="46" t="b">
        <v>0</v>
      </c>
      <c r="AD2292" s="8"/>
    </row>
    <row r="2293" ht="14.25" customHeight="1">
      <c r="A2293" s="38">
        <v>1287</v>
      </c>
      <c r="B2293" s="46" t="s">
        <v>44</v>
      </c>
      <c r="C2293" s="46" t="s">
        <v>45</v>
      </c>
      <c r="D2293" s="46" t="s">
        <v>3277</v>
      </c>
      <c r="E2293" s="46" t="s">
        <v>3278</v>
      </c>
      <c r="F2293" t="s">
        <v>48</v>
      </c>
      <c r="G2293" s="46" t="s">
        <v>49</v>
      </c>
      <c r="H2293">
        <v>0.001078946722</v>
      </c>
      <c r="I2293" t="s">
        <v>37</v>
      </c>
      <c r="L2293" t="s">
        <v>50</v>
      </c>
      <c r="M2293" t="s">
        <v>39</v>
      </c>
      <c r="N2293" s="40"/>
      <c r="O2293" s="40"/>
      <c r="P2293" s="40"/>
      <c r="Q2293" s="40"/>
      <c r="R2293" s="39"/>
      <c r="S2293" s="39"/>
      <c r="T2293" s="39"/>
      <c r="U2293" s="40"/>
      <c r="V2293" s="39"/>
      <c r="W2293" s="69"/>
      <c r="Y2293" t="s">
        <v>40</v>
      </c>
      <c r="AA2293">
        <v>10469251</v>
      </c>
      <c r="AB2293" s="46" t="b">
        <v>0</v>
      </c>
      <c r="AD2293" s="8"/>
    </row>
    <row r="2294" ht="14.25" customHeight="1">
      <c r="A2294" s="38">
        <v>1287</v>
      </c>
      <c r="B2294" s="46" t="s">
        <v>44</v>
      </c>
      <c r="C2294" s="46" t="s">
        <v>45</v>
      </c>
      <c r="D2294" s="46" t="s">
        <v>3279</v>
      </c>
      <c r="E2294" s="46" t="s">
        <v>3280</v>
      </c>
      <c r="F2294" t="s">
        <v>48</v>
      </c>
      <c r="G2294" s="46" t="s">
        <v>49</v>
      </c>
      <c r="H2294">
        <v>0.000044977985</v>
      </c>
      <c r="I2294" t="s">
        <v>37</v>
      </c>
      <c r="L2294" s="46" t="str">
        <f>((I2294&amp;A2294)&amp;"-")&amp;B2294</f>
        <v>REF1287-Wang 99 - S3</v>
      </c>
      <c r="M2294" t="s">
        <v>39</v>
      </c>
      <c r="N2294" s="40"/>
      <c r="O2294" s="40"/>
      <c r="P2294" s="40"/>
      <c r="Q2294" s="40"/>
      <c r="R2294" s="39"/>
      <c r="S2294" s="39"/>
      <c r="T2294" s="39"/>
      <c r="U2294" s="40"/>
      <c r="V2294" s="39"/>
      <c r="W2294" s="69"/>
      <c r="Y2294" t="s">
        <v>40</v>
      </c>
      <c r="AA2294">
        <v>28295193</v>
      </c>
      <c r="AB2294" s="46" t="b">
        <v>0</v>
      </c>
      <c r="AD2294" s="8"/>
    </row>
    <row r="2295" ht="14.25" customHeight="1">
      <c r="A2295" s="38">
        <v>1287</v>
      </c>
      <c r="B2295" s="46" t="s">
        <v>44</v>
      </c>
      <c r="C2295" s="46" t="s">
        <v>45</v>
      </c>
      <c r="D2295" s="46" t="s">
        <v>3281</v>
      </c>
      <c r="E2295" s="46" t="s">
        <v>3282</v>
      </c>
      <c r="F2295" t="s">
        <v>48</v>
      </c>
      <c r="G2295" s="46" t="s">
        <v>49</v>
      </c>
      <c r="H2295">
        <v>0.006165950019</v>
      </c>
      <c r="I2295" t="s">
        <v>37</v>
      </c>
      <c r="L2295" t="s">
        <v>50</v>
      </c>
      <c r="M2295" t="s">
        <v>39</v>
      </c>
      <c r="N2295" s="40"/>
      <c r="O2295" s="40"/>
      <c r="P2295" s="40"/>
      <c r="Q2295" s="40"/>
      <c r="R2295" s="39"/>
      <c r="S2295" s="39"/>
      <c r="T2295" s="39"/>
      <c r="U2295" s="40"/>
      <c r="V2295" s="39"/>
      <c r="W2295" s="69"/>
      <c r="Y2295" t="s">
        <v>40</v>
      </c>
      <c r="AA2295">
        <v>8558827</v>
      </c>
      <c r="AB2295" s="46" t="b">
        <v>0</v>
      </c>
      <c r="AD2295" s="8"/>
    </row>
    <row r="2296" ht="14.25" customHeight="1">
      <c r="A2296" s="38">
        <v>1287</v>
      </c>
      <c r="B2296" s="46" t="s">
        <v>44</v>
      </c>
      <c r="C2296" s="46" t="s">
        <v>45</v>
      </c>
      <c r="D2296" s="46" t="s">
        <v>3283</v>
      </c>
      <c r="E2296" s="46" t="s">
        <v>3284</v>
      </c>
      <c r="F2296" t="s">
        <v>48</v>
      </c>
      <c r="G2296" s="46" t="s">
        <v>49</v>
      </c>
      <c r="H2296">
        <v>0.020701413488</v>
      </c>
      <c r="I2296" t="s">
        <v>37</v>
      </c>
      <c r="L2296" t="s">
        <v>50</v>
      </c>
      <c r="M2296" t="s">
        <v>39</v>
      </c>
      <c r="N2296" s="40"/>
      <c r="O2296" s="40"/>
      <c r="P2296" s="40"/>
      <c r="Q2296" s="40"/>
      <c r="R2296" s="39"/>
      <c r="S2296" s="39"/>
      <c r="T2296" s="39"/>
      <c r="U2296" s="40"/>
      <c r="V2296" s="39"/>
      <c r="W2296" s="69"/>
      <c r="Y2296" t="s">
        <v>40</v>
      </c>
      <c r="AA2296">
        <v>8561070</v>
      </c>
      <c r="AB2296" s="46" t="b">
        <v>0</v>
      </c>
      <c r="AD2296" s="8"/>
    </row>
    <row r="2297" ht="14.25" customHeight="1">
      <c r="A2297" s="38">
        <v>1287</v>
      </c>
      <c r="B2297" s="46" t="s">
        <v>44</v>
      </c>
      <c r="C2297" s="46" t="s">
        <v>45</v>
      </c>
      <c r="D2297" s="46" t="s">
        <v>3285</v>
      </c>
      <c r="E2297" s="46" t="s">
        <v>3286</v>
      </c>
      <c r="F2297" t="s">
        <v>48</v>
      </c>
      <c r="G2297" s="46" t="s">
        <v>49</v>
      </c>
      <c r="H2297">
        <v>0.030060763026</v>
      </c>
      <c r="I2297" t="s">
        <v>37</v>
      </c>
      <c r="L2297" t="s">
        <v>50</v>
      </c>
      <c r="M2297" t="s">
        <v>39</v>
      </c>
      <c r="N2297" s="40"/>
      <c r="O2297" s="40"/>
      <c r="P2297" s="40"/>
      <c r="Q2297" s="40"/>
      <c r="R2297" s="39"/>
      <c r="S2297" s="39"/>
      <c r="T2297" s="39"/>
      <c r="U2297" s="40"/>
      <c r="V2297" s="39"/>
      <c r="W2297" s="69"/>
      <c r="Y2297" t="s">
        <v>40</v>
      </c>
      <c r="AA2297">
        <v>8492308</v>
      </c>
      <c r="AB2297" s="46" t="b">
        <v>0</v>
      </c>
      <c r="AD2297" s="8"/>
    </row>
    <row r="2298" ht="14.25" customHeight="1">
      <c r="A2298" s="38">
        <v>1287</v>
      </c>
      <c r="B2298" s="46" t="s">
        <v>44</v>
      </c>
      <c r="C2298" s="46" t="s">
        <v>45</v>
      </c>
      <c r="D2298" s="46" t="s">
        <v>3287</v>
      </c>
      <c r="E2298" s="46" t="s">
        <v>3288</v>
      </c>
      <c r="F2298" t="s">
        <v>48</v>
      </c>
      <c r="G2298" s="46" t="s">
        <v>49</v>
      </c>
      <c r="H2298">
        <v>0.008994975815</v>
      </c>
      <c r="I2298" t="s">
        <v>37</v>
      </c>
      <c r="L2298" t="s">
        <v>50</v>
      </c>
      <c r="M2298" t="s">
        <v>39</v>
      </c>
      <c r="N2298" s="40"/>
      <c r="O2298" s="40"/>
      <c r="P2298" s="40"/>
      <c r="Q2298" s="40"/>
      <c r="R2298" s="39"/>
      <c r="S2298" s="39"/>
      <c r="T2298" s="39"/>
      <c r="U2298" s="40"/>
      <c r="V2298" s="39"/>
      <c r="W2298" s="69"/>
      <c r="Y2298" t="s">
        <v>40</v>
      </c>
      <c r="AA2298">
        <v>8581214</v>
      </c>
      <c r="AB2298" s="46" t="b">
        <v>0</v>
      </c>
      <c r="AD2298" s="8"/>
    </row>
    <row r="2299" ht="14.25" customHeight="1">
      <c r="A2299" s="38">
        <v>1287</v>
      </c>
      <c r="B2299" s="46" t="s">
        <v>44</v>
      </c>
      <c r="C2299" s="46" t="s">
        <v>45</v>
      </c>
      <c r="D2299" s="46" t="s">
        <v>3289</v>
      </c>
      <c r="E2299" s="46" t="s">
        <v>3290</v>
      </c>
      <c r="F2299" t="s">
        <v>48</v>
      </c>
      <c r="G2299" s="46" t="s">
        <v>49</v>
      </c>
      <c r="H2299">
        <v>0.069342580602</v>
      </c>
      <c r="I2299" t="s">
        <v>37</v>
      </c>
      <c r="L2299" t="s">
        <v>50</v>
      </c>
      <c r="M2299" t="s">
        <v>39</v>
      </c>
      <c r="N2299" s="40"/>
      <c r="O2299" s="40"/>
      <c r="P2299" s="40"/>
      <c r="Q2299" s="40"/>
      <c r="R2299" s="39"/>
      <c r="S2299" s="39"/>
      <c r="T2299" s="39"/>
      <c r="U2299" s="40"/>
      <c r="V2299" s="39"/>
      <c r="W2299" s="69"/>
      <c r="Y2299" t="s">
        <v>40</v>
      </c>
      <c r="AA2299">
        <v>10443123</v>
      </c>
      <c r="AB2299" s="46" t="b">
        <v>0</v>
      </c>
      <c r="AD2299" s="8"/>
    </row>
    <row r="2300" ht="14.25" customHeight="1">
      <c r="A2300" s="38">
        <v>1287</v>
      </c>
      <c r="B2300" s="46" t="s">
        <v>44</v>
      </c>
      <c r="C2300" s="46" t="s">
        <v>45</v>
      </c>
      <c r="D2300" s="46" t="s">
        <v>3291</v>
      </c>
      <c r="E2300" s="46" t="s">
        <v>3292</v>
      </c>
      <c r="F2300" t="s">
        <v>48</v>
      </c>
      <c r="G2300" s="46" t="s">
        <v>49</v>
      </c>
      <c r="H2300">
        <v>0.000425598413</v>
      </c>
      <c r="I2300" t="s">
        <v>37</v>
      </c>
      <c r="L2300" t="s">
        <v>50</v>
      </c>
      <c r="M2300" t="s">
        <v>39</v>
      </c>
      <c r="N2300" s="40"/>
      <c r="O2300" s="40"/>
      <c r="P2300" s="40"/>
      <c r="Q2300" s="40"/>
      <c r="R2300" s="39"/>
      <c r="S2300" s="39"/>
      <c r="T2300" s="39"/>
      <c r="U2300" s="40"/>
      <c r="V2300" s="39"/>
      <c r="W2300" s="69"/>
      <c r="Y2300" t="s">
        <v>40</v>
      </c>
      <c r="AA2300">
        <v>10443615</v>
      </c>
      <c r="AB2300" s="46" t="b">
        <v>0</v>
      </c>
      <c r="AD2300" s="8"/>
    </row>
    <row r="2301" ht="14.25" customHeight="1">
      <c r="A2301" s="38">
        <v>1287</v>
      </c>
      <c r="B2301" s="46" t="s">
        <v>44</v>
      </c>
      <c r="C2301" s="46" t="s">
        <v>45</v>
      </c>
      <c r="D2301" s="46" t="s">
        <v>3293</v>
      </c>
      <c r="E2301" s="46" t="s">
        <v>3294</v>
      </c>
      <c r="F2301" t="s">
        <v>48</v>
      </c>
      <c r="G2301" s="46" t="s">
        <v>49</v>
      </c>
      <c r="H2301">
        <v>0.010592537252</v>
      </c>
      <c r="I2301" t="s">
        <v>37</v>
      </c>
      <c r="L2301" t="s">
        <v>50</v>
      </c>
      <c r="M2301" t="s">
        <v>39</v>
      </c>
      <c r="N2301" s="40"/>
      <c r="O2301" s="40"/>
      <c r="P2301" s="40"/>
      <c r="Q2301" s="40"/>
      <c r="R2301" s="39"/>
      <c r="S2301" s="39"/>
      <c r="T2301" s="39"/>
      <c r="U2301" s="40"/>
      <c r="V2301" s="39"/>
      <c r="W2301" s="69"/>
      <c r="Y2301" t="s">
        <v>40</v>
      </c>
      <c r="AA2301">
        <v>8267226</v>
      </c>
      <c r="AB2301" s="46" t="b">
        <v>0</v>
      </c>
      <c r="AD2301" s="8"/>
    </row>
    <row r="2302" ht="14.25" customHeight="1">
      <c r="A2302" s="38">
        <v>1287</v>
      </c>
      <c r="B2302" s="46" t="s">
        <v>44</v>
      </c>
      <c r="C2302" s="46" t="s">
        <v>45</v>
      </c>
      <c r="D2302" s="46" t="s">
        <v>3295</v>
      </c>
      <c r="E2302" s="46" t="s">
        <v>3296</v>
      </c>
      <c r="F2302" t="s">
        <v>48</v>
      </c>
      <c r="G2302" s="46" t="s">
        <v>49</v>
      </c>
      <c r="H2302">
        <v>0.038194427084</v>
      </c>
      <c r="I2302" t="s">
        <v>37</v>
      </c>
      <c r="L2302" t="s">
        <v>50</v>
      </c>
      <c r="M2302" t="s">
        <v>39</v>
      </c>
      <c r="N2302" s="40"/>
      <c r="O2302" s="40"/>
      <c r="P2302" s="40"/>
      <c r="Q2302" s="40"/>
      <c r="R2302" s="39"/>
      <c r="S2302" s="39"/>
      <c r="T2302" s="39"/>
      <c r="U2302" s="40"/>
      <c r="V2302" s="39"/>
      <c r="W2302" s="69"/>
      <c r="Y2302" t="s">
        <v>40</v>
      </c>
      <c r="AA2302">
        <v>8627909</v>
      </c>
      <c r="AB2302" s="46" t="b">
        <v>0</v>
      </c>
      <c r="AD2302" s="8"/>
    </row>
    <row r="2303" ht="14.25" customHeight="1">
      <c r="A2303" s="38">
        <v>1287</v>
      </c>
      <c r="B2303" s="46" t="s">
        <v>44</v>
      </c>
      <c r="C2303" s="46" t="s">
        <v>45</v>
      </c>
      <c r="D2303" s="46" t="s">
        <v>3297</v>
      </c>
      <c r="E2303" s="46" t="s">
        <v>3298</v>
      </c>
      <c r="F2303" t="s">
        <v>48</v>
      </c>
      <c r="G2303" s="46" t="s">
        <v>49</v>
      </c>
      <c r="H2303">
        <v>0.024043628</v>
      </c>
      <c r="I2303" t="s">
        <v>37</v>
      </c>
      <c r="L2303" s="46" t="str">
        <f>((I2303&amp;A2303)&amp;"-")&amp;B2303</f>
        <v>REF1287-Wang 99 - S3</v>
      </c>
      <c r="M2303" t="s">
        <v>39</v>
      </c>
      <c r="N2303" s="40"/>
      <c r="O2303" s="40"/>
      <c r="P2303" s="40"/>
      <c r="Q2303" s="40"/>
      <c r="R2303" s="39"/>
      <c r="S2303" s="39"/>
      <c r="T2303" s="39"/>
      <c r="U2303" s="40"/>
      <c r="V2303" s="39"/>
      <c r="W2303" s="69"/>
      <c r="Y2303" t="s">
        <v>40</v>
      </c>
      <c r="AA2303">
        <v>28295077</v>
      </c>
      <c r="AB2303" s="46" t="b">
        <v>0</v>
      </c>
      <c r="AD2303" s="8"/>
    </row>
    <row r="2304" ht="14.25" customHeight="1">
      <c r="A2304" s="38">
        <v>1287</v>
      </c>
      <c r="B2304" s="46" t="s">
        <v>44</v>
      </c>
      <c r="C2304" s="46" t="s">
        <v>45</v>
      </c>
      <c r="D2304" s="46" t="s">
        <v>3299</v>
      </c>
      <c r="E2304" s="46" t="s">
        <v>3300</v>
      </c>
      <c r="F2304" t="s">
        <v>48</v>
      </c>
      <c r="G2304" s="46" t="s">
        <v>49</v>
      </c>
      <c r="H2304">
        <v>0.000005420009</v>
      </c>
      <c r="I2304" t="s">
        <v>37</v>
      </c>
      <c r="L2304" t="s">
        <v>50</v>
      </c>
      <c r="M2304" t="s">
        <v>39</v>
      </c>
      <c r="N2304" s="40"/>
      <c r="O2304" s="40"/>
      <c r="P2304" s="40"/>
      <c r="Q2304" s="40"/>
      <c r="R2304" s="39"/>
      <c r="S2304" s="39"/>
      <c r="T2304" s="39"/>
      <c r="U2304" s="40"/>
      <c r="V2304" s="39"/>
      <c r="W2304" s="69"/>
      <c r="Y2304" t="s">
        <v>40</v>
      </c>
      <c r="AA2304">
        <v>38124</v>
      </c>
      <c r="AB2304" s="46" t="b">
        <v>0</v>
      </c>
      <c r="AD2304" s="8"/>
    </row>
    <row r="2305" ht="14.25" customHeight="1">
      <c r="A2305" s="38">
        <v>137</v>
      </c>
      <c r="B2305" s="46" t="s">
        <v>3301</v>
      </c>
      <c r="C2305" s="46" t="s">
        <v>3302</v>
      </c>
      <c r="D2305" s="46" t="s">
        <v>3303</v>
      </c>
      <c r="E2305" s="46" t="s">
        <v>3304</v>
      </c>
      <c r="F2305" s="41" t="s">
        <v>689</v>
      </c>
      <c r="G2305" s="41" t="s">
        <v>3060</v>
      </c>
      <c r="H2305" s="65">
        <v>0.01</v>
      </c>
      <c r="I2305" t="s">
        <v>431</v>
      </c>
      <c r="K2305" s="46"/>
      <c r="L2305" s="46" t="s">
        <v>3305</v>
      </c>
      <c r="M2305" t="s">
        <v>583</v>
      </c>
      <c r="N2305" s="40"/>
      <c r="O2305" s="40"/>
      <c r="P2305" s="40"/>
      <c r="Q2305" s="40"/>
      <c r="R2305" s="39"/>
      <c r="S2305" s="39"/>
      <c r="T2305" s="39"/>
      <c r="U2305" s="40"/>
      <c r="V2305" s="39"/>
      <c r="W2305" s="69"/>
      <c r="Y2305" t="s">
        <v>40</v>
      </c>
      <c r="Z2305" t="s">
        <v>40</v>
      </c>
      <c r="AA2305">
        <v>18177</v>
      </c>
      <c r="AB2305" t="b">
        <f>if((W2305=""),false,true)</f>
        <v>0</v>
      </c>
      <c r="AD2305" s="8"/>
    </row>
    <row r="2306" ht="14.25" customHeight="1">
      <c r="A2306" s="38">
        <v>137</v>
      </c>
      <c r="B2306" s="46" t="s">
        <v>3306</v>
      </c>
      <c r="C2306" s="46" t="s">
        <v>3302</v>
      </c>
      <c r="D2306" s="46" t="s">
        <v>3303</v>
      </c>
      <c r="E2306" s="46" t="s">
        <v>3304</v>
      </c>
      <c r="F2306" s="41" t="s">
        <v>691</v>
      </c>
      <c r="G2306" s="41" t="s">
        <v>692</v>
      </c>
      <c r="H2306" s="65">
        <v>0</v>
      </c>
      <c r="I2306" t="s">
        <v>431</v>
      </c>
      <c r="K2306" s="46"/>
      <c r="L2306" s="46" t="s">
        <v>3305</v>
      </c>
      <c r="M2306" t="s">
        <v>583</v>
      </c>
      <c r="N2306" s="40"/>
      <c r="O2306" s="40"/>
      <c r="P2306" s="40"/>
      <c r="Q2306" s="40"/>
      <c r="R2306" s="39"/>
      <c r="S2306" s="39"/>
      <c r="T2306" s="39"/>
      <c r="U2306" s="40"/>
      <c r="V2306" s="39"/>
      <c r="W2306" s="69"/>
      <c r="Y2306" t="s">
        <v>40</v>
      </c>
      <c r="Z2306" t="s">
        <v>40</v>
      </c>
      <c r="AA2306">
        <v>18177</v>
      </c>
      <c r="AB2306" t="b">
        <f>if((W2306=""),false,true)</f>
        <v>0</v>
      </c>
      <c r="AD2306" s="8"/>
    </row>
    <row r="2307" ht="14.25" customHeight="1">
      <c r="A2307" s="38">
        <v>137</v>
      </c>
      <c r="B2307" s="46" t="s">
        <v>3307</v>
      </c>
      <c r="C2307" s="46" t="s">
        <v>3302</v>
      </c>
      <c r="D2307" s="46" t="s">
        <v>3303</v>
      </c>
      <c r="E2307" s="46" t="s">
        <v>3304</v>
      </c>
      <c r="F2307" s="41" t="s">
        <v>429</v>
      </c>
      <c r="G2307" s="41" t="s">
        <v>3308</v>
      </c>
      <c r="H2307" s="65">
        <v>0.23</v>
      </c>
      <c r="I2307" t="s">
        <v>431</v>
      </c>
      <c r="K2307" s="46"/>
      <c r="L2307" s="46" t="s">
        <v>3305</v>
      </c>
      <c r="M2307" t="s">
        <v>583</v>
      </c>
      <c r="N2307" s="40"/>
      <c r="O2307" s="40"/>
      <c r="P2307" s="40"/>
      <c r="Q2307" s="40"/>
      <c r="R2307" s="39"/>
      <c r="S2307" s="39"/>
      <c r="T2307" s="39"/>
      <c r="U2307" s="40"/>
      <c r="V2307" s="39"/>
      <c r="W2307" s="69"/>
      <c r="Y2307" t="s">
        <v>40</v>
      </c>
      <c r="Z2307" t="s">
        <v>40</v>
      </c>
      <c r="AA2307">
        <v>18177</v>
      </c>
      <c r="AB2307" t="b">
        <f>if((W2307=""),false,true)</f>
        <v>0</v>
      </c>
      <c r="AD2307" s="8"/>
    </row>
    <row r="2308" ht="14.25" customHeight="1">
      <c r="A2308" s="38">
        <v>137</v>
      </c>
      <c r="B2308" s="46" t="s">
        <v>3309</v>
      </c>
      <c r="C2308" s="46" t="s">
        <v>3302</v>
      </c>
      <c r="D2308" s="46" t="s">
        <v>3303</v>
      </c>
      <c r="E2308" s="46" t="s">
        <v>3304</v>
      </c>
      <c r="F2308" s="41" t="s">
        <v>434</v>
      </c>
      <c r="G2308" s="41" t="s">
        <v>3310</v>
      </c>
      <c r="H2308" s="65">
        <v>0.19</v>
      </c>
      <c r="I2308" t="s">
        <v>431</v>
      </c>
      <c r="K2308" s="46"/>
      <c r="L2308" s="46" t="s">
        <v>3305</v>
      </c>
      <c r="M2308" t="s">
        <v>583</v>
      </c>
      <c r="N2308" s="40"/>
      <c r="O2308" s="40"/>
      <c r="P2308" s="40"/>
      <c r="Q2308" s="40"/>
      <c r="R2308" s="39"/>
      <c r="S2308" s="39"/>
      <c r="T2308" s="39"/>
      <c r="U2308" s="40"/>
      <c r="V2308" s="39"/>
      <c r="W2308" s="69"/>
      <c r="Y2308" t="s">
        <v>40</v>
      </c>
      <c r="Z2308" t="s">
        <v>40</v>
      </c>
      <c r="AA2308">
        <v>18177</v>
      </c>
      <c r="AB2308" t="b">
        <f>if((W2308=""),false,true)</f>
        <v>0</v>
      </c>
      <c r="AD2308" s="8"/>
    </row>
    <row r="2309" ht="14.25" customHeight="1">
      <c r="A2309" s="38">
        <v>137</v>
      </c>
      <c r="B2309" s="46" t="s">
        <v>3311</v>
      </c>
      <c r="C2309" s="46" t="s">
        <v>3302</v>
      </c>
      <c r="D2309" s="46" t="s">
        <v>3303</v>
      </c>
      <c r="E2309" s="46" t="s">
        <v>3304</v>
      </c>
      <c r="F2309" s="41" t="s">
        <v>238</v>
      </c>
      <c r="G2309" s="41" t="s">
        <v>239</v>
      </c>
      <c r="H2309" s="65">
        <v>0.17</v>
      </c>
      <c r="I2309" t="s">
        <v>431</v>
      </c>
      <c r="K2309" s="46"/>
      <c r="L2309" s="46" t="s">
        <v>3305</v>
      </c>
      <c r="M2309" t="s">
        <v>583</v>
      </c>
      <c r="N2309" s="40"/>
      <c r="O2309" s="40"/>
      <c r="P2309" s="40"/>
      <c r="Q2309" s="40"/>
      <c r="R2309" s="39"/>
      <c r="S2309" s="39"/>
      <c r="T2309" s="39"/>
      <c r="U2309" s="40"/>
      <c r="V2309" s="39"/>
      <c r="W2309" s="69"/>
      <c r="Y2309" t="s">
        <v>40</v>
      </c>
      <c r="Z2309" t="s">
        <v>40</v>
      </c>
      <c r="AA2309">
        <v>18177</v>
      </c>
      <c r="AB2309" t="b">
        <f>if((W2309=""),false,true)</f>
        <v>0</v>
      </c>
      <c r="AD2309" s="8"/>
    </row>
    <row r="2310" ht="14.25" customHeight="1">
      <c r="A2310" s="38">
        <v>1287</v>
      </c>
      <c r="B2310" s="46" t="s">
        <v>44</v>
      </c>
      <c r="C2310" s="46" t="s">
        <v>45</v>
      </c>
      <c r="D2310" s="46" t="s">
        <v>3312</v>
      </c>
      <c r="E2310" s="46" t="s">
        <v>3313</v>
      </c>
      <c r="F2310" t="s">
        <v>48</v>
      </c>
      <c r="G2310" s="46" t="s">
        <v>49</v>
      </c>
      <c r="H2310">
        <v>1.355189412351</v>
      </c>
      <c r="I2310" t="s">
        <v>37</v>
      </c>
      <c r="L2310" t="s">
        <v>50</v>
      </c>
      <c r="M2310" t="s">
        <v>39</v>
      </c>
      <c r="N2310" s="40"/>
      <c r="O2310" s="40"/>
      <c r="P2310" s="40"/>
      <c r="Q2310" s="40"/>
      <c r="R2310" s="39"/>
      <c r="S2310" s="39"/>
      <c r="T2310" s="39"/>
      <c r="U2310" s="40"/>
      <c r="V2310" s="39"/>
      <c r="W2310" s="69"/>
      <c r="Y2310" t="s">
        <v>40</v>
      </c>
      <c r="AA2310">
        <v>8352502</v>
      </c>
      <c r="AB2310" s="46" t="b">
        <v>0</v>
      </c>
      <c r="AD2310" s="8"/>
    </row>
    <row r="2311" ht="14.25" customHeight="1">
      <c r="A2311" s="38">
        <v>1287</v>
      </c>
      <c r="B2311" s="46" t="s">
        <v>44</v>
      </c>
      <c r="C2311" s="46" t="s">
        <v>45</v>
      </c>
      <c r="D2311" s="46" t="s">
        <v>3314</v>
      </c>
      <c r="E2311" s="46" t="s">
        <v>3315</v>
      </c>
      <c r="F2311" t="s">
        <v>48</v>
      </c>
      <c r="G2311" s="46" t="s">
        <v>49</v>
      </c>
      <c r="H2311">
        <v>0.065463617407</v>
      </c>
      <c r="I2311" t="s">
        <v>37</v>
      </c>
      <c r="L2311" t="s">
        <v>50</v>
      </c>
      <c r="M2311" t="s">
        <v>39</v>
      </c>
      <c r="N2311" s="40"/>
      <c r="O2311" s="40"/>
      <c r="P2311" s="40"/>
      <c r="Q2311" s="40"/>
      <c r="R2311" s="39"/>
      <c r="S2311" s="39"/>
      <c r="T2311" s="39"/>
      <c r="U2311" s="40"/>
      <c r="V2311" s="39"/>
      <c r="W2311" s="69"/>
      <c r="Y2311" t="s">
        <v>40</v>
      </c>
      <c r="AA2311">
        <v>316041</v>
      </c>
      <c r="AB2311" s="46" t="b">
        <v>0</v>
      </c>
      <c r="AD2311" s="8"/>
    </row>
    <row r="2312" ht="14.25" customHeight="1">
      <c r="A2312" s="38">
        <v>1287</v>
      </c>
      <c r="B2312" s="46" t="s">
        <v>44</v>
      </c>
      <c r="C2312" s="46" t="s">
        <v>45</v>
      </c>
      <c r="D2312" s="46" t="s">
        <v>3316</v>
      </c>
      <c r="E2312" s="46" t="s">
        <v>3317</v>
      </c>
      <c r="F2312" t="s">
        <v>48</v>
      </c>
      <c r="G2312" s="46" t="s">
        <v>49</v>
      </c>
      <c r="H2312">
        <v>0.36897759857</v>
      </c>
      <c r="I2312" t="s">
        <v>37</v>
      </c>
      <c r="L2312" t="s">
        <v>50</v>
      </c>
      <c r="M2312" t="s">
        <v>39</v>
      </c>
      <c r="N2312" s="40"/>
      <c r="O2312" s="40"/>
      <c r="P2312" s="40"/>
      <c r="Q2312" s="40"/>
      <c r="R2312" s="39"/>
      <c r="S2312" s="39"/>
      <c r="T2312" s="39"/>
      <c r="U2312" s="40"/>
      <c r="V2312" s="39"/>
      <c r="W2312" s="69"/>
      <c r="Y2312" t="s">
        <v>40</v>
      </c>
      <c r="AA2312">
        <v>5516</v>
      </c>
      <c r="AB2312" s="46" t="b">
        <v>0</v>
      </c>
      <c r="AD2312" s="8"/>
    </row>
    <row r="2313" ht="14.25" customHeight="1">
      <c r="A2313" s="38">
        <v>1287</v>
      </c>
      <c r="B2313" s="46" t="s">
        <v>44</v>
      </c>
      <c r="C2313" s="46" t="s">
        <v>45</v>
      </c>
      <c r="D2313" s="46" t="s">
        <v>3318</v>
      </c>
      <c r="E2313" s="46" t="s">
        <v>3319</v>
      </c>
      <c r="F2313" t="s">
        <v>48</v>
      </c>
      <c r="G2313" s="46" t="s">
        <v>49</v>
      </c>
      <c r="H2313">
        <v>0.019998618696</v>
      </c>
      <c r="I2313" t="s">
        <v>37</v>
      </c>
      <c r="L2313" s="46" t="str">
        <f>((I2313&amp;A2313)&amp;"-")&amp;B2313</f>
        <v>REF1287-Wang 99 - S3</v>
      </c>
      <c r="M2313" t="s">
        <v>39</v>
      </c>
      <c r="N2313" s="40"/>
      <c r="O2313" s="40"/>
      <c r="P2313" s="40"/>
      <c r="Q2313" s="40"/>
      <c r="R2313" s="39"/>
      <c r="S2313" s="39"/>
      <c r="T2313" s="39"/>
      <c r="U2313" s="40"/>
      <c r="V2313" s="39"/>
      <c r="W2313" s="69"/>
      <c r="Y2313" t="s">
        <v>40</v>
      </c>
      <c r="AA2313">
        <v>28295082</v>
      </c>
      <c r="AB2313" s="46" t="b">
        <v>0</v>
      </c>
      <c r="AD2313" s="8"/>
    </row>
    <row r="2314" ht="14.25" customHeight="1">
      <c r="A2314" s="38">
        <v>1287</v>
      </c>
      <c r="B2314" s="46" t="s">
        <v>44</v>
      </c>
      <c r="C2314" s="46" t="s">
        <v>45</v>
      </c>
      <c r="D2314" s="46" t="s">
        <v>3320</v>
      </c>
      <c r="E2314" s="46" t="s">
        <v>3321</v>
      </c>
      <c r="F2314" t="s">
        <v>48</v>
      </c>
      <c r="G2314" s="46" t="s">
        <v>49</v>
      </c>
      <c r="H2314">
        <v>0.008994975815</v>
      </c>
      <c r="I2314" t="s">
        <v>37</v>
      </c>
      <c r="L2314" t="s">
        <v>50</v>
      </c>
      <c r="M2314" t="s">
        <v>39</v>
      </c>
      <c r="N2314" s="40"/>
      <c r="O2314" s="40"/>
      <c r="P2314" s="40"/>
      <c r="Q2314" s="40"/>
      <c r="R2314" s="39"/>
      <c r="S2314" s="39"/>
      <c r="T2314" s="39"/>
      <c r="U2314" s="40"/>
      <c r="V2314" s="39"/>
      <c r="W2314" s="69"/>
      <c r="Y2314" t="s">
        <v>40</v>
      </c>
      <c r="AA2314">
        <v>35563</v>
      </c>
      <c r="AB2314" s="46" t="b">
        <v>0</v>
      </c>
      <c r="AD2314" s="8"/>
    </row>
    <row r="2315" ht="14.25" customHeight="1">
      <c r="A2315" s="38">
        <v>1287</v>
      </c>
      <c r="B2315" s="46" t="s">
        <v>53</v>
      </c>
      <c r="C2315" s="46" t="s">
        <v>45</v>
      </c>
      <c r="D2315" s="46" t="s">
        <v>3322</v>
      </c>
      <c r="E2315" s="46" t="s">
        <v>3323</v>
      </c>
      <c r="F2315" t="s">
        <v>48</v>
      </c>
      <c r="G2315" s="46" t="s">
        <v>49</v>
      </c>
      <c r="H2315">
        <v>0.00177827941</v>
      </c>
      <c r="I2315" t="s">
        <v>37</v>
      </c>
      <c r="L2315" t="s">
        <v>50</v>
      </c>
      <c r="M2315" t="s">
        <v>39</v>
      </c>
      <c r="N2315" s="40"/>
      <c r="O2315" s="40"/>
      <c r="P2315" s="40"/>
      <c r="Q2315" s="40"/>
      <c r="R2315" s="39"/>
      <c r="S2315" s="39"/>
      <c r="T2315" s="39"/>
      <c r="U2315" s="40"/>
      <c r="V2315" s="39"/>
      <c r="W2315" s="69"/>
      <c r="Y2315" t="s">
        <v>40</v>
      </c>
      <c r="AA2315">
        <v>15170</v>
      </c>
      <c r="AB2315" s="46" t="b">
        <v>0</v>
      </c>
      <c r="AD2315" s="8"/>
    </row>
    <row r="2316" ht="14.25" customHeight="1">
      <c r="A2316" s="38">
        <v>1287</v>
      </c>
      <c r="B2316" s="46" t="s">
        <v>44</v>
      </c>
      <c r="C2316" s="46" t="s">
        <v>45</v>
      </c>
      <c r="D2316" s="46" t="s">
        <v>3324</v>
      </c>
      <c r="E2316" s="46" t="s">
        <v>3325</v>
      </c>
      <c r="F2316" t="s">
        <v>48</v>
      </c>
      <c r="G2316" s="46" t="s">
        <v>49</v>
      </c>
      <c r="H2316">
        <v>0.008375292821</v>
      </c>
      <c r="I2316" t="s">
        <v>37</v>
      </c>
      <c r="L2316" s="46" t="str">
        <f>((I2316&amp;A2316)&amp;"-")&amp;B2316</f>
        <v>REF1287-Wang 99 - S3</v>
      </c>
      <c r="M2316" t="s">
        <v>39</v>
      </c>
      <c r="N2316" s="40"/>
      <c r="O2316" s="40"/>
      <c r="P2316" s="40"/>
      <c r="Q2316" s="40"/>
      <c r="R2316" s="39"/>
      <c r="S2316" s="39"/>
      <c r="T2316" s="39"/>
      <c r="U2316" s="40"/>
      <c r="V2316" s="39"/>
      <c r="W2316" s="69"/>
      <c r="Y2316" t="s">
        <v>40</v>
      </c>
      <c r="AA2316">
        <v>28295097</v>
      </c>
      <c r="AB2316" s="46" t="b">
        <v>0</v>
      </c>
      <c r="AD2316" s="8"/>
    </row>
    <row r="2317" ht="14.25" customHeight="1">
      <c r="A2317" s="38">
        <v>1287</v>
      </c>
      <c r="B2317" s="46" t="s">
        <v>44</v>
      </c>
      <c r="C2317" s="46" t="s">
        <v>45</v>
      </c>
      <c r="D2317" s="46" t="s">
        <v>3326</v>
      </c>
      <c r="E2317" s="46" t="s">
        <v>3327</v>
      </c>
      <c r="F2317" t="s">
        <v>48</v>
      </c>
      <c r="G2317" s="46" t="s">
        <v>49</v>
      </c>
      <c r="H2317">
        <v>0.000083752928</v>
      </c>
      <c r="I2317" t="s">
        <v>37</v>
      </c>
      <c r="L2317" t="s">
        <v>50</v>
      </c>
      <c r="M2317" t="s">
        <v>39</v>
      </c>
      <c r="N2317" s="40"/>
      <c r="O2317" s="40"/>
      <c r="P2317" s="40"/>
      <c r="Q2317" s="40"/>
      <c r="R2317" s="39"/>
      <c r="S2317" s="39"/>
      <c r="T2317" s="39"/>
      <c r="U2317" s="40"/>
      <c r="V2317" s="39"/>
      <c r="W2317" s="69"/>
      <c r="Y2317" t="s">
        <v>40</v>
      </c>
      <c r="AA2317">
        <v>10469152</v>
      </c>
      <c r="AB2317" s="46" t="b">
        <v>0</v>
      </c>
      <c r="AD2317" s="8"/>
    </row>
    <row r="2318" ht="14.25" customHeight="1">
      <c r="A2318" s="38">
        <v>1287</v>
      </c>
      <c r="B2318" s="46" t="s">
        <v>44</v>
      </c>
      <c r="C2318" s="46" t="s">
        <v>45</v>
      </c>
      <c r="D2318" s="46" t="s">
        <v>3328</v>
      </c>
      <c r="E2318" s="46" t="s">
        <v>3329</v>
      </c>
      <c r="F2318" t="s">
        <v>48</v>
      </c>
      <c r="G2318" s="46" t="s">
        <v>49</v>
      </c>
      <c r="H2318">
        <v>0.001355189412</v>
      </c>
      <c r="I2318" t="s">
        <v>37</v>
      </c>
      <c r="L2318" t="s">
        <v>50</v>
      </c>
      <c r="M2318" t="s">
        <v>39</v>
      </c>
      <c r="N2318" s="40"/>
      <c r="O2318" s="40"/>
      <c r="P2318" s="40"/>
      <c r="Q2318" s="40"/>
      <c r="R2318" s="39"/>
      <c r="S2318" s="39"/>
      <c r="T2318" s="39"/>
      <c r="U2318" s="40"/>
      <c r="V2318" s="39"/>
      <c r="W2318" s="69"/>
      <c r="Y2318" t="s">
        <v>40</v>
      </c>
      <c r="AA2318">
        <v>204775</v>
      </c>
      <c r="AB2318" s="46" t="b">
        <v>0</v>
      </c>
      <c r="AD2318" s="8"/>
    </row>
    <row r="2319" ht="14.25" customHeight="1">
      <c r="A2319" s="38">
        <v>1287</v>
      </c>
      <c r="B2319" s="46" t="s">
        <v>44</v>
      </c>
      <c r="C2319" s="46" t="s">
        <v>45</v>
      </c>
      <c r="D2319" s="46" t="s">
        <v>3330</v>
      </c>
      <c r="E2319" s="46" t="s">
        <v>3331</v>
      </c>
      <c r="F2319" t="s">
        <v>48</v>
      </c>
      <c r="G2319" s="46" t="s">
        <v>49</v>
      </c>
      <c r="H2319">
        <v>0.000031988951</v>
      </c>
      <c r="I2319" t="s">
        <v>37</v>
      </c>
      <c r="L2319" s="46" t="str">
        <f>((I2319&amp;A2319)&amp;"-")&amp;B2319</f>
        <v>REF1287-Wang 99 - S3</v>
      </c>
      <c r="M2319" t="s">
        <v>39</v>
      </c>
      <c r="N2319" s="40"/>
      <c r="O2319" s="40"/>
      <c r="P2319" s="40"/>
      <c r="Q2319" s="40"/>
      <c r="R2319" s="39"/>
      <c r="S2319" s="39"/>
      <c r="T2319" s="39"/>
      <c r="U2319" s="40"/>
      <c r="V2319" s="39"/>
      <c r="W2319" s="69"/>
      <c r="Y2319" t="s">
        <v>40</v>
      </c>
      <c r="AA2319">
        <v>28295201</v>
      </c>
      <c r="AB2319" s="46" t="b">
        <v>0</v>
      </c>
      <c r="AD2319" s="8"/>
    </row>
    <row r="2320" ht="14.25" customHeight="1">
      <c r="A2320" s="38">
        <v>1287</v>
      </c>
      <c r="B2320" s="46" t="s">
        <v>44</v>
      </c>
      <c r="C2320" s="46" t="s">
        <v>45</v>
      </c>
      <c r="D2320" s="46" t="s">
        <v>3332</v>
      </c>
      <c r="E2320" s="46" t="s">
        <v>3333</v>
      </c>
      <c r="F2320" t="s">
        <v>48</v>
      </c>
      <c r="G2320" s="46" t="s">
        <v>49</v>
      </c>
      <c r="H2320">
        <v>0.020230191787</v>
      </c>
      <c r="I2320" t="s">
        <v>37</v>
      </c>
      <c r="L2320" s="46" t="str">
        <f>((I2320&amp;A2320)&amp;"-")&amp;B2320</f>
        <v>REF1287-Wang 99 - S3</v>
      </c>
      <c r="M2320" t="s">
        <v>39</v>
      </c>
      <c r="N2320" s="40"/>
      <c r="O2320" s="40"/>
      <c r="P2320" s="40"/>
      <c r="Q2320" s="40"/>
      <c r="R2320" s="39"/>
      <c r="S2320" s="39"/>
      <c r="T2320" s="39"/>
      <c r="U2320" s="40"/>
      <c r="V2320" s="39"/>
      <c r="W2320" s="69"/>
      <c r="Y2320" t="s">
        <v>40</v>
      </c>
      <c r="AA2320">
        <v>28295080</v>
      </c>
      <c r="AB2320" s="46" t="b">
        <v>0</v>
      </c>
      <c r="AD2320" s="8"/>
    </row>
    <row r="2321" ht="14.25" customHeight="1">
      <c r="A2321" s="38">
        <v>1287</v>
      </c>
      <c r="B2321" s="46" t="s">
        <v>44</v>
      </c>
      <c r="C2321" s="46" t="s">
        <v>45</v>
      </c>
      <c r="D2321" s="46" t="s">
        <v>3334</v>
      </c>
      <c r="E2321" s="46" t="s">
        <v>3335</v>
      </c>
      <c r="F2321" t="s">
        <v>48</v>
      </c>
      <c r="G2321" s="46" t="s">
        <v>49</v>
      </c>
      <c r="H2321">
        <v>0.001233104833</v>
      </c>
      <c r="I2321" t="s">
        <v>37</v>
      </c>
      <c r="L2321" t="s">
        <v>50</v>
      </c>
      <c r="M2321" t="s">
        <v>39</v>
      </c>
      <c r="N2321" s="40"/>
      <c r="O2321" s="40"/>
      <c r="P2321" s="40"/>
      <c r="Q2321" s="40"/>
      <c r="R2321" s="39"/>
      <c r="S2321" s="39"/>
      <c r="T2321" s="39"/>
      <c r="U2321" s="40"/>
      <c r="V2321" s="39"/>
      <c r="W2321" s="69"/>
      <c r="Y2321" t="s">
        <v>40</v>
      </c>
      <c r="AA2321">
        <v>61501</v>
      </c>
      <c r="AB2321" s="46" t="b">
        <v>0</v>
      </c>
      <c r="AD2321" s="8"/>
    </row>
    <row r="2322" ht="14.25" customHeight="1">
      <c r="A2322" s="38">
        <v>1287</v>
      </c>
      <c r="B2322" s="46" t="s">
        <v>44</v>
      </c>
      <c r="C2322" s="46" t="s">
        <v>45</v>
      </c>
      <c r="D2322" s="46" t="s">
        <v>3336</v>
      </c>
      <c r="E2322" s="46" t="s">
        <v>3337</v>
      </c>
      <c r="F2322" t="s">
        <v>48</v>
      </c>
      <c r="G2322" s="46" t="s">
        <v>49</v>
      </c>
      <c r="H2322">
        <v>0.000717794291</v>
      </c>
      <c r="I2322" t="s">
        <v>37</v>
      </c>
      <c r="L2322" t="s">
        <v>50</v>
      </c>
      <c r="M2322" t="s">
        <v>39</v>
      </c>
      <c r="N2322" s="40"/>
      <c r="O2322" s="40"/>
      <c r="P2322" s="40"/>
      <c r="Q2322" s="40"/>
      <c r="R2322" s="39"/>
      <c r="S2322" s="39"/>
      <c r="T2322" s="39"/>
      <c r="U2322" s="40"/>
      <c r="V2322" s="39"/>
      <c r="W2322" s="69"/>
      <c r="Y2322" t="s">
        <v>40</v>
      </c>
      <c r="AA2322">
        <v>201522</v>
      </c>
      <c r="AB2322" s="46" t="b">
        <v>0</v>
      </c>
      <c r="AD2322" s="8"/>
    </row>
    <row r="2323" ht="14.25" customHeight="1">
      <c r="A2323" s="38">
        <v>1287</v>
      </c>
      <c r="B2323" s="46" t="s">
        <v>44</v>
      </c>
      <c r="C2323" s="46" t="s">
        <v>45</v>
      </c>
      <c r="D2323" s="46" t="s">
        <v>3338</v>
      </c>
      <c r="E2323" s="46" t="s">
        <v>3339</v>
      </c>
      <c r="F2323" t="s">
        <v>48</v>
      </c>
      <c r="G2323" s="46" t="s">
        <v>49</v>
      </c>
      <c r="H2323">
        <v>0.000066527316</v>
      </c>
      <c r="I2323" t="s">
        <v>37</v>
      </c>
      <c r="L2323" t="s">
        <v>50</v>
      </c>
      <c r="M2323" t="s">
        <v>39</v>
      </c>
      <c r="N2323" s="40"/>
      <c r="O2323" s="40"/>
      <c r="P2323" s="40"/>
      <c r="Q2323" s="40"/>
      <c r="R2323" s="39"/>
      <c r="S2323" s="39"/>
      <c r="T2323" s="39"/>
      <c r="U2323" s="40"/>
      <c r="V2323" s="39"/>
      <c r="W2323" s="69"/>
      <c r="Y2323" t="s">
        <v>40</v>
      </c>
      <c r="AA2323">
        <v>10469146</v>
      </c>
      <c r="AB2323" s="46" t="b">
        <v>0</v>
      </c>
      <c r="AD2323" s="8"/>
    </row>
    <row r="2324" ht="14.25" customHeight="1">
      <c r="A2324" s="38">
        <v>1287</v>
      </c>
      <c r="B2324" s="46" t="s">
        <v>44</v>
      </c>
      <c r="C2324" s="46" t="s">
        <v>45</v>
      </c>
      <c r="D2324" s="46" t="s">
        <v>3340</v>
      </c>
      <c r="E2324" s="46" t="s">
        <v>3341</v>
      </c>
      <c r="F2324" t="s">
        <v>48</v>
      </c>
      <c r="G2324" s="46" t="s">
        <v>49</v>
      </c>
      <c r="H2324">
        <v>0.000385478358</v>
      </c>
      <c r="I2324" t="s">
        <v>37</v>
      </c>
      <c r="L2324" t="s">
        <v>50</v>
      </c>
      <c r="M2324" t="s">
        <v>39</v>
      </c>
      <c r="N2324" s="40"/>
      <c r="O2324" s="40"/>
      <c r="P2324" s="40"/>
      <c r="Q2324" s="40"/>
      <c r="R2324" s="39"/>
      <c r="S2324" s="39"/>
      <c r="T2324" s="39"/>
      <c r="U2324" s="40"/>
      <c r="V2324" s="39"/>
      <c r="W2324" s="69"/>
      <c r="Y2324" t="s">
        <v>40</v>
      </c>
      <c r="AA2324">
        <v>59830</v>
      </c>
      <c r="AB2324" s="46" t="b">
        <v>0</v>
      </c>
      <c r="AD2324" s="8"/>
    </row>
    <row r="2325" ht="14.25" customHeight="1">
      <c r="A2325" s="38">
        <v>1287</v>
      </c>
      <c r="B2325" s="46" t="s">
        <v>44</v>
      </c>
      <c r="C2325" s="46" t="s">
        <v>45</v>
      </c>
      <c r="D2325" s="46" t="s">
        <v>3342</v>
      </c>
      <c r="E2325" s="46" t="s">
        <v>3343</v>
      </c>
      <c r="F2325" t="s">
        <v>48</v>
      </c>
      <c r="G2325" s="46" t="s">
        <v>49</v>
      </c>
      <c r="H2325">
        <v>0.000492039536</v>
      </c>
      <c r="I2325" t="s">
        <v>37</v>
      </c>
      <c r="L2325" t="s">
        <v>50</v>
      </c>
      <c r="M2325" t="s">
        <v>39</v>
      </c>
      <c r="N2325" s="40"/>
      <c r="O2325" s="40"/>
      <c r="P2325" s="40"/>
      <c r="Q2325" s="40"/>
      <c r="R2325" s="39"/>
      <c r="S2325" s="39"/>
      <c r="T2325" s="39"/>
      <c r="U2325" s="40"/>
      <c r="V2325" s="39"/>
      <c r="W2325" s="69"/>
      <c r="Y2325" t="s">
        <v>40</v>
      </c>
      <c r="AA2325">
        <v>311117</v>
      </c>
      <c r="AB2325" s="46" t="b">
        <v>0</v>
      </c>
      <c r="AD2325" s="8"/>
    </row>
    <row r="2326" ht="14.25" customHeight="1">
      <c r="A2326" s="38">
        <v>1287</v>
      </c>
      <c r="B2326" s="46" t="s">
        <v>44</v>
      </c>
      <c r="C2326" s="46" t="s">
        <v>45</v>
      </c>
      <c r="D2326" s="46" t="s">
        <v>3344</v>
      </c>
      <c r="E2326" s="46" t="s">
        <v>3345</v>
      </c>
      <c r="F2326" t="s">
        <v>48</v>
      </c>
      <c r="G2326" s="46" t="s">
        <v>49</v>
      </c>
      <c r="H2326">
        <v>0.000223357222</v>
      </c>
      <c r="I2326" t="s">
        <v>37</v>
      </c>
      <c r="L2326" t="s">
        <v>50</v>
      </c>
      <c r="M2326" t="s">
        <v>39</v>
      </c>
      <c r="N2326" s="40"/>
      <c r="O2326" s="40"/>
      <c r="P2326" s="40"/>
      <c r="Q2326" s="40"/>
      <c r="R2326" s="39"/>
      <c r="S2326" s="39"/>
      <c r="T2326" s="39"/>
      <c r="U2326" s="40"/>
      <c r="V2326" s="39"/>
      <c r="W2326" s="69"/>
      <c r="Y2326" t="s">
        <v>40</v>
      </c>
      <c r="AA2326">
        <v>10469145</v>
      </c>
      <c r="AB2326" s="46" t="b">
        <v>0</v>
      </c>
      <c r="AD2326" s="8"/>
    </row>
    <row r="2327" ht="14.25" customHeight="1">
      <c r="A2327" s="38">
        <v>1287</v>
      </c>
      <c r="B2327" s="46" t="s">
        <v>44</v>
      </c>
      <c r="C2327" s="46" t="s">
        <v>45</v>
      </c>
      <c r="D2327" s="46" t="s">
        <v>3346</v>
      </c>
      <c r="E2327" s="46" t="s">
        <v>3347</v>
      </c>
      <c r="F2327" t="s">
        <v>48</v>
      </c>
      <c r="G2327" s="46" t="s">
        <v>49</v>
      </c>
      <c r="H2327">
        <v>0.015452544395</v>
      </c>
      <c r="I2327" t="s">
        <v>37</v>
      </c>
      <c r="L2327" s="46" t="str">
        <f>((I2327&amp;A2327)&amp;"-")&amp;B2327</f>
        <v>REF1287-Wang 99 - S3</v>
      </c>
      <c r="M2327" t="s">
        <v>39</v>
      </c>
      <c r="N2327" s="40"/>
      <c r="O2327" s="40"/>
      <c r="P2327" s="40"/>
      <c r="Q2327" s="40"/>
      <c r="R2327" s="39"/>
      <c r="S2327" s="39"/>
      <c r="T2327" s="39"/>
      <c r="U2327" s="40"/>
      <c r="V2327" s="39"/>
      <c r="W2327" s="69"/>
      <c r="Y2327" t="s">
        <v>40</v>
      </c>
      <c r="AA2327">
        <v>28295087</v>
      </c>
      <c r="AB2327" s="46" t="b">
        <v>0</v>
      </c>
      <c r="AD2327" s="8"/>
    </row>
    <row r="2328" ht="14.25" customHeight="1">
      <c r="A2328" s="38">
        <v>1287</v>
      </c>
      <c r="B2328" s="46" t="s">
        <v>44</v>
      </c>
      <c r="C2328" s="46" t="s">
        <v>45</v>
      </c>
      <c r="D2328" s="46" t="s">
        <v>3348</v>
      </c>
      <c r="E2328" s="46" t="s">
        <v>3349</v>
      </c>
      <c r="F2328" t="s">
        <v>48</v>
      </c>
      <c r="G2328" s="46" t="s">
        <v>49</v>
      </c>
      <c r="H2328">
        <v>0.040179081085</v>
      </c>
      <c r="I2328" t="s">
        <v>37</v>
      </c>
      <c r="L2328" s="46" t="str">
        <f>((I2328&amp;A2328)&amp;"-")&amp;B2328</f>
        <v>REF1287-Wang 99 - S3</v>
      </c>
      <c r="M2328" t="s">
        <v>39</v>
      </c>
      <c r="N2328" s="40"/>
      <c r="O2328" s="40"/>
      <c r="P2328" s="40"/>
      <c r="Q2328" s="40"/>
      <c r="R2328" s="39"/>
      <c r="S2328" s="39"/>
      <c r="T2328" s="39"/>
      <c r="U2328" s="40"/>
      <c r="V2328" s="39"/>
      <c r="W2328" s="69"/>
      <c r="Y2328" t="s">
        <v>40</v>
      </c>
      <c r="AA2328">
        <v>24835442</v>
      </c>
      <c r="AB2328" s="46" t="b">
        <v>0</v>
      </c>
      <c r="AD2328" s="8"/>
    </row>
    <row r="2329" ht="14.25" customHeight="1">
      <c r="A2329" s="38">
        <v>1287</v>
      </c>
      <c r="B2329" s="46" t="s">
        <v>44</v>
      </c>
      <c r="C2329" s="46" t="s">
        <v>45</v>
      </c>
      <c r="D2329" s="46" t="s">
        <v>3350</v>
      </c>
      <c r="E2329" s="46" t="s">
        <v>3351</v>
      </c>
      <c r="F2329" t="s">
        <v>48</v>
      </c>
      <c r="G2329" s="46" t="s">
        <v>49</v>
      </c>
      <c r="H2329">
        <v>0.000150314197</v>
      </c>
      <c r="I2329" t="s">
        <v>37</v>
      </c>
      <c r="L2329" t="s">
        <v>50</v>
      </c>
      <c r="M2329" t="s">
        <v>39</v>
      </c>
      <c r="N2329" s="40"/>
      <c r="O2329" s="40"/>
      <c r="P2329" s="40"/>
      <c r="Q2329" s="40"/>
      <c r="R2329" s="39"/>
      <c r="S2329" s="39"/>
      <c r="T2329" s="39"/>
      <c r="U2329" s="40"/>
      <c r="V2329" s="39"/>
      <c r="W2329" s="69"/>
      <c r="Y2329" t="s">
        <v>40</v>
      </c>
      <c r="AA2329">
        <v>310979</v>
      </c>
      <c r="AB2329" s="46" t="b">
        <v>0</v>
      </c>
      <c r="AD2329" s="8"/>
    </row>
    <row r="2330" ht="14.25" customHeight="1">
      <c r="A2330" s="38">
        <v>1157</v>
      </c>
      <c r="B2330" s="46" t="s">
        <v>3352</v>
      </c>
      <c r="C2330" s="46" t="s">
        <v>2403</v>
      </c>
      <c r="D2330" s="11" t="s">
        <v>3353</v>
      </c>
      <c r="E2330" s="11" t="s">
        <v>3354</v>
      </c>
      <c r="F2330" s="7" t="s">
        <v>2084</v>
      </c>
      <c r="G2330" s="7" t="s">
        <v>2085</v>
      </c>
      <c r="H2330">
        <v>0.0011009180751</v>
      </c>
      <c r="I2330" t="s">
        <v>37</v>
      </c>
      <c r="K2330" s="47" t="s">
        <v>43</v>
      </c>
      <c r="L2330" s="47" t="s">
        <v>3355</v>
      </c>
      <c r="M2330" t="s">
        <v>39</v>
      </c>
      <c r="N2330" s="71"/>
      <c r="O2330" s="71"/>
      <c r="P2330" s="71"/>
      <c r="Q2330" s="71"/>
      <c r="R2330" s="29"/>
      <c r="S2330" s="29"/>
      <c r="T2330" s="29"/>
      <c r="U2330" s="71"/>
      <c r="V2330" s="29"/>
      <c r="W2330" s="60"/>
      <c r="Y2330" t="s">
        <v>40</v>
      </c>
      <c r="AA2330">
        <v>205483</v>
      </c>
      <c r="AB2330" t="b">
        <f>if((W2330=""),false,true)</f>
        <v>0</v>
      </c>
      <c r="AD2330" s="37"/>
    </row>
    <row r="2331" ht="14.25" customHeight="1">
      <c r="A2331" s="38">
        <v>1157</v>
      </c>
      <c r="B2331" s="46" t="s">
        <v>3352</v>
      </c>
      <c r="C2331" s="46" t="s">
        <v>2403</v>
      </c>
      <c r="D2331" s="11" t="s">
        <v>3353</v>
      </c>
      <c r="E2331" s="11" t="s">
        <v>3354</v>
      </c>
      <c r="F2331" s="7" t="s">
        <v>2087</v>
      </c>
      <c r="G2331" s="7" t="s">
        <v>2085</v>
      </c>
      <c r="H2331">
        <v>0.002186938292257</v>
      </c>
      <c r="I2331" t="s">
        <v>37</v>
      </c>
      <c r="K2331" s="47" t="s">
        <v>43</v>
      </c>
      <c r="L2331" s="47" t="s">
        <v>3355</v>
      </c>
      <c r="M2331" t="s">
        <v>39</v>
      </c>
      <c r="N2331" s="71"/>
      <c r="O2331" s="71"/>
      <c r="P2331" s="71"/>
      <c r="Q2331" s="71"/>
      <c r="R2331" s="29"/>
      <c r="S2331" s="29"/>
      <c r="T2331" s="29"/>
      <c r="U2331" s="71"/>
      <c r="V2331" s="29"/>
      <c r="W2331" s="60"/>
      <c r="Y2331" t="s">
        <v>40</v>
      </c>
      <c r="AA2331">
        <v>205483</v>
      </c>
      <c r="AB2331" t="b">
        <f>if((W2331=""),false,true)</f>
        <v>0</v>
      </c>
      <c r="AD2331" s="37"/>
    </row>
    <row r="2332" ht="14.25" customHeight="1">
      <c r="A2332" s="38">
        <v>1157</v>
      </c>
      <c r="B2332" s="46" t="s">
        <v>3352</v>
      </c>
      <c r="C2332" s="46" t="s">
        <v>2403</v>
      </c>
      <c r="D2332" s="11" t="s">
        <v>3353</v>
      </c>
      <c r="E2332" s="11" t="s">
        <v>3354</v>
      </c>
      <c r="F2332" s="7" t="s">
        <v>2088</v>
      </c>
      <c r="G2332" s="7" t="s">
        <v>2085</v>
      </c>
      <c r="H2332">
        <v>0.00552868417949</v>
      </c>
      <c r="I2332" t="s">
        <v>37</v>
      </c>
      <c r="K2332" s="47" t="s">
        <v>43</v>
      </c>
      <c r="L2332" s="47" t="s">
        <v>3355</v>
      </c>
      <c r="M2332" t="s">
        <v>39</v>
      </c>
      <c r="N2332" s="71"/>
      <c r="O2332" s="71"/>
      <c r="P2332" s="71"/>
      <c r="Q2332" s="71"/>
      <c r="R2332" s="29"/>
      <c r="S2332" s="29"/>
      <c r="T2332" s="29"/>
      <c r="U2332" s="71"/>
      <c r="V2332" s="29"/>
      <c r="W2332" s="60"/>
      <c r="Y2332" t="s">
        <v>40</v>
      </c>
      <c r="AA2332">
        <v>205483</v>
      </c>
      <c r="AB2332" t="b">
        <f>if((W2332=""),false,true)</f>
        <v>0</v>
      </c>
      <c r="AD2332" s="37"/>
    </row>
    <row r="2333" ht="14.25" customHeight="1">
      <c r="A2333" s="38">
        <v>1157</v>
      </c>
      <c r="B2333" s="46" t="s">
        <v>3352</v>
      </c>
      <c r="C2333" s="46" t="s">
        <v>2403</v>
      </c>
      <c r="D2333" s="11" t="s">
        <v>3353</v>
      </c>
      <c r="E2333" s="11" t="s">
        <v>3354</v>
      </c>
      <c r="F2333" s="7" t="s">
        <v>2089</v>
      </c>
      <c r="G2333" s="7" t="s">
        <v>2085</v>
      </c>
      <c r="H2333">
        <v>0.0178972893212</v>
      </c>
      <c r="I2333" t="s">
        <v>37</v>
      </c>
      <c r="K2333" s="47" t="s">
        <v>43</v>
      </c>
      <c r="L2333" s="47" t="s">
        <v>3355</v>
      </c>
      <c r="M2333" t="s">
        <v>39</v>
      </c>
      <c r="N2333" s="71"/>
      <c r="O2333" s="71"/>
      <c r="P2333" s="71"/>
      <c r="Q2333" s="71"/>
      <c r="R2333" s="29"/>
      <c r="S2333" s="29"/>
      <c r="T2333" s="29"/>
      <c r="U2333" s="71"/>
      <c r="V2333" s="29"/>
      <c r="W2333" s="60"/>
      <c r="Y2333" t="s">
        <v>40</v>
      </c>
      <c r="AA2333">
        <v>205483</v>
      </c>
      <c r="AB2333" t="b">
        <f>if((W2333=""),false,true)</f>
        <v>0</v>
      </c>
      <c r="AD2333" s="37"/>
    </row>
    <row r="2334" ht="14.25" customHeight="1">
      <c r="A2334" s="38">
        <v>1157</v>
      </c>
      <c r="B2334" s="46" t="s">
        <v>3352</v>
      </c>
      <c r="C2334" s="46" t="s">
        <v>2403</v>
      </c>
      <c r="D2334" s="11" t="s">
        <v>3353</v>
      </c>
      <c r="E2334" s="11" t="s">
        <v>3354</v>
      </c>
      <c r="F2334" s="7" t="s">
        <v>2090</v>
      </c>
      <c r="G2334" s="7" t="s">
        <v>2085</v>
      </c>
      <c r="H2334">
        <v>0.054149382587681</v>
      </c>
      <c r="I2334" t="s">
        <v>37</v>
      </c>
      <c r="K2334" s="47" t="s">
        <v>43</v>
      </c>
      <c r="L2334" s="47" t="s">
        <v>3355</v>
      </c>
      <c r="M2334" t="s">
        <v>39</v>
      </c>
      <c r="N2334" s="71"/>
      <c r="O2334" s="71"/>
      <c r="P2334" s="71"/>
      <c r="Q2334" s="71"/>
      <c r="R2334" s="29"/>
      <c r="S2334" s="29"/>
      <c r="T2334" s="29"/>
      <c r="U2334" s="71"/>
      <c r="V2334" s="29"/>
      <c r="W2334" s="60"/>
      <c r="Y2334" t="s">
        <v>40</v>
      </c>
      <c r="AA2334">
        <v>205483</v>
      </c>
      <c r="AB2334" t="b">
        <f>if((W2334=""),false,true)</f>
        <v>0</v>
      </c>
      <c r="AD2334" s="37"/>
    </row>
    <row r="2335" ht="14.25" customHeight="1">
      <c r="A2335" s="38">
        <v>1157</v>
      </c>
      <c r="B2335" s="46" t="s">
        <v>3352</v>
      </c>
      <c r="C2335" s="46" t="s">
        <v>2403</v>
      </c>
      <c r="D2335" s="11" t="s">
        <v>3353</v>
      </c>
      <c r="E2335" s="11" t="s">
        <v>3354</v>
      </c>
      <c r="F2335" s="7" t="s">
        <v>2091</v>
      </c>
      <c r="G2335" s="7" t="s">
        <v>2085</v>
      </c>
      <c r="H2335">
        <v>0.10230862992288</v>
      </c>
      <c r="I2335" t="s">
        <v>37</v>
      </c>
      <c r="K2335" s="47" t="s">
        <v>43</v>
      </c>
      <c r="L2335" s="47" t="s">
        <v>3355</v>
      </c>
      <c r="M2335" t="s">
        <v>39</v>
      </c>
      <c r="N2335" s="71"/>
      <c r="O2335" s="71"/>
      <c r="P2335" s="71"/>
      <c r="Q2335" s="71"/>
      <c r="R2335" s="29"/>
      <c r="S2335" s="29"/>
      <c r="T2335" s="29"/>
      <c r="U2335" s="71"/>
      <c r="V2335" s="29"/>
      <c r="W2335" s="60"/>
      <c r="Y2335" t="s">
        <v>40</v>
      </c>
      <c r="AA2335">
        <v>205483</v>
      </c>
      <c r="AB2335" t="b">
        <f>if((W2335=""),false,true)</f>
        <v>0</v>
      </c>
      <c r="AD2335" s="37"/>
    </row>
    <row r="2336" ht="14.25" customHeight="1">
      <c r="A2336" s="38">
        <v>1157</v>
      </c>
      <c r="B2336" s="46" t="s">
        <v>3352</v>
      </c>
      <c r="C2336" s="46" t="s">
        <v>2403</v>
      </c>
      <c r="D2336" s="11" t="s">
        <v>3353</v>
      </c>
      <c r="E2336" s="11" t="s">
        <v>3354</v>
      </c>
      <c r="F2336" s="7" t="s">
        <v>2092</v>
      </c>
      <c r="G2336" s="7" t="s">
        <v>2085</v>
      </c>
      <c r="H2336">
        <v>0.17513808400687</v>
      </c>
      <c r="I2336" t="s">
        <v>37</v>
      </c>
      <c r="K2336" s="47" t="s">
        <v>43</v>
      </c>
      <c r="L2336" s="47" t="s">
        <v>3355</v>
      </c>
      <c r="M2336" t="s">
        <v>39</v>
      </c>
      <c r="N2336" s="71"/>
      <c r="O2336" s="71"/>
      <c r="P2336" s="71"/>
      <c r="Q2336" s="71"/>
      <c r="R2336" s="29"/>
      <c r="S2336" s="29"/>
      <c r="T2336" s="29"/>
      <c r="U2336" s="71"/>
      <c r="V2336" s="29"/>
      <c r="W2336" s="60"/>
      <c r="Y2336" t="s">
        <v>40</v>
      </c>
      <c r="AA2336">
        <v>205483</v>
      </c>
      <c r="AB2336" t="b">
        <f>if((W2336=""),false,true)</f>
        <v>0</v>
      </c>
      <c r="AD2336" s="37"/>
    </row>
    <row r="2337" ht="14.25" customHeight="1">
      <c r="A2337" s="38">
        <v>1157</v>
      </c>
      <c r="B2337" s="46" t="s">
        <v>3352</v>
      </c>
      <c r="C2337" s="46" t="s">
        <v>2403</v>
      </c>
      <c r="D2337" s="11" t="s">
        <v>3353</v>
      </c>
      <c r="E2337" s="11" t="s">
        <v>3354</v>
      </c>
      <c r="F2337" s="7" t="s">
        <v>48</v>
      </c>
      <c r="G2337" s="7" t="s">
        <v>49</v>
      </c>
      <c r="H2337">
        <v>0.00074628214392</v>
      </c>
      <c r="I2337" t="s">
        <v>37</v>
      </c>
      <c r="K2337" s="47" t="s">
        <v>43</v>
      </c>
      <c r="L2337" s="47" t="s">
        <v>3355</v>
      </c>
      <c r="M2337" t="s">
        <v>39</v>
      </c>
      <c r="N2337" s="71"/>
      <c r="O2337" s="71"/>
      <c r="P2337" s="71"/>
      <c r="Q2337" s="71"/>
      <c r="R2337" s="29"/>
      <c r="S2337" s="29"/>
      <c r="T2337" s="29"/>
      <c r="U2337" s="71"/>
      <c r="V2337" s="29"/>
      <c r="W2337" s="60"/>
      <c r="Y2337" t="s">
        <v>40</v>
      </c>
      <c r="AA2337">
        <v>205483</v>
      </c>
      <c r="AB2337" t="b">
        <f>if((W2337=""),false,true)</f>
        <v>0</v>
      </c>
      <c r="AD2337" s="37"/>
    </row>
    <row r="2338" ht="14.25" customHeight="1">
      <c r="A2338" s="38">
        <v>1287</v>
      </c>
      <c r="B2338" s="46" t="s">
        <v>53</v>
      </c>
      <c r="C2338" s="46" t="s">
        <v>45</v>
      </c>
      <c r="D2338" s="46" t="s">
        <v>3356</v>
      </c>
      <c r="E2338" s="46" t="s">
        <v>3357</v>
      </c>
      <c r="F2338" t="s">
        <v>48</v>
      </c>
      <c r="G2338" s="46" t="s">
        <v>49</v>
      </c>
      <c r="H2338">
        <v>0.104712854805</v>
      </c>
      <c r="I2338" t="s">
        <v>37</v>
      </c>
      <c r="L2338" t="s">
        <v>50</v>
      </c>
      <c r="M2338" t="s">
        <v>39</v>
      </c>
      <c r="N2338" s="40"/>
      <c r="O2338" s="40"/>
      <c r="P2338" s="40"/>
      <c r="Q2338" s="40"/>
      <c r="R2338" s="39"/>
      <c r="S2338" s="39"/>
      <c r="T2338" s="39"/>
      <c r="U2338" s="40"/>
      <c r="V2338" s="39"/>
      <c r="W2338" s="69"/>
      <c r="Y2338" t="s">
        <v>40</v>
      </c>
      <c r="AA2338">
        <v>10297844</v>
      </c>
      <c r="AB2338" s="46" t="b">
        <v>0</v>
      </c>
      <c r="AD2338" s="8"/>
    </row>
    <row r="2339" ht="14.25" customHeight="1">
      <c r="A2339" s="38">
        <v>981</v>
      </c>
      <c r="B2339" s="44" t="s">
        <v>1926</v>
      </c>
      <c r="C2339" s="46" t="s">
        <v>1219</v>
      </c>
      <c r="D2339" s="46" t="s">
        <v>3358</v>
      </c>
      <c r="E2339" s="46" t="s">
        <v>3359</v>
      </c>
      <c r="F2339" s="41" t="s">
        <v>689</v>
      </c>
      <c r="G2339" s="41" t="s">
        <v>762</v>
      </c>
      <c r="H2339" s="65">
        <f>W2339</f>
        <v>0.3991</v>
      </c>
      <c r="I2339" t="s">
        <v>37</v>
      </c>
      <c r="K2339" s="47" t="s">
        <v>43</v>
      </c>
      <c r="L2339" s="47" t="str">
        <f>((I2339&amp;A2339)&amp;"-")&amp;B2339</f>
        <v>REF981-Li; J.; Masso; J.J.; and Guertin; J.A.; Prediction of drug solubility in an acrylate adhesive based on the drug-polymer interaction parameter and drug solubility in acetonitrile. Journal of Controlled Release; 2002. 83: 211-221</v>
      </c>
      <c r="M2339" t="s">
        <v>39</v>
      </c>
      <c r="N2339" s="71">
        <f>U2339*V2339</f>
        <v>7.217544</v>
      </c>
      <c r="O2339" s="71">
        <v>100</v>
      </c>
      <c r="P2339" s="71">
        <v>0.786</v>
      </c>
      <c r="Q2339" s="71">
        <v>1.096</v>
      </c>
      <c r="R2339" s="29">
        <f>O2339/P2339</f>
        <v>127.226463104326</v>
      </c>
      <c r="S2339" s="29">
        <f>N2339/Q2339</f>
        <v>6.5853503649635</v>
      </c>
      <c r="T2339" s="29">
        <f>R2339+S2339</f>
        <v>133.811813469289</v>
      </c>
      <c r="U2339" s="71">
        <v>135.16</v>
      </c>
      <c r="V2339" s="29">
        <v>0.0534</v>
      </c>
      <c r="W2339" s="60">
        <f>round((V2339/(T2339/1000)),4)</f>
        <v>0.3991</v>
      </c>
      <c r="Y2339" t="s">
        <v>40</v>
      </c>
      <c r="AA2339">
        <v>7188</v>
      </c>
      <c r="AB2339" t="b">
        <v>1</v>
      </c>
      <c r="AD2339" s="37"/>
    </row>
    <row r="2340" ht="14.25" customHeight="1">
      <c r="A2340" s="38">
        <v>934</v>
      </c>
      <c r="B2340" s="46" t="s">
        <v>3360</v>
      </c>
      <c r="C2340" s="46" t="s">
        <v>3361</v>
      </c>
      <c r="D2340" s="46" t="s">
        <v>3362</v>
      </c>
      <c r="E2340" s="46" t="s">
        <v>3363</v>
      </c>
      <c r="F2340" s="41" t="s">
        <v>485</v>
      </c>
      <c r="G2340" s="41" t="s">
        <v>665</v>
      </c>
      <c r="H2340" s="65">
        <v>0.339</v>
      </c>
      <c r="I2340" t="s">
        <v>3364</v>
      </c>
      <c r="K2340" s="46" t="s">
        <v>43</v>
      </c>
      <c r="L2340" s="46" t="s">
        <v>3365</v>
      </c>
      <c r="M2340" t="s">
        <v>39</v>
      </c>
      <c r="N2340" s="40">
        <f>U2340*V2340</f>
        <v>4.444202555904</v>
      </c>
      <c r="O2340" s="56">
        <v>74.1216</v>
      </c>
      <c r="P2340" s="56">
        <v>0.805</v>
      </c>
      <c r="Q2340" s="56">
        <v>1.315</v>
      </c>
      <c r="R2340" s="39">
        <f>O2340/P2340</f>
        <v>92.0765217391304</v>
      </c>
      <c r="S2340" s="39">
        <f>N2340/Q2340</f>
        <v>3.37962171551635</v>
      </c>
      <c r="T2340" s="39">
        <f>R2340+S2340</f>
        <v>95.4561434546468</v>
      </c>
      <c r="U2340" s="40">
        <v>137.136</v>
      </c>
      <c r="V2340" s="39">
        <v>0.032407264</v>
      </c>
      <c r="W2340" s="69">
        <f>round(((1000*V2340)/T2340),3)</f>
        <v>0.339</v>
      </c>
      <c r="Y2340" t="s">
        <v>40</v>
      </c>
      <c r="AA2340">
        <v>953</v>
      </c>
      <c r="AB2340" t="b">
        <v>1</v>
      </c>
      <c r="AD2340" s="8"/>
    </row>
    <row r="2341" ht="14.25" customHeight="1">
      <c r="A2341" s="38">
        <v>934</v>
      </c>
      <c r="B2341" s="46" t="s">
        <v>3360</v>
      </c>
      <c r="C2341" s="46" t="s">
        <v>3361</v>
      </c>
      <c r="D2341" s="46" t="s">
        <v>3362</v>
      </c>
      <c r="E2341" s="46" t="s">
        <v>3363</v>
      </c>
      <c r="F2341" s="41" t="s">
        <v>547</v>
      </c>
      <c r="G2341" s="41" t="s">
        <v>548</v>
      </c>
      <c r="H2341" s="65">
        <v>0.092</v>
      </c>
      <c r="I2341" t="s">
        <v>3364</v>
      </c>
      <c r="K2341" s="46" t="s">
        <v>43</v>
      </c>
      <c r="L2341" s="46" t="s">
        <v>3365</v>
      </c>
      <c r="M2341" t="s">
        <v>39</v>
      </c>
      <c r="N2341" s="40">
        <f>U2341*V2341</f>
        <v>2.4227397209568</v>
      </c>
      <c r="O2341" s="56">
        <v>158.2811</v>
      </c>
      <c r="P2341" s="56">
        <v>0.828</v>
      </c>
      <c r="Q2341" s="56">
        <v>1.315</v>
      </c>
      <c r="R2341" s="39">
        <f>O2341/P2341</f>
        <v>191.160748792271</v>
      </c>
      <c r="S2341" s="39">
        <f>N2341/Q2341</f>
        <v>1.84238762049947</v>
      </c>
      <c r="T2341" s="39">
        <f>R2341+S2341</f>
        <v>193.00313641277</v>
      </c>
      <c r="U2341" s="40">
        <v>137.136</v>
      </c>
      <c r="V2341" s="39">
        <v>0.0176666938</v>
      </c>
      <c r="W2341" s="69">
        <f>round(((1000*V2341)/T2341),3)</f>
        <v>0.092</v>
      </c>
      <c r="Y2341" t="s">
        <v>40</v>
      </c>
      <c r="AA2341">
        <v>953</v>
      </c>
      <c r="AB2341" t="b">
        <v>1</v>
      </c>
      <c r="AD2341" s="8"/>
    </row>
    <row r="2342" ht="14.25" customHeight="1">
      <c r="A2342" s="38">
        <v>934</v>
      </c>
      <c r="B2342" s="46" t="s">
        <v>3360</v>
      </c>
      <c r="C2342" s="46" t="s">
        <v>3361</v>
      </c>
      <c r="D2342" s="46" t="s">
        <v>3362</v>
      </c>
      <c r="E2342" s="46" t="s">
        <v>3363</v>
      </c>
      <c r="F2342" s="41" t="s">
        <v>594</v>
      </c>
      <c r="G2342" s="41" t="s">
        <v>595</v>
      </c>
      <c r="H2342" s="65">
        <v>0.162</v>
      </c>
      <c r="I2342" t="s">
        <v>3364</v>
      </c>
      <c r="K2342" s="46" t="s">
        <v>43</v>
      </c>
      <c r="L2342" s="46" t="s">
        <v>3365</v>
      </c>
      <c r="M2342" t="s">
        <v>39</v>
      </c>
      <c r="N2342" s="40">
        <f>U2342*V2342</f>
        <v>3.1953447184896</v>
      </c>
      <c r="O2342" s="56">
        <v>116.2013</v>
      </c>
      <c r="P2342" s="56">
        <v>0.82</v>
      </c>
      <c r="Q2342" s="56">
        <v>1.315</v>
      </c>
      <c r="R2342" s="39">
        <f>O2342/P2342</f>
        <v>141.708902439024</v>
      </c>
      <c r="S2342" s="39">
        <f>N2342/Q2342</f>
        <v>2.4299199380149</v>
      </c>
      <c r="T2342" s="39">
        <f>R2342+S2342</f>
        <v>144.138822377039</v>
      </c>
      <c r="U2342" s="40">
        <v>137.136</v>
      </c>
      <c r="V2342" s="39">
        <v>0.0233005536</v>
      </c>
      <c r="W2342" s="69">
        <f>round(((1000*V2342)/T2342),3)</f>
        <v>0.162</v>
      </c>
      <c r="Y2342" t="s">
        <v>40</v>
      </c>
      <c r="AA2342">
        <v>953</v>
      </c>
      <c r="AB2342" t="b">
        <v>1</v>
      </c>
      <c r="AD2342" s="8"/>
    </row>
    <row r="2343" ht="14.25" customHeight="1">
      <c r="A2343" s="38">
        <v>934</v>
      </c>
      <c r="B2343" s="46" t="s">
        <v>3360</v>
      </c>
      <c r="C2343" s="46" t="s">
        <v>3361</v>
      </c>
      <c r="D2343" s="46" t="s">
        <v>3362</v>
      </c>
      <c r="E2343" s="46" t="s">
        <v>3363</v>
      </c>
      <c r="F2343" s="41" t="s">
        <v>598</v>
      </c>
      <c r="G2343" s="41" t="s">
        <v>599</v>
      </c>
      <c r="H2343" s="65">
        <v>0.214</v>
      </c>
      <c r="I2343" t="s">
        <v>3364</v>
      </c>
      <c r="K2343" s="46" t="s">
        <v>43</v>
      </c>
      <c r="L2343" s="46" t="s">
        <v>3365</v>
      </c>
      <c r="M2343" t="s">
        <v>39</v>
      </c>
      <c r="N2343" s="40">
        <f>U2343*V2343</f>
        <v>3.7532907077952</v>
      </c>
      <c r="O2343" s="56">
        <v>102.1748</v>
      </c>
      <c r="P2343" s="56">
        <v>0.816</v>
      </c>
      <c r="Q2343" s="56">
        <v>1.315</v>
      </c>
      <c r="R2343" s="39">
        <f>O2343/P2343</f>
        <v>125.214215686275</v>
      </c>
      <c r="S2343" s="39">
        <f>N2343/Q2343</f>
        <v>2.85421346600395</v>
      </c>
      <c r="T2343" s="39">
        <f>R2343+S2343</f>
        <v>128.068429152278</v>
      </c>
      <c r="U2343" s="40">
        <v>137.136</v>
      </c>
      <c r="V2343" s="39">
        <v>0.0273691132</v>
      </c>
      <c r="W2343" s="69">
        <f>round(((1000*V2343)/T2343),3)</f>
        <v>0.214</v>
      </c>
      <c r="Y2343" t="s">
        <v>40</v>
      </c>
      <c r="AA2343">
        <v>953</v>
      </c>
      <c r="AB2343" t="b">
        <v>1</v>
      </c>
      <c r="AD2343" s="8"/>
    </row>
    <row r="2344" ht="14.25" customHeight="1">
      <c r="A2344" s="38">
        <v>934</v>
      </c>
      <c r="B2344" s="46" t="s">
        <v>3360</v>
      </c>
      <c r="C2344" s="46" t="s">
        <v>3361</v>
      </c>
      <c r="D2344" s="46" t="s">
        <v>3362</v>
      </c>
      <c r="E2344" s="46" t="s">
        <v>3363</v>
      </c>
      <c r="F2344" s="41" t="s">
        <v>35</v>
      </c>
      <c r="G2344" s="41" t="s">
        <v>36</v>
      </c>
      <c r="H2344" s="65">
        <v>0.133</v>
      </c>
      <c r="I2344" t="s">
        <v>3364</v>
      </c>
      <c r="K2344" s="46" t="s">
        <v>43</v>
      </c>
      <c r="L2344" s="46" t="s">
        <v>3365</v>
      </c>
      <c r="M2344" t="s">
        <v>39</v>
      </c>
      <c r="N2344" s="40">
        <f>U2344*V2344</f>
        <v>2.9244624598512</v>
      </c>
      <c r="O2344" s="56">
        <v>130.2279</v>
      </c>
      <c r="P2344" s="56">
        <v>0.823</v>
      </c>
      <c r="Q2344" s="56">
        <v>1.315</v>
      </c>
      <c r="R2344" s="39">
        <f>O2344/P2344</f>
        <v>158.23560145808</v>
      </c>
      <c r="S2344" s="39">
        <f>N2344/Q2344</f>
        <v>2.2239258249819</v>
      </c>
      <c r="T2344" s="39">
        <f>R2344+S2344</f>
        <v>160.459527283062</v>
      </c>
      <c r="U2344" s="40">
        <v>137.136</v>
      </c>
      <c r="V2344" s="39">
        <v>0.0213252717</v>
      </c>
      <c r="W2344" s="69">
        <f>round(((1000*V2344)/T2344),3)</f>
        <v>0.133</v>
      </c>
      <c r="Y2344" t="s">
        <v>40</v>
      </c>
      <c r="AA2344">
        <v>953</v>
      </c>
      <c r="AB2344" t="b">
        <v>1</v>
      </c>
      <c r="AD2344" s="8"/>
    </row>
    <row r="2345" ht="14.25" customHeight="1">
      <c r="A2345" s="38">
        <v>934</v>
      </c>
      <c r="B2345" s="46" t="s">
        <v>3360</v>
      </c>
      <c r="C2345" s="46" t="s">
        <v>3361</v>
      </c>
      <c r="D2345" s="46" t="s">
        <v>3362</v>
      </c>
      <c r="E2345" s="46" t="s">
        <v>3363</v>
      </c>
      <c r="F2345" s="41" t="s">
        <v>669</v>
      </c>
      <c r="G2345" s="41" t="s">
        <v>670</v>
      </c>
      <c r="H2345" s="65">
        <v>0.242</v>
      </c>
      <c r="I2345" t="s">
        <v>3364</v>
      </c>
      <c r="K2345" s="46" t="s">
        <v>43</v>
      </c>
      <c r="L2345" s="46" t="s">
        <v>3365</v>
      </c>
      <c r="M2345" t="s">
        <v>39</v>
      </c>
      <c r="N2345" s="40">
        <f>U2345*V2345</f>
        <v>3.7040944843008</v>
      </c>
      <c r="O2345" s="56">
        <v>88.1482</v>
      </c>
      <c r="P2345" s="56">
        <v>0.811</v>
      </c>
      <c r="Q2345" s="56">
        <v>1.315</v>
      </c>
      <c r="R2345" s="39">
        <f>O2345/P2345</f>
        <v>108.69075215783</v>
      </c>
      <c r="S2345" s="39">
        <f>N2345/Q2345</f>
        <v>2.81680188920213</v>
      </c>
      <c r="T2345" s="39">
        <f>R2345+S2345</f>
        <v>111.507554047032</v>
      </c>
      <c r="U2345" s="40">
        <v>137.136</v>
      </c>
      <c r="V2345" s="39">
        <v>0.0270103728</v>
      </c>
      <c r="W2345" s="69">
        <f>round(((1000*V2345)/T2345),3)</f>
        <v>0.242</v>
      </c>
      <c r="Y2345" t="s">
        <v>40</v>
      </c>
      <c r="AA2345">
        <v>953</v>
      </c>
      <c r="AB2345" t="b">
        <v>1</v>
      </c>
      <c r="AD2345" s="8"/>
    </row>
    <row r="2346" ht="14.25" customHeight="1">
      <c r="A2346" s="38">
        <v>934</v>
      </c>
      <c r="B2346" s="46" t="s">
        <v>3360</v>
      </c>
      <c r="C2346" s="46" t="s">
        <v>3361</v>
      </c>
      <c r="D2346" s="46" t="s">
        <v>3362</v>
      </c>
      <c r="E2346" s="46" t="s">
        <v>3363</v>
      </c>
      <c r="F2346" s="41" t="s">
        <v>1361</v>
      </c>
      <c r="G2346" s="41" t="s">
        <v>1362</v>
      </c>
      <c r="H2346" s="65">
        <v>0.781</v>
      </c>
      <c r="I2346" t="s">
        <v>3364</v>
      </c>
      <c r="K2346" s="46" t="s">
        <v>43</v>
      </c>
      <c r="L2346" s="46" t="s">
        <v>3365</v>
      </c>
      <c r="M2346" t="s">
        <v>39</v>
      </c>
      <c r="N2346" s="40">
        <f>U2346*V2346</f>
        <v>10.3188934375296</v>
      </c>
      <c r="O2346" s="56">
        <v>88.1051</v>
      </c>
      <c r="P2346" s="56">
        <v>0.995</v>
      </c>
      <c r="Q2346" s="56">
        <v>1.315</v>
      </c>
      <c r="R2346" s="39">
        <f>O2346/P2346</f>
        <v>88.5478391959799</v>
      </c>
      <c r="S2346" s="39">
        <f>N2346/Q2346</f>
        <v>7.84706725287422</v>
      </c>
      <c r="T2346" s="39">
        <f>R2346+S2346</f>
        <v>96.3949064488541</v>
      </c>
      <c r="U2346" s="40">
        <v>137.136</v>
      </c>
      <c r="V2346" s="39">
        <v>0.0752456936</v>
      </c>
      <c r="W2346" s="69">
        <f>round(((1000*V2346)/T2346),3)</f>
        <v>0.781</v>
      </c>
      <c r="Y2346" t="s">
        <v>40</v>
      </c>
      <c r="AA2346">
        <v>953</v>
      </c>
      <c r="AB2346" t="b">
        <v>1</v>
      </c>
      <c r="AD2346" s="8"/>
    </row>
    <row r="2347" ht="14.25" customHeight="1">
      <c r="A2347" s="38">
        <v>934</v>
      </c>
      <c r="B2347" s="46" t="s">
        <v>3360</v>
      </c>
      <c r="C2347" s="46" t="s">
        <v>3361</v>
      </c>
      <c r="D2347" s="46" t="s">
        <v>3362</v>
      </c>
      <c r="E2347" s="46" t="s">
        <v>3363</v>
      </c>
      <c r="F2347" s="41" t="s">
        <v>671</v>
      </c>
      <c r="G2347" s="41" t="s">
        <v>672</v>
      </c>
      <c r="H2347" s="65">
        <v>0.302</v>
      </c>
      <c r="I2347" t="s">
        <v>3364</v>
      </c>
      <c r="K2347" s="46" t="s">
        <v>43</v>
      </c>
      <c r="L2347" s="46" t="s">
        <v>3365</v>
      </c>
      <c r="M2347" t="s">
        <v>39</v>
      </c>
      <c r="N2347" s="40">
        <f>U2347*V2347</f>
        <v>3.9620327638848</v>
      </c>
      <c r="O2347" s="56">
        <v>74.1216</v>
      </c>
      <c r="P2347" s="56">
        <v>0.801</v>
      </c>
      <c r="Q2347" s="56">
        <v>1.315</v>
      </c>
      <c r="R2347" s="39">
        <f>O2347/P2347</f>
        <v>92.536329588015</v>
      </c>
      <c r="S2347" s="39">
        <f>N2347/Q2347</f>
        <v>3.01295267215574</v>
      </c>
      <c r="T2347" s="39">
        <f>R2347+S2347</f>
        <v>95.5492822601707</v>
      </c>
      <c r="U2347" s="40">
        <v>137.136</v>
      </c>
      <c r="V2347" s="39">
        <v>0.0288912668</v>
      </c>
      <c r="W2347" s="69">
        <f>round(((1000*V2347)/T2347),3)</f>
        <v>0.302</v>
      </c>
      <c r="Y2347" t="s">
        <v>40</v>
      </c>
      <c r="AA2347">
        <v>953</v>
      </c>
      <c r="AB2347" t="b">
        <v>1</v>
      </c>
      <c r="AD2347" s="8"/>
    </row>
    <row r="2348" ht="14.25" customHeight="1">
      <c r="A2348" s="38">
        <v>934</v>
      </c>
      <c r="B2348" s="46" t="s">
        <v>3360</v>
      </c>
      <c r="C2348" s="46" t="s">
        <v>3361</v>
      </c>
      <c r="D2348" s="46" t="s">
        <v>3362</v>
      </c>
      <c r="E2348" s="46" t="s">
        <v>3363</v>
      </c>
      <c r="F2348" s="41" t="s">
        <v>679</v>
      </c>
      <c r="G2348" s="41" t="s">
        <v>1119</v>
      </c>
      <c r="H2348" s="65">
        <v>0.189</v>
      </c>
      <c r="I2348" t="s">
        <v>3364</v>
      </c>
      <c r="K2348" s="46" t="s">
        <v>43</v>
      </c>
      <c r="L2348" s="46" t="s">
        <v>3365</v>
      </c>
      <c r="M2348" t="s">
        <v>39</v>
      </c>
      <c r="N2348" s="40">
        <f>U2348*V2348</f>
        <v>2.4440466098448</v>
      </c>
      <c r="O2348" s="56">
        <v>74.1216</v>
      </c>
      <c r="P2348" s="56">
        <v>0.801</v>
      </c>
      <c r="Q2348" s="56">
        <v>1.315</v>
      </c>
      <c r="R2348" s="39">
        <f>O2348/P2348</f>
        <v>92.536329588015</v>
      </c>
      <c r="S2348" s="39">
        <f>N2348/Q2348</f>
        <v>1.85859057782874</v>
      </c>
      <c r="T2348" s="39">
        <f>R2348+S2348</f>
        <v>94.3949201658437</v>
      </c>
      <c r="U2348" s="40">
        <v>137.136</v>
      </c>
      <c r="V2348" s="39">
        <v>0.0178220643</v>
      </c>
      <c r="W2348" s="69">
        <f>round(((1000*V2348)/T2348),3)</f>
        <v>0.189</v>
      </c>
      <c r="Y2348" t="s">
        <v>40</v>
      </c>
      <c r="AA2348">
        <v>953</v>
      </c>
      <c r="AB2348" t="b">
        <v>1</v>
      </c>
      <c r="AD2348" s="8"/>
    </row>
    <row r="2349" ht="14.25" customHeight="1">
      <c r="A2349" s="38">
        <v>934</v>
      </c>
      <c r="B2349" s="46" t="s">
        <v>3360</v>
      </c>
      <c r="C2349" s="46" t="s">
        <v>3361</v>
      </c>
      <c r="D2349" s="46" t="s">
        <v>3362</v>
      </c>
      <c r="E2349" s="46" t="s">
        <v>3363</v>
      </c>
      <c r="F2349" s="41" t="s">
        <v>584</v>
      </c>
      <c r="G2349" s="41" t="s">
        <v>988</v>
      </c>
      <c r="H2349" s="65">
        <v>0.419</v>
      </c>
      <c r="I2349" t="s">
        <v>3364</v>
      </c>
      <c r="K2349" s="46" t="s">
        <v>43</v>
      </c>
      <c r="L2349" s="46" t="s">
        <v>3365</v>
      </c>
      <c r="M2349" t="s">
        <v>39</v>
      </c>
      <c r="N2349" s="40">
        <f>U2349*V2349</f>
        <v>4.559769874392</v>
      </c>
      <c r="O2349" s="56">
        <v>60.095</v>
      </c>
      <c r="P2349" s="56">
        <v>0.791</v>
      </c>
      <c r="Q2349" s="56">
        <v>1.315</v>
      </c>
      <c r="R2349" s="39">
        <f>O2349/P2349</f>
        <v>75.9734513274336</v>
      </c>
      <c r="S2349" s="39">
        <f>N2349/Q2349</f>
        <v>3.46750560790266</v>
      </c>
      <c r="T2349" s="39">
        <f>R2349+S2349</f>
        <v>79.4409569353363</v>
      </c>
      <c r="U2349" s="40">
        <v>137.136</v>
      </c>
      <c r="V2349" s="39">
        <v>0.0332499845</v>
      </c>
      <c r="W2349" s="69">
        <f>round(((1000*V2349)/T2349),3)</f>
        <v>0.419</v>
      </c>
      <c r="Y2349" t="s">
        <v>40</v>
      </c>
      <c r="AA2349">
        <v>953</v>
      </c>
      <c r="AB2349" t="b">
        <v>1</v>
      </c>
      <c r="AD2349" s="8"/>
    </row>
    <row r="2350" ht="14.25" customHeight="1">
      <c r="A2350" s="38">
        <v>934</v>
      </c>
      <c r="B2350" s="46" t="s">
        <v>3360</v>
      </c>
      <c r="C2350" s="46" t="s">
        <v>3361</v>
      </c>
      <c r="D2350" s="46" t="s">
        <v>3362</v>
      </c>
      <c r="E2350" s="46" t="s">
        <v>3363</v>
      </c>
      <c r="F2350" s="41" t="s">
        <v>685</v>
      </c>
      <c r="G2350" s="41" t="s">
        <v>686</v>
      </c>
      <c r="H2350" s="65">
        <v>0.183</v>
      </c>
      <c r="I2350" t="s">
        <v>3364</v>
      </c>
      <c r="K2350" s="46" t="s">
        <v>43</v>
      </c>
      <c r="L2350" s="46" t="s">
        <v>3365</v>
      </c>
      <c r="M2350" t="s">
        <v>39</v>
      </c>
      <c r="N2350" s="40">
        <f>U2350*V2350</f>
        <v>2.782988683608</v>
      </c>
      <c r="O2350" s="56">
        <v>88.1482</v>
      </c>
      <c r="P2350" s="56">
        <v>0.809</v>
      </c>
      <c r="Q2350" s="56">
        <v>1.315</v>
      </c>
      <c r="R2350" s="39">
        <f>O2350/P2350</f>
        <v>108.959456118665</v>
      </c>
      <c r="S2350" s="39">
        <f>N2350/Q2350</f>
        <v>2.11634120426464</v>
      </c>
      <c r="T2350" s="39">
        <f>R2350+S2350</f>
        <v>111.07579732293</v>
      </c>
      <c r="U2350" s="40">
        <v>137.136</v>
      </c>
      <c r="V2350" s="39">
        <v>0.0202936405</v>
      </c>
      <c r="W2350" s="69">
        <f>round(((1000*V2350)/T2350),3)</f>
        <v>0.183</v>
      </c>
      <c r="Y2350" t="s">
        <v>40</v>
      </c>
      <c r="AA2350">
        <v>953</v>
      </c>
      <c r="AB2350" t="b">
        <v>1</v>
      </c>
      <c r="AD2350" s="8"/>
    </row>
    <row r="2351" ht="14.25" customHeight="1">
      <c r="A2351" s="38">
        <v>934</v>
      </c>
      <c r="B2351" s="46" t="s">
        <v>3360</v>
      </c>
      <c r="C2351" s="46" t="s">
        <v>3361</v>
      </c>
      <c r="D2351" s="46" t="s">
        <v>3362</v>
      </c>
      <c r="E2351" s="46" t="s">
        <v>3363</v>
      </c>
      <c r="F2351" s="41" t="s">
        <v>429</v>
      </c>
      <c r="G2351" s="41" t="s">
        <v>590</v>
      </c>
      <c r="H2351" s="65">
        <v>0.834</v>
      </c>
      <c r="I2351" t="s">
        <v>3364</v>
      </c>
      <c r="K2351" s="46" t="s">
        <v>43</v>
      </c>
      <c r="L2351" s="46" t="s">
        <v>3365</v>
      </c>
      <c r="M2351" t="s">
        <v>39</v>
      </c>
      <c r="N2351" s="40">
        <f>U2351*V2351</f>
        <v>7.3119555085152</v>
      </c>
      <c r="O2351" s="56">
        <v>46.0684</v>
      </c>
      <c r="P2351" s="56">
        <v>0.7893</v>
      </c>
      <c r="Q2351" s="56">
        <v>1.315</v>
      </c>
      <c r="R2351" s="39">
        <f>O2351/P2351</f>
        <v>58.3661472190548</v>
      </c>
      <c r="S2351" s="39">
        <f>N2351/Q2351</f>
        <v>5.56042243993551</v>
      </c>
      <c r="T2351" s="39">
        <f>R2351+S2351</f>
        <v>63.9265696589904</v>
      </c>
      <c r="U2351" s="40">
        <v>137.136</v>
      </c>
      <c r="V2351" s="39">
        <v>0.0533190082</v>
      </c>
      <c r="W2351" s="69">
        <f>round(((1000*V2351)/T2351),3)</f>
        <v>0.834</v>
      </c>
      <c r="Y2351" t="s">
        <v>40</v>
      </c>
      <c r="AA2351">
        <v>953</v>
      </c>
      <c r="AB2351" t="b">
        <v>1</v>
      </c>
      <c r="AD2351" s="8"/>
    </row>
    <row r="2352" ht="14.25" customHeight="1">
      <c r="A2352" s="38">
        <v>935</v>
      </c>
      <c r="B2352" s="46" t="s">
        <v>3366</v>
      </c>
      <c r="C2352" s="46" t="s">
        <v>3367</v>
      </c>
      <c r="D2352" s="46" t="s">
        <v>3362</v>
      </c>
      <c r="E2352" s="46" t="s">
        <v>3363</v>
      </c>
      <c r="F2352" s="41" t="s">
        <v>35</v>
      </c>
      <c r="G2352" s="41" t="s">
        <v>36</v>
      </c>
      <c r="H2352" s="65">
        <v>0.115</v>
      </c>
      <c r="I2352" t="s">
        <v>3368</v>
      </c>
      <c r="K2352" s="46" t="s">
        <v>43</v>
      </c>
      <c r="L2352" s="46" t="s">
        <v>3369</v>
      </c>
      <c r="M2352" t="s">
        <v>39</v>
      </c>
      <c r="N2352" s="40">
        <f>U2352*V2352</f>
        <v>2.5224955054896</v>
      </c>
      <c r="O2352" s="56">
        <v>130.2279</v>
      </c>
      <c r="P2352" s="56">
        <v>0.823</v>
      </c>
      <c r="Q2352" s="56">
        <v>1.315</v>
      </c>
      <c r="R2352" s="39">
        <f>O2352/P2352</f>
        <v>158.23560145808</v>
      </c>
      <c r="S2352" s="39">
        <f>N2352/Q2352</f>
        <v>1.91824753269171</v>
      </c>
      <c r="T2352" s="39">
        <f>R2352+S2352</f>
        <v>160.153848990772</v>
      </c>
      <c r="U2352" s="40">
        <v>137.136</v>
      </c>
      <c r="V2352" s="39">
        <v>0.0183941161</v>
      </c>
      <c r="W2352" s="69">
        <f>round(((1000*V2352)/T2352),3)</f>
        <v>0.115</v>
      </c>
      <c r="Y2352" t="s">
        <v>40</v>
      </c>
      <c r="AA2352">
        <v>953</v>
      </c>
      <c r="AB2352" t="b">
        <v>1</v>
      </c>
      <c r="AD2352" s="8"/>
    </row>
    <row r="2353" ht="14.25" customHeight="1">
      <c r="A2353" s="38">
        <v>935</v>
      </c>
      <c r="B2353" s="46" t="s">
        <v>3366</v>
      </c>
      <c r="C2353" s="46" t="s">
        <v>3367</v>
      </c>
      <c r="D2353" s="46" t="s">
        <v>3362</v>
      </c>
      <c r="E2353" s="46" t="s">
        <v>3363</v>
      </c>
      <c r="F2353" s="41" t="s">
        <v>669</v>
      </c>
      <c r="G2353" s="41" t="s">
        <v>670</v>
      </c>
      <c r="H2353" s="65">
        <v>0.215</v>
      </c>
      <c r="I2353" t="s">
        <v>3368</v>
      </c>
      <c r="K2353" s="46" t="s">
        <v>43</v>
      </c>
      <c r="L2353" s="46" t="s">
        <v>3369</v>
      </c>
      <c r="M2353" t="s">
        <v>39</v>
      </c>
      <c r="N2353" s="40">
        <f>U2353*V2353</f>
        <v>3.2825791634064</v>
      </c>
      <c r="O2353" s="56">
        <v>88.1482</v>
      </c>
      <c r="P2353" s="56">
        <v>0.811</v>
      </c>
      <c r="Q2353" s="56">
        <v>1.315</v>
      </c>
      <c r="R2353" s="39">
        <f>O2353/P2353</f>
        <v>108.69075215783</v>
      </c>
      <c r="S2353" s="39">
        <f>N2353/Q2353</f>
        <v>2.49625791894023</v>
      </c>
      <c r="T2353" s="39">
        <f>R2353+S2353</f>
        <v>111.18701007677</v>
      </c>
      <c r="U2353" s="40">
        <v>137.136</v>
      </c>
      <c r="V2353" s="39">
        <v>0.0239366699</v>
      </c>
      <c r="W2353" s="69">
        <f>round(((1000*V2353)/T2353),3)</f>
        <v>0.215</v>
      </c>
      <c r="Y2353" t="s">
        <v>40</v>
      </c>
      <c r="AA2353">
        <v>953</v>
      </c>
      <c r="AB2353" t="b">
        <v>1</v>
      </c>
      <c r="AD2353" s="8"/>
    </row>
    <row r="2354" ht="14.25" customHeight="1">
      <c r="A2354" s="38">
        <v>935</v>
      </c>
      <c r="B2354" s="46" t="s">
        <v>3366</v>
      </c>
      <c r="C2354" s="46" t="s">
        <v>3367</v>
      </c>
      <c r="D2354" s="46" t="s">
        <v>3362</v>
      </c>
      <c r="E2354" s="46" t="s">
        <v>3363</v>
      </c>
      <c r="F2354" s="41" t="s">
        <v>1361</v>
      </c>
      <c r="G2354" s="41" t="s">
        <v>1362</v>
      </c>
      <c r="H2354" s="65">
        <v>0.706</v>
      </c>
      <c r="I2354" t="s">
        <v>3368</v>
      </c>
      <c r="K2354" s="46" t="s">
        <v>43</v>
      </c>
      <c r="L2354" s="46" t="s">
        <v>3369</v>
      </c>
      <c r="M2354" t="s">
        <v>39</v>
      </c>
      <c r="N2354" s="40">
        <f>U2354*V2354</f>
        <v>9.2561564696064</v>
      </c>
      <c r="O2354" s="56">
        <v>88.1051</v>
      </c>
      <c r="P2354" s="56">
        <v>0.995</v>
      </c>
      <c r="Q2354" s="56">
        <v>1.315</v>
      </c>
      <c r="R2354" s="39">
        <f>O2354/P2354</f>
        <v>88.5478391959799</v>
      </c>
      <c r="S2354" s="39">
        <f>N2354/Q2354</f>
        <v>7.03890225825582</v>
      </c>
      <c r="T2354" s="39">
        <f>R2354+S2354</f>
        <v>95.5867414542357</v>
      </c>
      <c r="U2354" s="40">
        <v>137.136</v>
      </c>
      <c r="V2354" s="39">
        <v>0.0674961824</v>
      </c>
      <c r="W2354" s="69">
        <f>round(((1000*V2354)/T2354),3)</f>
        <v>0.706</v>
      </c>
      <c r="Y2354" t="s">
        <v>40</v>
      </c>
      <c r="AA2354">
        <v>953</v>
      </c>
      <c r="AB2354" t="b">
        <v>1</v>
      </c>
      <c r="AD2354" s="8"/>
    </row>
    <row r="2355" ht="14.25" customHeight="1">
      <c r="A2355" s="38">
        <v>935</v>
      </c>
      <c r="B2355" s="46" t="s">
        <v>3366</v>
      </c>
      <c r="C2355" s="46" t="s">
        <v>3367</v>
      </c>
      <c r="D2355" s="46" t="s">
        <v>3362</v>
      </c>
      <c r="E2355" s="46" t="s">
        <v>3363</v>
      </c>
      <c r="F2355" s="41" t="s">
        <v>1665</v>
      </c>
      <c r="G2355" s="41" t="s">
        <v>3370</v>
      </c>
      <c r="H2355" s="65">
        <v>1.286</v>
      </c>
      <c r="I2355" t="s">
        <v>3368</v>
      </c>
      <c r="K2355" s="46" t="s">
        <v>43</v>
      </c>
      <c r="L2355" s="46" t="s">
        <v>3369</v>
      </c>
      <c r="M2355" t="s">
        <v>39</v>
      </c>
      <c r="N2355" s="40">
        <f>U2355*V2355</f>
        <v>11.4521653882416</v>
      </c>
      <c r="O2355" s="56">
        <v>60.052</v>
      </c>
      <c r="P2355" s="56">
        <v>1.068</v>
      </c>
      <c r="Q2355" s="56">
        <v>1.315</v>
      </c>
      <c r="R2355" s="39">
        <f>O2355/P2355</f>
        <v>56.2284644194756</v>
      </c>
      <c r="S2355" s="39">
        <f>N2355/Q2355</f>
        <v>8.70887101767422</v>
      </c>
      <c r="T2355" s="39">
        <f>R2355+S2355</f>
        <v>64.9373354371499</v>
      </c>
      <c r="U2355" s="40">
        <v>137.136</v>
      </c>
      <c r="V2355" s="39">
        <v>0.0835095481</v>
      </c>
      <c r="W2355" s="69">
        <f>round(((1000*V2355)/T2355),3)</f>
        <v>1.286</v>
      </c>
      <c r="Y2355" t="s">
        <v>40</v>
      </c>
      <c r="AA2355">
        <v>953</v>
      </c>
      <c r="AB2355" t="b">
        <v>1</v>
      </c>
      <c r="AD2355" s="8"/>
    </row>
    <row r="2356" ht="14.25" customHeight="1">
      <c r="A2356" s="38">
        <v>935</v>
      </c>
      <c r="B2356" s="46" t="s">
        <v>3366</v>
      </c>
      <c r="C2356" s="46" t="s">
        <v>3367</v>
      </c>
      <c r="D2356" s="46" t="s">
        <v>3362</v>
      </c>
      <c r="E2356" s="46" t="s">
        <v>3363</v>
      </c>
      <c r="F2356" s="41" t="s">
        <v>586</v>
      </c>
      <c r="G2356" s="41" t="s">
        <v>587</v>
      </c>
      <c r="H2356" s="65">
        <v>0.686</v>
      </c>
      <c r="I2356" t="s">
        <v>3368</v>
      </c>
      <c r="K2356" s="46" t="s">
        <v>43</v>
      </c>
      <c r="L2356" s="46" t="s">
        <v>3369</v>
      </c>
      <c r="M2356" t="s">
        <v>39</v>
      </c>
      <c r="N2356" s="40">
        <f>U2356*V2356</f>
        <v>7.6221995703936</v>
      </c>
      <c r="O2356" s="56">
        <v>58.0791</v>
      </c>
      <c r="P2356" s="56">
        <v>0.772</v>
      </c>
      <c r="Q2356" s="56">
        <v>1.315</v>
      </c>
      <c r="R2356" s="39">
        <f>O2356/P2356</f>
        <v>75.2319948186528</v>
      </c>
      <c r="S2356" s="39">
        <f>N2356/Q2356</f>
        <v>5.79634948318905</v>
      </c>
      <c r="T2356" s="39">
        <f>R2356+S2356</f>
        <v>81.0283443018419</v>
      </c>
      <c r="U2356" s="40">
        <v>137.136</v>
      </c>
      <c r="V2356" s="39">
        <v>0.0555813176</v>
      </c>
      <c r="W2356" s="69">
        <f>round(((1000*V2356)/T2356),3)</f>
        <v>0.686</v>
      </c>
      <c r="Y2356" t="s">
        <v>40</v>
      </c>
      <c r="AA2356">
        <v>953</v>
      </c>
      <c r="AB2356" t="b">
        <v>1</v>
      </c>
      <c r="AD2356" s="8"/>
    </row>
    <row r="2357" ht="14.25" customHeight="1">
      <c r="A2357" s="38">
        <v>935</v>
      </c>
      <c r="B2357" s="46" t="s">
        <v>3366</v>
      </c>
      <c r="C2357" s="46" t="s">
        <v>3367</v>
      </c>
      <c r="D2357" s="46" t="s">
        <v>3362</v>
      </c>
      <c r="E2357" s="46" t="s">
        <v>3363</v>
      </c>
      <c r="F2357" s="41" t="s">
        <v>691</v>
      </c>
      <c r="G2357" s="41" t="s">
        <v>692</v>
      </c>
      <c r="H2357" s="65">
        <v>0.002</v>
      </c>
      <c r="I2357" t="s">
        <v>3368</v>
      </c>
      <c r="K2357" s="46" t="s">
        <v>43</v>
      </c>
      <c r="L2357" s="46" t="s">
        <v>3369</v>
      </c>
      <c r="M2357" t="s">
        <v>39</v>
      </c>
      <c r="N2357" s="40">
        <f>U2357*V2357</f>
        <v>0.028818328291536</v>
      </c>
      <c r="O2357" s="56">
        <v>78.1118</v>
      </c>
      <c r="P2357" s="56">
        <v>0.873</v>
      </c>
      <c r="Q2357" s="56">
        <v>1.315</v>
      </c>
      <c r="R2357" s="39">
        <f>O2357/P2357</f>
        <v>89.4751431844215</v>
      </c>
      <c r="S2357" s="39">
        <f>N2357/Q2357</f>
        <v>0.021915078548697</v>
      </c>
      <c r="T2357" s="39">
        <f>R2357+S2357</f>
        <v>89.4970582629702</v>
      </c>
      <c r="U2357" s="40">
        <v>137.136</v>
      </c>
      <c r="V2357" s="39">
        <v>0.000210144151</v>
      </c>
      <c r="W2357" s="69">
        <f>round(((1000*V2357)/T2357),3)</f>
        <v>0.002</v>
      </c>
      <c r="Y2357" t="s">
        <v>40</v>
      </c>
      <c r="AA2357">
        <v>953</v>
      </c>
      <c r="AB2357" t="b">
        <v>1</v>
      </c>
      <c r="AD2357" s="8"/>
    </row>
    <row r="2358" ht="14.25" customHeight="1">
      <c r="A2358" s="38">
        <v>935</v>
      </c>
      <c r="B2358" s="46" t="s">
        <v>3366</v>
      </c>
      <c r="C2358" s="46" t="s">
        <v>3367</v>
      </c>
      <c r="D2358" s="46" t="s">
        <v>3362</v>
      </c>
      <c r="E2358" s="46" t="s">
        <v>3363</v>
      </c>
      <c r="F2358" s="41" t="s">
        <v>1601</v>
      </c>
      <c r="G2358" s="41" t="s">
        <v>3371</v>
      </c>
      <c r="H2358" s="65">
        <v>0.005</v>
      </c>
      <c r="I2358" t="s">
        <v>3368</v>
      </c>
      <c r="K2358" s="46" t="s">
        <v>43</v>
      </c>
      <c r="L2358" s="46" t="s">
        <v>3369</v>
      </c>
      <c r="M2358" t="s">
        <v>39</v>
      </c>
      <c r="N2358" s="40">
        <f>U2358*V2358</f>
        <v>0.066502052742528</v>
      </c>
      <c r="O2358" s="56">
        <v>112.5569</v>
      </c>
      <c r="P2358" s="56">
        <v>1.11</v>
      </c>
      <c r="Q2358" s="56">
        <v>1.315</v>
      </c>
      <c r="R2358" s="39">
        <f>O2358/P2358</f>
        <v>101.402612612613</v>
      </c>
      <c r="S2358" s="39">
        <f>N2358/Q2358</f>
        <v>0.050571903226257</v>
      </c>
      <c r="T2358" s="39">
        <f>R2358+S2358</f>
        <v>101.453184515839</v>
      </c>
      <c r="U2358" s="40">
        <v>137.136</v>
      </c>
      <c r="V2358" s="39">
        <v>0.000484935048</v>
      </c>
      <c r="W2358" s="69">
        <f>round(((1000*V2358)/T2358),3)</f>
        <v>0.005</v>
      </c>
      <c r="Y2358" t="s">
        <v>40</v>
      </c>
      <c r="AA2358">
        <v>953</v>
      </c>
      <c r="AB2358" t="b">
        <v>1</v>
      </c>
      <c r="AD2358" s="8"/>
    </row>
    <row r="2359" ht="14.25" customHeight="1">
      <c r="A2359" s="38">
        <v>935</v>
      </c>
      <c r="B2359" s="46" t="s">
        <v>3366</v>
      </c>
      <c r="C2359" s="46" t="s">
        <v>3367</v>
      </c>
      <c r="D2359" s="46" t="s">
        <v>3362</v>
      </c>
      <c r="E2359" s="46" t="s">
        <v>3363</v>
      </c>
      <c r="F2359" s="41" t="s">
        <v>1603</v>
      </c>
      <c r="G2359" s="41" t="s">
        <v>1674</v>
      </c>
      <c r="H2359" s="65">
        <v>0.144</v>
      </c>
      <c r="I2359" t="s">
        <v>3368</v>
      </c>
      <c r="K2359" s="46" t="s">
        <v>43</v>
      </c>
      <c r="L2359" s="46" t="s">
        <v>3369</v>
      </c>
      <c r="M2359" t="s">
        <v>39</v>
      </c>
      <c r="N2359" s="40">
        <f>U2359*V2359</f>
        <v>1.597684866048</v>
      </c>
      <c r="O2359" s="56">
        <v>119.3776</v>
      </c>
      <c r="P2359" s="56">
        <v>1.5</v>
      </c>
      <c r="Q2359" s="56">
        <v>1.315</v>
      </c>
      <c r="R2359" s="39">
        <f>O2359/P2359</f>
        <v>79.5850666666667</v>
      </c>
      <c r="S2359" s="39">
        <f>N2359/Q2359</f>
        <v>1.21496947988441</v>
      </c>
      <c r="T2359" s="39">
        <f>R2359+S2359</f>
        <v>80.8000361465511</v>
      </c>
      <c r="U2359" s="40">
        <v>137.136</v>
      </c>
      <c r="V2359" s="39">
        <v>0.011650368</v>
      </c>
      <c r="W2359" s="69">
        <f>round(((1000*V2359)/T2359),3)</f>
        <v>0.144</v>
      </c>
      <c r="Y2359" t="s">
        <v>40</v>
      </c>
      <c r="AA2359">
        <v>953</v>
      </c>
      <c r="AB2359" t="b">
        <v>1</v>
      </c>
      <c r="AD2359" s="8"/>
    </row>
    <row r="2360" ht="14.25" customHeight="1">
      <c r="A2360" s="38">
        <v>935</v>
      </c>
      <c r="B2360" s="46" t="s">
        <v>3366</v>
      </c>
      <c r="C2360" s="46" t="s">
        <v>3367</v>
      </c>
      <c r="D2360" s="46" t="s">
        <v>3362</v>
      </c>
      <c r="E2360" s="46" t="s">
        <v>3363</v>
      </c>
      <c r="F2360" s="41" t="s">
        <v>695</v>
      </c>
      <c r="G2360" s="41" t="s">
        <v>696</v>
      </c>
      <c r="H2360" s="65">
        <v>0</v>
      </c>
      <c r="I2360" t="s">
        <v>3368</v>
      </c>
      <c r="K2360" s="46" t="s">
        <v>43</v>
      </c>
      <c r="L2360" s="46" t="s">
        <v>3369</v>
      </c>
      <c r="M2360" t="s">
        <v>39</v>
      </c>
      <c r="N2360" s="40">
        <f>U2360*V2360</f>
        <v>0.0001234224</v>
      </c>
      <c r="O2360" s="56">
        <v>84.1595</v>
      </c>
      <c r="P2360" s="56">
        <v>0.79</v>
      </c>
      <c r="Q2360" s="56">
        <v>1.315</v>
      </c>
      <c r="R2360" s="39">
        <f>O2360/P2360</f>
        <v>106.531012658228</v>
      </c>
      <c r="S2360" s="39">
        <f>N2360/Q2360</f>
        <v>0.000093857338403</v>
      </c>
      <c r="T2360" s="39">
        <f>R2360+S2360</f>
        <v>106.531106515566</v>
      </c>
      <c r="U2360" s="40">
        <v>137.136</v>
      </c>
      <c r="V2360" s="39">
        <v>0.0000009</v>
      </c>
      <c r="W2360" s="69">
        <f>round(((1000*V2360)/T2360),3)</f>
        <v>0</v>
      </c>
      <c r="Y2360" t="s">
        <v>40</v>
      </c>
      <c r="AA2360">
        <v>953</v>
      </c>
      <c r="AB2360" t="b">
        <v>1</v>
      </c>
      <c r="AD2360" s="8"/>
    </row>
    <row r="2361" ht="14.25" customHeight="1">
      <c r="A2361" s="38">
        <v>935</v>
      </c>
      <c r="B2361" s="46" t="s">
        <v>3366</v>
      </c>
      <c r="C2361" s="46" t="s">
        <v>3367</v>
      </c>
      <c r="D2361" s="46" t="s">
        <v>3362</v>
      </c>
      <c r="E2361" s="46" t="s">
        <v>3363</v>
      </c>
      <c r="F2361" s="41" t="s">
        <v>705</v>
      </c>
      <c r="G2361" s="41" t="s">
        <v>706</v>
      </c>
      <c r="H2361" s="65">
        <v>0.134</v>
      </c>
      <c r="I2361" t="s">
        <v>3368</v>
      </c>
      <c r="K2361" s="46" t="s">
        <v>43</v>
      </c>
      <c r="L2361" s="46" t="s">
        <v>3369</v>
      </c>
      <c r="M2361" t="s">
        <v>39</v>
      </c>
      <c r="N2361" s="40">
        <f>U2361*V2361</f>
        <v>1.8863384966448</v>
      </c>
      <c r="O2361" s="56">
        <v>74.1216</v>
      </c>
      <c r="P2361" s="56">
        <v>0.734</v>
      </c>
      <c r="Q2361" s="56">
        <v>1.315</v>
      </c>
      <c r="R2361" s="39">
        <f>O2361/P2361</f>
        <v>100.98310626703</v>
      </c>
      <c r="S2361" s="39">
        <f>N2361/Q2361</f>
        <v>1.43447794421658</v>
      </c>
      <c r="T2361" s="39">
        <f>R2361+S2361</f>
        <v>102.417584211247</v>
      </c>
      <c r="U2361" s="40">
        <v>137.136</v>
      </c>
      <c r="V2361" s="39">
        <v>0.0137552393</v>
      </c>
      <c r="W2361" s="69">
        <f>round(((1000*V2361)/T2361),3)</f>
        <v>0.134</v>
      </c>
      <c r="Y2361" t="s">
        <v>40</v>
      </c>
      <c r="AA2361">
        <v>953</v>
      </c>
      <c r="AB2361" t="b">
        <v>1</v>
      </c>
      <c r="AD2361" s="8"/>
    </row>
    <row r="2362" ht="14.25" customHeight="1">
      <c r="A2362" s="38">
        <v>935</v>
      </c>
      <c r="B2362" s="46" t="s">
        <v>3366</v>
      </c>
      <c r="C2362" s="46" t="s">
        <v>3367</v>
      </c>
      <c r="D2362" s="46" t="s">
        <v>3362</v>
      </c>
      <c r="E2362" s="46" t="s">
        <v>3363</v>
      </c>
      <c r="F2362" s="41" t="s">
        <v>1108</v>
      </c>
      <c r="G2362" s="41" t="s">
        <v>3372</v>
      </c>
      <c r="H2362" s="65">
        <v>0.561</v>
      </c>
      <c r="I2362" t="s">
        <v>3368</v>
      </c>
      <c r="K2362" s="46" t="s">
        <v>43</v>
      </c>
      <c r="L2362" s="46" t="s">
        <v>3369</v>
      </c>
      <c r="M2362" t="s">
        <v>39</v>
      </c>
      <c r="N2362" s="40">
        <f>U2362*V2362</f>
        <v>6.860557594968</v>
      </c>
      <c r="O2362" s="56">
        <v>73.0938</v>
      </c>
      <c r="P2362" s="56">
        <v>0.87</v>
      </c>
      <c r="Q2362" s="56">
        <v>1.315</v>
      </c>
      <c r="R2362" s="39">
        <f>O2362/P2362</f>
        <v>84.0158620689655</v>
      </c>
      <c r="S2362" s="39">
        <f>N2362/Q2362</f>
        <v>5.21715406461445</v>
      </c>
      <c r="T2362" s="39">
        <f>R2362+S2362</f>
        <v>89.23301613358</v>
      </c>
      <c r="U2362" s="40">
        <v>137.136</v>
      </c>
      <c r="V2362" s="39">
        <v>0.0500274005</v>
      </c>
      <c r="W2362" s="69">
        <f>round(((1000*V2362)/T2362),3)</f>
        <v>0.561</v>
      </c>
      <c r="Y2362" t="s">
        <v>40</v>
      </c>
      <c r="AA2362">
        <v>953</v>
      </c>
      <c r="AB2362" t="b">
        <v>1</v>
      </c>
      <c r="AD2362" s="8"/>
    </row>
    <row r="2363" ht="14.25" customHeight="1">
      <c r="A2363" s="38">
        <v>935</v>
      </c>
      <c r="B2363" s="46" t="s">
        <v>3366</v>
      </c>
      <c r="C2363" s="46" t="s">
        <v>3367</v>
      </c>
      <c r="D2363" s="46" t="s">
        <v>3362</v>
      </c>
      <c r="E2363" s="46" t="s">
        <v>3363</v>
      </c>
      <c r="F2363" s="41" t="s">
        <v>429</v>
      </c>
      <c r="G2363" s="41" t="s">
        <v>590</v>
      </c>
      <c r="H2363" s="65">
        <v>0.769</v>
      </c>
      <c r="I2363" t="s">
        <v>3368</v>
      </c>
      <c r="K2363" s="46" t="s">
        <v>43</v>
      </c>
      <c r="L2363" s="46" t="s">
        <v>3369</v>
      </c>
      <c r="M2363" t="s">
        <v>39</v>
      </c>
      <c r="N2363" s="40">
        <f>U2363*V2363</f>
        <v>6.689933875152</v>
      </c>
      <c r="O2363" s="56">
        <v>46.0684</v>
      </c>
      <c r="P2363" s="56">
        <v>0.7893</v>
      </c>
      <c r="Q2363" s="56">
        <v>1.315</v>
      </c>
      <c r="R2363" s="39">
        <f>O2363/P2363</f>
        <v>58.3661472190548</v>
      </c>
      <c r="S2363" s="39">
        <f>N2363/Q2363</f>
        <v>5.08740218642738</v>
      </c>
      <c r="T2363" s="39">
        <f>R2363+S2363</f>
        <v>63.4535494054822</v>
      </c>
      <c r="U2363" s="40">
        <v>137.136</v>
      </c>
      <c r="V2363" s="39">
        <v>0.048783207</v>
      </c>
      <c r="W2363" s="69">
        <f>round(((1000*V2363)/T2363),3)</f>
        <v>0.769</v>
      </c>
      <c r="Y2363" t="s">
        <v>40</v>
      </c>
      <c r="AA2363">
        <v>953</v>
      </c>
      <c r="AB2363" t="b">
        <v>1</v>
      </c>
      <c r="AD2363" s="8"/>
    </row>
    <row r="2364" ht="14.25" customHeight="1">
      <c r="A2364" s="38">
        <v>935</v>
      </c>
      <c r="B2364" s="46" t="s">
        <v>3366</v>
      </c>
      <c r="C2364" s="46" t="s">
        <v>3367</v>
      </c>
      <c r="D2364" s="46" t="s">
        <v>3362</v>
      </c>
      <c r="E2364" s="46" t="s">
        <v>3363</v>
      </c>
      <c r="F2364" s="41" t="s">
        <v>591</v>
      </c>
      <c r="G2364" s="41" t="s">
        <v>2243</v>
      </c>
      <c r="H2364" s="65">
        <v>0.585</v>
      </c>
      <c r="I2364" t="s">
        <v>3368</v>
      </c>
      <c r="K2364" s="46" t="s">
        <v>43</v>
      </c>
      <c r="L2364" s="46" t="s">
        <v>3369</v>
      </c>
      <c r="M2364" t="s">
        <v>39</v>
      </c>
      <c r="N2364" s="40">
        <f>U2364*V2364</f>
        <v>8.37500214324</v>
      </c>
      <c r="O2364" s="56">
        <v>88.1051</v>
      </c>
      <c r="P2364" s="56">
        <v>0.898</v>
      </c>
      <c r="Q2364" s="56">
        <v>1.315</v>
      </c>
      <c r="R2364" s="39">
        <f>O2364/P2364</f>
        <v>98.112583518931</v>
      </c>
      <c r="S2364" s="39">
        <f>N2364/Q2364</f>
        <v>6.36882292261597</v>
      </c>
      <c r="T2364" s="39">
        <f>R2364+S2364</f>
        <v>104.481406441547</v>
      </c>
      <c r="U2364" s="40">
        <v>137.136</v>
      </c>
      <c r="V2364" s="39">
        <v>0.0610707775</v>
      </c>
      <c r="W2364" s="69">
        <f>round(((1000*V2364)/T2364),3)</f>
        <v>0.585</v>
      </c>
      <c r="Y2364" t="s">
        <v>40</v>
      </c>
      <c r="AA2364">
        <v>953</v>
      </c>
      <c r="AB2364" t="b">
        <v>1</v>
      </c>
      <c r="AD2364" s="8"/>
    </row>
    <row r="2365" ht="14.25" customHeight="1">
      <c r="A2365" s="38">
        <v>935</v>
      </c>
      <c r="B2365" s="46" t="s">
        <v>3366</v>
      </c>
      <c r="C2365" s="46" t="s">
        <v>3367</v>
      </c>
      <c r="D2365" s="46" t="s">
        <v>3362</v>
      </c>
      <c r="E2365" s="46" t="s">
        <v>3363</v>
      </c>
      <c r="F2365" s="41" t="s">
        <v>709</v>
      </c>
      <c r="G2365" s="41" t="s">
        <v>3373</v>
      </c>
      <c r="H2365" s="65">
        <v>1.158</v>
      </c>
      <c r="I2365" t="s">
        <v>3368</v>
      </c>
      <c r="K2365" s="46" t="s">
        <v>43</v>
      </c>
      <c r="L2365" s="46" t="s">
        <v>3369</v>
      </c>
      <c r="M2365" t="s">
        <v>39</v>
      </c>
      <c r="N2365" s="40">
        <f>U2365*V2365</f>
        <v>10.2145619869344</v>
      </c>
      <c r="O2365" s="56">
        <v>62.0678</v>
      </c>
      <c r="P2365" s="56">
        <v>1.097</v>
      </c>
      <c r="Q2365" s="56">
        <v>1.315</v>
      </c>
      <c r="R2365" s="39">
        <f>O2365/P2365</f>
        <v>56.579580674567</v>
      </c>
      <c r="S2365" s="39">
        <f>N2365/Q2365</f>
        <v>7.76772774671817</v>
      </c>
      <c r="T2365" s="39">
        <f>R2365+S2365</f>
        <v>64.3473084212852</v>
      </c>
      <c r="U2365" s="40">
        <v>137.136</v>
      </c>
      <c r="V2365" s="39">
        <v>0.0744849054</v>
      </c>
      <c r="W2365" s="69">
        <f>round(((1000*V2365)/T2365),3)</f>
        <v>1.158</v>
      </c>
      <c r="Y2365" t="s">
        <v>40</v>
      </c>
      <c r="AA2365">
        <v>953</v>
      </c>
      <c r="AB2365" t="b">
        <v>1</v>
      </c>
      <c r="AD2365" s="8"/>
    </row>
    <row r="2366" ht="14.25" customHeight="1">
      <c r="A2366" s="38">
        <v>935</v>
      </c>
      <c r="B2366" s="46" t="s">
        <v>3366</v>
      </c>
      <c r="C2366" s="46" t="s">
        <v>3367</v>
      </c>
      <c r="D2366" s="46" t="s">
        <v>3362</v>
      </c>
      <c r="E2366" s="46" t="s">
        <v>3363</v>
      </c>
      <c r="F2366" s="41" t="s">
        <v>999</v>
      </c>
      <c r="G2366" s="41" t="s">
        <v>1000</v>
      </c>
      <c r="H2366" s="65">
        <v>0.261</v>
      </c>
      <c r="I2366" t="s">
        <v>3368</v>
      </c>
      <c r="K2366" s="46" t="s">
        <v>43</v>
      </c>
      <c r="L2366" s="46" t="s">
        <v>3369</v>
      </c>
      <c r="M2366" t="s">
        <v>39</v>
      </c>
      <c r="N2366" s="40">
        <f>U2366*V2366</f>
        <v>1.69770013932</v>
      </c>
      <c r="O2366" s="56">
        <v>45.0406</v>
      </c>
      <c r="P2366" s="56">
        <v>0.978</v>
      </c>
      <c r="Q2366" s="56">
        <v>1.315</v>
      </c>
      <c r="R2366" s="39">
        <f>O2366/P2366</f>
        <v>46.0537832310838</v>
      </c>
      <c r="S2366" s="39">
        <f>N2366/Q2366</f>
        <v>1.29102672191635</v>
      </c>
      <c r="T2366" s="39">
        <f>R2366+S2366</f>
        <v>47.3448099530002</v>
      </c>
      <c r="U2366" s="40">
        <v>137.136</v>
      </c>
      <c r="V2366" s="39">
        <v>0.0123796825</v>
      </c>
      <c r="W2366" s="69">
        <f>round(((1000*V2366)/T2366),3)</f>
        <v>0.261</v>
      </c>
      <c r="Y2366" t="s">
        <v>40</v>
      </c>
      <c r="AA2366">
        <v>953</v>
      </c>
      <c r="AB2366" t="b">
        <v>1</v>
      </c>
      <c r="AD2366" s="8"/>
    </row>
    <row r="2367" ht="14.25" customHeight="1">
      <c r="A2367" s="38">
        <v>935</v>
      </c>
      <c r="B2367" s="46" t="s">
        <v>3366</v>
      </c>
      <c r="C2367" s="46" t="s">
        <v>3367</v>
      </c>
      <c r="D2367" s="46" t="s">
        <v>3362</v>
      </c>
      <c r="E2367" s="46" t="s">
        <v>3363</v>
      </c>
      <c r="F2367" s="41" t="s">
        <v>711</v>
      </c>
      <c r="G2367" s="41" t="s">
        <v>712</v>
      </c>
      <c r="H2367" s="65">
        <v>0</v>
      </c>
      <c r="I2367" t="s">
        <v>3368</v>
      </c>
      <c r="K2367" s="46" t="s">
        <v>43</v>
      </c>
      <c r="L2367" s="46" t="s">
        <v>3369</v>
      </c>
      <c r="M2367" t="s">
        <v>39</v>
      </c>
      <c r="N2367" s="40">
        <f>U2367*V2367</f>
        <v>0.000822816</v>
      </c>
      <c r="O2367" s="56">
        <v>100.2019</v>
      </c>
      <c r="P2367" s="56">
        <v>0.695</v>
      </c>
      <c r="Q2367" s="56">
        <v>1.315</v>
      </c>
      <c r="R2367" s="39">
        <f>O2367/P2367</f>
        <v>144.175395683453</v>
      </c>
      <c r="S2367" s="39">
        <f>N2367/Q2367</f>
        <v>0.000625715589354</v>
      </c>
      <c r="T2367" s="39">
        <f>R2367+S2367</f>
        <v>144.176021399043</v>
      </c>
      <c r="U2367" s="40">
        <v>137.136</v>
      </c>
      <c r="V2367" s="39">
        <v>0.000006</v>
      </c>
      <c r="W2367" s="69">
        <f>round(((1000*V2367)/T2367),3)</f>
        <v>0</v>
      </c>
      <c r="Y2367" t="s">
        <v>40</v>
      </c>
      <c r="AA2367">
        <v>953</v>
      </c>
      <c r="AB2367" t="b">
        <v>1</v>
      </c>
      <c r="AD2367" s="8"/>
    </row>
    <row r="2368" ht="14.25" customHeight="1">
      <c r="A2368" s="38">
        <v>935</v>
      </c>
      <c r="B2368" s="46" t="s">
        <v>3366</v>
      </c>
      <c r="C2368" s="46" t="s">
        <v>3367</v>
      </c>
      <c r="D2368" s="46" t="s">
        <v>3362</v>
      </c>
      <c r="E2368" s="46" t="s">
        <v>3363</v>
      </c>
      <c r="F2368" s="41" t="s">
        <v>434</v>
      </c>
      <c r="G2368" s="41" t="s">
        <v>593</v>
      </c>
      <c r="H2368" s="65">
        <v>1.227</v>
      </c>
      <c r="I2368" t="s">
        <v>3368</v>
      </c>
      <c r="K2368" s="46" t="s">
        <v>43</v>
      </c>
      <c r="L2368" s="46" t="s">
        <v>3369</v>
      </c>
      <c r="M2368" t="s">
        <v>39</v>
      </c>
      <c r="N2368" s="40">
        <f>U2368*V2368</f>
        <v>7.81790017116</v>
      </c>
      <c r="O2368" s="56">
        <v>32.0419</v>
      </c>
      <c r="P2368" s="56">
        <v>0.791</v>
      </c>
      <c r="Q2368" s="56">
        <v>1.315</v>
      </c>
      <c r="R2368" s="39">
        <f>O2368/P2368</f>
        <v>40.5080910240202</v>
      </c>
      <c r="S2368" s="39">
        <f>N2368/Q2368</f>
        <v>5.94517123282129</v>
      </c>
      <c r="T2368" s="39">
        <f>R2368+S2368</f>
        <v>46.4532622568415</v>
      </c>
      <c r="U2368" s="40">
        <v>137.136</v>
      </c>
      <c r="V2368" s="39">
        <v>0.0570083725</v>
      </c>
      <c r="W2368" s="69">
        <f>round(((1000*V2368)/T2368),3)</f>
        <v>1.227</v>
      </c>
      <c r="Y2368" t="s">
        <v>40</v>
      </c>
      <c r="AA2368">
        <v>953</v>
      </c>
      <c r="AB2368" t="b">
        <v>1</v>
      </c>
      <c r="AD2368" s="8"/>
    </row>
    <row r="2369" ht="14.25" customHeight="1">
      <c r="A2369" s="38">
        <v>936</v>
      </c>
      <c r="B2369" s="46" t="s">
        <v>3374</v>
      </c>
      <c r="C2369" s="46" t="s">
        <v>3375</v>
      </c>
      <c r="D2369" s="46" t="s">
        <v>3362</v>
      </c>
      <c r="E2369" s="46" t="s">
        <v>3363</v>
      </c>
      <c r="F2369" s="41" t="s">
        <v>48</v>
      </c>
      <c r="G2369" s="41" t="s">
        <v>49</v>
      </c>
      <c r="H2369" s="65">
        <v>0.0428943016</v>
      </c>
      <c r="I2369" t="s">
        <v>37</v>
      </c>
      <c r="K2369" s="46" t="s">
        <v>43</v>
      </c>
      <c r="L2369" s="46" t="s">
        <v>3376</v>
      </c>
      <c r="M2369" t="s">
        <v>39</v>
      </c>
      <c r="N2369" s="40"/>
      <c r="O2369" s="56"/>
      <c r="P2369" s="56"/>
      <c r="Q2369" s="56"/>
      <c r="R2369" s="39"/>
      <c r="S2369" s="39"/>
      <c r="T2369" s="39"/>
      <c r="U2369" s="40"/>
      <c r="V2369" s="39"/>
      <c r="W2369" s="69"/>
      <c r="Y2369" t="s">
        <v>40</v>
      </c>
      <c r="AA2369">
        <v>953</v>
      </c>
      <c r="AB2369" t="b">
        <v>0</v>
      </c>
      <c r="AD2369" s="8"/>
    </row>
    <row r="2370" ht="14.25" customHeight="1">
      <c r="A2370" s="38">
        <v>997</v>
      </c>
      <c r="B2370" s="44" t="s">
        <v>638</v>
      </c>
      <c r="C2370" s="46" t="s">
        <v>639</v>
      </c>
      <c r="D2370" s="46" t="s">
        <v>3362</v>
      </c>
      <c r="E2370" s="46" t="s">
        <v>3363</v>
      </c>
      <c r="F2370" s="5" t="s">
        <v>35</v>
      </c>
      <c r="G2370" s="5" t="s">
        <v>36</v>
      </c>
      <c r="H2370" s="65">
        <v>0.158489319</v>
      </c>
      <c r="I2370" t="s">
        <v>37</v>
      </c>
      <c r="K2370" s="47"/>
      <c r="L2370" s="47" t="str">
        <f>((I2370&amp;A2370)&amp;"-")&amp;B2370</f>
        <v>REF997-Kia Sepassi and Samuel H. Yalkowsky. Solubility Prediction in Octanol: A Technical Note. AAPS PharmSciTech 2006; 7 (1) Article 26</v>
      </c>
      <c r="M2370" t="s">
        <v>583</v>
      </c>
      <c r="N2370" s="71"/>
      <c r="O2370" s="71"/>
      <c r="P2370" s="71"/>
      <c r="Q2370" s="71"/>
      <c r="R2370" s="29"/>
      <c r="S2370" s="29"/>
      <c r="T2370" s="29"/>
      <c r="U2370" s="71"/>
      <c r="V2370" s="29"/>
      <c r="W2370" s="60"/>
      <c r="Y2370" t="s">
        <v>40</v>
      </c>
      <c r="AA2370">
        <v>953</v>
      </c>
      <c r="AB2370" t="b">
        <f>if((W2370=""),false,true)</f>
        <v>0</v>
      </c>
      <c r="AD2370" s="37"/>
    </row>
    <row r="2371" ht="14.25" customHeight="1">
      <c r="A2371" s="38">
        <v>1049</v>
      </c>
      <c r="B2371" s="46" t="s">
        <v>922</v>
      </c>
      <c r="C2371" s="46" t="s">
        <v>923</v>
      </c>
      <c r="D2371" s="46" t="s">
        <v>3362</v>
      </c>
      <c r="E2371" s="46" t="s">
        <v>3363</v>
      </c>
      <c r="F2371" s="7" t="s">
        <v>924</v>
      </c>
      <c r="G2371" s="7" t="s">
        <v>925</v>
      </c>
      <c r="H2371">
        <v>2.01372424986239</v>
      </c>
      <c r="I2371" t="s">
        <v>37</v>
      </c>
      <c r="K2371" s="47" t="s">
        <v>43</v>
      </c>
      <c r="L2371" s="47" t="s">
        <v>926</v>
      </c>
      <c r="M2371" t="s">
        <v>39</v>
      </c>
      <c r="N2371" s="71"/>
      <c r="O2371" s="71"/>
      <c r="P2371" s="71"/>
      <c r="Q2371" s="71"/>
      <c r="R2371" s="29"/>
      <c r="S2371" s="29"/>
      <c r="T2371" s="29"/>
      <c r="U2371" s="71"/>
      <c r="V2371" s="29"/>
      <c r="W2371" s="60"/>
      <c r="Y2371" t="s">
        <v>40</v>
      </c>
      <c r="AA2371" s="21">
        <v>953</v>
      </c>
      <c r="AB2371" t="b">
        <f>if((W2371=""),false,true)</f>
        <v>0</v>
      </c>
      <c r="AD2371" s="37"/>
    </row>
    <row r="2372" ht="14.25" customHeight="1">
      <c r="A2372" s="38">
        <v>1049</v>
      </c>
      <c r="B2372" s="46" t="s">
        <v>922</v>
      </c>
      <c r="C2372" s="46" t="s">
        <v>923</v>
      </c>
      <c r="D2372" s="46" t="s">
        <v>3362</v>
      </c>
      <c r="E2372" s="11" t="s">
        <v>3363</v>
      </c>
      <c r="F2372" s="7" t="s">
        <v>927</v>
      </c>
      <c r="G2372" s="7" t="s">
        <v>928</v>
      </c>
      <c r="H2372">
        <v>0.22438819237828</v>
      </c>
      <c r="I2372" t="s">
        <v>37</v>
      </c>
      <c r="K2372" s="47" t="s">
        <v>43</v>
      </c>
      <c r="L2372" s="47" t="s">
        <v>926</v>
      </c>
      <c r="M2372" t="s">
        <v>39</v>
      </c>
      <c r="N2372" s="71"/>
      <c r="O2372" s="71"/>
      <c r="P2372" s="71"/>
      <c r="Q2372" s="71"/>
      <c r="R2372" s="29"/>
      <c r="S2372" s="29"/>
      <c r="T2372" s="29"/>
      <c r="U2372" s="71"/>
      <c r="V2372" s="29"/>
      <c r="W2372" s="60"/>
      <c r="Y2372" t="s">
        <v>40</v>
      </c>
      <c r="AA2372">
        <v>953</v>
      </c>
      <c r="AB2372" t="b">
        <f>if((W2372=""),false,true)</f>
        <v>0</v>
      </c>
      <c r="AD2372" s="37"/>
    </row>
    <row r="2373" ht="14.25" customHeight="1">
      <c r="A2373" s="38">
        <v>1049</v>
      </c>
      <c r="B2373" s="46" t="s">
        <v>922</v>
      </c>
      <c r="C2373" s="46" t="s">
        <v>923</v>
      </c>
      <c r="D2373" s="46" t="s">
        <v>3362</v>
      </c>
      <c r="E2373" s="11" t="s">
        <v>3363</v>
      </c>
      <c r="F2373" s="7" t="s">
        <v>929</v>
      </c>
      <c r="G2373" s="7" t="s">
        <v>928</v>
      </c>
      <c r="H2373">
        <v>0.92469817393822</v>
      </c>
      <c r="I2373" t="s">
        <v>37</v>
      </c>
      <c r="K2373" s="47" t="s">
        <v>43</v>
      </c>
      <c r="L2373" s="47" t="s">
        <v>926</v>
      </c>
      <c r="M2373" t="s">
        <v>39</v>
      </c>
      <c r="N2373" s="71"/>
      <c r="O2373" s="71"/>
      <c r="P2373" s="71"/>
      <c r="Q2373" s="71"/>
      <c r="R2373" s="29"/>
      <c r="S2373" s="29"/>
      <c r="T2373" s="29"/>
      <c r="U2373" s="71"/>
      <c r="V2373" s="29"/>
      <c r="W2373" s="60"/>
      <c r="Y2373" t="s">
        <v>40</v>
      </c>
      <c r="AA2373">
        <v>953</v>
      </c>
      <c r="AB2373" t="b">
        <f>if((W2373=""),false,true)</f>
        <v>0</v>
      </c>
      <c r="AD2373" s="37"/>
    </row>
    <row r="2374" ht="14.25" customHeight="1">
      <c r="A2374" s="38">
        <v>1049</v>
      </c>
      <c r="B2374" s="46" t="s">
        <v>922</v>
      </c>
      <c r="C2374" s="46" t="s">
        <v>923</v>
      </c>
      <c r="D2374" s="46" t="s">
        <v>3362</v>
      </c>
      <c r="E2374" s="11" t="s">
        <v>3363</v>
      </c>
      <c r="F2374" s="7" t="s">
        <v>930</v>
      </c>
      <c r="G2374" s="7" t="s">
        <v>928</v>
      </c>
      <c r="H2374">
        <v>2.00909281260873</v>
      </c>
      <c r="I2374" t="s">
        <v>37</v>
      </c>
      <c r="K2374" s="47" t="s">
        <v>43</v>
      </c>
      <c r="L2374" s="47" t="s">
        <v>926</v>
      </c>
      <c r="M2374" t="s">
        <v>39</v>
      </c>
      <c r="N2374" s="71"/>
      <c r="O2374" s="71"/>
      <c r="P2374" s="71"/>
      <c r="Q2374" s="71"/>
      <c r="R2374" s="29"/>
      <c r="S2374" s="29"/>
      <c r="T2374" s="29"/>
      <c r="U2374" s="71"/>
      <c r="V2374" s="29"/>
      <c r="W2374" s="60"/>
      <c r="Y2374" t="s">
        <v>40</v>
      </c>
      <c r="AA2374">
        <v>953</v>
      </c>
      <c r="AB2374" t="b">
        <f>if((W2374=""),false,true)</f>
        <v>0</v>
      </c>
      <c r="AD2374" s="37"/>
    </row>
    <row r="2375" ht="14.25" customHeight="1">
      <c r="A2375" s="38">
        <v>1049</v>
      </c>
      <c r="B2375" s="46" t="s">
        <v>922</v>
      </c>
      <c r="C2375" s="46" t="s">
        <v>923</v>
      </c>
      <c r="D2375" s="46" t="s">
        <v>3362</v>
      </c>
      <c r="E2375" s="11" t="s">
        <v>3363</v>
      </c>
      <c r="F2375" s="11" t="s">
        <v>48</v>
      </c>
      <c r="G2375" s="11" t="s">
        <v>49</v>
      </c>
      <c r="H2375">
        <v>0.10162486928707</v>
      </c>
      <c r="I2375" t="s">
        <v>37</v>
      </c>
      <c r="K2375" s="47" t="s">
        <v>43</v>
      </c>
      <c r="L2375" s="47" t="s">
        <v>926</v>
      </c>
      <c r="M2375" t="s">
        <v>39</v>
      </c>
      <c r="N2375" s="71"/>
      <c r="O2375" s="71"/>
      <c r="P2375" s="71"/>
      <c r="Q2375" s="71"/>
      <c r="R2375" s="29"/>
      <c r="S2375" s="29"/>
      <c r="T2375" s="29"/>
      <c r="U2375" s="71"/>
      <c r="V2375" s="29"/>
      <c r="W2375" s="60"/>
      <c r="Y2375" t="s">
        <v>40</v>
      </c>
      <c r="AA2375">
        <v>953</v>
      </c>
      <c r="AB2375" t="b">
        <f>if((W2375=""),false,true)</f>
        <v>0</v>
      </c>
      <c r="AD2375" s="37"/>
    </row>
    <row r="2376" ht="14.25" customHeight="1">
      <c r="A2376" s="38">
        <v>1168</v>
      </c>
      <c r="B2376" s="46" t="s">
        <v>1613</v>
      </c>
      <c r="C2376" s="46" t="s">
        <v>577</v>
      </c>
      <c r="D2376" s="11" t="s">
        <v>3362</v>
      </c>
      <c r="E2376" s="11" t="s">
        <v>3363</v>
      </c>
      <c r="F2376" s="7" t="s">
        <v>1616</v>
      </c>
      <c r="G2376" s="7" t="s">
        <v>1617</v>
      </c>
      <c r="H2376">
        <v>1.4261459044903</v>
      </c>
      <c r="I2376" s="46" t="s">
        <v>37</v>
      </c>
      <c r="K2376" s="46"/>
      <c r="L2376" t="s">
        <v>1618</v>
      </c>
      <c r="M2376" t="s">
        <v>583</v>
      </c>
      <c r="N2376" s="40"/>
      <c r="O2376" s="40"/>
      <c r="P2376" s="40"/>
      <c r="Q2376" s="40"/>
      <c r="R2376" s="39"/>
      <c r="S2376" s="39"/>
      <c r="T2376" s="39"/>
      <c r="U2376" s="40"/>
      <c r="V2376" s="39"/>
      <c r="W2376" s="69"/>
      <c r="Y2376" t="s">
        <v>40</v>
      </c>
      <c r="AA2376">
        <v>953</v>
      </c>
      <c r="AB2376" s="46" t="b">
        <f>if((W2376=""),false,true)</f>
        <v>0</v>
      </c>
      <c r="AD2376" s="8"/>
    </row>
    <row r="2377" ht="14.25" customHeight="1">
      <c r="A2377" s="38">
        <v>1283</v>
      </c>
      <c r="B2377" s="46" t="s">
        <v>31</v>
      </c>
      <c r="C2377" s="46" t="s">
        <v>32</v>
      </c>
      <c r="D2377" s="46" t="s">
        <v>3362</v>
      </c>
      <c r="E2377" s="46" t="s">
        <v>3363</v>
      </c>
      <c r="F2377" t="s">
        <v>35</v>
      </c>
      <c r="G2377" s="46" t="s">
        <v>36</v>
      </c>
      <c r="H2377">
        <v>0.1584893192</v>
      </c>
      <c r="I2377" t="s">
        <v>37</v>
      </c>
      <c r="L2377" t="s">
        <v>38</v>
      </c>
      <c r="M2377" t="s">
        <v>39</v>
      </c>
      <c r="N2377" s="40"/>
      <c r="O2377" s="40"/>
      <c r="P2377" s="40"/>
      <c r="Q2377" s="40"/>
      <c r="R2377" s="39"/>
      <c r="S2377" s="39"/>
      <c r="T2377" s="39"/>
      <c r="U2377" s="40"/>
      <c r="V2377" s="39"/>
      <c r="W2377" s="69"/>
      <c r="Y2377" t="s">
        <v>40</v>
      </c>
      <c r="AA2377">
        <v>953</v>
      </c>
      <c r="AB2377" s="46" t="b">
        <f>if((W2377=""),false,true)</f>
        <v>0</v>
      </c>
      <c r="AD2377" s="8"/>
    </row>
    <row r="2378" ht="14.25" customHeight="1">
      <c r="A2378" s="38">
        <v>1287</v>
      </c>
      <c r="B2378" s="46" t="s">
        <v>53</v>
      </c>
      <c r="C2378" s="46" t="s">
        <v>45</v>
      </c>
      <c r="D2378" s="46" t="s">
        <v>3362</v>
      </c>
      <c r="E2378" s="46" t="s">
        <v>3377</v>
      </c>
      <c r="F2378" t="s">
        <v>48</v>
      </c>
      <c r="G2378" s="46" t="s">
        <v>49</v>
      </c>
      <c r="H2378">
        <v>0.398107170553</v>
      </c>
      <c r="I2378" t="s">
        <v>37</v>
      </c>
      <c r="L2378" t="s">
        <v>50</v>
      </c>
      <c r="M2378" t="s">
        <v>39</v>
      </c>
      <c r="N2378" s="40"/>
      <c r="O2378" s="40"/>
      <c r="P2378" s="40"/>
      <c r="Q2378" s="40"/>
      <c r="R2378" s="39"/>
      <c r="S2378" s="39"/>
      <c r="T2378" s="39"/>
      <c r="U2378" s="40"/>
      <c r="V2378" s="39"/>
      <c r="W2378" s="69"/>
      <c r="Y2378" t="s">
        <v>40</v>
      </c>
      <c r="AA2378">
        <v>953</v>
      </c>
      <c r="AB2378" s="46" t="b">
        <v>0</v>
      </c>
      <c r="AD2378" s="8"/>
    </row>
    <row r="2379" ht="14.25" customHeight="1">
      <c r="A2379" s="38">
        <v>1308</v>
      </c>
      <c r="B2379" s="46" t="s">
        <v>41</v>
      </c>
      <c r="C2379" s="46" t="s">
        <v>42</v>
      </c>
      <c r="D2379" s="46" t="s">
        <v>3362</v>
      </c>
      <c r="E2379" s="46" t="s">
        <v>3378</v>
      </c>
      <c r="F2379" t="s">
        <v>35</v>
      </c>
      <c r="G2379" s="12" t="s">
        <v>36</v>
      </c>
      <c r="H2379">
        <v>0.158489319246111</v>
      </c>
      <c r="I2379" t="s">
        <v>37</v>
      </c>
      <c r="K2379" s="47" t="s">
        <v>43</v>
      </c>
      <c r="L2379" s="47" t="str">
        <f>((I2379&amp;A2379)&amp;"-")&amp;B2379</f>
        <v>REF1308-Abraham M.H. and Acree Jr. W.E. The solubility of liquid and solid compounds in dry octan-1-ol. Chemosphere (2013)</v>
      </c>
      <c r="M2379" t="s">
        <v>39</v>
      </c>
      <c r="N2379" s="71"/>
      <c r="O2379" s="71"/>
      <c r="P2379" s="71"/>
      <c r="Q2379" s="71"/>
      <c r="R2379" s="29"/>
      <c r="S2379" s="29"/>
      <c r="T2379" s="29"/>
      <c r="U2379" s="71"/>
      <c r="V2379" s="29"/>
      <c r="W2379" s="60"/>
      <c r="Y2379" t="s">
        <v>40</v>
      </c>
      <c r="AA2379">
        <v>953</v>
      </c>
      <c r="AB2379" t="b">
        <f>if((W2379=""),false,true)</f>
        <v>0</v>
      </c>
      <c r="AD2379" s="37"/>
    </row>
    <row r="2380" ht="14.25" customHeight="1">
      <c r="A2380" s="38">
        <v>997</v>
      </c>
      <c r="B2380" s="44" t="s">
        <v>638</v>
      </c>
      <c r="C2380" s="46" t="s">
        <v>639</v>
      </c>
      <c r="D2380" s="46" t="s">
        <v>3379</v>
      </c>
      <c r="E2380" s="46" t="s">
        <v>3363</v>
      </c>
      <c r="F2380" s="5" t="s">
        <v>35</v>
      </c>
      <c r="G2380" s="5" t="s">
        <v>36</v>
      </c>
      <c r="H2380" s="65">
        <v>0.020892961</v>
      </c>
      <c r="I2380" t="s">
        <v>37</v>
      </c>
      <c r="K2380" s="47"/>
      <c r="L2380" s="47" t="str">
        <f>((I2380&amp;A2380)&amp;"-")&amp;B2380</f>
        <v>REF997-Kia Sepassi and Samuel H. Yalkowsky. Solubility Prediction in Octanol: A Technical Note. AAPS PharmSciTech 2006; 7 (1) Article 26</v>
      </c>
      <c r="M2380" t="s">
        <v>583</v>
      </c>
      <c r="N2380" s="71"/>
      <c r="O2380" s="71"/>
      <c r="P2380" s="71"/>
      <c r="Q2380" s="71"/>
      <c r="R2380" s="29"/>
      <c r="S2380" s="29"/>
      <c r="T2380" s="29"/>
      <c r="U2380" s="71"/>
      <c r="V2380" s="29"/>
      <c r="W2380" s="60"/>
      <c r="Y2380" t="s">
        <v>40</v>
      </c>
      <c r="AA2380">
        <v>953</v>
      </c>
      <c r="AB2380" t="b">
        <f>if((W2380=""),false,true)</f>
        <v>0</v>
      </c>
      <c r="AD2380" s="37"/>
    </row>
    <row r="2381" ht="14.25" customHeight="1">
      <c r="A2381" s="38">
        <v>1287</v>
      </c>
      <c r="B2381" s="46" t="s">
        <v>44</v>
      </c>
      <c r="C2381" s="46" t="s">
        <v>45</v>
      </c>
      <c r="D2381" s="46" t="s">
        <v>3380</v>
      </c>
      <c r="E2381" s="46" t="s">
        <v>3381</v>
      </c>
      <c r="F2381" t="s">
        <v>48</v>
      </c>
      <c r="G2381" s="46" t="s">
        <v>49</v>
      </c>
      <c r="H2381">
        <v>0.000144211535</v>
      </c>
      <c r="I2381" t="s">
        <v>37</v>
      </c>
      <c r="L2381" t="s">
        <v>50</v>
      </c>
      <c r="M2381" t="s">
        <v>39</v>
      </c>
      <c r="N2381" s="40"/>
      <c r="O2381" s="40"/>
      <c r="P2381" s="40"/>
      <c r="Q2381" s="40"/>
      <c r="R2381" s="39"/>
      <c r="S2381" s="39"/>
      <c r="T2381" s="39"/>
      <c r="U2381" s="40"/>
      <c r="V2381" s="39"/>
      <c r="W2381" s="69"/>
      <c r="Y2381" t="s">
        <v>40</v>
      </c>
      <c r="AA2381">
        <v>65740</v>
      </c>
      <c r="AB2381" s="46" t="b">
        <v>0</v>
      </c>
      <c r="AD2381" s="8"/>
    </row>
    <row r="2382" ht="14.25" customHeight="1">
      <c r="A2382" s="38">
        <v>1287</v>
      </c>
      <c r="B2382" s="46" t="s">
        <v>53</v>
      </c>
      <c r="C2382" s="46" t="s">
        <v>45</v>
      </c>
      <c r="D2382" s="46" t="s">
        <v>3382</v>
      </c>
      <c r="E2382" s="46" t="s">
        <v>3383</v>
      </c>
      <c r="F2382" t="s">
        <v>48</v>
      </c>
      <c r="G2382" s="46" t="s">
        <v>49</v>
      </c>
      <c r="H2382">
        <v>0.158489319246</v>
      </c>
      <c r="I2382" t="s">
        <v>37</v>
      </c>
      <c r="L2382" t="s">
        <v>50</v>
      </c>
      <c r="M2382" t="s">
        <v>39</v>
      </c>
      <c r="N2382" s="40"/>
      <c r="O2382" s="40"/>
      <c r="P2382" s="40"/>
      <c r="Q2382" s="40"/>
      <c r="R2382" s="39"/>
      <c r="S2382" s="39"/>
      <c r="T2382" s="39"/>
      <c r="U2382" s="40"/>
      <c r="V2382" s="39"/>
      <c r="W2382" s="69"/>
      <c r="Y2382" t="s">
        <v>40</v>
      </c>
      <c r="AA2382">
        <v>392</v>
      </c>
      <c r="AB2382" s="46" t="b">
        <v>0</v>
      </c>
      <c r="AD2382" s="8"/>
    </row>
    <row r="2383" ht="14.25" customHeight="1">
      <c r="A2383" s="38">
        <v>966</v>
      </c>
      <c r="B2383" s="46" t="s">
        <v>1353</v>
      </c>
      <c r="C2383" s="46" t="s">
        <v>1219</v>
      </c>
      <c r="D2383" s="46" t="s">
        <v>3384</v>
      </c>
      <c r="E2383" s="46" t="s">
        <v>3385</v>
      </c>
      <c r="F2383" s="41" t="s">
        <v>434</v>
      </c>
      <c r="G2383" s="5" t="s">
        <v>593</v>
      </c>
      <c r="H2383" s="65">
        <v>0.0261308022</v>
      </c>
      <c r="I2383" t="s">
        <v>1356</v>
      </c>
      <c r="K2383" s="46" t="s">
        <v>770</v>
      </c>
      <c r="L2383" s="46" t="s">
        <v>1358</v>
      </c>
      <c r="M2383" t="s">
        <v>39</v>
      </c>
      <c r="N2383" s="40"/>
      <c r="O2383" s="56"/>
      <c r="P2383" s="56"/>
      <c r="Q2383" s="56"/>
      <c r="R2383" s="39"/>
      <c r="S2383" s="39"/>
      <c r="T2383" s="39"/>
      <c r="U2383" s="40"/>
      <c r="V2383" s="39"/>
      <c r="W2383" s="69"/>
      <c r="Y2383" t="s">
        <v>40</v>
      </c>
      <c r="AA2383">
        <v>13876</v>
      </c>
      <c r="AB2383" t="b">
        <v>0</v>
      </c>
      <c r="AD2383" s="8"/>
    </row>
    <row r="2384" ht="14.25" customHeight="1">
      <c r="A2384" s="38">
        <v>1287</v>
      </c>
      <c r="B2384" s="46" t="s">
        <v>44</v>
      </c>
      <c r="C2384" s="46" t="s">
        <v>45</v>
      </c>
      <c r="D2384" s="46" t="s">
        <v>3386</v>
      </c>
      <c r="E2384" s="46" t="s">
        <v>3387</v>
      </c>
      <c r="F2384" t="s">
        <v>48</v>
      </c>
      <c r="G2384" s="46" t="s">
        <v>49</v>
      </c>
      <c r="H2384">
        <v>0.001892343619</v>
      </c>
      <c r="I2384" t="s">
        <v>37</v>
      </c>
      <c r="L2384" t="s">
        <v>50</v>
      </c>
      <c r="M2384" t="s">
        <v>39</v>
      </c>
      <c r="N2384" s="40"/>
      <c r="O2384" s="40"/>
      <c r="P2384" s="40"/>
      <c r="Q2384" s="40"/>
      <c r="R2384" s="39"/>
      <c r="S2384" s="39"/>
      <c r="T2384" s="39"/>
      <c r="U2384" s="40"/>
      <c r="V2384" s="39"/>
      <c r="W2384" s="69"/>
      <c r="Y2384" t="s">
        <v>40</v>
      </c>
      <c r="AA2384">
        <v>581433</v>
      </c>
      <c r="AB2384" s="46" t="b">
        <v>0</v>
      </c>
      <c r="AD2384" s="8"/>
    </row>
    <row r="2385" ht="14.25" customHeight="1">
      <c r="A2385" s="38">
        <v>1287</v>
      </c>
      <c r="B2385" s="46" t="s">
        <v>44</v>
      </c>
      <c r="C2385" s="46" t="s">
        <v>45</v>
      </c>
      <c r="D2385" s="46" t="s">
        <v>3388</v>
      </c>
      <c r="E2385" s="46" t="s">
        <v>3389</v>
      </c>
      <c r="F2385" t="s">
        <v>48</v>
      </c>
      <c r="G2385" s="46" t="s">
        <v>49</v>
      </c>
      <c r="H2385">
        <v>0.001081433951</v>
      </c>
      <c r="I2385" t="s">
        <v>37</v>
      </c>
      <c r="L2385" t="s">
        <v>50</v>
      </c>
      <c r="M2385" t="s">
        <v>39</v>
      </c>
      <c r="N2385" s="40"/>
      <c r="O2385" s="40"/>
      <c r="P2385" s="40"/>
      <c r="Q2385" s="40"/>
      <c r="R2385" s="39"/>
      <c r="S2385" s="39"/>
      <c r="T2385" s="39"/>
      <c r="U2385" s="40"/>
      <c r="V2385" s="39"/>
      <c r="W2385" s="69"/>
      <c r="Y2385" t="s">
        <v>40</v>
      </c>
      <c r="AA2385">
        <v>203115</v>
      </c>
      <c r="AB2385" s="46" t="b">
        <v>0</v>
      </c>
      <c r="AD2385" s="8"/>
    </row>
    <row r="2386" ht="14.25" customHeight="1">
      <c r="A2386" s="38">
        <v>1287</v>
      </c>
      <c r="B2386" s="46" t="s">
        <v>44</v>
      </c>
      <c r="C2386" s="46" t="s">
        <v>45</v>
      </c>
      <c r="D2386" s="46" t="s">
        <v>3390</v>
      </c>
      <c r="E2386" s="46" t="s">
        <v>3391</v>
      </c>
      <c r="F2386" t="s">
        <v>48</v>
      </c>
      <c r="G2386" s="46" t="s">
        <v>49</v>
      </c>
      <c r="H2386">
        <v>0.000897428795</v>
      </c>
      <c r="I2386" t="s">
        <v>37</v>
      </c>
      <c r="L2386" s="46" t="str">
        <f>((I2386&amp;A2386)&amp;"-")&amp;B2386</f>
        <v>REF1287-Wang 99 - S3</v>
      </c>
      <c r="M2386" t="s">
        <v>39</v>
      </c>
      <c r="N2386" s="40"/>
      <c r="O2386" s="40"/>
      <c r="P2386" s="40"/>
      <c r="Q2386" s="40"/>
      <c r="R2386" s="39"/>
      <c r="S2386" s="39"/>
      <c r="T2386" s="39"/>
      <c r="U2386" s="40"/>
      <c r="V2386" s="39"/>
      <c r="W2386" s="69"/>
      <c r="Y2386" t="s">
        <v>40</v>
      </c>
      <c r="AA2386">
        <v>28295145</v>
      </c>
      <c r="AB2386" s="46" t="b">
        <v>0</v>
      </c>
      <c r="AD2386" s="8"/>
    </row>
    <row r="2387" ht="14.25" customHeight="1">
      <c r="A2387" s="38">
        <v>1287</v>
      </c>
      <c r="B2387" s="46" t="s">
        <v>44</v>
      </c>
      <c r="C2387" s="46" t="s">
        <v>45</v>
      </c>
      <c r="D2387" s="46" t="s">
        <v>3392</v>
      </c>
      <c r="E2387" s="46" t="s">
        <v>3393</v>
      </c>
      <c r="F2387" t="s">
        <v>48</v>
      </c>
      <c r="G2387" s="46" t="s">
        <v>49</v>
      </c>
      <c r="H2387">
        <v>0.000117219537</v>
      </c>
      <c r="I2387" t="s">
        <v>37</v>
      </c>
      <c r="L2387" t="s">
        <v>50</v>
      </c>
      <c r="M2387" t="s">
        <v>39</v>
      </c>
      <c r="N2387" s="40"/>
      <c r="O2387" s="40"/>
      <c r="P2387" s="40"/>
      <c r="Q2387" s="40"/>
      <c r="R2387" s="39"/>
      <c r="S2387" s="39"/>
      <c r="T2387" s="39"/>
      <c r="U2387" s="40"/>
      <c r="V2387" s="39"/>
      <c r="W2387" s="69"/>
      <c r="Y2387" t="s">
        <v>40</v>
      </c>
      <c r="AA2387">
        <v>10469304</v>
      </c>
      <c r="AB2387" s="46" t="b">
        <v>0</v>
      </c>
      <c r="AD2387" s="8"/>
    </row>
    <row r="2388" ht="14.25" customHeight="1">
      <c r="A2388" s="38">
        <v>1308</v>
      </c>
      <c r="B2388" s="46" t="s">
        <v>41</v>
      </c>
      <c r="C2388" s="46" t="s">
        <v>42</v>
      </c>
      <c r="D2388" s="46" t="s">
        <v>3394</v>
      </c>
      <c r="E2388" s="46" t="s">
        <v>3395</v>
      </c>
      <c r="F2388" t="s">
        <v>35</v>
      </c>
      <c r="G2388" s="12" t="s">
        <v>36</v>
      </c>
      <c r="H2388">
        <v>2.69153480392692</v>
      </c>
      <c r="I2388" t="s">
        <v>37</v>
      </c>
      <c r="K2388" s="47" t="s">
        <v>43</v>
      </c>
      <c r="L2388" s="47" t="str">
        <f>((I2388&amp;A2388)&amp;"-")&amp;B2388</f>
        <v>REF1308-Abraham M.H. and Acree Jr. W.E. The solubility of liquid and solid compounds in dry octan-1-ol. Chemosphere (2013)</v>
      </c>
      <c r="M2388" t="s">
        <v>39</v>
      </c>
      <c r="N2388" s="71"/>
      <c r="O2388" s="71"/>
      <c r="P2388" s="71"/>
      <c r="Q2388" s="71"/>
      <c r="R2388" s="29"/>
      <c r="S2388" s="29"/>
      <c r="T2388" s="29"/>
      <c r="U2388" s="71"/>
      <c r="V2388" s="29"/>
      <c r="W2388" s="60"/>
      <c r="Y2388" t="s">
        <v>40</v>
      </c>
      <c r="AA2388">
        <v>7519</v>
      </c>
      <c r="AB2388" t="b">
        <f>if((W2388=""),false,true)</f>
        <v>0</v>
      </c>
      <c r="AD2388" s="37"/>
    </row>
    <row r="2389" ht="14.25" customHeight="1">
      <c r="A2389" s="38">
        <v>997</v>
      </c>
      <c r="B2389" s="44" t="s">
        <v>638</v>
      </c>
      <c r="C2389" s="46" t="s">
        <v>639</v>
      </c>
      <c r="D2389" s="46" t="s">
        <v>3396</v>
      </c>
      <c r="E2389" s="46" t="s">
        <v>3397</v>
      </c>
      <c r="F2389" s="5" t="s">
        <v>35</v>
      </c>
      <c r="G2389" s="5" t="s">
        <v>36</v>
      </c>
      <c r="H2389" s="65">
        <v>0.077624712</v>
      </c>
      <c r="I2389" t="s">
        <v>37</v>
      </c>
      <c r="K2389" s="47"/>
      <c r="L2389" s="47" t="str">
        <f>((I2389&amp;A2389)&amp;"-")&amp;B2389</f>
        <v>REF997-Kia Sepassi and Samuel H. Yalkowsky. Solubility Prediction in Octanol: A Technical Note. AAPS PharmSciTech 2006; 7 (1) Article 26</v>
      </c>
      <c r="M2389" t="s">
        <v>583</v>
      </c>
      <c r="N2389" s="71"/>
      <c r="O2389" s="71"/>
      <c r="P2389" s="71"/>
      <c r="Q2389" s="71"/>
      <c r="R2389" s="29"/>
      <c r="S2389" s="29"/>
      <c r="T2389" s="29"/>
      <c r="U2389" s="71"/>
      <c r="V2389" s="29"/>
      <c r="W2389" s="60"/>
      <c r="Y2389" t="s">
        <v>40</v>
      </c>
      <c r="AA2389">
        <v>10980</v>
      </c>
      <c r="AB2389" t="b">
        <f>if((W2389=""),false,true)</f>
        <v>0</v>
      </c>
      <c r="AD2389" s="37"/>
    </row>
    <row r="2390" ht="14.25" customHeight="1">
      <c r="A2390" s="38">
        <v>1283</v>
      </c>
      <c r="B2390" s="46" t="s">
        <v>31</v>
      </c>
      <c r="C2390" s="46" t="s">
        <v>32</v>
      </c>
      <c r="D2390" s="46" t="s">
        <v>3396</v>
      </c>
      <c r="E2390" s="46" t="s">
        <v>3397</v>
      </c>
      <c r="F2390" t="s">
        <v>35</v>
      </c>
      <c r="G2390" s="46" t="s">
        <v>36</v>
      </c>
      <c r="H2390">
        <v>0.0776247117</v>
      </c>
      <c r="I2390" t="s">
        <v>37</v>
      </c>
      <c r="L2390" t="s">
        <v>38</v>
      </c>
      <c r="M2390" t="s">
        <v>39</v>
      </c>
      <c r="N2390" s="40"/>
      <c r="O2390" s="40"/>
      <c r="P2390" s="40"/>
      <c r="Q2390" s="40"/>
      <c r="R2390" s="39"/>
      <c r="S2390" s="39"/>
      <c r="T2390" s="39"/>
      <c r="U2390" s="40"/>
      <c r="V2390" s="39"/>
      <c r="W2390" s="69"/>
      <c r="Y2390" t="s">
        <v>40</v>
      </c>
      <c r="AA2390">
        <v>10980</v>
      </c>
      <c r="AB2390" s="46" t="b">
        <f>if((W2390=""),false,true)</f>
        <v>0</v>
      </c>
      <c r="AD2390" s="8"/>
    </row>
    <row r="2391" ht="14.25" customHeight="1">
      <c r="A2391" s="38">
        <v>1308</v>
      </c>
      <c r="B2391" s="46" t="s">
        <v>41</v>
      </c>
      <c r="C2391" s="46" t="s">
        <v>42</v>
      </c>
      <c r="D2391" s="46" t="s">
        <v>3396</v>
      </c>
      <c r="E2391" s="46" t="s">
        <v>3398</v>
      </c>
      <c r="F2391" t="s">
        <v>35</v>
      </c>
      <c r="G2391" s="12" t="s">
        <v>36</v>
      </c>
      <c r="H2391">
        <v>0.077624711662869</v>
      </c>
      <c r="I2391" t="s">
        <v>37</v>
      </c>
      <c r="K2391" s="47" t="s">
        <v>43</v>
      </c>
      <c r="L2391" s="47" t="str">
        <f>((I2391&amp;A2391)&amp;"-")&amp;B2391</f>
        <v>REF1308-Abraham M.H. and Acree Jr. W.E. The solubility of liquid and solid compounds in dry octan-1-ol. Chemosphere (2013)</v>
      </c>
      <c r="M2391" t="s">
        <v>39</v>
      </c>
      <c r="N2391" s="71"/>
      <c r="O2391" s="71"/>
      <c r="P2391" s="71"/>
      <c r="Q2391" s="71"/>
      <c r="R2391" s="29"/>
      <c r="S2391" s="29"/>
      <c r="T2391" s="29"/>
      <c r="U2391" s="71"/>
      <c r="V2391" s="29"/>
      <c r="W2391" s="60"/>
      <c r="Y2391" t="s">
        <v>40</v>
      </c>
      <c r="AA2391">
        <v>10980</v>
      </c>
      <c r="AB2391" t="b">
        <f>if((W2391=""),false,true)</f>
        <v>0</v>
      </c>
      <c r="AD2391" s="37"/>
    </row>
    <row r="2392" ht="14.25" customHeight="1">
      <c r="A2392" s="38">
        <v>1188</v>
      </c>
      <c r="B2392" s="46" t="s">
        <v>3399</v>
      </c>
      <c r="C2392" s="46" t="s">
        <v>577</v>
      </c>
      <c r="D2392" s="11" t="s">
        <v>3400</v>
      </c>
      <c r="E2392" s="11" t="s">
        <v>3401</v>
      </c>
      <c r="F2392" s="7" t="s">
        <v>434</v>
      </c>
      <c r="G2392" s="7" t="s">
        <v>593</v>
      </c>
      <c r="H2392">
        <v>0.1484</v>
      </c>
      <c r="I2392" s="46" t="s">
        <v>37</v>
      </c>
      <c r="K2392" s="46"/>
      <c r="L2392" t="s">
        <v>3402</v>
      </c>
      <c r="M2392" t="s">
        <v>39</v>
      </c>
      <c r="N2392" s="40"/>
      <c r="O2392" s="40"/>
      <c r="P2392" s="40"/>
      <c r="Q2392" s="40"/>
      <c r="R2392" s="39"/>
      <c r="S2392" s="39"/>
      <c r="T2392" s="39"/>
      <c r="U2392" s="40"/>
      <c r="V2392" s="39"/>
      <c r="W2392" s="69"/>
      <c r="Y2392" t="s">
        <v>40</v>
      </c>
      <c r="AA2392">
        <v>6834</v>
      </c>
      <c r="AB2392" s="46" t="b">
        <f>if((W2392=""),false,true)</f>
        <v>0</v>
      </c>
      <c r="AD2392" s="8"/>
    </row>
    <row r="2393" ht="14.25" customHeight="1">
      <c r="A2393" s="38">
        <v>981</v>
      </c>
      <c r="B2393" s="44" t="s">
        <v>1926</v>
      </c>
      <c r="C2393" s="46" t="s">
        <v>1219</v>
      </c>
      <c r="D2393" s="46" t="s">
        <v>3403</v>
      </c>
      <c r="E2393" s="46" t="s">
        <v>3404</v>
      </c>
      <c r="F2393" s="41" t="s">
        <v>689</v>
      </c>
      <c r="G2393" s="41" t="s">
        <v>762</v>
      </c>
      <c r="H2393" s="65">
        <f>W2393</f>
        <v>6.6432</v>
      </c>
      <c r="I2393" t="s">
        <v>37</v>
      </c>
      <c r="K2393" s="47" t="s">
        <v>43</v>
      </c>
      <c r="L2393" s="47" t="str">
        <f>((I2393&amp;A2393)&amp;"-")&amp;B2393</f>
        <v>REF981-Li; J.; Masso; J.J.; and Guertin; J.A.; Prediction of drug solubility in an acrylate adhesive based on the drug-polymer interaction parameter and drug solubility in acetonitrile. Journal of Controlled Release; 2002. 83: 211-221</v>
      </c>
      <c r="M2393" t="s">
        <v>39</v>
      </c>
      <c r="N2393" s="71">
        <f>U2393*V2393</f>
        <v>474.0474</v>
      </c>
      <c r="O2393" s="71">
        <v>100</v>
      </c>
      <c r="P2393" s="71">
        <v>0.786</v>
      </c>
      <c r="Q2393" s="71">
        <v>1.662</v>
      </c>
      <c r="R2393" s="29">
        <f>O2393/P2393</f>
        <v>127.226463104326</v>
      </c>
      <c r="S2393" s="29">
        <f>N2393/Q2393</f>
        <v>285.227075812274</v>
      </c>
      <c r="T2393" s="29">
        <f>R2393+S2393</f>
        <v>412.4535389166</v>
      </c>
      <c r="U2393" s="71">
        <v>173.01</v>
      </c>
      <c r="V2393" s="29">
        <v>2.74</v>
      </c>
      <c r="W2393" s="60">
        <f>round((V2393/(T2393/1000)),4)</f>
        <v>6.6432</v>
      </c>
      <c r="Y2393" t="s">
        <v>40</v>
      </c>
      <c r="AA2393">
        <v>13842573</v>
      </c>
      <c r="AB2393" t="b">
        <v>1</v>
      </c>
      <c r="AD2393" s="37"/>
    </row>
    <row r="2394" ht="14.25" customHeight="1">
      <c r="A2394" s="38">
        <v>1287</v>
      </c>
      <c r="B2394" s="46" t="s">
        <v>53</v>
      </c>
      <c r="C2394" s="46" t="s">
        <v>45</v>
      </c>
      <c r="D2394" s="46" t="s">
        <v>3405</v>
      </c>
      <c r="E2394" s="46" t="s">
        <v>3406</v>
      </c>
      <c r="F2394" t="s">
        <v>48</v>
      </c>
      <c r="G2394" s="46" t="s">
        <v>49</v>
      </c>
      <c r="H2394">
        <v>0.081283051616</v>
      </c>
      <c r="I2394" t="s">
        <v>37</v>
      </c>
      <c r="L2394" s="46" t="str">
        <f>((I2394&amp;A2394)&amp;"-")&amp;B2394</f>
        <v>REF1287-Wang 99 - S1</v>
      </c>
      <c r="M2394" t="s">
        <v>39</v>
      </c>
      <c r="N2394" s="40"/>
      <c r="O2394" s="40"/>
      <c r="P2394" s="40"/>
      <c r="Q2394" s="40"/>
      <c r="R2394" s="39"/>
      <c r="S2394" s="39"/>
      <c r="T2394" s="39"/>
      <c r="U2394" s="40"/>
      <c r="V2394" s="39"/>
      <c r="W2394" s="69"/>
      <c r="Y2394" t="s">
        <v>40</v>
      </c>
      <c r="AA2394">
        <v>13842573</v>
      </c>
      <c r="AB2394" s="46" t="b">
        <v>0</v>
      </c>
      <c r="AD2394" s="8"/>
    </row>
    <row r="2395" ht="14.25" customHeight="1">
      <c r="A2395" s="38">
        <v>85</v>
      </c>
      <c r="B2395" s="46" t="s">
        <v>1686</v>
      </c>
      <c r="C2395" s="7" t="s">
        <v>2670</v>
      </c>
      <c r="D2395" s="46" t="s">
        <v>3407</v>
      </c>
      <c r="E2395" s="46" t="s">
        <v>3408</v>
      </c>
      <c r="F2395" s="41" t="s">
        <v>238</v>
      </c>
      <c r="G2395" s="41" t="s">
        <v>239</v>
      </c>
      <c r="H2395" s="65">
        <v>3.7</v>
      </c>
      <c r="I2395" t="s">
        <v>431</v>
      </c>
      <c r="K2395" s="46"/>
      <c r="L2395" s="46" t="s">
        <v>3409</v>
      </c>
      <c r="M2395" t="s">
        <v>583</v>
      </c>
      <c r="N2395" s="40"/>
      <c r="O2395" s="40"/>
      <c r="P2395" s="40"/>
      <c r="Q2395" s="40"/>
      <c r="R2395" s="39"/>
      <c r="S2395" s="39"/>
      <c r="T2395" s="39"/>
      <c r="U2395" s="40"/>
      <c r="V2395" s="39"/>
      <c r="W2395" s="69"/>
      <c r="Y2395" t="s">
        <v>40</v>
      </c>
      <c r="AA2395">
        <v>67229</v>
      </c>
      <c r="AB2395" t="b">
        <f>if((W2395=""),false,true)</f>
        <v>0</v>
      </c>
      <c r="AD2395" s="8"/>
    </row>
    <row r="2396" ht="14.25" customHeight="1">
      <c r="A2396" s="38">
        <v>85</v>
      </c>
      <c r="B2396" s="46" t="s">
        <v>1690</v>
      </c>
      <c r="C2396" s="7" t="s">
        <v>2670</v>
      </c>
      <c r="D2396" s="46" t="s">
        <v>3407</v>
      </c>
      <c r="E2396" s="46" t="s">
        <v>3408</v>
      </c>
      <c r="F2396" s="41" t="s">
        <v>238</v>
      </c>
      <c r="G2396" s="41" t="s">
        <v>239</v>
      </c>
      <c r="H2396" s="65">
        <v>3.73</v>
      </c>
      <c r="I2396" t="s">
        <v>431</v>
      </c>
      <c r="K2396" s="46"/>
      <c r="L2396" s="46" t="s">
        <v>3410</v>
      </c>
      <c r="M2396" t="s">
        <v>583</v>
      </c>
      <c r="N2396" s="40"/>
      <c r="O2396" s="40"/>
      <c r="P2396" s="40"/>
      <c r="Q2396" s="40"/>
      <c r="R2396" s="39"/>
      <c r="S2396" s="39"/>
      <c r="T2396" s="39"/>
      <c r="U2396" s="40"/>
      <c r="V2396" s="39"/>
      <c r="W2396" s="69"/>
      <c r="Y2396" t="s">
        <v>40</v>
      </c>
      <c r="AA2396">
        <v>67229</v>
      </c>
      <c r="AB2396" t="b">
        <f>if((W2396=""),false,true)</f>
        <v>0</v>
      </c>
      <c r="AD2396" s="8"/>
    </row>
    <row r="2397" ht="14.25" customHeight="1">
      <c r="A2397" s="38">
        <v>85</v>
      </c>
      <c r="B2397" s="46" t="s">
        <v>1692</v>
      </c>
      <c r="C2397" s="7" t="s">
        <v>2670</v>
      </c>
      <c r="D2397" s="46" t="s">
        <v>3407</v>
      </c>
      <c r="E2397" s="46" t="s">
        <v>3408</v>
      </c>
      <c r="F2397" s="41" t="s">
        <v>238</v>
      </c>
      <c r="G2397" s="41" t="s">
        <v>239</v>
      </c>
      <c r="H2397" s="65">
        <v>3.62</v>
      </c>
      <c r="I2397" t="s">
        <v>431</v>
      </c>
      <c r="K2397" s="46"/>
      <c r="L2397" s="46" t="s">
        <v>3411</v>
      </c>
      <c r="M2397" t="s">
        <v>583</v>
      </c>
      <c r="N2397" s="40"/>
      <c r="O2397" s="40"/>
      <c r="P2397" s="40"/>
      <c r="Q2397" s="40"/>
      <c r="R2397" s="39"/>
      <c r="S2397" s="39"/>
      <c r="T2397" s="39"/>
      <c r="U2397" s="40"/>
      <c r="V2397" s="39"/>
      <c r="W2397" s="69"/>
      <c r="Y2397" t="s">
        <v>40</v>
      </c>
      <c r="AA2397">
        <v>67229</v>
      </c>
      <c r="AB2397" t="b">
        <f>if((W2397=""),false,true)</f>
        <v>0</v>
      </c>
      <c r="AD2397" s="8"/>
    </row>
    <row r="2398" ht="14.25" customHeight="1">
      <c r="A2398" s="38">
        <v>82</v>
      </c>
      <c r="B2398" s="44" t="s">
        <v>3412</v>
      </c>
      <c r="C2398" s="46" t="s">
        <v>1272</v>
      </c>
      <c r="D2398" s="46" t="s">
        <v>3413</v>
      </c>
      <c r="E2398" s="46" t="s">
        <v>3408</v>
      </c>
      <c r="F2398" s="41" t="s">
        <v>238</v>
      </c>
      <c r="G2398" s="41" t="s">
        <v>239</v>
      </c>
      <c r="H2398" s="65">
        <v>4.79</v>
      </c>
      <c r="I2398" t="s">
        <v>431</v>
      </c>
      <c r="K2398" s="46" t="s">
        <v>3414</v>
      </c>
      <c r="L2398" s="46" t="s">
        <v>3415</v>
      </c>
      <c r="M2398" t="s">
        <v>583</v>
      </c>
      <c r="N2398" s="40"/>
      <c r="O2398" s="40"/>
      <c r="P2398" s="40"/>
      <c r="Q2398" s="40"/>
      <c r="R2398" s="39"/>
      <c r="S2398" s="39"/>
      <c r="T2398" s="39"/>
      <c r="U2398" s="40"/>
      <c r="V2398" s="39"/>
      <c r="W2398" s="69"/>
      <c r="Y2398" t="s">
        <v>1004</v>
      </c>
      <c r="AA2398">
        <v>67229</v>
      </c>
      <c r="AB2398" t="b">
        <f>if((W2398=""),false,true)</f>
        <v>0</v>
      </c>
      <c r="AD2398" s="8"/>
    </row>
    <row r="2399" ht="14.25" customHeight="1">
      <c r="A2399" s="38">
        <v>1283</v>
      </c>
      <c r="B2399" s="46" t="s">
        <v>31</v>
      </c>
      <c r="C2399" s="46" t="s">
        <v>32</v>
      </c>
      <c r="D2399" s="46" t="s">
        <v>3416</v>
      </c>
      <c r="E2399" s="46" t="s">
        <v>3417</v>
      </c>
      <c r="F2399" t="s">
        <v>35</v>
      </c>
      <c r="G2399" s="46" t="s">
        <v>36</v>
      </c>
      <c r="H2399">
        <v>0.2818382931</v>
      </c>
      <c r="I2399" t="s">
        <v>37</v>
      </c>
      <c r="L2399" t="s">
        <v>38</v>
      </c>
      <c r="M2399" t="s">
        <v>39</v>
      </c>
      <c r="N2399" s="40"/>
      <c r="O2399" s="40"/>
      <c r="P2399" s="40"/>
      <c r="Q2399" s="40"/>
      <c r="R2399" s="39"/>
      <c r="S2399" s="39"/>
      <c r="T2399" s="39"/>
      <c r="U2399" s="40"/>
      <c r="V2399" s="39"/>
      <c r="W2399" s="69"/>
      <c r="Y2399" t="s">
        <v>40</v>
      </c>
      <c r="AA2399">
        <v>19639</v>
      </c>
      <c r="AB2399" s="46" t="b">
        <f>if((W2399=""),false,true)</f>
        <v>0</v>
      </c>
      <c r="AD2399" s="8"/>
    </row>
    <row r="2400" ht="14.25" customHeight="1">
      <c r="A2400" s="38">
        <v>1287</v>
      </c>
      <c r="B2400" s="46" t="s">
        <v>53</v>
      </c>
      <c r="C2400" s="46" t="s">
        <v>45</v>
      </c>
      <c r="D2400" s="46" t="s">
        <v>3418</v>
      </c>
      <c r="E2400" s="46" t="s">
        <v>3419</v>
      </c>
      <c r="F2400" t="s">
        <v>48</v>
      </c>
      <c r="G2400" s="46" t="s">
        <v>49</v>
      </c>
      <c r="H2400">
        <v>0.000112201845</v>
      </c>
      <c r="I2400" t="s">
        <v>37</v>
      </c>
      <c r="L2400" t="s">
        <v>50</v>
      </c>
      <c r="M2400" t="s">
        <v>39</v>
      </c>
      <c r="N2400" s="40"/>
      <c r="O2400" s="40"/>
      <c r="P2400" s="40"/>
      <c r="Q2400" s="40"/>
      <c r="R2400" s="39"/>
      <c r="S2400" s="39"/>
      <c r="T2400" s="39"/>
      <c r="U2400" s="40"/>
      <c r="V2400" s="39"/>
      <c r="W2400" s="69"/>
      <c r="Y2400" t="s">
        <v>40</v>
      </c>
      <c r="AA2400">
        <v>2929</v>
      </c>
      <c r="AB2400" s="46" t="b">
        <v>0</v>
      </c>
      <c r="AD2400" s="8"/>
    </row>
    <row r="2401" ht="14.25" customHeight="1">
      <c r="A2401" s="38">
        <v>1287</v>
      </c>
      <c r="B2401" s="46" t="s">
        <v>44</v>
      </c>
      <c r="C2401" s="46" t="s">
        <v>45</v>
      </c>
      <c r="D2401" s="46" t="s">
        <v>3420</v>
      </c>
      <c r="E2401" s="46" t="s">
        <v>3421</v>
      </c>
      <c r="F2401" t="s">
        <v>48</v>
      </c>
      <c r="G2401" s="46" t="s">
        <v>49</v>
      </c>
      <c r="H2401">
        <v>0.000083368118</v>
      </c>
      <c r="I2401" t="s">
        <v>37</v>
      </c>
      <c r="L2401" s="46" t="str">
        <f>((I2401&amp;A2401)&amp;"-")&amp;B2401</f>
        <v>REF1287-Wang 99 - S3</v>
      </c>
      <c r="M2401" t="s">
        <v>39</v>
      </c>
      <c r="N2401" s="40"/>
      <c r="O2401" s="40"/>
      <c r="P2401" s="40"/>
      <c r="Q2401" s="40"/>
      <c r="R2401" s="39"/>
      <c r="S2401" s="39"/>
      <c r="T2401" s="39"/>
      <c r="U2401" s="40"/>
      <c r="V2401" s="39"/>
      <c r="W2401" s="69"/>
      <c r="Y2401" t="s">
        <v>40</v>
      </c>
      <c r="AA2401">
        <v>28295185</v>
      </c>
      <c r="AB2401" s="46" t="b">
        <v>0</v>
      </c>
      <c r="AD2401" s="8"/>
    </row>
    <row r="2402" ht="14.25" customHeight="1">
      <c r="A2402" s="38">
        <v>1287</v>
      </c>
      <c r="B2402" s="46" t="s">
        <v>53</v>
      </c>
      <c r="C2402" s="46" t="s">
        <v>45</v>
      </c>
      <c r="D2402" s="46" t="s">
        <v>3422</v>
      </c>
      <c r="E2402" s="46" t="s">
        <v>3423</v>
      </c>
      <c r="F2402" t="s">
        <v>48</v>
      </c>
      <c r="G2402" s="46" t="s">
        <v>49</v>
      </c>
      <c r="H2402">
        <v>0.026915348039</v>
      </c>
      <c r="I2402" t="s">
        <v>37</v>
      </c>
      <c r="L2402" s="46" t="str">
        <f>((I2402&amp;A2402)&amp;"-")&amp;B2402</f>
        <v>REF1287-Wang 99 - S1</v>
      </c>
      <c r="M2402" t="s">
        <v>39</v>
      </c>
      <c r="N2402" s="40"/>
      <c r="O2402" s="40"/>
      <c r="P2402" s="40"/>
      <c r="Q2402" s="40"/>
      <c r="R2402" s="39"/>
      <c r="S2402" s="39"/>
      <c r="T2402" s="39"/>
      <c r="U2402" s="40"/>
      <c r="V2402" s="39"/>
      <c r="W2402" s="69"/>
      <c r="Y2402" t="s">
        <v>40</v>
      </c>
      <c r="AA2402">
        <v>21106018</v>
      </c>
      <c r="AB2402" s="46" t="b">
        <v>0</v>
      </c>
      <c r="AD2402" s="8"/>
    </row>
    <row r="2403" ht="14.25" customHeight="1">
      <c r="A2403" s="38">
        <v>905</v>
      </c>
      <c r="B2403" s="44" t="s">
        <v>1728</v>
      </c>
      <c r="C2403" s="46" t="s">
        <v>1729</v>
      </c>
      <c r="D2403" s="46" t="s">
        <v>3424</v>
      </c>
      <c r="E2403" s="46" t="s">
        <v>3425</v>
      </c>
      <c r="F2403" s="41" t="s">
        <v>485</v>
      </c>
      <c r="G2403" s="41" t="s">
        <v>486</v>
      </c>
      <c r="H2403" s="65">
        <v>0.31</v>
      </c>
      <c r="I2403" t="s">
        <v>37</v>
      </c>
      <c r="K2403" s="46" t="s">
        <v>43</v>
      </c>
      <c r="L2403" s="46" t="s">
        <v>1732</v>
      </c>
      <c r="M2403" t="s">
        <v>583</v>
      </c>
      <c r="N2403" s="40">
        <f>U2403*V2403</f>
        <v>5.79294936</v>
      </c>
      <c r="O2403" s="40">
        <f>(1-V2403)*74.1216</f>
        <v>71.991345216</v>
      </c>
      <c r="P2403" s="40">
        <v>0.805</v>
      </c>
      <c r="Q2403" s="40">
        <v>1.602</v>
      </c>
      <c r="R2403" s="39">
        <f>N2403/Q2403</f>
        <v>3.61607325842697</v>
      </c>
      <c r="S2403" s="39">
        <f>O2403/P2403</f>
        <v>89.4302425043478</v>
      </c>
      <c r="T2403" s="39">
        <f>R2403+S2403</f>
        <v>93.0463157627748</v>
      </c>
      <c r="U2403" s="40">
        <v>201.564</v>
      </c>
      <c r="V2403" s="39">
        <v>0.02874</v>
      </c>
      <c r="W2403" s="69">
        <f>round(((1000*V2403)/T2403),2)</f>
        <v>0.31</v>
      </c>
      <c r="Y2403" t="s">
        <v>40</v>
      </c>
      <c r="AA2403">
        <v>7044</v>
      </c>
      <c r="AB2403" t="b">
        <v>1</v>
      </c>
      <c r="AD2403" s="8"/>
    </row>
    <row r="2404" ht="14.25" customHeight="1">
      <c r="A2404" s="38">
        <v>905</v>
      </c>
      <c r="B2404" s="44" t="s">
        <v>1728</v>
      </c>
      <c r="C2404" s="46" t="s">
        <v>1729</v>
      </c>
      <c r="D2404" s="46" t="s">
        <v>3424</v>
      </c>
      <c r="E2404" s="46" t="s">
        <v>3425</v>
      </c>
      <c r="F2404" s="41" t="s">
        <v>547</v>
      </c>
      <c r="G2404" s="41" t="s">
        <v>548</v>
      </c>
      <c r="H2404" s="65">
        <v>0.19</v>
      </c>
      <c r="I2404" t="s">
        <v>37</v>
      </c>
      <c r="K2404" s="46" t="s">
        <v>43</v>
      </c>
      <c r="L2404" s="46" t="s">
        <v>1732</v>
      </c>
      <c r="M2404" t="s">
        <v>583</v>
      </c>
      <c r="N2404" s="40">
        <f>U2404*V2404</f>
        <v>7.06884948</v>
      </c>
      <c r="O2404" s="40">
        <f>(1-V2404)*158.2811</f>
        <v>152.730181823</v>
      </c>
      <c r="P2404" s="40">
        <v>0.828</v>
      </c>
      <c r="Q2404" s="40">
        <v>1.602</v>
      </c>
      <c r="R2404" s="39">
        <f>N2404/Q2404</f>
        <v>4.41251528089888</v>
      </c>
      <c r="S2404" s="39">
        <f>O2404/P2404</f>
        <v>184.456741332126</v>
      </c>
      <c r="T2404" s="39">
        <f>R2404+S2404</f>
        <v>188.869256613024</v>
      </c>
      <c r="U2404" s="40">
        <v>201.564</v>
      </c>
      <c r="V2404" s="39">
        <v>0.03507</v>
      </c>
      <c r="W2404" s="69">
        <f>round(((1000*V2404)/T2404),2)</f>
        <v>0.19</v>
      </c>
      <c r="Y2404" t="s">
        <v>40</v>
      </c>
      <c r="AA2404">
        <v>7044</v>
      </c>
      <c r="AB2404" t="b">
        <v>1</v>
      </c>
      <c r="AD2404" s="8"/>
    </row>
    <row r="2405" ht="14.25" customHeight="1">
      <c r="A2405" s="38">
        <v>905</v>
      </c>
      <c r="B2405" s="44" t="s">
        <v>1728</v>
      </c>
      <c r="C2405" s="46" t="s">
        <v>1729</v>
      </c>
      <c r="D2405" s="46" t="s">
        <v>3424</v>
      </c>
      <c r="E2405" s="46" t="s">
        <v>3425</v>
      </c>
      <c r="F2405" s="41" t="s">
        <v>594</v>
      </c>
      <c r="G2405" s="41" t="s">
        <v>595</v>
      </c>
      <c r="H2405" s="65">
        <v>0.25</v>
      </c>
      <c r="I2405" t="s">
        <v>37</v>
      </c>
      <c r="K2405" s="46" t="s">
        <v>43</v>
      </c>
      <c r="L2405" s="46" t="s">
        <v>1732</v>
      </c>
      <c r="M2405" t="s">
        <v>583</v>
      </c>
      <c r="N2405" s="40">
        <f>U2405*V2405</f>
        <v>7.01644284</v>
      </c>
      <c r="O2405" s="40">
        <f>(1-V2405)*116.2013</f>
        <v>112.156332747</v>
      </c>
      <c r="P2405" s="40">
        <v>0.82</v>
      </c>
      <c r="Q2405" s="40">
        <v>1.602</v>
      </c>
      <c r="R2405" s="39">
        <f>N2405/Q2405</f>
        <v>4.37980202247191</v>
      </c>
      <c r="S2405" s="39">
        <f>O2405/P2405</f>
        <v>136.776015545122</v>
      </c>
      <c r="T2405" s="39">
        <f>R2405+S2405</f>
        <v>141.155817567594</v>
      </c>
      <c r="U2405" s="40">
        <v>201.564</v>
      </c>
      <c r="V2405" s="39">
        <v>0.03481</v>
      </c>
      <c r="W2405" s="69">
        <f>round(((1000*V2405)/T2405),2)</f>
        <v>0.25</v>
      </c>
      <c r="Y2405" t="s">
        <v>40</v>
      </c>
      <c r="AA2405">
        <v>7044</v>
      </c>
      <c r="AB2405" t="b">
        <v>1</v>
      </c>
      <c r="AD2405" s="8"/>
    </row>
    <row r="2406" ht="14.25" customHeight="1">
      <c r="A2406" s="38">
        <v>905</v>
      </c>
      <c r="B2406" s="44" t="s">
        <v>1728</v>
      </c>
      <c r="C2406" s="46" t="s">
        <v>1729</v>
      </c>
      <c r="D2406" s="46" t="s">
        <v>3424</v>
      </c>
      <c r="E2406" s="46" t="s">
        <v>3425</v>
      </c>
      <c r="F2406" s="41" t="s">
        <v>598</v>
      </c>
      <c r="G2406" s="41" t="s">
        <v>599</v>
      </c>
      <c r="H2406" s="65">
        <v>0.27</v>
      </c>
      <c r="I2406" t="s">
        <v>37</v>
      </c>
      <c r="K2406" s="46" t="s">
        <v>43</v>
      </c>
      <c r="L2406" s="46" t="s">
        <v>1732</v>
      </c>
      <c r="M2406" t="s">
        <v>583</v>
      </c>
      <c r="N2406" s="40">
        <f>U2406*V2406</f>
        <v>6.6919248</v>
      </c>
      <c r="O2406" s="40">
        <f>(1-V2406)*102.1748</f>
        <v>98.78259664</v>
      </c>
      <c r="P2406" s="40">
        <v>0.816</v>
      </c>
      <c r="Q2406" s="40">
        <v>1.602</v>
      </c>
      <c r="R2406" s="39">
        <f>N2406/Q2406</f>
        <v>4.17723146067416</v>
      </c>
      <c r="S2406" s="39">
        <f>O2406/P2406</f>
        <v>121.05710372549</v>
      </c>
      <c r="T2406" s="39">
        <f>R2406+S2406</f>
        <v>125.234335186164</v>
      </c>
      <c r="U2406" s="40">
        <v>201.564</v>
      </c>
      <c r="V2406" s="39">
        <v>0.0332</v>
      </c>
      <c r="W2406" s="69">
        <f>round(((1000*V2406)/T2406),2)</f>
        <v>0.27</v>
      </c>
      <c r="Y2406" t="s">
        <v>40</v>
      </c>
      <c r="AA2406">
        <v>7044</v>
      </c>
      <c r="AB2406" t="b">
        <v>1</v>
      </c>
      <c r="AD2406" s="8"/>
    </row>
    <row r="2407" ht="14.25" customHeight="1">
      <c r="A2407" s="38">
        <v>905</v>
      </c>
      <c r="B2407" s="44" t="s">
        <v>1728</v>
      </c>
      <c r="C2407" s="46" t="s">
        <v>1729</v>
      </c>
      <c r="D2407" s="46" t="s">
        <v>3424</v>
      </c>
      <c r="E2407" s="46" t="s">
        <v>3425</v>
      </c>
      <c r="F2407" s="41" t="s">
        <v>35</v>
      </c>
      <c r="G2407" s="41" t="s">
        <v>36</v>
      </c>
      <c r="H2407" s="65">
        <v>0.23</v>
      </c>
      <c r="I2407" t="s">
        <v>37</v>
      </c>
      <c r="K2407" s="46" t="s">
        <v>43</v>
      </c>
      <c r="L2407" s="46" t="s">
        <v>1732</v>
      </c>
      <c r="M2407" t="s">
        <v>583</v>
      </c>
      <c r="N2407" s="40">
        <f>U2407*V2407</f>
        <v>7.23413196</v>
      </c>
      <c r="O2407" s="40">
        <f>(1-V2407)*130.2279</f>
        <v>125.554020669</v>
      </c>
      <c r="P2407" s="40">
        <v>0.823</v>
      </c>
      <c r="Q2407" s="40">
        <v>1.602</v>
      </c>
      <c r="R2407" s="39">
        <f>N2407/Q2407</f>
        <v>4.51568786516854</v>
      </c>
      <c r="S2407" s="39">
        <f>O2407/P2407</f>
        <v>152.55652572175</v>
      </c>
      <c r="T2407" s="39">
        <f>R2407+S2407</f>
        <v>157.072213586918</v>
      </c>
      <c r="U2407" s="40">
        <v>201.564</v>
      </c>
      <c r="V2407" s="39">
        <v>0.03589</v>
      </c>
      <c r="W2407" s="69">
        <f>round(((1000*V2407)/T2407),2)</f>
        <v>0.23</v>
      </c>
      <c r="Y2407" t="s">
        <v>40</v>
      </c>
      <c r="AA2407">
        <v>7044</v>
      </c>
      <c r="AB2407" t="b">
        <v>1</v>
      </c>
      <c r="AD2407" s="8"/>
    </row>
    <row r="2408" ht="14.25" customHeight="1">
      <c r="A2408" s="38">
        <v>905</v>
      </c>
      <c r="B2408" s="44" t="s">
        <v>1728</v>
      </c>
      <c r="C2408" s="46" t="s">
        <v>1729</v>
      </c>
      <c r="D2408" s="46" t="s">
        <v>3424</v>
      </c>
      <c r="E2408" s="46" t="s">
        <v>3425</v>
      </c>
      <c r="F2408" s="41" t="s">
        <v>669</v>
      </c>
      <c r="G2408" s="41" t="s">
        <v>670</v>
      </c>
      <c r="H2408" s="65">
        <v>0.27</v>
      </c>
      <c r="I2408" t="s">
        <v>37</v>
      </c>
      <c r="K2408" s="46" t="s">
        <v>43</v>
      </c>
      <c r="L2408" s="46" t="s">
        <v>1732</v>
      </c>
      <c r="M2408" t="s">
        <v>583</v>
      </c>
      <c r="N2408" s="40">
        <f>U2408*V2408</f>
        <v>6.04893564</v>
      </c>
      <c r="O2408" s="40">
        <f>(1-V2408)*88.1482</f>
        <v>85.502872518</v>
      </c>
      <c r="P2408" s="40">
        <v>0.811</v>
      </c>
      <c r="Q2408" s="40">
        <v>1.602</v>
      </c>
      <c r="R2408" s="39">
        <f>N2408/Q2408</f>
        <v>3.77586494382022</v>
      </c>
      <c r="S2408" s="39">
        <f>O2408/P2408</f>
        <v>105.428942685573</v>
      </c>
      <c r="T2408" s="39">
        <f>R2408+S2408</f>
        <v>109.204807629394</v>
      </c>
      <c r="U2408" s="40">
        <v>201.564</v>
      </c>
      <c r="V2408" s="39">
        <v>0.03001</v>
      </c>
      <c r="W2408" s="69">
        <f>round(((1000*V2408)/T2408),2)</f>
        <v>0.27</v>
      </c>
      <c r="Y2408" t="s">
        <v>40</v>
      </c>
      <c r="AA2408">
        <v>7044</v>
      </c>
      <c r="AB2408" t="b">
        <v>1</v>
      </c>
      <c r="AD2408" s="8"/>
    </row>
    <row r="2409" ht="14.25" customHeight="1">
      <c r="A2409" s="38">
        <v>905</v>
      </c>
      <c r="B2409" s="44" t="s">
        <v>1728</v>
      </c>
      <c r="C2409" s="46" t="s">
        <v>1729</v>
      </c>
      <c r="D2409" s="46" t="s">
        <v>3424</v>
      </c>
      <c r="E2409" s="46" t="s">
        <v>3425</v>
      </c>
      <c r="F2409" s="41" t="s">
        <v>580</v>
      </c>
      <c r="G2409" s="41" t="s">
        <v>792</v>
      </c>
      <c r="H2409" s="65">
        <v>0.37</v>
      </c>
      <c r="I2409" t="s">
        <v>37</v>
      </c>
      <c r="K2409" s="46" t="s">
        <v>43</v>
      </c>
      <c r="L2409" s="46" t="s">
        <v>1732</v>
      </c>
      <c r="M2409" t="s">
        <v>583</v>
      </c>
      <c r="N2409" s="40">
        <f>U2409*V2409</f>
        <v>5.66797968</v>
      </c>
      <c r="O2409" s="40">
        <f>(1-V2409)*60.095</f>
        <v>58.4051286</v>
      </c>
      <c r="P2409" s="40">
        <v>0.795</v>
      </c>
      <c r="Q2409" s="40">
        <v>1.602</v>
      </c>
      <c r="R2409" s="39">
        <f>N2409/Q2409</f>
        <v>3.53806471910112</v>
      </c>
      <c r="S2409" s="39">
        <f>O2409/P2409</f>
        <v>73.4655705660377</v>
      </c>
      <c r="T2409" s="39">
        <f>R2409+S2409</f>
        <v>77.0036352851388</v>
      </c>
      <c r="U2409" s="40">
        <v>201.564</v>
      </c>
      <c r="V2409" s="39">
        <v>0.02812</v>
      </c>
      <c r="W2409" s="69">
        <f>round(((1000*V2409)/T2409),2)</f>
        <v>0.37</v>
      </c>
      <c r="Y2409" t="s">
        <v>40</v>
      </c>
      <c r="AA2409">
        <v>7044</v>
      </c>
      <c r="AB2409" t="b">
        <v>1</v>
      </c>
      <c r="AD2409" s="8"/>
    </row>
    <row r="2410" ht="14.25" customHeight="1">
      <c r="A2410" s="38">
        <v>905</v>
      </c>
      <c r="B2410" s="44" t="s">
        <v>1728</v>
      </c>
      <c r="C2410" s="46" t="s">
        <v>1729</v>
      </c>
      <c r="D2410" s="46" t="s">
        <v>3424</v>
      </c>
      <c r="E2410" s="46" t="s">
        <v>3425</v>
      </c>
      <c r="F2410" s="41" t="s">
        <v>1361</v>
      </c>
      <c r="G2410" s="41" t="s">
        <v>1362</v>
      </c>
      <c r="H2410" s="65">
        <v>1.43</v>
      </c>
      <c r="I2410" t="s">
        <v>37</v>
      </c>
      <c r="K2410" s="46" t="s">
        <v>43</v>
      </c>
      <c r="L2410" s="46" t="s">
        <v>1732</v>
      </c>
      <c r="M2410" t="s">
        <v>583</v>
      </c>
      <c r="N2410" s="40">
        <f>U2410*V2410</f>
        <v>26.9894196</v>
      </c>
      <c r="O2410" s="40">
        <f>(1-V2410)*88.1051</f>
        <v>76.30782711</v>
      </c>
      <c r="P2410" s="40">
        <v>0.995</v>
      </c>
      <c r="Q2410" s="40">
        <v>1.602</v>
      </c>
      <c r="R2410" s="39">
        <f>N2410/Q2410</f>
        <v>16.8473280898876</v>
      </c>
      <c r="S2410" s="39">
        <f>O2410/P2410</f>
        <v>76.6912835276382</v>
      </c>
      <c r="T2410" s="39">
        <f>R2410+S2410</f>
        <v>93.5386116175258</v>
      </c>
      <c r="U2410" s="40">
        <v>201.564</v>
      </c>
      <c r="V2410" s="39">
        <v>0.1339</v>
      </c>
      <c r="W2410" s="69">
        <f>round(((1000*V2410)/T2410),2)</f>
        <v>1.43</v>
      </c>
      <c r="Y2410" t="s">
        <v>40</v>
      </c>
      <c r="AA2410">
        <v>7044</v>
      </c>
      <c r="AB2410" t="b">
        <v>1</v>
      </c>
      <c r="AD2410" s="8"/>
    </row>
    <row r="2411" ht="14.25" customHeight="1">
      <c r="A2411" s="38">
        <v>905</v>
      </c>
      <c r="B2411" s="44" t="s">
        <v>1728</v>
      </c>
      <c r="C2411" s="46" t="s">
        <v>1729</v>
      </c>
      <c r="D2411" s="46" t="s">
        <v>3424</v>
      </c>
      <c r="E2411" s="46" t="s">
        <v>3425</v>
      </c>
      <c r="F2411" s="41" t="s">
        <v>671</v>
      </c>
      <c r="G2411" s="41" t="s">
        <v>672</v>
      </c>
      <c r="H2411" s="65">
        <v>0.32</v>
      </c>
      <c r="I2411" t="s">
        <v>37</v>
      </c>
      <c r="K2411" s="46" t="s">
        <v>43</v>
      </c>
      <c r="L2411" s="46" t="s">
        <v>1732</v>
      </c>
      <c r="M2411" t="s">
        <v>583</v>
      </c>
      <c r="N2411" s="40">
        <f>U2411*V2411</f>
        <v>5.97032568</v>
      </c>
      <c r="O2411" s="40">
        <f>(1-V2411)*74.1216</f>
        <v>71.926118208</v>
      </c>
      <c r="P2411" s="40">
        <v>0.801</v>
      </c>
      <c r="Q2411" s="40">
        <v>1.602</v>
      </c>
      <c r="R2411" s="39">
        <f>N2411/Q2411</f>
        <v>3.72679505617978</v>
      </c>
      <c r="S2411" s="39">
        <f>O2411/P2411</f>
        <v>89.795403505618</v>
      </c>
      <c r="T2411" s="39">
        <f>R2411+S2411</f>
        <v>93.5221985617978</v>
      </c>
      <c r="U2411" s="40">
        <v>201.564</v>
      </c>
      <c r="V2411" s="39">
        <v>0.02962</v>
      </c>
      <c r="W2411" s="69">
        <f>round(((1000*V2411)/T2411),2)</f>
        <v>0.32</v>
      </c>
      <c r="Y2411" t="s">
        <v>40</v>
      </c>
      <c r="AA2411">
        <v>7044</v>
      </c>
      <c r="AB2411" t="b">
        <v>1</v>
      </c>
      <c r="AD2411" s="8"/>
    </row>
    <row r="2412" ht="14.25" customHeight="1">
      <c r="A2412" s="38">
        <v>905</v>
      </c>
      <c r="B2412" s="44" t="s">
        <v>1728</v>
      </c>
      <c r="C2412" s="46" t="s">
        <v>1729</v>
      </c>
      <c r="D2412" s="46" t="s">
        <v>3424</v>
      </c>
      <c r="E2412" s="46" t="s">
        <v>3425</v>
      </c>
      <c r="F2412" s="41" t="s">
        <v>673</v>
      </c>
      <c r="G2412" s="41" t="s">
        <v>674</v>
      </c>
      <c r="H2412" s="65">
        <v>0.15</v>
      </c>
      <c r="I2412" t="s">
        <v>37</v>
      </c>
      <c r="K2412" s="46" t="s">
        <v>43</v>
      </c>
      <c r="L2412" s="46" t="s">
        <v>1732</v>
      </c>
      <c r="M2412" t="s">
        <v>583</v>
      </c>
      <c r="N2412" s="40">
        <f>U2412*V2412</f>
        <v>4.83552036</v>
      </c>
      <c r="O2412" s="40">
        <f>(1-V2412)*130.2279</f>
        <v>127.103732679</v>
      </c>
      <c r="P2412" s="40">
        <v>0.821</v>
      </c>
      <c r="Q2412" s="40">
        <v>1.602</v>
      </c>
      <c r="R2412" s="39">
        <f>N2412/Q2412</f>
        <v>3.01842719101124</v>
      </c>
      <c r="S2412" s="39">
        <f>O2412/P2412</f>
        <v>154.815752349574</v>
      </c>
      <c r="T2412" s="39">
        <f>R2412+S2412</f>
        <v>157.834179540585</v>
      </c>
      <c r="U2412" s="40">
        <v>201.564</v>
      </c>
      <c r="V2412" s="39">
        <v>0.02399</v>
      </c>
      <c r="W2412" s="69">
        <f>round(((1000*V2412)/T2412),2)</f>
        <v>0.15</v>
      </c>
      <c r="Y2412" t="s">
        <v>40</v>
      </c>
      <c r="AA2412">
        <v>7044</v>
      </c>
      <c r="AB2412" t="b">
        <v>1</v>
      </c>
      <c r="AD2412" s="8"/>
    </row>
    <row r="2413" ht="14.25" customHeight="1">
      <c r="A2413" s="38">
        <v>905</v>
      </c>
      <c r="B2413" s="44" t="s">
        <v>1728</v>
      </c>
      <c r="C2413" s="46" t="s">
        <v>1729</v>
      </c>
      <c r="D2413" s="46" t="s">
        <v>3424</v>
      </c>
      <c r="E2413" s="46" t="s">
        <v>3425</v>
      </c>
      <c r="F2413" s="41" t="s">
        <v>677</v>
      </c>
      <c r="G2413" s="41" t="s">
        <v>678</v>
      </c>
      <c r="H2413" s="65">
        <v>0.19</v>
      </c>
      <c r="I2413" t="s">
        <v>37</v>
      </c>
      <c r="K2413" s="46" t="s">
        <v>43</v>
      </c>
      <c r="L2413" s="46" t="s">
        <v>1732</v>
      </c>
      <c r="M2413" t="s">
        <v>583</v>
      </c>
      <c r="N2413" s="40">
        <f>U2413*V2413</f>
        <v>4.74884784</v>
      </c>
      <c r="O2413" s="40">
        <f>(1-V2413)*102.1748</f>
        <v>99.767561712</v>
      </c>
      <c r="P2413" s="40">
        <v>0.814</v>
      </c>
      <c r="Q2413" s="40">
        <v>1.602</v>
      </c>
      <c r="R2413" s="39">
        <f>N2413/Q2413</f>
        <v>2.96432449438202</v>
      </c>
      <c r="S2413" s="39">
        <f>O2413/P2413</f>
        <v>122.564572127764</v>
      </c>
      <c r="T2413" s="39">
        <f>R2413+S2413</f>
        <v>125.528896622146</v>
      </c>
      <c r="U2413" s="40">
        <v>201.564</v>
      </c>
      <c r="V2413" s="39">
        <v>0.02356</v>
      </c>
      <c r="W2413" s="69">
        <f>round(((1000*V2413)/T2413),2)</f>
        <v>0.19</v>
      </c>
      <c r="Y2413" t="s">
        <v>40</v>
      </c>
      <c r="AA2413">
        <v>7044</v>
      </c>
      <c r="AB2413" t="b">
        <v>1</v>
      </c>
      <c r="AD2413" s="8"/>
    </row>
    <row r="2414" ht="14.25" customHeight="1">
      <c r="A2414" s="38">
        <v>905</v>
      </c>
      <c r="B2414" s="44" t="s">
        <v>1728</v>
      </c>
      <c r="C2414" s="46" t="s">
        <v>1729</v>
      </c>
      <c r="D2414" s="46" t="s">
        <v>3424</v>
      </c>
      <c r="E2414" s="46" t="s">
        <v>3425</v>
      </c>
      <c r="F2414" s="41" t="s">
        <v>679</v>
      </c>
      <c r="G2414" s="41" t="s">
        <v>1119</v>
      </c>
      <c r="H2414" s="65">
        <v>0.19</v>
      </c>
      <c r="I2414" t="s">
        <v>37</v>
      </c>
      <c r="K2414" s="46" t="s">
        <v>43</v>
      </c>
      <c r="L2414" s="46" t="s">
        <v>1732</v>
      </c>
      <c r="M2414" t="s">
        <v>583</v>
      </c>
      <c r="N2414" s="40">
        <f>U2414*V2414</f>
        <v>3.52132308</v>
      </c>
      <c r="O2414" s="40">
        <f>(1-V2414)*74.1216</f>
        <v>72.826695648</v>
      </c>
      <c r="P2414" s="40">
        <v>0.801</v>
      </c>
      <c r="Q2414" s="40">
        <v>1.602</v>
      </c>
      <c r="R2414" s="39">
        <f>N2414/Q2414</f>
        <v>2.1980793258427</v>
      </c>
      <c r="S2414" s="39">
        <f>O2414/P2414</f>
        <v>90.9197199101124</v>
      </c>
      <c r="T2414" s="39">
        <f>R2414+S2414</f>
        <v>93.117799235955</v>
      </c>
      <c r="U2414" s="40">
        <v>201.564</v>
      </c>
      <c r="V2414" s="39">
        <v>0.01747</v>
      </c>
      <c r="W2414" s="69">
        <f>round(((1000*V2414)/T2414),2)</f>
        <v>0.19</v>
      </c>
      <c r="Y2414" t="s">
        <v>40</v>
      </c>
      <c r="AA2414">
        <v>7044</v>
      </c>
      <c r="AB2414" t="b">
        <v>1</v>
      </c>
      <c r="AD2414" s="8"/>
    </row>
    <row r="2415" ht="14.25" customHeight="1">
      <c r="A2415" s="38">
        <v>905</v>
      </c>
      <c r="B2415" s="44" t="s">
        <v>1728</v>
      </c>
      <c r="C2415" s="46" t="s">
        <v>1729</v>
      </c>
      <c r="D2415" s="46" t="s">
        <v>3424</v>
      </c>
      <c r="E2415" s="46" t="s">
        <v>3425</v>
      </c>
      <c r="F2415" s="41" t="s">
        <v>681</v>
      </c>
      <c r="G2415" s="41" t="s">
        <v>1120</v>
      </c>
      <c r="H2415" s="65">
        <v>0.38</v>
      </c>
      <c r="I2415" t="s">
        <v>37</v>
      </c>
      <c r="K2415" s="46" t="s">
        <v>43</v>
      </c>
      <c r="L2415" s="46" t="s">
        <v>1732</v>
      </c>
      <c r="M2415" t="s">
        <v>583</v>
      </c>
      <c r="N2415" s="40">
        <f>U2415*V2415</f>
        <v>7.07288076</v>
      </c>
      <c r="O2415" s="40">
        <f>(1-V2415)*74.1216</f>
        <v>71.520673056</v>
      </c>
      <c r="P2415" s="40">
        <v>0.804</v>
      </c>
      <c r="Q2415" s="40">
        <v>1.602</v>
      </c>
      <c r="R2415" s="39">
        <f>N2415/Q2415</f>
        <v>4.41503168539326</v>
      </c>
      <c r="S2415" s="39">
        <f>O2415/P2415</f>
        <v>88.9560610149254</v>
      </c>
      <c r="T2415" s="39">
        <f>R2415+S2415</f>
        <v>93.3710927003186</v>
      </c>
      <c r="U2415" s="40">
        <v>201.564</v>
      </c>
      <c r="V2415" s="39">
        <v>0.03509</v>
      </c>
      <c r="W2415" s="69">
        <f>round(((1000*V2415)/T2415),2)</f>
        <v>0.38</v>
      </c>
      <c r="Y2415" t="s">
        <v>40</v>
      </c>
      <c r="AA2415">
        <v>7044</v>
      </c>
      <c r="AB2415" t="b">
        <v>1</v>
      </c>
      <c r="AD2415" s="8"/>
    </row>
    <row r="2416" ht="14.25" customHeight="1">
      <c r="A2416" s="38">
        <v>905</v>
      </c>
      <c r="B2416" s="44" t="s">
        <v>1728</v>
      </c>
      <c r="C2416" s="46" t="s">
        <v>1729</v>
      </c>
      <c r="D2416" s="46" t="s">
        <v>3424</v>
      </c>
      <c r="E2416" s="46" t="s">
        <v>3425</v>
      </c>
      <c r="F2416" s="41" t="s">
        <v>683</v>
      </c>
      <c r="G2416" s="41" t="s">
        <v>684</v>
      </c>
      <c r="H2416" s="65">
        <v>0.3</v>
      </c>
      <c r="I2416" t="s">
        <v>37</v>
      </c>
      <c r="K2416" s="46" t="s">
        <v>43</v>
      </c>
      <c r="L2416" s="46" t="s">
        <v>1732</v>
      </c>
      <c r="M2416" t="s">
        <v>583</v>
      </c>
      <c r="N2416" s="40">
        <f>U2416*V2416</f>
        <v>6.6314556</v>
      </c>
      <c r="O2416" s="40">
        <f>(1-V2416)*88.1482</f>
        <v>85.24812422</v>
      </c>
      <c r="P2416" s="40">
        <v>0.809</v>
      </c>
      <c r="Q2416" s="40">
        <v>1.602</v>
      </c>
      <c r="R2416" s="39">
        <f>N2416/Q2416</f>
        <v>4.13948539325843</v>
      </c>
      <c r="S2416" s="39">
        <f>O2416/P2416</f>
        <v>105.374690012361</v>
      </c>
      <c r="T2416" s="39">
        <f>R2416+S2416</f>
        <v>109.514175405619</v>
      </c>
      <c r="U2416" s="40">
        <v>201.564</v>
      </c>
      <c r="V2416" s="39">
        <v>0.0329</v>
      </c>
      <c r="W2416" s="69">
        <f>round(((1000*V2416)/T2416),2)</f>
        <v>0.3</v>
      </c>
      <c r="Y2416" t="s">
        <v>40</v>
      </c>
      <c r="AA2416">
        <v>7044</v>
      </c>
      <c r="AB2416" t="b">
        <v>1</v>
      </c>
      <c r="AD2416" s="8"/>
    </row>
    <row r="2417" ht="14.25" customHeight="1">
      <c r="A2417" s="38">
        <v>905</v>
      </c>
      <c r="B2417" s="44" t="s">
        <v>1728</v>
      </c>
      <c r="C2417" s="46" t="s">
        <v>1729</v>
      </c>
      <c r="D2417" s="46" t="s">
        <v>3424</v>
      </c>
      <c r="E2417" s="46" t="s">
        <v>3425</v>
      </c>
      <c r="F2417" s="41" t="s">
        <v>584</v>
      </c>
      <c r="G2417" s="41" t="s">
        <v>1733</v>
      </c>
      <c r="H2417" s="65">
        <v>0.39</v>
      </c>
      <c r="I2417" t="s">
        <v>37</v>
      </c>
      <c r="K2417" s="46" t="s">
        <v>43</v>
      </c>
      <c r="L2417" s="46" t="s">
        <v>1732</v>
      </c>
      <c r="M2417" t="s">
        <v>583</v>
      </c>
      <c r="N2417" s="40">
        <f>U2417*V2417</f>
        <v>6.11948304</v>
      </c>
      <c r="O2417" s="40">
        <f>(1-V2417)*60.095</f>
        <v>58.2705158</v>
      </c>
      <c r="P2417" s="40">
        <v>0.791</v>
      </c>
      <c r="Q2417" s="40">
        <v>1.602</v>
      </c>
      <c r="R2417" s="39">
        <f>N2417/Q2417</f>
        <v>3.81990202247191</v>
      </c>
      <c r="S2417" s="39">
        <f>O2417/P2417</f>
        <v>73.6668973451327</v>
      </c>
      <c r="T2417" s="39">
        <f>R2417+S2417</f>
        <v>77.4867993676046</v>
      </c>
      <c r="U2417" s="40">
        <v>201.564</v>
      </c>
      <c r="V2417" s="39">
        <v>0.03036</v>
      </c>
      <c r="W2417" s="69">
        <f>round(((1000*V2417)/T2417),2)</f>
        <v>0.39</v>
      </c>
      <c r="Y2417" t="s">
        <v>40</v>
      </c>
      <c r="AA2417">
        <v>7044</v>
      </c>
      <c r="AB2417" t="b">
        <v>1</v>
      </c>
      <c r="AD2417" s="8"/>
    </row>
    <row r="2418" ht="14.25" customHeight="1">
      <c r="A2418" s="38">
        <v>905</v>
      </c>
      <c r="B2418" s="44" t="s">
        <v>1728</v>
      </c>
      <c r="C2418" s="46" t="s">
        <v>1729</v>
      </c>
      <c r="D2418" s="46" t="s">
        <v>3424</v>
      </c>
      <c r="E2418" s="46" t="s">
        <v>3425</v>
      </c>
      <c r="F2418" s="41" t="s">
        <v>685</v>
      </c>
      <c r="G2418" s="41" t="s">
        <v>686</v>
      </c>
      <c r="H2418" s="65">
        <v>0.24</v>
      </c>
      <c r="I2418" t="s">
        <v>37</v>
      </c>
      <c r="K2418" s="46" t="s">
        <v>43</v>
      </c>
      <c r="L2418" s="46" t="s">
        <v>1732</v>
      </c>
      <c r="M2418" t="s">
        <v>583</v>
      </c>
      <c r="N2418" s="40">
        <f>U2418*V2418</f>
        <v>5.25275784</v>
      </c>
      <c r="O2418" s="40">
        <f>(1-V2418)*88.1482</f>
        <v>85.851057908</v>
      </c>
      <c r="P2418" s="40">
        <v>0.809</v>
      </c>
      <c r="Q2418" s="40">
        <v>1.602</v>
      </c>
      <c r="R2418" s="39">
        <f>N2418/Q2418</f>
        <v>3.27887505617978</v>
      </c>
      <c r="S2418" s="39">
        <f>O2418/P2418</f>
        <v>106.119972692213</v>
      </c>
      <c r="T2418" s="39">
        <f>R2418+S2418</f>
        <v>109.398847748392</v>
      </c>
      <c r="U2418" s="40">
        <v>201.564</v>
      </c>
      <c r="V2418" s="39">
        <v>0.02606</v>
      </c>
      <c r="W2418" s="69">
        <f>round(((1000*V2418)/T2418),2)</f>
        <v>0.24</v>
      </c>
      <c r="Y2418" t="s">
        <v>40</v>
      </c>
      <c r="AA2418">
        <v>7044</v>
      </c>
      <c r="AB2418" t="b">
        <v>1</v>
      </c>
      <c r="AD2418" s="8"/>
    </row>
    <row r="2419" ht="14.25" customHeight="1">
      <c r="A2419" s="38">
        <v>905</v>
      </c>
      <c r="B2419" s="44" t="s">
        <v>1728</v>
      </c>
      <c r="C2419" s="46" t="s">
        <v>1729</v>
      </c>
      <c r="D2419" s="46" t="s">
        <v>3424</v>
      </c>
      <c r="E2419" s="46" t="s">
        <v>3425</v>
      </c>
      <c r="F2419" s="41" t="s">
        <v>687</v>
      </c>
      <c r="G2419" s="41" t="s">
        <v>688</v>
      </c>
      <c r="H2419" s="65">
        <v>0.23</v>
      </c>
      <c r="I2419" t="s">
        <v>37</v>
      </c>
      <c r="K2419" s="46" t="s">
        <v>43</v>
      </c>
      <c r="L2419" s="46" t="s">
        <v>1732</v>
      </c>
      <c r="M2419" t="s">
        <v>583</v>
      </c>
      <c r="N2419" s="40">
        <f>U2419*V2419</f>
        <v>5.8251996</v>
      </c>
      <c r="O2419" s="40">
        <f>(1-V2419)*102.1748</f>
        <v>99.22194828</v>
      </c>
      <c r="P2419" s="40">
        <v>0.811</v>
      </c>
      <c r="Q2419" s="40">
        <v>1.602</v>
      </c>
      <c r="R2419" s="39">
        <f>N2419/Q2419</f>
        <v>3.63620449438202</v>
      </c>
      <c r="S2419" s="39">
        <f>O2419/P2419</f>
        <v>122.345189001233</v>
      </c>
      <c r="T2419" s="39">
        <f>R2419+S2419</f>
        <v>125.981393495615</v>
      </c>
      <c r="U2419" s="40">
        <v>201.564</v>
      </c>
      <c r="V2419" s="39">
        <v>0.0289</v>
      </c>
      <c r="W2419" s="69">
        <f>round(((1000*V2419)/T2419),2)</f>
        <v>0.23</v>
      </c>
      <c r="Y2419" t="s">
        <v>40</v>
      </c>
      <c r="AA2419">
        <v>7044</v>
      </c>
      <c r="AB2419" t="b">
        <v>1</v>
      </c>
      <c r="AD2419" s="8"/>
    </row>
    <row r="2420" ht="14.25" customHeight="1">
      <c r="A2420" s="38">
        <v>905</v>
      </c>
      <c r="B2420" s="44" t="s">
        <v>1728</v>
      </c>
      <c r="C2420" s="46" t="s">
        <v>1729</v>
      </c>
      <c r="D2420" s="46" t="s">
        <v>3424</v>
      </c>
      <c r="E2420" s="46" t="s">
        <v>3425</v>
      </c>
      <c r="F2420" s="41" t="s">
        <v>588</v>
      </c>
      <c r="G2420" s="41" t="s">
        <v>989</v>
      </c>
      <c r="H2420" s="65">
        <v>0.23</v>
      </c>
      <c r="I2420" t="s">
        <v>37</v>
      </c>
      <c r="K2420" s="46" t="s">
        <v>43</v>
      </c>
      <c r="L2420" s="46" t="s">
        <v>1732</v>
      </c>
      <c r="M2420" t="s">
        <v>583</v>
      </c>
      <c r="N2420" s="40">
        <f>U2420*V2420</f>
        <v>6.10537356</v>
      </c>
      <c r="O2420" s="40">
        <f>(1-V2420)*116.1583</f>
        <v>112.639865093</v>
      </c>
      <c r="P2420" s="40">
        <v>0.886</v>
      </c>
      <c r="Q2420" s="40">
        <v>1.602</v>
      </c>
      <c r="R2420" s="39">
        <f>N2420/Q2420</f>
        <v>3.81109460674157</v>
      </c>
      <c r="S2420" s="39">
        <f>O2420/P2420</f>
        <v>127.133030579007</v>
      </c>
      <c r="T2420" s="39">
        <f>R2420+S2420</f>
        <v>130.944125185748</v>
      </c>
      <c r="U2420" s="40">
        <v>201.564</v>
      </c>
      <c r="V2420" s="39">
        <v>0.03029</v>
      </c>
      <c r="W2420" s="69">
        <f>round(((1000*V2420)/T2420),2)</f>
        <v>0.23</v>
      </c>
      <c r="Y2420" t="s">
        <v>40</v>
      </c>
      <c r="AA2420">
        <v>7044</v>
      </c>
      <c r="AB2420" t="b">
        <v>1</v>
      </c>
      <c r="AD2420" s="8"/>
    </row>
    <row r="2421" ht="14.25" customHeight="1">
      <c r="A2421" s="38">
        <v>905</v>
      </c>
      <c r="B2421" s="44" t="s">
        <v>1728</v>
      </c>
      <c r="C2421" s="46" t="s">
        <v>1729</v>
      </c>
      <c r="D2421" s="46" t="s">
        <v>3424</v>
      </c>
      <c r="E2421" s="46" t="s">
        <v>3425</v>
      </c>
      <c r="F2421" s="41" t="s">
        <v>703</v>
      </c>
      <c r="G2421" s="41" t="s">
        <v>704</v>
      </c>
      <c r="H2421" s="65">
        <v>0.05</v>
      </c>
      <c r="I2421" t="s">
        <v>37</v>
      </c>
      <c r="K2421" s="46" t="s">
        <v>43</v>
      </c>
      <c r="L2421" s="46" t="s">
        <v>1732</v>
      </c>
      <c r="M2421" t="s">
        <v>583</v>
      </c>
      <c r="N2421" s="40">
        <f>U2421*V2421</f>
        <v>1.755824004</v>
      </c>
      <c r="O2421" s="40">
        <f>(1-V2421)*130.2279</f>
        <v>129.0934847631</v>
      </c>
      <c r="P2421" s="40">
        <v>0.78</v>
      </c>
      <c r="Q2421" s="40">
        <v>1.602</v>
      </c>
      <c r="R2421" s="39">
        <f>N2421/Q2421</f>
        <v>1.09601997752809</v>
      </c>
      <c r="S2421" s="39">
        <f>O2421/P2421</f>
        <v>165.504467645</v>
      </c>
      <c r="T2421" s="39">
        <f>R2421+S2421</f>
        <v>166.600487622528</v>
      </c>
      <c r="U2421" s="40">
        <v>201.564</v>
      </c>
      <c r="V2421" s="39">
        <v>0.008711</v>
      </c>
      <c r="W2421" s="69">
        <f>round(((1000*V2421)/T2421),2)</f>
        <v>0.05</v>
      </c>
      <c r="Y2421" t="s">
        <v>40</v>
      </c>
      <c r="AA2421">
        <v>7044</v>
      </c>
      <c r="AB2421" t="b">
        <v>1</v>
      </c>
      <c r="AD2421" s="8"/>
    </row>
    <row r="2422" ht="14.25" customHeight="1">
      <c r="A2422" s="38">
        <v>905</v>
      </c>
      <c r="B2422" s="44" t="s">
        <v>1728</v>
      </c>
      <c r="C2422" s="46" t="s">
        <v>1729</v>
      </c>
      <c r="D2422" s="46" t="s">
        <v>3424</v>
      </c>
      <c r="E2422" s="46" t="s">
        <v>3425</v>
      </c>
      <c r="F2422" s="41" t="s">
        <v>705</v>
      </c>
      <c r="G2422" s="41" t="s">
        <v>1734</v>
      </c>
      <c r="H2422" s="65">
        <v>0.24</v>
      </c>
      <c r="I2422" t="s">
        <v>37</v>
      </c>
      <c r="K2422" s="46" t="s">
        <v>43</v>
      </c>
      <c r="L2422" s="46" t="s">
        <v>1732</v>
      </c>
      <c r="M2422" t="s">
        <v>583</v>
      </c>
      <c r="N2422" s="40">
        <f>U2422*V2422</f>
        <v>4.95645876</v>
      </c>
      <c r="O2422" s="40">
        <f>(1-V2422)*74.1216</f>
        <v>72.298949856</v>
      </c>
      <c r="P2422" s="40">
        <v>0.734</v>
      </c>
      <c r="Q2422" s="40">
        <v>1.602</v>
      </c>
      <c r="R2422" s="39">
        <f>N2422/Q2422</f>
        <v>3.0939193258427</v>
      </c>
      <c r="S2422" s="39">
        <f>O2422/P2422</f>
        <v>98.4999316839237</v>
      </c>
      <c r="T2422" s="39">
        <f>R2422+S2422</f>
        <v>101.593851009766</v>
      </c>
      <c r="U2422" s="40">
        <v>201.564</v>
      </c>
      <c r="V2422" s="39">
        <v>0.02459</v>
      </c>
      <c r="W2422" s="69">
        <f>round(((1000*V2422)/T2422),2)</f>
        <v>0.24</v>
      </c>
      <c r="Y2422" t="s">
        <v>40</v>
      </c>
      <c r="AA2422">
        <v>7044</v>
      </c>
      <c r="AB2422" t="b">
        <v>1</v>
      </c>
      <c r="AD2422" s="8"/>
    </row>
    <row r="2423" ht="14.25" customHeight="1">
      <c r="A2423" s="38">
        <v>905</v>
      </c>
      <c r="B2423" s="44" t="s">
        <v>1728</v>
      </c>
      <c r="C2423" s="46" t="s">
        <v>1729</v>
      </c>
      <c r="D2423" s="46" t="s">
        <v>3424</v>
      </c>
      <c r="E2423" s="46" t="s">
        <v>3425</v>
      </c>
      <c r="F2423" s="41" t="s">
        <v>707</v>
      </c>
      <c r="G2423" s="41" t="s">
        <v>708</v>
      </c>
      <c r="H2423" s="65">
        <v>0.1</v>
      </c>
      <c r="I2423" t="s">
        <v>37</v>
      </c>
      <c r="K2423" s="46" t="s">
        <v>43</v>
      </c>
      <c r="L2423" s="46" t="s">
        <v>1732</v>
      </c>
      <c r="M2423" t="s">
        <v>583</v>
      </c>
      <c r="N2423" s="40">
        <f>U2423*V2423</f>
        <v>2.59815996</v>
      </c>
      <c r="O2423" s="40">
        <f>(1-V2423)*102.1748</f>
        <v>100.857766828</v>
      </c>
      <c r="P2423" s="40">
        <v>0.758</v>
      </c>
      <c r="Q2423" s="40">
        <v>1.602</v>
      </c>
      <c r="R2423" s="39">
        <f>N2423/Q2423</f>
        <v>1.62182269662921</v>
      </c>
      <c r="S2423" s="39">
        <f>O2423/P2423</f>
        <v>133.057739878628</v>
      </c>
      <c r="T2423" s="39">
        <f>R2423+S2423</f>
        <v>134.679562575257</v>
      </c>
      <c r="U2423" s="40">
        <v>201.564</v>
      </c>
      <c r="V2423" s="39">
        <v>0.01289</v>
      </c>
      <c r="W2423" s="69">
        <f>round(((1000*V2423)/T2423),2)</f>
        <v>0.1</v>
      </c>
      <c r="Y2423" t="s">
        <v>40</v>
      </c>
      <c r="AA2423">
        <v>7044</v>
      </c>
      <c r="AB2423" t="b">
        <v>1</v>
      </c>
      <c r="AD2423" s="8"/>
    </row>
    <row r="2424" ht="14.25" customHeight="1">
      <c r="A2424" s="38">
        <v>905</v>
      </c>
      <c r="B2424" s="44" t="s">
        <v>1728</v>
      </c>
      <c r="C2424" s="46" t="s">
        <v>1729</v>
      </c>
      <c r="D2424" s="46" t="s">
        <v>3424</v>
      </c>
      <c r="E2424" s="46" t="s">
        <v>3425</v>
      </c>
      <c r="F2424" s="41" t="s">
        <v>429</v>
      </c>
      <c r="G2424" s="41" t="s">
        <v>430</v>
      </c>
      <c r="H2424" s="65">
        <v>0.55</v>
      </c>
      <c r="I2424" t="s">
        <v>37</v>
      </c>
      <c r="K2424" s="46" t="s">
        <v>43</v>
      </c>
      <c r="L2424" s="46" t="s">
        <v>1732</v>
      </c>
      <c r="M2424" t="s">
        <v>583</v>
      </c>
      <c r="N2424" s="40">
        <f>U2424*V2424</f>
        <v>6.74836272</v>
      </c>
      <c r="O2424" s="40">
        <f>(1-V2424)*46.0684</f>
        <v>44.526029968</v>
      </c>
      <c r="P2424" s="40">
        <v>0.78</v>
      </c>
      <c r="Q2424" s="40">
        <v>1.602</v>
      </c>
      <c r="R2424" s="39">
        <f>N2424/Q2424</f>
        <v>4.21246112359551</v>
      </c>
      <c r="S2424" s="39">
        <f>O2424/P2424</f>
        <v>57.0846538051282</v>
      </c>
      <c r="T2424" s="39">
        <f>R2424+S2424</f>
        <v>61.2971149287237</v>
      </c>
      <c r="U2424" s="40">
        <v>201.564</v>
      </c>
      <c r="V2424" s="39">
        <v>0.03348</v>
      </c>
      <c r="W2424" s="69">
        <f>round(((1000*V2424)/T2424),2)</f>
        <v>0.55</v>
      </c>
      <c r="Y2424" t="s">
        <v>40</v>
      </c>
      <c r="AA2424">
        <v>7044</v>
      </c>
      <c r="AB2424" t="b">
        <v>1</v>
      </c>
      <c r="AD2424" s="8"/>
    </row>
    <row r="2425" ht="14.25" customHeight="1">
      <c r="A2425" s="38">
        <v>905</v>
      </c>
      <c r="B2425" s="44" t="s">
        <v>1728</v>
      </c>
      <c r="C2425" s="46" t="s">
        <v>1729</v>
      </c>
      <c r="D2425" s="46" t="s">
        <v>3424</v>
      </c>
      <c r="E2425" s="46" t="s">
        <v>3425</v>
      </c>
      <c r="F2425" s="41" t="s">
        <v>591</v>
      </c>
      <c r="G2425" s="41" t="s">
        <v>592</v>
      </c>
      <c r="H2425" s="65">
        <v>0.36</v>
      </c>
      <c r="I2425" t="s">
        <v>37</v>
      </c>
      <c r="K2425" s="46" t="s">
        <v>43</v>
      </c>
      <c r="L2425" s="46" t="s">
        <v>1732</v>
      </c>
      <c r="M2425" t="s">
        <v>583</v>
      </c>
      <c r="N2425" s="40">
        <f>U2425*V2425</f>
        <v>7.12327176</v>
      </c>
      <c r="O2425" s="40">
        <f>(1-V2425)*88.1051</f>
        <v>84.991465766</v>
      </c>
      <c r="P2425" s="40">
        <v>0.898</v>
      </c>
      <c r="Q2425" s="40">
        <v>1.602</v>
      </c>
      <c r="R2425" s="39">
        <f>N2425/Q2425</f>
        <v>4.44648674157303</v>
      </c>
      <c r="S2425" s="39">
        <f>O2425/P2425</f>
        <v>94.6452848173719</v>
      </c>
      <c r="T2425" s="39">
        <f>R2425+S2425</f>
        <v>99.091771558945</v>
      </c>
      <c r="U2425" s="40">
        <v>201.564</v>
      </c>
      <c r="V2425" s="39">
        <v>0.03534</v>
      </c>
      <c r="W2425" s="69">
        <f>round(((1000*V2425)/T2425),2)</f>
        <v>0.36</v>
      </c>
      <c r="Y2425" t="s">
        <v>40</v>
      </c>
      <c r="AA2425">
        <v>7044</v>
      </c>
      <c r="AB2425" t="b">
        <v>1</v>
      </c>
      <c r="AD2425" s="8"/>
    </row>
    <row r="2426" ht="14.25" customHeight="1">
      <c r="A2426" s="38">
        <v>905</v>
      </c>
      <c r="B2426" s="44" t="s">
        <v>1728</v>
      </c>
      <c r="C2426" s="46" t="s">
        <v>1729</v>
      </c>
      <c r="D2426" s="46" t="s">
        <v>3424</v>
      </c>
      <c r="E2426" s="46" t="s">
        <v>3425</v>
      </c>
      <c r="F2426" s="41" t="s">
        <v>992</v>
      </c>
      <c r="G2426" s="41" t="s">
        <v>993</v>
      </c>
      <c r="H2426" s="65">
        <v>0.44</v>
      </c>
      <c r="I2426" t="s">
        <v>37</v>
      </c>
      <c r="K2426" s="46" t="s">
        <v>43</v>
      </c>
      <c r="L2426" s="46" t="s">
        <v>1732</v>
      </c>
      <c r="M2426" t="s">
        <v>583</v>
      </c>
      <c r="N2426" s="40">
        <f>U2426*V2426</f>
        <v>7.0950528</v>
      </c>
      <c r="O2426" s="40">
        <v>68.64854595</v>
      </c>
      <c r="P2426" s="40">
        <v>0.908</v>
      </c>
      <c r="Q2426" s="40">
        <v>1.602</v>
      </c>
      <c r="R2426" s="39">
        <f>N2426/Q2426</f>
        <v>4.42887191011236</v>
      </c>
      <c r="S2426" s="39">
        <f>O2426/P2426</f>
        <v>75.6041254955947</v>
      </c>
      <c r="T2426" s="39">
        <f>R2426+S2426</f>
        <v>80.0329974057071</v>
      </c>
      <c r="U2426" s="40">
        <v>201.564</v>
      </c>
      <c r="V2426" s="39">
        <v>0.0352</v>
      </c>
      <c r="W2426" s="69">
        <f>round(((1000*V2426)/T2426),2)</f>
        <v>0.44</v>
      </c>
      <c r="Y2426" t="s">
        <v>40</v>
      </c>
      <c r="AA2426">
        <v>7044</v>
      </c>
      <c r="AB2426" t="b">
        <v>1</v>
      </c>
      <c r="AD2426" s="8"/>
    </row>
    <row r="2427" ht="14.25" customHeight="1">
      <c r="A2427" s="38">
        <v>905</v>
      </c>
      <c r="B2427" s="44" t="s">
        <v>1728</v>
      </c>
      <c r="C2427" s="46" t="s">
        <v>1729</v>
      </c>
      <c r="D2427" s="46" t="s">
        <v>3424</v>
      </c>
      <c r="E2427" s="46" t="s">
        <v>3425</v>
      </c>
      <c r="F2427" s="41" t="s">
        <v>3069</v>
      </c>
      <c r="G2427" s="41" t="s">
        <v>3070</v>
      </c>
      <c r="H2427" s="65">
        <v>0.21</v>
      </c>
      <c r="I2427" t="s">
        <v>37</v>
      </c>
      <c r="K2427" s="46" t="s">
        <v>43</v>
      </c>
      <c r="L2427" s="46" t="s">
        <v>1732</v>
      </c>
      <c r="M2427" t="s">
        <v>583</v>
      </c>
      <c r="N2427" s="40">
        <f>U2427*V2427</f>
        <v>4.8576924</v>
      </c>
      <c r="O2427" s="40">
        <f>(1-V2427)*102.1317</f>
        <v>99.67032603</v>
      </c>
      <c r="P2427" s="40">
        <v>0.891</v>
      </c>
      <c r="Q2427" s="40">
        <v>1.602</v>
      </c>
      <c r="R2427" s="39">
        <f>N2427/Q2427</f>
        <v>3.03226741573034</v>
      </c>
      <c r="S2427" s="39">
        <f>O2427/P2427</f>
        <v>111.863441111111</v>
      </c>
      <c r="T2427" s="39">
        <f>R2427+S2427</f>
        <v>114.895708526841</v>
      </c>
      <c r="U2427" s="40">
        <v>201.564</v>
      </c>
      <c r="V2427" s="39">
        <v>0.0241</v>
      </c>
      <c r="W2427" s="69">
        <f>round(((1000*V2427)/T2427),2)</f>
        <v>0.21</v>
      </c>
      <c r="Y2427" t="s">
        <v>40</v>
      </c>
      <c r="AA2427">
        <v>7044</v>
      </c>
      <c r="AB2427" t="b">
        <v>1</v>
      </c>
      <c r="AD2427" s="8"/>
    </row>
    <row r="2428" ht="14.25" customHeight="1">
      <c r="A2428" s="38">
        <v>905</v>
      </c>
      <c r="B2428" s="44" t="s">
        <v>1728</v>
      </c>
      <c r="C2428" s="46" t="s">
        <v>1729</v>
      </c>
      <c r="D2428" s="46" t="s">
        <v>3424</v>
      </c>
      <c r="E2428" s="46" t="s">
        <v>3425</v>
      </c>
      <c r="F2428" s="41" t="s">
        <v>1735</v>
      </c>
      <c r="G2428" s="41" t="s">
        <v>1736</v>
      </c>
      <c r="H2428" s="65">
        <v>0.16</v>
      </c>
      <c r="I2428" t="s">
        <v>37</v>
      </c>
      <c r="K2428" s="46" t="s">
        <v>43</v>
      </c>
      <c r="L2428" s="46" t="s">
        <v>1732</v>
      </c>
      <c r="M2428" t="s">
        <v>583</v>
      </c>
      <c r="N2428" s="40">
        <f>U2428*V2428</f>
        <v>4.8778488</v>
      </c>
      <c r="O2428" s="40">
        <f>(1-V2428)*130.1849</f>
        <v>127.03442542</v>
      </c>
      <c r="P2428" s="40">
        <v>0.882</v>
      </c>
      <c r="Q2428" s="40">
        <v>1.602</v>
      </c>
      <c r="R2428" s="39">
        <f>N2428/Q2428</f>
        <v>3.04484943820225</v>
      </c>
      <c r="S2428" s="39">
        <f>O2428/P2428</f>
        <v>144.029960793651</v>
      </c>
      <c r="T2428" s="39">
        <f>R2428+S2428</f>
        <v>147.074810231853</v>
      </c>
      <c r="U2428" s="40">
        <v>201.564</v>
      </c>
      <c r="V2428" s="39">
        <v>0.0242</v>
      </c>
      <c r="W2428" s="69">
        <f>round(((1000*V2428)/T2428),2)</f>
        <v>0.16</v>
      </c>
      <c r="Y2428" t="s">
        <v>40</v>
      </c>
      <c r="AA2428">
        <v>7044</v>
      </c>
      <c r="AB2428" t="b">
        <v>1</v>
      </c>
      <c r="AD2428" s="8"/>
    </row>
    <row r="2429" ht="14.25" customHeight="1">
      <c r="A2429" s="38">
        <v>905</v>
      </c>
      <c r="B2429" s="44" t="s">
        <v>1728</v>
      </c>
      <c r="C2429" s="46" t="s">
        <v>1729</v>
      </c>
      <c r="D2429" s="46" t="s">
        <v>3424</v>
      </c>
      <c r="E2429" s="46" t="s">
        <v>3425</v>
      </c>
      <c r="F2429" s="41" t="s">
        <v>2007</v>
      </c>
      <c r="G2429" s="41" t="s">
        <v>2008</v>
      </c>
      <c r="H2429" s="65">
        <v>0.26</v>
      </c>
      <c r="I2429" t="s">
        <v>37</v>
      </c>
      <c r="K2429" s="46" t="s">
        <v>43</v>
      </c>
      <c r="L2429" s="46" t="s">
        <v>1732</v>
      </c>
      <c r="M2429" t="s">
        <v>583</v>
      </c>
      <c r="N2429" s="40">
        <f>U2429*V2429</f>
        <v>5.97838824</v>
      </c>
      <c r="O2429" s="40">
        <f>(1-V2429)*102.1317</f>
        <v>99.102473778</v>
      </c>
      <c r="P2429" s="40">
        <v>0.891</v>
      </c>
      <c r="Q2429" s="40">
        <v>1.602</v>
      </c>
      <c r="R2429" s="39">
        <f>N2429/Q2429</f>
        <v>3.73182786516854</v>
      </c>
      <c r="S2429" s="39">
        <f>O2429/P2429</f>
        <v>111.226120962963</v>
      </c>
      <c r="T2429" s="39">
        <f>R2429+S2429</f>
        <v>114.957948828132</v>
      </c>
      <c r="U2429" s="40">
        <v>201.564</v>
      </c>
      <c r="V2429" s="39">
        <v>0.02966</v>
      </c>
      <c r="W2429" s="69">
        <f>round(((1000*V2429)/T2429),2)</f>
        <v>0.26</v>
      </c>
      <c r="Y2429" t="s">
        <v>40</v>
      </c>
      <c r="AA2429">
        <v>7044</v>
      </c>
      <c r="AB2429" t="b">
        <v>1</v>
      </c>
      <c r="AD2429" s="8"/>
    </row>
    <row r="2430" ht="14.25" customHeight="1">
      <c r="A2430" s="38">
        <v>905</v>
      </c>
      <c r="B2430" s="44" t="s">
        <v>1728</v>
      </c>
      <c r="C2430" s="46" t="s">
        <v>1729</v>
      </c>
      <c r="D2430" s="46" t="s">
        <v>3424</v>
      </c>
      <c r="E2430" s="46" t="s">
        <v>3425</v>
      </c>
      <c r="F2430" s="41" t="s">
        <v>1951</v>
      </c>
      <c r="G2430" s="41" t="s">
        <v>1952</v>
      </c>
      <c r="H2430" s="65">
        <v>0.15</v>
      </c>
      <c r="I2430" t="s">
        <v>37</v>
      </c>
      <c r="K2430" s="46" t="s">
        <v>43</v>
      </c>
      <c r="L2430" s="46" t="s">
        <v>1732</v>
      </c>
      <c r="M2430" t="s">
        <v>583</v>
      </c>
      <c r="N2430" s="40">
        <f>U2430*V2430</f>
        <v>2.70700452</v>
      </c>
      <c r="O2430" s="40">
        <f>(1-V2430)*102.0886</f>
        <v>100.717550102</v>
      </c>
      <c r="P2430" s="40">
        <v>1.169</v>
      </c>
      <c r="Q2430" s="40">
        <v>1.602</v>
      </c>
      <c r="R2430" s="39">
        <f>N2430/Q2430</f>
        <v>1.68976561797753</v>
      </c>
      <c r="S2430" s="39">
        <f>O2430/P2430</f>
        <v>86.1570146295979</v>
      </c>
      <c r="T2430" s="39">
        <f>R2430+S2430</f>
        <v>87.8467802475755</v>
      </c>
      <c r="U2430" s="40">
        <v>201.564</v>
      </c>
      <c r="V2430" s="39">
        <v>0.01343</v>
      </c>
      <c r="W2430" s="69">
        <f>round(((1000*V2430)/T2430),2)</f>
        <v>0.15</v>
      </c>
      <c r="Y2430" t="s">
        <v>40</v>
      </c>
      <c r="AA2430">
        <v>7044</v>
      </c>
      <c r="AB2430" t="b">
        <v>1</v>
      </c>
      <c r="AD2430" s="8"/>
    </row>
    <row r="2431" ht="14.25" customHeight="1">
      <c r="A2431" s="38">
        <v>905</v>
      </c>
      <c r="B2431" s="44" t="s">
        <v>1728</v>
      </c>
      <c r="C2431" s="46" t="s">
        <v>1729</v>
      </c>
      <c r="D2431" s="46" t="s">
        <v>3424</v>
      </c>
      <c r="E2431" s="46" t="s">
        <v>3425</v>
      </c>
      <c r="F2431" s="41" t="s">
        <v>238</v>
      </c>
      <c r="G2431" s="41" t="s">
        <v>239</v>
      </c>
      <c r="H2431" s="65">
        <v>1.95</v>
      </c>
      <c r="I2431" t="s">
        <v>37</v>
      </c>
      <c r="K2431" s="46" t="s">
        <v>43</v>
      </c>
      <c r="L2431" s="46" t="s">
        <v>1732</v>
      </c>
      <c r="M2431" t="s">
        <v>583</v>
      </c>
      <c r="N2431" s="40">
        <f>U2431*V2431</f>
        <v>34.467444</v>
      </c>
      <c r="O2431" s="40">
        <f>(1-V2431)*72.1057</f>
        <v>59.7756253</v>
      </c>
      <c r="P2431" s="40">
        <v>0.904</v>
      </c>
      <c r="Q2431" s="40">
        <v>1.602</v>
      </c>
      <c r="R2431" s="39">
        <f>N2431/Q2431</f>
        <v>21.5152584269663</v>
      </c>
      <c r="S2431" s="39">
        <f>O2431/P2431</f>
        <v>66.1234793141593</v>
      </c>
      <c r="T2431" s="39">
        <f>R2431+S2431</f>
        <v>87.6387377411256</v>
      </c>
      <c r="U2431" s="40">
        <v>201.564</v>
      </c>
      <c r="V2431" s="39">
        <v>0.171</v>
      </c>
      <c r="W2431" s="69">
        <f>round(((1000*V2431)/T2431),2)</f>
        <v>1.95</v>
      </c>
      <c r="Y2431" t="s">
        <v>40</v>
      </c>
      <c r="AA2431">
        <v>7044</v>
      </c>
      <c r="AB2431" t="b">
        <v>1</v>
      </c>
      <c r="AD2431" s="8"/>
    </row>
    <row r="2432" ht="14.25" customHeight="1">
      <c r="A2432" s="38">
        <v>907</v>
      </c>
      <c r="B2432" s="44" t="s">
        <v>1953</v>
      </c>
      <c r="C2432" s="46" t="s">
        <v>1954</v>
      </c>
      <c r="D2432" s="46" t="s">
        <v>3424</v>
      </c>
      <c r="E2432" s="46" t="s">
        <v>3425</v>
      </c>
      <c r="F2432" s="41" t="s">
        <v>48</v>
      </c>
      <c r="G2432" s="41" t="s">
        <v>49</v>
      </c>
      <c r="H2432" s="65">
        <v>0.0017</v>
      </c>
      <c r="I2432" t="s">
        <v>37</v>
      </c>
      <c r="K2432" s="46"/>
      <c r="L2432" s="46" t="s">
        <v>1955</v>
      </c>
      <c r="M2432" t="s">
        <v>583</v>
      </c>
      <c r="N2432" s="40"/>
      <c r="O2432" s="40"/>
      <c r="P2432" s="40"/>
      <c r="Q2432" s="40"/>
      <c r="R2432" s="39"/>
      <c r="S2432" s="39"/>
      <c r="T2432" s="39"/>
      <c r="U2432" s="40"/>
      <c r="V2432" s="39"/>
      <c r="W2432" s="69"/>
      <c r="Y2432" t="s">
        <v>40</v>
      </c>
      <c r="AA2432">
        <v>7044</v>
      </c>
      <c r="AB2432" t="b">
        <v>0</v>
      </c>
      <c r="AD2432" s="8"/>
    </row>
    <row r="2433" ht="14.25" customHeight="1">
      <c r="A2433" s="38">
        <v>1053</v>
      </c>
      <c r="B2433" s="46" t="s">
        <v>2009</v>
      </c>
      <c r="C2433" s="46" t="s">
        <v>1115</v>
      </c>
      <c r="D2433" s="11" t="s">
        <v>3424</v>
      </c>
      <c r="E2433" s="11" t="s">
        <v>3425</v>
      </c>
      <c r="F2433" s="11" t="s">
        <v>1646</v>
      </c>
      <c r="G2433" s="7" t="s">
        <v>1961</v>
      </c>
      <c r="H2433">
        <v>0.51870517785189</v>
      </c>
      <c r="I2433" t="s">
        <v>37</v>
      </c>
      <c r="K2433" s="47"/>
      <c r="L2433" s="47" t="s">
        <v>2010</v>
      </c>
      <c r="M2433" t="s">
        <v>583</v>
      </c>
      <c r="N2433" s="71"/>
      <c r="O2433" s="71"/>
      <c r="P2433" s="71"/>
      <c r="Q2433" s="71"/>
      <c r="R2433" s="29"/>
      <c r="S2433" s="29"/>
      <c r="T2433" s="29"/>
      <c r="U2433" s="71"/>
      <c r="V2433" s="29"/>
      <c r="W2433" s="60"/>
      <c r="Y2433" t="s">
        <v>40</v>
      </c>
      <c r="AA2433">
        <v>7044</v>
      </c>
      <c r="AB2433" t="b">
        <f>if((W2433=""),false,true)</f>
        <v>0</v>
      </c>
      <c r="AD2433" s="37"/>
    </row>
    <row r="2434" ht="14.25" customHeight="1">
      <c r="A2434" s="38">
        <v>1053</v>
      </c>
      <c r="B2434" s="46" t="s">
        <v>2009</v>
      </c>
      <c r="C2434" s="46" t="s">
        <v>1115</v>
      </c>
      <c r="D2434" s="11" t="s">
        <v>3424</v>
      </c>
      <c r="E2434" s="11" t="s">
        <v>3425</v>
      </c>
      <c r="F2434" s="11" t="s">
        <v>1962</v>
      </c>
      <c r="G2434" s="7" t="s">
        <v>1963</v>
      </c>
      <c r="H2434">
        <v>0.67817956965502</v>
      </c>
      <c r="I2434" t="s">
        <v>37</v>
      </c>
      <c r="K2434" s="47"/>
      <c r="L2434" s="47" t="s">
        <v>2010</v>
      </c>
      <c r="M2434" t="s">
        <v>583</v>
      </c>
      <c r="N2434" s="71"/>
      <c r="O2434" s="71"/>
      <c r="P2434" s="71"/>
      <c r="Q2434" s="71"/>
      <c r="R2434" s="29"/>
      <c r="S2434" s="29"/>
      <c r="T2434" s="29"/>
      <c r="U2434" s="71"/>
      <c r="V2434" s="29"/>
      <c r="W2434" s="60"/>
      <c r="Y2434" t="s">
        <v>40</v>
      </c>
      <c r="AA2434">
        <v>7044</v>
      </c>
      <c r="AB2434" t="b">
        <f>if((W2434=""),false,true)</f>
        <v>0</v>
      </c>
      <c r="AD2434" s="37"/>
    </row>
    <row r="2435" ht="14.25" customHeight="1">
      <c r="A2435" s="38">
        <v>1053</v>
      </c>
      <c r="B2435" s="46" t="s">
        <v>2009</v>
      </c>
      <c r="C2435" s="46" t="s">
        <v>1115</v>
      </c>
      <c r="D2435" s="11" t="s">
        <v>3424</v>
      </c>
      <c r="E2435" s="11" t="s">
        <v>3425</v>
      </c>
      <c r="F2435" s="11" t="s">
        <v>1964</v>
      </c>
      <c r="G2435" s="7" t="s">
        <v>1965</v>
      </c>
      <c r="H2435">
        <v>0.58584850232597</v>
      </c>
      <c r="I2435" t="s">
        <v>37</v>
      </c>
      <c r="K2435" s="47"/>
      <c r="L2435" s="47" t="s">
        <v>2010</v>
      </c>
      <c r="M2435" t="s">
        <v>583</v>
      </c>
      <c r="N2435" s="71"/>
      <c r="O2435" s="71"/>
      <c r="P2435" s="71"/>
      <c r="Q2435" s="71"/>
      <c r="R2435" s="29"/>
      <c r="S2435" s="29"/>
      <c r="T2435" s="29"/>
      <c r="U2435" s="71"/>
      <c r="V2435" s="29"/>
      <c r="W2435" s="60"/>
      <c r="Y2435" t="s">
        <v>40</v>
      </c>
      <c r="AA2435">
        <v>7044</v>
      </c>
      <c r="AB2435" t="b">
        <f>if((W2435=""),false,true)</f>
        <v>0</v>
      </c>
      <c r="AD2435" s="37"/>
    </row>
    <row r="2436" ht="14.25" customHeight="1">
      <c r="A2436" s="38">
        <v>1053</v>
      </c>
      <c r="B2436" s="46" t="s">
        <v>2009</v>
      </c>
      <c r="C2436" s="46" t="s">
        <v>1115</v>
      </c>
      <c r="D2436" s="11" t="s">
        <v>3424</v>
      </c>
      <c r="E2436" s="11" t="s">
        <v>3425</v>
      </c>
      <c r="F2436" s="11" t="s">
        <v>1966</v>
      </c>
      <c r="G2436" s="7" t="s">
        <v>1967</v>
      </c>
      <c r="H2436">
        <v>0.58765143790469</v>
      </c>
      <c r="I2436" t="s">
        <v>37</v>
      </c>
      <c r="K2436" s="47"/>
      <c r="L2436" s="47" t="s">
        <v>2010</v>
      </c>
      <c r="M2436" t="s">
        <v>583</v>
      </c>
      <c r="N2436" s="71"/>
      <c r="O2436" s="71"/>
      <c r="P2436" s="71"/>
      <c r="Q2436" s="71"/>
      <c r="R2436" s="29"/>
      <c r="S2436" s="29"/>
      <c r="T2436" s="29"/>
      <c r="U2436" s="71"/>
      <c r="V2436" s="29"/>
      <c r="W2436" s="60"/>
      <c r="Y2436" t="s">
        <v>40</v>
      </c>
      <c r="AA2436">
        <v>7044</v>
      </c>
      <c r="AB2436" t="b">
        <f>if((W2436=""),false,true)</f>
        <v>0</v>
      </c>
      <c r="AD2436" s="37"/>
    </row>
    <row r="2437" ht="14.25" customHeight="1">
      <c r="A2437" s="38">
        <v>1287</v>
      </c>
      <c r="B2437" s="46" t="s">
        <v>44</v>
      </c>
      <c r="C2437" s="46" t="s">
        <v>45</v>
      </c>
      <c r="D2437" s="11" t="s">
        <v>3424</v>
      </c>
      <c r="E2437" s="11" t="s">
        <v>3425</v>
      </c>
      <c r="F2437" t="s">
        <v>48</v>
      </c>
      <c r="G2437" s="46" t="s">
        <v>49</v>
      </c>
      <c r="H2437">
        <v>0.002594179362</v>
      </c>
      <c r="I2437" t="s">
        <v>37</v>
      </c>
      <c r="L2437" t="s">
        <v>50</v>
      </c>
      <c r="M2437" t="s">
        <v>39</v>
      </c>
      <c r="N2437" s="40"/>
      <c r="O2437" s="40"/>
      <c r="P2437" s="40"/>
      <c r="Q2437" s="40"/>
      <c r="R2437" s="39"/>
      <c r="S2437" s="39"/>
      <c r="T2437" s="39"/>
      <c r="U2437" s="40"/>
      <c r="V2437" s="39"/>
      <c r="W2437" s="69"/>
      <c r="Y2437" t="s">
        <v>40</v>
      </c>
      <c r="AA2437">
        <v>7044</v>
      </c>
      <c r="AB2437" s="46" t="b">
        <v>0</v>
      </c>
      <c r="AD2437" s="8"/>
    </row>
    <row r="2438" ht="14.25" customHeight="1">
      <c r="A2438" s="38">
        <v>1287</v>
      </c>
      <c r="B2438" s="46" t="s">
        <v>53</v>
      </c>
      <c r="C2438" s="46" t="s">
        <v>45</v>
      </c>
      <c r="D2438" s="46" t="s">
        <v>3426</v>
      </c>
      <c r="E2438" s="46" t="s">
        <v>3427</v>
      </c>
      <c r="F2438" t="s">
        <v>48</v>
      </c>
      <c r="G2438" s="46" t="s">
        <v>49</v>
      </c>
      <c r="H2438">
        <v>0.001584893192</v>
      </c>
      <c r="I2438" t="s">
        <v>37</v>
      </c>
      <c r="L2438" s="46" t="str">
        <f>((I2438&amp;A2438)&amp;"-")&amp;B2438</f>
        <v>REF1287-Wang 99 - S1</v>
      </c>
      <c r="M2438" t="s">
        <v>39</v>
      </c>
      <c r="N2438" s="40"/>
      <c r="O2438" s="40"/>
      <c r="P2438" s="40"/>
      <c r="Q2438" s="40"/>
      <c r="R2438" s="39"/>
      <c r="S2438" s="39"/>
      <c r="T2438" s="39"/>
      <c r="U2438" s="40"/>
      <c r="V2438" s="39"/>
      <c r="W2438" s="69"/>
      <c r="Y2438" t="s">
        <v>40</v>
      </c>
      <c r="AA2438">
        <v>21106017</v>
      </c>
      <c r="AB2438" s="46" t="b">
        <v>0</v>
      </c>
      <c r="AD2438" s="8"/>
    </row>
    <row r="2439" ht="14.25" customHeight="1">
      <c r="A2439" s="38">
        <v>1287</v>
      </c>
      <c r="B2439" s="46" t="s">
        <v>53</v>
      </c>
      <c r="C2439" s="46" t="s">
        <v>45</v>
      </c>
      <c r="D2439" s="46" t="s">
        <v>3428</v>
      </c>
      <c r="E2439" s="46" t="s">
        <v>3429</v>
      </c>
      <c r="F2439" t="s">
        <v>48</v>
      </c>
      <c r="G2439" s="46" t="s">
        <v>49</v>
      </c>
      <c r="H2439">
        <v>0.000091201084</v>
      </c>
      <c r="I2439" t="s">
        <v>37</v>
      </c>
      <c r="L2439" t="s">
        <v>50</v>
      </c>
      <c r="M2439" t="s">
        <v>39</v>
      </c>
      <c r="N2439" s="40"/>
      <c r="O2439" s="40"/>
      <c r="P2439" s="40"/>
      <c r="Q2439" s="40"/>
      <c r="R2439" s="39"/>
      <c r="S2439" s="39"/>
      <c r="T2439" s="39"/>
      <c r="U2439" s="40"/>
      <c r="V2439" s="39"/>
      <c r="W2439" s="69"/>
      <c r="Y2439" t="s">
        <v>40</v>
      </c>
      <c r="AA2439">
        <v>31131</v>
      </c>
      <c r="AB2439" s="46" t="b">
        <v>0</v>
      </c>
      <c r="AD2439" s="8"/>
    </row>
    <row r="2440" ht="14.25" customHeight="1">
      <c r="A2440" s="38">
        <v>1287</v>
      </c>
      <c r="B2440" s="46" t="s">
        <v>53</v>
      </c>
      <c r="C2440" s="46" t="s">
        <v>45</v>
      </c>
      <c r="D2440" s="46" t="s">
        <v>3430</v>
      </c>
      <c r="E2440" s="46" t="s">
        <v>3431</v>
      </c>
      <c r="F2440" t="s">
        <v>48</v>
      </c>
      <c r="G2440" s="46" t="s">
        <v>49</v>
      </c>
      <c r="H2440">
        <v>0.00016218101</v>
      </c>
      <c r="I2440" t="s">
        <v>37</v>
      </c>
      <c r="L2440" t="s">
        <v>50</v>
      </c>
      <c r="M2440" t="s">
        <v>39</v>
      </c>
      <c r="N2440" s="40"/>
      <c r="O2440" s="40"/>
      <c r="P2440" s="40"/>
      <c r="Q2440" s="40"/>
      <c r="R2440" s="39"/>
      <c r="S2440" s="39"/>
      <c r="T2440" s="39"/>
      <c r="U2440" s="40"/>
      <c r="V2440" s="39"/>
      <c r="W2440" s="69"/>
      <c r="Y2440" t="s">
        <v>40</v>
      </c>
      <c r="AA2440">
        <v>24795</v>
      </c>
      <c r="AB2440" s="46" t="b">
        <v>0</v>
      </c>
      <c r="AD2440" s="8"/>
    </row>
    <row r="2441" ht="14.25" customHeight="1">
      <c r="A2441" s="38">
        <v>1287</v>
      </c>
      <c r="B2441" s="46" t="s">
        <v>44</v>
      </c>
      <c r="C2441" s="46" t="s">
        <v>45</v>
      </c>
      <c r="D2441" s="46" t="s">
        <v>3432</v>
      </c>
      <c r="E2441" s="46" t="s">
        <v>3433</v>
      </c>
      <c r="F2441" t="s">
        <v>48</v>
      </c>
      <c r="G2441" s="46" t="s">
        <v>49</v>
      </c>
      <c r="H2441">
        <v>0.003311311215</v>
      </c>
      <c r="I2441" t="s">
        <v>37</v>
      </c>
      <c r="L2441" t="s">
        <v>50</v>
      </c>
      <c r="M2441" t="s">
        <v>39</v>
      </c>
      <c r="N2441" s="40"/>
      <c r="O2441" s="40"/>
      <c r="P2441" s="40"/>
      <c r="Q2441" s="40"/>
      <c r="R2441" s="39"/>
      <c r="S2441" s="39"/>
      <c r="T2441" s="39"/>
      <c r="U2441" s="40"/>
      <c r="V2441" s="39"/>
      <c r="W2441" s="69"/>
      <c r="Y2441" t="s">
        <v>40</v>
      </c>
      <c r="AA2441">
        <v>218561</v>
      </c>
      <c r="AB2441" s="46" t="b">
        <v>0</v>
      </c>
      <c r="AD2441" s="8"/>
    </row>
    <row r="2442" ht="14.25" customHeight="1">
      <c r="A2442" s="38">
        <v>1287</v>
      </c>
      <c r="B2442" s="46" t="s">
        <v>44</v>
      </c>
      <c r="C2442" s="46" t="s">
        <v>45</v>
      </c>
      <c r="D2442" s="46" t="s">
        <v>3434</v>
      </c>
      <c r="E2442" s="46" t="s">
        <v>3435</v>
      </c>
      <c r="F2442" t="s">
        <v>48</v>
      </c>
      <c r="G2442" s="46" t="s">
        <v>49</v>
      </c>
      <c r="H2442">
        <v>0.100925288608</v>
      </c>
      <c r="I2442" t="s">
        <v>37</v>
      </c>
      <c r="L2442" t="s">
        <v>50</v>
      </c>
      <c r="M2442" t="s">
        <v>39</v>
      </c>
      <c r="N2442" s="40"/>
      <c r="O2442" s="40"/>
      <c r="P2442" s="40"/>
      <c r="Q2442" s="40"/>
      <c r="R2442" s="39"/>
      <c r="S2442" s="39"/>
      <c r="T2442" s="39"/>
      <c r="U2442" s="40"/>
      <c r="V2442" s="39"/>
      <c r="W2442" s="69"/>
      <c r="Y2442" t="s">
        <v>40</v>
      </c>
      <c r="AA2442">
        <v>75942</v>
      </c>
      <c r="AB2442" s="46" t="b">
        <v>0</v>
      </c>
      <c r="AD2442" s="8"/>
    </row>
    <row r="2443" ht="14.25" customHeight="1">
      <c r="A2443" s="38">
        <v>1287</v>
      </c>
      <c r="B2443" s="46" t="s">
        <v>53</v>
      </c>
      <c r="C2443" s="46" t="s">
        <v>45</v>
      </c>
      <c r="D2443" s="46" t="s">
        <v>3436</v>
      </c>
      <c r="E2443" s="46" t="s">
        <v>3437</v>
      </c>
      <c r="F2443" t="s">
        <v>48</v>
      </c>
      <c r="G2443" s="46" t="s">
        <v>49</v>
      </c>
      <c r="H2443">
        <v>0.021877616239</v>
      </c>
      <c r="I2443" t="s">
        <v>37</v>
      </c>
      <c r="L2443" s="46" t="str">
        <f>((I2443&amp;A2443)&amp;"-")&amp;B2443</f>
        <v>REF1287-Wang 99 - S1</v>
      </c>
      <c r="M2443" t="s">
        <v>39</v>
      </c>
      <c r="N2443" s="40"/>
      <c r="O2443" s="40"/>
      <c r="P2443" s="40"/>
      <c r="Q2443" s="40"/>
      <c r="R2443" s="39"/>
      <c r="S2443" s="39"/>
      <c r="T2443" s="39"/>
      <c r="U2443" s="40"/>
      <c r="V2443" s="39"/>
      <c r="W2443" s="69"/>
      <c r="Y2443" t="s">
        <v>40</v>
      </c>
      <c r="AA2443">
        <v>13869339</v>
      </c>
      <c r="AB2443" s="46" t="b">
        <v>0</v>
      </c>
      <c r="AD2443" s="8"/>
    </row>
    <row r="2444" ht="14.25" customHeight="1">
      <c r="A2444" s="38">
        <v>1287</v>
      </c>
      <c r="B2444" s="46" t="s">
        <v>53</v>
      </c>
      <c r="C2444" s="46" t="s">
        <v>45</v>
      </c>
      <c r="D2444" s="46" t="s">
        <v>3438</v>
      </c>
      <c r="E2444" s="46" t="s">
        <v>3439</v>
      </c>
      <c r="F2444" t="s">
        <v>48</v>
      </c>
      <c r="G2444" s="46" t="s">
        <v>49</v>
      </c>
      <c r="H2444">
        <v>0.001659586907</v>
      </c>
      <c r="I2444" t="s">
        <v>37</v>
      </c>
      <c r="L2444" t="s">
        <v>50</v>
      </c>
      <c r="M2444" t="s">
        <v>39</v>
      </c>
      <c r="N2444" s="40"/>
      <c r="O2444" s="40"/>
      <c r="P2444" s="40"/>
      <c r="Q2444" s="40"/>
      <c r="R2444" s="39"/>
      <c r="S2444" s="39"/>
      <c r="T2444" s="39"/>
      <c r="U2444" s="40"/>
      <c r="V2444" s="39"/>
      <c r="W2444" s="69"/>
      <c r="Y2444" t="s">
        <v>294</v>
      </c>
      <c r="AA2444">
        <v>11667</v>
      </c>
      <c r="AB2444" s="46" t="b">
        <v>0</v>
      </c>
      <c r="AD2444" s="8"/>
    </row>
    <row r="2445" ht="14.25" customHeight="1">
      <c r="A2445" s="38">
        <v>1287</v>
      </c>
      <c r="B2445" s="46" t="s">
        <v>174</v>
      </c>
      <c r="C2445" s="46" t="s">
        <v>45</v>
      </c>
      <c r="D2445" s="46" t="s">
        <v>3438</v>
      </c>
      <c r="E2445" s="46" t="s">
        <v>3439</v>
      </c>
      <c r="F2445" t="s">
        <v>48</v>
      </c>
      <c r="G2445" s="46" t="s">
        <v>49</v>
      </c>
      <c r="H2445">
        <v>0.001659586907</v>
      </c>
      <c r="I2445" t="s">
        <v>37</v>
      </c>
      <c r="L2445" t="s">
        <v>50</v>
      </c>
      <c r="M2445" t="s">
        <v>39</v>
      </c>
      <c r="N2445" s="40"/>
      <c r="O2445" s="40"/>
      <c r="P2445" s="40"/>
      <c r="Q2445" s="40"/>
      <c r="R2445" s="39"/>
      <c r="S2445" s="39"/>
      <c r="T2445" s="39"/>
      <c r="U2445" s="40"/>
      <c r="V2445" s="39"/>
      <c r="W2445" s="69"/>
      <c r="Y2445" t="s">
        <v>294</v>
      </c>
      <c r="AA2445">
        <v>11667</v>
      </c>
      <c r="AB2445" s="46" t="b">
        <v>0</v>
      </c>
      <c r="AD2445" s="8"/>
    </row>
    <row r="2446" ht="14.25" customHeight="1">
      <c r="A2446" s="38">
        <v>7</v>
      </c>
      <c r="B2446" s="44" t="s">
        <v>3440</v>
      </c>
      <c r="C2446" s="46" t="s">
        <v>3441</v>
      </c>
      <c r="D2446" s="46" t="s">
        <v>3442</v>
      </c>
      <c r="E2446" s="46" t="s">
        <v>3443</v>
      </c>
      <c r="F2446" s="41" t="s">
        <v>689</v>
      </c>
      <c r="G2446" s="41" t="s">
        <v>762</v>
      </c>
      <c r="H2446" s="65">
        <v>5.5446868752979</v>
      </c>
      <c r="I2446" t="s">
        <v>431</v>
      </c>
      <c r="K2446" s="46"/>
      <c r="L2446" s="46" t="str">
        <f>((I2446&amp;A2446)&amp;"-")&amp;B2446</f>
        <v>ONSC7-7a</v>
      </c>
      <c r="M2446" t="s">
        <v>1191</v>
      </c>
      <c r="N2446" s="40"/>
      <c r="O2446" s="40"/>
      <c r="P2446" s="40"/>
      <c r="Q2446" s="40"/>
      <c r="R2446" s="39"/>
      <c r="S2446" s="39"/>
      <c r="T2446" s="39"/>
      <c r="U2446" s="40"/>
      <c r="V2446" s="39"/>
      <c r="W2446" s="69"/>
      <c r="Y2446" t="s">
        <v>40</v>
      </c>
      <c r="AA2446">
        <v>21106019</v>
      </c>
      <c r="AB2446" t="b">
        <f>if((W2446=""),false,true)</f>
        <v>0</v>
      </c>
      <c r="AD2446" s="8"/>
    </row>
    <row r="2447" ht="14.25" customHeight="1">
      <c r="A2447" s="38">
        <v>7</v>
      </c>
      <c r="B2447" s="44" t="s">
        <v>1726</v>
      </c>
      <c r="C2447" s="46" t="s">
        <v>3441</v>
      </c>
      <c r="D2447" s="46" t="s">
        <v>3442</v>
      </c>
      <c r="E2447" s="46" t="s">
        <v>3443</v>
      </c>
      <c r="F2447" s="41" t="s">
        <v>689</v>
      </c>
      <c r="G2447" s="41" t="s">
        <v>762</v>
      </c>
      <c r="H2447" s="65">
        <v>5.62507558673089</v>
      </c>
      <c r="I2447" t="s">
        <v>431</v>
      </c>
      <c r="K2447" s="46"/>
      <c r="L2447" s="46" t="str">
        <f>((I2447&amp;A2447)&amp;"-")&amp;B2447</f>
        <v>ONSC7-7b</v>
      </c>
      <c r="M2447" t="s">
        <v>1191</v>
      </c>
      <c r="N2447" s="40"/>
      <c r="O2447" s="40"/>
      <c r="P2447" s="40"/>
      <c r="Q2447" s="40"/>
      <c r="R2447" s="39"/>
      <c r="S2447" s="39"/>
      <c r="T2447" s="39"/>
      <c r="U2447" s="40"/>
      <c r="V2447" s="39"/>
      <c r="W2447" s="69"/>
      <c r="Y2447" t="s">
        <v>40</v>
      </c>
      <c r="AA2447">
        <v>21106019</v>
      </c>
      <c r="AB2447" t="b">
        <f>if((W2447=""),false,true)</f>
        <v>0</v>
      </c>
      <c r="AD2447" s="8"/>
    </row>
    <row r="2448" ht="14.25" customHeight="1">
      <c r="A2448" s="38">
        <v>7</v>
      </c>
      <c r="B2448" s="44" t="s">
        <v>3444</v>
      </c>
      <c r="C2448" s="46" t="s">
        <v>3441</v>
      </c>
      <c r="D2448" s="46" t="s">
        <v>3442</v>
      </c>
      <c r="E2448" s="46" t="s">
        <v>3443</v>
      </c>
      <c r="F2448" s="41" t="s">
        <v>429</v>
      </c>
      <c r="G2448" s="41" t="s">
        <v>430</v>
      </c>
      <c r="H2448" s="65">
        <v>2.93833782703859</v>
      </c>
      <c r="I2448" t="s">
        <v>431</v>
      </c>
      <c r="K2448" s="46"/>
      <c r="L2448" s="46" t="str">
        <f>((I2448&amp;A2448)&amp;"-")&amp;B2448</f>
        <v>ONSC7-3a</v>
      </c>
      <c r="M2448" t="s">
        <v>1191</v>
      </c>
      <c r="N2448" s="40"/>
      <c r="O2448" s="40"/>
      <c r="P2448" s="40"/>
      <c r="Q2448" s="40"/>
      <c r="R2448" s="39"/>
      <c r="S2448" s="39"/>
      <c r="T2448" s="39"/>
      <c r="U2448" s="40"/>
      <c r="V2448" s="39"/>
      <c r="W2448" s="69"/>
      <c r="Y2448" t="s">
        <v>40</v>
      </c>
      <c r="AA2448">
        <v>21106019</v>
      </c>
      <c r="AB2448" t="b">
        <f>if((W2448=""),false,true)</f>
        <v>0</v>
      </c>
      <c r="AD2448" s="8"/>
    </row>
    <row r="2449" ht="14.25" customHeight="1">
      <c r="A2449" s="38">
        <v>7</v>
      </c>
      <c r="B2449" s="44" t="s">
        <v>3445</v>
      </c>
      <c r="C2449" s="46" t="s">
        <v>3441</v>
      </c>
      <c r="D2449" s="46" t="s">
        <v>3442</v>
      </c>
      <c r="E2449" s="46" t="s">
        <v>3443</v>
      </c>
      <c r="F2449" s="41" t="s">
        <v>429</v>
      </c>
      <c r="G2449" s="41" t="s">
        <v>430</v>
      </c>
      <c r="H2449" s="65">
        <v>2.67796377053884</v>
      </c>
      <c r="I2449" t="s">
        <v>431</v>
      </c>
      <c r="K2449" s="46"/>
      <c r="L2449" s="46" t="str">
        <f>((I2449&amp;A2449)&amp;"-")&amp;B2449</f>
        <v>ONSC7-3b</v>
      </c>
      <c r="M2449" t="s">
        <v>1191</v>
      </c>
      <c r="N2449" s="40"/>
      <c r="O2449" s="40"/>
      <c r="P2449" s="40"/>
      <c r="Q2449" s="40"/>
      <c r="R2449" s="39"/>
      <c r="S2449" s="39"/>
      <c r="T2449" s="39"/>
      <c r="U2449" s="40"/>
      <c r="V2449" s="39"/>
      <c r="W2449" s="69"/>
      <c r="Y2449" t="s">
        <v>40</v>
      </c>
      <c r="AA2449">
        <v>21106019</v>
      </c>
      <c r="AB2449" t="b">
        <f>if((W2449=""),false,true)</f>
        <v>0</v>
      </c>
      <c r="AD2449" s="8"/>
    </row>
    <row r="2450" ht="14.25" customHeight="1">
      <c r="A2450" s="38">
        <v>7</v>
      </c>
      <c r="B2450" s="44" t="s">
        <v>1192</v>
      </c>
      <c r="C2450" s="46" t="s">
        <v>1680</v>
      </c>
      <c r="D2450" s="46" t="s">
        <v>3442</v>
      </c>
      <c r="E2450" s="46" t="s">
        <v>3443</v>
      </c>
      <c r="F2450" s="41" t="s">
        <v>434</v>
      </c>
      <c r="G2450" s="41" t="s">
        <v>435</v>
      </c>
      <c r="H2450" s="65">
        <v>3.55</v>
      </c>
      <c r="I2450" t="s">
        <v>431</v>
      </c>
      <c r="K2450" s="46"/>
      <c r="L2450" s="46" t="s">
        <v>3446</v>
      </c>
      <c r="M2450" t="s">
        <v>1191</v>
      </c>
      <c r="N2450" s="40"/>
      <c r="O2450" s="40"/>
      <c r="P2450" s="40"/>
      <c r="Q2450" s="40"/>
      <c r="R2450" s="39"/>
      <c r="S2450" s="39"/>
      <c r="T2450" s="39"/>
      <c r="U2450" s="40"/>
      <c r="V2450" s="39"/>
      <c r="W2450" s="69"/>
      <c r="Y2450" t="s">
        <v>40</v>
      </c>
      <c r="AA2450">
        <v>21106019</v>
      </c>
      <c r="AB2450" t="b">
        <f>if((W2450=""),false,true)</f>
        <v>0</v>
      </c>
      <c r="AD2450" s="8"/>
    </row>
    <row r="2451" ht="14.25" customHeight="1">
      <c r="A2451" s="38">
        <v>7</v>
      </c>
      <c r="B2451" s="44" t="s">
        <v>3447</v>
      </c>
      <c r="C2451" s="46" t="s">
        <v>3441</v>
      </c>
      <c r="D2451" s="46" t="s">
        <v>3442</v>
      </c>
      <c r="E2451" s="46" t="s">
        <v>3443</v>
      </c>
      <c r="F2451" s="41" t="s">
        <v>238</v>
      </c>
      <c r="G2451" s="41" t="s">
        <v>239</v>
      </c>
      <c r="H2451" s="65">
        <v>5.21601798430642</v>
      </c>
      <c r="I2451" t="s">
        <v>431</v>
      </c>
      <c r="K2451" s="46"/>
      <c r="L2451" s="46" t="str">
        <f>((I2451&amp;A2451)&amp;"-")&amp;B2451</f>
        <v>ONSC7-5a</v>
      </c>
      <c r="M2451" t="s">
        <v>1191</v>
      </c>
      <c r="N2451" s="40"/>
      <c r="O2451" s="40"/>
      <c r="P2451" s="40"/>
      <c r="Q2451" s="40"/>
      <c r="R2451" s="39"/>
      <c r="S2451" s="39"/>
      <c r="T2451" s="39"/>
      <c r="U2451" s="40"/>
      <c r="V2451" s="39"/>
      <c r="W2451" s="69"/>
      <c r="Y2451" t="s">
        <v>40</v>
      </c>
      <c r="AA2451">
        <v>21106019</v>
      </c>
      <c r="AB2451" t="b">
        <f>if((W2451=""),false,true)</f>
        <v>0</v>
      </c>
      <c r="AD2451" s="8"/>
    </row>
    <row r="2452" ht="14.25" customHeight="1">
      <c r="A2452" s="38">
        <v>7</v>
      </c>
      <c r="B2452" s="44" t="s">
        <v>3448</v>
      </c>
      <c r="C2452" s="46" t="s">
        <v>3441</v>
      </c>
      <c r="D2452" s="46" t="s">
        <v>3442</v>
      </c>
      <c r="E2452" s="46" t="s">
        <v>3443</v>
      </c>
      <c r="F2452" s="41" t="s">
        <v>238</v>
      </c>
      <c r="G2452" s="41" t="s">
        <v>239</v>
      </c>
      <c r="H2452" s="65">
        <v>5.34976203518607</v>
      </c>
      <c r="I2452" t="s">
        <v>431</v>
      </c>
      <c r="K2452" s="46"/>
      <c r="L2452" s="46" t="str">
        <f>((I2452&amp;A2452)&amp;"-")&amp;B2452</f>
        <v>ONSC7-5b</v>
      </c>
      <c r="M2452" t="s">
        <v>1191</v>
      </c>
      <c r="N2452" s="40"/>
      <c r="O2452" s="40"/>
      <c r="P2452" s="40"/>
      <c r="Q2452" s="40"/>
      <c r="R2452" s="39"/>
      <c r="S2452" s="39"/>
      <c r="T2452" s="39"/>
      <c r="U2452" s="40"/>
      <c r="V2452" s="39"/>
      <c r="W2452" s="69"/>
      <c r="Y2452" t="s">
        <v>40</v>
      </c>
      <c r="AA2452">
        <v>21106019</v>
      </c>
      <c r="AB2452" t="b">
        <f>if((W2452=""),false,true)</f>
        <v>0</v>
      </c>
      <c r="AD2452" s="8"/>
    </row>
    <row r="2453" ht="14.25" customHeight="1">
      <c r="A2453" s="38">
        <v>209</v>
      </c>
      <c r="B2453" s="44" t="s">
        <v>1684</v>
      </c>
      <c r="C2453" s="46" t="s">
        <v>3449</v>
      </c>
      <c r="D2453" s="46" t="s">
        <v>3442</v>
      </c>
      <c r="E2453" s="46" t="s">
        <v>3443</v>
      </c>
      <c r="F2453" s="41" t="s">
        <v>1603</v>
      </c>
      <c r="G2453" s="41" t="s">
        <v>1604</v>
      </c>
      <c r="H2453" s="65">
        <v>3.6</v>
      </c>
      <c r="I2453" t="s">
        <v>1720</v>
      </c>
      <c r="K2453" s="46"/>
      <c r="L2453" s="46" t="str">
        <f>((I2453&amp;A2453)&amp;"-")&amp;B2453</f>
        <v>UC209-1-</v>
      </c>
      <c r="M2453" t="s">
        <v>1191</v>
      </c>
      <c r="N2453" s="40"/>
      <c r="O2453" s="40"/>
      <c r="P2453" s="40"/>
      <c r="Q2453" s="40"/>
      <c r="R2453" s="39"/>
      <c r="S2453" s="39"/>
      <c r="T2453" s="39"/>
      <c r="U2453" s="40"/>
      <c r="V2453" s="39"/>
      <c r="W2453" s="69"/>
      <c r="Y2453" t="s">
        <v>40</v>
      </c>
      <c r="AA2453">
        <v>21106019</v>
      </c>
      <c r="AB2453" t="b">
        <f>if((W2453=""),false,true)</f>
        <v>0</v>
      </c>
      <c r="AD2453" s="8"/>
    </row>
    <row r="2454" ht="14.25" customHeight="1">
      <c r="A2454" s="38">
        <v>209</v>
      </c>
      <c r="B2454" s="44" t="s">
        <v>425</v>
      </c>
      <c r="C2454" s="46" t="s">
        <v>3449</v>
      </c>
      <c r="D2454" s="46" t="s">
        <v>3442</v>
      </c>
      <c r="E2454" s="46" t="s">
        <v>3443</v>
      </c>
      <c r="F2454" s="41" t="s">
        <v>1603</v>
      </c>
      <c r="G2454" s="41" t="s">
        <v>1604</v>
      </c>
      <c r="H2454" s="65">
        <v>3.62</v>
      </c>
      <c r="I2454" t="s">
        <v>1720</v>
      </c>
      <c r="K2454" s="46"/>
      <c r="L2454" s="46" t="str">
        <f>((I2454&amp;A2454)&amp;"-")&amp;B2454</f>
        <v>UC209-2-</v>
      </c>
      <c r="M2454" t="s">
        <v>1191</v>
      </c>
      <c r="N2454" s="40"/>
      <c r="O2454" s="40"/>
      <c r="P2454" s="40"/>
      <c r="Q2454" s="40"/>
      <c r="R2454" s="39"/>
      <c r="S2454" s="39"/>
      <c r="T2454" s="39"/>
      <c r="U2454" s="40"/>
      <c r="V2454" s="39"/>
      <c r="W2454" s="69"/>
      <c r="Y2454" t="s">
        <v>40</v>
      </c>
      <c r="AA2454">
        <v>21106019</v>
      </c>
      <c r="AB2454" t="b">
        <f>if((W2454=""),false,true)</f>
        <v>0</v>
      </c>
      <c r="AD2454" s="8"/>
    </row>
    <row r="2455" ht="14.25" customHeight="1">
      <c r="A2455" s="38">
        <v>1035</v>
      </c>
      <c r="B2455" s="46" t="s">
        <v>2932</v>
      </c>
      <c r="C2455" s="46" t="s">
        <v>2933</v>
      </c>
      <c r="D2455" s="46" t="s">
        <v>3450</v>
      </c>
      <c r="E2455" s="46" t="s">
        <v>3451</v>
      </c>
      <c r="F2455" s="46" t="s">
        <v>485</v>
      </c>
      <c r="G2455" s="46" t="s">
        <v>665</v>
      </c>
      <c r="H2455">
        <v>0.1462516346291</v>
      </c>
      <c r="I2455" t="s">
        <v>37</v>
      </c>
      <c r="K2455" t="s">
        <v>43</v>
      </c>
      <c r="L2455" s="46" t="s">
        <v>2936</v>
      </c>
      <c r="M2455" t="s">
        <v>583</v>
      </c>
      <c r="N2455" s="40"/>
      <c r="O2455" s="40"/>
      <c r="P2455" s="40"/>
      <c r="Q2455" s="40"/>
      <c r="R2455" s="39"/>
      <c r="S2455" s="39"/>
      <c r="T2455" s="39"/>
      <c r="U2455" s="40"/>
      <c r="V2455" s="39"/>
      <c r="W2455" s="69"/>
      <c r="Y2455" t="s">
        <v>40</v>
      </c>
      <c r="AA2455" s="54">
        <v>6079</v>
      </c>
      <c r="AB2455" t="b">
        <f>if((W2455=""),false,true)</f>
        <v>0</v>
      </c>
    </row>
    <row r="2456" ht="14.25" customHeight="1">
      <c r="A2456" s="38">
        <v>1035</v>
      </c>
      <c r="B2456" s="46" t="s">
        <v>2932</v>
      </c>
      <c r="C2456" s="46" t="s">
        <v>2933</v>
      </c>
      <c r="D2456" s="46" t="s">
        <v>3450</v>
      </c>
      <c r="E2456" s="46" t="s">
        <v>3451</v>
      </c>
      <c r="F2456" s="46" t="s">
        <v>547</v>
      </c>
      <c r="G2456" s="46" t="s">
        <v>548</v>
      </c>
      <c r="H2456">
        <v>0.10321498325545</v>
      </c>
      <c r="I2456" t="s">
        <v>37</v>
      </c>
      <c r="K2456" t="s">
        <v>43</v>
      </c>
      <c r="L2456" s="46" t="s">
        <v>2936</v>
      </c>
      <c r="M2456" t="s">
        <v>583</v>
      </c>
      <c r="N2456" s="40"/>
      <c r="O2456" s="40"/>
      <c r="P2456" s="40"/>
      <c r="Q2456" s="40"/>
      <c r="R2456" s="39"/>
      <c r="S2456" s="39"/>
      <c r="T2456" s="39"/>
      <c r="U2456" s="40"/>
      <c r="V2456" s="39"/>
      <c r="W2456" s="69"/>
      <c r="Y2456" t="s">
        <v>40</v>
      </c>
      <c r="AA2456" s="54">
        <v>6079</v>
      </c>
      <c r="AB2456" t="b">
        <f>if((W2456=""),false,true)</f>
        <v>0</v>
      </c>
    </row>
    <row r="2457" ht="14.25" customHeight="1">
      <c r="A2457" s="38">
        <v>1035</v>
      </c>
      <c r="B2457" s="46" t="s">
        <v>2932</v>
      </c>
      <c r="C2457" s="46" t="s">
        <v>2933</v>
      </c>
      <c r="D2457" s="46" t="s">
        <v>3450</v>
      </c>
      <c r="E2457" s="46" t="s">
        <v>3451</v>
      </c>
      <c r="F2457" s="46" t="s">
        <v>594</v>
      </c>
      <c r="G2457" s="46" t="s">
        <v>595</v>
      </c>
      <c r="H2457">
        <v>0.12592921989091</v>
      </c>
      <c r="I2457" t="s">
        <v>37</v>
      </c>
      <c r="K2457" t="s">
        <v>43</v>
      </c>
      <c r="L2457" s="46" t="s">
        <v>2936</v>
      </c>
      <c r="M2457" t="s">
        <v>583</v>
      </c>
      <c r="N2457" s="40"/>
      <c r="O2457" s="40"/>
      <c r="P2457" s="40"/>
      <c r="Q2457" s="40"/>
      <c r="R2457" s="39"/>
      <c r="S2457" s="39"/>
      <c r="T2457" s="39"/>
      <c r="U2457" s="40"/>
      <c r="V2457" s="39"/>
      <c r="W2457" s="69"/>
      <c r="Y2457" t="s">
        <v>40</v>
      </c>
      <c r="AA2457" s="54">
        <v>6079</v>
      </c>
      <c r="AB2457" t="b">
        <f>if((W2457=""),false,true)</f>
        <v>0</v>
      </c>
    </row>
    <row r="2458" ht="14.25" customHeight="1">
      <c r="A2458" s="38">
        <v>1035</v>
      </c>
      <c r="B2458" s="46" t="s">
        <v>2932</v>
      </c>
      <c r="C2458" s="46" t="s">
        <v>2933</v>
      </c>
      <c r="D2458" s="46" t="s">
        <v>3450</v>
      </c>
      <c r="E2458" s="46" t="s">
        <v>3451</v>
      </c>
      <c r="F2458" s="46" t="s">
        <v>598</v>
      </c>
      <c r="G2458" s="46" t="s">
        <v>667</v>
      </c>
      <c r="H2458">
        <v>0.13190580799149</v>
      </c>
      <c r="I2458" t="s">
        <v>37</v>
      </c>
      <c r="K2458" t="s">
        <v>43</v>
      </c>
      <c r="L2458" s="46" t="s">
        <v>2936</v>
      </c>
      <c r="M2458" t="s">
        <v>583</v>
      </c>
      <c r="N2458" s="40"/>
      <c r="O2458" s="40"/>
      <c r="P2458" s="40"/>
      <c r="Q2458" s="40"/>
      <c r="R2458" s="39"/>
      <c r="S2458" s="39"/>
      <c r="T2458" s="39"/>
      <c r="U2458" s="40"/>
      <c r="V2458" s="39"/>
      <c r="W2458" s="69"/>
      <c r="Y2458" t="s">
        <v>40</v>
      </c>
      <c r="AA2458" s="54">
        <v>6079</v>
      </c>
      <c r="AB2458" t="b">
        <f>if((W2458=""),false,true)</f>
        <v>0</v>
      </c>
    </row>
    <row r="2459" ht="14.25" customHeight="1">
      <c r="A2459" s="38">
        <v>1035</v>
      </c>
      <c r="B2459" s="46" t="s">
        <v>2932</v>
      </c>
      <c r="C2459" s="46" t="s">
        <v>2933</v>
      </c>
      <c r="D2459" s="46" t="s">
        <v>3450</v>
      </c>
      <c r="E2459" s="46" t="s">
        <v>3451</v>
      </c>
      <c r="F2459" s="46" t="s">
        <v>35</v>
      </c>
      <c r="G2459" s="46" t="s">
        <v>668</v>
      </c>
      <c r="H2459">
        <v>0.11999096255609</v>
      </c>
      <c r="I2459" t="s">
        <v>37</v>
      </c>
      <c r="K2459" t="s">
        <v>43</v>
      </c>
      <c r="L2459" s="46" t="s">
        <v>2936</v>
      </c>
      <c r="M2459" t="s">
        <v>583</v>
      </c>
      <c r="N2459" s="40"/>
      <c r="O2459" s="40"/>
      <c r="P2459" s="40"/>
      <c r="Q2459" s="40"/>
      <c r="R2459" s="39"/>
      <c r="S2459" s="39"/>
      <c r="T2459" s="39"/>
      <c r="U2459" s="40"/>
      <c r="V2459" s="39"/>
      <c r="W2459" s="69"/>
      <c r="Y2459" t="s">
        <v>40</v>
      </c>
      <c r="AA2459" s="54">
        <v>6079</v>
      </c>
      <c r="AB2459" t="b">
        <f>if((W2459=""),false,true)</f>
        <v>0</v>
      </c>
    </row>
    <row r="2460" ht="14.25" customHeight="1">
      <c r="A2460" s="38">
        <v>1035</v>
      </c>
      <c r="B2460" s="46" t="s">
        <v>2932</v>
      </c>
      <c r="C2460" s="46" t="s">
        <v>2933</v>
      </c>
      <c r="D2460" s="46" t="s">
        <v>3450</v>
      </c>
      <c r="E2460" s="46" t="s">
        <v>3451</v>
      </c>
      <c r="F2460" s="46" t="s">
        <v>669</v>
      </c>
      <c r="G2460" s="46" t="s">
        <v>670</v>
      </c>
      <c r="H2460">
        <v>0.13956851780952</v>
      </c>
      <c r="I2460" t="s">
        <v>37</v>
      </c>
      <c r="K2460" t="s">
        <v>43</v>
      </c>
      <c r="L2460" s="46" t="s">
        <v>2936</v>
      </c>
      <c r="M2460" t="s">
        <v>583</v>
      </c>
      <c r="N2460" s="40"/>
      <c r="O2460" s="40"/>
      <c r="P2460" s="40"/>
      <c r="Q2460" s="40"/>
      <c r="R2460" s="39"/>
      <c r="S2460" s="39"/>
      <c r="T2460" s="39"/>
      <c r="U2460" s="40"/>
      <c r="V2460" s="39"/>
      <c r="W2460" s="69"/>
      <c r="Y2460" t="s">
        <v>40</v>
      </c>
      <c r="AA2460" s="54">
        <v>6079</v>
      </c>
      <c r="AB2460" t="b">
        <f>if((W2460=""),false,true)</f>
        <v>0</v>
      </c>
    </row>
    <row r="2461" ht="14.25" customHeight="1">
      <c r="A2461" s="38">
        <v>1035</v>
      </c>
      <c r="B2461" s="46" t="s">
        <v>2932</v>
      </c>
      <c r="C2461" s="46" t="s">
        <v>2933</v>
      </c>
      <c r="D2461" s="46" t="s">
        <v>3450</v>
      </c>
      <c r="E2461" s="46" t="s">
        <v>3451</v>
      </c>
      <c r="F2461" s="46" t="s">
        <v>580</v>
      </c>
      <c r="G2461" s="46" t="s">
        <v>581</v>
      </c>
      <c r="H2461">
        <v>0.15632404668081</v>
      </c>
      <c r="I2461" t="s">
        <v>37</v>
      </c>
      <c r="K2461" t="s">
        <v>43</v>
      </c>
      <c r="L2461" s="46" t="s">
        <v>2936</v>
      </c>
      <c r="M2461" t="s">
        <v>583</v>
      </c>
      <c r="N2461" s="40"/>
      <c r="O2461" s="40"/>
      <c r="P2461" s="40"/>
      <c r="Q2461" s="40"/>
      <c r="R2461" s="39"/>
      <c r="S2461" s="39"/>
      <c r="T2461" s="39"/>
      <c r="U2461" s="40"/>
      <c r="V2461" s="39"/>
      <c r="W2461" s="69"/>
      <c r="Y2461" t="s">
        <v>40</v>
      </c>
      <c r="AA2461" s="54">
        <v>6079</v>
      </c>
      <c r="AB2461" t="b">
        <f>if((W2461=""),false,true)</f>
        <v>0</v>
      </c>
    </row>
    <row r="2462" ht="14.25" customHeight="1">
      <c r="A2462" s="38">
        <v>1035</v>
      </c>
      <c r="B2462" s="46" t="s">
        <v>2932</v>
      </c>
      <c r="C2462" s="46" t="s">
        <v>2933</v>
      </c>
      <c r="D2462" s="46" t="s">
        <v>3450</v>
      </c>
      <c r="E2462" s="46" t="s">
        <v>3451</v>
      </c>
      <c r="F2462" s="46" t="s">
        <v>1361</v>
      </c>
      <c r="G2462" s="46" t="s">
        <v>1362</v>
      </c>
      <c r="H2462">
        <v>0.33326007921823</v>
      </c>
      <c r="I2462" t="s">
        <v>37</v>
      </c>
      <c r="K2462" t="s">
        <v>43</v>
      </c>
      <c r="L2462" s="46" t="s">
        <v>2936</v>
      </c>
      <c r="M2462" t="s">
        <v>583</v>
      </c>
      <c r="N2462" s="40"/>
      <c r="O2462" s="40"/>
      <c r="P2462" s="40"/>
      <c r="Q2462" s="40"/>
      <c r="R2462" s="39"/>
      <c r="S2462" s="39"/>
      <c r="T2462" s="39"/>
      <c r="U2462" s="40"/>
      <c r="V2462" s="39"/>
      <c r="W2462" s="69"/>
      <c r="Y2462" t="s">
        <v>40</v>
      </c>
      <c r="AA2462" s="54">
        <v>6079</v>
      </c>
      <c r="AB2462" t="b">
        <f>if((W2462=""),false,true)</f>
        <v>0</v>
      </c>
    </row>
    <row r="2463" ht="14.25" customHeight="1">
      <c r="A2463" s="38">
        <v>1035</v>
      </c>
      <c r="B2463" s="46" t="s">
        <v>2932</v>
      </c>
      <c r="C2463" s="46" t="s">
        <v>2933</v>
      </c>
      <c r="D2463" s="46" t="s">
        <v>3450</v>
      </c>
      <c r="E2463" s="46" t="s">
        <v>3451</v>
      </c>
      <c r="F2463" s="46" t="s">
        <v>671</v>
      </c>
      <c r="G2463" s="46" t="s">
        <v>672</v>
      </c>
      <c r="H2463">
        <v>0.15950416724716</v>
      </c>
      <c r="I2463" t="s">
        <v>37</v>
      </c>
      <c r="K2463" t="s">
        <v>43</v>
      </c>
      <c r="L2463" s="46" t="s">
        <v>2936</v>
      </c>
      <c r="M2463" t="s">
        <v>583</v>
      </c>
      <c r="N2463" s="40"/>
      <c r="O2463" s="40"/>
      <c r="P2463" s="40"/>
      <c r="Q2463" s="40"/>
      <c r="R2463" s="39"/>
      <c r="S2463" s="39"/>
      <c r="T2463" s="39"/>
      <c r="U2463" s="40"/>
      <c r="V2463" s="39"/>
      <c r="W2463" s="69"/>
      <c r="Y2463" t="s">
        <v>40</v>
      </c>
      <c r="AA2463" s="54">
        <v>6079</v>
      </c>
      <c r="AB2463" t="b">
        <f>if((W2463=""),false,true)</f>
        <v>0</v>
      </c>
    </row>
    <row r="2464" ht="14.25" customHeight="1">
      <c r="A2464" s="38">
        <v>1035</v>
      </c>
      <c r="B2464" s="46" t="s">
        <v>2932</v>
      </c>
      <c r="C2464" s="46" t="s">
        <v>2933</v>
      </c>
      <c r="D2464" s="46" t="s">
        <v>3450</v>
      </c>
      <c r="E2464" s="46" t="s">
        <v>3451</v>
      </c>
      <c r="F2464" s="46" t="s">
        <v>675</v>
      </c>
      <c r="G2464" s="46" t="s">
        <v>676</v>
      </c>
      <c r="H2464">
        <v>0.10400341627305</v>
      </c>
      <c r="I2464" t="s">
        <v>37</v>
      </c>
      <c r="K2464" t="s">
        <v>43</v>
      </c>
      <c r="L2464" s="46" t="s">
        <v>2936</v>
      </c>
      <c r="M2464" t="s">
        <v>583</v>
      </c>
      <c r="N2464" s="40"/>
      <c r="O2464" s="40"/>
      <c r="P2464" s="40"/>
      <c r="Q2464" s="40"/>
      <c r="R2464" s="39"/>
      <c r="S2464" s="39"/>
      <c r="T2464" s="39"/>
      <c r="U2464" s="40"/>
      <c r="V2464" s="39"/>
      <c r="W2464" s="69"/>
      <c r="Y2464" t="s">
        <v>40</v>
      </c>
      <c r="AA2464" s="54">
        <v>6079</v>
      </c>
      <c r="AB2464" t="b">
        <f>if((W2464=""),false,true)</f>
        <v>0</v>
      </c>
    </row>
    <row r="2465" ht="14.25" customHeight="1">
      <c r="A2465" s="38">
        <v>1035</v>
      </c>
      <c r="B2465" s="46" t="s">
        <v>2932</v>
      </c>
      <c r="C2465" s="46" t="s">
        <v>2933</v>
      </c>
      <c r="D2465" s="46" t="s">
        <v>3450</v>
      </c>
      <c r="E2465" s="46" t="s">
        <v>3451</v>
      </c>
      <c r="F2465" s="46" t="s">
        <v>679</v>
      </c>
      <c r="G2465" s="46" t="s">
        <v>680</v>
      </c>
      <c r="H2465">
        <v>0.10347528638527</v>
      </c>
      <c r="I2465" t="s">
        <v>37</v>
      </c>
      <c r="K2465" t="s">
        <v>43</v>
      </c>
      <c r="L2465" s="46" t="s">
        <v>2936</v>
      </c>
      <c r="M2465" t="s">
        <v>583</v>
      </c>
      <c r="N2465" s="40"/>
      <c r="O2465" s="40"/>
      <c r="P2465" s="40"/>
      <c r="Q2465" s="40"/>
      <c r="R2465" s="39"/>
      <c r="S2465" s="39"/>
      <c r="T2465" s="39"/>
      <c r="U2465" s="40"/>
      <c r="V2465" s="39"/>
      <c r="W2465" s="69"/>
      <c r="Y2465" t="s">
        <v>40</v>
      </c>
      <c r="AA2465" s="54">
        <v>6079</v>
      </c>
      <c r="AB2465" t="b">
        <f>if((W2465=""),false,true)</f>
        <v>0</v>
      </c>
    </row>
    <row r="2466" ht="14.25" customHeight="1">
      <c r="A2466" s="38">
        <v>1035</v>
      </c>
      <c r="B2466" s="46" t="s">
        <v>2932</v>
      </c>
      <c r="C2466" s="46" t="s">
        <v>2933</v>
      </c>
      <c r="D2466" s="46" t="s">
        <v>3450</v>
      </c>
      <c r="E2466" s="46" t="s">
        <v>3451</v>
      </c>
      <c r="F2466" s="46" t="s">
        <v>681</v>
      </c>
      <c r="G2466" s="7" t="s">
        <v>1120</v>
      </c>
      <c r="H2466">
        <v>0.21860215516854</v>
      </c>
      <c r="I2466" t="s">
        <v>37</v>
      </c>
      <c r="K2466" t="s">
        <v>43</v>
      </c>
      <c r="L2466" s="46" t="s">
        <v>2936</v>
      </c>
      <c r="M2466" t="s">
        <v>583</v>
      </c>
      <c r="N2466" s="40"/>
      <c r="O2466" s="40"/>
      <c r="P2466" s="40"/>
      <c r="Q2466" s="40"/>
      <c r="R2466" s="39"/>
      <c r="S2466" s="39"/>
      <c r="T2466" s="39"/>
      <c r="U2466" s="40"/>
      <c r="V2466" s="39"/>
      <c r="W2466" s="69"/>
      <c r="Y2466" t="s">
        <v>40</v>
      </c>
      <c r="AA2466" s="54">
        <v>6079</v>
      </c>
      <c r="AB2466" t="b">
        <f>if((W2466=""),false,true)</f>
        <v>0</v>
      </c>
    </row>
    <row r="2467" ht="14.25" customHeight="1">
      <c r="A2467" s="38">
        <v>1035</v>
      </c>
      <c r="B2467" s="46" t="s">
        <v>2932</v>
      </c>
      <c r="C2467" s="46" t="s">
        <v>2933</v>
      </c>
      <c r="D2467" s="46" t="s">
        <v>3450</v>
      </c>
      <c r="E2467" s="46" t="s">
        <v>3451</v>
      </c>
      <c r="F2467" s="46" t="s">
        <v>683</v>
      </c>
      <c r="G2467" s="46" t="s">
        <v>684</v>
      </c>
      <c r="H2467">
        <v>0.15188642095906</v>
      </c>
      <c r="I2467" t="s">
        <v>37</v>
      </c>
      <c r="K2467" t="s">
        <v>43</v>
      </c>
      <c r="L2467" s="46" t="s">
        <v>2936</v>
      </c>
      <c r="M2467" t="s">
        <v>583</v>
      </c>
      <c r="N2467" s="40"/>
      <c r="O2467" s="40"/>
      <c r="P2467" s="40"/>
      <c r="Q2467" s="40"/>
      <c r="R2467" s="39"/>
      <c r="S2467" s="39"/>
      <c r="T2467" s="39"/>
      <c r="U2467" s="40"/>
      <c r="V2467" s="39"/>
      <c r="W2467" s="69"/>
      <c r="Y2467" t="s">
        <v>40</v>
      </c>
      <c r="AA2467" s="54">
        <v>6079</v>
      </c>
      <c r="AB2467" t="b">
        <f>if((W2467=""),false,true)</f>
        <v>0</v>
      </c>
    </row>
    <row r="2468" ht="14.25" customHeight="1">
      <c r="A2468" s="38">
        <v>1035</v>
      </c>
      <c r="B2468" s="46" t="s">
        <v>2932</v>
      </c>
      <c r="C2468" s="46" t="s">
        <v>2933</v>
      </c>
      <c r="D2468" s="46" t="s">
        <v>3450</v>
      </c>
      <c r="E2468" s="46" t="s">
        <v>3451</v>
      </c>
      <c r="F2468" s="46" t="s">
        <v>584</v>
      </c>
      <c r="G2468" s="46" t="s">
        <v>585</v>
      </c>
      <c r="H2468">
        <v>0.16674124257679</v>
      </c>
      <c r="I2468" t="s">
        <v>37</v>
      </c>
      <c r="K2468" t="s">
        <v>43</v>
      </c>
      <c r="L2468" s="46" t="s">
        <v>2936</v>
      </c>
      <c r="M2468" t="s">
        <v>583</v>
      </c>
      <c r="N2468" s="40"/>
      <c r="O2468" s="40"/>
      <c r="P2468" s="40"/>
      <c r="Q2468" s="40"/>
      <c r="R2468" s="39"/>
      <c r="S2468" s="39"/>
      <c r="T2468" s="39"/>
      <c r="U2468" s="40"/>
      <c r="V2468" s="39"/>
      <c r="W2468" s="69"/>
      <c r="Y2468" t="s">
        <v>40</v>
      </c>
      <c r="AA2468" s="54">
        <v>6079</v>
      </c>
      <c r="AB2468" t="b">
        <f>if((W2468=""),false,true)</f>
        <v>0</v>
      </c>
    </row>
    <row r="2469" ht="14.25" customHeight="1">
      <c r="A2469" s="38">
        <v>1035</v>
      </c>
      <c r="B2469" s="46" t="s">
        <v>2932</v>
      </c>
      <c r="C2469" s="46" t="s">
        <v>2933</v>
      </c>
      <c r="D2469" s="46" t="s">
        <v>3450</v>
      </c>
      <c r="E2469" s="46" t="s">
        <v>3451</v>
      </c>
      <c r="F2469" s="46" t="s">
        <v>685</v>
      </c>
      <c r="G2469" s="46" t="s">
        <v>686</v>
      </c>
      <c r="H2469">
        <v>0.12143456552351</v>
      </c>
      <c r="I2469" t="s">
        <v>37</v>
      </c>
      <c r="K2469" t="s">
        <v>43</v>
      </c>
      <c r="L2469" s="46" t="s">
        <v>2936</v>
      </c>
      <c r="M2469" t="s">
        <v>583</v>
      </c>
      <c r="N2469" s="40"/>
      <c r="O2469" s="40"/>
      <c r="P2469" s="40"/>
      <c r="Q2469" s="40"/>
      <c r="R2469" s="39"/>
      <c r="S2469" s="39"/>
      <c r="T2469" s="39"/>
      <c r="U2469" s="40"/>
      <c r="V2469" s="39"/>
      <c r="W2469" s="69"/>
      <c r="Y2469" t="s">
        <v>40</v>
      </c>
      <c r="AA2469" s="54">
        <v>6079</v>
      </c>
      <c r="AB2469" t="b">
        <f>if((W2469=""),false,true)</f>
        <v>0</v>
      </c>
    </row>
    <row r="2470" ht="14.25" customHeight="1">
      <c r="A2470" s="38">
        <v>1035</v>
      </c>
      <c r="B2470" s="46" t="s">
        <v>2932</v>
      </c>
      <c r="C2470" s="46" t="s">
        <v>2933</v>
      </c>
      <c r="D2470" s="46" t="s">
        <v>3450</v>
      </c>
      <c r="E2470" s="46" t="s">
        <v>3451</v>
      </c>
      <c r="F2470" s="62" t="s">
        <v>588</v>
      </c>
      <c r="G2470" s="46" t="s">
        <v>589</v>
      </c>
      <c r="H2470">
        <v>0.070763508620637</v>
      </c>
      <c r="I2470" t="s">
        <v>37</v>
      </c>
      <c r="K2470" t="s">
        <v>43</v>
      </c>
      <c r="L2470" s="46" t="s">
        <v>2936</v>
      </c>
      <c r="M2470" t="s">
        <v>583</v>
      </c>
      <c r="N2470" s="40"/>
      <c r="O2470" s="40"/>
      <c r="P2470" s="40"/>
      <c r="Q2470" s="40"/>
      <c r="R2470" s="39"/>
      <c r="S2470" s="39"/>
      <c r="T2470" s="39"/>
      <c r="U2470" s="40"/>
      <c r="V2470" s="39"/>
      <c r="W2470" s="69"/>
      <c r="Y2470" t="s">
        <v>40</v>
      </c>
      <c r="AA2470" s="54">
        <v>6079</v>
      </c>
      <c r="AB2470" t="b">
        <f>if((W2470=""),false,true)</f>
        <v>0</v>
      </c>
    </row>
    <row r="2471" ht="14.25" customHeight="1">
      <c r="A2471" s="38">
        <v>1035</v>
      </c>
      <c r="B2471" s="46" t="s">
        <v>2932</v>
      </c>
      <c r="C2471" s="46" t="s">
        <v>2933</v>
      </c>
      <c r="D2471" s="46" t="s">
        <v>3450</v>
      </c>
      <c r="E2471" s="46" t="s">
        <v>3451</v>
      </c>
      <c r="F2471" s="46" t="s">
        <v>703</v>
      </c>
      <c r="G2471" s="46" t="s">
        <v>3451</v>
      </c>
      <c r="H2471">
        <v>0.035026765006552</v>
      </c>
      <c r="I2471" t="s">
        <v>37</v>
      </c>
      <c r="K2471" t="s">
        <v>43</v>
      </c>
      <c r="L2471" s="46" t="s">
        <v>2936</v>
      </c>
      <c r="M2471" t="s">
        <v>583</v>
      </c>
      <c r="N2471" s="40"/>
      <c r="O2471" s="40"/>
      <c r="P2471" s="40"/>
      <c r="Q2471" s="40"/>
      <c r="R2471" s="39"/>
      <c r="S2471" s="39"/>
      <c r="T2471" s="39"/>
      <c r="U2471" s="40"/>
      <c r="V2471" s="39"/>
      <c r="W2471" s="69"/>
      <c r="Y2471" t="s">
        <v>40</v>
      </c>
      <c r="AA2471" s="54">
        <v>6079</v>
      </c>
      <c r="AB2471" t="b">
        <f>if((W2471=""),false,true)</f>
        <v>0</v>
      </c>
    </row>
    <row r="2472" ht="14.25" customHeight="1">
      <c r="A2472" s="38">
        <v>1035</v>
      </c>
      <c r="B2472" s="46" t="s">
        <v>2932</v>
      </c>
      <c r="C2472" s="46" t="s">
        <v>2933</v>
      </c>
      <c r="D2472" s="46" t="s">
        <v>3450</v>
      </c>
      <c r="E2472" s="46" t="s">
        <v>3451</v>
      </c>
      <c r="F2472" s="46" t="s">
        <v>707</v>
      </c>
      <c r="G2472" s="46" t="s">
        <v>3451</v>
      </c>
      <c r="H2472">
        <v>0.050386838420061</v>
      </c>
      <c r="I2472" t="s">
        <v>37</v>
      </c>
      <c r="K2472" t="s">
        <v>43</v>
      </c>
      <c r="L2472" s="46" t="s">
        <v>2936</v>
      </c>
      <c r="M2472" t="s">
        <v>583</v>
      </c>
      <c r="N2472" s="40"/>
      <c r="O2472" s="40"/>
      <c r="P2472" s="40"/>
      <c r="Q2472" s="40"/>
      <c r="R2472" s="39"/>
      <c r="S2472" s="39"/>
      <c r="T2472" s="39"/>
      <c r="U2472" s="40"/>
      <c r="V2472" s="39"/>
      <c r="W2472" s="69"/>
      <c r="Y2472" t="s">
        <v>40</v>
      </c>
      <c r="AA2472" s="54">
        <v>6079</v>
      </c>
      <c r="AB2472" t="b">
        <f>if((W2472=""),false,true)</f>
        <v>0</v>
      </c>
    </row>
    <row r="2473" ht="14.25" customHeight="1">
      <c r="A2473" s="38">
        <v>1035</v>
      </c>
      <c r="B2473" s="46" t="s">
        <v>2932</v>
      </c>
      <c r="C2473" s="46" t="s">
        <v>2933</v>
      </c>
      <c r="D2473" s="46" t="s">
        <v>3450</v>
      </c>
      <c r="E2473" s="46" t="s">
        <v>3451</v>
      </c>
      <c r="F2473" s="46" t="s">
        <v>429</v>
      </c>
      <c r="G2473" s="46" t="s">
        <v>590</v>
      </c>
      <c r="H2473">
        <v>0.17002245837404</v>
      </c>
      <c r="I2473" t="s">
        <v>37</v>
      </c>
      <c r="K2473" t="s">
        <v>43</v>
      </c>
      <c r="L2473" s="46" t="s">
        <v>2936</v>
      </c>
      <c r="M2473" t="s">
        <v>583</v>
      </c>
      <c r="N2473" s="40"/>
      <c r="O2473" s="40"/>
      <c r="P2473" s="40"/>
      <c r="Q2473" s="40"/>
      <c r="R2473" s="39"/>
      <c r="S2473" s="39"/>
      <c r="T2473" s="39"/>
      <c r="U2473" s="40"/>
      <c r="V2473" s="39"/>
      <c r="W2473" s="69"/>
      <c r="Y2473" t="s">
        <v>40</v>
      </c>
      <c r="AA2473" s="54">
        <v>6079</v>
      </c>
      <c r="AB2473" t="b">
        <f>if((W2473=""),false,true)</f>
        <v>0</v>
      </c>
    </row>
    <row r="2474" ht="14.25" customHeight="1">
      <c r="A2474" s="38">
        <v>1035</v>
      </c>
      <c r="B2474" s="46" t="s">
        <v>2932</v>
      </c>
      <c r="C2474" s="46" t="s">
        <v>2933</v>
      </c>
      <c r="D2474" s="46" t="s">
        <v>3450</v>
      </c>
      <c r="E2474" s="46" t="s">
        <v>3451</v>
      </c>
      <c r="F2474" s="62" t="s">
        <v>591</v>
      </c>
      <c r="G2474" s="46" t="s">
        <v>592</v>
      </c>
      <c r="H2474">
        <v>0.11310658970141</v>
      </c>
      <c r="I2474" t="s">
        <v>37</v>
      </c>
      <c r="K2474" t="s">
        <v>43</v>
      </c>
      <c r="L2474" s="46" t="s">
        <v>2936</v>
      </c>
      <c r="M2474" t="s">
        <v>583</v>
      </c>
      <c r="N2474" s="40"/>
      <c r="O2474" s="40"/>
      <c r="P2474" s="40"/>
      <c r="Q2474" s="40"/>
      <c r="R2474" s="39"/>
      <c r="S2474" s="39"/>
      <c r="T2474" s="39"/>
      <c r="U2474" s="40"/>
      <c r="V2474" s="39"/>
      <c r="W2474" s="69"/>
      <c r="Y2474" t="s">
        <v>40</v>
      </c>
      <c r="AA2474" s="54">
        <v>6079</v>
      </c>
      <c r="AB2474" t="b">
        <f>if((W2474=""),false,true)</f>
        <v>0</v>
      </c>
    </row>
    <row r="2475" ht="14.25" customHeight="1">
      <c r="A2475" s="38">
        <v>1035</v>
      </c>
      <c r="B2475" s="46" t="s">
        <v>2932</v>
      </c>
      <c r="C2475" s="46" t="s">
        <v>2933</v>
      </c>
      <c r="D2475" s="46" t="s">
        <v>3450</v>
      </c>
      <c r="E2475" s="46" t="s">
        <v>3451</v>
      </c>
      <c r="F2475" s="46" t="s">
        <v>434</v>
      </c>
      <c r="G2475" s="46" t="s">
        <v>593</v>
      </c>
      <c r="H2475">
        <v>0.19088230161023</v>
      </c>
      <c r="I2475" t="s">
        <v>37</v>
      </c>
      <c r="K2475" t="s">
        <v>43</v>
      </c>
      <c r="L2475" s="46" t="s">
        <v>2936</v>
      </c>
      <c r="M2475" t="s">
        <v>583</v>
      </c>
      <c r="N2475" s="40"/>
      <c r="O2475" s="40"/>
      <c r="P2475" s="40"/>
      <c r="Q2475" s="40"/>
      <c r="R2475" s="39"/>
      <c r="S2475" s="39"/>
      <c r="T2475" s="39"/>
      <c r="U2475" s="40"/>
      <c r="V2475" s="39"/>
      <c r="W2475" s="69"/>
      <c r="Y2475" t="s">
        <v>40</v>
      </c>
      <c r="AA2475" s="54">
        <v>6079</v>
      </c>
      <c r="AB2475" t="b">
        <f>if((W2475=""),false,true)</f>
        <v>0</v>
      </c>
    </row>
    <row r="2476" ht="14.25" customHeight="1">
      <c r="A2476" s="38">
        <v>1035</v>
      </c>
      <c r="B2476" s="46" t="s">
        <v>2932</v>
      </c>
      <c r="C2476" s="46" t="s">
        <v>2933</v>
      </c>
      <c r="D2476" s="46" t="s">
        <v>3450</v>
      </c>
      <c r="E2476" s="46" t="s">
        <v>3451</v>
      </c>
      <c r="F2476" s="46" t="s">
        <v>992</v>
      </c>
      <c r="G2476" s="46" t="s">
        <v>993</v>
      </c>
      <c r="H2476">
        <v>0.10953852380412</v>
      </c>
      <c r="I2476" t="s">
        <v>37</v>
      </c>
      <c r="K2476" t="s">
        <v>43</v>
      </c>
      <c r="L2476" s="46" t="s">
        <v>2936</v>
      </c>
      <c r="M2476" t="s">
        <v>583</v>
      </c>
      <c r="N2476" s="40"/>
      <c r="O2476" s="40"/>
      <c r="P2476" s="40"/>
      <c r="Q2476" s="40"/>
      <c r="R2476" s="39"/>
      <c r="S2476" s="39"/>
      <c r="T2476" s="39"/>
      <c r="U2476" s="40"/>
      <c r="V2476" s="39"/>
      <c r="W2476" s="69"/>
      <c r="Y2476" t="s">
        <v>40</v>
      </c>
      <c r="AA2476" s="54">
        <v>6079</v>
      </c>
      <c r="AB2476" t="b">
        <f>if((W2476=""),false,true)</f>
        <v>0</v>
      </c>
    </row>
    <row r="2477" ht="14.25" customHeight="1">
      <c r="A2477" s="38">
        <v>1035</v>
      </c>
      <c r="B2477" s="46" t="s">
        <v>2932</v>
      </c>
      <c r="C2477" s="46" t="s">
        <v>2933</v>
      </c>
      <c r="D2477" s="46" t="s">
        <v>3450</v>
      </c>
      <c r="E2477" s="46" t="s">
        <v>3451</v>
      </c>
      <c r="F2477" s="46" t="s">
        <v>1951</v>
      </c>
      <c r="G2477" s="46" t="s">
        <v>1736</v>
      </c>
      <c r="H2477">
        <v>0.037196854722217</v>
      </c>
      <c r="I2477" t="s">
        <v>37</v>
      </c>
      <c r="K2477" t="s">
        <v>43</v>
      </c>
      <c r="L2477" s="46" t="s">
        <v>2936</v>
      </c>
      <c r="M2477" t="s">
        <v>583</v>
      </c>
      <c r="N2477" s="40"/>
      <c r="O2477" s="40"/>
      <c r="P2477" s="40"/>
      <c r="Q2477" s="40"/>
      <c r="R2477" s="39"/>
      <c r="S2477" s="39"/>
      <c r="T2477" s="39"/>
      <c r="U2477" s="40"/>
      <c r="V2477" s="39"/>
      <c r="W2477" s="69"/>
      <c r="Y2477" t="s">
        <v>40</v>
      </c>
      <c r="AA2477" s="54">
        <v>6079</v>
      </c>
      <c r="AB2477" t="b">
        <f>if((W2476=""),false,true)</f>
        <v>0</v>
      </c>
    </row>
    <row r="2478" ht="14.25" customHeight="1">
      <c r="A2478" s="38">
        <v>1035</v>
      </c>
      <c r="B2478" s="46" t="s">
        <v>2932</v>
      </c>
      <c r="C2478" s="46" t="s">
        <v>2933</v>
      </c>
      <c r="D2478" s="46" t="s">
        <v>3450</v>
      </c>
      <c r="E2478" s="46" t="s">
        <v>3451</v>
      </c>
      <c r="F2478" s="46" t="s">
        <v>238</v>
      </c>
      <c r="G2478" s="46" t="s">
        <v>1365</v>
      </c>
      <c r="H2478">
        <v>0.71899756539329</v>
      </c>
      <c r="I2478" t="s">
        <v>37</v>
      </c>
      <c r="K2478" t="s">
        <v>43</v>
      </c>
      <c r="L2478" s="46" t="s">
        <v>2936</v>
      </c>
      <c r="M2478" t="s">
        <v>583</v>
      </c>
      <c r="N2478" s="40"/>
      <c r="O2478" s="40"/>
      <c r="P2478" s="40"/>
      <c r="Q2478" s="40"/>
      <c r="R2478" s="39"/>
      <c r="S2478" s="39"/>
      <c r="T2478" s="39"/>
      <c r="U2478" s="40"/>
      <c r="V2478" s="39"/>
      <c r="W2478" s="69"/>
      <c r="Y2478" t="s">
        <v>40</v>
      </c>
      <c r="AA2478" s="54">
        <v>6079</v>
      </c>
      <c r="AB2478" t="b">
        <f>if((W2478=""),false,true)</f>
        <v>0</v>
      </c>
    </row>
    <row r="2479" ht="14.25" customHeight="1">
      <c r="A2479" s="38">
        <v>1035</v>
      </c>
      <c r="B2479" s="46" t="s">
        <v>2932</v>
      </c>
      <c r="C2479" s="46" t="s">
        <v>2933</v>
      </c>
      <c r="D2479" s="46" t="s">
        <v>3450</v>
      </c>
      <c r="E2479" s="46" t="s">
        <v>3451</v>
      </c>
      <c r="F2479" s="62" t="s">
        <v>48</v>
      </c>
      <c r="G2479" s="46" t="s">
        <v>49</v>
      </c>
      <c r="H2479">
        <v>0.000275422870334</v>
      </c>
      <c r="I2479" t="s">
        <v>37</v>
      </c>
      <c r="K2479" t="s">
        <v>43</v>
      </c>
      <c r="L2479" s="46" t="s">
        <v>2936</v>
      </c>
      <c r="M2479" t="s">
        <v>583</v>
      </c>
      <c r="N2479" s="40"/>
      <c r="O2479" s="40"/>
      <c r="P2479" s="40"/>
      <c r="Q2479" s="40"/>
      <c r="R2479" s="39"/>
      <c r="S2479" s="39"/>
      <c r="T2479" s="39"/>
      <c r="U2479" s="40"/>
      <c r="V2479" s="39"/>
      <c r="W2479" s="69"/>
      <c r="Y2479" t="s">
        <v>40</v>
      </c>
      <c r="AA2479" s="54">
        <v>6079</v>
      </c>
      <c r="AB2479" t="b">
        <f>if((W2479=""),false,true)</f>
        <v>0</v>
      </c>
    </row>
    <row r="2480" ht="14.25" customHeight="1">
      <c r="A2480" s="38">
        <v>1040</v>
      </c>
      <c r="B2480" s="44" t="s">
        <v>1956</v>
      </c>
      <c r="C2480" s="46" t="s">
        <v>1957</v>
      </c>
      <c r="D2480" s="46" t="s">
        <v>3450</v>
      </c>
      <c r="E2480" s="46" t="s">
        <v>3451</v>
      </c>
      <c r="F2480" s="46" t="s">
        <v>1646</v>
      </c>
      <c r="G2480" s="46" t="s">
        <v>1961</v>
      </c>
      <c r="H2480">
        <v>0.22853330636806</v>
      </c>
      <c r="I2480" t="s">
        <v>37</v>
      </c>
      <c r="K2480" s="47" t="s">
        <v>43</v>
      </c>
      <c r="L2480" s="47" t="s">
        <v>1960</v>
      </c>
      <c r="M2480" t="s">
        <v>583</v>
      </c>
      <c r="N2480" s="71"/>
      <c r="O2480" s="71"/>
      <c r="P2480" s="71"/>
      <c r="Q2480" s="71"/>
      <c r="R2480" s="29"/>
      <c r="S2480" s="29"/>
      <c r="T2480" s="29"/>
      <c r="U2480" s="71"/>
      <c r="V2480" s="29"/>
      <c r="W2480" s="60"/>
      <c r="Y2480" t="s">
        <v>40</v>
      </c>
      <c r="AA2480">
        <v>6079</v>
      </c>
      <c r="AB2480" t="b">
        <f>if((W2480=""),false,true)</f>
        <v>0</v>
      </c>
      <c r="AD2480" s="37"/>
    </row>
    <row r="2481" ht="14.25" customHeight="1">
      <c r="A2481" s="38">
        <v>1040</v>
      </c>
      <c r="B2481" s="44" t="s">
        <v>1956</v>
      </c>
      <c r="C2481" s="46" t="s">
        <v>1957</v>
      </c>
      <c r="D2481" s="46" t="s">
        <v>3450</v>
      </c>
      <c r="E2481" s="46" t="s">
        <v>3451</v>
      </c>
      <c r="F2481" s="57" t="s">
        <v>1962</v>
      </c>
      <c r="G2481" s="46" t="s">
        <v>1963</v>
      </c>
      <c r="H2481">
        <v>0.34059688818754</v>
      </c>
      <c r="I2481" t="s">
        <v>37</v>
      </c>
      <c r="K2481" s="47" t="s">
        <v>43</v>
      </c>
      <c r="L2481" s="47" t="s">
        <v>1960</v>
      </c>
      <c r="M2481" t="s">
        <v>583</v>
      </c>
      <c r="N2481" s="71"/>
      <c r="O2481" s="71"/>
      <c r="P2481" s="71"/>
      <c r="Q2481" s="71"/>
      <c r="R2481" s="29"/>
      <c r="S2481" s="29"/>
      <c r="T2481" s="29"/>
      <c r="U2481" s="71"/>
      <c r="V2481" s="29"/>
      <c r="W2481" s="60"/>
      <c r="Y2481" t="s">
        <v>40</v>
      </c>
      <c r="AA2481">
        <v>6079</v>
      </c>
      <c r="AB2481" t="b">
        <f>if((W2481=""),false,true)</f>
        <v>0</v>
      </c>
      <c r="AD2481" s="37"/>
    </row>
    <row r="2482" ht="14.25" customHeight="1">
      <c r="A2482" s="38">
        <v>1040</v>
      </c>
      <c r="B2482" s="44" t="s">
        <v>1956</v>
      </c>
      <c r="C2482" s="46" t="s">
        <v>1957</v>
      </c>
      <c r="D2482" s="46" t="s">
        <v>3450</v>
      </c>
      <c r="E2482" s="46" t="s">
        <v>3451</v>
      </c>
      <c r="F2482" s="46" t="s">
        <v>1964</v>
      </c>
      <c r="G2482" s="46" t="s">
        <v>1965</v>
      </c>
      <c r="H2482">
        <v>0.30728320322758</v>
      </c>
      <c r="I2482" t="s">
        <v>37</v>
      </c>
      <c r="K2482" s="47" t="s">
        <v>43</v>
      </c>
      <c r="L2482" s="47" t="s">
        <v>1960</v>
      </c>
      <c r="M2482" t="s">
        <v>583</v>
      </c>
      <c r="N2482" s="71"/>
      <c r="O2482" s="71"/>
      <c r="P2482" s="71"/>
      <c r="Q2482" s="71"/>
      <c r="R2482" s="29"/>
      <c r="S2482" s="29"/>
      <c r="T2482" s="29"/>
      <c r="U2482" s="71"/>
      <c r="V2482" s="29"/>
      <c r="W2482" s="60"/>
      <c r="Y2482" t="s">
        <v>40</v>
      </c>
      <c r="AA2482">
        <v>6079</v>
      </c>
      <c r="AB2482" t="b">
        <f>if((W2482=""),false,true)</f>
        <v>0</v>
      </c>
      <c r="AD2482" s="37"/>
    </row>
    <row r="2483" ht="14.25" customHeight="1">
      <c r="A2483" s="38">
        <v>1040</v>
      </c>
      <c r="B2483" s="44" t="s">
        <v>1956</v>
      </c>
      <c r="C2483" s="46" t="s">
        <v>1957</v>
      </c>
      <c r="D2483" s="46" t="s">
        <v>3450</v>
      </c>
      <c r="E2483" s="46" t="s">
        <v>3451</v>
      </c>
      <c r="F2483" s="46" t="s">
        <v>1966</v>
      </c>
      <c r="G2483" s="46" t="s">
        <v>1967</v>
      </c>
      <c r="H2483">
        <v>0.26906748879837</v>
      </c>
      <c r="I2483" t="s">
        <v>37</v>
      </c>
      <c r="K2483" s="47" t="s">
        <v>43</v>
      </c>
      <c r="L2483" s="47" t="s">
        <v>1960</v>
      </c>
      <c r="M2483" t="s">
        <v>583</v>
      </c>
      <c r="N2483" s="71"/>
      <c r="O2483" s="71"/>
      <c r="P2483" s="71"/>
      <c r="Q2483" s="71"/>
      <c r="R2483" s="29"/>
      <c r="S2483" s="29"/>
      <c r="T2483" s="29"/>
      <c r="U2483" s="71"/>
      <c r="V2483" s="29"/>
      <c r="W2483" s="60"/>
      <c r="Y2483" t="s">
        <v>40</v>
      </c>
      <c r="AA2483">
        <v>6079</v>
      </c>
      <c r="AB2483" t="b">
        <f>if((W2483=""),false,true)</f>
        <v>0</v>
      </c>
      <c r="AD2483" s="37"/>
    </row>
    <row r="2484" ht="14.25" customHeight="1">
      <c r="A2484" s="38">
        <v>1062</v>
      </c>
      <c r="B2484" s="46" t="s">
        <v>3452</v>
      </c>
      <c r="C2484" s="46" t="s">
        <v>1115</v>
      </c>
      <c r="D2484" s="11" t="s">
        <v>3450</v>
      </c>
      <c r="E2484" s="11" t="s">
        <v>3451</v>
      </c>
      <c r="F2484" s="11" t="s">
        <v>1646</v>
      </c>
      <c r="G2484" s="7" t="s">
        <v>1961</v>
      </c>
      <c r="H2484">
        <v>2.3723430368307</v>
      </c>
      <c r="I2484" t="s">
        <v>37</v>
      </c>
      <c r="K2484" s="47"/>
      <c r="L2484" s="47" t="s">
        <v>1971</v>
      </c>
      <c r="M2484" t="s">
        <v>583</v>
      </c>
      <c r="N2484" s="71"/>
      <c r="O2484" s="71"/>
      <c r="P2484" s="71"/>
      <c r="Q2484" s="71"/>
      <c r="R2484" s="29"/>
      <c r="S2484" s="29"/>
      <c r="T2484" s="29"/>
      <c r="U2484" s="71"/>
      <c r="V2484" s="29"/>
      <c r="W2484" s="60"/>
      <c r="Y2484" t="s">
        <v>40</v>
      </c>
      <c r="AA2484">
        <v>6079</v>
      </c>
      <c r="AB2484" t="b">
        <f>if((W2484=""),false,true)</f>
        <v>0</v>
      </c>
      <c r="AD2484" s="37"/>
    </row>
    <row r="2485" ht="14.25" customHeight="1">
      <c r="A2485" s="38">
        <v>1062</v>
      </c>
      <c r="B2485" s="46" t="s">
        <v>3452</v>
      </c>
      <c r="C2485" s="46" t="s">
        <v>1115</v>
      </c>
      <c r="D2485" s="11" t="s">
        <v>3450</v>
      </c>
      <c r="E2485" s="11" t="s">
        <v>3451</v>
      </c>
      <c r="F2485" s="11" t="s">
        <v>1962</v>
      </c>
      <c r="G2485" s="7" t="s">
        <v>1963</v>
      </c>
      <c r="H2485">
        <v>0.34095472700798</v>
      </c>
      <c r="I2485" t="s">
        <v>37</v>
      </c>
      <c r="K2485" s="47"/>
      <c r="L2485" s="47" t="s">
        <v>1971</v>
      </c>
      <c r="M2485" t="s">
        <v>583</v>
      </c>
      <c r="N2485" s="71"/>
      <c r="O2485" s="71"/>
      <c r="P2485" s="71"/>
      <c r="Q2485" s="71"/>
      <c r="R2485" s="29"/>
      <c r="S2485" s="29"/>
      <c r="T2485" s="29"/>
      <c r="U2485" s="71"/>
      <c r="V2485" s="29"/>
      <c r="W2485" s="60"/>
      <c r="Y2485" t="s">
        <v>40</v>
      </c>
      <c r="AA2485">
        <v>6079</v>
      </c>
      <c r="AB2485" t="b">
        <f>if((W2485=""),false,true)</f>
        <v>0</v>
      </c>
      <c r="AD2485" s="37"/>
    </row>
    <row r="2486" ht="14.25" customHeight="1">
      <c r="A2486" s="38">
        <v>1062</v>
      </c>
      <c r="B2486" s="46" t="s">
        <v>3452</v>
      </c>
      <c r="C2486" s="46" t="s">
        <v>1115</v>
      </c>
      <c r="D2486" s="11" t="s">
        <v>3450</v>
      </c>
      <c r="E2486" s="11" t="s">
        <v>3451</v>
      </c>
      <c r="F2486" s="11" t="s">
        <v>1964</v>
      </c>
      <c r="G2486" s="7" t="s">
        <v>1965</v>
      </c>
      <c r="H2486">
        <v>0.30728319495465</v>
      </c>
      <c r="I2486" t="s">
        <v>37</v>
      </c>
      <c r="K2486" s="47"/>
      <c r="L2486" s="47" t="s">
        <v>1971</v>
      </c>
      <c r="M2486" t="s">
        <v>583</v>
      </c>
      <c r="N2486" s="71"/>
      <c r="O2486" s="71"/>
      <c r="P2486" s="71"/>
      <c r="Q2486" s="71"/>
      <c r="R2486" s="29"/>
      <c r="S2486" s="29"/>
      <c r="T2486" s="29"/>
      <c r="U2486" s="71"/>
      <c r="V2486" s="29"/>
      <c r="W2486" s="60"/>
      <c r="Y2486" t="s">
        <v>40</v>
      </c>
      <c r="AA2486">
        <v>6079</v>
      </c>
      <c r="AB2486" t="b">
        <f>if((W2486=""),false,true)</f>
        <v>0</v>
      </c>
      <c r="AD2486" s="37"/>
    </row>
    <row r="2487" ht="14.25" customHeight="1">
      <c r="A2487" s="38">
        <v>1062</v>
      </c>
      <c r="B2487" s="46" t="s">
        <v>3452</v>
      </c>
      <c r="C2487" s="46" t="s">
        <v>1115</v>
      </c>
      <c r="D2487" s="11" t="s">
        <v>3450</v>
      </c>
      <c r="E2487" s="11" t="s">
        <v>3451</v>
      </c>
      <c r="F2487" s="11" t="s">
        <v>1966</v>
      </c>
      <c r="G2487" s="7" t="s">
        <v>1967</v>
      </c>
      <c r="H2487">
        <v>0.26906748149073</v>
      </c>
      <c r="I2487" t="s">
        <v>37</v>
      </c>
      <c r="K2487" s="47"/>
      <c r="L2487" s="47" t="s">
        <v>1971</v>
      </c>
      <c r="M2487" t="s">
        <v>583</v>
      </c>
      <c r="N2487" s="71"/>
      <c r="O2487" s="71"/>
      <c r="P2487" s="71"/>
      <c r="Q2487" s="71"/>
      <c r="R2487" s="29"/>
      <c r="S2487" s="29"/>
      <c r="T2487" s="29"/>
      <c r="U2487" s="71"/>
      <c r="V2487" s="29"/>
      <c r="W2487" s="60"/>
      <c r="Y2487" t="s">
        <v>40</v>
      </c>
      <c r="AA2487">
        <v>6079</v>
      </c>
      <c r="AB2487" t="b">
        <f>if((W2487=""),false,true)</f>
        <v>0</v>
      </c>
      <c r="AD2487" s="37"/>
    </row>
    <row r="2488" ht="14.25" customHeight="1">
      <c r="A2488" s="38">
        <v>1168</v>
      </c>
      <c r="B2488" s="46" t="s">
        <v>1613</v>
      </c>
      <c r="C2488" s="46" t="s">
        <v>577</v>
      </c>
      <c r="D2488" s="11" t="s">
        <v>3450</v>
      </c>
      <c r="E2488" s="11" t="s">
        <v>3451</v>
      </c>
      <c r="F2488" s="7" t="s">
        <v>1616</v>
      </c>
      <c r="G2488" s="7" t="s">
        <v>1617</v>
      </c>
      <c r="H2488">
        <v>0.14460062002664</v>
      </c>
      <c r="I2488" s="46" t="s">
        <v>37</v>
      </c>
      <c r="K2488" s="46"/>
      <c r="L2488" t="s">
        <v>1618</v>
      </c>
      <c r="M2488" t="s">
        <v>583</v>
      </c>
      <c r="N2488" s="40"/>
      <c r="O2488" s="40"/>
      <c r="P2488" s="40"/>
      <c r="Q2488" s="40"/>
      <c r="R2488" s="39"/>
      <c r="S2488" s="39"/>
      <c r="T2488" s="39"/>
      <c r="U2488" s="40"/>
      <c r="V2488" s="39"/>
      <c r="W2488" s="69"/>
      <c r="Y2488" t="s">
        <v>40</v>
      </c>
      <c r="AA2488">
        <v>6079</v>
      </c>
      <c r="AB2488" s="46" t="b">
        <f>if((W2488=""),false,true)</f>
        <v>0</v>
      </c>
      <c r="AD2488" s="8"/>
    </row>
    <row r="2489" ht="14.25" customHeight="1">
      <c r="A2489" s="38">
        <v>1287</v>
      </c>
      <c r="B2489" s="46" t="s">
        <v>53</v>
      </c>
      <c r="C2489" s="46" t="s">
        <v>45</v>
      </c>
      <c r="D2489" s="11" t="s">
        <v>3450</v>
      </c>
      <c r="E2489" s="11" t="s">
        <v>3451</v>
      </c>
      <c r="F2489" t="s">
        <v>48</v>
      </c>
      <c r="G2489" s="46" t="s">
        <v>49</v>
      </c>
      <c r="H2489">
        <v>0.000489778819</v>
      </c>
      <c r="I2489" t="s">
        <v>37</v>
      </c>
      <c r="L2489" t="s">
        <v>50</v>
      </c>
      <c r="M2489" t="s">
        <v>39</v>
      </c>
      <c r="N2489" s="40"/>
      <c r="O2489" s="40"/>
      <c r="P2489" s="40"/>
      <c r="Q2489" s="40"/>
      <c r="R2489" s="39"/>
      <c r="S2489" s="39"/>
      <c r="T2489" s="39"/>
      <c r="U2489" s="40"/>
      <c r="V2489" s="39"/>
      <c r="W2489" s="69"/>
      <c r="Y2489" t="s">
        <v>40</v>
      </c>
      <c r="AA2489">
        <v>6079</v>
      </c>
      <c r="AB2489" s="46" t="b">
        <v>0</v>
      </c>
      <c r="AD2489" s="8"/>
    </row>
    <row r="2490" ht="14.25" customHeight="1">
      <c r="A2490" s="38">
        <v>997</v>
      </c>
      <c r="B2490" s="44" t="s">
        <v>638</v>
      </c>
      <c r="C2490" s="46" t="s">
        <v>639</v>
      </c>
      <c r="D2490" s="46" t="s">
        <v>3453</v>
      </c>
      <c r="E2490" s="46" t="s">
        <v>3454</v>
      </c>
      <c r="F2490" s="5" t="s">
        <v>35</v>
      </c>
      <c r="G2490" s="5" t="s">
        <v>36</v>
      </c>
      <c r="H2490" s="65">
        <v>0.602559586</v>
      </c>
      <c r="I2490" t="s">
        <v>37</v>
      </c>
      <c r="K2490" s="47"/>
      <c r="L2490" s="47" t="str">
        <f>((I2490&amp;A2490)&amp;"-")&amp;B2490</f>
        <v>REF997-Kia Sepassi and Samuel H. Yalkowsky. Solubility Prediction in Octanol: A Technical Note. AAPS PharmSciTech 2006; 7 (1) Article 26</v>
      </c>
      <c r="M2490" t="s">
        <v>39</v>
      </c>
      <c r="N2490" s="71"/>
      <c r="O2490" s="71"/>
      <c r="P2490" s="71"/>
      <c r="Q2490" s="71"/>
      <c r="R2490" s="29"/>
      <c r="S2490" s="29"/>
      <c r="T2490" s="29"/>
      <c r="U2490" s="71"/>
      <c r="V2490" s="29"/>
      <c r="W2490" s="60"/>
      <c r="Y2490" t="s">
        <v>40</v>
      </c>
      <c r="AA2490">
        <v>218253</v>
      </c>
      <c r="AB2490" t="b">
        <f>if((W2490=""),false,true)</f>
        <v>0</v>
      </c>
      <c r="AD2490" s="37"/>
    </row>
    <row r="2491" ht="14.25" customHeight="1">
      <c r="A2491" s="38">
        <v>1159</v>
      </c>
      <c r="B2491" s="46" t="s">
        <v>2347</v>
      </c>
      <c r="C2491" s="46" t="s">
        <v>2348</v>
      </c>
      <c r="D2491" s="46" t="s">
        <v>3453</v>
      </c>
      <c r="E2491" s="46" t="s">
        <v>3455</v>
      </c>
      <c r="F2491" s="11" t="s">
        <v>580</v>
      </c>
      <c r="G2491" s="7" t="s">
        <v>581</v>
      </c>
      <c r="H2491">
        <v>0.55</v>
      </c>
      <c r="I2491" t="s">
        <v>37</v>
      </c>
      <c r="K2491" t="s">
        <v>43</v>
      </c>
      <c r="L2491" s="47" t="s">
        <v>2351</v>
      </c>
      <c r="M2491" t="s">
        <v>39</v>
      </c>
      <c r="N2491" s="71"/>
      <c r="O2491" s="71"/>
      <c r="P2491" s="71"/>
      <c r="Q2491" s="71"/>
      <c r="R2491" s="29"/>
      <c r="S2491" s="29"/>
      <c r="T2491" s="29"/>
      <c r="U2491" s="71"/>
      <c r="V2491" s="29"/>
      <c r="W2491" s="60"/>
      <c r="Y2491" t="s">
        <v>40</v>
      </c>
      <c r="AA2491">
        <v>15489</v>
      </c>
      <c r="AB2491" t="b">
        <f>if((W2491=""),false,true)</f>
        <v>0</v>
      </c>
      <c r="AD2491" s="37"/>
    </row>
    <row r="2492" ht="14.25" customHeight="1">
      <c r="A2492" s="38">
        <v>1159</v>
      </c>
      <c r="B2492" s="46" t="s">
        <v>2347</v>
      </c>
      <c r="C2492" s="46" t="s">
        <v>2348</v>
      </c>
      <c r="D2492" s="46" t="s">
        <v>3453</v>
      </c>
      <c r="E2492" s="46" t="s">
        <v>3455</v>
      </c>
      <c r="F2492" s="7" t="s">
        <v>429</v>
      </c>
      <c r="G2492" s="7" t="s">
        <v>590</v>
      </c>
      <c r="H2492">
        <v>0.562</v>
      </c>
      <c r="I2492" t="s">
        <v>37</v>
      </c>
      <c r="K2492" t="s">
        <v>43</v>
      </c>
      <c r="L2492" s="47" t="s">
        <v>2351</v>
      </c>
      <c r="M2492" t="s">
        <v>39</v>
      </c>
      <c r="N2492" s="71"/>
      <c r="O2492" s="71"/>
      <c r="P2492" s="71"/>
      <c r="Q2492" s="71"/>
      <c r="R2492" s="29"/>
      <c r="S2492" s="29"/>
      <c r="T2492" s="29"/>
      <c r="U2492" s="71"/>
      <c r="V2492" s="29"/>
      <c r="W2492" s="60"/>
      <c r="Y2492" t="s">
        <v>40</v>
      </c>
      <c r="AA2492">
        <v>15489</v>
      </c>
      <c r="AB2492" t="b">
        <f>if((W2492=""),false,true)</f>
        <v>0</v>
      </c>
      <c r="AD2492" s="37"/>
    </row>
    <row r="2493" ht="14.25" customHeight="1">
      <c r="A2493" s="38">
        <v>1159</v>
      </c>
      <c r="B2493" s="46" t="s">
        <v>2347</v>
      </c>
      <c r="C2493" s="46" t="s">
        <v>2348</v>
      </c>
      <c r="D2493" s="46" t="s">
        <v>3453</v>
      </c>
      <c r="E2493" s="46" t="s">
        <v>3455</v>
      </c>
      <c r="F2493" s="7" t="s">
        <v>2084</v>
      </c>
      <c r="G2493" s="7" t="s">
        <v>2085</v>
      </c>
      <c r="H2493">
        <v>0.0000141</v>
      </c>
      <c r="I2493" t="s">
        <v>37</v>
      </c>
      <c r="K2493" t="s">
        <v>43</v>
      </c>
      <c r="L2493" s="47" t="s">
        <v>2351</v>
      </c>
      <c r="M2493" t="s">
        <v>39</v>
      </c>
      <c r="N2493" s="71"/>
      <c r="O2493" s="71"/>
      <c r="P2493" s="71"/>
      <c r="Q2493" s="71"/>
      <c r="R2493" s="29"/>
      <c r="S2493" s="29"/>
      <c r="T2493" s="29"/>
      <c r="U2493" s="71"/>
      <c r="V2493" s="29"/>
      <c r="W2493" s="60"/>
      <c r="Y2493" t="s">
        <v>40</v>
      </c>
      <c r="AA2493">
        <v>15489</v>
      </c>
      <c r="AB2493" t="b">
        <f>if((W2493=""),false,true)</f>
        <v>0</v>
      </c>
      <c r="AD2493" s="37"/>
    </row>
    <row r="2494" ht="14.25" customHeight="1">
      <c r="A2494" s="38">
        <v>1159</v>
      </c>
      <c r="B2494" s="46" t="s">
        <v>2347</v>
      </c>
      <c r="C2494" s="46" t="s">
        <v>2348</v>
      </c>
      <c r="D2494" s="46" t="s">
        <v>3453</v>
      </c>
      <c r="E2494" s="46" t="s">
        <v>3455</v>
      </c>
      <c r="F2494" s="7" t="s">
        <v>2087</v>
      </c>
      <c r="G2494" s="7" t="s">
        <v>2085</v>
      </c>
      <c r="H2494">
        <v>0.000353</v>
      </c>
      <c r="I2494" t="s">
        <v>37</v>
      </c>
      <c r="K2494" t="s">
        <v>43</v>
      </c>
      <c r="L2494" s="47" t="s">
        <v>2351</v>
      </c>
      <c r="M2494" t="s">
        <v>39</v>
      </c>
      <c r="N2494" s="71"/>
      <c r="O2494" s="71"/>
      <c r="P2494" s="71"/>
      <c r="Q2494" s="71"/>
      <c r="R2494" s="29"/>
      <c r="S2494" s="29"/>
      <c r="T2494" s="29"/>
      <c r="U2494" s="71"/>
      <c r="V2494" s="29"/>
      <c r="W2494" s="60"/>
      <c r="Y2494" t="s">
        <v>40</v>
      </c>
      <c r="AA2494">
        <v>15489</v>
      </c>
      <c r="AB2494" t="b">
        <f>if((W2494=""),false,true)</f>
        <v>0</v>
      </c>
      <c r="AD2494" s="37"/>
    </row>
    <row r="2495" ht="14.25" customHeight="1">
      <c r="A2495" s="38">
        <v>1159</v>
      </c>
      <c r="B2495" s="46" t="s">
        <v>2347</v>
      </c>
      <c r="C2495" s="46" t="s">
        <v>2348</v>
      </c>
      <c r="D2495" s="46" t="s">
        <v>3453</v>
      </c>
      <c r="E2495" s="46" t="s">
        <v>3455</v>
      </c>
      <c r="F2495" s="7" t="s">
        <v>2089</v>
      </c>
      <c r="G2495" s="7" t="s">
        <v>2085</v>
      </c>
      <c r="H2495">
        <v>0.00101</v>
      </c>
      <c r="I2495" t="s">
        <v>37</v>
      </c>
      <c r="K2495" t="s">
        <v>43</v>
      </c>
      <c r="L2495" s="47" t="s">
        <v>2351</v>
      </c>
      <c r="M2495" t="s">
        <v>39</v>
      </c>
      <c r="N2495" s="71"/>
      <c r="O2495" s="71"/>
      <c r="P2495" s="71"/>
      <c r="Q2495" s="71"/>
      <c r="R2495" s="29"/>
      <c r="S2495" s="29"/>
      <c r="T2495" s="29"/>
      <c r="U2495" s="71"/>
      <c r="V2495" s="29"/>
      <c r="W2495" s="60"/>
      <c r="Y2495" t="s">
        <v>40</v>
      </c>
      <c r="AA2495">
        <v>15489</v>
      </c>
      <c r="AB2495" t="b">
        <f>if((W2495=""),false,true)</f>
        <v>0</v>
      </c>
      <c r="AD2495" s="37"/>
    </row>
    <row r="2496" ht="14.25" customHeight="1">
      <c r="A2496" s="38">
        <v>1159</v>
      </c>
      <c r="B2496" s="46" t="s">
        <v>2347</v>
      </c>
      <c r="C2496" s="46" t="s">
        <v>2348</v>
      </c>
      <c r="D2496" s="46" t="s">
        <v>3453</v>
      </c>
      <c r="E2496" s="46" t="s">
        <v>3455</v>
      </c>
      <c r="F2496" s="7" t="s">
        <v>2091</v>
      </c>
      <c r="G2496" s="7" t="s">
        <v>2085</v>
      </c>
      <c r="H2496">
        <v>0.0132</v>
      </c>
      <c r="I2496" t="s">
        <v>37</v>
      </c>
      <c r="K2496" t="s">
        <v>43</v>
      </c>
      <c r="L2496" s="47" t="s">
        <v>2351</v>
      </c>
      <c r="M2496" t="s">
        <v>39</v>
      </c>
      <c r="N2496" s="71"/>
      <c r="O2496" s="71"/>
      <c r="P2496" s="71"/>
      <c r="Q2496" s="71"/>
      <c r="R2496" s="29"/>
      <c r="S2496" s="29"/>
      <c r="T2496" s="29"/>
      <c r="U2496" s="71"/>
      <c r="V2496" s="29"/>
      <c r="W2496" s="60"/>
      <c r="Y2496" t="s">
        <v>40</v>
      </c>
      <c r="AA2496">
        <v>15489</v>
      </c>
      <c r="AB2496" t="b">
        <f>if((W2496=""),false,true)</f>
        <v>0</v>
      </c>
      <c r="AD2496" s="37"/>
    </row>
    <row r="2497" ht="14.25" customHeight="1">
      <c r="A2497" s="38">
        <v>1159</v>
      </c>
      <c r="B2497" s="46" t="s">
        <v>2347</v>
      </c>
      <c r="C2497" s="46" t="s">
        <v>2348</v>
      </c>
      <c r="D2497" s="46" t="s">
        <v>3453</v>
      </c>
      <c r="E2497" s="46" t="s">
        <v>3455</v>
      </c>
      <c r="F2497" s="7" t="s">
        <v>2093</v>
      </c>
      <c r="G2497" s="7" t="s">
        <v>2085</v>
      </c>
      <c r="H2497">
        <v>0.0945</v>
      </c>
      <c r="I2497" t="s">
        <v>37</v>
      </c>
      <c r="K2497" t="s">
        <v>43</v>
      </c>
      <c r="L2497" s="47" t="s">
        <v>2351</v>
      </c>
      <c r="M2497" t="s">
        <v>39</v>
      </c>
      <c r="N2497" s="71"/>
      <c r="O2497" s="71"/>
      <c r="P2497" s="71"/>
      <c r="Q2497" s="71"/>
      <c r="R2497" s="29"/>
      <c r="S2497" s="29"/>
      <c r="T2497" s="29"/>
      <c r="U2497" s="71"/>
      <c r="V2497" s="29"/>
      <c r="W2497" s="60"/>
      <c r="Y2497" t="s">
        <v>40</v>
      </c>
      <c r="AA2497">
        <v>15489</v>
      </c>
      <c r="AB2497" t="b">
        <f>if((W2497=""),false,true)</f>
        <v>0</v>
      </c>
      <c r="AD2497" s="37"/>
    </row>
    <row r="2498" ht="14.25" customHeight="1">
      <c r="A2498" s="38">
        <v>1159</v>
      </c>
      <c r="B2498" s="46" t="s">
        <v>2347</v>
      </c>
      <c r="C2498" s="46" t="s">
        <v>2348</v>
      </c>
      <c r="D2498" s="46" t="s">
        <v>3453</v>
      </c>
      <c r="E2498" s="46" t="s">
        <v>3455</v>
      </c>
      <c r="F2498" s="7" t="s">
        <v>434</v>
      </c>
      <c r="G2498" s="7" t="s">
        <v>593</v>
      </c>
      <c r="H2498">
        <v>0.353</v>
      </c>
      <c r="I2498" t="s">
        <v>37</v>
      </c>
      <c r="K2498" t="s">
        <v>43</v>
      </c>
      <c r="L2498" s="47" t="s">
        <v>2351</v>
      </c>
      <c r="M2498" t="s">
        <v>39</v>
      </c>
      <c r="N2498" s="71"/>
      <c r="O2498" s="71"/>
      <c r="P2498" s="71"/>
      <c r="Q2498" s="71"/>
      <c r="R2498" s="29"/>
      <c r="S2498" s="29"/>
      <c r="T2498" s="29"/>
      <c r="U2498" s="71"/>
      <c r="V2498" s="29"/>
      <c r="W2498" s="60"/>
      <c r="Y2498" t="s">
        <v>40</v>
      </c>
      <c r="AA2498">
        <v>15489</v>
      </c>
      <c r="AB2498" t="b">
        <f>if((W2498=""),false,true)</f>
        <v>0</v>
      </c>
      <c r="AD2498" s="37"/>
    </row>
    <row r="2499" ht="14.25" customHeight="1">
      <c r="A2499" s="38">
        <v>1159</v>
      </c>
      <c r="B2499" s="46" t="s">
        <v>2347</v>
      </c>
      <c r="C2499" s="46" t="s">
        <v>2348</v>
      </c>
      <c r="D2499" s="46" t="s">
        <v>3453</v>
      </c>
      <c r="E2499" s="46" t="s">
        <v>3455</v>
      </c>
      <c r="F2499" s="7" t="s">
        <v>48</v>
      </c>
      <c r="G2499" s="7" t="s">
        <v>49</v>
      </c>
      <c r="H2499">
        <v>0.000007</v>
      </c>
      <c r="I2499" t="s">
        <v>37</v>
      </c>
      <c r="K2499" t="s">
        <v>43</v>
      </c>
      <c r="L2499" s="47" t="s">
        <v>2351</v>
      </c>
      <c r="M2499" t="s">
        <v>39</v>
      </c>
      <c r="N2499" s="71"/>
      <c r="O2499" s="71"/>
      <c r="P2499" s="71"/>
      <c r="Q2499" s="71"/>
      <c r="R2499" s="29"/>
      <c r="S2499" s="29"/>
      <c r="T2499" s="29"/>
      <c r="U2499" s="71"/>
      <c r="V2499" s="29"/>
      <c r="W2499" s="60"/>
      <c r="Y2499" t="s">
        <v>40</v>
      </c>
      <c r="AA2499">
        <v>15489</v>
      </c>
      <c r="AB2499" t="b">
        <f>if((W2499=""),false,true)</f>
        <v>0</v>
      </c>
      <c r="AD2499" s="37"/>
    </row>
    <row r="2500" ht="14.25" customHeight="1">
      <c r="A2500" s="38">
        <v>1283</v>
      </c>
      <c r="B2500" s="46" t="s">
        <v>31</v>
      </c>
      <c r="C2500" s="46" t="s">
        <v>32</v>
      </c>
      <c r="D2500" s="46" t="s">
        <v>3453</v>
      </c>
      <c r="E2500" s="46" t="s">
        <v>3455</v>
      </c>
      <c r="F2500" t="s">
        <v>35</v>
      </c>
      <c r="G2500" s="46" t="s">
        <v>36</v>
      </c>
      <c r="H2500">
        <v>0.6025595861</v>
      </c>
      <c r="I2500" t="s">
        <v>37</v>
      </c>
      <c r="L2500" t="s">
        <v>38</v>
      </c>
      <c r="M2500" t="s">
        <v>39</v>
      </c>
      <c r="N2500" s="40"/>
      <c r="O2500" s="40"/>
      <c r="P2500" s="40"/>
      <c r="Q2500" s="40"/>
      <c r="R2500" s="39"/>
      <c r="S2500" s="39"/>
      <c r="T2500" s="39"/>
      <c r="U2500" s="40"/>
      <c r="V2500" s="39"/>
      <c r="W2500" s="69"/>
      <c r="Y2500" t="s">
        <v>40</v>
      </c>
      <c r="AA2500">
        <v>15489</v>
      </c>
      <c r="AB2500" s="46" t="b">
        <f>if((W2500=""),false,true)</f>
        <v>0</v>
      </c>
      <c r="AD2500" s="8"/>
    </row>
    <row r="2501" ht="14.25" customHeight="1">
      <c r="A2501" s="38">
        <v>1287</v>
      </c>
      <c r="B2501" s="46" t="s">
        <v>53</v>
      </c>
      <c r="C2501" s="46" t="s">
        <v>45</v>
      </c>
      <c r="D2501" s="46" t="s">
        <v>3453</v>
      </c>
      <c r="E2501" s="46" t="s">
        <v>3455</v>
      </c>
      <c r="F2501" t="s">
        <v>48</v>
      </c>
      <c r="G2501" s="46" t="s">
        <v>49</v>
      </c>
      <c r="H2501">
        <v>0.000006309573</v>
      </c>
      <c r="I2501" t="s">
        <v>37</v>
      </c>
      <c r="L2501" t="s">
        <v>50</v>
      </c>
      <c r="M2501" t="s">
        <v>39</v>
      </c>
      <c r="N2501" s="40"/>
      <c r="O2501" s="40"/>
      <c r="P2501" s="40"/>
      <c r="Q2501" s="40"/>
      <c r="R2501" s="39"/>
      <c r="S2501" s="39"/>
      <c r="T2501" s="39"/>
      <c r="U2501" s="40"/>
      <c r="V2501" s="39"/>
      <c r="W2501" s="69"/>
      <c r="Y2501" t="s">
        <v>40</v>
      </c>
      <c r="AA2501">
        <v>15489</v>
      </c>
      <c r="AB2501" s="46" t="b">
        <v>0</v>
      </c>
      <c r="AD2501" s="8"/>
    </row>
    <row r="2502" ht="14.25" customHeight="1">
      <c r="A2502" s="38">
        <v>1287</v>
      </c>
      <c r="B2502" s="46" t="s">
        <v>174</v>
      </c>
      <c r="C2502" s="46" t="s">
        <v>45</v>
      </c>
      <c r="D2502" s="46" t="s">
        <v>3453</v>
      </c>
      <c r="E2502" s="46" t="s">
        <v>3455</v>
      </c>
      <c r="F2502" t="s">
        <v>48</v>
      </c>
      <c r="G2502" s="46" t="s">
        <v>49</v>
      </c>
      <c r="H2502">
        <v>0.000006309573</v>
      </c>
      <c r="I2502" t="s">
        <v>37</v>
      </c>
      <c r="L2502" t="s">
        <v>50</v>
      </c>
      <c r="M2502" t="s">
        <v>39</v>
      </c>
      <c r="N2502" s="40"/>
      <c r="O2502" s="40"/>
      <c r="P2502" s="40"/>
      <c r="Q2502" s="40"/>
      <c r="R2502" s="39"/>
      <c r="S2502" s="39"/>
      <c r="T2502" s="39"/>
      <c r="U2502" s="40"/>
      <c r="V2502" s="39"/>
      <c r="W2502" s="69"/>
      <c r="Y2502" t="s">
        <v>40</v>
      </c>
      <c r="AA2502">
        <v>15489</v>
      </c>
      <c r="AB2502" s="46" t="b">
        <v>0</v>
      </c>
      <c r="AD2502" s="8"/>
    </row>
    <row r="2503" ht="14.25" customHeight="1">
      <c r="A2503" s="38">
        <v>1287</v>
      </c>
      <c r="B2503" s="46" t="s">
        <v>53</v>
      </c>
      <c r="C2503" s="46" t="s">
        <v>45</v>
      </c>
      <c r="D2503" s="46" t="s">
        <v>3453</v>
      </c>
      <c r="E2503" s="46" t="s">
        <v>3454</v>
      </c>
      <c r="F2503" t="s">
        <v>48</v>
      </c>
      <c r="G2503" s="46" t="s">
        <v>49</v>
      </c>
      <c r="H2503">
        <v>0.000028840315</v>
      </c>
      <c r="I2503" t="s">
        <v>37</v>
      </c>
      <c r="L2503" t="s">
        <v>50</v>
      </c>
      <c r="M2503" t="s">
        <v>39</v>
      </c>
      <c r="N2503" s="40"/>
      <c r="O2503" s="40"/>
      <c r="P2503" s="40"/>
      <c r="Q2503" s="40"/>
      <c r="R2503" s="39"/>
      <c r="S2503" s="39"/>
      <c r="T2503" s="39"/>
      <c r="U2503" s="40"/>
      <c r="V2503" s="39"/>
      <c r="W2503" s="69"/>
      <c r="Y2503" t="s">
        <v>40</v>
      </c>
      <c r="AA2503">
        <v>218253</v>
      </c>
      <c r="AB2503" s="46" t="b">
        <v>0</v>
      </c>
      <c r="AD2503" s="8"/>
    </row>
    <row r="2504" ht="14.25" customHeight="1">
      <c r="A2504" s="38">
        <v>1287</v>
      </c>
      <c r="B2504" s="46" t="s">
        <v>174</v>
      </c>
      <c r="C2504" s="46" t="s">
        <v>45</v>
      </c>
      <c r="D2504" s="46" t="s">
        <v>3453</v>
      </c>
      <c r="E2504" s="46" t="s">
        <v>3454</v>
      </c>
      <c r="F2504" t="s">
        <v>48</v>
      </c>
      <c r="G2504" s="46" t="s">
        <v>49</v>
      </c>
      <c r="H2504">
        <v>0.000028840315</v>
      </c>
      <c r="I2504" t="s">
        <v>37</v>
      </c>
      <c r="L2504" t="s">
        <v>50</v>
      </c>
      <c r="M2504" t="s">
        <v>39</v>
      </c>
      <c r="N2504" s="40"/>
      <c r="O2504" s="40"/>
      <c r="P2504" s="40"/>
      <c r="Q2504" s="40"/>
      <c r="R2504" s="39"/>
      <c r="S2504" s="39"/>
      <c r="T2504" s="39"/>
      <c r="U2504" s="40"/>
      <c r="V2504" s="39"/>
      <c r="W2504" s="69"/>
      <c r="Y2504" t="s">
        <v>40</v>
      </c>
      <c r="AA2504">
        <v>218253</v>
      </c>
      <c r="AB2504" s="46" t="b">
        <v>0</v>
      </c>
      <c r="AD2504" s="8"/>
    </row>
    <row r="2505" ht="14.25" customHeight="1">
      <c r="A2505" s="38">
        <v>1287</v>
      </c>
      <c r="B2505" s="46" t="s">
        <v>53</v>
      </c>
      <c r="C2505" s="46" t="s">
        <v>45</v>
      </c>
      <c r="D2505" s="46" t="s">
        <v>3456</v>
      </c>
      <c r="E2505" s="46" t="s">
        <v>3457</v>
      </c>
      <c r="F2505" t="s">
        <v>48</v>
      </c>
      <c r="G2505" s="46" t="s">
        <v>49</v>
      </c>
      <c r="H2505">
        <v>0.000042657952</v>
      </c>
      <c r="I2505" t="s">
        <v>37</v>
      </c>
      <c r="L2505" t="s">
        <v>50</v>
      </c>
      <c r="M2505" t="s">
        <v>39</v>
      </c>
      <c r="N2505" s="40"/>
      <c r="O2505" s="40"/>
      <c r="P2505" s="40"/>
      <c r="Q2505" s="40"/>
      <c r="R2505" s="39"/>
      <c r="S2505" s="39"/>
      <c r="T2505" s="39"/>
      <c r="U2505" s="40"/>
      <c r="V2505" s="39"/>
      <c r="W2505" s="69"/>
      <c r="Y2505" t="s">
        <v>40</v>
      </c>
      <c r="AA2505">
        <v>7270</v>
      </c>
      <c r="AB2505" s="46" t="b">
        <v>0</v>
      </c>
      <c r="AD2505" s="8"/>
    </row>
    <row r="2506" ht="14.25" customHeight="1">
      <c r="A2506" s="38">
        <v>1283</v>
      </c>
      <c r="B2506" s="46" t="s">
        <v>31</v>
      </c>
      <c r="C2506" s="46" t="s">
        <v>32</v>
      </c>
      <c r="D2506" s="46" t="s">
        <v>3458</v>
      </c>
      <c r="E2506" s="46" t="s">
        <v>3459</v>
      </c>
      <c r="F2506" t="s">
        <v>35</v>
      </c>
      <c r="G2506" s="46" t="s">
        <v>36</v>
      </c>
      <c r="H2506">
        <v>0.5248074602</v>
      </c>
      <c r="I2506" t="s">
        <v>37</v>
      </c>
      <c r="L2506" t="s">
        <v>38</v>
      </c>
      <c r="M2506" t="s">
        <v>39</v>
      </c>
      <c r="N2506" s="40"/>
      <c r="O2506" s="40"/>
      <c r="P2506" s="40"/>
      <c r="Q2506" s="40"/>
      <c r="R2506" s="39"/>
      <c r="S2506" s="39"/>
      <c r="T2506" s="39"/>
      <c r="U2506" s="40"/>
      <c r="V2506" s="39"/>
      <c r="W2506" s="69"/>
      <c r="Y2506" t="s">
        <v>40</v>
      </c>
      <c r="AA2506">
        <v>21106020</v>
      </c>
      <c r="AB2506" s="46" t="b">
        <f>if((W2506=""),false,true)</f>
        <v>0</v>
      </c>
      <c r="AD2506" s="8"/>
    </row>
    <row r="2507" ht="14.25" customHeight="1">
      <c r="A2507" s="38">
        <v>1287</v>
      </c>
      <c r="B2507" s="46" t="s">
        <v>174</v>
      </c>
      <c r="C2507" s="46" t="s">
        <v>45</v>
      </c>
      <c r="D2507" s="46" t="s">
        <v>3458</v>
      </c>
      <c r="E2507" s="46" t="s">
        <v>3459</v>
      </c>
      <c r="F2507" t="s">
        <v>48</v>
      </c>
      <c r="G2507" s="46" t="s">
        <v>49</v>
      </c>
      <c r="H2507">
        <v>0.001202264435</v>
      </c>
      <c r="I2507" t="s">
        <v>37</v>
      </c>
      <c r="L2507" s="46" t="str">
        <f>((I2507&amp;A2507)&amp;"-")&amp;B2507</f>
        <v>REF1287-Wang 99 - S2</v>
      </c>
      <c r="M2507" t="s">
        <v>39</v>
      </c>
      <c r="N2507" s="40"/>
      <c r="O2507" s="40"/>
      <c r="P2507" s="40"/>
      <c r="Q2507" s="40"/>
      <c r="R2507" s="39"/>
      <c r="S2507" s="39"/>
      <c r="T2507" s="39"/>
      <c r="U2507" s="40"/>
      <c r="V2507" s="39"/>
      <c r="W2507" s="69"/>
      <c r="Y2507" t="s">
        <v>40</v>
      </c>
      <c r="AA2507">
        <v>21106020</v>
      </c>
      <c r="AB2507" s="46" t="b">
        <v>0</v>
      </c>
      <c r="AD2507" s="8"/>
    </row>
    <row r="2508" ht="14.25" customHeight="1">
      <c r="A2508" s="38">
        <v>1287</v>
      </c>
      <c r="B2508" s="46" t="s">
        <v>53</v>
      </c>
      <c r="C2508" s="46" t="s">
        <v>45</v>
      </c>
      <c r="D2508" s="46" t="s">
        <v>3458</v>
      </c>
      <c r="E2508" s="46" t="s">
        <v>3459</v>
      </c>
      <c r="F2508" t="s">
        <v>48</v>
      </c>
      <c r="G2508" s="46" t="s">
        <v>49</v>
      </c>
      <c r="H2508">
        <v>0.001202264435</v>
      </c>
      <c r="I2508" t="s">
        <v>37</v>
      </c>
      <c r="L2508" s="46" t="str">
        <f>((I2508&amp;A2508)&amp;"-")&amp;B2508</f>
        <v>REF1287-Wang 99 - S1</v>
      </c>
      <c r="M2508" t="s">
        <v>39</v>
      </c>
      <c r="N2508" s="40"/>
      <c r="O2508" s="40"/>
      <c r="P2508" s="40"/>
      <c r="Q2508" s="40"/>
      <c r="R2508" s="39"/>
      <c r="S2508" s="39"/>
      <c r="T2508" s="39"/>
      <c r="U2508" s="40"/>
      <c r="V2508" s="39"/>
      <c r="W2508" s="69"/>
      <c r="Y2508" t="s">
        <v>40</v>
      </c>
      <c r="AA2508">
        <v>21106020</v>
      </c>
      <c r="AB2508" s="46" t="b">
        <v>0</v>
      </c>
      <c r="AD2508" s="8"/>
    </row>
    <row r="2509" ht="14.25" customHeight="1">
      <c r="A2509" s="38">
        <v>1308</v>
      </c>
      <c r="B2509" s="46" t="s">
        <v>41</v>
      </c>
      <c r="C2509" s="46" t="s">
        <v>42</v>
      </c>
      <c r="D2509" s="46" t="s">
        <v>3458</v>
      </c>
      <c r="E2509" s="46" t="s">
        <v>3460</v>
      </c>
      <c r="F2509" t="s">
        <v>35</v>
      </c>
      <c r="G2509" s="12" t="s">
        <v>36</v>
      </c>
      <c r="H2509">
        <v>0.524807460249773</v>
      </c>
      <c r="I2509" t="s">
        <v>37</v>
      </c>
      <c r="K2509" s="47" t="s">
        <v>43</v>
      </c>
      <c r="L2509" s="47" t="str">
        <f>((I2509&amp;A2509)&amp;"-")&amp;B2509</f>
        <v>REF1308-Abraham M.H. and Acree Jr. W.E. The solubility of liquid and solid compounds in dry octan-1-ol. Chemosphere (2013)</v>
      </c>
      <c r="M2509" t="s">
        <v>39</v>
      </c>
      <c r="N2509" s="71"/>
      <c r="O2509" s="71"/>
      <c r="P2509" s="71"/>
      <c r="Q2509" s="71"/>
      <c r="R2509" s="29"/>
      <c r="S2509" s="29"/>
      <c r="T2509" s="29"/>
      <c r="U2509" s="71"/>
      <c r="V2509" s="29"/>
      <c r="W2509" s="60"/>
      <c r="Y2509" t="s">
        <v>40</v>
      </c>
      <c r="AA2509">
        <v>21106020</v>
      </c>
      <c r="AB2509" t="b">
        <f>if((W2509=""),false,true)</f>
        <v>0</v>
      </c>
      <c r="AD2509" s="37"/>
    </row>
    <row r="2510" ht="14.25" customHeight="1">
      <c r="A2510" s="38">
        <v>1287</v>
      </c>
      <c r="B2510" s="46" t="s">
        <v>53</v>
      </c>
      <c r="C2510" s="46" t="s">
        <v>45</v>
      </c>
      <c r="D2510" s="46" t="s">
        <v>3461</v>
      </c>
      <c r="E2510" s="46" t="s">
        <v>3462</v>
      </c>
      <c r="F2510" t="s">
        <v>48</v>
      </c>
      <c r="G2510" s="46" t="s">
        <v>49</v>
      </c>
      <c r="H2510">
        <v>0.199526231497</v>
      </c>
      <c r="I2510" t="s">
        <v>37</v>
      </c>
      <c r="L2510" s="46" t="str">
        <f>((I2510&amp;A2510)&amp;"-")&amp;B2510</f>
        <v>REF1287-Wang 99 - S1</v>
      </c>
      <c r="M2510" t="s">
        <v>39</v>
      </c>
      <c r="N2510" s="40"/>
      <c r="O2510" s="40"/>
      <c r="P2510" s="40"/>
      <c r="Q2510" s="40"/>
      <c r="R2510" s="39"/>
      <c r="S2510" s="39"/>
      <c r="T2510" s="39"/>
      <c r="U2510" s="40"/>
      <c r="V2510" s="39"/>
      <c r="W2510" s="69"/>
      <c r="Y2510" t="s">
        <v>40</v>
      </c>
      <c r="AA2510">
        <v>13875219</v>
      </c>
      <c r="AB2510" s="46" t="b">
        <v>0</v>
      </c>
      <c r="AD2510" s="8"/>
    </row>
    <row r="2511" ht="14.25" customHeight="1">
      <c r="A2511" s="38">
        <v>4</v>
      </c>
      <c r="B2511" s="44" t="s">
        <v>3463</v>
      </c>
      <c r="C2511" s="46" t="s">
        <v>3464</v>
      </c>
      <c r="D2511" s="46" t="s">
        <v>3465</v>
      </c>
      <c r="E2511" s="46" t="s">
        <v>3466</v>
      </c>
      <c r="F2511" s="41" t="s">
        <v>689</v>
      </c>
      <c r="G2511" s="41" t="s">
        <v>762</v>
      </c>
      <c r="H2511" s="65">
        <v>1.29</v>
      </c>
      <c r="I2511" t="s">
        <v>431</v>
      </c>
      <c r="K2511" s="46"/>
      <c r="L2511" s="46" t="str">
        <f>((I2511&amp;A2511)&amp;"-")&amp;B2511</f>
        <v>ONSC4-2a</v>
      </c>
      <c r="M2511" t="s">
        <v>583</v>
      </c>
      <c r="N2511" s="40"/>
      <c r="O2511" s="40"/>
      <c r="P2511" s="40"/>
      <c r="Q2511" s="40"/>
      <c r="R2511" s="39"/>
      <c r="S2511" s="39"/>
      <c r="T2511" s="39"/>
      <c r="U2511" s="40"/>
      <c r="V2511" s="39"/>
      <c r="W2511" s="69"/>
      <c r="Y2511" t="s">
        <v>40</v>
      </c>
      <c r="AA2511">
        <v>15093</v>
      </c>
      <c r="AB2511" t="b">
        <f>if((W2511=""),false,true)</f>
        <v>0</v>
      </c>
      <c r="AD2511" s="8"/>
    </row>
    <row r="2512" ht="14.25" customHeight="1">
      <c r="A2512" s="38">
        <v>4</v>
      </c>
      <c r="B2512" s="44" t="s">
        <v>3132</v>
      </c>
      <c r="C2512" s="46" t="s">
        <v>3464</v>
      </c>
      <c r="D2512" s="46" t="s">
        <v>3465</v>
      </c>
      <c r="E2512" s="46" t="s">
        <v>3466</v>
      </c>
      <c r="F2512" s="41" t="s">
        <v>689</v>
      </c>
      <c r="G2512" s="41" t="s">
        <v>762</v>
      </c>
      <c r="H2512" s="65">
        <v>1.32</v>
      </c>
      <c r="I2512" t="s">
        <v>431</v>
      </c>
      <c r="K2512" s="46"/>
      <c r="L2512" s="46" t="str">
        <f>((I2512&amp;A2512)&amp;"-")&amp;B2512</f>
        <v>ONSC4-2b</v>
      </c>
      <c r="M2512" t="s">
        <v>583</v>
      </c>
      <c r="N2512" s="40"/>
      <c r="O2512" s="40"/>
      <c r="P2512" s="40"/>
      <c r="Q2512" s="40"/>
      <c r="R2512" s="39"/>
      <c r="S2512" s="39"/>
      <c r="T2512" s="39"/>
      <c r="U2512" s="40"/>
      <c r="V2512" s="39"/>
      <c r="W2512" s="69"/>
      <c r="Y2512" t="s">
        <v>40</v>
      </c>
      <c r="AA2512">
        <v>15093</v>
      </c>
      <c r="AB2512" t="b">
        <f>if((W2512=""),false,true)</f>
        <v>0</v>
      </c>
      <c r="AD2512" s="8"/>
    </row>
    <row r="2513" ht="14.25" customHeight="1">
      <c r="A2513" s="38">
        <v>73</v>
      </c>
      <c r="B2513" s="44" t="s">
        <v>1684</v>
      </c>
      <c r="C2513" s="46" t="s">
        <v>3467</v>
      </c>
      <c r="D2513" s="46" t="s">
        <v>3465</v>
      </c>
      <c r="E2513" s="46" t="s">
        <v>3468</v>
      </c>
      <c r="F2513" s="41" t="s">
        <v>434</v>
      </c>
      <c r="G2513" s="41" t="s">
        <v>435</v>
      </c>
      <c r="H2513" s="65">
        <v>7.44</v>
      </c>
      <c r="I2513" t="s">
        <v>431</v>
      </c>
      <c r="K2513" s="46"/>
      <c r="L2513" s="46" t="s">
        <v>3469</v>
      </c>
      <c r="M2513" s="12" t="s">
        <v>583</v>
      </c>
      <c r="N2513" s="40"/>
      <c r="O2513" s="40"/>
      <c r="P2513" s="40"/>
      <c r="Q2513" s="40"/>
      <c r="R2513" s="39"/>
      <c r="S2513" s="39"/>
      <c r="T2513" s="39"/>
      <c r="U2513" s="40"/>
      <c r="V2513" s="39"/>
      <c r="W2513" s="69"/>
      <c r="Y2513" t="s">
        <v>40</v>
      </c>
      <c r="AA2513">
        <v>15093</v>
      </c>
      <c r="AB2513" t="b">
        <f>if((W2513=""),false,true)</f>
        <v>0</v>
      </c>
      <c r="AD2513" s="8"/>
    </row>
    <row r="2514" ht="14.25" customHeight="1">
      <c r="A2514" s="38">
        <v>73</v>
      </c>
      <c r="B2514" s="44" t="s">
        <v>1192</v>
      </c>
      <c r="C2514" s="46" t="s">
        <v>3467</v>
      </c>
      <c r="D2514" s="46" t="s">
        <v>3465</v>
      </c>
      <c r="E2514" s="46" t="s">
        <v>3468</v>
      </c>
      <c r="F2514" s="41" t="s">
        <v>434</v>
      </c>
      <c r="G2514" s="41" t="s">
        <v>435</v>
      </c>
      <c r="H2514" s="65">
        <v>8.07</v>
      </c>
      <c r="I2514" t="s">
        <v>431</v>
      </c>
      <c r="K2514" s="46"/>
      <c r="L2514" s="46" t="s">
        <v>3470</v>
      </c>
      <c r="M2514" s="12" t="s">
        <v>583</v>
      </c>
      <c r="N2514" s="40"/>
      <c r="O2514" s="40"/>
      <c r="P2514" s="40"/>
      <c r="Q2514" s="40"/>
      <c r="R2514" s="39"/>
      <c r="S2514" s="39"/>
      <c r="T2514" s="39"/>
      <c r="U2514" s="40"/>
      <c r="V2514" s="39"/>
      <c r="W2514" s="69"/>
      <c r="Y2514" t="s">
        <v>40</v>
      </c>
      <c r="AA2514">
        <v>15093</v>
      </c>
      <c r="AB2514" t="b">
        <f>if((W2514=""),false,true)</f>
        <v>0</v>
      </c>
      <c r="AD2514" s="8"/>
    </row>
    <row r="2515" ht="14.25" customHeight="1">
      <c r="A2515" s="38">
        <v>73</v>
      </c>
      <c r="B2515" s="44" t="s">
        <v>425</v>
      </c>
      <c r="C2515" s="46" t="s">
        <v>3467</v>
      </c>
      <c r="D2515" s="46" t="s">
        <v>3465</v>
      </c>
      <c r="E2515" s="46" t="s">
        <v>3468</v>
      </c>
      <c r="F2515" s="41" t="s">
        <v>238</v>
      </c>
      <c r="G2515" s="41" t="s">
        <v>239</v>
      </c>
      <c r="H2515" s="65">
        <v>4.1</v>
      </c>
      <c r="I2515" t="s">
        <v>431</v>
      </c>
      <c r="K2515" s="46"/>
      <c r="L2515" s="46" t="s">
        <v>3471</v>
      </c>
      <c r="M2515" s="12" t="s">
        <v>583</v>
      </c>
      <c r="N2515" s="40"/>
      <c r="O2515" s="40"/>
      <c r="P2515" s="40"/>
      <c r="Q2515" s="40"/>
      <c r="R2515" s="39"/>
      <c r="S2515" s="39"/>
      <c r="T2515" s="39"/>
      <c r="U2515" s="40"/>
      <c r="V2515" s="39"/>
      <c r="W2515" s="69"/>
      <c r="Y2515" t="s">
        <v>40</v>
      </c>
      <c r="AA2515">
        <v>15093</v>
      </c>
      <c r="AB2515" t="b">
        <f>if((W2515=""),false,true)</f>
        <v>0</v>
      </c>
      <c r="AD2515" s="8"/>
    </row>
    <row r="2516" ht="14.25" customHeight="1">
      <c r="A2516" s="38">
        <v>73</v>
      </c>
      <c r="B2516" s="44" t="s">
        <v>433</v>
      </c>
      <c r="C2516" s="46" t="s">
        <v>3467</v>
      </c>
      <c r="D2516" s="46" t="s">
        <v>3465</v>
      </c>
      <c r="E2516" s="46" t="s">
        <v>3468</v>
      </c>
      <c r="F2516" s="41" t="s">
        <v>238</v>
      </c>
      <c r="G2516" s="41" t="s">
        <v>239</v>
      </c>
      <c r="H2516" s="65">
        <v>4.24</v>
      </c>
      <c r="I2516" t="s">
        <v>431</v>
      </c>
      <c r="K2516" s="46"/>
      <c r="L2516" s="46" t="s">
        <v>3472</v>
      </c>
      <c r="M2516" s="12" t="s">
        <v>583</v>
      </c>
      <c r="N2516" s="40"/>
      <c r="O2516" s="40"/>
      <c r="P2516" s="40"/>
      <c r="Q2516" s="40"/>
      <c r="R2516" s="39"/>
      <c r="S2516" s="39"/>
      <c r="T2516" s="39"/>
      <c r="U2516" s="40"/>
      <c r="V2516" s="39"/>
      <c r="W2516" s="69"/>
      <c r="Y2516" t="s">
        <v>40</v>
      </c>
      <c r="AA2516">
        <v>15093</v>
      </c>
      <c r="AB2516" t="b">
        <f>if((W2516=""),false,true)</f>
        <v>0</v>
      </c>
      <c r="AD2516" s="8"/>
    </row>
    <row r="2517" ht="14.25" customHeight="1">
      <c r="A2517" s="38">
        <v>75</v>
      </c>
      <c r="B2517" s="44" t="s">
        <v>3412</v>
      </c>
      <c r="C2517" s="46" t="s">
        <v>3473</v>
      </c>
      <c r="D2517" s="46" t="s">
        <v>3465</v>
      </c>
      <c r="E2517" s="46" t="s">
        <v>3468</v>
      </c>
      <c r="F2517" s="41" t="s">
        <v>689</v>
      </c>
      <c r="G2517" s="41" t="s">
        <v>762</v>
      </c>
      <c r="H2517" s="65">
        <v>2.41</v>
      </c>
      <c r="I2517" t="s">
        <v>431</v>
      </c>
      <c r="K2517" s="46" t="s">
        <v>240</v>
      </c>
      <c r="L2517" s="46" t="s">
        <v>3474</v>
      </c>
      <c r="M2517" s="12" t="s">
        <v>583</v>
      </c>
      <c r="N2517" s="40"/>
      <c r="O2517" s="40"/>
      <c r="P2517" s="40"/>
      <c r="Q2517" s="40"/>
      <c r="R2517" s="39"/>
      <c r="S2517" s="39"/>
      <c r="T2517" s="39"/>
      <c r="U2517" s="40"/>
      <c r="V2517" s="39"/>
      <c r="W2517" s="69"/>
      <c r="Y2517" t="s">
        <v>40</v>
      </c>
      <c r="AA2517">
        <v>15093</v>
      </c>
      <c r="AB2517" t="b">
        <f>if((W2517=""),false,true)</f>
        <v>0</v>
      </c>
      <c r="AD2517" s="8"/>
    </row>
    <row r="2518" ht="14.25" customHeight="1">
      <c r="A2518" s="38">
        <v>75</v>
      </c>
      <c r="B2518" s="44" t="s">
        <v>2666</v>
      </c>
      <c r="C2518" s="46" t="s">
        <v>3473</v>
      </c>
      <c r="D2518" s="46" t="s">
        <v>3465</v>
      </c>
      <c r="E2518" s="46" t="s">
        <v>3468</v>
      </c>
      <c r="F2518" s="41" t="s">
        <v>1281</v>
      </c>
      <c r="G2518" s="41" t="s">
        <v>1282</v>
      </c>
      <c r="H2518" s="65">
        <v>5.74</v>
      </c>
      <c r="I2518" t="s">
        <v>431</v>
      </c>
      <c r="K2518" s="46" t="s">
        <v>240</v>
      </c>
      <c r="L2518" s="46" t="s">
        <v>3475</v>
      </c>
      <c r="M2518" s="12" t="s">
        <v>583</v>
      </c>
      <c r="N2518" s="40"/>
      <c r="O2518" s="40"/>
      <c r="P2518" s="40"/>
      <c r="Q2518" s="40"/>
      <c r="R2518" s="39"/>
      <c r="S2518" s="39"/>
      <c r="T2518" s="39"/>
      <c r="U2518" s="40"/>
      <c r="V2518" s="39"/>
      <c r="W2518" s="69"/>
      <c r="Y2518" t="s">
        <v>40</v>
      </c>
      <c r="AA2518">
        <v>15093</v>
      </c>
      <c r="AB2518" t="b">
        <f>if((W2518=""),false,true)</f>
        <v>0</v>
      </c>
      <c r="AD2518" s="8"/>
    </row>
    <row r="2519" ht="14.25" customHeight="1">
      <c r="A2519" s="38">
        <v>75</v>
      </c>
      <c r="B2519" s="44" t="s">
        <v>2591</v>
      </c>
      <c r="C2519" s="46" t="s">
        <v>3473</v>
      </c>
      <c r="D2519" s="46" t="s">
        <v>3465</v>
      </c>
      <c r="E2519" s="46" t="s">
        <v>3468</v>
      </c>
      <c r="F2519" s="41" t="s">
        <v>238</v>
      </c>
      <c r="G2519" s="41" t="s">
        <v>239</v>
      </c>
      <c r="H2519" s="65">
        <v>5.02</v>
      </c>
      <c r="I2519" t="s">
        <v>431</v>
      </c>
      <c r="K2519" s="46" t="s">
        <v>240</v>
      </c>
      <c r="L2519" s="46" t="s">
        <v>3476</v>
      </c>
      <c r="M2519" s="12" t="s">
        <v>583</v>
      </c>
      <c r="N2519" s="40"/>
      <c r="O2519" s="40"/>
      <c r="P2519" s="40"/>
      <c r="Q2519" s="40"/>
      <c r="R2519" s="39"/>
      <c r="S2519" s="39"/>
      <c r="T2519" s="39"/>
      <c r="U2519" s="40"/>
      <c r="V2519" s="39"/>
      <c r="W2519" s="69"/>
      <c r="Y2519" t="s">
        <v>40</v>
      </c>
      <c r="AA2519">
        <v>15093</v>
      </c>
      <c r="AB2519" t="b">
        <f>if((W2519=""),false,true)</f>
        <v>0</v>
      </c>
      <c r="AD2519" s="8"/>
    </row>
    <row r="2520" ht="14.25" customHeight="1">
      <c r="A2520" s="38">
        <v>75</v>
      </c>
      <c r="B2520" s="44" t="s">
        <v>3477</v>
      </c>
      <c r="C2520" s="46" t="s">
        <v>3473</v>
      </c>
      <c r="D2520" s="46" t="s">
        <v>3465</v>
      </c>
      <c r="E2520" s="46" t="s">
        <v>3468</v>
      </c>
      <c r="F2520" s="41" t="s">
        <v>731</v>
      </c>
      <c r="G2520" s="41" t="s">
        <v>767</v>
      </c>
      <c r="H2520" s="65">
        <v>0.89</v>
      </c>
      <c r="I2520" t="s">
        <v>431</v>
      </c>
      <c r="K2520" s="46" t="s">
        <v>240</v>
      </c>
      <c r="L2520" s="46" t="s">
        <v>3478</v>
      </c>
      <c r="M2520" s="12" t="s">
        <v>583</v>
      </c>
      <c r="N2520" s="40"/>
      <c r="O2520" s="40"/>
      <c r="P2520" s="40"/>
      <c r="Q2520" s="40"/>
      <c r="R2520" s="39"/>
      <c r="S2520" s="39"/>
      <c r="T2520" s="39"/>
      <c r="U2520" s="40"/>
      <c r="V2520" s="39"/>
      <c r="W2520" s="69"/>
      <c r="Y2520" t="s">
        <v>40</v>
      </c>
      <c r="AA2520">
        <v>15093</v>
      </c>
      <c r="AB2520" t="b">
        <f>if((W2520=""),false,true)</f>
        <v>0</v>
      </c>
      <c r="AD2520" s="8"/>
    </row>
    <row r="2521" ht="14.25" customHeight="1">
      <c r="A2521" s="38">
        <v>210</v>
      </c>
      <c r="B2521" s="44" t="s">
        <v>3479</v>
      </c>
      <c r="C2521" s="46" t="s">
        <v>3480</v>
      </c>
      <c r="D2521" s="46" t="s">
        <v>3481</v>
      </c>
      <c r="E2521" s="46" t="s">
        <v>3466</v>
      </c>
      <c r="F2521" s="41" t="s">
        <v>429</v>
      </c>
      <c r="G2521" s="41" t="s">
        <v>430</v>
      </c>
      <c r="H2521" s="65">
        <v>2.09</v>
      </c>
      <c r="I2521" t="s">
        <v>1720</v>
      </c>
      <c r="K2521" s="46" t="s">
        <v>3482</v>
      </c>
      <c r="L2521" s="46" t="str">
        <f>((I2521&amp;A2521)&amp;"-")&amp;B2521</f>
        <v>UC210-41-</v>
      </c>
      <c r="M2521" t="s">
        <v>583</v>
      </c>
      <c r="N2521" s="40"/>
      <c r="O2521" s="40"/>
      <c r="P2521" s="40"/>
      <c r="Q2521" s="40"/>
      <c r="R2521" s="39"/>
      <c r="S2521" s="39"/>
      <c r="T2521" s="39"/>
      <c r="U2521" s="40"/>
      <c r="V2521" s="39"/>
      <c r="W2521" s="69"/>
      <c r="Y2521" t="s">
        <v>1004</v>
      </c>
      <c r="AA2521">
        <v>15093</v>
      </c>
      <c r="AB2521" t="b">
        <f>if((W2521=""),false,true)</f>
        <v>0</v>
      </c>
      <c r="AD2521" s="8"/>
    </row>
    <row r="2522" ht="14.25" customHeight="1">
      <c r="A2522" s="38">
        <v>210</v>
      </c>
      <c r="B2522" s="44" t="s">
        <v>3483</v>
      </c>
      <c r="C2522" s="46" t="s">
        <v>3480</v>
      </c>
      <c r="D2522" s="46" t="s">
        <v>3481</v>
      </c>
      <c r="E2522" s="46" t="s">
        <v>3466</v>
      </c>
      <c r="F2522" s="41" t="s">
        <v>429</v>
      </c>
      <c r="G2522" s="41" t="s">
        <v>430</v>
      </c>
      <c r="H2522" s="65">
        <v>2.15</v>
      </c>
      <c r="I2522" t="s">
        <v>1720</v>
      </c>
      <c r="K2522" s="46" t="s">
        <v>3482</v>
      </c>
      <c r="L2522" s="46" t="str">
        <f>((I2522&amp;A2522)&amp;"-")&amp;B2522</f>
        <v>UC210-42-</v>
      </c>
      <c r="M2522" t="s">
        <v>583</v>
      </c>
      <c r="N2522" s="40"/>
      <c r="O2522" s="40"/>
      <c r="P2522" s="40"/>
      <c r="Q2522" s="40"/>
      <c r="R2522" s="39"/>
      <c r="S2522" s="39"/>
      <c r="T2522" s="39"/>
      <c r="U2522" s="40"/>
      <c r="V2522" s="39"/>
      <c r="W2522" s="69"/>
      <c r="Y2522" t="s">
        <v>1004</v>
      </c>
      <c r="AA2522">
        <v>15093</v>
      </c>
      <c r="AB2522" t="b">
        <f>if((W2522=""),false,true)</f>
        <v>0</v>
      </c>
      <c r="AD2522" s="8"/>
    </row>
    <row r="2523" ht="14.25" customHeight="1">
      <c r="A2523" s="38">
        <v>210</v>
      </c>
      <c r="B2523" s="44" t="s">
        <v>3484</v>
      </c>
      <c r="C2523" s="46" t="s">
        <v>3480</v>
      </c>
      <c r="D2523" s="46" t="s">
        <v>3481</v>
      </c>
      <c r="E2523" s="46" t="s">
        <v>3466</v>
      </c>
      <c r="F2523" s="41" t="s">
        <v>434</v>
      </c>
      <c r="G2523" s="41" t="s">
        <v>435</v>
      </c>
      <c r="H2523" s="65">
        <v>2.26</v>
      </c>
      <c r="I2523" t="s">
        <v>1720</v>
      </c>
      <c r="K2523" s="46" t="s">
        <v>3482</v>
      </c>
      <c r="L2523" s="46" t="str">
        <f>((I2523&amp;A2523)&amp;"-")&amp;B2523</f>
        <v>UC210-15-</v>
      </c>
      <c r="M2523" t="s">
        <v>583</v>
      </c>
      <c r="N2523" s="40"/>
      <c r="O2523" s="40"/>
      <c r="P2523" s="40"/>
      <c r="Q2523" s="40"/>
      <c r="R2523" s="39"/>
      <c r="S2523" s="39"/>
      <c r="T2523" s="39"/>
      <c r="U2523" s="40"/>
      <c r="V2523" s="39"/>
      <c r="W2523" s="69"/>
      <c r="Y2523" t="s">
        <v>1004</v>
      </c>
      <c r="AA2523">
        <v>15093</v>
      </c>
      <c r="AB2523" t="b">
        <f>if((W2523=""),false,true)</f>
        <v>0</v>
      </c>
      <c r="AD2523" s="8"/>
    </row>
    <row r="2524" ht="14.25" customHeight="1">
      <c r="A2524" s="38">
        <v>210</v>
      </c>
      <c r="B2524" s="44" t="s">
        <v>3485</v>
      </c>
      <c r="C2524" s="46" t="s">
        <v>3480</v>
      </c>
      <c r="D2524" s="46" t="s">
        <v>3481</v>
      </c>
      <c r="E2524" s="46" t="s">
        <v>3466</v>
      </c>
      <c r="F2524" s="41" t="s">
        <v>434</v>
      </c>
      <c r="G2524" s="41" t="s">
        <v>435</v>
      </c>
      <c r="H2524" s="65">
        <v>2.26</v>
      </c>
      <c r="I2524" t="s">
        <v>1720</v>
      </c>
      <c r="K2524" s="46" t="s">
        <v>3482</v>
      </c>
      <c r="L2524" s="46" t="str">
        <f>((I2524&amp;A2524)&amp;"-")&amp;B2524</f>
        <v>UC210-16-</v>
      </c>
      <c r="M2524" t="s">
        <v>583</v>
      </c>
      <c r="N2524" s="40"/>
      <c r="O2524" s="40"/>
      <c r="P2524" s="40"/>
      <c r="Q2524" s="40"/>
      <c r="R2524" s="39"/>
      <c r="S2524" s="39"/>
      <c r="T2524" s="39"/>
      <c r="U2524" s="40"/>
      <c r="V2524" s="39"/>
      <c r="W2524" s="69"/>
      <c r="Y2524" t="s">
        <v>1004</v>
      </c>
      <c r="AA2524">
        <v>15093</v>
      </c>
      <c r="AB2524" t="b">
        <f>if((W2524=""),false,true)</f>
        <v>0</v>
      </c>
      <c r="AD2524" s="8"/>
    </row>
    <row r="2525" ht="14.25" customHeight="1">
      <c r="A2525" s="38">
        <v>1287</v>
      </c>
      <c r="B2525" s="46" t="s">
        <v>53</v>
      </c>
      <c r="C2525" s="46" t="s">
        <v>45</v>
      </c>
      <c r="D2525" s="46" t="s">
        <v>3486</v>
      </c>
      <c r="E2525" s="46" t="s">
        <v>3487</v>
      </c>
      <c r="F2525" t="s">
        <v>48</v>
      </c>
      <c r="G2525" s="46" t="s">
        <v>49</v>
      </c>
      <c r="H2525">
        <v>0.000831763771</v>
      </c>
      <c r="I2525" t="s">
        <v>37</v>
      </c>
      <c r="L2525" s="46" t="str">
        <f>((I2525&amp;A2525)&amp;"-")&amp;B2525</f>
        <v>REF1287-Wang 99 - S1</v>
      </c>
      <c r="M2525" t="s">
        <v>39</v>
      </c>
      <c r="N2525" s="40"/>
      <c r="O2525" s="40"/>
      <c r="P2525" s="40"/>
      <c r="Q2525" s="40"/>
      <c r="R2525" s="39"/>
      <c r="S2525" s="39"/>
      <c r="T2525" s="39"/>
      <c r="U2525" s="40"/>
      <c r="V2525" s="39"/>
      <c r="W2525" s="69"/>
      <c r="Y2525" t="s">
        <v>294</v>
      </c>
      <c r="AA2525">
        <v>13875160</v>
      </c>
      <c r="AB2525" s="46" t="b">
        <v>0</v>
      </c>
      <c r="AD2525" s="8"/>
    </row>
    <row r="2526" ht="14.25" customHeight="1">
      <c r="A2526" s="38">
        <v>1287</v>
      </c>
      <c r="B2526" s="46" t="s">
        <v>174</v>
      </c>
      <c r="C2526" s="46" t="s">
        <v>45</v>
      </c>
      <c r="D2526" s="46" t="s">
        <v>3486</v>
      </c>
      <c r="E2526" s="46" t="s">
        <v>3487</v>
      </c>
      <c r="F2526" t="s">
        <v>48</v>
      </c>
      <c r="G2526" s="46" t="s">
        <v>49</v>
      </c>
      <c r="H2526">
        <v>0.000831763771</v>
      </c>
      <c r="I2526" t="s">
        <v>37</v>
      </c>
      <c r="L2526" s="46" t="str">
        <f>((I2526&amp;A2526)&amp;"-")&amp;B2526</f>
        <v>REF1287-Wang 99 - S2</v>
      </c>
      <c r="M2526" t="s">
        <v>39</v>
      </c>
      <c r="N2526" s="40"/>
      <c r="O2526" s="40"/>
      <c r="P2526" s="40"/>
      <c r="Q2526" s="40"/>
      <c r="R2526" s="39"/>
      <c r="S2526" s="39"/>
      <c r="T2526" s="39"/>
      <c r="U2526" s="40"/>
      <c r="V2526" s="39"/>
      <c r="W2526" s="69"/>
      <c r="Y2526" t="s">
        <v>294</v>
      </c>
      <c r="AA2526">
        <v>13875160</v>
      </c>
      <c r="AB2526" s="46" t="b">
        <v>0</v>
      </c>
      <c r="AD2526" s="8"/>
    </row>
    <row r="2527" ht="14.25" customHeight="1">
      <c r="A2527" s="38">
        <v>3</v>
      </c>
      <c r="B2527" s="44" t="s">
        <v>1192</v>
      </c>
      <c r="C2527" s="46" t="s">
        <v>1368</v>
      </c>
      <c r="D2527" s="46" t="s">
        <v>3488</v>
      </c>
      <c r="E2527" s="46" t="s">
        <v>3489</v>
      </c>
      <c r="F2527" s="41" t="s">
        <v>429</v>
      </c>
      <c r="G2527" s="41" t="s">
        <v>430</v>
      </c>
      <c r="H2527" s="65">
        <v>0.054785139530902</v>
      </c>
      <c r="I2527" t="s">
        <v>431</v>
      </c>
      <c r="K2527" s="46"/>
      <c r="L2527" s="46" t="str">
        <f>((I2527&amp;A2527)&amp;"-")&amp;B2527</f>
        <v>ONSC3-3-</v>
      </c>
      <c r="M2527" t="s">
        <v>1191</v>
      </c>
      <c r="N2527" s="40"/>
      <c r="O2527" s="40"/>
      <c r="P2527" s="40"/>
      <c r="Q2527" s="40"/>
      <c r="R2527" s="39"/>
      <c r="S2527" s="39"/>
      <c r="T2527" s="39"/>
      <c r="U2527" s="40"/>
      <c r="V2527" s="39"/>
      <c r="W2527" s="69"/>
      <c r="Y2527" t="s">
        <v>40</v>
      </c>
      <c r="AA2527">
        <v>4447567</v>
      </c>
      <c r="AB2527" t="b">
        <f>if((W2527=""),false,true)</f>
        <v>0</v>
      </c>
      <c r="AD2527" s="8"/>
    </row>
    <row r="2528" ht="14.25" customHeight="1">
      <c r="A2528" s="38">
        <v>3</v>
      </c>
      <c r="B2528" s="44" t="s">
        <v>763</v>
      </c>
      <c r="C2528" s="46" t="s">
        <v>1368</v>
      </c>
      <c r="D2528" s="46" t="s">
        <v>3488</v>
      </c>
      <c r="E2528" s="46" t="s">
        <v>3489</v>
      </c>
      <c r="F2528" s="41" t="s">
        <v>434</v>
      </c>
      <c r="G2528" s="41" t="s">
        <v>435</v>
      </c>
      <c r="H2528" s="65">
        <v>0.07418820978143</v>
      </c>
      <c r="I2528" t="s">
        <v>431</v>
      </c>
      <c r="K2528" s="46"/>
      <c r="L2528" s="46" t="str">
        <f>((I2528&amp;A2528)&amp;"-")&amp;B2528</f>
        <v>ONSC3-7-</v>
      </c>
      <c r="M2528" t="s">
        <v>1191</v>
      </c>
      <c r="N2528" s="40"/>
      <c r="O2528" s="40"/>
      <c r="P2528" s="40"/>
      <c r="Q2528" s="40"/>
      <c r="R2528" s="39"/>
      <c r="S2528" s="39"/>
      <c r="T2528" s="39"/>
      <c r="U2528" s="40"/>
      <c r="V2528" s="39"/>
      <c r="W2528" s="69"/>
      <c r="Y2528" t="s">
        <v>40</v>
      </c>
      <c r="AA2528">
        <v>4447567</v>
      </c>
      <c r="AB2528" t="b">
        <f>if((W2528=""),false,true)</f>
        <v>0</v>
      </c>
      <c r="AD2528" s="8"/>
    </row>
    <row r="2529" ht="14.25" customHeight="1">
      <c r="A2529" s="38">
        <v>3</v>
      </c>
      <c r="B2529" s="44" t="s">
        <v>1847</v>
      </c>
      <c r="C2529" s="46" t="s">
        <v>1368</v>
      </c>
      <c r="D2529" s="46" t="s">
        <v>3488</v>
      </c>
      <c r="E2529" s="46" t="s">
        <v>3489</v>
      </c>
      <c r="F2529" s="41" t="s">
        <v>238</v>
      </c>
      <c r="G2529" s="41" t="s">
        <v>239</v>
      </c>
      <c r="H2529" s="65">
        <v>0.41659533184957</v>
      </c>
      <c r="I2529" t="s">
        <v>431</v>
      </c>
      <c r="K2529" s="46"/>
      <c r="L2529" s="46" t="str">
        <f>((I2529&amp;A2529)&amp;"-")&amp;B2529</f>
        <v>ONSC3-11-</v>
      </c>
      <c r="M2529" t="s">
        <v>1191</v>
      </c>
      <c r="N2529" s="40"/>
      <c r="O2529" s="40"/>
      <c r="P2529" s="40"/>
      <c r="Q2529" s="40"/>
      <c r="R2529" s="39"/>
      <c r="S2529" s="39"/>
      <c r="T2529" s="39"/>
      <c r="U2529" s="40"/>
      <c r="V2529" s="39"/>
      <c r="W2529" s="69"/>
      <c r="Y2529" t="s">
        <v>40</v>
      </c>
      <c r="AA2529">
        <v>4447567</v>
      </c>
      <c r="AB2529" t="b">
        <f>if((W2529=""),false,true)</f>
        <v>0</v>
      </c>
      <c r="AD2529" s="8"/>
    </row>
    <row r="2530" ht="14.25" customHeight="1">
      <c r="A2530" s="38">
        <v>32</v>
      </c>
      <c r="B2530" s="44" t="s">
        <v>1192</v>
      </c>
      <c r="C2530" s="44" t="s">
        <v>1372</v>
      </c>
      <c r="D2530" s="46" t="s">
        <v>3488</v>
      </c>
      <c r="E2530" s="46" t="s">
        <v>3489</v>
      </c>
      <c r="F2530" s="41" t="s">
        <v>429</v>
      </c>
      <c r="G2530" s="41" t="s">
        <v>430</v>
      </c>
      <c r="H2530" s="65">
        <v>0.06</v>
      </c>
      <c r="I2530" t="s">
        <v>431</v>
      </c>
      <c r="K2530" s="46"/>
      <c r="L2530" s="46" t="str">
        <f>((I2530&amp;A2530)&amp;"-")&amp;B2530</f>
        <v>ONSC32-3-</v>
      </c>
      <c r="M2530" t="s">
        <v>1191</v>
      </c>
      <c r="N2530" s="40"/>
      <c r="O2530" s="40"/>
      <c r="P2530" s="40"/>
      <c r="Q2530" s="40"/>
      <c r="R2530" s="39"/>
      <c r="S2530" s="39"/>
      <c r="T2530" s="39"/>
      <c r="U2530" s="40"/>
      <c r="V2530" s="39"/>
      <c r="W2530" s="69"/>
      <c r="Y2530" t="s">
        <v>40</v>
      </c>
      <c r="AA2530">
        <v>4447567</v>
      </c>
      <c r="AB2530" t="b">
        <f>if((W2530=""),false,true)</f>
        <v>0</v>
      </c>
      <c r="AD2530" s="8"/>
    </row>
    <row r="2531" ht="14.25" customHeight="1">
      <c r="A2531" s="38">
        <v>32</v>
      </c>
      <c r="B2531" s="44" t="s">
        <v>764</v>
      </c>
      <c r="C2531" s="44" t="s">
        <v>1372</v>
      </c>
      <c r="D2531" s="46" t="s">
        <v>3488</v>
      </c>
      <c r="E2531" s="46" t="s">
        <v>3489</v>
      </c>
      <c r="F2531" s="41" t="s">
        <v>434</v>
      </c>
      <c r="G2531" s="41" t="s">
        <v>435</v>
      </c>
      <c r="H2531" s="65">
        <v>0.07</v>
      </c>
      <c r="I2531" t="s">
        <v>431</v>
      </c>
      <c r="K2531" s="46"/>
      <c r="L2531" s="46" t="str">
        <f>((I2531&amp;A2531)&amp;"-")&amp;B2531</f>
        <v>ONSC32-6-</v>
      </c>
      <c r="M2531" t="s">
        <v>1191</v>
      </c>
      <c r="N2531" s="40"/>
      <c r="O2531" s="40"/>
      <c r="P2531" s="40"/>
      <c r="Q2531" s="40"/>
      <c r="R2531" s="39"/>
      <c r="S2531" s="39"/>
      <c r="T2531" s="39"/>
      <c r="U2531" s="40"/>
      <c r="V2531" s="39"/>
      <c r="W2531" s="69"/>
      <c r="Y2531" t="s">
        <v>40</v>
      </c>
      <c r="AA2531">
        <v>4447567</v>
      </c>
      <c r="AB2531" t="b">
        <f>if((W2531=""),false,true)</f>
        <v>0</v>
      </c>
      <c r="AD2531" s="8"/>
    </row>
    <row r="2532" ht="14.25" customHeight="1">
      <c r="A2532" s="38">
        <v>205</v>
      </c>
      <c r="B2532" s="44" t="s">
        <v>433</v>
      </c>
      <c r="C2532" s="46" t="s">
        <v>1680</v>
      </c>
      <c r="D2532" s="46" t="s">
        <v>3490</v>
      </c>
      <c r="E2532" s="46" t="s">
        <v>3491</v>
      </c>
      <c r="F2532" s="41" t="s">
        <v>434</v>
      </c>
      <c r="G2532" s="41" t="s">
        <v>435</v>
      </c>
      <c r="H2532" s="65">
        <v>1.36</v>
      </c>
      <c r="I2532" t="s">
        <v>431</v>
      </c>
      <c r="K2532" s="46"/>
      <c r="L2532" s="46" t="str">
        <f>((I2532&amp;A2532)&amp;"-")&amp;B2532</f>
        <v>ONSC205-4-</v>
      </c>
      <c r="M2532" t="s">
        <v>1191</v>
      </c>
      <c r="N2532" s="40"/>
      <c r="O2532" s="40"/>
      <c r="P2532" s="40"/>
      <c r="Q2532" s="40"/>
      <c r="R2532" s="39"/>
      <c r="S2532" s="39"/>
      <c r="T2532" s="39"/>
      <c r="U2532" s="40"/>
      <c r="V2532" s="39"/>
      <c r="W2532" s="69"/>
      <c r="Y2532" t="s">
        <v>40</v>
      </c>
      <c r="AA2532">
        <v>7199</v>
      </c>
      <c r="AB2532" t="b">
        <f>if((W2532=""),false,true)</f>
        <v>0</v>
      </c>
      <c r="AD2532" s="8"/>
    </row>
    <row r="2533" ht="14.25" customHeight="1">
      <c r="A2533" s="38">
        <v>208</v>
      </c>
      <c r="B2533" s="44" t="s">
        <v>3492</v>
      </c>
      <c r="C2533" s="46" t="s">
        <v>1722</v>
      </c>
      <c r="D2533" s="46" t="s">
        <v>3490</v>
      </c>
      <c r="E2533" s="46" t="s">
        <v>3491</v>
      </c>
      <c r="F2533" s="41" t="s">
        <v>689</v>
      </c>
      <c r="G2533" s="41" t="s">
        <v>762</v>
      </c>
      <c r="H2533" s="65">
        <v>2.6</v>
      </c>
      <c r="I2533" t="s">
        <v>1720</v>
      </c>
      <c r="K2533" s="46"/>
      <c r="L2533" s="46" t="str">
        <f>((I2533&amp;A2533)&amp;"-")&amp;B2533</f>
        <v>UC208-20b</v>
      </c>
      <c r="M2533" t="s">
        <v>1191</v>
      </c>
      <c r="N2533" s="40"/>
      <c r="O2533" s="40"/>
      <c r="P2533" s="40"/>
      <c r="Q2533" s="40"/>
      <c r="R2533" s="39"/>
      <c r="S2533" s="39"/>
      <c r="T2533" s="39"/>
      <c r="U2533" s="40"/>
      <c r="V2533" s="39"/>
      <c r="W2533" s="69"/>
      <c r="Y2533" t="s">
        <v>40</v>
      </c>
      <c r="AA2533">
        <v>7199</v>
      </c>
      <c r="AB2533" t="b">
        <f>if((W2533=""),false,true)</f>
        <v>0</v>
      </c>
      <c r="AD2533" s="8"/>
    </row>
    <row r="2534" ht="14.25" customHeight="1">
      <c r="A2534" s="38">
        <v>208</v>
      </c>
      <c r="B2534" s="44" t="s">
        <v>3493</v>
      </c>
      <c r="C2534" s="46" t="s">
        <v>1722</v>
      </c>
      <c r="D2534" s="46" t="s">
        <v>3490</v>
      </c>
      <c r="E2534" s="46" t="s">
        <v>3491</v>
      </c>
      <c r="F2534" s="41" t="s">
        <v>1603</v>
      </c>
      <c r="G2534" s="41" t="s">
        <v>1604</v>
      </c>
      <c r="H2534" s="65">
        <v>4.02</v>
      </c>
      <c r="I2534" t="s">
        <v>1720</v>
      </c>
      <c r="K2534" s="46"/>
      <c r="L2534" s="46" t="str">
        <f>((I2534&amp;A2534)&amp;"-")&amp;B2534</f>
        <v>UC208-30b</v>
      </c>
      <c r="M2534" t="s">
        <v>1191</v>
      </c>
      <c r="N2534" s="40"/>
      <c r="O2534" s="40"/>
      <c r="P2534" s="40"/>
      <c r="Q2534" s="40"/>
      <c r="R2534" s="39"/>
      <c r="S2534" s="39"/>
      <c r="T2534" s="39"/>
      <c r="U2534" s="40"/>
      <c r="V2534" s="39"/>
      <c r="W2534" s="69"/>
      <c r="Y2534" t="s">
        <v>40</v>
      </c>
      <c r="AA2534">
        <v>7199</v>
      </c>
      <c r="AB2534" t="b">
        <f>if((W2534=""),false,true)</f>
        <v>0</v>
      </c>
      <c r="AD2534" s="8"/>
    </row>
    <row r="2535" ht="14.25" customHeight="1">
      <c r="A2535" s="38">
        <v>208</v>
      </c>
      <c r="B2535" s="44" t="s">
        <v>3494</v>
      </c>
      <c r="C2535" s="46" t="s">
        <v>1722</v>
      </c>
      <c r="D2535" s="46" t="s">
        <v>3490</v>
      </c>
      <c r="E2535" s="46" t="s">
        <v>3491</v>
      </c>
      <c r="F2535" s="41" t="s">
        <v>429</v>
      </c>
      <c r="G2535" s="41" t="s">
        <v>430</v>
      </c>
      <c r="H2535" s="65">
        <v>0.63</v>
      </c>
      <c r="I2535" t="s">
        <v>1720</v>
      </c>
      <c r="K2535" s="46"/>
      <c r="L2535" s="46" t="str">
        <f>((I2535&amp;A2535)&amp;"-")&amp;B2535</f>
        <v>UC208-50b</v>
      </c>
      <c r="M2535" t="s">
        <v>1191</v>
      </c>
      <c r="N2535" s="40"/>
      <c r="O2535" s="40"/>
      <c r="P2535" s="40"/>
      <c r="Q2535" s="40"/>
      <c r="R2535" s="39"/>
      <c r="S2535" s="39"/>
      <c r="T2535" s="39"/>
      <c r="U2535" s="40"/>
      <c r="V2535" s="39"/>
      <c r="W2535" s="69"/>
      <c r="Y2535" t="s">
        <v>40</v>
      </c>
      <c r="AA2535">
        <v>7199</v>
      </c>
      <c r="AB2535" t="b">
        <f>if((W2535=""),false,true)</f>
        <v>0</v>
      </c>
      <c r="AD2535" s="8"/>
    </row>
    <row r="2536" ht="14.25" customHeight="1">
      <c r="A2536" s="38">
        <v>208</v>
      </c>
      <c r="B2536" s="44" t="s">
        <v>3495</v>
      </c>
      <c r="C2536" s="46" t="s">
        <v>1722</v>
      </c>
      <c r="D2536" s="46" t="s">
        <v>3490</v>
      </c>
      <c r="E2536" s="46" t="s">
        <v>3491</v>
      </c>
      <c r="F2536" s="41" t="s">
        <v>238</v>
      </c>
      <c r="G2536" s="41" t="s">
        <v>239</v>
      </c>
      <c r="H2536" s="65">
        <v>2.5</v>
      </c>
      <c r="I2536" t="s">
        <v>1720</v>
      </c>
      <c r="K2536" s="46"/>
      <c r="L2536" s="46" t="str">
        <f>((I2536&amp;A2536)&amp;"-")&amp;B2536</f>
        <v>UC208-10b</v>
      </c>
      <c r="M2536" t="s">
        <v>1191</v>
      </c>
      <c r="N2536" s="40"/>
      <c r="O2536" s="40"/>
      <c r="P2536" s="40"/>
      <c r="Q2536" s="40"/>
      <c r="R2536" s="39"/>
      <c r="S2536" s="39"/>
      <c r="T2536" s="39"/>
      <c r="U2536" s="40"/>
      <c r="V2536" s="39"/>
      <c r="W2536" s="69"/>
      <c r="Y2536" t="s">
        <v>40</v>
      </c>
      <c r="AA2536">
        <v>7199</v>
      </c>
      <c r="AB2536" t="b">
        <f>if((W2536=""),false,true)</f>
        <v>0</v>
      </c>
      <c r="AD2536" s="8"/>
    </row>
    <row r="2537" ht="14.25" customHeight="1">
      <c r="A2537" s="38">
        <v>208</v>
      </c>
      <c r="B2537" s="44" t="s">
        <v>3496</v>
      </c>
      <c r="C2537" s="46" t="s">
        <v>1722</v>
      </c>
      <c r="D2537" s="46" t="s">
        <v>3490</v>
      </c>
      <c r="E2537" s="46" t="s">
        <v>3491</v>
      </c>
      <c r="F2537" s="41" t="s">
        <v>731</v>
      </c>
      <c r="G2537" s="41" t="s">
        <v>767</v>
      </c>
      <c r="H2537" s="65">
        <v>1.54</v>
      </c>
      <c r="I2537" t="s">
        <v>1720</v>
      </c>
      <c r="K2537" s="46"/>
      <c r="L2537" s="46" t="str">
        <f>((I2537&amp;A2537)&amp;"-")&amp;B2537</f>
        <v>UC208-40b</v>
      </c>
      <c r="M2537" t="s">
        <v>1191</v>
      </c>
      <c r="N2537" s="40"/>
      <c r="O2537" s="40"/>
      <c r="P2537" s="40"/>
      <c r="Q2537" s="40"/>
      <c r="R2537" s="39"/>
      <c r="S2537" s="39"/>
      <c r="T2537" s="39"/>
      <c r="U2537" s="40"/>
      <c r="V2537" s="39"/>
      <c r="W2537" s="69"/>
      <c r="Y2537" t="s">
        <v>40</v>
      </c>
      <c r="AA2537">
        <v>7199</v>
      </c>
      <c r="AB2537" t="b">
        <f>if((W2537=""),false,true)</f>
        <v>0</v>
      </c>
      <c r="AD2537" s="8"/>
    </row>
    <row r="2538" ht="14.25" customHeight="1">
      <c r="A2538" s="38">
        <v>218</v>
      </c>
      <c r="B2538" s="44" t="s">
        <v>1192</v>
      </c>
      <c r="C2538" s="46" t="s">
        <v>3497</v>
      </c>
      <c r="D2538" s="46" t="s">
        <v>3490</v>
      </c>
      <c r="E2538" s="46" t="s">
        <v>3498</v>
      </c>
      <c r="F2538" s="41" t="s">
        <v>3499</v>
      </c>
      <c r="G2538" s="41" t="s">
        <v>3500</v>
      </c>
      <c r="H2538" s="65">
        <v>4.46</v>
      </c>
      <c r="I2538" t="s">
        <v>431</v>
      </c>
      <c r="K2538" s="46" t="s">
        <v>2034</v>
      </c>
      <c r="L2538" s="46" t="s">
        <v>3501</v>
      </c>
      <c r="M2538" t="s">
        <v>1191</v>
      </c>
      <c r="N2538" s="40"/>
      <c r="O2538" s="40"/>
      <c r="P2538" s="40"/>
      <c r="Q2538" s="40"/>
      <c r="R2538" s="39"/>
      <c r="S2538" s="39"/>
      <c r="T2538" s="39"/>
      <c r="U2538" s="40"/>
      <c r="V2538" s="39"/>
      <c r="W2538" s="69"/>
      <c r="Y2538" t="s">
        <v>40</v>
      </c>
      <c r="AA2538">
        <v>7199</v>
      </c>
      <c r="AB2538" s="46" t="b">
        <v>0</v>
      </c>
      <c r="AD2538" s="8"/>
    </row>
    <row r="2539" ht="14.25" customHeight="1">
      <c r="A2539" s="38">
        <v>1287</v>
      </c>
      <c r="B2539" s="46" t="s">
        <v>44</v>
      </c>
      <c r="C2539" s="46" t="s">
        <v>45</v>
      </c>
      <c r="D2539" s="46" t="s">
        <v>3502</v>
      </c>
      <c r="E2539" s="46" t="s">
        <v>3503</v>
      </c>
      <c r="F2539" t="s">
        <v>48</v>
      </c>
      <c r="G2539" s="46" t="s">
        <v>49</v>
      </c>
      <c r="H2539">
        <v>0.00966050879</v>
      </c>
      <c r="I2539" t="s">
        <v>37</v>
      </c>
      <c r="L2539" s="46" t="str">
        <f>((I2539&amp;A2539)&amp;"-")&amp;B2539</f>
        <v>REF1287-Wang 99 - S3</v>
      </c>
      <c r="M2539" t="s">
        <v>39</v>
      </c>
      <c r="N2539" s="40"/>
      <c r="O2539" s="40"/>
      <c r="P2539" s="40"/>
      <c r="Q2539" s="40"/>
      <c r="R2539" s="39"/>
      <c r="S2539" s="39"/>
      <c r="T2539" s="39"/>
      <c r="U2539" s="40"/>
      <c r="V2539" s="39"/>
      <c r="W2539" s="69"/>
      <c r="Y2539" t="s">
        <v>40</v>
      </c>
      <c r="AA2539">
        <v>13923490</v>
      </c>
      <c r="AB2539" s="46" t="b">
        <v>0</v>
      </c>
      <c r="AD2539" s="8"/>
    </row>
    <row r="2540" ht="14.25" customHeight="1">
      <c r="A2540" s="38">
        <v>1287</v>
      </c>
      <c r="B2540" s="46" t="s">
        <v>44</v>
      </c>
      <c r="C2540" s="46" t="s">
        <v>45</v>
      </c>
      <c r="D2540" s="46" t="s">
        <v>3504</v>
      </c>
      <c r="E2540" s="46" t="s">
        <v>3505</v>
      </c>
      <c r="F2540" t="s">
        <v>48</v>
      </c>
      <c r="G2540" s="46" t="s">
        <v>49</v>
      </c>
      <c r="H2540">
        <v>0.159955802861</v>
      </c>
      <c r="I2540" t="s">
        <v>37</v>
      </c>
      <c r="L2540" t="s">
        <v>50</v>
      </c>
      <c r="M2540" t="s">
        <v>39</v>
      </c>
      <c r="N2540" s="40"/>
      <c r="O2540" s="40"/>
      <c r="P2540" s="40"/>
      <c r="Q2540" s="40"/>
      <c r="R2540" s="39"/>
      <c r="S2540" s="39"/>
      <c r="T2540" s="39"/>
      <c r="U2540" s="40"/>
      <c r="V2540" s="39"/>
      <c r="W2540" s="69"/>
      <c r="Y2540" t="s">
        <v>40</v>
      </c>
      <c r="AA2540">
        <v>22074</v>
      </c>
      <c r="AB2540" s="46" t="b">
        <v>0</v>
      </c>
      <c r="AD2540" s="8"/>
    </row>
    <row r="2541" ht="14.25" customHeight="1">
      <c r="A2541" s="38">
        <v>1287</v>
      </c>
      <c r="B2541" s="46" t="s">
        <v>44</v>
      </c>
      <c r="C2541" s="46" t="s">
        <v>45</v>
      </c>
      <c r="D2541" s="46" t="s">
        <v>3506</v>
      </c>
      <c r="E2541" s="46" t="s">
        <v>3507</v>
      </c>
      <c r="F2541" t="s">
        <v>48</v>
      </c>
      <c r="G2541" s="46" t="s">
        <v>49</v>
      </c>
      <c r="H2541">
        <v>0.000057016427</v>
      </c>
      <c r="I2541" t="s">
        <v>37</v>
      </c>
      <c r="L2541" t="s">
        <v>50</v>
      </c>
      <c r="M2541" t="s">
        <v>39</v>
      </c>
      <c r="N2541" s="40"/>
      <c r="O2541" s="40"/>
      <c r="P2541" s="40"/>
      <c r="Q2541" s="40"/>
      <c r="R2541" s="39"/>
      <c r="S2541" s="39"/>
      <c r="T2541" s="39"/>
      <c r="U2541" s="40"/>
      <c r="V2541" s="39"/>
      <c r="W2541" s="69"/>
      <c r="Y2541" t="s">
        <v>40</v>
      </c>
      <c r="AA2541">
        <v>8396573</v>
      </c>
      <c r="AB2541" s="46" t="b">
        <v>0</v>
      </c>
      <c r="AD2541" s="8"/>
    </row>
    <row r="2542" ht="14.25" customHeight="1">
      <c r="A2542" s="38">
        <v>1287</v>
      </c>
      <c r="B2542" s="46" t="s">
        <v>174</v>
      </c>
      <c r="C2542" s="46" t="s">
        <v>45</v>
      </c>
      <c r="D2542" s="46" t="s">
        <v>3508</v>
      </c>
      <c r="E2542" s="46" t="s">
        <v>3509</v>
      </c>
      <c r="F2542" t="s">
        <v>48</v>
      </c>
      <c r="G2542" s="46" t="s">
        <v>49</v>
      </c>
      <c r="H2542">
        <v>0.00645654229</v>
      </c>
      <c r="I2542" t="s">
        <v>37</v>
      </c>
      <c r="L2542" t="s">
        <v>50</v>
      </c>
      <c r="M2542" t="s">
        <v>39</v>
      </c>
      <c r="N2542" s="40"/>
      <c r="O2542" s="40"/>
      <c r="P2542" s="40"/>
      <c r="Q2542" s="40"/>
      <c r="R2542" s="39"/>
      <c r="S2542" s="39"/>
      <c r="T2542" s="39"/>
      <c r="U2542" s="40"/>
      <c r="V2542" s="39"/>
      <c r="W2542" s="69"/>
      <c r="Y2542" t="s">
        <v>40</v>
      </c>
      <c r="AA2542">
        <v>60464</v>
      </c>
      <c r="AB2542" s="46" t="b">
        <v>0</v>
      </c>
      <c r="AD2542" s="8"/>
    </row>
    <row r="2543" ht="14.25" customHeight="1">
      <c r="A2543" s="38">
        <v>63</v>
      </c>
      <c r="B2543" s="44" t="s">
        <v>1684</v>
      </c>
      <c r="C2543" s="46" t="s">
        <v>3133</v>
      </c>
      <c r="D2543" s="46" t="s">
        <v>3510</v>
      </c>
      <c r="E2543" s="46" t="s">
        <v>3511</v>
      </c>
      <c r="F2543" s="41" t="s">
        <v>429</v>
      </c>
      <c r="G2543" s="41" t="s">
        <v>430</v>
      </c>
      <c r="H2543" s="65">
        <v>7.3</v>
      </c>
      <c r="I2543" t="s">
        <v>431</v>
      </c>
      <c r="K2543" s="46"/>
      <c r="L2543" s="46" t="str">
        <f>((I2543&amp;A2543)&amp;"-")&amp;B2543</f>
        <v>ONSC63-1-</v>
      </c>
      <c r="M2543" t="s">
        <v>1191</v>
      </c>
      <c r="N2543" s="40"/>
      <c r="O2543" s="40"/>
      <c r="P2543" s="40"/>
      <c r="Q2543" s="40"/>
      <c r="R2543" s="39"/>
      <c r="S2543" s="39"/>
      <c r="T2543" s="39"/>
      <c r="U2543" s="40"/>
      <c r="V2543" s="39"/>
      <c r="W2543" s="69"/>
      <c r="Y2543" t="s">
        <v>294</v>
      </c>
      <c r="AA2543">
        <v>21105903</v>
      </c>
      <c r="AB2543" t="b">
        <f>if((W2543=""),false,true)</f>
        <v>0</v>
      </c>
      <c r="AD2543" s="8"/>
    </row>
    <row r="2544" ht="14.25" customHeight="1">
      <c r="A2544" s="38">
        <v>63</v>
      </c>
      <c r="B2544" s="44" t="s">
        <v>425</v>
      </c>
      <c r="C2544" s="46" t="s">
        <v>3133</v>
      </c>
      <c r="D2544" s="46" t="s">
        <v>3510</v>
      </c>
      <c r="E2544" s="46" t="s">
        <v>3511</v>
      </c>
      <c r="F2544" s="41" t="s">
        <v>434</v>
      </c>
      <c r="G2544" s="41" t="s">
        <v>435</v>
      </c>
      <c r="H2544" s="65">
        <v>7.3</v>
      </c>
      <c r="I2544" t="s">
        <v>431</v>
      </c>
      <c r="K2544" s="46"/>
      <c r="L2544" s="46" t="str">
        <f>((I2544&amp;A2544)&amp;"-")&amp;B2544</f>
        <v>ONSC63-2-</v>
      </c>
      <c r="M2544" t="s">
        <v>1191</v>
      </c>
      <c r="N2544" s="40"/>
      <c r="O2544" s="40"/>
      <c r="P2544" s="40"/>
      <c r="Q2544" s="40"/>
      <c r="R2544" s="39"/>
      <c r="S2544" s="39"/>
      <c r="T2544" s="39"/>
      <c r="U2544" s="40"/>
      <c r="V2544" s="39"/>
      <c r="W2544" s="69"/>
      <c r="Y2544" t="s">
        <v>294</v>
      </c>
      <c r="AA2544">
        <v>21105903</v>
      </c>
      <c r="AB2544" t="b">
        <f>if((W2544=""),false,true)</f>
        <v>0</v>
      </c>
      <c r="AD2544" s="8"/>
    </row>
    <row r="2545" ht="14.25" customHeight="1">
      <c r="A2545" s="38">
        <v>63</v>
      </c>
      <c r="B2545" s="44" t="s">
        <v>1192</v>
      </c>
      <c r="C2545" s="46" t="s">
        <v>3133</v>
      </c>
      <c r="D2545" s="46" t="s">
        <v>3510</v>
      </c>
      <c r="E2545" s="46" t="s">
        <v>3511</v>
      </c>
      <c r="F2545" s="41" t="s">
        <v>238</v>
      </c>
      <c r="G2545" s="41" t="s">
        <v>239</v>
      </c>
      <c r="H2545" s="65">
        <v>7.3</v>
      </c>
      <c r="I2545" t="s">
        <v>431</v>
      </c>
      <c r="K2545" s="46"/>
      <c r="L2545" s="46" t="str">
        <f>((I2545&amp;A2545)&amp;"-")&amp;B2545</f>
        <v>ONSC63-3-</v>
      </c>
      <c r="M2545" t="s">
        <v>1191</v>
      </c>
      <c r="N2545" s="40"/>
      <c r="O2545" s="40"/>
      <c r="P2545" s="40"/>
      <c r="Q2545" s="40"/>
      <c r="R2545" s="39"/>
      <c r="S2545" s="39"/>
      <c r="T2545" s="39"/>
      <c r="U2545" s="40"/>
      <c r="V2545" s="39"/>
      <c r="W2545" s="69"/>
      <c r="Y2545" t="s">
        <v>294</v>
      </c>
      <c r="AA2545">
        <v>21105903</v>
      </c>
      <c r="AB2545" t="b">
        <f>if((W2545=""),false,true)</f>
        <v>0</v>
      </c>
      <c r="AD2545" s="8"/>
    </row>
    <row r="2546" ht="14.25" customHeight="1">
      <c r="A2546" s="38">
        <v>1287</v>
      </c>
      <c r="B2546" s="46" t="s">
        <v>44</v>
      </c>
      <c r="C2546" s="46" t="s">
        <v>45</v>
      </c>
      <c r="D2546" s="46" t="s">
        <v>3512</v>
      </c>
      <c r="E2546" s="46" t="s">
        <v>3513</v>
      </c>
      <c r="F2546" t="s">
        <v>48</v>
      </c>
      <c r="G2546" s="46" t="s">
        <v>49</v>
      </c>
      <c r="H2546">
        <v>0.026363313858</v>
      </c>
      <c r="I2546" t="s">
        <v>37</v>
      </c>
      <c r="L2546" t="s">
        <v>50</v>
      </c>
      <c r="M2546" t="s">
        <v>39</v>
      </c>
      <c r="N2546" s="40"/>
      <c r="O2546" s="40"/>
      <c r="P2546" s="40"/>
      <c r="Q2546" s="40"/>
      <c r="R2546" s="39"/>
      <c r="S2546" s="39"/>
      <c r="T2546" s="39"/>
      <c r="U2546" s="40"/>
      <c r="V2546" s="39"/>
      <c r="W2546" s="69"/>
      <c r="Y2546" t="s">
        <v>40</v>
      </c>
      <c r="AA2546">
        <v>61302</v>
      </c>
      <c r="AB2546" s="46" t="b">
        <v>0</v>
      </c>
      <c r="AD2546" s="8"/>
    </row>
    <row r="2547" ht="14.25" customHeight="1">
      <c r="A2547" s="38">
        <v>1287</v>
      </c>
      <c r="B2547" s="46" t="s">
        <v>44</v>
      </c>
      <c r="C2547" s="46" t="s">
        <v>45</v>
      </c>
      <c r="D2547" s="46" t="s">
        <v>3514</v>
      </c>
      <c r="E2547" s="46" t="s">
        <v>3515</v>
      </c>
      <c r="F2547" t="s">
        <v>48</v>
      </c>
      <c r="G2547" s="46" t="s">
        <v>49</v>
      </c>
      <c r="H2547">
        <v>0.022130947096</v>
      </c>
      <c r="I2547" t="s">
        <v>37</v>
      </c>
      <c r="L2547" s="46" t="str">
        <f>((I2547&amp;A2547)&amp;"-")&amp;B2547</f>
        <v>REF1287-Wang 99 - S3</v>
      </c>
      <c r="M2547" t="s">
        <v>39</v>
      </c>
      <c r="N2547" s="40"/>
      <c r="O2547" s="40"/>
      <c r="P2547" s="40"/>
      <c r="Q2547" s="40"/>
      <c r="R2547" s="39"/>
      <c r="S2547" s="39"/>
      <c r="T2547" s="39"/>
      <c r="U2547" s="40"/>
      <c r="V2547" s="39"/>
      <c r="W2547" s="69"/>
      <c r="Y2547" t="s">
        <v>40</v>
      </c>
      <c r="AA2547">
        <v>28295078</v>
      </c>
      <c r="AB2547" s="46" t="b">
        <v>0</v>
      </c>
      <c r="AD2547" s="8"/>
    </row>
    <row r="2548" ht="14.25" customHeight="1">
      <c r="A2548" s="38">
        <v>106</v>
      </c>
      <c r="B2548" s="44" t="s">
        <v>1686</v>
      </c>
      <c r="C2548" s="46" t="s">
        <v>3516</v>
      </c>
      <c r="D2548" s="46" t="s">
        <v>3517</v>
      </c>
      <c r="E2548" s="46" t="s">
        <v>3518</v>
      </c>
      <c r="F2548" s="41" t="s">
        <v>689</v>
      </c>
      <c r="G2548" s="41" t="s">
        <v>762</v>
      </c>
      <c r="H2548" s="65">
        <v>0.33</v>
      </c>
      <c r="I2548" t="s">
        <v>431</v>
      </c>
      <c r="K2548" s="46"/>
      <c r="L2548" s="46" t="s">
        <v>3519</v>
      </c>
      <c r="M2548" t="s">
        <v>583</v>
      </c>
      <c r="N2548" s="40"/>
      <c r="O2548" s="40"/>
      <c r="P2548" s="40"/>
      <c r="Q2548" s="40"/>
      <c r="R2548" s="39"/>
      <c r="S2548" s="39"/>
      <c r="T2548" s="39"/>
      <c r="U2548" s="40"/>
      <c r="V2548" s="39"/>
      <c r="W2548" s="69"/>
      <c r="Y2548" t="s">
        <v>40</v>
      </c>
      <c r="AA2548">
        <v>9579</v>
      </c>
      <c r="AB2548" t="b">
        <f>if((W2548=""),false,true)</f>
        <v>0</v>
      </c>
      <c r="AD2548" s="8"/>
    </row>
    <row r="2549" ht="14.25" customHeight="1">
      <c r="A2549" s="38">
        <v>106</v>
      </c>
      <c r="B2549" s="44" t="s">
        <v>1690</v>
      </c>
      <c r="C2549" s="46" t="s">
        <v>3516</v>
      </c>
      <c r="D2549" s="46" t="s">
        <v>3517</v>
      </c>
      <c r="E2549" s="46" t="s">
        <v>3518</v>
      </c>
      <c r="F2549" s="41" t="s">
        <v>689</v>
      </c>
      <c r="G2549" s="41" t="s">
        <v>762</v>
      </c>
      <c r="H2549" s="65">
        <v>0.37</v>
      </c>
      <c r="I2549" t="s">
        <v>431</v>
      </c>
      <c r="K2549" s="46"/>
      <c r="L2549" s="46" t="s">
        <v>3520</v>
      </c>
      <c r="M2549" t="s">
        <v>583</v>
      </c>
      <c r="N2549" s="40"/>
      <c r="O2549" s="40"/>
      <c r="P2549" s="40"/>
      <c r="Q2549" s="40"/>
      <c r="R2549" s="39"/>
      <c r="S2549" s="39"/>
      <c r="T2549" s="39"/>
      <c r="U2549" s="40"/>
      <c r="V2549" s="39"/>
      <c r="W2549" s="69"/>
      <c r="Y2549" t="s">
        <v>40</v>
      </c>
      <c r="AA2549">
        <v>9579</v>
      </c>
      <c r="AB2549" t="b">
        <f>if((W2549=""),false,true)</f>
        <v>0</v>
      </c>
      <c r="AD2549" s="8"/>
    </row>
    <row r="2550" ht="14.25" customHeight="1">
      <c r="A2550" s="38">
        <v>106</v>
      </c>
      <c r="B2550" s="44" t="s">
        <v>1692</v>
      </c>
      <c r="C2550" s="46" t="s">
        <v>3516</v>
      </c>
      <c r="D2550" s="46" t="s">
        <v>3517</v>
      </c>
      <c r="E2550" s="46" t="s">
        <v>3518</v>
      </c>
      <c r="F2550" s="41" t="s">
        <v>689</v>
      </c>
      <c r="G2550" s="41" t="s">
        <v>762</v>
      </c>
      <c r="H2550" s="65">
        <v>0.47</v>
      </c>
      <c r="I2550" t="s">
        <v>431</v>
      </c>
      <c r="K2550" s="46"/>
      <c r="L2550" s="46" t="s">
        <v>3521</v>
      </c>
      <c r="M2550" t="s">
        <v>583</v>
      </c>
      <c r="N2550" s="40"/>
      <c r="O2550" s="40"/>
      <c r="P2550" s="40"/>
      <c r="Q2550" s="40"/>
      <c r="R2550" s="39"/>
      <c r="S2550" s="39"/>
      <c r="T2550" s="39"/>
      <c r="U2550" s="40"/>
      <c r="V2550" s="39"/>
      <c r="W2550" s="69"/>
      <c r="Y2550" t="s">
        <v>40</v>
      </c>
      <c r="AA2550">
        <v>9579</v>
      </c>
      <c r="AB2550" t="b">
        <f>if((W2550=""),false,true)</f>
        <v>0</v>
      </c>
      <c r="AD2550" s="8"/>
    </row>
    <row r="2551" ht="14.25" customHeight="1">
      <c r="A2551" s="38">
        <v>106</v>
      </c>
      <c r="B2551" s="44" t="s">
        <v>1694</v>
      </c>
      <c r="C2551" s="46" t="s">
        <v>3516</v>
      </c>
      <c r="D2551" s="46" t="s">
        <v>3517</v>
      </c>
      <c r="E2551" s="46" t="s">
        <v>3518</v>
      </c>
      <c r="F2551" s="41" t="s">
        <v>1281</v>
      </c>
      <c r="G2551" s="41" t="s">
        <v>1282</v>
      </c>
      <c r="H2551" s="65">
        <v>4.08</v>
      </c>
      <c r="I2551" t="s">
        <v>431</v>
      </c>
      <c r="K2551" s="46"/>
      <c r="L2551" s="46" t="s">
        <v>3522</v>
      </c>
      <c r="M2551" t="s">
        <v>583</v>
      </c>
      <c r="N2551" s="40"/>
      <c r="O2551" s="40"/>
      <c r="P2551" s="40"/>
      <c r="Q2551" s="40"/>
      <c r="R2551" s="39"/>
      <c r="S2551" s="39"/>
      <c r="T2551" s="39"/>
      <c r="U2551" s="40"/>
      <c r="V2551" s="39"/>
      <c r="W2551" s="69"/>
      <c r="Y2551" t="s">
        <v>40</v>
      </c>
      <c r="AA2551">
        <v>9579</v>
      </c>
      <c r="AB2551" t="b">
        <f>if((W2551=""),false,true)</f>
        <v>0</v>
      </c>
      <c r="AD2551" s="8"/>
    </row>
    <row r="2552" ht="14.25" customHeight="1">
      <c r="A2552" s="38">
        <v>106</v>
      </c>
      <c r="B2552" s="44" t="s">
        <v>1696</v>
      </c>
      <c r="C2552" s="46" t="s">
        <v>3516</v>
      </c>
      <c r="D2552" s="46" t="s">
        <v>3517</v>
      </c>
      <c r="E2552" s="46" t="s">
        <v>3518</v>
      </c>
      <c r="F2552" s="41" t="s">
        <v>1281</v>
      </c>
      <c r="G2552" s="41" t="s">
        <v>1282</v>
      </c>
      <c r="H2552" s="65">
        <v>4.16</v>
      </c>
      <c r="I2552" t="s">
        <v>431</v>
      </c>
      <c r="K2552" s="46"/>
      <c r="L2552" s="46" t="s">
        <v>3523</v>
      </c>
      <c r="M2552" t="s">
        <v>583</v>
      </c>
      <c r="N2552" s="40"/>
      <c r="O2552" s="40"/>
      <c r="P2552" s="40"/>
      <c r="Q2552" s="40"/>
      <c r="R2552" s="39"/>
      <c r="S2552" s="39"/>
      <c r="T2552" s="39"/>
      <c r="U2552" s="40"/>
      <c r="V2552" s="39"/>
      <c r="W2552" s="69"/>
      <c r="Y2552" t="s">
        <v>40</v>
      </c>
      <c r="AA2552">
        <v>9579</v>
      </c>
      <c r="AB2552" t="b">
        <f>if((W2552=""),false,true)</f>
        <v>0</v>
      </c>
      <c r="AD2552" s="8"/>
    </row>
    <row r="2553" ht="14.25" customHeight="1">
      <c r="A2553" s="38">
        <v>106</v>
      </c>
      <c r="B2553" s="44" t="s">
        <v>1698</v>
      </c>
      <c r="C2553" s="46" t="s">
        <v>3516</v>
      </c>
      <c r="D2553" s="46" t="s">
        <v>3517</v>
      </c>
      <c r="E2553" s="46" t="s">
        <v>3518</v>
      </c>
      <c r="F2553" s="41" t="s">
        <v>1281</v>
      </c>
      <c r="G2553" s="41" t="s">
        <v>1282</v>
      </c>
      <c r="H2553" s="65">
        <v>4.33</v>
      </c>
      <c r="I2553" t="s">
        <v>431</v>
      </c>
      <c r="K2553" s="46"/>
      <c r="L2553" s="46" t="s">
        <v>3524</v>
      </c>
      <c r="M2553" t="s">
        <v>583</v>
      </c>
      <c r="N2553" s="40"/>
      <c r="O2553" s="40"/>
      <c r="P2553" s="40"/>
      <c r="Q2553" s="40"/>
      <c r="R2553" s="39"/>
      <c r="S2553" s="39"/>
      <c r="T2553" s="39"/>
      <c r="U2553" s="40"/>
      <c r="V2553" s="39"/>
      <c r="W2553" s="69"/>
      <c r="Y2553" t="s">
        <v>40</v>
      </c>
      <c r="AA2553">
        <v>9579</v>
      </c>
      <c r="AB2553" t="b">
        <f>if((W2553=""),false,true)</f>
        <v>0</v>
      </c>
      <c r="AD2553" s="8"/>
    </row>
    <row r="2554" ht="14.25" customHeight="1">
      <c r="A2554" s="38">
        <v>106</v>
      </c>
      <c r="B2554" s="44" t="s">
        <v>1700</v>
      </c>
      <c r="C2554" s="46" t="s">
        <v>3516</v>
      </c>
      <c r="D2554" s="46" t="s">
        <v>3517</v>
      </c>
      <c r="E2554" s="46" t="s">
        <v>3518</v>
      </c>
      <c r="F2554" s="41" t="s">
        <v>429</v>
      </c>
      <c r="G2554" s="41" t="s">
        <v>430</v>
      </c>
      <c r="H2554" s="65">
        <v>0.8</v>
      </c>
      <c r="I2554" t="s">
        <v>431</v>
      </c>
      <c r="K2554" s="46"/>
      <c r="L2554" s="46" t="s">
        <v>3525</v>
      </c>
      <c r="M2554" t="s">
        <v>583</v>
      </c>
      <c r="N2554" s="40"/>
      <c r="O2554" s="40"/>
      <c r="P2554" s="40"/>
      <c r="Q2554" s="40"/>
      <c r="R2554" s="39"/>
      <c r="S2554" s="39"/>
      <c r="T2554" s="39"/>
      <c r="U2554" s="40"/>
      <c r="V2554" s="39"/>
      <c r="W2554" s="69"/>
      <c r="Y2554" t="s">
        <v>40</v>
      </c>
      <c r="AA2554">
        <v>9579</v>
      </c>
      <c r="AB2554" t="b">
        <f>if((W2554=""),false,true)</f>
        <v>0</v>
      </c>
      <c r="AD2554" s="8"/>
    </row>
    <row r="2555" ht="14.25" customHeight="1">
      <c r="A2555" s="38">
        <v>106</v>
      </c>
      <c r="B2555" s="44" t="s">
        <v>1279</v>
      </c>
      <c r="C2555" s="46" t="s">
        <v>3516</v>
      </c>
      <c r="D2555" s="46" t="s">
        <v>3517</v>
      </c>
      <c r="E2555" s="46" t="s">
        <v>3518</v>
      </c>
      <c r="F2555" s="41" t="s">
        <v>429</v>
      </c>
      <c r="G2555" s="41" t="s">
        <v>430</v>
      </c>
      <c r="H2555" s="65">
        <v>0.66</v>
      </c>
      <c r="I2555" t="s">
        <v>431</v>
      </c>
      <c r="K2555" s="46"/>
      <c r="L2555" s="46" t="s">
        <v>3526</v>
      </c>
      <c r="M2555" t="s">
        <v>583</v>
      </c>
      <c r="N2555" s="40"/>
      <c r="O2555" s="40"/>
      <c r="P2555" s="40"/>
      <c r="Q2555" s="40"/>
      <c r="R2555" s="39"/>
      <c r="S2555" s="39"/>
      <c r="T2555" s="39"/>
      <c r="U2555" s="40"/>
      <c r="V2555" s="39"/>
      <c r="W2555" s="69"/>
      <c r="Y2555" t="s">
        <v>40</v>
      </c>
      <c r="AA2555">
        <v>9579</v>
      </c>
      <c r="AB2555" t="b">
        <f>if((W2555=""),false,true)</f>
        <v>0</v>
      </c>
      <c r="AD2555" s="8"/>
    </row>
    <row r="2556" ht="14.25" customHeight="1">
      <c r="A2556" s="38">
        <v>106</v>
      </c>
      <c r="B2556" s="44" t="s">
        <v>1873</v>
      </c>
      <c r="C2556" s="46" t="s">
        <v>3516</v>
      </c>
      <c r="D2556" s="46" t="s">
        <v>3517</v>
      </c>
      <c r="E2556" s="46" t="s">
        <v>3518</v>
      </c>
      <c r="F2556" s="41" t="s">
        <v>434</v>
      </c>
      <c r="G2556" s="41" t="s">
        <v>435</v>
      </c>
      <c r="H2556" s="65">
        <v>0.7</v>
      </c>
      <c r="I2556" t="s">
        <v>431</v>
      </c>
      <c r="K2556" s="46"/>
      <c r="L2556" s="46" t="s">
        <v>3527</v>
      </c>
      <c r="M2556" t="s">
        <v>583</v>
      </c>
      <c r="N2556" s="40"/>
      <c r="O2556" s="40"/>
      <c r="P2556" s="40"/>
      <c r="Q2556" s="40"/>
      <c r="R2556" s="39"/>
      <c r="S2556" s="39"/>
      <c r="T2556" s="39"/>
      <c r="U2556" s="40"/>
      <c r="V2556" s="39"/>
      <c r="W2556" s="69"/>
      <c r="Y2556" t="s">
        <v>40</v>
      </c>
      <c r="AA2556">
        <v>9579</v>
      </c>
      <c r="AB2556" t="b">
        <f>if((W2556=""),false,true)</f>
        <v>0</v>
      </c>
      <c r="AD2556" s="8"/>
    </row>
    <row r="2557" ht="14.25" customHeight="1">
      <c r="A2557" s="38">
        <v>106</v>
      </c>
      <c r="B2557" s="44" t="s">
        <v>1875</v>
      </c>
      <c r="C2557" s="46" t="s">
        <v>3516</v>
      </c>
      <c r="D2557" s="46" t="s">
        <v>3517</v>
      </c>
      <c r="E2557" s="46" t="s">
        <v>3518</v>
      </c>
      <c r="F2557" s="41" t="s">
        <v>434</v>
      </c>
      <c r="G2557" s="41" t="s">
        <v>435</v>
      </c>
      <c r="H2557" s="65">
        <v>0.82</v>
      </c>
      <c r="I2557" t="s">
        <v>431</v>
      </c>
      <c r="K2557" s="46"/>
      <c r="L2557" s="46" t="s">
        <v>3528</v>
      </c>
      <c r="M2557" t="s">
        <v>583</v>
      </c>
      <c r="N2557" s="40"/>
      <c r="O2557" s="40"/>
      <c r="P2557" s="40"/>
      <c r="Q2557" s="40"/>
      <c r="R2557" s="39"/>
      <c r="S2557" s="39"/>
      <c r="T2557" s="39"/>
      <c r="U2557" s="40"/>
      <c r="V2557" s="39"/>
      <c r="W2557" s="69"/>
      <c r="Y2557" t="s">
        <v>40</v>
      </c>
      <c r="AA2557">
        <v>9579</v>
      </c>
      <c r="AB2557" t="b">
        <f>if((W2557=""),false,true)</f>
        <v>0</v>
      </c>
      <c r="AD2557" s="8"/>
    </row>
    <row r="2558" ht="14.25" customHeight="1">
      <c r="A2558" s="38">
        <v>106</v>
      </c>
      <c r="B2558" s="44" t="s">
        <v>1711</v>
      </c>
      <c r="C2558" s="46" t="s">
        <v>3516</v>
      </c>
      <c r="D2558" s="46" t="s">
        <v>3517</v>
      </c>
      <c r="E2558" s="46" t="s">
        <v>3518</v>
      </c>
      <c r="F2558" s="41" t="s">
        <v>238</v>
      </c>
      <c r="G2558" s="41" t="s">
        <v>239</v>
      </c>
      <c r="H2558" s="65">
        <v>2.49</v>
      </c>
      <c r="I2558" t="s">
        <v>431</v>
      </c>
      <c r="K2558" s="46"/>
      <c r="L2558" s="46" t="s">
        <v>3529</v>
      </c>
      <c r="M2558" t="s">
        <v>583</v>
      </c>
      <c r="N2558" s="40"/>
      <c r="O2558" s="40"/>
      <c r="P2558" s="40"/>
      <c r="Q2558" s="40"/>
      <c r="R2558" s="39"/>
      <c r="S2558" s="39"/>
      <c r="T2558" s="39"/>
      <c r="U2558" s="40"/>
      <c r="V2558" s="39"/>
      <c r="W2558" s="69"/>
      <c r="Y2558" t="s">
        <v>40</v>
      </c>
      <c r="AA2558">
        <v>9579</v>
      </c>
      <c r="AB2558" t="b">
        <f>if((W2558=""),false,true)</f>
        <v>0</v>
      </c>
      <c r="AD2558" s="8"/>
    </row>
    <row r="2559" ht="14.25" customHeight="1">
      <c r="A2559" s="38">
        <v>106</v>
      </c>
      <c r="B2559" s="44" t="s">
        <v>1713</v>
      </c>
      <c r="C2559" s="46" t="s">
        <v>3516</v>
      </c>
      <c r="D2559" s="46" t="s">
        <v>3517</v>
      </c>
      <c r="E2559" s="46" t="s">
        <v>3518</v>
      </c>
      <c r="F2559" s="41" t="s">
        <v>731</v>
      </c>
      <c r="G2559" s="41" t="s">
        <v>767</v>
      </c>
      <c r="H2559" s="65">
        <v>0.06</v>
      </c>
      <c r="I2559" t="s">
        <v>431</v>
      </c>
      <c r="K2559" s="46"/>
      <c r="L2559" s="46" t="s">
        <v>3530</v>
      </c>
      <c r="M2559" t="s">
        <v>583</v>
      </c>
      <c r="N2559" s="40"/>
      <c r="O2559" s="40"/>
      <c r="P2559" s="40"/>
      <c r="Q2559" s="40"/>
      <c r="R2559" s="39"/>
      <c r="S2559" s="39"/>
      <c r="T2559" s="39"/>
      <c r="U2559" s="40"/>
      <c r="V2559" s="39"/>
      <c r="W2559" s="69"/>
      <c r="Y2559" t="s">
        <v>40</v>
      </c>
      <c r="AA2559">
        <v>9579</v>
      </c>
      <c r="AB2559" t="b">
        <f>if((W2559=""),false,true)</f>
        <v>0</v>
      </c>
      <c r="AD2559" s="8"/>
    </row>
    <row r="2560" ht="14.25" customHeight="1">
      <c r="A2560" s="38">
        <v>106</v>
      </c>
      <c r="B2560" s="44" t="s">
        <v>1717</v>
      </c>
      <c r="C2560" s="46" t="s">
        <v>3516</v>
      </c>
      <c r="D2560" s="46" t="s">
        <v>3517</v>
      </c>
      <c r="E2560" s="46" t="s">
        <v>3518</v>
      </c>
      <c r="F2560" s="41" t="s">
        <v>731</v>
      </c>
      <c r="G2560" s="41" t="s">
        <v>767</v>
      </c>
      <c r="H2560" s="65">
        <v>0.07</v>
      </c>
      <c r="I2560" t="s">
        <v>431</v>
      </c>
      <c r="K2560" s="46"/>
      <c r="L2560" s="46" t="s">
        <v>3531</v>
      </c>
      <c r="M2560" t="s">
        <v>583</v>
      </c>
      <c r="N2560" s="40"/>
      <c r="O2560" s="40"/>
      <c r="P2560" s="40"/>
      <c r="Q2560" s="40"/>
      <c r="R2560" s="39"/>
      <c r="S2560" s="39"/>
      <c r="T2560" s="39"/>
      <c r="U2560" s="40"/>
      <c r="V2560" s="39"/>
      <c r="W2560" s="69"/>
      <c r="Y2560" t="s">
        <v>40</v>
      </c>
      <c r="AA2560">
        <v>9579</v>
      </c>
      <c r="AB2560" t="b">
        <f>if((W2560=""),false,true)</f>
        <v>0</v>
      </c>
      <c r="AD2560" s="8"/>
    </row>
    <row r="2561" ht="14.25" customHeight="1">
      <c r="A2561" s="38">
        <v>121</v>
      </c>
      <c r="B2561" s="44" t="s">
        <v>1684</v>
      </c>
      <c r="C2561" s="46" t="s">
        <v>3532</v>
      </c>
      <c r="D2561" s="46" t="s">
        <v>3517</v>
      </c>
      <c r="E2561" s="46" t="s">
        <v>3518</v>
      </c>
      <c r="F2561" s="41" t="s">
        <v>429</v>
      </c>
      <c r="G2561" s="41" t="s">
        <v>3308</v>
      </c>
      <c r="H2561" s="65">
        <v>0.891</v>
      </c>
      <c r="I2561" t="s">
        <v>431</v>
      </c>
      <c r="K2561" s="46"/>
      <c r="L2561" s="46" t="s">
        <v>3533</v>
      </c>
      <c r="M2561" s="12" t="s">
        <v>583</v>
      </c>
      <c r="N2561" s="40"/>
      <c r="O2561" s="40"/>
      <c r="P2561" s="40"/>
      <c r="Q2561" s="40"/>
      <c r="R2561" s="39"/>
      <c r="S2561" s="39"/>
      <c r="T2561" s="39"/>
      <c r="U2561" s="40"/>
      <c r="V2561" s="39"/>
      <c r="W2561" s="69"/>
      <c r="Y2561" t="s">
        <v>40</v>
      </c>
      <c r="AA2561">
        <v>9579</v>
      </c>
      <c r="AB2561" t="b">
        <f>if((W2561=""),false,true)</f>
        <v>0</v>
      </c>
      <c r="AD2561" s="8"/>
    </row>
    <row r="2562" ht="14.25" customHeight="1">
      <c r="A2562" s="38">
        <v>121</v>
      </c>
      <c r="B2562" s="44" t="s">
        <v>3534</v>
      </c>
      <c r="C2562" s="46" t="s">
        <v>3532</v>
      </c>
      <c r="D2562" s="46" t="s">
        <v>3517</v>
      </c>
      <c r="E2562" s="46" t="s">
        <v>3518</v>
      </c>
      <c r="F2562" s="41" t="s">
        <v>429</v>
      </c>
      <c r="G2562" s="41" t="s">
        <v>3308</v>
      </c>
      <c r="H2562" s="65">
        <v>0.85</v>
      </c>
      <c r="I2562" t="s">
        <v>431</v>
      </c>
      <c r="K2562" s="46"/>
      <c r="L2562" s="46" t="s">
        <v>3533</v>
      </c>
      <c r="M2562" s="12" t="s">
        <v>583</v>
      </c>
      <c r="N2562" s="40"/>
      <c r="O2562" s="40"/>
      <c r="P2562" s="40"/>
      <c r="Q2562" s="40"/>
      <c r="R2562" s="39"/>
      <c r="S2562" s="39"/>
      <c r="T2562" s="39"/>
      <c r="U2562" s="40"/>
      <c r="V2562" s="39"/>
      <c r="W2562" s="69"/>
      <c r="Y2562" t="s">
        <v>40</v>
      </c>
      <c r="AA2562">
        <v>9579</v>
      </c>
      <c r="AB2562" t="b">
        <f>if((W2562=""),false,true)</f>
        <v>0</v>
      </c>
      <c r="AD2562" s="8"/>
    </row>
    <row r="2563" ht="14.25" customHeight="1">
      <c r="A2563" s="38">
        <v>907</v>
      </c>
      <c r="B2563" s="44" t="s">
        <v>1953</v>
      </c>
      <c r="C2563" s="46" t="s">
        <v>1954</v>
      </c>
      <c r="D2563" s="46" t="s">
        <v>3517</v>
      </c>
      <c r="E2563" s="46" t="s">
        <v>3518</v>
      </c>
      <c r="F2563" s="41" t="s">
        <v>48</v>
      </c>
      <c r="G2563" s="41" t="s">
        <v>49</v>
      </c>
      <c r="H2563" s="65">
        <v>0.008564</v>
      </c>
      <c r="I2563" t="s">
        <v>37</v>
      </c>
      <c r="K2563" s="46"/>
      <c r="L2563" s="46" t="s">
        <v>1955</v>
      </c>
      <c r="M2563" t="s">
        <v>583</v>
      </c>
      <c r="N2563" s="40"/>
      <c r="O2563" s="40"/>
      <c r="P2563" s="40"/>
      <c r="Q2563" s="40"/>
      <c r="R2563" s="39"/>
      <c r="S2563" s="39"/>
      <c r="T2563" s="39"/>
      <c r="U2563" s="40"/>
      <c r="V2563" s="39"/>
      <c r="W2563" s="69"/>
      <c r="Y2563" t="s">
        <v>40</v>
      </c>
      <c r="AA2563">
        <v>9579</v>
      </c>
      <c r="AB2563" t="b">
        <v>0</v>
      </c>
      <c r="AD2563" s="8"/>
    </row>
    <row r="2564" ht="14.25" customHeight="1">
      <c r="A2564" s="38">
        <v>106</v>
      </c>
      <c r="B2564" s="44" t="s">
        <v>1276</v>
      </c>
      <c r="C2564" s="46" t="s">
        <v>3516</v>
      </c>
      <c r="D2564" s="46" t="s">
        <v>3535</v>
      </c>
      <c r="E2564" s="46" t="s">
        <v>3518</v>
      </c>
      <c r="F2564" s="41" t="s">
        <v>429</v>
      </c>
      <c r="G2564" s="41" t="s">
        <v>430</v>
      </c>
      <c r="H2564" s="65">
        <v>1.95</v>
      </c>
      <c r="I2564" t="s">
        <v>431</v>
      </c>
      <c r="K2564" s="46"/>
      <c r="L2564" s="46" t="s">
        <v>3536</v>
      </c>
      <c r="M2564" t="s">
        <v>583</v>
      </c>
      <c r="N2564" s="40"/>
      <c r="O2564" s="40"/>
      <c r="P2564" s="40"/>
      <c r="Q2564" s="40"/>
      <c r="R2564" s="39"/>
      <c r="S2564" s="39"/>
      <c r="T2564" s="39"/>
      <c r="U2564" s="40"/>
      <c r="V2564" s="39"/>
      <c r="W2564" s="69"/>
      <c r="Y2564" t="s">
        <v>1004</v>
      </c>
      <c r="AA2564">
        <v>9579</v>
      </c>
      <c r="AB2564" t="b">
        <f>if((W2564=""),false,true)</f>
        <v>0</v>
      </c>
      <c r="AD2564" s="8"/>
    </row>
    <row r="2565" ht="14.25" customHeight="1">
      <c r="A2565" s="38">
        <v>981</v>
      </c>
      <c r="B2565" s="44" t="s">
        <v>1926</v>
      </c>
      <c r="C2565" s="46" t="s">
        <v>1219</v>
      </c>
      <c r="D2565" s="46" t="s">
        <v>3537</v>
      </c>
      <c r="E2565" s="46" t="s">
        <v>3538</v>
      </c>
      <c r="F2565" s="41" t="s">
        <v>689</v>
      </c>
      <c r="G2565" s="41" t="s">
        <v>762</v>
      </c>
      <c r="H2565" s="65">
        <f>W2565</f>
        <v>7.9734</v>
      </c>
      <c r="I2565" t="s">
        <v>37</v>
      </c>
      <c r="K2565" s="47" t="s">
        <v>43</v>
      </c>
      <c r="L2565" s="47" t="str">
        <f>((I2565&amp;A2565)&amp;"-")&amp;B2565</f>
        <v>REF981-Li; J.; Masso; J.J.; and Guertin; J.A.; Prediction of drug solubility in an acrylate adhesive based on the drug-polymer interaction parameter and drug solubility in acetonitrile. Journal of Controlled Release; 2002. 83: 211-221</v>
      </c>
      <c r="M2565" t="s">
        <v>39</v>
      </c>
      <c r="N2565" s="71">
        <f>U2565*V2565</f>
        <v>428.222</v>
      </c>
      <c r="O2565" s="71">
        <v>100</v>
      </c>
      <c r="P2565" s="71">
        <v>0.786</v>
      </c>
      <c r="Q2565" s="71">
        <v>1.217</v>
      </c>
      <c r="R2565" s="29">
        <f>O2565/P2565</f>
        <v>127.226463104326</v>
      </c>
      <c r="S2565" s="29">
        <f>N2565/Q2565</f>
        <v>351.866885784716</v>
      </c>
      <c r="T2565" s="29">
        <f>R2565+S2565</f>
        <v>479.093348889042</v>
      </c>
      <c r="U2565" s="71">
        <v>112.1</v>
      </c>
      <c r="V2565" s="29">
        <v>3.82</v>
      </c>
      <c r="W2565" s="60">
        <f>round((V2565/(T2565/1000)),4)</f>
        <v>7.9734</v>
      </c>
      <c r="Y2565" t="s">
        <v>40</v>
      </c>
      <c r="AA2565">
        <v>9350</v>
      </c>
      <c r="AB2565" t="b">
        <v>1</v>
      </c>
      <c r="AD2565" s="37"/>
    </row>
    <row r="2566" ht="14.25" customHeight="1">
      <c r="A2566" s="38">
        <v>1287</v>
      </c>
      <c r="B2566" s="46" t="s">
        <v>53</v>
      </c>
      <c r="C2566" s="46" t="s">
        <v>45</v>
      </c>
      <c r="D2566" s="46" t="s">
        <v>3539</v>
      </c>
      <c r="E2566" s="46" t="s">
        <v>3540</v>
      </c>
      <c r="F2566" t="s">
        <v>48</v>
      </c>
      <c r="G2566" s="46" t="s">
        <v>49</v>
      </c>
      <c r="H2566">
        <v>0.026302679919</v>
      </c>
      <c r="I2566" t="s">
        <v>37</v>
      </c>
      <c r="L2566" t="s">
        <v>50</v>
      </c>
      <c r="M2566" t="s">
        <v>39</v>
      </c>
      <c r="N2566" s="40"/>
      <c r="O2566" s="40"/>
      <c r="P2566" s="40"/>
      <c r="Q2566" s="40"/>
      <c r="R2566" s="39"/>
      <c r="S2566" s="39"/>
      <c r="T2566" s="39"/>
      <c r="U2566" s="40"/>
      <c r="V2566" s="39"/>
      <c r="W2566" s="69"/>
      <c r="Y2566" t="s">
        <v>40</v>
      </c>
      <c r="AA2566">
        <v>66572</v>
      </c>
      <c r="AB2566" s="46" t="b">
        <v>0</v>
      </c>
      <c r="AD2566" s="8"/>
    </row>
    <row r="2567" ht="14.25" customHeight="1">
      <c r="A2567" s="38">
        <v>1287</v>
      </c>
      <c r="B2567" s="46" t="s">
        <v>53</v>
      </c>
      <c r="C2567" s="46" t="s">
        <v>45</v>
      </c>
      <c r="D2567" s="46" t="s">
        <v>3541</v>
      </c>
      <c r="E2567" s="46" t="s">
        <v>3542</v>
      </c>
      <c r="F2567" t="s">
        <v>48</v>
      </c>
      <c r="G2567" s="46" t="s">
        <v>49</v>
      </c>
      <c r="H2567">
        <v>0.039810717055</v>
      </c>
      <c r="I2567" t="s">
        <v>37</v>
      </c>
      <c r="L2567" t="s">
        <v>50</v>
      </c>
      <c r="M2567" t="s">
        <v>39</v>
      </c>
      <c r="N2567" s="40"/>
      <c r="O2567" s="40"/>
      <c r="P2567" s="40"/>
      <c r="Q2567" s="40"/>
      <c r="R2567" s="39"/>
      <c r="S2567" s="39"/>
      <c r="T2567" s="39"/>
      <c r="U2567" s="40"/>
      <c r="V2567" s="39"/>
      <c r="W2567" s="69"/>
      <c r="Y2567" t="s">
        <v>294</v>
      </c>
      <c r="AA2567">
        <v>11029</v>
      </c>
      <c r="AB2567" s="46" t="b">
        <v>0</v>
      </c>
      <c r="AD2567" s="8"/>
    </row>
    <row r="2568" ht="14.25" customHeight="1">
      <c r="A2568" s="38">
        <v>1287</v>
      </c>
      <c r="B2568" s="46" t="s">
        <v>174</v>
      </c>
      <c r="C2568" s="46" t="s">
        <v>45</v>
      </c>
      <c r="D2568" s="46" t="s">
        <v>3541</v>
      </c>
      <c r="E2568" s="46" t="s">
        <v>3543</v>
      </c>
      <c r="F2568" t="s">
        <v>48</v>
      </c>
      <c r="G2568" s="46" t="s">
        <v>49</v>
      </c>
      <c r="H2568">
        <v>0.039810717055</v>
      </c>
      <c r="I2568" t="s">
        <v>37</v>
      </c>
      <c r="L2568" t="s">
        <v>50</v>
      </c>
      <c r="M2568" t="s">
        <v>39</v>
      </c>
      <c r="N2568" s="40"/>
      <c r="O2568" s="40"/>
      <c r="P2568" s="40"/>
      <c r="Q2568" s="40"/>
      <c r="R2568" s="39"/>
      <c r="S2568" s="39"/>
      <c r="T2568" s="39"/>
      <c r="U2568" s="40"/>
      <c r="V2568" s="39"/>
      <c r="W2568" s="69"/>
      <c r="Y2568" t="s">
        <v>294</v>
      </c>
      <c r="AA2568">
        <v>11029</v>
      </c>
      <c r="AB2568" s="46" t="b">
        <v>0</v>
      </c>
      <c r="AD2568" s="8"/>
    </row>
    <row r="2569" ht="14.25" customHeight="1">
      <c r="A2569" s="38">
        <v>1287</v>
      </c>
      <c r="B2569" s="46" t="s">
        <v>53</v>
      </c>
      <c r="C2569" s="46" t="s">
        <v>45</v>
      </c>
      <c r="D2569" s="46" t="s">
        <v>3544</v>
      </c>
      <c r="E2569" s="46" t="s">
        <v>3545</v>
      </c>
      <c r="F2569" t="s">
        <v>48</v>
      </c>
      <c r="G2569" s="46" t="s">
        <v>49</v>
      </c>
      <c r="H2569">
        <v>0.050118723363</v>
      </c>
      <c r="I2569" t="s">
        <v>37</v>
      </c>
      <c r="L2569" t="s">
        <v>50</v>
      </c>
      <c r="M2569" t="s">
        <v>39</v>
      </c>
      <c r="N2569" s="40"/>
      <c r="O2569" s="40"/>
      <c r="P2569" s="40"/>
      <c r="Q2569" s="40"/>
      <c r="R2569" s="39"/>
      <c r="S2569" s="39"/>
      <c r="T2569" s="39"/>
      <c r="U2569" s="40"/>
      <c r="V2569" s="39"/>
      <c r="W2569" s="69"/>
      <c r="Y2569" t="s">
        <v>294</v>
      </c>
      <c r="AA2569">
        <v>28986</v>
      </c>
      <c r="AB2569" s="46" t="b">
        <v>0</v>
      </c>
      <c r="AD2569" s="8"/>
    </row>
    <row r="2570" ht="14.25" customHeight="1">
      <c r="A2570" s="38">
        <v>1287</v>
      </c>
      <c r="B2570" s="46" t="s">
        <v>53</v>
      </c>
      <c r="C2570" s="46" t="s">
        <v>45</v>
      </c>
      <c r="D2570" s="46" t="s">
        <v>3546</v>
      </c>
      <c r="E2570" s="46" t="s">
        <v>3547</v>
      </c>
      <c r="F2570" t="s">
        <v>48</v>
      </c>
      <c r="G2570" s="46" t="s">
        <v>49</v>
      </c>
      <c r="H2570">
        <v>0.002570395783</v>
      </c>
      <c r="I2570" t="s">
        <v>37</v>
      </c>
      <c r="L2570" s="46" t="str">
        <f>((I2570&amp;A2570)&amp;"-")&amp;B2570</f>
        <v>REF1287-Wang 99 - S1</v>
      </c>
      <c r="M2570" t="s">
        <v>39</v>
      </c>
      <c r="N2570" s="40"/>
      <c r="O2570" s="40"/>
      <c r="P2570" s="40"/>
      <c r="Q2570" s="40"/>
      <c r="R2570" s="39"/>
      <c r="S2570" s="39"/>
      <c r="T2570" s="39"/>
      <c r="U2570" s="40"/>
      <c r="V2570" s="39"/>
      <c r="W2570" s="69"/>
      <c r="Y2570" t="s">
        <v>40</v>
      </c>
      <c r="AA2570">
        <v>21106121</v>
      </c>
      <c r="AB2570" s="46" t="b">
        <v>0</v>
      </c>
      <c r="AD2570" s="8"/>
    </row>
    <row r="2571" ht="14.25" customHeight="1">
      <c r="A2571" s="38">
        <v>1268</v>
      </c>
      <c r="B2571" s="46" t="s">
        <v>3548</v>
      </c>
      <c r="C2571" s="46" t="s">
        <v>3549</v>
      </c>
      <c r="D2571" s="46" t="s">
        <v>3550</v>
      </c>
      <c r="E2571" s="46" t="s">
        <v>3551</v>
      </c>
      <c r="F2571" s="7" t="s">
        <v>1281</v>
      </c>
      <c r="G2571" s="7" t="s">
        <v>2411</v>
      </c>
      <c r="H2571">
        <v>1.6047180525808</v>
      </c>
      <c r="I2571" t="s">
        <v>37</v>
      </c>
      <c r="K2571" t="s">
        <v>3552</v>
      </c>
      <c r="L2571" t="s">
        <v>3553</v>
      </c>
      <c r="M2571" t="s">
        <v>39</v>
      </c>
      <c r="N2571" s="40"/>
      <c r="O2571" s="40"/>
      <c r="P2571" s="40"/>
      <c r="Q2571" s="40"/>
      <c r="R2571" s="39"/>
      <c r="S2571" s="39"/>
      <c r="T2571" s="39"/>
      <c r="U2571" s="40"/>
      <c r="V2571" s="39"/>
      <c r="W2571" s="69"/>
      <c r="Y2571" t="s">
        <v>40</v>
      </c>
      <c r="AA2571">
        <v>132</v>
      </c>
      <c r="AB2571" s="46" t="b">
        <f>if((W2571=""),false,true)</f>
        <v>0</v>
      </c>
      <c r="AD2571" s="8"/>
    </row>
    <row r="2572" ht="14.25" customHeight="1">
      <c r="A2572" s="38">
        <v>1287</v>
      </c>
      <c r="B2572" s="46" t="s">
        <v>44</v>
      </c>
      <c r="C2572" s="46" t="s">
        <v>45</v>
      </c>
      <c r="D2572" s="46" t="s">
        <v>3554</v>
      </c>
      <c r="E2572" s="46" t="s">
        <v>3555</v>
      </c>
      <c r="F2572" t="s">
        <v>48</v>
      </c>
      <c r="G2572" s="46" t="s">
        <v>49</v>
      </c>
      <c r="H2572">
        <v>0.000099770006</v>
      </c>
      <c r="I2572" t="s">
        <v>37</v>
      </c>
      <c r="L2572" s="46" t="str">
        <f>((I2572&amp;A2572)&amp;"-")&amp;B2572</f>
        <v>REF1287-Wang 99 - S3</v>
      </c>
      <c r="M2572" t="s">
        <v>39</v>
      </c>
      <c r="N2572" s="40"/>
      <c r="O2572" s="40"/>
      <c r="P2572" s="40"/>
      <c r="Q2572" s="40"/>
      <c r="R2572" s="39"/>
      <c r="S2572" s="39"/>
      <c r="T2572" s="39"/>
      <c r="U2572" s="40"/>
      <c r="V2572" s="39"/>
      <c r="W2572" s="69"/>
      <c r="Y2572" t="s">
        <v>40</v>
      </c>
      <c r="AA2572">
        <v>28295184</v>
      </c>
      <c r="AB2572" s="46" t="b">
        <v>0</v>
      </c>
      <c r="AD2572" s="8"/>
    </row>
    <row r="2573" ht="14.25" customHeight="1">
      <c r="A2573" s="38">
        <v>1287</v>
      </c>
      <c r="B2573" s="46" t="s">
        <v>44</v>
      </c>
      <c r="C2573" s="46" t="s">
        <v>45</v>
      </c>
      <c r="D2573" s="46" t="s">
        <v>3556</v>
      </c>
      <c r="E2573" s="46" t="s">
        <v>3557</v>
      </c>
      <c r="F2573" t="s">
        <v>48</v>
      </c>
      <c r="G2573" s="46" t="s">
        <v>49</v>
      </c>
      <c r="H2573">
        <v>0.509330871057</v>
      </c>
      <c r="I2573" t="s">
        <v>37</v>
      </c>
      <c r="L2573" t="s">
        <v>50</v>
      </c>
      <c r="M2573" t="s">
        <v>39</v>
      </c>
      <c r="N2573" s="40"/>
      <c r="O2573" s="40"/>
      <c r="P2573" s="40"/>
      <c r="Q2573" s="40"/>
      <c r="R2573" s="39"/>
      <c r="S2573" s="39"/>
      <c r="T2573" s="39"/>
      <c r="U2573" s="40"/>
      <c r="V2573" s="39"/>
      <c r="W2573" s="69"/>
      <c r="Y2573" t="s">
        <v>40</v>
      </c>
      <c r="AA2573">
        <v>73586</v>
      </c>
      <c r="AB2573" s="46" t="b">
        <v>0</v>
      </c>
      <c r="AD2573" s="8"/>
    </row>
    <row r="2574" ht="14.25" customHeight="1">
      <c r="A2574" s="38">
        <v>1287</v>
      </c>
      <c r="B2574" s="46" t="s">
        <v>53</v>
      </c>
      <c r="C2574" s="46" t="s">
        <v>45</v>
      </c>
      <c r="D2574" s="46" t="s">
        <v>3558</v>
      </c>
      <c r="E2574" s="46" t="s">
        <v>3559</v>
      </c>
      <c r="F2574" t="s">
        <v>48</v>
      </c>
      <c r="G2574" s="46" t="s">
        <v>49</v>
      </c>
      <c r="H2574">
        <v>0.013489628826</v>
      </c>
      <c r="I2574" t="s">
        <v>37</v>
      </c>
      <c r="L2574" s="46" t="str">
        <f>((I2574&amp;A2574)&amp;"-")&amp;B2574</f>
        <v>REF1287-Wang 99 - S1</v>
      </c>
      <c r="M2574" t="s">
        <v>39</v>
      </c>
      <c r="N2574" s="40"/>
      <c r="O2574" s="40"/>
      <c r="P2574" s="40"/>
      <c r="Q2574" s="40"/>
      <c r="R2574" s="39"/>
      <c r="S2574" s="39"/>
      <c r="T2574" s="39"/>
      <c r="U2574" s="40"/>
      <c r="V2574" s="39"/>
      <c r="W2574" s="69"/>
      <c r="Y2574" t="s">
        <v>40</v>
      </c>
      <c r="AA2574">
        <v>23076088</v>
      </c>
      <c r="AB2574" s="46" t="b">
        <v>0</v>
      </c>
      <c r="AD2574" s="8"/>
    </row>
    <row r="2575" ht="14.25" customHeight="1">
      <c r="A2575" s="38">
        <v>57</v>
      </c>
      <c r="B2575" s="44" t="s">
        <v>765</v>
      </c>
      <c r="C2575" s="46" t="s">
        <v>1188</v>
      </c>
      <c r="D2575" s="46" t="s">
        <v>3560</v>
      </c>
      <c r="E2575" s="46" t="s">
        <v>3561</v>
      </c>
      <c r="F2575" s="41" t="s">
        <v>429</v>
      </c>
      <c r="G2575" s="41" t="s">
        <v>430</v>
      </c>
      <c r="H2575" s="65">
        <v>2.146</v>
      </c>
      <c r="I2575" t="s">
        <v>431</v>
      </c>
      <c r="K2575" s="46"/>
      <c r="L2575" s="46" t="str">
        <f>((I2575&amp;A2575)&amp;"-")&amp;B2575</f>
        <v>ONSC57-8-</v>
      </c>
      <c r="M2575" t="s">
        <v>1191</v>
      </c>
      <c r="N2575" s="40"/>
      <c r="O2575" s="40"/>
      <c r="P2575" s="40"/>
      <c r="Q2575" s="40"/>
      <c r="R2575" s="39"/>
      <c r="S2575" s="39"/>
      <c r="T2575" s="39"/>
      <c r="U2575" s="40"/>
      <c r="V2575" s="39"/>
      <c r="W2575" s="69"/>
      <c r="Y2575" t="s">
        <v>40</v>
      </c>
      <c r="AA2575">
        <v>123379</v>
      </c>
      <c r="AB2575" t="b">
        <f>if((W2575=""),false,true)</f>
        <v>0</v>
      </c>
      <c r="AD2575" s="8"/>
    </row>
    <row r="2576" ht="14.25" customHeight="1">
      <c r="A2576" s="38">
        <v>57</v>
      </c>
      <c r="B2576" s="44" t="s">
        <v>758</v>
      </c>
      <c r="C2576" s="46" t="s">
        <v>1188</v>
      </c>
      <c r="D2576" s="46" t="s">
        <v>3560</v>
      </c>
      <c r="E2576" s="46" t="s">
        <v>3561</v>
      </c>
      <c r="F2576" s="41" t="s">
        <v>434</v>
      </c>
      <c r="G2576" s="41" t="s">
        <v>435</v>
      </c>
      <c r="H2576" s="65">
        <v>2.782</v>
      </c>
      <c r="I2576" t="s">
        <v>431</v>
      </c>
      <c r="K2576" s="46"/>
      <c r="L2576" s="46" t="str">
        <f>((I2576&amp;A2576)&amp;"-")&amp;B2576</f>
        <v>ONSC57-9-</v>
      </c>
      <c r="M2576" t="s">
        <v>1191</v>
      </c>
      <c r="N2576" s="40"/>
      <c r="O2576" s="40"/>
      <c r="P2576" s="40"/>
      <c r="Q2576" s="40"/>
      <c r="R2576" s="39"/>
      <c r="S2576" s="39"/>
      <c r="T2576" s="39"/>
      <c r="U2576" s="40"/>
      <c r="V2576" s="39"/>
      <c r="W2576" s="69"/>
      <c r="Y2576" t="s">
        <v>40</v>
      </c>
      <c r="AA2576">
        <v>123379</v>
      </c>
      <c r="AB2576" t="b">
        <f>if((W2576=""),false,true)</f>
        <v>0</v>
      </c>
      <c r="AD2576" s="8"/>
    </row>
    <row r="2577" ht="14.25" customHeight="1">
      <c r="A2577" s="38">
        <v>57</v>
      </c>
      <c r="B2577" s="44" t="s">
        <v>766</v>
      </c>
      <c r="C2577" s="46" t="s">
        <v>1188</v>
      </c>
      <c r="D2577" s="46" t="s">
        <v>3560</v>
      </c>
      <c r="E2577" s="46" t="s">
        <v>3561</v>
      </c>
      <c r="F2577" s="41" t="s">
        <v>238</v>
      </c>
      <c r="G2577" s="41" t="s">
        <v>239</v>
      </c>
      <c r="H2577" s="65">
        <v>3.052</v>
      </c>
      <c r="I2577" t="s">
        <v>431</v>
      </c>
      <c r="K2577" s="46"/>
      <c r="L2577" s="46" t="str">
        <f>((I2577&amp;A2577)&amp;"-")&amp;B2577</f>
        <v>ONSC57-10-</v>
      </c>
      <c r="M2577" t="s">
        <v>1191</v>
      </c>
      <c r="N2577" s="40"/>
      <c r="O2577" s="40"/>
      <c r="P2577" s="40"/>
      <c r="Q2577" s="40"/>
      <c r="R2577" s="39"/>
      <c r="S2577" s="39"/>
      <c r="T2577" s="39"/>
      <c r="U2577" s="40"/>
      <c r="V2577" s="39"/>
      <c r="W2577" s="69"/>
      <c r="Y2577" t="s">
        <v>40</v>
      </c>
      <c r="AA2577">
        <v>123379</v>
      </c>
      <c r="AB2577" t="b">
        <f>if((W2577=""),false,true)</f>
        <v>0</v>
      </c>
      <c r="AD2577" s="8"/>
    </row>
    <row r="2578" ht="14.25" customHeight="1">
      <c r="A2578" s="38">
        <v>1287</v>
      </c>
      <c r="B2578" s="46" t="s">
        <v>53</v>
      </c>
      <c r="C2578" s="46" t="s">
        <v>45</v>
      </c>
      <c r="D2578" s="46" t="s">
        <v>3562</v>
      </c>
      <c r="E2578" s="46" t="s">
        <v>3563</v>
      </c>
      <c r="F2578" t="s">
        <v>48</v>
      </c>
      <c r="G2578" s="46" t="s">
        <v>49</v>
      </c>
      <c r="H2578">
        <v>0.000245470892</v>
      </c>
      <c r="I2578" t="s">
        <v>37</v>
      </c>
      <c r="L2578" t="s">
        <v>50</v>
      </c>
      <c r="M2578" t="s">
        <v>39</v>
      </c>
      <c r="N2578" s="40"/>
      <c r="O2578" s="40"/>
      <c r="P2578" s="40"/>
      <c r="Q2578" s="40"/>
      <c r="R2578" s="39"/>
      <c r="S2578" s="39"/>
      <c r="T2578" s="39"/>
      <c r="U2578" s="40"/>
      <c r="V2578" s="39"/>
      <c r="W2578" s="69"/>
      <c r="Y2578" t="s">
        <v>40</v>
      </c>
      <c r="AA2578">
        <v>14774</v>
      </c>
      <c r="AB2578" s="46" t="b">
        <v>0</v>
      </c>
      <c r="AD2578" s="8"/>
    </row>
    <row r="2579" ht="14.25" customHeight="1">
      <c r="A2579" s="38">
        <v>1287</v>
      </c>
      <c r="B2579" s="46" t="s">
        <v>44</v>
      </c>
      <c r="C2579" s="46" t="s">
        <v>45</v>
      </c>
      <c r="D2579" s="46" t="s">
        <v>3564</v>
      </c>
      <c r="E2579" s="46" t="s">
        <v>3565</v>
      </c>
      <c r="F2579" t="s">
        <v>48</v>
      </c>
      <c r="G2579" s="46" t="s">
        <v>49</v>
      </c>
      <c r="H2579">
        <v>0.061801640014</v>
      </c>
      <c r="I2579" t="s">
        <v>37</v>
      </c>
      <c r="L2579" t="s">
        <v>50</v>
      </c>
      <c r="M2579" t="s">
        <v>39</v>
      </c>
      <c r="N2579" s="40"/>
      <c r="O2579" s="40"/>
      <c r="P2579" s="40"/>
      <c r="Q2579" s="40"/>
      <c r="R2579" s="39"/>
      <c r="S2579" s="39"/>
      <c r="T2579" s="39"/>
      <c r="U2579" s="40"/>
      <c r="V2579" s="39"/>
      <c r="W2579" s="69"/>
      <c r="Y2579" t="s">
        <v>40</v>
      </c>
      <c r="AA2579">
        <v>40336</v>
      </c>
      <c r="AB2579" s="46" t="b">
        <v>0</v>
      </c>
      <c r="AD2579" s="8"/>
    </row>
    <row r="2580" ht="14.25" customHeight="1">
      <c r="A2580" s="38">
        <v>1287</v>
      </c>
      <c r="B2580" s="46" t="s">
        <v>44</v>
      </c>
      <c r="C2580" s="46" t="s">
        <v>45</v>
      </c>
      <c r="D2580" s="46" t="s">
        <v>3566</v>
      </c>
      <c r="E2580" s="46" t="s">
        <v>3567</v>
      </c>
      <c r="F2580" t="s">
        <v>48</v>
      </c>
      <c r="G2580" s="46" t="s">
        <v>49</v>
      </c>
      <c r="H2580">
        <v>0.002546830253</v>
      </c>
      <c r="I2580" t="s">
        <v>37</v>
      </c>
      <c r="L2580" t="s">
        <v>50</v>
      </c>
      <c r="M2580" t="s">
        <v>39</v>
      </c>
      <c r="N2580" s="40"/>
      <c r="O2580" s="40"/>
      <c r="P2580" s="40"/>
      <c r="Q2580" s="40"/>
      <c r="R2580" s="39"/>
      <c r="S2580" s="39"/>
      <c r="T2580" s="39"/>
      <c r="U2580" s="40"/>
      <c r="V2580" s="39"/>
      <c r="W2580" s="69"/>
      <c r="Y2580" t="s">
        <v>40</v>
      </c>
      <c r="AA2580">
        <v>10438329</v>
      </c>
      <c r="AB2580" s="46" t="b">
        <v>0</v>
      </c>
      <c r="AD2580" s="8"/>
    </row>
    <row r="2581" ht="14.25" customHeight="1">
      <c r="A2581" s="38">
        <v>1287</v>
      </c>
      <c r="B2581" s="46" t="s">
        <v>44</v>
      </c>
      <c r="C2581" s="46" t="s">
        <v>45</v>
      </c>
      <c r="D2581" s="46" t="s">
        <v>3568</v>
      </c>
      <c r="E2581" s="46" t="s">
        <v>3569</v>
      </c>
      <c r="F2581" t="s">
        <v>48</v>
      </c>
      <c r="G2581" s="46" t="s">
        <v>49</v>
      </c>
      <c r="H2581">
        <v>0.044874538993</v>
      </c>
      <c r="I2581" t="s">
        <v>37</v>
      </c>
      <c r="L2581" t="s">
        <v>50</v>
      </c>
      <c r="M2581" t="s">
        <v>39</v>
      </c>
      <c r="N2581" s="40"/>
      <c r="O2581" s="40"/>
      <c r="P2581" s="40"/>
      <c r="Q2581" s="40"/>
      <c r="R2581" s="39"/>
      <c r="S2581" s="39"/>
      <c r="T2581" s="39"/>
      <c r="U2581" s="40"/>
      <c r="V2581" s="39"/>
      <c r="W2581" s="69"/>
      <c r="Y2581" t="s">
        <v>40</v>
      </c>
      <c r="AA2581">
        <v>10438770</v>
      </c>
      <c r="AB2581" s="46" t="b">
        <v>0</v>
      </c>
      <c r="AD2581" s="8"/>
    </row>
    <row r="2582" ht="14.25" customHeight="1">
      <c r="A2582" s="38">
        <v>1287</v>
      </c>
      <c r="B2582" s="46" t="s">
        <v>44</v>
      </c>
      <c r="C2582" s="46" t="s">
        <v>45</v>
      </c>
      <c r="D2582" s="46" t="s">
        <v>3570</v>
      </c>
      <c r="E2582" s="46" t="s">
        <v>3571</v>
      </c>
      <c r="F2582" t="s">
        <v>48</v>
      </c>
      <c r="G2582" s="46" t="s">
        <v>49</v>
      </c>
      <c r="H2582">
        <v>0.022387211386</v>
      </c>
      <c r="I2582" t="s">
        <v>37</v>
      </c>
      <c r="L2582" t="s">
        <v>50</v>
      </c>
      <c r="M2582" t="s">
        <v>39</v>
      </c>
      <c r="N2582" s="40"/>
      <c r="O2582" s="40"/>
      <c r="P2582" s="40"/>
      <c r="Q2582" s="40"/>
      <c r="R2582" s="39"/>
      <c r="S2582" s="39"/>
      <c r="T2582" s="39"/>
      <c r="U2582" s="40"/>
      <c r="V2582" s="39"/>
      <c r="W2582" s="69"/>
      <c r="Y2582" t="s">
        <v>40</v>
      </c>
      <c r="AA2582">
        <v>10439285</v>
      </c>
      <c r="AB2582" s="46" t="b">
        <v>0</v>
      </c>
      <c r="AD2582" s="8"/>
    </row>
    <row r="2583" ht="14.25" customHeight="1">
      <c r="A2583" s="38">
        <v>1287</v>
      </c>
      <c r="B2583" s="46" t="s">
        <v>44</v>
      </c>
      <c r="C2583" s="46" t="s">
        <v>45</v>
      </c>
      <c r="D2583" s="46" t="s">
        <v>3572</v>
      </c>
      <c r="E2583" s="46" t="s">
        <v>3573</v>
      </c>
      <c r="F2583" t="s">
        <v>48</v>
      </c>
      <c r="G2583" s="46" t="s">
        <v>49</v>
      </c>
      <c r="H2583">
        <v>0.000113501082</v>
      </c>
      <c r="I2583" t="s">
        <v>37</v>
      </c>
      <c r="L2583" t="s">
        <v>50</v>
      </c>
      <c r="M2583" t="s">
        <v>39</v>
      </c>
      <c r="N2583" s="40"/>
      <c r="O2583" s="40"/>
      <c r="P2583" s="40"/>
      <c r="Q2583" s="40"/>
      <c r="R2583" s="39"/>
      <c r="S2583" s="39"/>
      <c r="T2583" s="39"/>
      <c r="U2583" s="40"/>
      <c r="V2583" s="39"/>
      <c r="W2583" s="69"/>
      <c r="Y2583" t="s">
        <v>40</v>
      </c>
      <c r="AA2583">
        <v>10296254</v>
      </c>
      <c r="AB2583" s="46" t="b">
        <v>0</v>
      </c>
      <c r="AD2583" s="8"/>
    </row>
    <row r="2584" ht="14.25" customHeight="1">
      <c r="A2584" s="38">
        <v>57</v>
      </c>
      <c r="B2584" s="44" t="s">
        <v>1685</v>
      </c>
      <c r="C2584" s="46" t="s">
        <v>1188</v>
      </c>
      <c r="D2584" s="46" t="s">
        <v>3574</v>
      </c>
      <c r="E2584" s="46" t="s">
        <v>3575</v>
      </c>
      <c r="F2584" s="41" t="s">
        <v>429</v>
      </c>
      <c r="G2584" s="41" t="s">
        <v>430</v>
      </c>
      <c r="H2584" s="65">
        <v>2.396</v>
      </c>
      <c r="I2584" t="s">
        <v>431</v>
      </c>
      <c r="K2584" s="46"/>
      <c r="L2584" s="46" t="str">
        <f>((I2584&amp;A2584)&amp;"-")&amp;B2584</f>
        <v>ONSC57-5-</v>
      </c>
      <c r="M2584" t="s">
        <v>1191</v>
      </c>
      <c r="N2584" s="40"/>
      <c r="O2584" s="40"/>
      <c r="P2584" s="40"/>
      <c r="Q2584" s="40"/>
      <c r="R2584" s="39"/>
      <c r="S2584" s="39"/>
      <c r="T2584" s="39"/>
      <c r="U2584" s="40"/>
      <c r="V2584" s="39"/>
      <c r="W2584" s="69"/>
      <c r="Y2584" t="s">
        <v>40</v>
      </c>
      <c r="AA2584">
        <v>123</v>
      </c>
      <c r="AB2584" t="b">
        <f>if((W2584=""),false,true)</f>
        <v>0</v>
      </c>
      <c r="AD2584" s="8"/>
    </row>
    <row r="2585" ht="14.25" customHeight="1">
      <c r="A2585" s="38">
        <v>57</v>
      </c>
      <c r="B2585" s="44" t="s">
        <v>764</v>
      </c>
      <c r="C2585" s="46" t="s">
        <v>1188</v>
      </c>
      <c r="D2585" s="46" t="s">
        <v>3574</v>
      </c>
      <c r="E2585" s="46" t="s">
        <v>3575</v>
      </c>
      <c r="F2585" s="41" t="s">
        <v>434</v>
      </c>
      <c r="G2585" s="41" t="s">
        <v>435</v>
      </c>
      <c r="H2585" s="65">
        <v>3.508</v>
      </c>
      <c r="I2585" t="s">
        <v>431</v>
      </c>
      <c r="K2585" s="46"/>
      <c r="L2585" s="46" t="str">
        <f>((I2585&amp;A2585)&amp;"-")&amp;B2585</f>
        <v>ONSC57-6-</v>
      </c>
      <c r="M2585" t="s">
        <v>1191</v>
      </c>
      <c r="N2585" s="40"/>
      <c r="O2585" s="40"/>
      <c r="P2585" s="40"/>
      <c r="Q2585" s="40"/>
      <c r="R2585" s="39"/>
      <c r="S2585" s="39"/>
      <c r="T2585" s="39"/>
      <c r="U2585" s="40"/>
      <c r="V2585" s="39"/>
      <c r="W2585" s="69"/>
      <c r="Y2585" t="s">
        <v>40</v>
      </c>
      <c r="AA2585">
        <v>123</v>
      </c>
      <c r="AB2585" t="b">
        <f>if((W2585=""),false,true)</f>
        <v>0</v>
      </c>
      <c r="AD2585" s="8"/>
    </row>
    <row r="2586" ht="14.25" customHeight="1">
      <c r="A2586" s="38">
        <v>58</v>
      </c>
      <c r="B2586" s="44" t="s">
        <v>763</v>
      </c>
      <c r="C2586" s="46" t="s">
        <v>3576</v>
      </c>
      <c r="D2586" s="46" t="s">
        <v>3574</v>
      </c>
      <c r="E2586" s="46" t="s">
        <v>3575</v>
      </c>
      <c r="F2586" s="41" t="s">
        <v>238</v>
      </c>
      <c r="G2586" s="41" t="s">
        <v>239</v>
      </c>
      <c r="H2586" s="65">
        <v>3.58</v>
      </c>
      <c r="I2586" t="s">
        <v>431</v>
      </c>
      <c r="K2586" s="46"/>
      <c r="L2586" s="46" t="str">
        <f>((I2586&amp;A2586)&amp;"-")&amp;B2586</f>
        <v>ONSC58-7-</v>
      </c>
      <c r="M2586" t="s">
        <v>1191</v>
      </c>
      <c r="N2586" s="40"/>
      <c r="O2586" s="40"/>
      <c r="P2586" s="40"/>
      <c r="Q2586" s="40"/>
      <c r="R2586" s="39"/>
      <c r="S2586" s="39"/>
      <c r="T2586" s="39"/>
      <c r="U2586" s="40"/>
      <c r="V2586" s="39"/>
      <c r="W2586" s="69"/>
      <c r="Y2586" t="s">
        <v>40</v>
      </c>
      <c r="AA2586">
        <v>123</v>
      </c>
      <c r="AB2586" t="b">
        <f>if((W2586=""),false,true)</f>
        <v>0</v>
      </c>
      <c r="AD2586" s="8"/>
    </row>
    <row r="2587" ht="14.25" customHeight="1">
      <c r="A2587" s="38">
        <v>85</v>
      </c>
      <c r="B2587" s="46" t="s">
        <v>3577</v>
      </c>
      <c r="C2587" s="7" t="s">
        <v>2670</v>
      </c>
      <c r="D2587" s="46" t="s">
        <v>3574</v>
      </c>
      <c r="E2587" s="46" t="s">
        <v>3575</v>
      </c>
      <c r="F2587" s="41" t="s">
        <v>238</v>
      </c>
      <c r="G2587" s="41" t="s">
        <v>239</v>
      </c>
      <c r="H2587" s="65">
        <v>3.91</v>
      </c>
      <c r="I2587" t="s">
        <v>431</v>
      </c>
      <c r="K2587" s="46"/>
      <c r="L2587" s="46" t="s">
        <v>3578</v>
      </c>
      <c r="M2587" t="s">
        <v>1191</v>
      </c>
      <c r="N2587" s="40"/>
      <c r="O2587" s="40"/>
      <c r="P2587" s="40"/>
      <c r="Q2587" s="40"/>
      <c r="R2587" s="39"/>
      <c r="S2587" s="39"/>
      <c r="T2587" s="39"/>
      <c r="U2587" s="40"/>
      <c r="V2587" s="39"/>
      <c r="W2587" s="69"/>
      <c r="Y2587" t="s">
        <v>40</v>
      </c>
      <c r="AA2587">
        <v>123</v>
      </c>
      <c r="AB2587" t="b">
        <f>if((W2587=""),false,true)</f>
        <v>0</v>
      </c>
      <c r="AD2587" s="8"/>
    </row>
    <row r="2588" ht="14.25" customHeight="1">
      <c r="A2588" s="38">
        <v>88</v>
      </c>
      <c r="B2588" s="44" t="s">
        <v>1684</v>
      </c>
      <c r="C2588" s="46" t="s">
        <v>3579</v>
      </c>
      <c r="D2588" s="46" t="s">
        <v>3574</v>
      </c>
      <c r="E2588" s="46" t="s">
        <v>3575</v>
      </c>
      <c r="F2588" s="41" t="s">
        <v>238</v>
      </c>
      <c r="G2588" s="41" t="s">
        <v>239</v>
      </c>
      <c r="H2588" s="65">
        <v>3.72</v>
      </c>
      <c r="I2588" t="s">
        <v>431</v>
      </c>
      <c r="K2588" s="46"/>
      <c r="L2588" s="46" t="s">
        <v>3580</v>
      </c>
      <c r="M2588" t="s">
        <v>1191</v>
      </c>
      <c r="N2588" s="40"/>
      <c r="O2588" s="40"/>
      <c r="P2588" s="40"/>
      <c r="Q2588" s="40"/>
      <c r="R2588" s="39"/>
      <c r="S2588" s="39"/>
      <c r="T2588" s="39"/>
      <c r="U2588" s="40"/>
      <c r="V2588" s="39"/>
      <c r="W2588" s="69"/>
      <c r="Y2588" t="s">
        <v>40</v>
      </c>
      <c r="AA2588">
        <v>123</v>
      </c>
      <c r="AB2588" t="b">
        <f>if((W2588=""),false,true)</f>
        <v>0</v>
      </c>
      <c r="AD2588" s="8"/>
    </row>
    <row r="2589" ht="14.25" customHeight="1">
      <c r="A2589" s="38">
        <v>88</v>
      </c>
      <c r="B2589" s="44" t="s">
        <v>425</v>
      </c>
      <c r="C2589" s="46" t="s">
        <v>3579</v>
      </c>
      <c r="D2589" s="46" t="s">
        <v>3574</v>
      </c>
      <c r="E2589" s="46" t="s">
        <v>3575</v>
      </c>
      <c r="F2589" s="41" t="s">
        <v>238</v>
      </c>
      <c r="G2589" s="41" t="s">
        <v>239</v>
      </c>
      <c r="H2589" s="65">
        <v>3.59</v>
      </c>
      <c r="I2589" t="s">
        <v>431</v>
      </c>
      <c r="K2589" s="46"/>
      <c r="L2589" s="46" t="s">
        <v>3581</v>
      </c>
      <c r="M2589" t="s">
        <v>1191</v>
      </c>
      <c r="N2589" s="40"/>
      <c r="O2589" s="40"/>
      <c r="P2589" s="40"/>
      <c r="Q2589" s="40"/>
      <c r="R2589" s="39"/>
      <c r="S2589" s="39"/>
      <c r="T2589" s="39"/>
      <c r="U2589" s="40"/>
      <c r="V2589" s="39"/>
      <c r="W2589" s="69"/>
      <c r="Y2589" t="s">
        <v>40</v>
      </c>
      <c r="AA2589">
        <v>123</v>
      </c>
      <c r="AB2589" t="b">
        <f>if((W2589=""),false,true)</f>
        <v>0</v>
      </c>
      <c r="AD2589" s="8"/>
    </row>
    <row r="2590" ht="14.25" customHeight="1">
      <c r="A2590" s="38">
        <v>88</v>
      </c>
      <c r="B2590" s="44" t="s">
        <v>1192</v>
      </c>
      <c r="C2590" s="46" t="s">
        <v>3579</v>
      </c>
      <c r="D2590" s="46" t="s">
        <v>3574</v>
      </c>
      <c r="E2590" s="46" t="s">
        <v>3575</v>
      </c>
      <c r="F2590" s="41" t="s">
        <v>238</v>
      </c>
      <c r="G2590" s="41" t="s">
        <v>239</v>
      </c>
      <c r="H2590" s="65">
        <v>3.88</v>
      </c>
      <c r="I2590" t="s">
        <v>431</v>
      </c>
      <c r="K2590" s="46"/>
      <c r="L2590" s="46" t="s">
        <v>3582</v>
      </c>
      <c r="M2590" t="s">
        <v>1191</v>
      </c>
      <c r="N2590" s="40"/>
      <c r="O2590" s="40"/>
      <c r="P2590" s="40"/>
      <c r="Q2590" s="40"/>
      <c r="R2590" s="39"/>
      <c r="S2590" s="39"/>
      <c r="T2590" s="39"/>
      <c r="U2590" s="40"/>
      <c r="V2590" s="39"/>
      <c r="W2590" s="69"/>
      <c r="Y2590" t="s">
        <v>40</v>
      </c>
      <c r="AA2590">
        <v>123</v>
      </c>
      <c r="AB2590" t="b">
        <f>if((W2590=""),false,true)</f>
        <v>0</v>
      </c>
      <c r="AD2590" s="8"/>
    </row>
    <row r="2591" ht="14.25" customHeight="1">
      <c r="A2591" s="38">
        <v>205</v>
      </c>
      <c r="B2591" s="44" t="s">
        <v>1685</v>
      </c>
      <c r="C2591" s="46" t="s">
        <v>1719</v>
      </c>
      <c r="D2591" s="46" t="s">
        <v>3574</v>
      </c>
      <c r="E2591" s="46" t="s">
        <v>3575</v>
      </c>
      <c r="F2591" s="41" t="s">
        <v>434</v>
      </c>
      <c r="G2591" s="41" t="s">
        <v>435</v>
      </c>
      <c r="H2591" s="65">
        <v>3.28</v>
      </c>
      <c r="I2591" t="s">
        <v>1720</v>
      </c>
      <c r="K2591" s="46"/>
      <c r="L2591" s="46" t="str">
        <f>((I2591&amp;A2591)&amp;"-")&amp;B2591</f>
        <v>UC205-5-</v>
      </c>
      <c r="M2591" t="s">
        <v>1191</v>
      </c>
      <c r="N2591" s="40"/>
      <c r="O2591" s="40"/>
      <c r="P2591" s="40"/>
      <c r="Q2591" s="40"/>
      <c r="R2591" s="39"/>
      <c r="S2591" s="39"/>
      <c r="T2591" s="39"/>
      <c r="U2591" s="40"/>
      <c r="V2591" s="39"/>
      <c r="W2591" s="69"/>
      <c r="Y2591" t="s">
        <v>40</v>
      </c>
      <c r="AA2591">
        <v>123</v>
      </c>
      <c r="AB2591" t="b">
        <f>if((W2591=""),false,true)</f>
        <v>0</v>
      </c>
      <c r="AD2591" s="8"/>
    </row>
    <row r="2592" ht="14.25" customHeight="1">
      <c r="A2592" s="38">
        <v>208</v>
      </c>
      <c r="B2592" s="44" t="s">
        <v>3583</v>
      </c>
      <c r="C2592" s="46" t="s">
        <v>1722</v>
      </c>
      <c r="D2592" s="46" t="s">
        <v>3574</v>
      </c>
      <c r="E2592" s="46" t="s">
        <v>3575</v>
      </c>
      <c r="F2592" s="41" t="s">
        <v>689</v>
      </c>
      <c r="G2592" s="41" t="s">
        <v>762</v>
      </c>
      <c r="H2592" s="65">
        <v>1.46</v>
      </c>
      <c r="I2592" t="s">
        <v>1720</v>
      </c>
      <c r="K2592" s="46"/>
      <c r="L2592" s="46" t="str">
        <f>((I2592&amp;A2592)&amp;"-")&amp;B2592</f>
        <v>UC208-16b</v>
      </c>
      <c r="M2592" t="s">
        <v>1191</v>
      </c>
      <c r="N2592" s="40"/>
      <c r="O2592" s="40"/>
      <c r="P2592" s="40"/>
      <c r="Q2592" s="40"/>
      <c r="R2592" s="39"/>
      <c r="S2592" s="39"/>
      <c r="T2592" s="39"/>
      <c r="U2592" s="40"/>
      <c r="V2592" s="39"/>
      <c r="W2592" s="69"/>
      <c r="Y2592" t="s">
        <v>40</v>
      </c>
      <c r="AA2592">
        <v>123</v>
      </c>
      <c r="AB2592" t="b">
        <f>if((W2592=""),false,true)</f>
        <v>0</v>
      </c>
      <c r="AD2592" s="8"/>
    </row>
    <row r="2593" ht="14.25" customHeight="1">
      <c r="A2593" s="38">
        <v>208</v>
      </c>
      <c r="B2593" s="44" t="s">
        <v>3584</v>
      </c>
      <c r="C2593" s="46" t="s">
        <v>1722</v>
      </c>
      <c r="D2593" s="46" t="s">
        <v>3574</v>
      </c>
      <c r="E2593" s="46" t="s">
        <v>3575</v>
      </c>
      <c r="F2593" s="41" t="s">
        <v>1603</v>
      </c>
      <c r="G2593" s="41" t="s">
        <v>1604</v>
      </c>
      <c r="H2593" s="65">
        <v>1.75</v>
      </c>
      <c r="I2593" t="s">
        <v>1720</v>
      </c>
      <c r="K2593" s="46"/>
      <c r="L2593" s="46" t="str">
        <f>((I2593&amp;A2593)&amp;"-")&amp;B2593</f>
        <v>UC208-25b</v>
      </c>
      <c r="M2593" t="s">
        <v>1191</v>
      </c>
      <c r="N2593" s="40"/>
      <c r="O2593" s="40"/>
      <c r="P2593" s="40"/>
      <c r="Q2593" s="40"/>
      <c r="R2593" s="39"/>
      <c r="S2593" s="39"/>
      <c r="T2593" s="39"/>
      <c r="U2593" s="40"/>
      <c r="V2593" s="39"/>
      <c r="W2593" s="69"/>
      <c r="Y2593" t="s">
        <v>40</v>
      </c>
      <c r="AA2593">
        <v>123</v>
      </c>
      <c r="AB2593" t="b">
        <f>if((W2593=""),false,true)</f>
        <v>0</v>
      </c>
      <c r="AD2593" s="8"/>
    </row>
    <row r="2594" ht="14.25" customHeight="1">
      <c r="A2594" s="38">
        <v>208</v>
      </c>
      <c r="B2594" s="44" t="s">
        <v>3585</v>
      </c>
      <c r="C2594" s="46" t="s">
        <v>1722</v>
      </c>
      <c r="D2594" s="46" t="s">
        <v>3574</v>
      </c>
      <c r="E2594" s="46" t="s">
        <v>3575</v>
      </c>
      <c r="F2594" s="41" t="s">
        <v>429</v>
      </c>
      <c r="G2594" s="41" t="s">
        <v>430</v>
      </c>
      <c r="H2594" s="65">
        <v>2.65</v>
      </c>
      <c r="I2594" t="s">
        <v>1720</v>
      </c>
      <c r="K2594" s="46"/>
      <c r="L2594" s="46" t="str">
        <f>((I2594&amp;A2594)&amp;"-")&amp;B2594</f>
        <v>UC208-46b</v>
      </c>
      <c r="M2594" t="s">
        <v>1191</v>
      </c>
      <c r="N2594" s="40"/>
      <c r="O2594" s="40"/>
      <c r="P2594" s="40"/>
      <c r="Q2594" s="40"/>
      <c r="R2594" s="39"/>
      <c r="S2594" s="39"/>
      <c r="T2594" s="39"/>
      <c r="U2594" s="40"/>
      <c r="V2594" s="39"/>
      <c r="W2594" s="69"/>
      <c r="Y2594" t="s">
        <v>40</v>
      </c>
      <c r="AA2594">
        <v>123</v>
      </c>
      <c r="AB2594" t="b">
        <f>if((W2594=""),false,true)</f>
        <v>0</v>
      </c>
      <c r="AD2594" s="8"/>
    </row>
    <row r="2595" ht="14.25" customHeight="1">
      <c r="A2595" s="38">
        <v>208</v>
      </c>
      <c r="B2595" s="44" t="s">
        <v>3586</v>
      </c>
      <c r="C2595" s="46" t="s">
        <v>1722</v>
      </c>
      <c r="D2595" s="46" t="s">
        <v>3574</v>
      </c>
      <c r="E2595" s="46" t="s">
        <v>3575</v>
      </c>
      <c r="F2595" s="41" t="s">
        <v>238</v>
      </c>
      <c r="G2595" s="41" t="s">
        <v>239</v>
      </c>
      <c r="H2595" s="65">
        <v>3.51</v>
      </c>
      <c r="I2595" t="s">
        <v>1720</v>
      </c>
      <c r="K2595" s="46"/>
      <c r="L2595" s="46" t="str">
        <f>((I2595&amp;A2595)&amp;"-")&amp;B2595</f>
        <v>UC208-6b</v>
      </c>
      <c r="M2595" t="s">
        <v>1191</v>
      </c>
      <c r="N2595" s="40"/>
      <c r="O2595" s="40"/>
      <c r="P2595" s="40"/>
      <c r="Q2595" s="40"/>
      <c r="R2595" s="39"/>
      <c r="S2595" s="39"/>
      <c r="T2595" s="39"/>
      <c r="U2595" s="40"/>
      <c r="V2595" s="39"/>
      <c r="W2595" s="69"/>
      <c r="Y2595" t="s">
        <v>40</v>
      </c>
      <c r="AA2595">
        <v>123</v>
      </c>
      <c r="AB2595" t="b">
        <f>if((W2595=""),false,true)</f>
        <v>0</v>
      </c>
      <c r="AD2595" s="8"/>
    </row>
    <row r="2596" ht="14.25" customHeight="1">
      <c r="A2596" s="38">
        <v>208</v>
      </c>
      <c r="B2596" s="44" t="s">
        <v>3587</v>
      </c>
      <c r="C2596" s="46" t="s">
        <v>1722</v>
      </c>
      <c r="D2596" s="46" t="s">
        <v>3574</v>
      </c>
      <c r="E2596" s="46" t="s">
        <v>3575</v>
      </c>
      <c r="F2596" s="41" t="s">
        <v>731</v>
      </c>
      <c r="G2596" s="41" t="s">
        <v>767</v>
      </c>
      <c r="H2596" s="65">
        <v>0.02</v>
      </c>
      <c r="I2596" t="s">
        <v>1720</v>
      </c>
      <c r="K2596" s="46"/>
      <c r="L2596" s="46" t="str">
        <f>((I2596&amp;A2596)&amp;"-")&amp;B2596</f>
        <v>UC208-36b</v>
      </c>
      <c r="M2596" t="s">
        <v>1191</v>
      </c>
      <c r="N2596" s="40"/>
      <c r="O2596" s="40"/>
      <c r="P2596" s="40"/>
      <c r="Q2596" s="40"/>
      <c r="R2596" s="39"/>
      <c r="S2596" s="39"/>
      <c r="T2596" s="39"/>
      <c r="U2596" s="40"/>
      <c r="V2596" s="39"/>
      <c r="W2596" s="69"/>
      <c r="Y2596" t="s">
        <v>40</v>
      </c>
      <c r="AA2596">
        <v>123</v>
      </c>
      <c r="AB2596" t="b">
        <f>if((W2596=""),false,true)</f>
        <v>0</v>
      </c>
      <c r="AD2596" s="8"/>
    </row>
    <row r="2597" ht="14.25" customHeight="1">
      <c r="A2597" s="38">
        <v>909</v>
      </c>
      <c r="B2597" s="44" t="s">
        <v>3588</v>
      </c>
      <c r="C2597" s="46" t="s">
        <v>3589</v>
      </c>
      <c r="D2597" s="46" t="s">
        <v>3574</v>
      </c>
      <c r="E2597" s="46" t="s">
        <v>3575</v>
      </c>
      <c r="F2597" s="41" t="s">
        <v>48</v>
      </c>
      <c r="G2597" s="41" t="s">
        <v>49</v>
      </c>
      <c r="H2597" s="65">
        <f>AD2597</f>
        <v>0.113002677672145</v>
      </c>
      <c r="I2597" t="s">
        <v>37</v>
      </c>
      <c r="K2597" s="46" t="s">
        <v>3590</v>
      </c>
      <c r="L2597" s="46" t="str">
        <f>((I2597&amp;A2597)&amp;"-")&amp;B2597</f>
        <v>REF909-Entry of 4-hydroxybenzaldehyde [http://www.hellochem.com/En/xz/xz1/4973fvjxd.htm]</v>
      </c>
      <c r="M2597" t="s">
        <v>1191</v>
      </c>
      <c r="N2597" s="40"/>
      <c r="O2597" s="40"/>
      <c r="P2597" s="40"/>
      <c r="Q2597" s="40"/>
      <c r="R2597" s="39"/>
      <c r="S2597" s="39"/>
      <c r="T2597" s="39"/>
      <c r="U2597" s="40">
        <v>122.121</v>
      </c>
      <c r="V2597" s="39"/>
      <c r="W2597" s="69"/>
      <c r="Y2597" t="s">
        <v>40</v>
      </c>
      <c r="AA2597">
        <v>123</v>
      </c>
      <c r="AB2597" t="b">
        <f>if((W2597=""),false,true)</f>
        <v>0</v>
      </c>
      <c r="AC2597">
        <v>13.8</v>
      </c>
      <c r="AD2597" s="8">
        <f>AC2597/U2597</f>
        <v>0.113002677672145</v>
      </c>
    </row>
    <row r="2598" ht="14.25" customHeight="1">
      <c r="A2598" s="38">
        <v>57</v>
      </c>
      <c r="B2598" s="44" t="s">
        <v>763</v>
      </c>
      <c r="C2598" s="46" t="s">
        <v>1188</v>
      </c>
      <c r="D2598" s="46" t="s">
        <v>3591</v>
      </c>
      <c r="E2598" s="46" t="s">
        <v>3575</v>
      </c>
      <c r="F2598" s="41" t="s">
        <v>238</v>
      </c>
      <c r="G2598" s="41" t="s">
        <v>239</v>
      </c>
      <c r="H2598" s="65">
        <v>0.909</v>
      </c>
      <c r="I2598" t="s">
        <v>431</v>
      </c>
      <c r="K2598" s="46" t="s">
        <v>3592</v>
      </c>
      <c r="L2598" s="46" t="str">
        <f>((I2598&amp;A2598)&amp;"-")&amp;B2598</f>
        <v>ONSC57-7-</v>
      </c>
      <c r="M2598" t="s">
        <v>1191</v>
      </c>
      <c r="N2598" s="40"/>
      <c r="O2598" s="40"/>
      <c r="P2598" s="40"/>
      <c r="Q2598" s="40"/>
      <c r="R2598" s="39"/>
      <c r="S2598" s="39"/>
      <c r="T2598" s="39"/>
      <c r="U2598" s="40"/>
      <c r="V2598" s="39"/>
      <c r="W2598" s="69"/>
      <c r="Y2598" t="s">
        <v>1004</v>
      </c>
      <c r="AA2598">
        <v>123</v>
      </c>
      <c r="AB2598" t="b">
        <f>if((W2598=""),false,true)</f>
        <v>0</v>
      </c>
      <c r="AD2598" s="8"/>
    </row>
    <row r="2599" ht="14.25" customHeight="1">
      <c r="A2599" s="38">
        <v>82</v>
      </c>
      <c r="B2599" s="44" t="s">
        <v>3477</v>
      </c>
      <c r="C2599" s="46" t="s">
        <v>1272</v>
      </c>
      <c r="D2599" s="46" t="s">
        <v>3591</v>
      </c>
      <c r="E2599" s="46" t="s">
        <v>3575</v>
      </c>
      <c r="F2599" s="41" t="s">
        <v>238</v>
      </c>
      <c r="G2599" s="41" t="s">
        <v>239</v>
      </c>
      <c r="H2599" s="65">
        <v>2.44</v>
      </c>
      <c r="I2599" t="s">
        <v>431</v>
      </c>
      <c r="K2599" s="46" t="s">
        <v>3414</v>
      </c>
      <c r="L2599" s="46" t="str">
        <f>((I2599&amp;A2599)&amp;"-")&amp;B2599</f>
        <v>ONSC82-B</v>
      </c>
      <c r="M2599" t="s">
        <v>1191</v>
      </c>
      <c r="N2599" s="40"/>
      <c r="O2599" s="40"/>
      <c r="P2599" s="40"/>
      <c r="Q2599" s="40"/>
      <c r="R2599" s="39"/>
      <c r="S2599" s="39"/>
      <c r="T2599" s="39"/>
      <c r="U2599" s="40"/>
      <c r="V2599" s="39"/>
      <c r="W2599" s="69"/>
      <c r="Y2599" t="s">
        <v>1004</v>
      </c>
      <c r="AA2599">
        <v>123</v>
      </c>
      <c r="AB2599" t="b">
        <f>if((W2599=""),false,true)</f>
        <v>0</v>
      </c>
      <c r="AD2599" s="8"/>
    </row>
    <row r="2600" ht="14.25" customHeight="1">
      <c r="A2600" s="38">
        <v>1287</v>
      </c>
      <c r="B2600" s="46" t="s">
        <v>53</v>
      </c>
      <c r="C2600" s="46" t="s">
        <v>45</v>
      </c>
      <c r="D2600" s="46" t="s">
        <v>3591</v>
      </c>
      <c r="E2600" s="46" t="s">
        <v>3575</v>
      </c>
      <c r="F2600" t="s">
        <v>48</v>
      </c>
      <c r="G2600" s="46" t="s">
        <v>49</v>
      </c>
      <c r="H2600">
        <v>0.109647819614</v>
      </c>
      <c r="I2600" t="s">
        <v>37</v>
      </c>
      <c r="L2600" t="s">
        <v>50</v>
      </c>
      <c r="M2600" t="s">
        <v>39</v>
      </c>
      <c r="N2600" s="40"/>
      <c r="O2600" s="40"/>
      <c r="P2600" s="40"/>
      <c r="Q2600" s="40"/>
      <c r="R2600" s="39"/>
      <c r="S2600" s="39"/>
      <c r="T2600" s="39"/>
      <c r="U2600" s="40"/>
      <c r="V2600" s="39"/>
      <c r="W2600" s="69"/>
      <c r="Y2600" t="s">
        <v>40</v>
      </c>
      <c r="AA2600">
        <v>123</v>
      </c>
      <c r="AB2600" s="46" t="b">
        <v>0</v>
      </c>
      <c r="AD2600" s="8"/>
    </row>
    <row r="2601" ht="14.25" customHeight="1">
      <c r="A2601" s="38">
        <v>1287</v>
      </c>
      <c r="B2601" s="46" t="s">
        <v>174</v>
      </c>
      <c r="C2601" s="46" t="s">
        <v>45</v>
      </c>
      <c r="D2601" s="46" t="s">
        <v>3591</v>
      </c>
      <c r="E2601" s="46" t="s">
        <v>3575</v>
      </c>
      <c r="F2601" t="s">
        <v>48</v>
      </c>
      <c r="G2601" s="46" t="s">
        <v>49</v>
      </c>
      <c r="H2601">
        <v>0.109647819614</v>
      </c>
      <c r="I2601" t="s">
        <v>37</v>
      </c>
      <c r="L2601" t="s">
        <v>50</v>
      </c>
      <c r="M2601" t="s">
        <v>39</v>
      </c>
      <c r="N2601" s="40"/>
      <c r="O2601" s="40"/>
      <c r="P2601" s="40"/>
      <c r="Q2601" s="40"/>
      <c r="R2601" s="39"/>
      <c r="S2601" s="39"/>
      <c r="T2601" s="39"/>
      <c r="U2601" s="40"/>
      <c r="V2601" s="39"/>
      <c r="W2601" s="69"/>
      <c r="Y2601" t="s">
        <v>40</v>
      </c>
      <c r="AA2601">
        <v>123</v>
      </c>
      <c r="AB2601" s="46" t="b">
        <v>0</v>
      </c>
      <c r="AD2601" s="8"/>
    </row>
    <row r="2602" ht="14.25" customHeight="1">
      <c r="A2602" s="38">
        <v>1157</v>
      </c>
      <c r="B2602" s="46" t="s">
        <v>3352</v>
      </c>
      <c r="C2602" s="46" t="s">
        <v>2403</v>
      </c>
      <c r="D2602" s="11" t="s">
        <v>3593</v>
      </c>
      <c r="E2602" s="11" t="s">
        <v>3594</v>
      </c>
      <c r="F2602" s="7" t="s">
        <v>2084</v>
      </c>
      <c r="G2602" s="7" t="s">
        <v>2085</v>
      </c>
      <c r="H2602">
        <v>0.005788689838685</v>
      </c>
      <c r="I2602" t="s">
        <v>37</v>
      </c>
      <c r="K2602" s="47" t="s">
        <v>43</v>
      </c>
      <c r="L2602" s="47" t="s">
        <v>3355</v>
      </c>
      <c r="M2602" t="s">
        <v>39</v>
      </c>
      <c r="N2602" s="71"/>
      <c r="O2602" s="71"/>
      <c r="P2602" s="71"/>
      <c r="Q2602" s="71"/>
      <c r="R2602" s="29"/>
      <c r="S2602" s="29"/>
      <c r="T2602" s="29"/>
      <c r="U2602" s="71"/>
      <c r="V2602" s="29"/>
      <c r="W2602" s="60"/>
      <c r="Y2602" t="s">
        <v>40</v>
      </c>
      <c r="AA2602">
        <v>78467</v>
      </c>
      <c r="AB2602" t="b">
        <f>if((W2602=""),false,true)</f>
        <v>0</v>
      </c>
      <c r="AD2602" s="37"/>
    </row>
    <row r="2603" ht="14.25" customHeight="1">
      <c r="A2603" s="38">
        <v>1157</v>
      </c>
      <c r="B2603" s="46" t="s">
        <v>3352</v>
      </c>
      <c r="C2603" s="46" t="s">
        <v>2403</v>
      </c>
      <c r="D2603" s="11" t="s">
        <v>3593</v>
      </c>
      <c r="E2603" s="11" t="s">
        <v>3594</v>
      </c>
      <c r="F2603" s="7" t="s">
        <v>2087</v>
      </c>
      <c r="G2603" s="7" t="s">
        <v>2085</v>
      </c>
      <c r="H2603">
        <v>0.008036914415499</v>
      </c>
      <c r="I2603" t="s">
        <v>37</v>
      </c>
      <c r="K2603" s="47" t="s">
        <v>43</v>
      </c>
      <c r="L2603" s="47" t="s">
        <v>3355</v>
      </c>
      <c r="M2603" t="s">
        <v>39</v>
      </c>
      <c r="N2603" s="71"/>
      <c r="O2603" s="71"/>
      <c r="P2603" s="71"/>
      <c r="Q2603" s="71"/>
      <c r="R2603" s="29"/>
      <c r="S2603" s="29"/>
      <c r="T2603" s="29"/>
      <c r="U2603" s="71"/>
      <c r="V2603" s="29"/>
      <c r="W2603" s="60"/>
      <c r="Y2603" t="s">
        <v>40</v>
      </c>
      <c r="AA2603">
        <v>78467</v>
      </c>
      <c r="AB2603" t="b">
        <f>if((W2603=""),false,true)</f>
        <v>0</v>
      </c>
      <c r="AD2603" s="37"/>
    </row>
    <row r="2604" ht="14.25" customHeight="1">
      <c r="A2604" s="38">
        <v>1157</v>
      </c>
      <c r="B2604" s="46" t="s">
        <v>3352</v>
      </c>
      <c r="C2604" s="46" t="s">
        <v>2403</v>
      </c>
      <c r="D2604" s="11" t="s">
        <v>3593</v>
      </c>
      <c r="E2604" s="11" t="s">
        <v>3594</v>
      </c>
      <c r="F2604" s="7" t="s">
        <v>2088</v>
      </c>
      <c r="G2604" s="7" t="s">
        <v>2085</v>
      </c>
      <c r="H2604">
        <v>0.01732374454083</v>
      </c>
      <c r="I2604" t="s">
        <v>37</v>
      </c>
      <c r="K2604" s="47" t="s">
        <v>43</v>
      </c>
      <c r="L2604" s="47" t="s">
        <v>3355</v>
      </c>
      <c r="M2604" t="s">
        <v>39</v>
      </c>
      <c r="N2604" s="71"/>
      <c r="O2604" s="71"/>
      <c r="P2604" s="71"/>
      <c r="Q2604" s="71"/>
      <c r="R2604" s="29"/>
      <c r="S2604" s="29"/>
      <c r="T2604" s="29"/>
      <c r="U2604" s="71"/>
      <c r="V2604" s="29"/>
      <c r="W2604" s="60"/>
      <c r="Y2604" t="s">
        <v>40</v>
      </c>
      <c r="AA2604">
        <v>78467</v>
      </c>
      <c r="AB2604" t="b">
        <f>if((W2604=""),false,true)</f>
        <v>0</v>
      </c>
      <c r="AD2604" s="37"/>
    </row>
    <row r="2605" ht="14.25" customHeight="1">
      <c r="A2605" s="38">
        <v>1157</v>
      </c>
      <c r="B2605" s="46" t="s">
        <v>3352</v>
      </c>
      <c r="C2605" s="46" t="s">
        <v>2403</v>
      </c>
      <c r="D2605" s="11" t="s">
        <v>3593</v>
      </c>
      <c r="E2605" s="11" t="s">
        <v>3594</v>
      </c>
      <c r="F2605" s="7" t="s">
        <v>2089</v>
      </c>
      <c r="G2605" s="7" t="s">
        <v>2085</v>
      </c>
      <c r="H2605">
        <v>0.041409973831961</v>
      </c>
      <c r="I2605" t="s">
        <v>37</v>
      </c>
      <c r="K2605" s="47" t="s">
        <v>43</v>
      </c>
      <c r="L2605" s="47" t="s">
        <v>3355</v>
      </c>
      <c r="M2605" t="s">
        <v>39</v>
      </c>
      <c r="N2605" s="71"/>
      <c r="O2605" s="71"/>
      <c r="P2605" s="71"/>
      <c r="Q2605" s="71"/>
      <c r="R2605" s="29"/>
      <c r="S2605" s="29"/>
      <c r="T2605" s="29"/>
      <c r="U2605" s="71"/>
      <c r="V2605" s="29"/>
      <c r="W2605" s="60"/>
      <c r="Y2605" t="s">
        <v>40</v>
      </c>
      <c r="AA2605">
        <v>78467</v>
      </c>
      <c r="AB2605" t="b">
        <f>if((W2605=""),false,true)</f>
        <v>0</v>
      </c>
      <c r="AD2605" s="37"/>
    </row>
    <row r="2606" ht="14.25" customHeight="1">
      <c r="A2606" s="38">
        <v>1157</v>
      </c>
      <c r="B2606" s="46" t="s">
        <v>3352</v>
      </c>
      <c r="C2606" s="46" t="s">
        <v>2403</v>
      </c>
      <c r="D2606" s="11" t="s">
        <v>3593</v>
      </c>
      <c r="E2606" s="11" t="s">
        <v>3594</v>
      </c>
      <c r="F2606" s="7" t="s">
        <v>2090</v>
      </c>
      <c r="G2606" s="7" t="s">
        <v>2085</v>
      </c>
      <c r="H2606">
        <v>0.096318551677109</v>
      </c>
      <c r="I2606" t="s">
        <v>37</v>
      </c>
      <c r="K2606" s="47" t="s">
        <v>43</v>
      </c>
      <c r="L2606" s="47" t="s">
        <v>3355</v>
      </c>
      <c r="M2606" t="s">
        <v>39</v>
      </c>
      <c r="N2606" s="71"/>
      <c r="O2606" s="71"/>
      <c r="P2606" s="71"/>
      <c r="Q2606" s="71"/>
      <c r="R2606" s="29"/>
      <c r="S2606" s="29"/>
      <c r="T2606" s="29"/>
      <c r="U2606" s="71"/>
      <c r="V2606" s="29"/>
      <c r="W2606" s="60"/>
      <c r="Y2606" t="s">
        <v>40</v>
      </c>
      <c r="AA2606">
        <v>78467</v>
      </c>
      <c r="AB2606" t="b">
        <f>if((W2606=""),false,true)</f>
        <v>0</v>
      </c>
      <c r="AD2606" s="37"/>
    </row>
    <row r="2607" ht="14.25" customHeight="1">
      <c r="A2607" s="38">
        <v>1157</v>
      </c>
      <c r="B2607" s="46" t="s">
        <v>3352</v>
      </c>
      <c r="C2607" s="46" t="s">
        <v>2403</v>
      </c>
      <c r="D2607" s="11" t="s">
        <v>3593</v>
      </c>
      <c r="E2607" s="11" t="s">
        <v>3594</v>
      </c>
      <c r="F2607" s="7" t="s">
        <v>2091</v>
      </c>
      <c r="G2607" s="7" t="s">
        <v>2085</v>
      </c>
      <c r="H2607">
        <v>0.16811916207164</v>
      </c>
      <c r="I2607" t="s">
        <v>37</v>
      </c>
      <c r="K2607" s="47" t="s">
        <v>43</v>
      </c>
      <c r="L2607" s="47" t="s">
        <v>3355</v>
      </c>
      <c r="M2607" t="s">
        <v>39</v>
      </c>
      <c r="N2607" s="71"/>
      <c r="O2607" s="71"/>
      <c r="P2607" s="71"/>
      <c r="Q2607" s="71"/>
      <c r="R2607" s="29"/>
      <c r="S2607" s="29"/>
      <c r="T2607" s="29"/>
      <c r="U2607" s="71"/>
      <c r="V2607" s="29"/>
      <c r="W2607" s="60"/>
      <c r="Y2607" t="s">
        <v>40</v>
      </c>
      <c r="AA2607">
        <v>78467</v>
      </c>
      <c r="AB2607" t="b">
        <f>if((W2607=""),false,true)</f>
        <v>0</v>
      </c>
      <c r="AD2607" s="37"/>
    </row>
    <row r="2608" ht="14.25" customHeight="1">
      <c r="A2608" s="38">
        <v>1157</v>
      </c>
      <c r="B2608" s="46" t="s">
        <v>3352</v>
      </c>
      <c r="C2608" s="46" t="s">
        <v>2403</v>
      </c>
      <c r="D2608" s="11" t="s">
        <v>3593</v>
      </c>
      <c r="E2608" s="11" t="s">
        <v>3594</v>
      </c>
      <c r="F2608" s="7" t="s">
        <v>2092</v>
      </c>
      <c r="G2608" s="7" t="s">
        <v>2085</v>
      </c>
      <c r="H2608">
        <v>0.26983299359191</v>
      </c>
      <c r="I2608" t="s">
        <v>37</v>
      </c>
      <c r="K2608" s="47" t="s">
        <v>43</v>
      </c>
      <c r="L2608" s="47" t="s">
        <v>3355</v>
      </c>
      <c r="M2608" t="s">
        <v>39</v>
      </c>
      <c r="N2608" s="71"/>
      <c r="O2608" s="71"/>
      <c r="P2608" s="71"/>
      <c r="Q2608" s="71"/>
      <c r="R2608" s="29"/>
      <c r="S2608" s="29"/>
      <c r="T2608" s="29"/>
      <c r="U2608" s="71"/>
      <c r="V2608" s="29"/>
      <c r="W2608" s="60"/>
      <c r="Y2608" t="s">
        <v>40</v>
      </c>
      <c r="AA2608">
        <v>78467</v>
      </c>
      <c r="AB2608" t="b">
        <f>if((W2608=""),false,true)</f>
        <v>0</v>
      </c>
      <c r="AD2608" s="37"/>
    </row>
    <row r="2609" ht="14.25" customHeight="1">
      <c r="A2609" s="38">
        <v>1157</v>
      </c>
      <c r="B2609" s="46" t="s">
        <v>3352</v>
      </c>
      <c r="C2609" s="46" t="s">
        <v>2403</v>
      </c>
      <c r="D2609" s="11" t="s">
        <v>3593</v>
      </c>
      <c r="E2609" s="11" t="s">
        <v>3594</v>
      </c>
      <c r="F2609" s="7" t="s">
        <v>48</v>
      </c>
      <c r="G2609" s="7" t="s">
        <v>49</v>
      </c>
      <c r="H2609">
        <v>0.004111359488543</v>
      </c>
      <c r="I2609" t="s">
        <v>37</v>
      </c>
      <c r="K2609" s="47" t="s">
        <v>43</v>
      </c>
      <c r="L2609" s="47" t="s">
        <v>3355</v>
      </c>
      <c r="M2609" t="s">
        <v>39</v>
      </c>
      <c r="N2609" s="71"/>
      <c r="O2609" s="71"/>
      <c r="P2609" s="71"/>
      <c r="Q2609" s="71"/>
      <c r="R2609" s="29"/>
      <c r="S2609" s="29"/>
      <c r="T2609" s="29"/>
      <c r="U2609" s="71"/>
      <c r="V2609" s="29"/>
      <c r="W2609" s="60"/>
      <c r="Y2609" t="s">
        <v>40</v>
      </c>
      <c r="AA2609">
        <v>78467</v>
      </c>
      <c r="AB2609" t="b">
        <f>if((W2609=""),false,true)</f>
        <v>0</v>
      </c>
      <c r="AD2609" s="37"/>
    </row>
    <row r="2610" ht="14.25" customHeight="1">
      <c r="A2610" s="38">
        <v>941</v>
      </c>
      <c r="B2610" s="46" t="s">
        <v>3595</v>
      </c>
      <c r="C2610" s="46" t="s">
        <v>3596</v>
      </c>
      <c r="D2610" s="46" t="s">
        <v>3597</v>
      </c>
      <c r="E2610" s="46" t="s">
        <v>3598</v>
      </c>
      <c r="F2610" s="41" t="s">
        <v>715</v>
      </c>
      <c r="G2610" s="41" t="s">
        <v>716</v>
      </c>
      <c r="H2610" s="65">
        <v>0</v>
      </c>
      <c r="I2610" t="s">
        <v>3599</v>
      </c>
      <c r="K2610" s="46" t="s">
        <v>43</v>
      </c>
      <c r="L2610" s="46" t="s">
        <v>3600</v>
      </c>
      <c r="M2610" t="s">
        <v>583</v>
      </c>
      <c r="N2610" s="40">
        <f>U2610*V2610</f>
        <v>0</v>
      </c>
      <c r="O2610" s="56">
        <v>86.1754</v>
      </c>
      <c r="P2610" s="56">
        <v>0.675</v>
      </c>
      <c r="Q2610" s="56">
        <v>1.46</v>
      </c>
      <c r="R2610" s="39">
        <f>O2610/P2610</f>
        <v>127.667259259259</v>
      </c>
      <c r="S2610" s="39">
        <f>N2610/Q2610</f>
        <v>0</v>
      </c>
      <c r="T2610" s="39">
        <f>R2610+S2610</f>
        <v>127.667259259259</v>
      </c>
      <c r="U2610" s="40">
        <v>138.121</v>
      </c>
      <c r="V2610" s="39">
        <v>0</v>
      </c>
      <c r="W2610" s="69">
        <f>round(((1000*V2610)/T2610),3)</f>
        <v>0</v>
      </c>
      <c r="Y2610" t="s">
        <v>40</v>
      </c>
      <c r="AA2610">
        <v>132</v>
      </c>
      <c r="AB2610" t="b">
        <v>1</v>
      </c>
      <c r="AD2610" s="8"/>
    </row>
    <row r="2611" ht="14.25" customHeight="1">
      <c r="A2611" s="38">
        <v>951</v>
      </c>
      <c r="B2611" s="46" t="s">
        <v>3601</v>
      </c>
      <c r="C2611" s="46" t="s">
        <v>3602</v>
      </c>
      <c r="D2611" s="46" t="s">
        <v>3597</v>
      </c>
      <c r="E2611" s="46" t="s">
        <v>3598</v>
      </c>
      <c r="F2611" s="41" t="s">
        <v>584</v>
      </c>
      <c r="G2611" s="41" t="s">
        <v>988</v>
      </c>
      <c r="H2611" s="65">
        <v>1.759</v>
      </c>
      <c r="I2611" t="s">
        <v>3603</v>
      </c>
      <c r="K2611" s="46" t="s">
        <v>43</v>
      </c>
      <c r="L2611" s="46" t="s">
        <v>3604</v>
      </c>
      <c r="M2611" t="s">
        <v>583</v>
      </c>
      <c r="N2611" s="40">
        <f>U2611*V2611</f>
        <v>361.999999823322</v>
      </c>
      <c r="O2611" s="56">
        <v>1000</v>
      </c>
      <c r="P2611" s="56">
        <v>0.791</v>
      </c>
      <c r="Q2611" s="56">
        <v>1.46</v>
      </c>
      <c r="R2611" s="39">
        <f>O2611/P2611</f>
        <v>1264.22250316056</v>
      </c>
      <c r="S2611" s="39">
        <f>N2611/Q2611</f>
        <v>247.94520535844</v>
      </c>
      <c r="T2611" s="39">
        <f>R2611+S2611</f>
        <v>1512.167708519</v>
      </c>
      <c r="U2611" s="40">
        <v>136.1479</v>
      </c>
      <c r="V2611" s="39">
        <v>2.65887318</v>
      </c>
      <c r="W2611" s="69">
        <f>round(((1000*V2611)/T2611),3)</f>
        <v>1.758</v>
      </c>
      <c r="Y2611" t="s">
        <v>40</v>
      </c>
      <c r="AA2611">
        <v>132</v>
      </c>
      <c r="AB2611" t="b">
        <v>1</v>
      </c>
      <c r="AD2611" s="8"/>
    </row>
    <row r="2612" ht="14.25" customHeight="1">
      <c r="A2612" s="38">
        <v>951</v>
      </c>
      <c r="B2612" s="46" t="s">
        <v>3601</v>
      </c>
      <c r="C2612" s="46" t="s">
        <v>3602</v>
      </c>
      <c r="D2612" s="46" t="s">
        <v>3597</v>
      </c>
      <c r="E2612" s="46" t="s">
        <v>3598</v>
      </c>
      <c r="F2612" s="41" t="s">
        <v>586</v>
      </c>
      <c r="G2612" s="41" t="s">
        <v>587</v>
      </c>
      <c r="H2612" s="65">
        <v>1.561</v>
      </c>
      <c r="I2612" t="s">
        <v>3603</v>
      </c>
      <c r="K2612" s="46" t="s">
        <v>43</v>
      </c>
      <c r="L2612" s="46" t="s">
        <v>3604</v>
      </c>
      <c r="M2612" t="s">
        <v>583</v>
      </c>
      <c r="N2612" s="40">
        <f>U2612*V2612</f>
        <v>322.30023730244</v>
      </c>
      <c r="O2612" s="56">
        <v>1000</v>
      </c>
      <c r="P2612" s="56">
        <v>0.772</v>
      </c>
      <c r="Q2612" s="56">
        <v>1.46</v>
      </c>
      <c r="R2612" s="39">
        <f>O2612/P2612</f>
        <v>1295.33678756477</v>
      </c>
      <c r="S2612" s="39">
        <f>N2612/Q2612</f>
        <v>220.753587193452</v>
      </c>
      <c r="T2612" s="39">
        <f>R2612+S2612</f>
        <v>1516.09037475822</v>
      </c>
      <c r="U2612" s="40">
        <v>136.148</v>
      </c>
      <c r="V2612" s="39">
        <v>2.36727853</v>
      </c>
      <c r="W2612" s="69">
        <f>round(((1000*V2612)/T2612),3)</f>
        <v>1.561</v>
      </c>
      <c r="Y2612" t="s">
        <v>40</v>
      </c>
      <c r="AA2612">
        <v>132</v>
      </c>
      <c r="AB2612" t="b">
        <v>1</v>
      </c>
      <c r="AD2612" s="8"/>
    </row>
    <row r="2613" ht="14.25" customHeight="1">
      <c r="A2613" s="38">
        <v>951</v>
      </c>
      <c r="B2613" s="46" t="s">
        <v>3601</v>
      </c>
      <c r="C2613" s="46" t="s">
        <v>3602</v>
      </c>
      <c r="D2613" s="46" t="s">
        <v>3597</v>
      </c>
      <c r="E2613" s="46" t="s">
        <v>3598</v>
      </c>
      <c r="F2613" s="41" t="s">
        <v>429</v>
      </c>
      <c r="G2613" s="41" t="s">
        <v>590</v>
      </c>
      <c r="H2613" s="65">
        <v>2.033</v>
      </c>
      <c r="I2613" t="s">
        <v>3603</v>
      </c>
      <c r="K2613" s="46" t="s">
        <v>43</v>
      </c>
      <c r="L2613" s="46" t="s">
        <v>3604</v>
      </c>
      <c r="M2613" t="s">
        <v>583</v>
      </c>
      <c r="N2613" s="40">
        <f>U2613*V2613</f>
        <v>432.7003182872</v>
      </c>
      <c r="O2613" s="56">
        <v>1000</v>
      </c>
      <c r="P2613" s="56">
        <v>0.7893</v>
      </c>
      <c r="Q2613" s="56">
        <v>1.46</v>
      </c>
      <c r="R2613" s="39">
        <f>O2613/P2613</f>
        <v>1266.94539465349</v>
      </c>
      <c r="S2613" s="39">
        <f>N2613/Q2613</f>
        <v>296.37008101863</v>
      </c>
      <c r="T2613" s="39">
        <f>R2613+S2613</f>
        <v>1563.31547567212</v>
      </c>
      <c r="U2613" s="40">
        <v>136.148</v>
      </c>
      <c r="V2613" s="39">
        <v>3.1781614</v>
      </c>
      <c r="W2613" s="69">
        <f>round(((1000*V2613)/T2613),3)</f>
        <v>2.033</v>
      </c>
      <c r="Y2613" t="s">
        <v>40</v>
      </c>
      <c r="AA2613">
        <v>132</v>
      </c>
      <c r="AB2613" t="b">
        <v>1</v>
      </c>
      <c r="AD2613" s="8"/>
    </row>
    <row r="2614" ht="14.25" customHeight="1">
      <c r="A2614" s="38">
        <v>951</v>
      </c>
      <c r="B2614" s="46" t="s">
        <v>3601</v>
      </c>
      <c r="C2614" s="46" t="s">
        <v>3602</v>
      </c>
      <c r="D2614" s="46" t="s">
        <v>3597</v>
      </c>
      <c r="E2614" s="46" t="s">
        <v>3598</v>
      </c>
      <c r="F2614" s="41" t="s">
        <v>591</v>
      </c>
      <c r="G2614" s="41" t="s">
        <v>2243</v>
      </c>
      <c r="H2614" s="65">
        <v>0.724</v>
      </c>
      <c r="I2614" t="s">
        <v>3603</v>
      </c>
      <c r="K2614" s="46" t="s">
        <v>43</v>
      </c>
      <c r="L2614" s="46" t="s">
        <v>3604</v>
      </c>
      <c r="M2614" t="s">
        <v>583</v>
      </c>
      <c r="N2614" s="40">
        <f>U2614*V2614</f>
        <v>117.700086504736</v>
      </c>
      <c r="O2614" s="56">
        <v>1000</v>
      </c>
      <c r="P2614" s="56">
        <v>0.898</v>
      </c>
      <c r="Q2614" s="56">
        <v>1.46</v>
      </c>
      <c r="R2614" s="39">
        <f>O2614/P2614</f>
        <v>1113.58574610245</v>
      </c>
      <c r="S2614" s="39">
        <f>N2614/Q2614</f>
        <v>80.6164976059836</v>
      </c>
      <c r="T2614" s="39">
        <f>R2614+S2614</f>
        <v>1194.20224370843</v>
      </c>
      <c r="U2614" s="40">
        <v>136.148</v>
      </c>
      <c r="V2614" s="39">
        <v>0.864501032</v>
      </c>
      <c r="W2614" s="69">
        <f>round(((1000*V2614)/T2614),3)</f>
        <v>0.724</v>
      </c>
      <c r="Y2614" t="s">
        <v>40</v>
      </c>
      <c r="AA2614">
        <v>132</v>
      </c>
      <c r="AB2614" t="b">
        <v>1</v>
      </c>
      <c r="AD2614" s="8"/>
    </row>
    <row r="2615" ht="14.25" customHeight="1">
      <c r="A2615" s="38">
        <v>951</v>
      </c>
      <c r="B2615" s="46" t="s">
        <v>3601</v>
      </c>
      <c r="C2615" s="46" t="s">
        <v>3602</v>
      </c>
      <c r="D2615" s="46" t="s">
        <v>3597</v>
      </c>
      <c r="E2615" s="46" t="s">
        <v>3598</v>
      </c>
      <c r="F2615" s="41" t="s">
        <v>434</v>
      </c>
      <c r="G2615" s="41" t="s">
        <v>593</v>
      </c>
      <c r="H2615" s="65">
        <v>2.482</v>
      </c>
      <c r="I2615" t="s">
        <v>3603</v>
      </c>
      <c r="K2615" s="46" t="s">
        <v>43</v>
      </c>
      <c r="L2615" s="46" t="s">
        <v>3604</v>
      </c>
      <c r="M2615" t="s">
        <v>583</v>
      </c>
      <c r="N2615" s="40">
        <f>U2615*V2615</f>
        <v>555.80040860664</v>
      </c>
      <c r="O2615" s="56">
        <v>1000</v>
      </c>
      <c r="P2615" s="56">
        <v>0.791</v>
      </c>
      <c r="Q2615" s="56">
        <v>1.46</v>
      </c>
      <c r="R2615" s="39">
        <f>O2615/P2615</f>
        <v>1264.22250316056</v>
      </c>
      <c r="S2615" s="39">
        <f>N2615/Q2615</f>
        <v>380.685211374411</v>
      </c>
      <c r="T2615" s="39">
        <f>R2615+S2615</f>
        <v>1644.90771453497</v>
      </c>
      <c r="U2615" s="40">
        <v>136.148</v>
      </c>
      <c r="V2615" s="39">
        <v>4.08232518</v>
      </c>
      <c r="W2615" s="69">
        <f>round(((1000*V2615)/T2615),3)</f>
        <v>2.482</v>
      </c>
      <c r="Y2615" t="s">
        <v>40</v>
      </c>
      <c r="AA2615">
        <v>132</v>
      </c>
      <c r="AB2615" t="b">
        <v>1</v>
      </c>
      <c r="AD2615" s="8"/>
    </row>
    <row r="2616" ht="14.25" customHeight="1">
      <c r="A2616" s="38">
        <v>951</v>
      </c>
      <c r="B2616" s="46" t="s">
        <v>3601</v>
      </c>
      <c r="C2616" s="46" t="s">
        <v>3602</v>
      </c>
      <c r="D2616" s="46" t="s">
        <v>3597</v>
      </c>
      <c r="E2616" s="46" t="s">
        <v>3598</v>
      </c>
      <c r="F2616" s="41" t="s">
        <v>731</v>
      </c>
      <c r="G2616" s="41" t="s">
        <v>767</v>
      </c>
      <c r="H2616" s="65">
        <v>0.01</v>
      </c>
      <c r="I2616" t="s">
        <v>3603</v>
      </c>
      <c r="K2616" s="46" t="s">
        <v>43</v>
      </c>
      <c r="L2616" s="46" t="s">
        <v>3604</v>
      </c>
      <c r="M2616" t="s">
        <v>583</v>
      </c>
      <c r="N2616" s="40">
        <f>U2616*V2616</f>
        <v>1.5000011004844</v>
      </c>
      <c r="O2616" s="56">
        <v>1000</v>
      </c>
      <c r="P2616" s="56">
        <v>0.871</v>
      </c>
      <c r="Q2616" s="56">
        <v>1.46</v>
      </c>
      <c r="R2616" s="39">
        <f>O2616/P2616</f>
        <v>1148.10562571757</v>
      </c>
      <c r="S2616" s="39">
        <f>N2616/Q2616</f>
        <v>1.02739801403041</v>
      </c>
      <c r="T2616" s="39">
        <f>R2616+S2616</f>
        <v>1149.1330237316</v>
      </c>
      <c r="U2616" s="40">
        <v>136.148</v>
      </c>
      <c r="V2616" s="39">
        <v>0.0110174303</v>
      </c>
      <c r="W2616" s="69">
        <f>round(((1000*V2616)/T2616),3)</f>
        <v>0.01</v>
      </c>
      <c r="Y2616" t="s">
        <v>40</v>
      </c>
      <c r="AA2616">
        <v>132</v>
      </c>
      <c r="AB2616" t="b">
        <v>1</v>
      </c>
      <c r="AD2616" s="8"/>
    </row>
    <row r="2617" ht="14.25" customHeight="1">
      <c r="A2617" s="38">
        <v>952</v>
      </c>
      <c r="B2617" s="46" t="s">
        <v>3605</v>
      </c>
      <c r="C2617" s="46" t="s">
        <v>3606</v>
      </c>
      <c r="D2617" s="46" t="s">
        <v>3597</v>
      </c>
      <c r="E2617" s="46" t="s">
        <v>3598</v>
      </c>
      <c r="F2617" s="41" t="s">
        <v>485</v>
      </c>
      <c r="G2617" s="41" t="s">
        <v>665</v>
      </c>
      <c r="H2617" s="65">
        <v>1.249</v>
      </c>
      <c r="I2617" t="s">
        <v>3607</v>
      </c>
      <c r="K2617" s="46" t="s">
        <v>43</v>
      </c>
      <c r="L2617" s="46" t="s">
        <v>3608</v>
      </c>
      <c r="M2617" t="s">
        <v>583</v>
      </c>
      <c r="N2617" s="40">
        <f>U2617*V2617</f>
        <v>18.018498121603</v>
      </c>
      <c r="O2617" s="56">
        <v>74.1216</v>
      </c>
      <c r="P2617" s="56">
        <v>0.805</v>
      </c>
      <c r="Q2617" s="56">
        <v>1.46</v>
      </c>
      <c r="R2617" s="39">
        <f>O2617/P2617</f>
        <v>92.0765217391304</v>
      </c>
      <c r="S2617" s="39">
        <f>N2617/Q2617</f>
        <v>12.3414370695911</v>
      </c>
      <c r="T2617" s="39">
        <f>R2617+S2617</f>
        <v>104.417958808722</v>
      </c>
      <c r="U2617" s="40">
        <v>138.121</v>
      </c>
      <c r="V2617" s="39">
        <v>0.130454443</v>
      </c>
      <c r="W2617" s="69">
        <f>round(((1000*V2617)/T2617),3)</f>
        <v>1.249</v>
      </c>
      <c r="Y2617" t="s">
        <v>40</v>
      </c>
      <c r="AA2617">
        <v>132</v>
      </c>
      <c r="AB2617" t="b">
        <v>1</v>
      </c>
      <c r="AD2617" s="8"/>
    </row>
    <row r="2618" ht="14.25" customHeight="1">
      <c r="A2618" s="38">
        <v>952</v>
      </c>
      <c r="B2618" s="46" t="s">
        <v>3605</v>
      </c>
      <c r="C2618" s="46" t="s">
        <v>3606</v>
      </c>
      <c r="D2618" s="46" t="s">
        <v>3597</v>
      </c>
      <c r="E2618" s="46" t="s">
        <v>3598</v>
      </c>
      <c r="F2618" s="41" t="s">
        <v>594</v>
      </c>
      <c r="G2618" s="41" t="s">
        <v>595</v>
      </c>
      <c r="H2618" s="65">
        <v>0.822</v>
      </c>
      <c r="I2618" t="s">
        <v>3607</v>
      </c>
      <c r="K2618" s="46" t="s">
        <v>43</v>
      </c>
      <c r="L2618" s="46" t="s">
        <v>3608</v>
      </c>
      <c r="M2618" t="s">
        <v>583</v>
      </c>
      <c r="N2618" s="40">
        <f>U2618*V2618</f>
        <v>17.438184535676</v>
      </c>
      <c r="O2618" s="56">
        <v>116.2013</v>
      </c>
      <c r="P2618" s="56">
        <v>0.82</v>
      </c>
      <c r="Q2618" s="56">
        <v>1.46</v>
      </c>
      <c r="R2618" s="39">
        <f>O2618/P2618</f>
        <v>141.708902439024</v>
      </c>
      <c r="S2618" s="39">
        <f>N2618/Q2618</f>
        <v>11.943962010737</v>
      </c>
      <c r="T2618" s="39">
        <f>R2618+S2618</f>
        <v>153.652864449761</v>
      </c>
      <c r="U2618" s="40">
        <v>138.121</v>
      </c>
      <c r="V2618" s="39">
        <v>0.126252956</v>
      </c>
      <c r="W2618" s="69">
        <f>round(((1000*V2618)/T2618),3)</f>
        <v>0.822</v>
      </c>
      <c r="Y2618" t="s">
        <v>40</v>
      </c>
      <c r="AA2618">
        <v>132</v>
      </c>
      <c r="AB2618" t="b">
        <v>1</v>
      </c>
      <c r="AD2618" s="8"/>
    </row>
    <row r="2619" ht="14.25" customHeight="1">
      <c r="A2619" s="38">
        <v>952</v>
      </c>
      <c r="B2619" s="46" t="s">
        <v>3605</v>
      </c>
      <c r="C2619" s="46" t="s">
        <v>3606</v>
      </c>
      <c r="D2619" s="46" t="s">
        <v>3597</v>
      </c>
      <c r="E2619" s="46" t="s">
        <v>3598</v>
      </c>
      <c r="F2619" s="41" t="s">
        <v>598</v>
      </c>
      <c r="G2619" s="41" t="s">
        <v>599</v>
      </c>
      <c r="H2619" s="65">
        <v>0.948</v>
      </c>
      <c r="I2619" t="s">
        <v>3607</v>
      </c>
      <c r="K2619" s="46" t="s">
        <v>43</v>
      </c>
      <c r="L2619" s="46" t="s">
        <v>3608</v>
      </c>
      <c r="M2619" t="s">
        <v>583</v>
      </c>
      <c r="N2619" s="40">
        <f>U2619*V2619</f>
        <v>18.018498121603</v>
      </c>
      <c r="O2619" s="56">
        <v>102.1748</v>
      </c>
      <c r="P2619" s="56">
        <v>0.816</v>
      </c>
      <c r="Q2619" s="56">
        <v>1.46</v>
      </c>
      <c r="R2619" s="39">
        <f>O2619/P2619</f>
        <v>125.214215686275</v>
      </c>
      <c r="S2619" s="39">
        <f>N2619/Q2619</f>
        <v>12.3414370695911</v>
      </c>
      <c r="T2619" s="39">
        <f>R2619+S2619</f>
        <v>137.555652755866</v>
      </c>
      <c r="U2619" s="40">
        <v>138.121</v>
      </c>
      <c r="V2619" s="39">
        <v>0.130454443</v>
      </c>
      <c r="W2619" s="69">
        <f>round(((1000*V2619)/T2619),3)</f>
        <v>0.948</v>
      </c>
      <c r="Y2619" t="s">
        <v>40</v>
      </c>
      <c r="AA2619">
        <v>132</v>
      </c>
      <c r="AB2619" t="b">
        <v>1</v>
      </c>
      <c r="AD2619" s="8"/>
    </row>
    <row r="2620" ht="14.25" customHeight="1">
      <c r="A2620" s="38">
        <v>952</v>
      </c>
      <c r="B2620" s="46" t="s">
        <v>3605</v>
      </c>
      <c r="C2620" s="46" t="s">
        <v>3606</v>
      </c>
      <c r="D2620" s="46" t="s">
        <v>3597</v>
      </c>
      <c r="E2620" s="46" t="s">
        <v>3598</v>
      </c>
      <c r="F2620" s="41" t="s">
        <v>35</v>
      </c>
      <c r="G2620" s="41" t="s">
        <v>36</v>
      </c>
      <c r="H2620" s="65">
        <v>0.68</v>
      </c>
      <c r="I2620" t="s">
        <v>3607</v>
      </c>
      <c r="K2620" s="46" t="s">
        <v>43</v>
      </c>
      <c r="L2620" s="46" t="s">
        <v>3608</v>
      </c>
      <c r="M2620" t="s">
        <v>583</v>
      </c>
      <c r="N2620" s="40">
        <f>U2620*V2620</f>
        <v>15.894388024825</v>
      </c>
      <c r="O2620" s="56">
        <v>130.2279</v>
      </c>
      <c r="P2620" s="56">
        <v>0.823</v>
      </c>
      <c r="Q2620" s="56">
        <v>1.46</v>
      </c>
      <c r="R2620" s="39">
        <f>O2620/P2620</f>
        <v>158.23560145808</v>
      </c>
      <c r="S2620" s="39">
        <f>N2620/Q2620</f>
        <v>10.8865671402911</v>
      </c>
      <c r="T2620" s="39">
        <f>R2620+S2620</f>
        <v>169.122168598371</v>
      </c>
      <c r="U2620" s="40">
        <v>138.121</v>
      </c>
      <c r="V2620" s="39">
        <v>0.115075825</v>
      </c>
      <c r="W2620" s="69">
        <f>round(((1000*V2620)/T2620),3)</f>
        <v>0.68</v>
      </c>
      <c r="Y2620" t="s">
        <v>40</v>
      </c>
      <c r="AA2620">
        <v>132</v>
      </c>
      <c r="AB2620" t="b">
        <v>1</v>
      </c>
      <c r="AD2620" s="8"/>
    </row>
    <row r="2621" ht="14.25" customHeight="1">
      <c r="A2621" s="38">
        <v>952</v>
      </c>
      <c r="B2621" s="46" t="s">
        <v>3605</v>
      </c>
      <c r="C2621" s="46" t="s">
        <v>3606</v>
      </c>
      <c r="D2621" s="46" t="s">
        <v>3597</v>
      </c>
      <c r="E2621" s="46" t="s">
        <v>3598</v>
      </c>
      <c r="F2621" s="41" t="s">
        <v>669</v>
      </c>
      <c r="G2621" s="41" t="s">
        <v>670</v>
      </c>
      <c r="H2621" s="65">
        <v>0.839</v>
      </c>
      <c r="I2621" t="s">
        <v>3607</v>
      </c>
      <c r="K2621" s="46" t="s">
        <v>43</v>
      </c>
      <c r="L2621" s="46" t="s">
        <v>3608</v>
      </c>
      <c r="M2621" t="s">
        <v>583</v>
      </c>
      <c r="N2621" s="40">
        <f>U2621*V2621</f>
        <v>13.6769997753305</v>
      </c>
      <c r="O2621" s="56">
        <v>88.1482</v>
      </c>
      <c r="P2621" s="56">
        <v>0.811</v>
      </c>
      <c r="Q2621" s="56">
        <v>1.46</v>
      </c>
      <c r="R2621" s="39">
        <f>O2621/P2621</f>
        <v>108.69075215783</v>
      </c>
      <c r="S2621" s="39">
        <f>N2621/Q2621</f>
        <v>9.36780806529486</v>
      </c>
      <c r="T2621" s="39">
        <f>R2621+S2621</f>
        <v>118.058560223125</v>
      </c>
      <c r="U2621" s="40">
        <v>138.121</v>
      </c>
      <c r="V2621" s="39">
        <v>0.0990218705</v>
      </c>
      <c r="W2621" s="69">
        <f>round(((1000*V2621)/T2621),3)</f>
        <v>0.839</v>
      </c>
      <c r="Y2621" t="s">
        <v>40</v>
      </c>
      <c r="AA2621">
        <v>132</v>
      </c>
      <c r="AB2621" t="b">
        <v>1</v>
      </c>
      <c r="AD2621" s="8"/>
    </row>
    <row r="2622" ht="14.25" customHeight="1">
      <c r="A2622" s="38">
        <v>952</v>
      </c>
      <c r="B2622" s="46" t="s">
        <v>3605</v>
      </c>
      <c r="C2622" s="46" t="s">
        <v>3606</v>
      </c>
      <c r="D2622" s="46" t="s">
        <v>3597</v>
      </c>
      <c r="E2622" s="46" t="s">
        <v>3598</v>
      </c>
      <c r="F2622" s="41" t="s">
        <v>580</v>
      </c>
      <c r="G2622" s="41" t="s">
        <v>581</v>
      </c>
      <c r="H2622" s="65">
        <v>1.396</v>
      </c>
      <c r="I2622" t="s">
        <v>3607</v>
      </c>
      <c r="K2622" s="46" t="s">
        <v>43</v>
      </c>
      <c r="L2622" s="46" t="s">
        <v>3608</v>
      </c>
      <c r="M2622" t="s">
        <v>583</v>
      </c>
      <c r="N2622" s="40">
        <f>U2622*V2622</f>
        <v>16.792638335143</v>
      </c>
      <c r="O2622" s="56">
        <v>60.095</v>
      </c>
      <c r="P2622" s="56">
        <v>0.795</v>
      </c>
      <c r="Q2622" s="56">
        <v>1.46</v>
      </c>
      <c r="R2622" s="39">
        <f>O2622/P2622</f>
        <v>75.5911949685534</v>
      </c>
      <c r="S2622" s="39">
        <f>N2622/Q2622</f>
        <v>11.5018070788651</v>
      </c>
      <c r="T2622" s="39">
        <f>R2622+S2622</f>
        <v>87.0930020474185</v>
      </c>
      <c r="U2622" s="40">
        <v>138.121</v>
      </c>
      <c r="V2622" s="39">
        <v>0.121579183</v>
      </c>
      <c r="W2622" s="69">
        <f>round(((1000*V2622)/T2622),3)</f>
        <v>1.396</v>
      </c>
      <c r="Y2622" t="s">
        <v>40</v>
      </c>
      <c r="AA2622">
        <v>132</v>
      </c>
      <c r="AB2622" t="b">
        <v>1</v>
      </c>
      <c r="AD2622" s="8"/>
    </row>
    <row r="2623" ht="14.25" customHeight="1">
      <c r="A2623" s="38">
        <v>952</v>
      </c>
      <c r="B2623" s="46" t="s">
        <v>3605</v>
      </c>
      <c r="C2623" s="46" t="s">
        <v>3606</v>
      </c>
      <c r="D2623" s="46" t="s">
        <v>3597</v>
      </c>
      <c r="E2623" s="46" t="s">
        <v>3598</v>
      </c>
      <c r="F2623" s="41" t="s">
        <v>1361</v>
      </c>
      <c r="G2623" s="41" t="s">
        <v>1362</v>
      </c>
      <c r="H2623" s="65">
        <v>0.711</v>
      </c>
      <c r="I2623" t="s">
        <v>3607</v>
      </c>
      <c r="K2623" s="46" t="s">
        <v>43</v>
      </c>
      <c r="L2623" s="46" t="s">
        <v>3608</v>
      </c>
      <c r="M2623" t="s">
        <v>583</v>
      </c>
      <c r="N2623" s="40">
        <f>U2623*V2623</f>
        <v>9.31813432493834</v>
      </c>
      <c r="O2623" s="56">
        <v>88.1051</v>
      </c>
      <c r="P2623" s="56">
        <v>0.995</v>
      </c>
      <c r="Q2623" s="56">
        <v>1.46</v>
      </c>
      <c r="R2623" s="39">
        <f>O2623/P2623</f>
        <v>88.5478391959799</v>
      </c>
      <c r="S2623" s="39">
        <f>N2623/Q2623</f>
        <v>6.38228378420434</v>
      </c>
      <c r="T2623" s="39">
        <f>R2623+S2623</f>
        <v>94.9301229801842</v>
      </c>
      <c r="U2623" s="40">
        <v>138.1207</v>
      </c>
      <c r="V2623" s="39">
        <v>0.0674637062</v>
      </c>
      <c r="W2623" s="69">
        <f>round(((1000*V2623)/T2623),3)</f>
        <v>0.711</v>
      </c>
      <c r="Y2623" t="s">
        <v>40</v>
      </c>
      <c r="AA2623">
        <v>132</v>
      </c>
      <c r="AB2623" t="b">
        <v>1</v>
      </c>
      <c r="AD2623" s="8"/>
    </row>
    <row r="2624" ht="14.25" customHeight="1">
      <c r="A2624" s="38">
        <v>952</v>
      </c>
      <c r="B2624" s="46" t="s">
        <v>3605</v>
      </c>
      <c r="C2624" s="46" t="s">
        <v>3606</v>
      </c>
      <c r="D2624" s="46" t="s">
        <v>3597</v>
      </c>
      <c r="E2624" s="46" t="s">
        <v>3598</v>
      </c>
      <c r="F2624" s="41" t="s">
        <v>679</v>
      </c>
      <c r="G2624" s="41" t="s">
        <v>1119</v>
      </c>
      <c r="H2624" s="65">
        <v>1.398</v>
      </c>
      <c r="I2624" t="s">
        <v>3607</v>
      </c>
      <c r="K2624" s="46" t="s">
        <v>43</v>
      </c>
      <c r="L2624" s="46" t="s">
        <v>3608</v>
      </c>
      <c r="M2624" t="s">
        <v>583</v>
      </c>
      <c r="N2624" s="40">
        <f>U2624*V2624</f>
        <v>20.58404417747</v>
      </c>
      <c r="O2624" s="56">
        <v>74.1216</v>
      </c>
      <c r="P2624" s="56">
        <v>0.801</v>
      </c>
      <c r="Q2624" s="56">
        <v>1.46</v>
      </c>
      <c r="R2624" s="39">
        <f>O2624/P2624</f>
        <v>92.536329588015</v>
      </c>
      <c r="S2624" s="39">
        <f>N2624/Q2624</f>
        <v>14.0986603955274</v>
      </c>
      <c r="T2624" s="39">
        <f>R2624+S2624</f>
        <v>106.634989983542</v>
      </c>
      <c r="U2624" s="40">
        <v>138.121</v>
      </c>
      <c r="V2624" s="39">
        <v>0.14902907</v>
      </c>
      <c r="W2624" s="69">
        <f>round(((1000*V2624)/T2624),3)</f>
        <v>1.398</v>
      </c>
      <c r="Y2624" t="s">
        <v>40</v>
      </c>
      <c r="AA2624">
        <v>132</v>
      </c>
      <c r="AB2624" t="b">
        <v>1</v>
      </c>
      <c r="AD2624" s="8"/>
    </row>
    <row r="2625" ht="14.25" customHeight="1">
      <c r="A2625" s="38">
        <v>952</v>
      </c>
      <c r="B2625" s="46" t="s">
        <v>3605</v>
      </c>
      <c r="C2625" s="46" t="s">
        <v>3606</v>
      </c>
      <c r="D2625" s="46" t="s">
        <v>3597</v>
      </c>
      <c r="E2625" s="46" t="s">
        <v>3598</v>
      </c>
      <c r="F2625" s="41" t="s">
        <v>1665</v>
      </c>
      <c r="G2625" s="41" t="s">
        <v>3370</v>
      </c>
      <c r="H2625" s="65">
        <v>0.766</v>
      </c>
      <c r="I2625" t="s">
        <v>3607</v>
      </c>
      <c r="K2625" s="46" t="s">
        <v>43</v>
      </c>
      <c r="L2625" s="46" t="s">
        <v>3608</v>
      </c>
      <c r="M2625" t="s">
        <v>583</v>
      </c>
      <c r="N2625" s="40">
        <f>U2625*V2625</f>
        <v>6.4175098351792</v>
      </c>
      <c r="O2625" s="56">
        <v>60.052</v>
      </c>
      <c r="P2625" s="56">
        <v>1.068</v>
      </c>
      <c r="Q2625" s="56">
        <v>1.46</v>
      </c>
      <c r="R2625" s="39">
        <f>O2625/P2625</f>
        <v>56.2284644194756</v>
      </c>
      <c r="S2625" s="39">
        <f>N2625/Q2625</f>
        <v>4.39555468162959</v>
      </c>
      <c r="T2625" s="39">
        <f>R2625+S2625</f>
        <v>60.6240191011052</v>
      </c>
      <c r="U2625" s="40">
        <v>138.121</v>
      </c>
      <c r="V2625" s="39">
        <v>0.0464629552</v>
      </c>
      <c r="W2625" s="69">
        <f>round(((1000*V2625)/T2625),3)</f>
        <v>0.766</v>
      </c>
      <c r="Y2625" t="s">
        <v>40</v>
      </c>
      <c r="AA2625">
        <v>132</v>
      </c>
      <c r="AB2625" t="b">
        <v>1</v>
      </c>
      <c r="AD2625" s="8"/>
    </row>
    <row r="2626" ht="14.25" customHeight="1">
      <c r="A2626" s="38">
        <v>952</v>
      </c>
      <c r="B2626" s="46" t="s">
        <v>3605</v>
      </c>
      <c r="C2626" s="46" t="s">
        <v>3606</v>
      </c>
      <c r="D2626" s="46" t="s">
        <v>3597</v>
      </c>
      <c r="E2626" s="46" t="s">
        <v>3598</v>
      </c>
      <c r="F2626" s="41" t="s">
        <v>586</v>
      </c>
      <c r="G2626" s="41" t="s">
        <v>587</v>
      </c>
      <c r="H2626" s="65">
        <v>1.528</v>
      </c>
      <c r="I2626" t="s">
        <v>3607</v>
      </c>
      <c r="K2626" s="46" t="s">
        <v>43</v>
      </c>
      <c r="L2626" s="46" t="s">
        <v>3608</v>
      </c>
      <c r="M2626" t="s">
        <v>583</v>
      </c>
      <c r="N2626" s="40">
        <f>U2626*V2626</f>
        <v>18.567598985829</v>
      </c>
      <c r="O2626" s="56">
        <v>58.0791</v>
      </c>
      <c r="P2626" s="56">
        <v>0.772</v>
      </c>
      <c r="Q2626" s="56">
        <v>1.46</v>
      </c>
      <c r="R2626" s="39">
        <f>O2626/P2626</f>
        <v>75.2319948186528</v>
      </c>
      <c r="S2626" s="39">
        <f>N2626/Q2626</f>
        <v>12.7175335519377</v>
      </c>
      <c r="T2626" s="39">
        <f>R2626+S2626</f>
        <v>87.9495283705905</v>
      </c>
      <c r="U2626" s="40">
        <v>138.121</v>
      </c>
      <c r="V2626" s="39">
        <v>0.134429949</v>
      </c>
      <c r="W2626" s="69">
        <f>round(((1000*V2626)/T2626),3)</f>
        <v>1.528</v>
      </c>
      <c r="Y2626" t="s">
        <v>40</v>
      </c>
      <c r="AA2626">
        <v>132</v>
      </c>
      <c r="AB2626" t="b">
        <v>1</v>
      </c>
      <c r="AD2626" s="8"/>
    </row>
    <row r="2627" ht="14.25" customHeight="1">
      <c r="A2627" s="38">
        <v>952</v>
      </c>
      <c r="B2627" s="46" t="s">
        <v>3605</v>
      </c>
      <c r="C2627" s="46" t="s">
        <v>3606</v>
      </c>
      <c r="D2627" s="46" t="s">
        <v>3597</v>
      </c>
      <c r="E2627" s="46" t="s">
        <v>3598</v>
      </c>
      <c r="F2627" s="41" t="s">
        <v>691</v>
      </c>
      <c r="G2627" s="41" t="s">
        <v>692</v>
      </c>
      <c r="H2627" s="65">
        <v>0</v>
      </c>
      <c r="I2627" t="s">
        <v>3607</v>
      </c>
      <c r="K2627" s="46" t="s">
        <v>43</v>
      </c>
      <c r="L2627" s="46" t="s">
        <v>3608</v>
      </c>
      <c r="M2627" t="s">
        <v>583</v>
      </c>
      <c r="N2627" s="40">
        <f>U2627*V2627</f>
        <v>0.004557993</v>
      </c>
      <c r="O2627" s="56">
        <v>78.1118</v>
      </c>
      <c r="P2627" s="56">
        <v>0.873</v>
      </c>
      <c r="Q2627" s="56">
        <v>1.46</v>
      </c>
      <c r="R2627" s="39">
        <f>O2627/P2627</f>
        <v>89.4751431844215</v>
      </c>
      <c r="S2627" s="39">
        <f>N2627/Q2627</f>
        <v>0.003121913013699</v>
      </c>
      <c r="T2627" s="39">
        <f>R2627+S2627</f>
        <v>89.4782650974352</v>
      </c>
      <c r="U2627" s="40">
        <v>138.121</v>
      </c>
      <c r="V2627" s="39">
        <v>0.000033</v>
      </c>
      <c r="W2627" s="69">
        <f>round(((1000*V2627)/T2627),3)</f>
        <v>0</v>
      </c>
      <c r="Y2627" t="s">
        <v>40</v>
      </c>
      <c r="AA2627">
        <v>132</v>
      </c>
      <c r="AB2627" t="b">
        <v>1</v>
      </c>
      <c r="AD2627" s="8"/>
    </row>
    <row r="2628" ht="14.25" customHeight="1">
      <c r="A2628" s="38">
        <v>952</v>
      </c>
      <c r="B2628" s="46" t="s">
        <v>3605</v>
      </c>
      <c r="C2628" s="46" t="s">
        <v>3606</v>
      </c>
      <c r="D2628" s="46" t="s">
        <v>3597</v>
      </c>
      <c r="E2628" s="46" t="s">
        <v>3598</v>
      </c>
      <c r="F2628" s="41" t="s">
        <v>588</v>
      </c>
      <c r="G2628" s="41" t="s">
        <v>989</v>
      </c>
      <c r="H2628" s="65">
        <v>0.445</v>
      </c>
      <c r="I2628" t="s">
        <v>3607</v>
      </c>
      <c r="K2628" s="46" t="s">
        <v>43</v>
      </c>
      <c r="L2628" s="46" t="s">
        <v>3608</v>
      </c>
      <c r="M2628" t="s">
        <v>583</v>
      </c>
      <c r="N2628" s="40">
        <f>U2628*V2628</f>
        <v>8.4109329494797</v>
      </c>
      <c r="O2628" s="56">
        <v>116.1583</v>
      </c>
      <c r="P2628" s="56">
        <v>0.886</v>
      </c>
      <c r="Q2628" s="56">
        <v>1.46</v>
      </c>
      <c r="R2628" s="39">
        <f>O2628/P2628</f>
        <v>131.104176072235</v>
      </c>
      <c r="S2628" s="39">
        <f>N2628/Q2628</f>
        <v>5.76091297909569</v>
      </c>
      <c r="T2628" s="39">
        <f>R2628+S2628</f>
        <v>136.86508905133</v>
      </c>
      <c r="U2628" s="40">
        <v>138.121</v>
      </c>
      <c r="V2628" s="39">
        <v>0.0608953957</v>
      </c>
      <c r="W2628" s="69">
        <f>round(((1000*V2628)/T2628),3)</f>
        <v>0.445</v>
      </c>
      <c r="Y2628" t="s">
        <v>40</v>
      </c>
      <c r="AA2628">
        <v>132</v>
      </c>
      <c r="AB2628" t="b">
        <v>1</v>
      </c>
      <c r="AD2628" s="8"/>
    </row>
    <row r="2629" ht="14.25" customHeight="1">
      <c r="A2629" s="38">
        <v>952</v>
      </c>
      <c r="B2629" s="46" t="s">
        <v>3605</v>
      </c>
      <c r="C2629" s="46" t="s">
        <v>3606</v>
      </c>
      <c r="D2629" s="46" t="s">
        <v>3597</v>
      </c>
      <c r="E2629" s="46" t="s">
        <v>3598</v>
      </c>
      <c r="F2629" s="41" t="s">
        <v>1603</v>
      </c>
      <c r="G2629" s="41" t="s">
        <v>1674</v>
      </c>
      <c r="H2629" s="65">
        <v>0.002</v>
      </c>
      <c r="I2629" t="s">
        <v>3607</v>
      </c>
      <c r="K2629" s="46" t="s">
        <v>43</v>
      </c>
      <c r="L2629" s="46" t="s">
        <v>3608</v>
      </c>
      <c r="M2629" t="s">
        <v>583</v>
      </c>
      <c r="N2629" s="40">
        <f>U2629*V2629</f>
        <v>0.020721258136863</v>
      </c>
      <c r="O2629" s="56">
        <v>119.3776</v>
      </c>
      <c r="P2629" s="56">
        <v>1.5</v>
      </c>
      <c r="Q2629" s="56">
        <v>1.46</v>
      </c>
      <c r="R2629" s="39">
        <f>O2629/P2629</f>
        <v>79.5850666666667</v>
      </c>
      <c r="S2629" s="39">
        <f>N2629/Q2629</f>
        <v>0.014192642559495</v>
      </c>
      <c r="T2629" s="39">
        <f>R2629+S2629</f>
        <v>79.5992593092262</v>
      </c>
      <c r="U2629" s="40">
        <v>138.121</v>
      </c>
      <c r="V2629" s="39">
        <v>0.000150022503</v>
      </c>
      <c r="W2629" s="69">
        <f>round(((1000*V2629)/T2629),3)</f>
        <v>0.002</v>
      </c>
      <c r="Y2629" t="s">
        <v>40</v>
      </c>
      <c r="AA2629">
        <v>132</v>
      </c>
      <c r="AB2629" t="b">
        <v>1</v>
      </c>
      <c r="AD2629" s="8"/>
    </row>
    <row r="2630" ht="14.25" customHeight="1">
      <c r="A2630" s="38">
        <v>952</v>
      </c>
      <c r="B2630" s="46" t="s">
        <v>3605</v>
      </c>
      <c r="C2630" s="46" t="s">
        <v>3606</v>
      </c>
      <c r="D2630" s="46" t="s">
        <v>3597</v>
      </c>
      <c r="E2630" s="46" t="s">
        <v>3598</v>
      </c>
      <c r="F2630" s="41" t="s">
        <v>705</v>
      </c>
      <c r="G2630" s="41" t="s">
        <v>706</v>
      </c>
      <c r="H2630" s="65">
        <v>0.518</v>
      </c>
      <c r="I2630" t="s">
        <v>3607</v>
      </c>
      <c r="K2630" s="46" t="s">
        <v>43</v>
      </c>
      <c r="L2630" s="46" t="s">
        <v>3608</v>
      </c>
      <c r="M2630" t="s">
        <v>583</v>
      </c>
      <c r="N2630" s="40">
        <f>U2630*V2630</f>
        <v>7.5916279204598</v>
      </c>
      <c r="O2630" s="56">
        <v>74.1216</v>
      </c>
      <c r="P2630" s="56">
        <v>0.734</v>
      </c>
      <c r="Q2630" s="56">
        <v>1.46</v>
      </c>
      <c r="R2630" s="39">
        <f>O2630/P2630</f>
        <v>100.98310626703</v>
      </c>
      <c r="S2630" s="39">
        <f>N2630/Q2630</f>
        <v>5.19974515099986</v>
      </c>
      <c r="T2630" s="39">
        <f>R2630+S2630</f>
        <v>106.18285141803</v>
      </c>
      <c r="U2630" s="40">
        <v>138.121</v>
      </c>
      <c r="V2630" s="39">
        <v>0.0549636038</v>
      </c>
      <c r="W2630" s="69">
        <f>round(((1000*V2630)/T2630),3)</f>
        <v>0.518</v>
      </c>
      <c r="Y2630" t="s">
        <v>40</v>
      </c>
      <c r="AA2630">
        <v>132</v>
      </c>
      <c r="AB2630" t="b">
        <v>1</v>
      </c>
      <c r="AD2630" s="8"/>
    </row>
    <row r="2631" ht="14.25" customHeight="1">
      <c r="A2631" s="38">
        <v>952</v>
      </c>
      <c r="B2631" s="46" t="s">
        <v>3605</v>
      </c>
      <c r="C2631" s="46" t="s">
        <v>3606</v>
      </c>
      <c r="D2631" s="46" t="s">
        <v>3597</v>
      </c>
      <c r="E2631" s="46" t="s">
        <v>3598</v>
      </c>
      <c r="F2631" s="41" t="s">
        <v>1108</v>
      </c>
      <c r="G2631" s="41" t="s">
        <v>3372</v>
      </c>
      <c r="H2631" s="65">
        <v>2.477</v>
      </c>
      <c r="I2631" t="s">
        <v>3607</v>
      </c>
      <c r="K2631" s="46" t="s">
        <v>43</v>
      </c>
      <c r="L2631" s="46" t="s">
        <v>3608</v>
      </c>
      <c r="M2631" t="s">
        <v>583</v>
      </c>
      <c r="N2631" s="40">
        <f>U2631*V2631</f>
        <v>37.538417507499</v>
      </c>
      <c r="O2631" s="56">
        <v>73.0938</v>
      </c>
      <c r="P2631" s="56">
        <v>0.87</v>
      </c>
      <c r="Q2631" s="56">
        <v>1.46</v>
      </c>
      <c r="R2631" s="39">
        <f>O2631/P2631</f>
        <v>84.0158620689655</v>
      </c>
      <c r="S2631" s="39">
        <f>N2631/Q2631</f>
        <v>25.71124486815</v>
      </c>
      <c r="T2631" s="39">
        <f>R2631+S2631</f>
        <v>109.727106937116</v>
      </c>
      <c r="U2631" s="40">
        <v>138.121</v>
      </c>
      <c r="V2631" s="39">
        <v>0.271779219</v>
      </c>
      <c r="W2631" s="69">
        <f>round(((1000*V2631)/T2631),3)</f>
        <v>2.477</v>
      </c>
      <c r="Y2631" t="s">
        <v>40</v>
      </c>
      <c r="AA2631">
        <v>132</v>
      </c>
      <c r="AB2631" t="b">
        <v>1</v>
      </c>
      <c r="AD2631" s="8"/>
    </row>
    <row r="2632" ht="14.25" customHeight="1">
      <c r="A2632" s="38">
        <v>952</v>
      </c>
      <c r="B2632" s="46" t="s">
        <v>3605</v>
      </c>
      <c r="C2632" s="46" t="s">
        <v>3606</v>
      </c>
      <c r="D2632" s="46" t="s">
        <v>3597</v>
      </c>
      <c r="E2632" s="46" t="s">
        <v>3598</v>
      </c>
      <c r="F2632" s="41" t="s">
        <v>1281</v>
      </c>
      <c r="G2632" s="41" t="s">
        <v>2411</v>
      </c>
      <c r="H2632" s="65">
        <v>4.608</v>
      </c>
      <c r="I2632" t="s">
        <v>3607</v>
      </c>
      <c r="K2632" s="46" t="s">
        <v>43</v>
      </c>
      <c r="L2632" s="46" t="s">
        <v>3608</v>
      </c>
      <c r="M2632" t="s">
        <v>583</v>
      </c>
      <c r="N2632" s="40">
        <f>U2632*V2632</f>
        <v>80.217602640903</v>
      </c>
      <c r="O2632" s="56">
        <v>78.1334</v>
      </c>
      <c r="P2632" s="56">
        <v>1.099</v>
      </c>
      <c r="Q2632" s="56">
        <v>1.46</v>
      </c>
      <c r="R2632" s="39">
        <f>O2632/P2632</f>
        <v>71.0949954504095</v>
      </c>
      <c r="S2632" s="39">
        <f>N2632/Q2632</f>
        <v>54.9435634526733</v>
      </c>
      <c r="T2632" s="39">
        <f>R2632+S2632</f>
        <v>126.038558903083</v>
      </c>
      <c r="U2632" s="40">
        <v>138.121</v>
      </c>
      <c r="V2632" s="39">
        <v>0.580777743</v>
      </c>
      <c r="W2632" s="69">
        <f>round(((1000*V2632)/T2632),3)</f>
        <v>4.608</v>
      </c>
      <c r="Y2632" t="s">
        <v>40</v>
      </c>
      <c r="AA2632">
        <v>132</v>
      </c>
      <c r="AB2632" t="b">
        <v>1</v>
      </c>
      <c r="AD2632" s="8"/>
    </row>
    <row r="2633" ht="14.25" customHeight="1">
      <c r="A2633" s="38">
        <v>952</v>
      </c>
      <c r="B2633" s="46" t="s">
        <v>3605</v>
      </c>
      <c r="C2633" s="46" t="s">
        <v>3606</v>
      </c>
      <c r="D2633" s="46" t="s">
        <v>3597</v>
      </c>
      <c r="E2633" s="46" t="s">
        <v>3598</v>
      </c>
      <c r="F2633" s="41" t="s">
        <v>429</v>
      </c>
      <c r="G2633" s="41" t="s">
        <v>590</v>
      </c>
      <c r="H2633" s="65">
        <v>1.933</v>
      </c>
      <c r="I2633" t="s">
        <v>3607</v>
      </c>
      <c r="K2633" s="46" t="s">
        <v>43</v>
      </c>
      <c r="L2633" s="46" t="s">
        <v>3608</v>
      </c>
      <c r="M2633" t="s">
        <v>583</v>
      </c>
      <c r="N2633" s="40">
        <f>U2633*V2633</f>
        <v>19.066891207519</v>
      </c>
      <c r="O2633" s="56">
        <v>46.0684</v>
      </c>
      <c r="P2633" s="56">
        <v>0.7893</v>
      </c>
      <c r="Q2633" s="56">
        <v>1.46</v>
      </c>
      <c r="R2633" s="39">
        <f>O2633/P2633</f>
        <v>58.3661472190548</v>
      </c>
      <c r="S2633" s="39">
        <f>N2633/Q2633</f>
        <v>13.0595145256979</v>
      </c>
      <c r="T2633" s="39">
        <f>R2633+S2633</f>
        <v>71.4256617447528</v>
      </c>
      <c r="U2633" s="40">
        <v>138.121</v>
      </c>
      <c r="V2633" s="39">
        <v>0.138044839</v>
      </c>
      <c r="W2633" s="69">
        <f>round(((1000*V2633)/T2633),3)</f>
        <v>1.933</v>
      </c>
      <c r="Y2633" t="s">
        <v>40</v>
      </c>
      <c r="AA2633">
        <v>132</v>
      </c>
      <c r="AB2633" t="b">
        <v>1</v>
      </c>
      <c r="AD2633" s="8"/>
    </row>
    <row r="2634" ht="14.25" customHeight="1">
      <c r="A2634" s="38">
        <v>952</v>
      </c>
      <c r="B2634" s="46" t="s">
        <v>3605</v>
      </c>
      <c r="C2634" s="46" t="s">
        <v>3606</v>
      </c>
      <c r="D2634" s="46" t="s">
        <v>3597</v>
      </c>
      <c r="E2634" s="46" t="s">
        <v>3598</v>
      </c>
      <c r="F2634" s="41" t="s">
        <v>591</v>
      </c>
      <c r="G2634" s="41" t="s">
        <v>2243</v>
      </c>
      <c r="H2634" s="65">
        <v>0.753</v>
      </c>
      <c r="I2634" t="s">
        <v>3607</v>
      </c>
      <c r="K2634" s="46" t="s">
        <v>43</v>
      </c>
      <c r="L2634" s="46" t="s">
        <v>3608</v>
      </c>
      <c r="M2634" t="s">
        <v>583</v>
      </c>
      <c r="N2634" s="40">
        <f>U2634*V2634</f>
        <v>10.9894393822002</v>
      </c>
      <c r="O2634" s="56">
        <v>88.1051</v>
      </c>
      <c r="P2634" s="56">
        <v>0.898</v>
      </c>
      <c r="Q2634" s="56">
        <v>1.46</v>
      </c>
      <c r="R2634" s="39">
        <f>O2634/P2634</f>
        <v>98.112583518931</v>
      </c>
      <c r="S2634" s="39">
        <f>N2634/Q2634</f>
        <v>7.52701327547959</v>
      </c>
      <c r="T2634" s="39">
        <f>R2634+S2634</f>
        <v>105.639596794411</v>
      </c>
      <c r="U2634" s="40">
        <v>138.121</v>
      </c>
      <c r="V2634" s="39">
        <v>0.0795638562</v>
      </c>
      <c r="W2634" s="69">
        <f>round(((1000*V2634)/T2634),3)</f>
        <v>0.753</v>
      </c>
      <c r="Y2634" t="s">
        <v>40</v>
      </c>
      <c r="AA2634">
        <v>132</v>
      </c>
      <c r="AB2634" t="b">
        <v>1</v>
      </c>
      <c r="AD2634" s="8"/>
    </row>
    <row r="2635" ht="14.25" customHeight="1">
      <c r="A2635" s="38">
        <v>952</v>
      </c>
      <c r="B2635" s="46" t="s">
        <v>3605</v>
      </c>
      <c r="C2635" s="46" t="s">
        <v>3606</v>
      </c>
      <c r="D2635" s="46" t="s">
        <v>3597</v>
      </c>
      <c r="E2635" s="46" t="s">
        <v>3598</v>
      </c>
      <c r="F2635" s="41" t="s">
        <v>709</v>
      </c>
      <c r="G2635" s="41" t="s">
        <v>3373</v>
      </c>
      <c r="H2635" s="65">
        <v>1.859</v>
      </c>
      <c r="I2635" t="s">
        <v>3607</v>
      </c>
      <c r="K2635" s="46" t="s">
        <v>43</v>
      </c>
      <c r="L2635" s="46" t="s">
        <v>3608</v>
      </c>
      <c r="M2635" t="s">
        <v>583</v>
      </c>
      <c r="N2635" s="40">
        <f>U2635*V2635</f>
        <v>17.631142473217</v>
      </c>
      <c r="O2635" s="56">
        <v>62.0678</v>
      </c>
      <c r="P2635" s="56">
        <v>1.097</v>
      </c>
      <c r="Q2635" s="56">
        <v>1.46</v>
      </c>
      <c r="R2635" s="39">
        <f>O2635/P2635</f>
        <v>56.579580674567</v>
      </c>
      <c r="S2635" s="39">
        <f>N2635/Q2635</f>
        <v>12.0761249816555</v>
      </c>
      <c r="T2635" s="39">
        <f>R2635+S2635</f>
        <v>68.6557056562225</v>
      </c>
      <c r="U2635" s="40">
        <v>138.121</v>
      </c>
      <c r="V2635" s="39">
        <v>0.127649977</v>
      </c>
      <c r="W2635" s="69">
        <f>round(((1000*V2635)/T2635),3)</f>
        <v>1.859</v>
      </c>
      <c r="Y2635" t="s">
        <v>40</v>
      </c>
      <c r="AA2635">
        <v>132</v>
      </c>
      <c r="AB2635" t="b">
        <v>1</v>
      </c>
      <c r="AD2635" s="8"/>
    </row>
    <row r="2636" ht="14.25" customHeight="1">
      <c r="A2636" s="38">
        <v>952</v>
      </c>
      <c r="B2636" s="46" t="s">
        <v>3605</v>
      </c>
      <c r="C2636" s="46" t="s">
        <v>3606</v>
      </c>
      <c r="D2636" s="46" t="s">
        <v>3597</v>
      </c>
      <c r="E2636" s="46" t="s">
        <v>3598</v>
      </c>
      <c r="F2636" s="41" t="s">
        <v>434</v>
      </c>
      <c r="G2636" s="41" t="s">
        <v>593</v>
      </c>
      <c r="H2636" s="65">
        <v>2.446</v>
      </c>
      <c r="I2636" t="s">
        <v>3607</v>
      </c>
      <c r="K2636" s="46" t="s">
        <v>43</v>
      </c>
      <c r="L2636" s="46" t="s">
        <v>3608</v>
      </c>
      <c r="M2636" t="s">
        <v>583</v>
      </c>
      <c r="N2636" s="40">
        <f>U2636*V2636</f>
        <v>17.806974649847</v>
      </c>
      <c r="O2636" s="56">
        <v>32.0419</v>
      </c>
      <c r="P2636" s="56">
        <v>0.791</v>
      </c>
      <c r="Q2636" s="56">
        <v>1.46</v>
      </c>
      <c r="R2636" s="39">
        <f>O2636/P2636</f>
        <v>40.5080910240202</v>
      </c>
      <c r="S2636" s="39">
        <f>N2636/Q2636</f>
        <v>12.1965579793473</v>
      </c>
      <c r="T2636" s="39">
        <f>R2636+S2636</f>
        <v>52.7046490033675</v>
      </c>
      <c r="U2636" s="40">
        <v>138.121</v>
      </c>
      <c r="V2636" s="39">
        <v>0.128923007</v>
      </c>
      <c r="W2636" s="69">
        <f>round(((1000*V2636)/T2636),3)</f>
        <v>2.446</v>
      </c>
      <c r="Y2636" t="s">
        <v>40</v>
      </c>
      <c r="AA2636">
        <v>132</v>
      </c>
      <c r="AB2636" t="b">
        <v>1</v>
      </c>
      <c r="AD2636" s="8"/>
    </row>
    <row r="2637" ht="14.25" customHeight="1">
      <c r="A2637" s="38">
        <v>952</v>
      </c>
      <c r="B2637" s="46" t="s">
        <v>3605</v>
      </c>
      <c r="C2637" s="46" t="s">
        <v>3606</v>
      </c>
      <c r="D2637" s="46" t="s">
        <v>3597</v>
      </c>
      <c r="E2637" s="46" t="s">
        <v>3598</v>
      </c>
      <c r="F2637" s="41" t="s">
        <v>994</v>
      </c>
      <c r="G2637" s="41" t="s">
        <v>995</v>
      </c>
      <c r="H2637" s="65">
        <v>1.1</v>
      </c>
      <c r="I2637" t="s">
        <v>3607</v>
      </c>
      <c r="K2637" s="46" t="s">
        <v>43</v>
      </c>
      <c r="L2637" s="46" t="s">
        <v>3608</v>
      </c>
      <c r="M2637" t="s">
        <v>583</v>
      </c>
      <c r="N2637" s="40">
        <f>U2637*V2637</f>
        <v>12.4524220003683</v>
      </c>
      <c r="O2637" s="56">
        <v>76.0944</v>
      </c>
      <c r="P2637" s="56">
        <v>1.036</v>
      </c>
      <c r="Q2637" s="56">
        <v>1.46</v>
      </c>
      <c r="R2637" s="39">
        <f>O2637/P2637</f>
        <v>73.450193050193</v>
      </c>
      <c r="S2637" s="39">
        <f>N2637/Q2637</f>
        <v>8.52905616463582</v>
      </c>
      <c r="T2637" s="39">
        <f>R2637+S2637</f>
        <v>81.9792492148288</v>
      </c>
      <c r="U2637" s="40">
        <v>138.121</v>
      </c>
      <c r="V2637" s="39">
        <v>0.0901558923</v>
      </c>
      <c r="W2637" s="69">
        <f>round(((1000*V2637)/T2637),3)</f>
        <v>1.1</v>
      </c>
      <c r="Y2637" t="s">
        <v>40</v>
      </c>
      <c r="AA2637">
        <v>132</v>
      </c>
      <c r="AB2637" t="b">
        <v>1</v>
      </c>
      <c r="AD2637" s="8"/>
    </row>
    <row r="2638" ht="14.25" customHeight="1">
      <c r="A2638" s="38">
        <v>952</v>
      </c>
      <c r="B2638" s="46" t="s">
        <v>3605</v>
      </c>
      <c r="C2638" s="46" t="s">
        <v>3606</v>
      </c>
      <c r="D2638" s="46" t="s">
        <v>3597</v>
      </c>
      <c r="E2638" s="46" t="s">
        <v>3598</v>
      </c>
      <c r="F2638" s="41" t="s">
        <v>731</v>
      </c>
      <c r="G2638" s="41" t="s">
        <v>767</v>
      </c>
      <c r="H2638" s="65">
        <v>0</v>
      </c>
      <c r="I2638" t="s">
        <v>3607</v>
      </c>
      <c r="K2638" s="46" t="s">
        <v>43</v>
      </c>
      <c r="L2638" s="46" t="s">
        <v>3608</v>
      </c>
      <c r="M2638" t="s">
        <v>583</v>
      </c>
      <c r="N2638" s="40">
        <f>U2638*V2638</f>
        <v>0.00414363</v>
      </c>
      <c r="O2638" s="56">
        <v>92.1384</v>
      </c>
      <c r="P2638" s="56">
        <v>0.871</v>
      </c>
      <c r="Q2638" s="56">
        <v>1.46</v>
      </c>
      <c r="R2638" s="39">
        <f>O2638/P2638</f>
        <v>105.784615384615</v>
      </c>
      <c r="S2638" s="39">
        <f>N2638/Q2638</f>
        <v>0.002838102739726</v>
      </c>
      <c r="T2638" s="39">
        <f>R2638+S2638</f>
        <v>105.787453487355</v>
      </c>
      <c r="U2638" s="40">
        <v>138.121</v>
      </c>
      <c r="V2638" s="39">
        <v>0.00003</v>
      </c>
      <c r="W2638" s="69">
        <f>round(((1000*V2638)/T2638),3)</f>
        <v>0</v>
      </c>
      <c r="Y2638" t="s">
        <v>40</v>
      </c>
      <c r="AA2638">
        <v>132</v>
      </c>
      <c r="AB2638" t="b">
        <v>1</v>
      </c>
      <c r="AD2638" s="8"/>
    </row>
    <row r="2639" ht="14.25" customHeight="1">
      <c r="A2639" s="38">
        <v>953</v>
      </c>
      <c r="B2639" s="46" t="s">
        <v>1737</v>
      </c>
      <c r="C2639" s="46" t="s">
        <v>3609</v>
      </c>
      <c r="D2639" s="46" t="s">
        <v>3597</v>
      </c>
      <c r="E2639" s="46" t="s">
        <v>3598</v>
      </c>
      <c r="F2639" s="41" t="s">
        <v>48</v>
      </c>
      <c r="G2639" s="41" t="s">
        <v>49</v>
      </c>
      <c r="H2639" s="65">
        <v>0.0367247677</v>
      </c>
      <c r="I2639" t="s">
        <v>37</v>
      </c>
      <c r="K2639" s="46" t="s">
        <v>43</v>
      </c>
      <c r="L2639" s="46" t="s">
        <v>3610</v>
      </c>
      <c r="M2639" t="s">
        <v>583</v>
      </c>
      <c r="N2639" s="40"/>
      <c r="O2639" s="56"/>
      <c r="P2639" s="56"/>
      <c r="Q2639" s="56"/>
      <c r="R2639" s="39"/>
      <c r="S2639" s="39"/>
      <c r="T2639" s="39"/>
      <c r="U2639" s="40"/>
      <c r="V2639" s="39"/>
      <c r="W2639" s="69"/>
      <c r="Y2639" t="s">
        <v>40</v>
      </c>
      <c r="AA2639">
        <v>132</v>
      </c>
      <c r="AB2639" t="b">
        <v>0</v>
      </c>
      <c r="AD2639" s="8"/>
    </row>
    <row r="2640" ht="14.25" customHeight="1">
      <c r="A2640" s="38">
        <v>1050</v>
      </c>
      <c r="B2640" s="46" t="s">
        <v>3611</v>
      </c>
      <c r="C2640" s="46" t="s">
        <v>1115</v>
      </c>
      <c r="D2640" s="11" t="s">
        <v>3597</v>
      </c>
      <c r="E2640" s="11" t="s">
        <v>3551</v>
      </c>
      <c r="F2640" s="11" t="s">
        <v>3612</v>
      </c>
      <c r="G2640" s="7" t="s">
        <v>3613</v>
      </c>
      <c r="H2640">
        <v>2.3734955794227</v>
      </c>
      <c r="I2640" t="s">
        <v>37</v>
      </c>
      <c r="K2640" s="47"/>
      <c r="L2640" s="47" t="s">
        <v>3614</v>
      </c>
      <c r="M2640" t="s">
        <v>583</v>
      </c>
      <c r="N2640" s="71"/>
      <c r="O2640" s="71"/>
      <c r="P2640" s="71"/>
      <c r="Q2640" s="71"/>
      <c r="R2640" s="29"/>
      <c r="S2640" s="29"/>
      <c r="T2640" s="29"/>
      <c r="U2640" s="71"/>
      <c r="V2640" s="29"/>
      <c r="W2640" s="60"/>
      <c r="Y2640" t="s">
        <v>40</v>
      </c>
      <c r="AA2640">
        <v>132</v>
      </c>
      <c r="AB2640" t="b">
        <f>if((W2640=""),false,true)</f>
        <v>0</v>
      </c>
      <c r="AD2640" s="37"/>
    </row>
    <row r="2641" ht="14.25" customHeight="1">
      <c r="A2641" s="38">
        <v>1050</v>
      </c>
      <c r="B2641" s="46" t="s">
        <v>3611</v>
      </c>
      <c r="C2641" s="46" t="s">
        <v>1115</v>
      </c>
      <c r="D2641" s="11" t="s">
        <v>3597</v>
      </c>
      <c r="E2641" s="11" t="s">
        <v>3551</v>
      </c>
      <c r="F2641" s="7" t="s">
        <v>999</v>
      </c>
      <c r="G2641" s="7" t="s">
        <v>1000</v>
      </c>
      <c r="H2641">
        <v>0.71212729458541</v>
      </c>
      <c r="I2641" t="s">
        <v>37</v>
      </c>
      <c r="K2641" s="47"/>
      <c r="L2641" s="47" t="s">
        <v>3614</v>
      </c>
      <c r="M2641" t="s">
        <v>583</v>
      </c>
      <c r="N2641" s="71"/>
      <c r="O2641" s="71"/>
      <c r="P2641" s="71"/>
      <c r="Q2641" s="71"/>
      <c r="R2641" s="29"/>
      <c r="S2641" s="29"/>
      <c r="T2641" s="29"/>
      <c r="U2641" s="71"/>
      <c r="V2641" s="29"/>
      <c r="W2641" s="60"/>
      <c r="Y2641" t="s">
        <v>40</v>
      </c>
      <c r="AA2641">
        <v>132</v>
      </c>
      <c r="AB2641" t="b">
        <f>if((W2641=""),false,true)</f>
        <v>0</v>
      </c>
      <c r="AD2641" s="37"/>
    </row>
    <row r="2642" ht="14.25" customHeight="1">
      <c r="A2642" s="38">
        <v>1050</v>
      </c>
      <c r="B2642" s="46" t="s">
        <v>3611</v>
      </c>
      <c r="C2642" s="46" t="s">
        <v>1115</v>
      </c>
      <c r="D2642" s="11" t="s">
        <v>3597</v>
      </c>
      <c r="E2642" s="11" t="s">
        <v>3551</v>
      </c>
      <c r="F2642" s="11" t="s">
        <v>3615</v>
      </c>
      <c r="G2642" s="7" t="s">
        <v>3616</v>
      </c>
      <c r="H2642">
        <v>1.4441477087753</v>
      </c>
      <c r="I2642" t="s">
        <v>37</v>
      </c>
      <c r="K2642" s="47"/>
      <c r="L2642" s="47" t="s">
        <v>3614</v>
      </c>
      <c r="M2642" t="s">
        <v>583</v>
      </c>
      <c r="N2642" s="71"/>
      <c r="O2642" s="71"/>
      <c r="P2642" s="71"/>
      <c r="Q2642" s="71"/>
      <c r="R2642" s="29"/>
      <c r="S2642" s="29"/>
      <c r="T2642" s="29"/>
      <c r="U2642" s="71"/>
      <c r="V2642" s="29"/>
      <c r="W2642" s="60"/>
      <c r="Y2642" t="s">
        <v>40</v>
      </c>
      <c r="AA2642">
        <v>132</v>
      </c>
      <c r="AB2642" t="b">
        <f>if((W2642=""),false,true)</f>
        <v>0</v>
      </c>
      <c r="AD2642" s="37"/>
    </row>
    <row r="2643" ht="14.25" customHeight="1">
      <c r="A2643" s="38">
        <v>1287</v>
      </c>
      <c r="B2643" s="46" t="s">
        <v>53</v>
      </c>
      <c r="C2643" s="46" t="s">
        <v>45</v>
      </c>
      <c r="D2643" s="46" t="s">
        <v>3597</v>
      </c>
      <c r="E2643" s="46" t="s">
        <v>3617</v>
      </c>
      <c r="F2643" t="s">
        <v>48</v>
      </c>
      <c r="G2643" s="46" t="s">
        <v>49</v>
      </c>
      <c r="H2643">
        <v>0.038904514499</v>
      </c>
      <c r="I2643" t="s">
        <v>37</v>
      </c>
      <c r="L2643" t="s">
        <v>50</v>
      </c>
      <c r="M2643" t="s">
        <v>39</v>
      </c>
      <c r="N2643" s="40"/>
      <c r="O2643" s="40"/>
      <c r="P2643" s="40"/>
      <c r="Q2643" s="40"/>
      <c r="R2643" s="39"/>
      <c r="S2643" s="39"/>
      <c r="T2643" s="39"/>
      <c r="U2643" s="40"/>
      <c r="V2643" s="39"/>
      <c r="W2643" s="69"/>
      <c r="Y2643" t="s">
        <v>40</v>
      </c>
      <c r="AA2643">
        <v>132</v>
      </c>
      <c r="AB2643" s="46" t="b">
        <v>0</v>
      </c>
      <c r="AD2643" s="8"/>
    </row>
    <row r="2644" ht="14.25" customHeight="1">
      <c r="A2644" s="38">
        <v>1308</v>
      </c>
      <c r="B2644" s="46" t="s">
        <v>41</v>
      </c>
      <c r="C2644" s="46" t="s">
        <v>42</v>
      </c>
      <c r="D2644" s="46" t="s">
        <v>3597</v>
      </c>
      <c r="E2644" s="46" t="s">
        <v>3618</v>
      </c>
      <c r="F2644" t="s">
        <v>35</v>
      </c>
      <c r="G2644" s="12" t="s">
        <v>36</v>
      </c>
      <c r="H2644">
        <v>0.662216503701762</v>
      </c>
      <c r="I2644" t="s">
        <v>37</v>
      </c>
      <c r="K2644" s="47" t="s">
        <v>43</v>
      </c>
      <c r="L2644" s="47" t="str">
        <f>((I2644&amp;A2644)&amp;"-")&amp;B2644</f>
        <v>REF1308-Abraham M.H. and Acree Jr. W.E. The solubility of liquid and solid compounds in dry octan-1-ol. Chemosphere (2013)</v>
      </c>
      <c r="M2644" t="s">
        <v>39</v>
      </c>
      <c r="N2644" s="71"/>
      <c r="O2644" s="71"/>
      <c r="P2644" s="71"/>
      <c r="Q2644" s="71"/>
      <c r="R2644" s="29"/>
      <c r="S2644" s="29"/>
      <c r="T2644" s="29"/>
      <c r="U2644" s="71"/>
      <c r="V2644" s="29"/>
      <c r="W2644" s="60"/>
      <c r="Y2644" t="s">
        <v>40</v>
      </c>
      <c r="AA2644">
        <v>132</v>
      </c>
      <c r="AB2644" t="b">
        <f>if((W2644=""),false,true)</f>
        <v>0</v>
      </c>
      <c r="AD2644" s="37"/>
    </row>
    <row r="2645" ht="14.25" customHeight="1">
      <c r="A2645" s="38">
        <v>1287</v>
      </c>
      <c r="B2645" s="46" t="s">
        <v>44</v>
      </c>
      <c r="C2645" s="46" t="s">
        <v>45</v>
      </c>
      <c r="D2645" s="46" t="s">
        <v>3619</v>
      </c>
      <c r="E2645" s="46" t="s">
        <v>3620</v>
      </c>
      <c r="F2645" t="s">
        <v>48</v>
      </c>
      <c r="G2645" s="46" t="s">
        <v>49</v>
      </c>
      <c r="H2645">
        <v>0.011776059735</v>
      </c>
      <c r="I2645" t="s">
        <v>37</v>
      </c>
      <c r="L2645" t="s">
        <v>50</v>
      </c>
      <c r="M2645" t="s">
        <v>39</v>
      </c>
      <c r="N2645" s="40"/>
      <c r="O2645" s="40"/>
      <c r="P2645" s="40"/>
      <c r="Q2645" s="40"/>
      <c r="R2645" s="39"/>
      <c r="S2645" s="39"/>
      <c r="T2645" s="39"/>
      <c r="U2645" s="40"/>
      <c r="V2645" s="39"/>
      <c r="W2645" s="69"/>
      <c r="Y2645" t="s">
        <v>40</v>
      </c>
      <c r="AA2645">
        <v>10469295</v>
      </c>
      <c r="AB2645" s="46" t="b">
        <v>0</v>
      </c>
      <c r="AD2645" s="8"/>
    </row>
    <row r="2646" ht="14.25" customHeight="1">
      <c r="A2646" s="38">
        <v>951</v>
      </c>
      <c r="B2646" s="46" t="s">
        <v>3601</v>
      </c>
      <c r="C2646" s="46" t="s">
        <v>3602</v>
      </c>
      <c r="D2646" s="46" t="s">
        <v>3621</v>
      </c>
      <c r="E2646" s="46" t="s">
        <v>3622</v>
      </c>
      <c r="F2646" s="41" t="s">
        <v>584</v>
      </c>
      <c r="G2646" s="41" t="s">
        <v>988</v>
      </c>
      <c r="H2646" s="65">
        <v>2.676</v>
      </c>
      <c r="I2646" t="s">
        <v>3603</v>
      </c>
      <c r="K2646" s="46" t="s">
        <v>43</v>
      </c>
      <c r="L2646" s="46" t="s">
        <v>3604</v>
      </c>
      <c r="M2646" t="s">
        <v>583</v>
      </c>
      <c r="N2646" s="40">
        <f>U2646*V2646</f>
        <v>744.500000463282</v>
      </c>
      <c r="O2646" s="56">
        <v>1000</v>
      </c>
      <c r="P2646" s="56">
        <v>0.791</v>
      </c>
      <c r="Q2646" s="56">
        <v>1.319</v>
      </c>
      <c r="R2646" s="39">
        <f>O2646/P2646</f>
        <v>1264.22250316056</v>
      </c>
      <c r="S2646" s="39">
        <f>N2646/Q2646</f>
        <v>564.442760017651</v>
      </c>
      <c r="T2646" s="39">
        <f>R2646+S2646</f>
        <v>1828.66526317821</v>
      </c>
      <c r="U2646" s="40">
        <v>152.1473</v>
      </c>
      <c r="V2646" s="39">
        <v>4.89328434</v>
      </c>
      <c r="W2646" s="69">
        <f>round(((1000*V2646)/T2646),3)</f>
        <v>2.676</v>
      </c>
      <c r="Y2646" t="s">
        <v>40</v>
      </c>
      <c r="AA2646">
        <v>124</v>
      </c>
      <c r="AB2646" t="b">
        <v>1</v>
      </c>
      <c r="AD2646" s="8"/>
    </row>
    <row r="2647" ht="14.25" customHeight="1">
      <c r="A2647" s="38">
        <v>951</v>
      </c>
      <c r="B2647" s="46" t="s">
        <v>3601</v>
      </c>
      <c r="C2647" s="46" t="s">
        <v>3602</v>
      </c>
      <c r="D2647" s="46" t="s">
        <v>3621</v>
      </c>
      <c r="E2647" s="46" t="s">
        <v>3622</v>
      </c>
      <c r="F2647" s="41" t="s">
        <v>586</v>
      </c>
      <c r="G2647" s="41" t="s">
        <v>587</v>
      </c>
      <c r="H2647" s="65">
        <v>0.91</v>
      </c>
      <c r="I2647" t="s">
        <v>3603</v>
      </c>
      <c r="K2647" s="46" t="s">
        <v>43</v>
      </c>
      <c r="L2647" s="46" t="s">
        <v>3604</v>
      </c>
      <c r="M2647" t="s">
        <v>583</v>
      </c>
      <c r="N2647" s="40">
        <f>U2647*V2647</f>
        <v>200.29960540486</v>
      </c>
      <c r="O2647" s="56">
        <v>1000</v>
      </c>
      <c r="P2647" s="56">
        <v>0.772</v>
      </c>
      <c r="Q2647" s="56">
        <v>1.319</v>
      </c>
      <c r="R2647" s="39">
        <f>O2647/P2647</f>
        <v>1295.33678756477</v>
      </c>
      <c r="S2647" s="39">
        <f>N2647/Q2647</f>
        <v>151.85716861627</v>
      </c>
      <c r="T2647" s="39">
        <f>R2647+S2647</f>
        <v>1447.19395618104</v>
      </c>
      <c r="U2647" s="40">
        <v>152.147</v>
      </c>
      <c r="V2647" s="39">
        <v>1.31648738</v>
      </c>
      <c r="W2647" s="69">
        <f>round(((1000*V2647)/T2647),3)</f>
        <v>0.91</v>
      </c>
      <c r="Y2647" t="s">
        <v>40</v>
      </c>
      <c r="AA2647">
        <v>124</v>
      </c>
      <c r="AB2647" t="b">
        <v>1</v>
      </c>
      <c r="AD2647" s="8"/>
    </row>
    <row r="2648" ht="14.25" customHeight="1">
      <c r="A2648" s="38">
        <v>951</v>
      </c>
      <c r="B2648" s="46" t="s">
        <v>3601</v>
      </c>
      <c r="C2648" s="46" t="s">
        <v>3602</v>
      </c>
      <c r="D2648" s="46" t="s">
        <v>3621</v>
      </c>
      <c r="E2648" s="46" t="s">
        <v>3622</v>
      </c>
      <c r="F2648" s="41" t="s">
        <v>1603</v>
      </c>
      <c r="G2648" s="41" t="s">
        <v>1674</v>
      </c>
      <c r="H2648" s="65">
        <v>1.497</v>
      </c>
      <c r="I2648" t="s">
        <v>3603</v>
      </c>
      <c r="K2648" s="46" t="s">
        <v>43</v>
      </c>
      <c r="L2648" s="46" t="s">
        <v>3604</v>
      </c>
      <c r="M2648" t="s">
        <v>583</v>
      </c>
      <c r="N2648" s="40">
        <f>U2648*V2648</f>
        <v>183.59963726204</v>
      </c>
      <c r="O2648" s="56">
        <v>1000</v>
      </c>
      <c r="P2648" s="56">
        <v>1.5</v>
      </c>
      <c r="Q2648" s="56">
        <v>1.319</v>
      </c>
      <c r="R2648" s="39">
        <f>O2648/P2648</f>
        <v>666.666666666667</v>
      </c>
      <c r="S2648" s="39">
        <f>N2648/Q2648</f>
        <v>139.196085869629</v>
      </c>
      <c r="T2648" s="39">
        <f>R2648+S2648</f>
        <v>805.862752536295</v>
      </c>
      <c r="U2648" s="40">
        <v>152.147</v>
      </c>
      <c r="V2648" s="39">
        <v>1.20672532</v>
      </c>
      <c r="W2648" s="69">
        <f>round(((1000*V2648)/T2648),3)</f>
        <v>1.497</v>
      </c>
      <c r="Y2648" t="s">
        <v>40</v>
      </c>
      <c r="AA2648">
        <v>124</v>
      </c>
      <c r="AB2648" t="b">
        <v>1</v>
      </c>
      <c r="AD2648" s="8"/>
    </row>
    <row r="2649" ht="14.25" customHeight="1">
      <c r="A2649" s="38">
        <v>951</v>
      </c>
      <c r="B2649" s="46" t="s">
        <v>3601</v>
      </c>
      <c r="C2649" s="46" t="s">
        <v>3602</v>
      </c>
      <c r="D2649" s="46" t="s">
        <v>3621</v>
      </c>
      <c r="E2649" s="46" t="s">
        <v>3622</v>
      </c>
      <c r="F2649" s="41" t="s">
        <v>429</v>
      </c>
      <c r="G2649" s="41" t="s">
        <v>590</v>
      </c>
      <c r="H2649" s="65">
        <v>2.294</v>
      </c>
      <c r="I2649" t="s">
        <v>3603</v>
      </c>
      <c r="K2649" s="46" t="s">
        <v>43</v>
      </c>
      <c r="L2649" s="46" t="s">
        <v>3604</v>
      </c>
      <c r="M2649" t="s">
        <v>583</v>
      </c>
      <c r="N2649" s="40">
        <f>U2649*V2649</f>
        <v>601.39881385774</v>
      </c>
      <c r="O2649" s="56">
        <v>1000</v>
      </c>
      <c r="P2649" s="56">
        <v>0.7893</v>
      </c>
      <c r="Q2649" s="56">
        <v>1.319</v>
      </c>
      <c r="R2649" s="39">
        <f>O2649/P2649</f>
        <v>1266.94539465349</v>
      </c>
      <c r="S2649" s="39">
        <f>N2649/Q2649</f>
        <v>455.950579118832</v>
      </c>
      <c r="T2649" s="39">
        <f>R2649+S2649</f>
        <v>1722.89597377232</v>
      </c>
      <c r="U2649" s="40">
        <v>152.147</v>
      </c>
      <c r="V2649" s="39">
        <v>3.95274842</v>
      </c>
      <c r="W2649" s="69">
        <f>round(((1000*V2649)/T2649),3)</f>
        <v>2.294</v>
      </c>
      <c r="Y2649" t="s">
        <v>40</v>
      </c>
      <c r="AA2649">
        <v>124</v>
      </c>
      <c r="AB2649" t="b">
        <v>1</v>
      </c>
      <c r="AD2649" s="8"/>
    </row>
    <row r="2650" ht="14.25" customHeight="1">
      <c r="A2650" s="38">
        <v>951</v>
      </c>
      <c r="B2650" s="46" t="s">
        <v>3601</v>
      </c>
      <c r="C2650" s="46" t="s">
        <v>3602</v>
      </c>
      <c r="D2650" s="46" t="s">
        <v>3621</v>
      </c>
      <c r="E2650" s="46" t="s">
        <v>3622</v>
      </c>
      <c r="F2650" s="41" t="s">
        <v>591</v>
      </c>
      <c r="G2650" s="41" t="s">
        <v>2243</v>
      </c>
      <c r="H2650" s="65">
        <v>0.872</v>
      </c>
      <c r="I2650" t="s">
        <v>3603</v>
      </c>
      <c r="K2650" s="46" t="s">
        <v>770</v>
      </c>
      <c r="L2650" s="46" t="s">
        <v>3604</v>
      </c>
      <c r="M2650" t="s">
        <v>583</v>
      </c>
      <c r="N2650" s="40">
        <f>U2650*V2650</f>
        <v>164.29967620179</v>
      </c>
      <c r="O2650" s="56">
        <v>1000</v>
      </c>
      <c r="P2650" s="56">
        <v>0.898</v>
      </c>
      <c r="Q2650" s="56">
        <v>1.319</v>
      </c>
      <c r="R2650" s="39">
        <f>O2650/P2650</f>
        <v>1113.58574610245</v>
      </c>
      <c r="S2650" s="39">
        <f>N2650/Q2650</f>
        <v>124.56381819696</v>
      </c>
      <c r="T2650" s="39">
        <f>R2650+S2650</f>
        <v>1238.14956429941</v>
      </c>
      <c r="U2650" s="40">
        <v>152.147</v>
      </c>
      <c r="V2650" s="39">
        <v>1.07987457</v>
      </c>
      <c r="W2650" s="69">
        <f>round(((1000*V2650)/T2650),3)</f>
        <v>0.872</v>
      </c>
      <c r="Y2650" t="s">
        <v>40</v>
      </c>
      <c r="AA2650">
        <v>124</v>
      </c>
      <c r="AB2650" t="b">
        <v>1</v>
      </c>
      <c r="AD2650" s="8"/>
    </row>
    <row r="2651" ht="14.25" customHeight="1">
      <c r="A2651" s="38">
        <v>951</v>
      </c>
      <c r="B2651" s="46" t="s">
        <v>3601</v>
      </c>
      <c r="C2651" s="46" t="s">
        <v>3602</v>
      </c>
      <c r="D2651" s="46" t="s">
        <v>3621</v>
      </c>
      <c r="E2651" s="46" t="s">
        <v>3622</v>
      </c>
      <c r="F2651" s="41" t="s">
        <v>434</v>
      </c>
      <c r="G2651" s="41" t="s">
        <v>593</v>
      </c>
      <c r="H2651" s="65">
        <v>4.056</v>
      </c>
      <c r="I2651" t="s">
        <v>3603</v>
      </c>
      <c r="K2651" s="46" t="s">
        <v>43</v>
      </c>
      <c r="L2651" s="46" t="s">
        <v>3604</v>
      </c>
      <c r="M2651" t="s">
        <v>583</v>
      </c>
      <c r="N2651" s="40">
        <f>U2651*V2651</f>
        <v>1465.99710946886</v>
      </c>
      <c r="O2651" s="56">
        <v>1000</v>
      </c>
      <c r="P2651" s="56">
        <v>0.791</v>
      </c>
      <c r="Q2651" s="56">
        <v>1.319</v>
      </c>
      <c r="R2651" s="39">
        <f>O2651/P2651</f>
        <v>1264.22250316056</v>
      </c>
      <c r="S2651" s="39">
        <f>N2651/Q2651</f>
        <v>1111.4458752607</v>
      </c>
      <c r="T2651" s="39">
        <f>R2651+S2651</f>
        <v>2375.66837842125</v>
      </c>
      <c r="U2651" s="40">
        <v>152.147</v>
      </c>
      <c r="V2651" s="39">
        <v>9.63539938</v>
      </c>
      <c r="W2651" s="69">
        <f>round(((1000*V2651)/T2651),3)</f>
        <v>4.056</v>
      </c>
      <c r="Y2651" t="s">
        <v>40</v>
      </c>
      <c r="AA2651">
        <v>124</v>
      </c>
      <c r="AB2651" t="b">
        <v>1</v>
      </c>
      <c r="AD2651" s="8"/>
    </row>
    <row r="2652" ht="14.25" customHeight="1">
      <c r="A2652" s="38">
        <v>951</v>
      </c>
      <c r="B2652" s="46" t="s">
        <v>3601</v>
      </c>
      <c r="C2652" s="46" t="s">
        <v>3602</v>
      </c>
      <c r="D2652" s="46" t="s">
        <v>3621</v>
      </c>
      <c r="E2652" s="46" t="s">
        <v>3622</v>
      </c>
      <c r="F2652" s="41" t="s">
        <v>731</v>
      </c>
      <c r="G2652" s="41" t="s">
        <v>767</v>
      </c>
      <c r="H2652" s="65">
        <v>0.334</v>
      </c>
      <c r="I2652" t="s">
        <v>3603</v>
      </c>
      <c r="K2652" s="46" t="s">
        <v>770</v>
      </c>
      <c r="L2652" s="46" t="s">
        <v>3604</v>
      </c>
      <c r="M2652" t="s">
        <v>583</v>
      </c>
      <c r="N2652" s="40">
        <f>U2652*V2652</f>
        <v>60.699880328442</v>
      </c>
      <c r="O2652" s="56">
        <v>1000</v>
      </c>
      <c r="P2652" s="56">
        <v>0.871</v>
      </c>
      <c r="Q2652" s="56">
        <v>1.319</v>
      </c>
      <c r="R2652" s="39">
        <f>O2652/P2652</f>
        <v>1148.10562571757</v>
      </c>
      <c r="S2652" s="39">
        <f>N2652/Q2652</f>
        <v>46.0196211739515</v>
      </c>
      <c r="T2652" s="39">
        <f>R2652+S2652</f>
        <v>1194.12524689152</v>
      </c>
      <c r="U2652" s="40">
        <v>152.147</v>
      </c>
      <c r="V2652" s="39">
        <v>0.398955486</v>
      </c>
      <c r="W2652" s="69">
        <f>round(((1000*V2652)/T2652),3)</f>
        <v>0.334</v>
      </c>
      <c r="Y2652" t="s">
        <v>40</v>
      </c>
      <c r="AA2652">
        <v>124</v>
      </c>
      <c r="AB2652" t="b">
        <v>1</v>
      </c>
      <c r="AD2652" s="8"/>
    </row>
    <row r="2653" ht="14.25" customHeight="1">
      <c r="A2653" s="38">
        <v>954</v>
      </c>
      <c r="B2653" s="46" t="s">
        <v>1737</v>
      </c>
      <c r="C2653" s="46" t="s">
        <v>3623</v>
      </c>
      <c r="D2653" s="46" t="s">
        <v>3621</v>
      </c>
      <c r="E2653" s="46" t="s">
        <v>3622</v>
      </c>
      <c r="F2653" s="41" t="s">
        <v>48</v>
      </c>
      <c r="G2653" s="41" t="s">
        <v>49</v>
      </c>
      <c r="H2653" s="65">
        <v>0.1137056</v>
      </c>
      <c r="I2653" t="s">
        <v>37</v>
      </c>
      <c r="K2653" s="46" t="s">
        <v>1948</v>
      </c>
      <c r="L2653" s="46" t="s">
        <v>3624</v>
      </c>
      <c r="M2653" t="s">
        <v>583</v>
      </c>
      <c r="N2653" s="40"/>
      <c r="O2653" s="56"/>
      <c r="P2653" s="56"/>
      <c r="Q2653" s="56"/>
      <c r="R2653" s="39"/>
      <c r="S2653" s="39"/>
      <c r="T2653" s="39"/>
      <c r="U2653" s="40"/>
      <c r="V2653" s="39"/>
      <c r="W2653" s="69"/>
      <c r="Y2653" t="s">
        <v>40</v>
      </c>
      <c r="AA2653">
        <v>124</v>
      </c>
      <c r="AB2653" t="b">
        <v>0</v>
      </c>
      <c r="AD2653" s="8"/>
    </row>
    <row r="2654" ht="14.25" customHeight="1">
      <c r="A2654" s="38">
        <v>15</v>
      </c>
      <c r="B2654" s="44" t="s">
        <v>425</v>
      </c>
      <c r="C2654" s="46" t="s">
        <v>3625</v>
      </c>
      <c r="D2654" s="46" t="s">
        <v>3626</v>
      </c>
      <c r="E2654" s="46" t="s">
        <v>3627</v>
      </c>
      <c r="F2654" s="41" t="s">
        <v>429</v>
      </c>
      <c r="G2654" s="41" t="s">
        <v>430</v>
      </c>
      <c r="H2654" s="65">
        <v>0.71</v>
      </c>
      <c r="I2654" t="s">
        <v>431</v>
      </c>
      <c r="K2654" s="46"/>
      <c r="L2654" s="46"/>
      <c r="M2654" t="s">
        <v>583</v>
      </c>
      <c r="N2654" s="40"/>
      <c r="O2654" s="40"/>
      <c r="P2654" s="40"/>
      <c r="Q2654" s="40"/>
      <c r="R2654" s="39"/>
      <c r="S2654" s="39"/>
      <c r="T2654" s="39"/>
      <c r="U2654" s="40"/>
      <c r="V2654" s="39"/>
      <c r="W2654" s="69"/>
      <c r="Y2654" t="s">
        <v>40</v>
      </c>
      <c r="AA2654">
        <v>954</v>
      </c>
      <c r="AB2654" t="b">
        <f>if((W2654=""),false,true)</f>
        <v>0</v>
      </c>
      <c r="AD2654" s="8"/>
    </row>
    <row r="2655" ht="14.25" customHeight="1">
      <c r="A2655" s="38">
        <v>15</v>
      </c>
      <c r="B2655" s="44" t="s">
        <v>433</v>
      </c>
      <c r="C2655" s="46" t="s">
        <v>3625</v>
      </c>
      <c r="D2655" s="46" t="s">
        <v>3626</v>
      </c>
      <c r="E2655" s="46" t="s">
        <v>3627</v>
      </c>
      <c r="F2655" s="41" t="s">
        <v>434</v>
      </c>
      <c r="G2655" s="41" t="s">
        <v>435</v>
      </c>
      <c r="H2655" s="65">
        <v>0.91</v>
      </c>
      <c r="I2655" t="s">
        <v>431</v>
      </c>
      <c r="K2655" s="46"/>
      <c r="L2655" s="46"/>
      <c r="M2655" t="s">
        <v>583</v>
      </c>
      <c r="N2655" s="40"/>
      <c r="O2655" s="40"/>
      <c r="P2655" s="40"/>
      <c r="Q2655" s="40"/>
      <c r="R2655" s="39"/>
      <c r="S2655" s="39"/>
      <c r="T2655" s="39"/>
      <c r="U2655" s="40"/>
      <c r="V2655" s="39"/>
      <c r="W2655" s="69"/>
      <c r="Y2655" t="s">
        <v>40</v>
      </c>
      <c r="AA2655">
        <v>954</v>
      </c>
      <c r="AB2655" t="b">
        <f>if((W2655=""),false,true)</f>
        <v>0</v>
      </c>
      <c r="AD2655" s="8"/>
    </row>
    <row r="2656" ht="14.25" customHeight="1">
      <c r="A2656" s="38">
        <v>1287</v>
      </c>
      <c r="B2656" s="46" t="s">
        <v>53</v>
      </c>
      <c r="C2656" s="46" t="s">
        <v>45</v>
      </c>
      <c r="D2656" s="46" t="s">
        <v>3628</v>
      </c>
      <c r="E2656" s="46" t="s">
        <v>3629</v>
      </c>
      <c r="F2656" t="s">
        <v>48</v>
      </c>
      <c r="G2656" s="46" t="s">
        <v>49</v>
      </c>
      <c r="H2656">
        <v>10.471285480509</v>
      </c>
      <c r="I2656" t="s">
        <v>37</v>
      </c>
      <c r="L2656" t="s">
        <v>50</v>
      </c>
      <c r="M2656" t="s">
        <v>39</v>
      </c>
      <c r="N2656" s="40"/>
      <c r="O2656" s="40"/>
      <c r="P2656" s="40"/>
      <c r="Q2656" s="40"/>
      <c r="R2656" s="39"/>
      <c r="S2656" s="39"/>
      <c r="T2656" s="39"/>
      <c r="U2656" s="40"/>
      <c r="V2656" s="39"/>
      <c r="W2656" s="69"/>
      <c r="Y2656" t="s">
        <v>40</v>
      </c>
      <c r="AA2656">
        <v>11787</v>
      </c>
      <c r="AB2656" s="46" t="b">
        <v>0</v>
      </c>
      <c r="AD2656" s="8"/>
    </row>
    <row r="2657" ht="14.25" customHeight="1">
      <c r="A2657" s="38">
        <v>906</v>
      </c>
      <c r="B2657" s="46" t="s">
        <v>3630</v>
      </c>
      <c r="C2657" s="46" t="s">
        <v>3631</v>
      </c>
      <c r="D2657" s="46" t="s">
        <v>3632</v>
      </c>
      <c r="E2657" s="46" t="s">
        <v>3633</v>
      </c>
      <c r="F2657" s="41" t="s">
        <v>689</v>
      </c>
      <c r="G2657" s="41" t="s">
        <v>2620</v>
      </c>
      <c r="H2657" s="65">
        <v>0.0177827941</v>
      </c>
      <c r="I2657" t="s">
        <v>37</v>
      </c>
      <c r="L2657" s="46" t="s">
        <v>3634</v>
      </c>
      <c r="M2657" t="s">
        <v>583</v>
      </c>
      <c r="N2657" s="40"/>
      <c r="O2657" s="40"/>
      <c r="P2657" s="40"/>
      <c r="Q2657" s="40"/>
      <c r="R2657" s="39"/>
      <c r="S2657" s="39"/>
      <c r="T2657" s="39"/>
      <c r="U2657" s="40"/>
      <c r="V2657" s="39"/>
      <c r="W2657" s="69"/>
      <c r="Y2657" t="s">
        <v>40</v>
      </c>
      <c r="AA2657">
        <v>11588</v>
      </c>
      <c r="AB2657" t="b">
        <f>if((W2657=""),false,true)</f>
        <v>0</v>
      </c>
      <c r="AD2657" s="8"/>
    </row>
    <row r="2658" ht="14.25" customHeight="1">
      <c r="A2658" s="38">
        <v>906</v>
      </c>
      <c r="B2658" s="44" t="s">
        <v>3630</v>
      </c>
      <c r="C2658" s="46" t="s">
        <v>3631</v>
      </c>
      <c r="D2658" s="46" t="s">
        <v>3632</v>
      </c>
      <c r="E2658" s="46" t="s">
        <v>3633</v>
      </c>
      <c r="F2658" s="41" t="s">
        <v>1108</v>
      </c>
      <c r="G2658" s="41" t="s">
        <v>3372</v>
      </c>
      <c r="H2658" s="65">
        <v>0.6</v>
      </c>
      <c r="I2658" t="s">
        <v>37</v>
      </c>
      <c r="K2658" s="46"/>
      <c r="L2658" s="46" t="s">
        <v>3634</v>
      </c>
      <c r="M2658" t="s">
        <v>583</v>
      </c>
      <c r="N2658" s="40"/>
      <c r="O2658" s="40"/>
      <c r="P2658" s="40"/>
      <c r="Q2658" s="40"/>
      <c r="R2658" s="39"/>
      <c r="S2658" s="39"/>
      <c r="T2658" s="39"/>
      <c r="U2658" s="40"/>
      <c r="V2658" s="39"/>
      <c r="W2658" s="69"/>
      <c r="Y2658" t="s">
        <v>40</v>
      </c>
      <c r="AA2658">
        <v>11588</v>
      </c>
      <c r="AB2658" t="b">
        <f>if((W2658=""),false,true)</f>
        <v>0</v>
      </c>
      <c r="AD2658" s="8"/>
    </row>
    <row r="2659" ht="14.25" customHeight="1">
      <c r="A2659" s="38">
        <v>906</v>
      </c>
      <c r="B2659" s="46" t="s">
        <v>3630</v>
      </c>
      <c r="C2659" s="46" t="s">
        <v>3631</v>
      </c>
      <c r="D2659" s="46" t="s">
        <v>3632</v>
      </c>
      <c r="E2659" s="46" t="s">
        <v>3633</v>
      </c>
      <c r="F2659" s="41" t="s">
        <v>1281</v>
      </c>
      <c r="G2659" s="41" t="s">
        <v>2411</v>
      </c>
      <c r="H2659" s="65">
        <v>1.95</v>
      </c>
      <c r="I2659" t="s">
        <v>37</v>
      </c>
      <c r="L2659" s="46" t="s">
        <v>3634</v>
      </c>
      <c r="M2659" t="s">
        <v>583</v>
      </c>
      <c r="N2659" s="40"/>
      <c r="O2659" s="40"/>
      <c r="P2659" s="40"/>
      <c r="Q2659" s="40"/>
      <c r="R2659" s="39"/>
      <c r="S2659" s="39"/>
      <c r="T2659" s="39"/>
      <c r="U2659" s="40"/>
      <c r="V2659" s="39"/>
      <c r="W2659" s="69"/>
      <c r="Y2659" t="s">
        <v>40</v>
      </c>
      <c r="AA2659">
        <v>11588</v>
      </c>
      <c r="AB2659" t="b">
        <f>if((W2659=""),false,true)</f>
        <v>0</v>
      </c>
      <c r="AD2659" s="8"/>
    </row>
    <row r="2660" ht="14.25" customHeight="1">
      <c r="A2660" s="38">
        <v>906</v>
      </c>
      <c r="B2660" s="44" t="s">
        <v>3630</v>
      </c>
      <c r="C2660" s="46" t="s">
        <v>3631</v>
      </c>
      <c r="D2660" s="46" t="s">
        <v>3632</v>
      </c>
      <c r="E2660" s="46" t="s">
        <v>3633</v>
      </c>
      <c r="F2660" s="41" t="s">
        <v>434</v>
      </c>
      <c r="G2660" s="41" t="s">
        <v>593</v>
      </c>
      <c r="H2660" s="65">
        <v>0.05</v>
      </c>
      <c r="I2660" t="s">
        <v>37</v>
      </c>
      <c r="K2660" s="46"/>
      <c r="L2660" s="46" t="s">
        <v>3634</v>
      </c>
      <c r="M2660" t="s">
        <v>583</v>
      </c>
      <c r="N2660" s="40"/>
      <c r="O2660" s="40"/>
      <c r="P2660" s="40"/>
      <c r="Q2660" s="40"/>
      <c r="R2660" s="39"/>
      <c r="S2660" s="39"/>
      <c r="T2660" s="39"/>
      <c r="U2660" s="40"/>
      <c r="V2660" s="39"/>
      <c r="W2660" s="69"/>
      <c r="Y2660" t="s">
        <v>40</v>
      </c>
      <c r="AA2660">
        <v>11588</v>
      </c>
      <c r="AB2660" t="b">
        <f>if((W2660=""),false,true)</f>
        <v>0</v>
      </c>
      <c r="AD2660" s="8"/>
    </row>
    <row r="2661" ht="14.25" customHeight="1">
      <c r="A2661" s="38">
        <v>1180</v>
      </c>
      <c r="B2661" s="46" t="s">
        <v>3635</v>
      </c>
      <c r="C2661" s="46" t="s">
        <v>577</v>
      </c>
      <c r="D2661" s="11" t="s">
        <v>3636</v>
      </c>
      <c r="E2661" s="11" t="s">
        <v>3637</v>
      </c>
      <c r="F2661" s="7" t="s">
        <v>1832</v>
      </c>
      <c r="G2661" s="7" t="s">
        <v>1833</v>
      </c>
      <c r="H2661">
        <v>0.015</v>
      </c>
      <c r="I2661" s="46" t="s">
        <v>37</v>
      </c>
      <c r="K2661" s="46"/>
      <c r="L2661" t="s">
        <v>3638</v>
      </c>
      <c r="M2661" t="s">
        <v>39</v>
      </c>
      <c r="N2661" s="40"/>
      <c r="O2661" s="40"/>
      <c r="P2661" s="40"/>
      <c r="Q2661" s="40"/>
      <c r="R2661" s="39"/>
      <c r="S2661" s="39"/>
      <c r="T2661" s="39"/>
      <c r="U2661" s="40"/>
      <c r="V2661" s="39"/>
      <c r="W2661" s="69"/>
      <c r="Y2661" t="s">
        <v>40</v>
      </c>
      <c r="AA2661">
        <v>10432</v>
      </c>
      <c r="AB2661" s="46" t="b">
        <f>if((W2661=""),false,true)</f>
        <v>0</v>
      </c>
      <c r="AD2661" s="8"/>
    </row>
    <row r="2662" ht="14.25" customHeight="1">
      <c r="A2662" s="38">
        <v>1180</v>
      </c>
      <c r="B2662" s="46" t="s">
        <v>3635</v>
      </c>
      <c r="C2662" s="46" t="s">
        <v>577</v>
      </c>
      <c r="D2662" s="11" t="s">
        <v>3636</v>
      </c>
      <c r="E2662" s="11" t="s">
        <v>3637</v>
      </c>
      <c r="F2662" s="7" t="s">
        <v>703</v>
      </c>
      <c r="G2662" s="7" t="s">
        <v>704</v>
      </c>
      <c r="H2662">
        <v>3.39</v>
      </c>
      <c r="I2662" s="46" t="s">
        <v>37</v>
      </c>
      <c r="K2662" s="46"/>
      <c r="L2662" t="s">
        <v>3638</v>
      </c>
      <c r="M2662" t="s">
        <v>39</v>
      </c>
      <c r="N2662" s="40"/>
      <c r="O2662" s="40"/>
      <c r="P2662" s="40"/>
      <c r="Q2662" s="40"/>
      <c r="R2662" s="39"/>
      <c r="S2662" s="39"/>
      <c r="T2662" s="39"/>
      <c r="U2662" s="40"/>
      <c r="V2662" s="39"/>
      <c r="W2662" s="69"/>
      <c r="Y2662" t="s">
        <v>40</v>
      </c>
      <c r="AA2662">
        <v>10432</v>
      </c>
      <c r="AB2662" s="46" t="b">
        <f>if((W2662=""),false,true)</f>
        <v>0</v>
      </c>
      <c r="AD2662" s="8"/>
    </row>
    <row r="2663" ht="14.25" customHeight="1">
      <c r="A2663" s="38">
        <v>1287</v>
      </c>
      <c r="B2663" s="46" t="s">
        <v>653</v>
      </c>
      <c r="C2663" s="46" t="s">
        <v>45</v>
      </c>
      <c r="D2663" s="46" t="s">
        <v>3636</v>
      </c>
      <c r="E2663" s="46" t="s">
        <v>3637</v>
      </c>
      <c r="F2663" t="s">
        <v>48</v>
      </c>
      <c r="G2663" s="46" t="s">
        <v>49</v>
      </c>
      <c r="H2663">
        <v>0.019310788176</v>
      </c>
      <c r="I2663" t="s">
        <v>37</v>
      </c>
      <c r="L2663" t="s">
        <v>50</v>
      </c>
      <c r="M2663" t="s">
        <v>39</v>
      </c>
      <c r="N2663" s="40"/>
      <c r="O2663" s="40"/>
      <c r="P2663" s="40"/>
      <c r="Q2663" s="40"/>
      <c r="R2663" s="39"/>
      <c r="S2663" s="39"/>
      <c r="T2663" s="39"/>
      <c r="U2663" s="40"/>
      <c r="V2663" s="39"/>
      <c r="W2663" s="69"/>
      <c r="Y2663" t="s">
        <v>40</v>
      </c>
      <c r="AA2663">
        <v>10432</v>
      </c>
      <c r="AB2663" s="46" t="b">
        <v>0</v>
      </c>
      <c r="AD2663" s="8"/>
    </row>
    <row r="2664" ht="14.25" customHeight="1">
      <c r="A2664" s="38">
        <v>981</v>
      </c>
      <c r="B2664" s="44" t="s">
        <v>1926</v>
      </c>
      <c r="C2664" s="46" t="s">
        <v>1219</v>
      </c>
      <c r="D2664" s="46" t="s">
        <v>3639</v>
      </c>
      <c r="E2664" s="46" t="s">
        <v>3640</v>
      </c>
      <c r="F2664" s="41" t="s">
        <v>689</v>
      </c>
      <c r="G2664" s="41" t="s">
        <v>762</v>
      </c>
      <c r="H2664" s="65">
        <f>W2664</f>
        <v>4.5109</v>
      </c>
      <c r="I2664" t="s">
        <v>37</v>
      </c>
      <c r="K2664" s="47" t="s">
        <v>43</v>
      </c>
      <c r="L2664" s="47" t="str">
        <f>((I2664&amp;A2664)&amp;"-")&amp;B2664</f>
        <v>REF981-Li; J.; Masso; J.J.; and Guertin; J.A.; Prediction of drug solubility in an acrylate adhesive based on the drug-polymer interaction parameter and drug solubility in acetonitrile. Journal of Controlled Release; 2002. 83: 211-221</v>
      </c>
      <c r="M2664" t="s">
        <v>39</v>
      </c>
      <c r="N2664" s="71">
        <f>U2664*V2664</f>
        <v>207.01032</v>
      </c>
      <c r="O2664" s="71">
        <v>100</v>
      </c>
      <c r="P2664" s="71">
        <v>0.786</v>
      </c>
      <c r="Q2664" s="71">
        <v>0.987</v>
      </c>
      <c r="R2664" s="29">
        <f>O2664/P2664</f>
        <v>127.226463104326</v>
      </c>
      <c r="S2664" s="29">
        <f>N2664/Q2664</f>
        <v>209.736899696049</v>
      </c>
      <c r="T2664" s="29">
        <f>R2664+S2664</f>
        <v>336.963362800374</v>
      </c>
      <c r="U2664" s="71">
        <v>136.191</v>
      </c>
      <c r="V2664" s="29">
        <v>1.52</v>
      </c>
      <c r="W2664" s="60">
        <f>round((V2664/(T2664/1000)),4)</f>
        <v>4.5109</v>
      </c>
      <c r="Y2664" t="s">
        <v>40</v>
      </c>
      <c r="AA2664">
        <v>7185</v>
      </c>
      <c r="AB2664" t="b">
        <v>1</v>
      </c>
      <c r="AD2664" s="37"/>
    </row>
    <row r="2665" ht="14.25" customHeight="1">
      <c r="A2665" s="38">
        <v>1287</v>
      </c>
      <c r="B2665" s="46" t="s">
        <v>44</v>
      </c>
      <c r="C2665" s="46" t="s">
        <v>45</v>
      </c>
      <c r="D2665" s="46" t="s">
        <v>3641</v>
      </c>
      <c r="E2665" s="46" t="s">
        <v>3642</v>
      </c>
      <c r="F2665" t="s">
        <v>48</v>
      </c>
      <c r="G2665" s="46" t="s">
        <v>49</v>
      </c>
      <c r="H2665">
        <v>0.000001999862</v>
      </c>
      <c r="I2665" t="s">
        <v>37</v>
      </c>
      <c r="L2665" t="s">
        <v>50</v>
      </c>
      <c r="M2665" t="s">
        <v>39</v>
      </c>
      <c r="N2665" s="40"/>
      <c r="O2665" s="40"/>
      <c r="P2665" s="40"/>
      <c r="Q2665" s="40"/>
      <c r="R2665" s="39"/>
      <c r="S2665" s="39"/>
      <c r="T2665" s="39"/>
      <c r="U2665" s="40"/>
      <c r="V2665" s="39"/>
      <c r="W2665" s="69"/>
      <c r="Y2665" t="s">
        <v>40</v>
      </c>
      <c r="AA2665">
        <v>4488445</v>
      </c>
      <c r="AB2665" s="46" t="b">
        <v>0</v>
      </c>
      <c r="AD2665" s="8"/>
    </row>
    <row r="2666" ht="14.25" customHeight="1">
      <c r="A2666" s="38">
        <v>1287</v>
      </c>
      <c r="B2666" s="46" t="s">
        <v>53</v>
      </c>
      <c r="C2666" s="46" t="s">
        <v>45</v>
      </c>
      <c r="D2666" s="46" t="s">
        <v>3643</v>
      </c>
      <c r="E2666" s="46" t="s">
        <v>3644</v>
      </c>
      <c r="F2666" t="s">
        <v>48</v>
      </c>
      <c r="G2666" s="46" t="s">
        <v>49</v>
      </c>
      <c r="H2666">
        <v>0.050118723363</v>
      </c>
      <c r="I2666" t="s">
        <v>37</v>
      </c>
      <c r="L2666" t="s">
        <v>50</v>
      </c>
      <c r="M2666" t="s">
        <v>39</v>
      </c>
      <c r="N2666" s="40"/>
      <c r="O2666" s="40"/>
      <c r="P2666" s="40"/>
      <c r="Q2666" s="40"/>
      <c r="R2666" s="39"/>
      <c r="S2666" s="39"/>
      <c r="T2666" s="39"/>
      <c r="U2666" s="40"/>
      <c r="V2666" s="39"/>
      <c r="W2666" s="69"/>
      <c r="Y2666" t="s">
        <v>40</v>
      </c>
      <c r="AA2666">
        <v>5622</v>
      </c>
      <c r="AB2666" s="46" t="b">
        <v>0</v>
      </c>
      <c r="AD2666" s="8"/>
    </row>
    <row r="2667" ht="14.25" customHeight="1">
      <c r="A2667" s="38">
        <v>1287</v>
      </c>
      <c r="B2667" s="46" t="s">
        <v>44</v>
      </c>
      <c r="C2667" s="46" t="s">
        <v>45</v>
      </c>
      <c r="D2667" s="46" t="s">
        <v>3645</v>
      </c>
      <c r="E2667" s="46" t="s">
        <v>3646</v>
      </c>
      <c r="F2667" t="s">
        <v>48</v>
      </c>
      <c r="G2667" s="46" t="s">
        <v>49</v>
      </c>
      <c r="H2667">
        <v>0.000772680585</v>
      </c>
      <c r="I2667" t="s">
        <v>37</v>
      </c>
      <c r="L2667" t="s">
        <v>50</v>
      </c>
      <c r="M2667" t="s">
        <v>39</v>
      </c>
      <c r="N2667" s="40"/>
      <c r="O2667" s="40"/>
      <c r="P2667" s="40"/>
      <c r="Q2667" s="40"/>
      <c r="R2667" s="39"/>
      <c r="S2667" s="39"/>
      <c r="T2667" s="39"/>
      <c r="U2667" s="40"/>
      <c r="V2667" s="39"/>
      <c r="W2667" s="69"/>
      <c r="Y2667" t="s">
        <v>40</v>
      </c>
      <c r="AA2667">
        <v>67700</v>
      </c>
      <c r="AB2667" s="46" t="b">
        <v>0</v>
      </c>
      <c r="AD2667" s="8"/>
    </row>
    <row r="2668" ht="14.25" customHeight="1">
      <c r="A2668" s="38">
        <v>1287</v>
      </c>
      <c r="B2668" s="46" t="s">
        <v>44</v>
      </c>
      <c r="C2668" s="46" t="s">
        <v>45</v>
      </c>
      <c r="D2668" s="46" t="s">
        <v>3647</v>
      </c>
      <c r="E2668" s="46" t="s">
        <v>3648</v>
      </c>
      <c r="F2668" t="s">
        <v>48</v>
      </c>
      <c r="G2668" s="46" t="s">
        <v>49</v>
      </c>
      <c r="H2668">
        <v>0.070631755426</v>
      </c>
      <c r="I2668" t="s">
        <v>37</v>
      </c>
      <c r="L2668" t="s">
        <v>50</v>
      </c>
      <c r="M2668" t="s">
        <v>39</v>
      </c>
      <c r="N2668" s="40"/>
      <c r="O2668" s="40"/>
      <c r="P2668" s="40"/>
      <c r="Q2668" s="40"/>
      <c r="R2668" s="39"/>
      <c r="S2668" s="39"/>
      <c r="T2668" s="39"/>
      <c r="U2668" s="40"/>
      <c r="V2668" s="39"/>
      <c r="W2668" s="69"/>
      <c r="Y2668" t="s">
        <v>40</v>
      </c>
      <c r="AA2668">
        <v>69248</v>
      </c>
      <c r="AB2668" s="46" t="b">
        <v>0</v>
      </c>
      <c r="AD2668" s="8"/>
    </row>
    <row r="2669" ht="14.25" customHeight="1">
      <c r="A2669" s="38">
        <v>905</v>
      </c>
      <c r="B2669" s="44" t="s">
        <v>1728</v>
      </c>
      <c r="C2669" s="46" t="s">
        <v>1729</v>
      </c>
      <c r="D2669" s="46" t="s">
        <v>3649</v>
      </c>
      <c r="E2669" s="46" t="s">
        <v>3650</v>
      </c>
      <c r="F2669" s="41" t="s">
        <v>485</v>
      </c>
      <c r="G2669" s="41" t="s">
        <v>486</v>
      </c>
      <c r="H2669" s="65">
        <v>0.12</v>
      </c>
      <c r="I2669" t="s">
        <v>37</v>
      </c>
      <c r="K2669" s="46" t="s">
        <v>43</v>
      </c>
      <c r="L2669" s="46" t="s">
        <v>1732</v>
      </c>
      <c r="M2669" t="s">
        <v>583</v>
      </c>
      <c r="N2669" s="40">
        <f>U2669*V2669</f>
        <v>1.65535936</v>
      </c>
      <c r="O2669" s="40">
        <f>(1-V2669)*74.1216</f>
        <v>73.315156992</v>
      </c>
      <c r="P2669" s="40">
        <v>0.805</v>
      </c>
      <c r="Q2669" s="40">
        <v>1.207</v>
      </c>
      <c r="R2669" s="39">
        <f>N2669/Q2669</f>
        <v>1.37146591549296</v>
      </c>
      <c r="S2669" s="39">
        <f>O2669/P2669</f>
        <v>91.0747291826087</v>
      </c>
      <c r="T2669" s="39">
        <f>R2669+S2669</f>
        <v>92.4461950981016</v>
      </c>
      <c r="U2669" s="40">
        <v>152.147</v>
      </c>
      <c r="V2669" s="39">
        <v>0.01088</v>
      </c>
      <c r="W2669" s="69">
        <f>round(((1000*V2669)/T2669),2)</f>
        <v>0.12</v>
      </c>
      <c r="Y2669" t="s">
        <v>40</v>
      </c>
      <c r="AA2669">
        <v>10181338</v>
      </c>
      <c r="AB2669" t="b">
        <v>1</v>
      </c>
      <c r="AD2669" s="8"/>
    </row>
    <row r="2670" ht="14.25" customHeight="1">
      <c r="A2670" s="38">
        <v>905</v>
      </c>
      <c r="B2670" s="44" t="s">
        <v>1728</v>
      </c>
      <c r="C2670" s="46" t="s">
        <v>1729</v>
      </c>
      <c r="D2670" s="46" t="s">
        <v>3649</v>
      </c>
      <c r="E2670" s="46" t="s">
        <v>3650</v>
      </c>
      <c r="F2670" s="41" t="s">
        <v>547</v>
      </c>
      <c r="G2670" s="41" t="s">
        <v>548</v>
      </c>
      <c r="H2670" s="65">
        <v>0.07</v>
      </c>
      <c r="I2670" t="s">
        <v>37</v>
      </c>
      <c r="K2670" s="46" t="s">
        <v>43</v>
      </c>
      <c r="L2670" s="46" t="s">
        <v>1732</v>
      </c>
      <c r="M2670" t="s">
        <v>583</v>
      </c>
      <c r="N2670" s="40">
        <f>U2670*V2670</f>
        <v>1.94443866</v>
      </c>
      <c r="O2670" s="40">
        <f>(1-V2670)*158.2811</f>
        <v>156.258267542</v>
      </c>
      <c r="P2670" s="40">
        <v>0.828</v>
      </c>
      <c r="Q2670" s="40">
        <v>1.207</v>
      </c>
      <c r="R2670" s="39">
        <f>N2670/Q2670</f>
        <v>1.61096823529412</v>
      </c>
      <c r="S2670" s="39">
        <f>O2670/P2670</f>
        <v>188.717714422705</v>
      </c>
      <c r="T2670" s="39">
        <f>R2670+S2670</f>
        <v>190.328682657999</v>
      </c>
      <c r="U2670" s="40">
        <v>152.147</v>
      </c>
      <c r="V2670" s="39">
        <v>0.01278</v>
      </c>
      <c r="W2670" s="69">
        <f>round(((1000*V2670)/T2670),2)</f>
        <v>0.07</v>
      </c>
      <c r="Y2670" t="s">
        <v>40</v>
      </c>
      <c r="AA2670">
        <v>10181338</v>
      </c>
      <c r="AB2670" t="b">
        <v>1</v>
      </c>
      <c r="AD2670" s="8"/>
    </row>
    <row r="2671" ht="14.25" customHeight="1">
      <c r="A2671" s="38">
        <v>905</v>
      </c>
      <c r="B2671" s="44" t="s">
        <v>1728</v>
      </c>
      <c r="C2671" s="46" t="s">
        <v>1729</v>
      </c>
      <c r="D2671" s="46" t="s">
        <v>3649</v>
      </c>
      <c r="E2671" s="46" t="s">
        <v>3650</v>
      </c>
      <c r="F2671" s="41" t="s">
        <v>594</v>
      </c>
      <c r="G2671" s="41" t="s">
        <v>595</v>
      </c>
      <c r="H2671" s="65">
        <v>0.09</v>
      </c>
      <c r="I2671" t="s">
        <v>37</v>
      </c>
      <c r="K2671" s="46" t="s">
        <v>43</v>
      </c>
      <c r="L2671" s="46" t="s">
        <v>1732</v>
      </c>
      <c r="M2671" t="s">
        <v>583</v>
      </c>
      <c r="N2671" s="40">
        <f>U2671*V2671</f>
        <v>1.87749398</v>
      </c>
      <c r="O2671" s="40">
        <f>(1-V2671)*116.2013</f>
        <v>114.767375958</v>
      </c>
      <c r="P2671" s="40">
        <v>0.82</v>
      </c>
      <c r="Q2671" s="40">
        <v>1.207</v>
      </c>
      <c r="R2671" s="39">
        <f>N2671/Q2671</f>
        <v>1.55550454018227</v>
      </c>
      <c r="S2671" s="39">
        <f>O2671/P2671</f>
        <v>139.960214582927</v>
      </c>
      <c r="T2671" s="39">
        <f>R2671+S2671</f>
        <v>141.515719123109</v>
      </c>
      <c r="U2671" s="40">
        <v>152.147</v>
      </c>
      <c r="V2671" s="39">
        <v>0.01234</v>
      </c>
      <c r="W2671" s="69">
        <f>round(((1000*V2671)/T2671),2)</f>
        <v>0.09</v>
      </c>
      <c r="Y2671" t="s">
        <v>40</v>
      </c>
      <c r="AA2671">
        <v>10181338</v>
      </c>
      <c r="AB2671" t="b">
        <v>1</v>
      </c>
      <c r="AD2671" s="8"/>
    </row>
    <row r="2672" ht="14.25" customHeight="1">
      <c r="A2672" s="38">
        <v>905</v>
      </c>
      <c r="B2672" s="44" t="s">
        <v>1728</v>
      </c>
      <c r="C2672" s="46" t="s">
        <v>1729</v>
      </c>
      <c r="D2672" s="46" t="s">
        <v>3649</v>
      </c>
      <c r="E2672" s="46" t="s">
        <v>3650</v>
      </c>
      <c r="F2672" s="41" t="s">
        <v>598</v>
      </c>
      <c r="G2672" s="41" t="s">
        <v>599</v>
      </c>
      <c r="H2672" s="65">
        <v>0.1</v>
      </c>
      <c r="I2672" t="s">
        <v>37</v>
      </c>
      <c r="K2672" s="46" t="s">
        <v>43</v>
      </c>
      <c r="L2672" s="46" t="s">
        <v>1732</v>
      </c>
      <c r="M2672" t="s">
        <v>583</v>
      </c>
      <c r="N2672" s="40">
        <f>U2672*V2672</f>
        <v>1.8105493</v>
      </c>
      <c r="O2672" s="40">
        <f>(1-V2672)*102.1748</f>
        <v>100.95891988</v>
      </c>
      <c r="P2672" s="40">
        <v>0.816</v>
      </c>
      <c r="Q2672" s="40">
        <v>1.207</v>
      </c>
      <c r="R2672" s="39">
        <f>N2672/Q2672</f>
        <v>1.50004084507042</v>
      </c>
      <c r="S2672" s="39">
        <f>O2672/P2672</f>
        <v>123.724166519608</v>
      </c>
      <c r="T2672" s="39">
        <f>R2672+S2672</f>
        <v>125.224207364678</v>
      </c>
      <c r="U2672" s="40">
        <v>152.147</v>
      </c>
      <c r="V2672" s="39">
        <v>0.0119</v>
      </c>
      <c r="W2672" s="69">
        <f>round(((1000*V2672)/T2672),2)</f>
        <v>0.1</v>
      </c>
      <c r="Y2672" t="s">
        <v>40</v>
      </c>
      <c r="AA2672">
        <v>10181338</v>
      </c>
      <c r="AB2672" t="b">
        <v>1</v>
      </c>
      <c r="AD2672" s="8"/>
    </row>
    <row r="2673" ht="14.25" customHeight="1">
      <c r="A2673" s="38">
        <v>905</v>
      </c>
      <c r="B2673" s="44" t="s">
        <v>1728</v>
      </c>
      <c r="C2673" s="46" t="s">
        <v>1729</v>
      </c>
      <c r="D2673" s="46" t="s">
        <v>3649</v>
      </c>
      <c r="E2673" s="46" t="s">
        <v>3650</v>
      </c>
      <c r="F2673" s="41" t="s">
        <v>35</v>
      </c>
      <c r="G2673" s="41" t="s">
        <v>36</v>
      </c>
      <c r="H2673" s="65">
        <v>0.08</v>
      </c>
      <c r="I2673" t="s">
        <v>37</v>
      </c>
      <c r="K2673" s="46" t="s">
        <v>43</v>
      </c>
      <c r="L2673" s="46" t="s">
        <v>1732</v>
      </c>
      <c r="M2673" t="s">
        <v>583</v>
      </c>
      <c r="N2673" s="40">
        <f>U2673*V2673</f>
        <v>1.93987425</v>
      </c>
      <c r="O2673" s="40">
        <f>(1-V2673)*130.2279</f>
        <v>128.567494275</v>
      </c>
      <c r="P2673" s="40">
        <v>0.823</v>
      </c>
      <c r="Q2673" s="40">
        <v>1.207</v>
      </c>
      <c r="R2673" s="39">
        <f>N2673/Q2673</f>
        <v>1.60718661971831</v>
      </c>
      <c r="S2673" s="39">
        <f>O2673/P2673</f>
        <v>156.21809753949</v>
      </c>
      <c r="T2673" s="39">
        <f>R2673+S2673</f>
        <v>157.825284159208</v>
      </c>
      <c r="U2673" s="40">
        <v>152.147</v>
      </c>
      <c r="V2673" s="39">
        <v>0.01275</v>
      </c>
      <c r="W2673" s="69">
        <f>round(((1000*V2673)/T2673),2)</f>
        <v>0.08</v>
      </c>
      <c r="Y2673" t="s">
        <v>40</v>
      </c>
      <c r="AA2673">
        <v>10181338</v>
      </c>
      <c r="AB2673" t="b">
        <v>1</v>
      </c>
      <c r="AD2673" s="8"/>
    </row>
    <row r="2674" ht="14.25" customHeight="1">
      <c r="A2674" s="38">
        <v>905</v>
      </c>
      <c r="B2674" s="44" t="s">
        <v>1728</v>
      </c>
      <c r="C2674" s="46" t="s">
        <v>1729</v>
      </c>
      <c r="D2674" s="46" t="s">
        <v>3649</v>
      </c>
      <c r="E2674" s="46" t="s">
        <v>3650</v>
      </c>
      <c r="F2674" s="41" t="s">
        <v>669</v>
      </c>
      <c r="G2674" s="41" t="s">
        <v>670</v>
      </c>
      <c r="H2674" s="65">
        <v>0.1</v>
      </c>
      <c r="I2674" t="s">
        <v>37</v>
      </c>
      <c r="K2674" s="46" t="s">
        <v>43</v>
      </c>
      <c r="L2674" s="46" t="s">
        <v>1732</v>
      </c>
      <c r="M2674" t="s">
        <v>583</v>
      </c>
      <c r="N2674" s="40">
        <f>U2674*V2674</f>
        <v>1.7192611</v>
      </c>
      <c r="O2674" s="40">
        <f>(1-V2674)*88.1482</f>
        <v>87.15212534</v>
      </c>
      <c r="P2674" s="40">
        <v>0.811</v>
      </c>
      <c r="Q2674" s="40">
        <v>1.207</v>
      </c>
      <c r="R2674" s="39">
        <f>N2674/Q2674</f>
        <v>1.42440853355427</v>
      </c>
      <c r="S2674" s="39">
        <f>O2674/P2674</f>
        <v>107.462546658446</v>
      </c>
      <c r="T2674" s="39">
        <f>R2674+S2674</f>
        <v>108.886955192001</v>
      </c>
      <c r="U2674" s="40">
        <v>152.147</v>
      </c>
      <c r="V2674" s="39">
        <v>0.0113</v>
      </c>
      <c r="W2674" s="69">
        <f>round(((1000*V2674)/T2674),2)</f>
        <v>0.1</v>
      </c>
      <c r="Y2674" t="s">
        <v>40</v>
      </c>
      <c r="AA2674">
        <v>10181338</v>
      </c>
      <c r="AB2674" t="b">
        <v>1</v>
      </c>
      <c r="AD2674" s="8"/>
    </row>
    <row r="2675" ht="14.25" customHeight="1">
      <c r="A2675" s="38">
        <v>905</v>
      </c>
      <c r="B2675" s="44" t="s">
        <v>1728</v>
      </c>
      <c r="C2675" s="46" t="s">
        <v>1729</v>
      </c>
      <c r="D2675" s="46" t="s">
        <v>3649</v>
      </c>
      <c r="E2675" s="46" t="s">
        <v>3650</v>
      </c>
      <c r="F2675" s="41" t="s">
        <v>580</v>
      </c>
      <c r="G2675" s="41" t="s">
        <v>792</v>
      </c>
      <c r="H2675" s="65">
        <v>0.13</v>
      </c>
      <c r="I2675" t="s">
        <v>37</v>
      </c>
      <c r="K2675" s="46" t="s">
        <v>43</v>
      </c>
      <c r="L2675" s="46" t="s">
        <v>1732</v>
      </c>
      <c r="M2675" t="s">
        <v>583</v>
      </c>
      <c r="N2675" s="40">
        <f>U2675*V2675</f>
        <v>1.53364176</v>
      </c>
      <c r="O2675" s="40">
        <f>(1-V2675)*60.095</f>
        <v>59.4892424</v>
      </c>
      <c r="P2675" s="40">
        <v>0.795</v>
      </c>
      <c r="Q2675" s="40">
        <v>1.207</v>
      </c>
      <c r="R2675" s="39">
        <f>N2675/Q2675</f>
        <v>1.27062283347142</v>
      </c>
      <c r="S2675" s="39">
        <f>O2675/P2675</f>
        <v>74.8292357232704</v>
      </c>
      <c r="T2675" s="39">
        <f>R2675+S2675</f>
        <v>76.0998585567419</v>
      </c>
      <c r="U2675" s="40">
        <v>152.147</v>
      </c>
      <c r="V2675" s="39">
        <v>0.01008</v>
      </c>
      <c r="W2675" s="69">
        <f>round(((1000*V2675)/T2675),2)</f>
        <v>0.13</v>
      </c>
      <c r="Y2675" t="s">
        <v>40</v>
      </c>
      <c r="AA2675">
        <v>10181338</v>
      </c>
      <c r="AB2675" t="b">
        <v>1</v>
      </c>
      <c r="AD2675" s="8"/>
    </row>
    <row r="2676" ht="14.25" customHeight="1">
      <c r="A2676" s="38">
        <v>905</v>
      </c>
      <c r="B2676" s="44" t="s">
        <v>1728</v>
      </c>
      <c r="C2676" s="46" t="s">
        <v>1729</v>
      </c>
      <c r="D2676" s="46" t="s">
        <v>3649</v>
      </c>
      <c r="E2676" s="46" t="s">
        <v>3650</v>
      </c>
      <c r="F2676" s="41" t="s">
        <v>1361</v>
      </c>
      <c r="G2676" s="41" t="s">
        <v>1362</v>
      </c>
      <c r="H2676" s="65">
        <v>0.39</v>
      </c>
      <c r="I2676" t="s">
        <v>37</v>
      </c>
      <c r="K2676" s="46" t="s">
        <v>43</v>
      </c>
      <c r="L2676" s="46" t="s">
        <v>1732</v>
      </c>
      <c r="M2676" t="s">
        <v>583</v>
      </c>
      <c r="N2676" s="40">
        <f>U2676*V2676</f>
        <v>5.288640148</v>
      </c>
      <c r="O2676" s="40">
        <f>(1-V2676)*88.1051</f>
        <v>85.042566724</v>
      </c>
      <c r="P2676" s="40">
        <v>0.995</v>
      </c>
      <c r="Q2676" s="40">
        <v>1.207</v>
      </c>
      <c r="R2676" s="39">
        <f>N2676/Q2676</f>
        <v>4.38164055343828</v>
      </c>
      <c r="S2676" s="39">
        <f>O2676/P2676</f>
        <v>85.4699163055276</v>
      </c>
      <c r="T2676" s="39">
        <f>R2676+S2676</f>
        <v>89.8515568589659</v>
      </c>
      <c r="U2676" s="40">
        <v>152.1473</v>
      </c>
      <c r="V2676" s="39">
        <v>0.03476</v>
      </c>
      <c r="W2676" s="69">
        <f>round(((1000*V2676)/T2676),2)</f>
        <v>0.39</v>
      </c>
      <c r="Y2676" t="s">
        <v>40</v>
      </c>
      <c r="AA2676">
        <v>10181338</v>
      </c>
      <c r="AB2676" t="b">
        <v>1</v>
      </c>
      <c r="AD2676" s="8"/>
    </row>
    <row r="2677" ht="14.25" customHeight="1">
      <c r="A2677" s="38">
        <v>905</v>
      </c>
      <c r="B2677" s="44" t="s">
        <v>1728</v>
      </c>
      <c r="C2677" s="46" t="s">
        <v>1729</v>
      </c>
      <c r="D2677" s="46" t="s">
        <v>3649</v>
      </c>
      <c r="E2677" s="46" t="s">
        <v>3650</v>
      </c>
      <c r="F2677" s="41" t="s">
        <v>671</v>
      </c>
      <c r="G2677" s="41" t="s">
        <v>672</v>
      </c>
      <c r="H2677" s="65">
        <v>0.13</v>
      </c>
      <c r="I2677" t="s">
        <v>37</v>
      </c>
      <c r="K2677" s="46" t="s">
        <v>43</v>
      </c>
      <c r="L2677" s="46" t="s">
        <v>1732</v>
      </c>
      <c r="M2677" t="s">
        <v>583</v>
      </c>
      <c r="N2677" s="40">
        <f>U2677*V2677</f>
        <v>1.78772725</v>
      </c>
      <c r="O2677" s="40">
        <f>(1-V2677)*74.1216</f>
        <v>73.2506712</v>
      </c>
      <c r="P2677" s="40">
        <v>0.801</v>
      </c>
      <c r="Q2677" s="40">
        <v>1.207</v>
      </c>
      <c r="R2677" s="39">
        <f>N2677/Q2677</f>
        <v>1.48113276719138</v>
      </c>
      <c r="S2677" s="39">
        <f>O2677/P2677</f>
        <v>91.4490277153558</v>
      </c>
      <c r="T2677" s="39">
        <f>R2677+S2677</f>
        <v>92.9301604825472</v>
      </c>
      <c r="U2677" s="40">
        <v>152.147</v>
      </c>
      <c r="V2677" s="39">
        <v>0.01175</v>
      </c>
      <c r="W2677" s="69">
        <f>round(((1000*V2677)/T2677),2)</f>
        <v>0.13</v>
      </c>
      <c r="Y2677" t="s">
        <v>40</v>
      </c>
      <c r="AA2677">
        <v>10181338</v>
      </c>
      <c r="AB2677" t="b">
        <v>1</v>
      </c>
      <c r="AD2677" s="8"/>
    </row>
    <row r="2678" ht="14.25" customHeight="1">
      <c r="A2678" s="38">
        <v>905</v>
      </c>
      <c r="B2678" s="44" t="s">
        <v>1728</v>
      </c>
      <c r="C2678" s="46" t="s">
        <v>1729</v>
      </c>
      <c r="D2678" s="46" t="s">
        <v>3649</v>
      </c>
      <c r="E2678" s="46" t="s">
        <v>3650</v>
      </c>
      <c r="F2678" s="41" t="s">
        <v>673</v>
      </c>
      <c r="G2678" s="41" t="s">
        <v>674</v>
      </c>
      <c r="H2678" s="65">
        <v>0.07</v>
      </c>
      <c r="I2678" t="s">
        <v>37</v>
      </c>
      <c r="K2678" s="46" t="s">
        <v>43</v>
      </c>
      <c r="L2678" s="46" t="s">
        <v>1732</v>
      </c>
      <c r="M2678" t="s">
        <v>583</v>
      </c>
      <c r="N2678" s="40">
        <f>U2678*V2678</f>
        <v>1.71013228</v>
      </c>
      <c r="O2678" s="40">
        <f>(1-V2678)*130.2279</f>
        <v>128.764138404</v>
      </c>
      <c r="P2678" s="40">
        <v>0.821</v>
      </c>
      <c r="Q2678" s="40">
        <v>1.207</v>
      </c>
      <c r="R2678" s="39">
        <f>N2678/Q2678</f>
        <v>1.41684530240265</v>
      </c>
      <c r="S2678" s="39">
        <f>O2678/P2678</f>
        <v>156.838171015834</v>
      </c>
      <c r="T2678" s="39">
        <f>R2678+S2678</f>
        <v>158.255016318237</v>
      </c>
      <c r="U2678" s="40">
        <v>152.147</v>
      </c>
      <c r="V2678" s="39">
        <v>0.01124</v>
      </c>
      <c r="W2678" s="69">
        <f>round(((1000*V2678)/T2678),2)</f>
        <v>0.07</v>
      </c>
      <c r="Y2678" t="s">
        <v>40</v>
      </c>
      <c r="AA2678">
        <v>10181338</v>
      </c>
      <c r="AB2678" t="b">
        <v>1</v>
      </c>
      <c r="AD2678" s="8"/>
    </row>
    <row r="2679" ht="14.25" customHeight="1">
      <c r="A2679" s="38">
        <v>905</v>
      </c>
      <c r="B2679" s="44" t="s">
        <v>1728</v>
      </c>
      <c r="C2679" s="46" t="s">
        <v>1729</v>
      </c>
      <c r="D2679" s="46" t="s">
        <v>3649</v>
      </c>
      <c r="E2679" s="46" t="s">
        <v>3650</v>
      </c>
      <c r="F2679" s="41" t="s">
        <v>679</v>
      </c>
      <c r="G2679" s="41" t="s">
        <v>1119</v>
      </c>
      <c r="H2679" s="65">
        <v>0.08</v>
      </c>
      <c r="I2679" t="s">
        <v>37</v>
      </c>
      <c r="K2679" s="46" t="s">
        <v>43</v>
      </c>
      <c r="L2679" s="46" t="s">
        <v>1732</v>
      </c>
      <c r="M2679" t="s">
        <v>583</v>
      </c>
      <c r="N2679" s="40">
        <f>U2679*V2679</f>
        <v>1.1258878</v>
      </c>
      <c r="O2679" s="40">
        <f>(1-V2679)*74.1216</f>
        <v>73.57310016</v>
      </c>
      <c r="P2679" s="40">
        <v>0.801</v>
      </c>
      <c r="Q2679" s="40">
        <v>1.207</v>
      </c>
      <c r="R2679" s="39">
        <f>N2679/Q2679</f>
        <v>0.932798508699254</v>
      </c>
      <c r="S2679" s="39">
        <f>O2679/P2679</f>
        <v>91.8515607490637</v>
      </c>
      <c r="T2679" s="39">
        <f>R2679+S2679</f>
        <v>92.7843592577629</v>
      </c>
      <c r="U2679" s="40">
        <v>152.147</v>
      </c>
      <c r="V2679" s="39">
        <v>0.0074</v>
      </c>
      <c r="W2679" s="69">
        <f>round(((1000*V2679)/T2679),2)</f>
        <v>0.08</v>
      </c>
      <c r="Y2679" t="s">
        <v>40</v>
      </c>
      <c r="AA2679">
        <v>10181338</v>
      </c>
      <c r="AB2679" t="b">
        <v>1</v>
      </c>
      <c r="AD2679" s="8"/>
    </row>
    <row r="2680" ht="14.25" customHeight="1">
      <c r="A2680" s="38">
        <v>905</v>
      </c>
      <c r="B2680" s="44" t="s">
        <v>1728</v>
      </c>
      <c r="C2680" s="46" t="s">
        <v>1729</v>
      </c>
      <c r="D2680" s="46" t="s">
        <v>3649</v>
      </c>
      <c r="E2680" s="46" t="s">
        <v>3650</v>
      </c>
      <c r="F2680" s="41" t="s">
        <v>681</v>
      </c>
      <c r="G2680" s="41" t="s">
        <v>1120</v>
      </c>
      <c r="H2680" s="65">
        <v>0.17</v>
      </c>
      <c r="I2680" t="s">
        <v>37</v>
      </c>
      <c r="K2680" s="46" t="s">
        <v>43</v>
      </c>
      <c r="L2680" s="46" t="s">
        <v>1732</v>
      </c>
      <c r="M2680" t="s">
        <v>583</v>
      </c>
      <c r="N2680" s="40">
        <f>U2680*V2680</f>
        <v>2.37501467</v>
      </c>
      <c r="O2680" s="40">
        <f>(1-V2680)*74.1216</f>
        <v>72.964561824</v>
      </c>
      <c r="P2680" s="40">
        <v>0.804</v>
      </c>
      <c r="Q2680" s="40">
        <v>1.207</v>
      </c>
      <c r="R2680" s="39">
        <f>N2680/Q2680</f>
        <v>1.96770063794532</v>
      </c>
      <c r="S2680" s="39">
        <f>O2680/P2680</f>
        <v>90.7519425671642</v>
      </c>
      <c r="T2680" s="39">
        <f>R2680+S2680</f>
        <v>92.7196432051095</v>
      </c>
      <c r="U2680" s="40">
        <v>152.147</v>
      </c>
      <c r="V2680" s="39">
        <v>0.01561</v>
      </c>
      <c r="W2680" s="69">
        <f>round(((1000*V2680)/T2680),2)</f>
        <v>0.17</v>
      </c>
      <c r="Y2680" t="s">
        <v>40</v>
      </c>
      <c r="AA2680">
        <v>10181338</v>
      </c>
      <c r="AB2680" t="b">
        <v>1</v>
      </c>
      <c r="AD2680" s="8"/>
    </row>
    <row r="2681" ht="14.25" customHeight="1">
      <c r="A2681" s="38">
        <v>905</v>
      </c>
      <c r="B2681" s="44" t="s">
        <v>1728</v>
      </c>
      <c r="C2681" s="46" t="s">
        <v>1729</v>
      </c>
      <c r="D2681" s="46" t="s">
        <v>3649</v>
      </c>
      <c r="E2681" s="46" t="s">
        <v>3650</v>
      </c>
      <c r="F2681" s="41" t="s">
        <v>584</v>
      </c>
      <c r="G2681" s="41" t="s">
        <v>1733</v>
      </c>
      <c r="H2681" s="65">
        <v>0.14</v>
      </c>
      <c r="I2681" t="s">
        <v>37</v>
      </c>
      <c r="K2681" s="46" t="s">
        <v>43</v>
      </c>
      <c r="L2681" s="46" t="s">
        <v>1732</v>
      </c>
      <c r="M2681" t="s">
        <v>583</v>
      </c>
      <c r="N2681" s="40">
        <f>U2681*V2681</f>
        <v>1.6127582</v>
      </c>
      <c r="O2681" s="40">
        <f>(1-V2681)*60.095</f>
        <v>59.457993</v>
      </c>
      <c r="P2681" s="40">
        <v>0.791</v>
      </c>
      <c r="Q2681" s="40">
        <v>1.207</v>
      </c>
      <c r="R2681" s="39">
        <f>N2681/Q2681</f>
        <v>1.33617083678542</v>
      </c>
      <c r="S2681" s="39">
        <f>O2681/P2681</f>
        <v>75.1681327433628</v>
      </c>
      <c r="T2681" s="39">
        <f>R2681+S2681</f>
        <v>76.5043035801482</v>
      </c>
      <c r="U2681" s="40">
        <v>152.147</v>
      </c>
      <c r="V2681" s="39">
        <v>0.0106</v>
      </c>
      <c r="W2681" s="69">
        <f>round(((1000*V2681)/T2681),2)</f>
        <v>0.14</v>
      </c>
      <c r="Y2681" t="s">
        <v>40</v>
      </c>
      <c r="AA2681">
        <v>10181338</v>
      </c>
      <c r="AB2681" t="b">
        <v>1</v>
      </c>
      <c r="AD2681" s="8"/>
    </row>
    <row r="2682" ht="14.25" customHeight="1">
      <c r="A2682" s="38">
        <v>905</v>
      </c>
      <c r="B2682" s="44" t="s">
        <v>1728</v>
      </c>
      <c r="C2682" s="46" t="s">
        <v>1729</v>
      </c>
      <c r="D2682" s="46" t="s">
        <v>3649</v>
      </c>
      <c r="E2682" s="46" t="s">
        <v>3650</v>
      </c>
      <c r="F2682" s="41" t="s">
        <v>685</v>
      </c>
      <c r="G2682" s="41" t="s">
        <v>686</v>
      </c>
      <c r="H2682" s="65">
        <v>0.08</v>
      </c>
      <c r="I2682" t="s">
        <v>37</v>
      </c>
      <c r="K2682" s="46" t="s">
        <v>43</v>
      </c>
      <c r="L2682" s="46" t="s">
        <v>1732</v>
      </c>
      <c r="M2682" t="s">
        <v>583</v>
      </c>
      <c r="N2682" s="40">
        <f>U2682*V2682</f>
        <v>1.39366652</v>
      </c>
      <c r="O2682" s="40">
        <f>(1-V2682)*88.1482</f>
        <v>87.340762488</v>
      </c>
      <c r="P2682" s="40">
        <v>0.809</v>
      </c>
      <c r="Q2682" s="40">
        <v>1.207</v>
      </c>
      <c r="R2682" s="39">
        <f>N2682/Q2682</f>
        <v>1.15465328914664</v>
      </c>
      <c r="S2682" s="39">
        <f>O2682/P2682</f>
        <v>107.961387500618</v>
      </c>
      <c r="T2682" s="39">
        <f>R2682+S2682</f>
        <v>109.116040789765</v>
      </c>
      <c r="U2682" s="40">
        <v>152.147</v>
      </c>
      <c r="V2682" s="39">
        <v>0.00916</v>
      </c>
      <c r="W2682" s="69">
        <f>round(((1000*V2682)/T2682),2)</f>
        <v>0.08</v>
      </c>
      <c r="Y2682" t="s">
        <v>40</v>
      </c>
      <c r="AA2682">
        <v>10181338</v>
      </c>
      <c r="AB2682" t="b">
        <v>1</v>
      </c>
      <c r="AD2682" s="8"/>
    </row>
    <row r="2683" ht="14.25" customHeight="1">
      <c r="A2683" s="38">
        <v>905</v>
      </c>
      <c r="B2683" s="44" t="s">
        <v>1728</v>
      </c>
      <c r="C2683" s="46" t="s">
        <v>1729</v>
      </c>
      <c r="D2683" s="46" t="s">
        <v>3649</v>
      </c>
      <c r="E2683" s="46" t="s">
        <v>3650</v>
      </c>
      <c r="F2683" s="41" t="s">
        <v>588</v>
      </c>
      <c r="G2683" s="41" t="s">
        <v>989</v>
      </c>
      <c r="H2683" s="65">
        <v>0.08</v>
      </c>
      <c r="I2683" t="s">
        <v>37</v>
      </c>
      <c r="K2683" s="46" t="s">
        <v>43</v>
      </c>
      <c r="L2683" s="46" t="s">
        <v>1732</v>
      </c>
      <c r="M2683" t="s">
        <v>583</v>
      </c>
      <c r="N2683" s="40">
        <f>U2683*V2683</f>
        <v>1.65383789</v>
      </c>
      <c r="O2683" s="40">
        <f>(1-V2683)*116.1583</f>
        <v>114.895659279</v>
      </c>
      <c r="P2683" s="40">
        <v>0.886</v>
      </c>
      <c r="Q2683" s="40">
        <v>1.207</v>
      </c>
      <c r="R2683" s="39">
        <f>N2683/Q2683</f>
        <v>1.37020537696769</v>
      </c>
      <c r="S2683" s="39">
        <f>O2683/P2683</f>
        <v>129.67907367833</v>
      </c>
      <c r="T2683" s="39">
        <f>R2683+S2683</f>
        <v>131.049279055297</v>
      </c>
      <c r="U2683" s="40">
        <v>152.147</v>
      </c>
      <c r="V2683" s="39">
        <v>0.01087</v>
      </c>
      <c r="W2683" s="69">
        <f>round(((1000*V2683)/T2683),2)</f>
        <v>0.08</v>
      </c>
      <c r="Y2683" t="s">
        <v>40</v>
      </c>
      <c r="AA2683">
        <v>10181338</v>
      </c>
      <c r="AB2683" t="b">
        <v>1</v>
      </c>
      <c r="AD2683" s="8"/>
    </row>
    <row r="2684" ht="14.25" customHeight="1">
      <c r="A2684" s="38">
        <v>905</v>
      </c>
      <c r="B2684" s="44" t="s">
        <v>1728</v>
      </c>
      <c r="C2684" s="46" t="s">
        <v>1729</v>
      </c>
      <c r="D2684" s="46" t="s">
        <v>3649</v>
      </c>
      <c r="E2684" s="46" t="s">
        <v>3650</v>
      </c>
      <c r="F2684" s="41" t="s">
        <v>703</v>
      </c>
      <c r="G2684" s="41" t="s">
        <v>704</v>
      </c>
      <c r="H2684" s="65">
        <v>0.02</v>
      </c>
      <c r="I2684" t="s">
        <v>37</v>
      </c>
      <c r="K2684" s="46" t="s">
        <v>43</v>
      </c>
      <c r="L2684" s="46" t="s">
        <v>1732</v>
      </c>
      <c r="M2684" t="s">
        <v>583</v>
      </c>
      <c r="N2684" s="40">
        <f>U2684*V2684</f>
        <v>0.41840425</v>
      </c>
      <c r="O2684" s="40">
        <f>(1-V2684)*130.2279</f>
        <v>129.869773275</v>
      </c>
      <c r="P2684" s="40">
        <v>0.78</v>
      </c>
      <c r="Q2684" s="40">
        <v>1.207</v>
      </c>
      <c r="R2684" s="39">
        <f>N2684/Q2684</f>
        <v>0.346648094449047</v>
      </c>
      <c r="S2684" s="39">
        <f>O2684/P2684</f>
        <v>166.499709326923</v>
      </c>
      <c r="T2684" s="39">
        <f>R2684+S2684</f>
        <v>166.846357421372</v>
      </c>
      <c r="U2684" s="40">
        <v>152.147</v>
      </c>
      <c r="V2684" s="39">
        <v>0.00275</v>
      </c>
      <c r="W2684" s="69">
        <f>round(((1000*V2684)/T2684),2)</f>
        <v>0.02</v>
      </c>
      <c r="Y2684" t="s">
        <v>40</v>
      </c>
      <c r="AA2684">
        <v>10181338</v>
      </c>
      <c r="AB2684" t="b">
        <v>1</v>
      </c>
      <c r="AD2684" s="8"/>
    </row>
    <row r="2685" ht="14.25" customHeight="1">
      <c r="A2685" s="38">
        <v>905</v>
      </c>
      <c r="B2685" s="44" t="s">
        <v>1728</v>
      </c>
      <c r="C2685" s="46" t="s">
        <v>1729</v>
      </c>
      <c r="D2685" s="46" t="s">
        <v>3649</v>
      </c>
      <c r="E2685" s="46" t="s">
        <v>3650</v>
      </c>
      <c r="F2685" s="41" t="s">
        <v>705</v>
      </c>
      <c r="G2685" s="41" t="s">
        <v>1734</v>
      </c>
      <c r="H2685" s="65">
        <v>0.09</v>
      </c>
      <c r="I2685" t="s">
        <v>37</v>
      </c>
      <c r="K2685" s="46" t="s">
        <v>43</v>
      </c>
      <c r="L2685" s="46" t="s">
        <v>1732</v>
      </c>
      <c r="M2685" t="s">
        <v>583</v>
      </c>
      <c r="N2685" s="40">
        <f>U2685*V2685</f>
        <v>1.44843944</v>
      </c>
      <c r="O2685" s="40">
        <f>(1-V2685)*74.1216</f>
        <v>73.415962368</v>
      </c>
      <c r="P2685" s="40">
        <v>0.734</v>
      </c>
      <c r="Q2685" s="40">
        <v>1.207</v>
      </c>
      <c r="R2685" s="39">
        <f>N2685/Q2685</f>
        <v>1.20003267605634</v>
      </c>
      <c r="S2685" s="39">
        <f>O2685/P2685</f>
        <v>100.021747095368</v>
      </c>
      <c r="T2685" s="39">
        <f>R2685+S2685</f>
        <v>101.221779771424</v>
      </c>
      <c r="U2685" s="40">
        <v>152.147</v>
      </c>
      <c r="V2685" s="39">
        <v>0.00952</v>
      </c>
      <c r="W2685" s="69">
        <f>round(((1000*V2685)/T2685),2)</f>
        <v>0.09</v>
      </c>
      <c r="Y2685" t="s">
        <v>40</v>
      </c>
      <c r="AA2685">
        <v>10181338</v>
      </c>
      <c r="AB2685" t="b">
        <v>1</v>
      </c>
      <c r="AD2685" s="8"/>
    </row>
    <row r="2686" ht="14.25" customHeight="1">
      <c r="A2686" s="38">
        <v>905</v>
      </c>
      <c r="B2686" s="44" t="s">
        <v>1728</v>
      </c>
      <c r="C2686" s="46" t="s">
        <v>1729</v>
      </c>
      <c r="D2686" s="46" t="s">
        <v>3649</v>
      </c>
      <c r="E2686" s="46" t="s">
        <v>3650</v>
      </c>
      <c r="F2686" s="41" t="s">
        <v>707</v>
      </c>
      <c r="G2686" s="41" t="s">
        <v>708</v>
      </c>
      <c r="H2686" s="65">
        <v>0.03</v>
      </c>
      <c r="I2686" t="s">
        <v>37</v>
      </c>
      <c r="K2686" s="46" t="s">
        <v>43</v>
      </c>
      <c r="L2686" s="46" t="s">
        <v>1732</v>
      </c>
      <c r="M2686" t="s">
        <v>583</v>
      </c>
      <c r="N2686" s="40">
        <f>U2686*V2686</f>
        <v>0.57359419</v>
      </c>
      <c r="O2686" s="40">
        <f>(1-V2686)*102.1748</f>
        <v>101.789601004</v>
      </c>
      <c r="P2686" s="40">
        <v>0.758</v>
      </c>
      <c r="Q2686" s="40">
        <v>1.207</v>
      </c>
      <c r="R2686" s="39">
        <f>N2686/Q2686</f>
        <v>0.475223024026512</v>
      </c>
      <c r="S2686" s="39">
        <f>O2686/P2686</f>
        <v>134.287072564644</v>
      </c>
      <c r="T2686" s="39">
        <f>R2686+S2686</f>
        <v>134.76229558867</v>
      </c>
      <c r="U2686" s="40">
        <v>152.147</v>
      </c>
      <c r="V2686" s="39">
        <v>0.00377</v>
      </c>
      <c r="W2686" s="69">
        <f>round(((1000*V2686)/T2686),2)</f>
        <v>0.03</v>
      </c>
      <c r="Y2686" t="s">
        <v>40</v>
      </c>
      <c r="AA2686">
        <v>10181338</v>
      </c>
      <c r="AB2686" t="b">
        <v>1</v>
      </c>
      <c r="AD2686" s="8"/>
    </row>
    <row r="2687" ht="14.25" customHeight="1">
      <c r="A2687" s="38">
        <v>905</v>
      </c>
      <c r="B2687" s="44" t="s">
        <v>1728</v>
      </c>
      <c r="C2687" s="46" t="s">
        <v>1729</v>
      </c>
      <c r="D2687" s="46" t="s">
        <v>3649</v>
      </c>
      <c r="E2687" s="46" t="s">
        <v>3650</v>
      </c>
      <c r="F2687" s="41" t="s">
        <v>429</v>
      </c>
      <c r="G2687" s="41" t="s">
        <v>430</v>
      </c>
      <c r="H2687" s="65">
        <v>0.2</v>
      </c>
      <c r="I2687" t="s">
        <v>37</v>
      </c>
      <c r="K2687" s="46" t="s">
        <v>43</v>
      </c>
      <c r="L2687" s="46" t="s">
        <v>1732</v>
      </c>
      <c r="M2687" t="s">
        <v>583</v>
      </c>
      <c r="N2687" s="40">
        <f>U2687*V2687</f>
        <v>1.80294195</v>
      </c>
      <c r="O2687" s="40">
        <f>(1-V2687)*46.0684</f>
        <v>45.52248946</v>
      </c>
      <c r="P2687" s="40">
        <v>0.78</v>
      </c>
      <c r="Q2687" s="40">
        <v>1.207</v>
      </c>
      <c r="R2687" s="39">
        <f>N2687/Q2687</f>
        <v>1.49373815244408</v>
      </c>
      <c r="S2687" s="39">
        <f>O2687/P2687</f>
        <v>58.362165974359</v>
      </c>
      <c r="T2687" s="39">
        <f>R2687+S2687</f>
        <v>59.855904126803</v>
      </c>
      <c r="U2687" s="40">
        <v>152.147</v>
      </c>
      <c r="V2687" s="39">
        <v>0.01185</v>
      </c>
      <c r="W2687" s="69">
        <f>round(((1000*V2687)/T2687),2)</f>
        <v>0.2</v>
      </c>
      <c r="Y2687" t="s">
        <v>40</v>
      </c>
      <c r="AA2687">
        <v>10181338</v>
      </c>
      <c r="AB2687" t="b">
        <v>1</v>
      </c>
      <c r="AD2687" s="8"/>
    </row>
    <row r="2688" ht="14.25" customHeight="1">
      <c r="A2688" s="38">
        <v>905</v>
      </c>
      <c r="B2688" s="44" t="s">
        <v>1728</v>
      </c>
      <c r="C2688" s="46" t="s">
        <v>1729</v>
      </c>
      <c r="D2688" s="46" t="s">
        <v>3649</v>
      </c>
      <c r="E2688" s="46" t="s">
        <v>3650</v>
      </c>
      <c r="F2688" s="41" t="s">
        <v>591</v>
      </c>
      <c r="G2688" s="41" t="s">
        <v>592</v>
      </c>
      <c r="H2688" s="65">
        <v>0.13</v>
      </c>
      <c r="I2688" t="s">
        <v>37</v>
      </c>
      <c r="K2688" s="46" t="s">
        <v>43</v>
      </c>
      <c r="L2688" s="46" t="s">
        <v>1732</v>
      </c>
      <c r="M2688" t="s">
        <v>583</v>
      </c>
      <c r="N2688" s="40">
        <f>U2688*V2688</f>
        <v>1.99008276</v>
      </c>
      <c r="O2688" s="40">
        <f>(1-V2688)*88.1051</f>
        <v>86.952685292</v>
      </c>
      <c r="P2688" s="40">
        <v>0.898</v>
      </c>
      <c r="Q2688" s="40">
        <v>1.207</v>
      </c>
      <c r="R2688" s="39">
        <f>N2688/Q2688</f>
        <v>1.6487843910522</v>
      </c>
      <c r="S2688" s="39">
        <f>O2688/P2688</f>
        <v>96.8292709265033</v>
      </c>
      <c r="T2688" s="39">
        <f>R2688+S2688</f>
        <v>98.4780553175555</v>
      </c>
      <c r="U2688" s="40">
        <v>152.147</v>
      </c>
      <c r="V2688" s="39">
        <v>0.01308</v>
      </c>
      <c r="W2688" s="69">
        <f>round(((1000*V2688)/T2688),2)</f>
        <v>0.13</v>
      </c>
      <c r="Y2688" t="s">
        <v>40</v>
      </c>
      <c r="AA2688">
        <v>10181338</v>
      </c>
      <c r="AB2688" t="b">
        <v>1</v>
      </c>
      <c r="AD2688" s="8"/>
    </row>
    <row r="2689" ht="14.25" customHeight="1">
      <c r="A2689" s="38">
        <v>905</v>
      </c>
      <c r="B2689" s="44" t="s">
        <v>1728</v>
      </c>
      <c r="C2689" s="46" t="s">
        <v>1729</v>
      </c>
      <c r="D2689" s="46" t="s">
        <v>3649</v>
      </c>
      <c r="E2689" s="46" t="s">
        <v>3650</v>
      </c>
      <c r="F2689" s="41" t="s">
        <v>1735</v>
      </c>
      <c r="G2689" s="41" t="s">
        <v>1736</v>
      </c>
      <c r="H2689" s="65">
        <v>0.06</v>
      </c>
      <c r="I2689" t="s">
        <v>37</v>
      </c>
      <c r="K2689" s="46" t="s">
        <v>43</v>
      </c>
      <c r="L2689" s="46" t="s">
        <v>1732</v>
      </c>
      <c r="M2689" t="s">
        <v>583</v>
      </c>
      <c r="N2689" s="40">
        <f>U2689*V2689</f>
        <v>1.44387503</v>
      </c>
      <c r="O2689" s="40">
        <f>(1-V2689)*130.1849</f>
        <v>128.949445299</v>
      </c>
      <c r="P2689" s="40">
        <v>0.882</v>
      </c>
      <c r="Q2689" s="40">
        <v>1.207</v>
      </c>
      <c r="R2689" s="39">
        <f>N2689/Q2689</f>
        <v>1.19625106048053</v>
      </c>
      <c r="S2689" s="39">
        <f>O2689/P2689</f>
        <v>146.201185146258</v>
      </c>
      <c r="T2689" s="39">
        <f>R2689+S2689</f>
        <v>147.397436206739</v>
      </c>
      <c r="U2689" s="40">
        <v>152.147</v>
      </c>
      <c r="V2689" s="39">
        <v>0.00949</v>
      </c>
      <c r="W2689" s="69">
        <f>round(((1000*V2689)/T2689),2)</f>
        <v>0.06</v>
      </c>
      <c r="Y2689" t="s">
        <v>40</v>
      </c>
      <c r="AA2689">
        <v>10181338</v>
      </c>
      <c r="AB2689" t="b">
        <v>1</v>
      </c>
      <c r="AD2689" s="8"/>
    </row>
    <row r="2690" ht="14.25" customHeight="1">
      <c r="A2690" s="38">
        <v>905</v>
      </c>
      <c r="B2690" s="44" t="s">
        <v>1728</v>
      </c>
      <c r="C2690" s="46" t="s">
        <v>1729</v>
      </c>
      <c r="D2690" s="46" t="s">
        <v>3649</v>
      </c>
      <c r="E2690" s="46" t="s">
        <v>3650</v>
      </c>
      <c r="F2690" s="41" t="s">
        <v>238</v>
      </c>
      <c r="G2690" s="41" t="s">
        <v>239</v>
      </c>
      <c r="H2690" s="65">
        <v>0.7</v>
      </c>
      <c r="I2690" t="s">
        <v>37</v>
      </c>
      <c r="K2690" s="46" t="s">
        <v>43</v>
      </c>
      <c r="L2690" s="46" t="s">
        <v>1732</v>
      </c>
      <c r="M2690" t="s">
        <v>583</v>
      </c>
      <c r="N2690" s="40">
        <f>U2690*V2690</f>
        <v>8.84126217</v>
      </c>
      <c r="O2690" s="40">
        <f>(1-V2690)*72.1057</f>
        <v>67.915637773</v>
      </c>
      <c r="P2690" s="40">
        <v>0.904</v>
      </c>
      <c r="Q2690" s="40">
        <v>1.207</v>
      </c>
      <c r="R2690" s="39">
        <f>N2690/Q2690</f>
        <v>7.32498937033968</v>
      </c>
      <c r="S2690" s="39">
        <f>O2690/P2690</f>
        <v>75.1279178904867</v>
      </c>
      <c r="T2690" s="39">
        <f>R2690+S2690</f>
        <v>82.4529072608264</v>
      </c>
      <c r="U2690" s="40">
        <v>152.147</v>
      </c>
      <c r="V2690" s="39">
        <v>0.05811</v>
      </c>
      <c r="W2690" s="69">
        <f>round(((1000*V2690)/T2690),2)</f>
        <v>0.7</v>
      </c>
      <c r="Y2690" t="s">
        <v>40</v>
      </c>
      <c r="AA2690">
        <v>10181338</v>
      </c>
      <c r="AB2690" t="b">
        <v>1</v>
      </c>
      <c r="AD2690" s="8"/>
    </row>
    <row r="2691" ht="14.25" customHeight="1">
      <c r="A2691" s="38">
        <v>961</v>
      </c>
      <c r="B2691" s="46" t="s">
        <v>1737</v>
      </c>
      <c r="C2691" s="46" t="s">
        <v>3651</v>
      </c>
      <c r="D2691" s="46" t="s">
        <v>3649</v>
      </c>
      <c r="E2691" s="46" t="s">
        <v>3650</v>
      </c>
      <c r="F2691" s="41" t="s">
        <v>48</v>
      </c>
      <c r="G2691" s="41" t="s">
        <v>49</v>
      </c>
      <c r="H2691" s="65">
        <v>0.00348346635</v>
      </c>
      <c r="I2691" t="s">
        <v>37</v>
      </c>
      <c r="K2691" s="46" t="s">
        <v>43</v>
      </c>
      <c r="L2691" s="46" t="s">
        <v>3652</v>
      </c>
      <c r="M2691" t="s">
        <v>583</v>
      </c>
      <c r="N2691" s="40"/>
      <c r="O2691" s="56"/>
      <c r="P2691" s="56"/>
      <c r="Q2691" s="56"/>
      <c r="R2691" s="39"/>
      <c r="S2691" s="39"/>
      <c r="T2691" s="39"/>
      <c r="U2691" s="40"/>
      <c r="V2691" s="39"/>
      <c r="W2691" s="69"/>
      <c r="Y2691" t="s">
        <v>40</v>
      </c>
      <c r="AA2691">
        <v>10181338</v>
      </c>
      <c r="AB2691" t="b">
        <v>0</v>
      </c>
      <c r="AD2691" s="8"/>
    </row>
    <row r="2692" ht="14.25" customHeight="1">
      <c r="A2692" s="38">
        <v>1040</v>
      </c>
      <c r="B2692" s="44" t="s">
        <v>1956</v>
      </c>
      <c r="C2692" s="46" t="s">
        <v>1957</v>
      </c>
      <c r="D2692" s="46" t="s">
        <v>3649</v>
      </c>
      <c r="E2692" s="46" t="s">
        <v>3650</v>
      </c>
      <c r="F2692" s="46" t="s">
        <v>1958</v>
      </c>
      <c r="G2692" s="46" t="s">
        <v>1959</v>
      </c>
      <c r="H2692">
        <v>0.18467469781849</v>
      </c>
      <c r="I2692" t="s">
        <v>37</v>
      </c>
      <c r="K2692" s="47" t="s">
        <v>43</v>
      </c>
      <c r="L2692" s="47" t="s">
        <v>1960</v>
      </c>
      <c r="M2692" t="s">
        <v>583</v>
      </c>
      <c r="N2692" s="71"/>
      <c r="O2692" s="71"/>
      <c r="P2692" s="71"/>
      <c r="Q2692" s="71"/>
      <c r="R2692" s="29"/>
      <c r="S2692" s="29"/>
      <c r="T2692" s="29"/>
      <c r="U2692" s="71"/>
      <c r="V2692" s="29"/>
      <c r="W2692" s="60"/>
      <c r="Y2692" t="s">
        <v>40</v>
      </c>
      <c r="AA2692">
        <v>10181338</v>
      </c>
      <c r="AB2692" t="b">
        <f>if((W2692=""),false,true)</f>
        <v>0</v>
      </c>
      <c r="AD2692" s="37"/>
    </row>
    <row r="2693" ht="14.25" customHeight="1">
      <c r="A2693" s="38">
        <v>1040</v>
      </c>
      <c r="B2693" s="44" t="s">
        <v>1956</v>
      </c>
      <c r="C2693" s="46" t="s">
        <v>1957</v>
      </c>
      <c r="D2693" s="46" t="s">
        <v>3649</v>
      </c>
      <c r="E2693" s="46" t="s">
        <v>3650</v>
      </c>
      <c r="F2693" s="46" t="s">
        <v>1646</v>
      </c>
      <c r="G2693" s="46" t="s">
        <v>1961</v>
      </c>
      <c r="H2693">
        <v>0.29278049418784</v>
      </c>
      <c r="I2693" t="s">
        <v>37</v>
      </c>
      <c r="K2693" s="47" t="s">
        <v>43</v>
      </c>
      <c r="L2693" s="47" t="s">
        <v>1960</v>
      </c>
      <c r="M2693" t="s">
        <v>583</v>
      </c>
      <c r="N2693" s="71"/>
      <c r="O2693" s="71"/>
      <c r="P2693" s="71"/>
      <c r="Q2693" s="71"/>
      <c r="R2693" s="29"/>
      <c r="S2693" s="29"/>
      <c r="T2693" s="29"/>
      <c r="U2693" s="71"/>
      <c r="V2693" s="29"/>
      <c r="W2693" s="60"/>
      <c r="Y2693" t="s">
        <v>40</v>
      </c>
      <c r="AA2693">
        <v>10181338</v>
      </c>
      <c r="AB2693" t="b">
        <f>if((W2693=""),false,true)</f>
        <v>0</v>
      </c>
      <c r="AD2693" s="37"/>
    </row>
    <row r="2694" ht="14.25" customHeight="1">
      <c r="A2694" s="38">
        <v>1040</v>
      </c>
      <c r="B2694" s="44" t="s">
        <v>1956</v>
      </c>
      <c r="C2694" s="46" t="s">
        <v>1957</v>
      </c>
      <c r="D2694" s="46" t="s">
        <v>3649</v>
      </c>
      <c r="E2694" s="46" t="s">
        <v>3650</v>
      </c>
      <c r="F2694" s="62" t="s">
        <v>1962</v>
      </c>
      <c r="G2694" s="46" t="s">
        <v>1963</v>
      </c>
      <c r="H2694">
        <v>0.41379896490728</v>
      </c>
      <c r="I2694" t="s">
        <v>37</v>
      </c>
      <c r="K2694" s="47" t="s">
        <v>43</v>
      </c>
      <c r="L2694" s="47" t="s">
        <v>1960</v>
      </c>
      <c r="M2694" t="s">
        <v>583</v>
      </c>
      <c r="N2694" s="71"/>
      <c r="O2694" s="71"/>
      <c r="P2694" s="71"/>
      <c r="Q2694" s="71"/>
      <c r="R2694" s="29"/>
      <c r="S2694" s="29"/>
      <c r="T2694" s="29"/>
      <c r="U2694" s="71"/>
      <c r="V2694" s="29"/>
      <c r="W2694" s="60"/>
      <c r="Y2694" t="s">
        <v>40</v>
      </c>
      <c r="AA2694">
        <v>10181338</v>
      </c>
      <c r="AB2694" t="b">
        <f>if((W2694=""),false,true)</f>
        <v>0</v>
      </c>
      <c r="AD2694" s="37"/>
    </row>
    <row r="2695" ht="14.25" customHeight="1">
      <c r="A2695" s="38">
        <v>1040</v>
      </c>
      <c r="B2695" s="44" t="s">
        <v>1956</v>
      </c>
      <c r="C2695" s="46" t="s">
        <v>1957</v>
      </c>
      <c r="D2695" s="46" t="s">
        <v>3649</v>
      </c>
      <c r="E2695" s="46" t="s">
        <v>3650</v>
      </c>
      <c r="F2695" s="46" t="s">
        <v>1964</v>
      </c>
      <c r="G2695" s="46" t="s">
        <v>1965</v>
      </c>
      <c r="H2695">
        <v>0.31215647295151</v>
      </c>
      <c r="I2695" t="s">
        <v>37</v>
      </c>
      <c r="K2695" s="47" t="s">
        <v>43</v>
      </c>
      <c r="L2695" s="47" t="s">
        <v>1960</v>
      </c>
      <c r="M2695" t="s">
        <v>583</v>
      </c>
      <c r="N2695" s="71"/>
      <c r="O2695" s="71"/>
      <c r="P2695" s="71"/>
      <c r="Q2695" s="71"/>
      <c r="R2695" s="29"/>
      <c r="S2695" s="29"/>
      <c r="T2695" s="29"/>
      <c r="U2695" s="71"/>
      <c r="V2695" s="29"/>
      <c r="W2695" s="60"/>
      <c r="Y2695" t="s">
        <v>40</v>
      </c>
      <c r="AA2695">
        <v>10181338</v>
      </c>
      <c r="AB2695" t="b">
        <f>if((W2695=""),false,true)</f>
        <v>0</v>
      </c>
      <c r="AD2695" s="37"/>
    </row>
    <row r="2696" ht="14.25" customHeight="1">
      <c r="A2696" s="38">
        <v>1040</v>
      </c>
      <c r="B2696" s="44" t="s">
        <v>1956</v>
      </c>
      <c r="C2696" s="46" t="s">
        <v>1957</v>
      </c>
      <c r="D2696" s="46" t="s">
        <v>3649</v>
      </c>
      <c r="E2696" s="46" t="s">
        <v>3650</v>
      </c>
      <c r="F2696" s="46" t="s">
        <v>1966</v>
      </c>
      <c r="G2696" s="46" t="s">
        <v>1967</v>
      </c>
      <c r="H2696">
        <v>0.28894090036299</v>
      </c>
      <c r="I2696" t="s">
        <v>37</v>
      </c>
      <c r="K2696" s="47" t="s">
        <v>43</v>
      </c>
      <c r="L2696" s="47" t="s">
        <v>1960</v>
      </c>
      <c r="M2696" t="s">
        <v>583</v>
      </c>
      <c r="N2696" s="71"/>
      <c r="O2696" s="71"/>
      <c r="P2696" s="71"/>
      <c r="Q2696" s="71"/>
      <c r="R2696" s="29"/>
      <c r="S2696" s="29"/>
      <c r="T2696" s="29"/>
      <c r="U2696" s="71"/>
      <c r="V2696" s="29"/>
      <c r="W2696" s="60"/>
      <c r="Y2696" t="s">
        <v>40</v>
      </c>
      <c r="AA2696">
        <v>10181338</v>
      </c>
      <c r="AB2696" t="b">
        <f>if((W2696=""),false,true)</f>
        <v>0</v>
      </c>
      <c r="AD2696" s="37"/>
    </row>
    <row r="2697" ht="14.25" customHeight="1">
      <c r="A2697" s="38">
        <v>1040</v>
      </c>
      <c r="B2697" s="44" t="s">
        <v>1956</v>
      </c>
      <c r="C2697" s="46" t="s">
        <v>1957</v>
      </c>
      <c r="D2697" s="46" t="s">
        <v>3649</v>
      </c>
      <c r="E2697" s="46" t="s">
        <v>3650</v>
      </c>
      <c r="F2697" s="46" t="s">
        <v>1968</v>
      </c>
      <c r="G2697" s="46" t="s">
        <v>1969</v>
      </c>
      <c r="H2697">
        <v>0.32077405780938</v>
      </c>
      <c r="I2697" t="s">
        <v>37</v>
      </c>
      <c r="K2697" s="47" t="s">
        <v>43</v>
      </c>
      <c r="L2697" s="47" t="s">
        <v>1960</v>
      </c>
      <c r="M2697" t="s">
        <v>583</v>
      </c>
      <c r="N2697" s="71"/>
      <c r="O2697" s="71"/>
      <c r="P2697" s="71"/>
      <c r="Q2697" s="71"/>
      <c r="R2697" s="29"/>
      <c r="S2697" s="29"/>
      <c r="T2697" s="29"/>
      <c r="U2697" s="71"/>
      <c r="V2697" s="29"/>
      <c r="W2697" s="60"/>
      <c r="Y2697" t="s">
        <v>40</v>
      </c>
      <c r="AA2697">
        <v>10181338</v>
      </c>
      <c r="AB2697" t="b">
        <f>if((W2697=""),false,true)</f>
        <v>0</v>
      </c>
      <c r="AD2697" s="37"/>
    </row>
    <row r="2698" ht="14.25" customHeight="1">
      <c r="A2698" s="38">
        <v>1062</v>
      </c>
      <c r="B2698" s="46" t="s">
        <v>1970</v>
      </c>
      <c r="C2698" s="46" t="s">
        <v>1115</v>
      </c>
      <c r="D2698" s="11" t="s">
        <v>3649</v>
      </c>
      <c r="E2698" s="11" t="s">
        <v>3650</v>
      </c>
      <c r="F2698" s="11" t="s">
        <v>3653</v>
      </c>
      <c r="G2698" s="7" t="s">
        <v>1959</v>
      </c>
      <c r="H2698">
        <v>0.18487736065596</v>
      </c>
      <c r="I2698" t="s">
        <v>37</v>
      </c>
      <c r="K2698" s="47"/>
      <c r="L2698" s="47" t="s">
        <v>1971</v>
      </c>
      <c r="M2698" t="s">
        <v>583</v>
      </c>
      <c r="N2698" s="71"/>
      <c r="O2698" s="71"/>
      <c r="P2698" s="71"/>
      <c r="Q2698" s="71"/>
      <c r="R2698" s="29"/>
      <c r="S2698" s="29"/>
      <c r="T2698" s="29"/>
      <c r="U2698" s="71"/>
      <c r="V2698" s="29"/>
      <c r="W2698" s="60"/>
      <c r="Y2698" t="s">
        <v>40</v>
      </c>
      <c r="AA2698">
        <v>10181338</v>
      </c>
      <c r="AB2698" t="b">
        <f>if((W2698=""),false,true)</f>
        <v>0</v>
      </c>
      <c r="AD2698" s="37"/>
    </row>
    <row r="2699" ht="14.25" customHeight="1">
      <c r="A2699" s="38">
        <v>1062</v>
      </c>
      <c r="B2699" s="46" t="s">
        <v>1970</v>
      </c>
      <c r="C2699" s="46" t="s">
        <v>1115</v>
      </c>
      <c r="D2699" s="11" t="s">
        <v>3649</v>
      </c>
      <c r="E2699" s="11" t="s">
        <v>3650</v>
      </c>
      <c r="F2699" s="11" t="s">
        <v>1646</v>
      </c>
      <c r="G2699" s="7" t="s">
        <v>1961</v>
      </c>
      <c r="H2699">
        <v>0.292780493904</v>
      </c>
      <c r="I2699" t="s">
        <v>37</v>
      </c>
      <c r="K2699" s="47"/>
      <c r="L2699" s="47" t="s">
        <v>1971</v>
      </c>
      <c r="M2699" t="s">
        <v>583</v>
      </c>
      <c r="N2699" s="71"/>
      <c r="O2699" s="71"/>
      <c r="P2699" s="71"/>
      <c r="Q2699" s="71"/>
      <c r="R2699" s="29"/>
      <c r="S2699" s="29"/>
      <c r="T2699" s="29"/>
      <c r="U2699" s="71"/>
      <c r="V2699" s="29"/>
      <c r="W2699" s="60"/>
      <c r="Y2699" t="s">
        <v>40</v>
      </c>
      <c r="AA2699">
        <v>10181338</v>
      </c>
      <c r="AB2699" t="b">
        <f>if((W2699=""),false,true)</f>
        <v>0</v>
      </c>
      <c r="AD2699" s="37"/>
    </row>
    <row r="2700" ht="14.25" customHeight="1">
      <c r="A2700" s="38">
        <v>1062</v>
      </c>
      <c r="B2700" s="46" t="s">
        <v>1970</v>
      </c>
      <c r="C2700" s="46" t="s">
        <v>1115</v>
      </c>
      <c r="D2700" s="11" t="s">
        <v>3649</v>
      </c>
      <c r="E2700" s="11" t="s">
        <v>3650</v>
      </c>
      <c r="F2700" s="11" t="s">
        <v>1962</v>
      </c>
      <c r="G2700" s="7" t="s">
        <v>1963</v>
      </c>
      <c r="H2700">
        <v>0.41422763805474</v>
      </c>
      <c r="I2700" t="s">
        <v>37</v>
      </c>
      <c r="K2700" s="47"/>
      <c r="L2700" s="47" t="s">
        <v>1971</v>
      </c>
      <c r="M2700" t="s">
        <v>583</v>
      </c>
      <c r="N2700" s="71"/>
      <c r="O2700" s="71"/>
      <c r="P2700" s="71"/>
      <c r="Q2700" s="71"/>
      <c r="R2700" s="29"/>
      <c r="S2700" s="29"/>
      <c r="T2700" s="29"/>
      <c r="U2700" s="71"/>
      <c r="V2700" s="29"/>
      <c r="W2700" s="60"/>
      <c r="Y2700" t="s">
        <v>40</v>
      </c>
      <c r="AA2700">
        <v>10181338</v>
      </c>
      <c r="AB2700" t="b">
        <f>if((W2700=""),false,true)</f>
        <v>0</v>
      </c>
      <c r="AD2700" s="37"/>
    </row>
    <row r="2701" ht="14.25" customHeight="1">
      <c r="A2701" s="38">
        <v>1062</v>
      </c>
      <c r="B2701" s="46" t="s">
        <v>1970</v>
      </c>
      <c r="C2701" s="46" t="s">
        <v>1115</v>
      </c>
      <c r="D2701" s="11" t="s">
        <v>3649</v>
      </c>
      <c r="E2701" s="11" t="s">
        <v>3650</v>
      </c>
      <c r="F2701" s="11" t="s">
        <v>1964</v>
      </c>
      <c r="G2701" s="7" t="s">
        <v>1965</v>
      </c>
      <c r="H2701">
        <v>0.31215646398509</v>
      </c>
      <c r="I2701" t="s">
        <v>37</v>
      </c>
      <c r="K2701" s="47"/>
      <c r="L2701" s="47" t="s">
        <v>1971</v>
      </c>
      <c r="M2701" t="s">
        <v>583</v>
      </c>
      <c r="N2701" s="71"/>
      <c r="O2701" s="71"/>
      <c r="P2701" s="71"/>
      <c r="Q2701" s="71"/>
      <c r="R2701" s="29"/>
      <c r="S2701" s="29"/>
      <c r="T2701" s="29"/>
      <c r="U2701" s="71"/>
      <c r="V2701" s="29"/>
      <c r="W2701" s="60"/>
      <c r="Y2701" t="s">
        <v>40</v>
      </c>
      <c r="AA2701">
        <v>10181338</v>
      </c>
      <c r="AB2701" t="b">
        <f>if((W2701=""),false,true)</f>
        <v>0</v>
      </c>
      <c r="AD2701" s="37"/>
    </row>
    <row r="2702" ht="14.25" customHeight="1">
      <c r="A2702" s="38">
        <v>1062</v>
      </c>
      <c r="B2702" s="46" t="s">
        <v>1970</v>
      </c>
      <c r="C2702" s="46" t="s">
        <v>1115</v>
      </c>
      <c r="D2702" s="11" t="s">
        <v>3649</v>
      </c>
      <c r="E2702" s="11" t="s">
        <v>3650</v>
      </c>
      <c r="F2702" s="11" t="s">
        <v>1966</v>
      </c>
      <c r="G2702" s="7" t="s">
        <v>1967</v>
      </c>
      <c r="H2702">
        <v>0.2889408920613</v>
      </c>
      <c r="I2702" t="s">
        <v>37</v>
      </c>
      <c r="K2702" s="47"/>
      <c r="L2702" s="47" t="s">
        <v>1971</v>
      </c>
      <c r="M2702" t="s">
        <v>583</v>
      </c>
      <c r="N2702" s="71"/>
      <c r="O2702" s="71"/>
      <c r="P2702" s="71"/>
      <c r="Q2702" s="71"/>
      <c r="R2702" s="29"/>
      <c r="S2702" s="29"/>
      <c r="T2702" s="29"/>
      <c r="U2702" s="71"/>
      <c r="V2702" s="29"/>
      <c r="W2702" s="60"/>
      <c r="Y2702" t="s">
        <v>40</v>
      </c>
      <c r="AA2702">
        <v>10181338</v>
      </c>
      <c r="AB2702" t="b">
        <f>if((W2702=""),false,true)</f>
        <v>0</v>
      </c>
      <c r="AD2702" s="37"/>
    </row>
    <row r="2703" ht="14.25" customHeight="1">
      <c r="A2703" s="38">
        <v>1062</v>
      </c>
      <c r="B2703" s="46" t="s">
        <v>1970</v>
      </c>
      <c r="C2703" s="46" t="s">
        <v>1115</v>
      </c>
      <c r="D2703" s="11" t="s">
        <v>3649</v>
      </c>
      <c r="E2703" s="11" t="s">
        <v>3650</v>
      </c>
      <c r="F2703" s="11" t="s">
        <v>1968</v>
      </c>
      <c r="G2703" s="7" t="s">
        <v>1969</v>
      </c>
      <c r="H2703">
        <v>0.32077404859631</v>
      </c>
      <c r="I2703" t="s">
        <v>37</v>
      </c>
      <c r="K2703" s="47"/>
      <c r="L2703" s="47" t="s">
        <v>1971</v>
      </c>
      <c r="M2703" t="s">
        <v>583</v>
      </c>
      <c r="N2703" s="71"/>
      <c r="O2703" s="71"/>
      <c r="P2703" s="71"/>
      <c r="Q2703" s="71"/>
      <c r="R2703" s="29"/>
      <c r="S2703" s="29"/>
      <c r="T2703" s="29"/>
      <c r="U2703" s="71"/>
      <c r="V2703" s="29"/>
      <c r="W2703" s="60"/>
      <c r="Y2703" t="s">
        <v>40</v>
      </c>
      <c r="AA2703">
        <v>10181338</v>
      </c>
      <c r="AB2703" t="b">
        <f>if((W2703=""),false,true)</f>
        <v>0</v>
      </c>
      <c r="AD2703" s="37"/>
    </row>
    <row r="2704" ht="14.25" customHeight="1">
      <c r="A2704" s="38">
        <v>1287</v>
      </c>
      <c r="B2704" s="46" t="s">
        <v>44</v>
      </c>
      <c r="C2704" s="46" t="s">
        <v>45</v>
      </c>
      <c r="D2704" s="46" t="s">
        <v>3654</v>
      </c>
      <c r="E2704" s="46" t="s">
        <v>3655</v>
      </c>
      <c r="F2704" t="s">
        <v>48</v>
      </c>
      <c r="G2704" s="46" t="s">
        <v>49</v>
      </c>
      <c r="H2704">
        <v>0.001076465214</v>
      </c>
      <c r="I2704" t="s">
        <v>37</v>
      </c>
      <c r="L2704" t="s">
        <v>50</v>
      </c>
      <c r="M2704" t="s">
        <v>39</v>
      </c>
      <c r="N2704" s="40"/>
      <c r="O2704" s="40"/>
      <c r="P2704" s="40"/>
      <c r="Q2704" s="40"/>
      <c r="R2704" s="39"/>
      <c r="S2704" s="39"/>
      <c r="T2704" s="39"/>
      <c r="U2704" s="40"/>
      <c r="V2704" s="39"/>
      <c r="W2704" s="69"/>
      <c r="Y2704" t="s">
        <v>40</v>
      </c>
      <c r="AA2704">
        <v>14760</v>
      </c>
      <c r="AB2704" s="46" t="b">
        <v>0</v>
      </c>
      <c r="AD2704" s="8"/>
    </row>
    <row r="2705" ht="14.25" customHeight="1">
      <c r="A2705" s="38">
        <v>1287</v>
      </c>
      <c r="B2705" s="46" t="s">
        <v>44</v>
      </c>
      <c r="C2705" s="46" t="s">
        <v>45</v>
      </c>
      <c r="D2705" s="46" t="s">
        <v>3656</v>
      </c>
      <c r="E2705" s="46" t="s">
        <v>3657</v>
      </c>
      <c r="F2705" t="s">
        <v>48</v>
      </c>
      <c r="G2705" s="46" t="s">
        <v>49</v>
      </c>
      <c r="H2705">
        <v>0.000251188643</v>
      </c>
      <c r="I2705" t="s">
        <v>37</v>
      </c>
      <c r="L2705" t="s">
        <v>50</v>
      </c>
      <c r="M2705" t="s">
        <v>39</v>
      </c>
      <c r="N2705" s="40"/>
      <c r="O2705" s="40"/>
      <c r="P2705" s="40"/>
      <c r="Q2705" s="40"/>
      <c r="R2705" s="39"/>
      <c r="S2705" s="39"/>
      <c r="T2705" s="39"/>
      <c r="U2705" s="40"/>
      <c r="V2705" s="39"/>
      <c r="W2705" s="69"/>
      <c r="Y2705" t="s">
        <v>40</v>
      </c>
      <c r="AA2705">
        <v>2265</v>
      </c>
      <c r="AB2705" s="46" t="b">
        <v>0</v>
      </c>
      <c r="AD2705" s="8"/>
    </row>
    <row r="2706" ht="14.25" customHeight="1">
      <c r="A2706" s="38">
        <v>981</v>
      </c>
      <c r="B2706" s="44" t="s">
        <v>1926</v>
      </c>
      <c r="C2706" s="46" t="s">
        <v>1219</v>
      </c>
      <c r="D2706" s="46" t="s">
        <v>3658</v>
      </c>
      <c r="E2706" s="46" t="s">
        <v>3659</v>
      </c>
      <c r="F2706" s="41" t="s">
        <v>689</v>
      </c>
      <c r="G2706" s="41" t="s">
        <v>762</v>
      </c>
      <c r="H2706" s="65">
        <f>W2706</f>
        <v>6.5929</v>
      </c>
      <c r="I2706" t="s">
        <v>37</v>
      </c>
      <c r="K2706" s="47" t="s">
        <v>43</v>
      </c>
      <c r="L2706" s="47" t="str">
        <f>((I2706&amp;A2706)&amp;"-")&amp;B2706</f>
        <v>REF981-Li; J.; Masso; J.J.; and Guertin; J.A.; Prediction of drug solubility in an acrylate adhesive based on the drug-polymer interaction parameter and drug solubility in acetonitrile. Journal of Controlled Release; 2002. 83: 211-221</v>
      </c>
      <c r="M2706" t="s">
        <v>39</v>
      </c>
      <c r="N2706" s="71">
        <f>U2706*V2706</f>
        <v>396.38557192256</v>
      </c>
      <c r="O2706" s="71">
        <v>100</v>
      </c>
      <c r="P2706" s="71">
        <v>0.786</v>
      </c>
      <c r="Q2706" s="71">
        <v>1.11</v>
      </c>
      <c r="R2706" s="29">
        <f>O2706/P2706</f>
        <v>127.226463104326</v>
      </c>
      <c r="S2706" s="29">
        <f>N2706/Q2706</f>
        <v>357.104118849153</v>
      </c>
      <c r="T2706" s="29">
        <f>R2706+S2706</f>
        <v>484.330581953479</v>
      </c>
      <c r="U2706" s="71">
        <v>124.1372</v>
      </c>
      <c r="V2706" s="29">
        <v>3.1931248</v>
      </c>
      <c r="W2706" s="60">
        <f>round((V2706/(T2706/1000)),4)</f>
        <v>6.5929</v>
      </c>
      <c r="Y2706" t="s">
        <v>40</v>
      </c>
      <c r="AA2706">
        <v>8665</v>
      </c>
      <c r="AB2706" t="b">
        <v>1</v>
      </c>
      <c r="AD2706" s="37"/>
    </row>
    <row r="2707" ht="14.25" customHeight="1">
      <c r="A2707" s="38">
        <v>89</v>
      </c>
      <c r="B2707" s="44" t="s">
        <v>1686</v>
      </c>
      <c r="C2707" s="46" t="s">
        <v>3660</v>
      </c>
      <c r="D2707" s="46" t="s">
        <v>3661</v>
      </c>
      <c r="E2707" s="46" t="s">
        <v>3662</v>
      </c>
      <c r="F2707" s="41" t="s">
        <v>689</v>
      </c>
      <c r="G2707" s="41" t="s">
        <v>762</v>
      </c>
      <c r="H2707" s="65">
        <v>2.21</v>
      </c>
      <c r="I2707" t="s">
        <v>431</v>
      </c>
      <c r="K2707" s="46"/>
      <c r="L2707" s="46" t="s">
        <v>3663</v>
      </c>
      <c r="M2707" t="s">
        <v>583</v>
      </c>
      <c r="N2707" s="40"/>
      <c r="O2707" s="40"/>
      <c r="P2707" s="40"/>
      <c r="Q2707" s="40"/>
      <c r="R2707" s="39"/>
      <c r="S2707" s="39"/>
      <c r="T2707" s="39"/>
      <c r="U2707" s="40"/>
      <c r="V2707" s="39"/>
      <c r="W2707" s="69"/>
      <c r="Y2707" t="s">
        <v>40</v>
      </c>
      <c r="AA2707">
        <v>7406</v>
      </c>
      <c r="AB2707" t="b">
        <f>if((W2707=""),false,true)</f>
        <v>0</v>
      </c>
      <c r="AD2707" s="8"/>
    </row>
    <row r="2708" ht="14.25" customHeight="1">
      <c r="A2708" s="38">
        <v>89</v>
      </c>
      <c r="B2708" s="44" t="s">
        <v>1692</v>
      </c>
      <c r="C2708" s="46" t="s">
        <v>3660</v>
      </c>
      <c r="D2708" s="46" t="s">
        <v>3661</v>
      </c>
      <c r="E2708" s="46" t="s">
        <v>3662</v>
      </c>
      <c r="F2708" s="41" t="s">
        <v>689</v>
      </c>
      <c r="G2708" s="41" t="s">
        <v>762</v>
      </c>
      <c r="H2708" s="65">
        <v>2.24</v>
      </c>
      <c r="I2708" t="s">
        <v>431</v>
      </c>
      <c r="K2708" s="46"/>
      <c r="L2708" s="46" t="s">
        <v>3664</v>
      </c>
      <c r="M2708" t="s">
        <v>583</v>
      </c>
      <c r="N2708" s="40"/>
      <c r="O2708" s="40"/>
      <c r="P2708" s="40"/>
      <c r="Q2708" s="40"/>
      <c r="R2708" s="39"/>
      <c r="S2708" s="39"/>
      <c r="T2708" s="39"/>
      <c r="U2708" s="40"/>
      <c r="V2708" s="39"/>
      <c r="W2708" s="69"/>
      <c r="Y2708" t="s">
        <v>40</v>
      </c>
      <c r="AA2708">
        <v>7406</v>
      </c>
      <c r="AB2708" t="b">
        <f>if((W2708=""),false,true)</f>
        <v>0</v>
      </c>
      <c r="AD2708" s="8"/>
    </row>
    <row r="2709" ht="14.25" customHeight="1">
      <c r="A2709" s="38">
        <v>89</v>
      </c>
      <c r="B2709" s="44" t="s">
        <v>1694</v>
      </c>
      <c r="C2709" s="46" t="s">
        <v>3660</v>
      </c>
      <c r="D2709" s="46" t="s">
        <v>3661</v>
      </c>
      <c r="E2709" s="46" t="s">
        <v>3662</v>
      </c>
      <c r="F2709" s="41" t="s">
        <v>1281</v>
      </c>
      <c r="G2709" s="41" t="s">
        <v>1282</v>
      </c>
      <c r="H2709" s="65">
        <v>4.54</v>
      </c>
      <c r="I2709" t="s">
        <v>431</v>
      </c>
      <c r="K2709" s="46"/>
      <c r="L2709" s="46" t="s">
        <v>3665</v>
      </c>
      <c r="M2709" t="s">
        <v>583</v>
      </c>
      <c r="N2709" s="40"/>
      <c r="O2709" s="40"/>
      <c r="P2709" s="40"/>
      <c r="Q2709" s="40"/>
      <c r="R2709" s="39"/>
      <c r="S2709" s="39"/>
      <c r="T2709" s="39"/>
      <c r="U2709" s="40"/>
      <c r="V2709" s="39"/>
      <c r="W2709" s="69"/>
      <c r="Y2709" t="s">
        <v>40</v>
      </c>
      <c r="AA2709">
        <v>7406</v>
      </c>
      <c r="AB2709" t="b">
        <f>if((W2709=""),false,true)</f>
        <v>0</v>
      </c>
      <c r="AD2709" s="8"/>
    </row>
    <row r="2710" ht="14.25" customHeight="1">
      <c r="A2710" s="38">
        <v>89</v>
      </c>
      <c r="B2710" s="44" t="s">
        <v>1696</v>
      </c>
      <c r="C2710" s="46" t="s">
        <v>3660</v>
      </c>
      <c r="D2710" s="46" t="s">
        <v>3661</v>
      </c>
      <c r="E2710" s="46" t="s">
        <v>3662</v>
      </c>
      <c r="F2710" s="41" t="s">
        <v>1281</v>
      </c>
      <c r="G2710" s="41" t="s">
        <v>1282</v>
      </c>
      <c r="H2710" s="65">
        <v>4.47</v>
      </c>
      <c r="I2710" t="s">
        <v>431</v>
      </c>
      <c r="K2710" s="46"/>
      <c r="L2710" s="46" t="s">
        <v>3665</v>
      </c>
      <c r="M2710" t="s">
        <v>583</v>
      </c>
      <c r="N2710" s="40"/>
      <c r="O2710" s="40"/>
      <c r="P2710" s="40"/>
      <c r="Q2710" s="40"/>
      <c r="R2710" s="39"/>
      <c r="S2710" s="39"/>
      <c r="T2710" s="39"/>
      <c r="U2710" s="40"/>
      <c r="V2710" s="39"/>
      <c r="W2710" s="69"/>
      <c r="Y2710" t="s">
        <v>40</v>
      </c>
      <c r="AA2710">
        <v>7406</v>
      </c>
      <c r="AB2710" t="b">
        <f>if((W2710=""),false,true)</f>
        <v>0</v>
      </c>
      <c r="AD2710" s="8"/>
    </row>
    <row r="2711" ht="14.25" customHeight="1">
      <c r="A2711" s="38">
        <v>89</v>
      </c>
      <c r="B2711" s="44" t="s">
        <v>1698</v>
      </c>
      <c r="C2711" s="46" t="s">
        <v>3660</v>
      </c>
      <c r="D2711" s="46" t="s">
        <v>3661</v>
      </c>
      <c r="E2711" s="46" t="s">
        <v>3662</v>
      </c>
      <c r="F2711" s="41" t="s">
        <v>1281</v>
      </c>
      <c r="G2711" s="41" t="s">
        <v>1282</v>
      </c>
      <c r="H2711" s="65">
        <v>4.5</v>
      </c>
      <c r="I2711" t="s">
        <v>431</v>
      </c>
      <c r="K2711" s="46"/>
      <c r="L2711" s="46" t="s">
        <v>3666</v>
      </c>
      <c r="M2711" t="s">
        <v>583</v>
      </c>
      <c r="N2711" s="40"/>
      <c r="O2711" s="40"/>
      <c r="P2711" s="40"/>
      <c r="Q2711" s="40"/>
      <c r="R2711" s="39"/>
      <c r="S2711" s="39"/>
      <c r="T2711" s="39"/>
      <c r="U2711" s="40"/>
      <c r="V2711" s="39"/>
      <c r="W2711" s="69"/>
      <c r="Y2711" t="s">
        <v>40</v>
      </c>
      <c r="AA2711">
        <v>7406</v>
      </c>
      <c r="AB2711" t="b">
        <f>if((W2711=""),false,true)</f>
        <v>0</v>
      </c>
      <c r="AD2711" s="8"/>
    </row>
    <row r="2712" ht="14.25" customHeight="1">
      <c r="A2712" s="38">
        <v>89</v>
      </c>
      <c r="B2712" s="44" t="s">
        <v>1873</v>
      </c>
      <c r="C2712" s="46" t="s">
        <v>3660</v>
      </c>
      <c r="D2712" s="46" t="s">
        <v>3661</v>
      </c>
      <c r="E2712" s="46" t="s">
        <v>3662</v>
      </c>
      <c r="F2712" s="41" t="s">
        <v>434</v>
      </c>
      <c r="G2712" s="41" t="s">
        <v>435</v>
      </c>
      <c r="H2712" s="65">
        <v>2.65</v>
      </c>
      <c r="I2712" t="s">
        <v>431</v>
      </c>
      <c r="K2712" s="46"/>
      <c r="L2712" s="46" t="s">
        <v>3667</v>
      </c>
      <c r="M2712" t="s">
        <v>583</v>
      </c>
      <c r="N2712" s="40"/>
      <c r="O2712" s="40"/>
      <c r="P2712" s="40"/>
      <c r="Q2712" s="40"/>
      <c r="R2712" s="39"/>
      <c r="S2712" s="39"/>
      <c r="T2712" s="39"/>
      <c r="U2712" s="40"/>
      <c r="V2712" s="39"/>
      <c r="W2712" s="69"/>
      <c r="Y2712" t="s">
        <v>40</v>
      </c>
      <c r="AA2712">
        <v>7406</v>
      </c>
      <c r="AB2712" t="b">
        <f>if((W2712=""),false,true)</f>
        <v>0</v>
      </c>
      <c r="AD2712" s="8"/>
    </row>
    <row r="2713" ht="14.25" customHeight="1">
      <c r="A2713" s="38">
        <v>89</v>
      </c>
      <c r="B2713" s="44" t="s">
        <v>1875</v>
      </c>
      <c r="C2713" s="46" t="s">
        <v>3660</v>
      </c>
      <c r="D2713" s="46" t="s">
        <v>3661</v>
      </c>
      <c r="E2713" s="46" t="s">
        <v>3662</v>
      </c>
      <c r="F2713" s="41" t="s">
        <v>434</v>
      </c>
      <c r="G2713" s="41" t="s">
        <v>435</v>
      </c>
      <c r="H2713" s="65">
        <v>2.15</v>
      </c>
      <c r="I2713" t="s">
        <v>431</v>
      </c>
      <c r="K2713" s="46"/>
      <c r="L2713" s="46" t="s">
        <v>3668</v>
      </c>
      <c r="M2713" t="s">
        <v>583</v>
      </c>
      <c r="N2713" s="40"/>
      <c r="O2713" s="40"/>
      <c r="P2713" s="40"/>
      <c r="Q2713" s="40"/>
      <c r="R2713" s="39"/>
      <c r="S2713" s="39"/>
      <c r="T2713" s="39"/>
      <c r="U2713" s="40"/>
      <c r="V2713" s="39"/>
      <c r="W2713" s="69"/>
      <c r="Y2713" t="s">
        <v>40</v>
      </c>
      <c r="AA2713">
        <v>7406</v>
      </c>
      <c r="AB2713" t="b">
        <f>if((W2713=""),false,true)</f>
        <v>0</v>
      </c>
      <c r="AD2713" s="8"/>
    </row>
    <row r="2714" ht="14.25" customHeight="1">
      <c r="A2714" s="38">
        <v>89</v>
      </c>
      <c r="B2714" s="44" t="s">
        <v>1704</v>
      </c>
      <c r="C2714" s="46" t="s">
        <v>3660</v>
      </c>
      <c r="D2714" s="46" t="s">
        <v>3661</v>
      </c>
      <c r="E2714" s="46" t="s">
        <v>3662</v>
      </c>
      <c r="F2714" s="41" t="s">
        <v>434</v>
      </c>
      <c r="G2714" s="41" t="s">
        <v>435</v>
      </c>
      <c r="H2714" s="65">
        <v>2.63</v>
      </c>
      <c r="I2714" t="s">
        <v>431</v>
      </c>
      <c r="K2714" s="46"/>
      <c r="L2714" s="46" t="s">
        <v>3669</v>
      </c>
      <c r="M2714" t="s">
        <v>583</v>
      </c>
      <c r="N2714" s="40"/>
      <c r="O2714" s="40"/>
      <c r="P2714" s="40"/>
      <c r="Q2714" s="40"/>
      <c r="R2714" s="39"/>
      <c r="S2714" s="39"/>
      <c r="T2714" s="39"/>
      <c r="U2714" s="40"/>
      <c r="V2714" s="39"/>
      <c r="W2714" s="69"/>
      <c r="Y2714" t="s">
        <v>40</v>
      </c>
      <c r="AA2714">
        <v>7406</v>
      </c>
      <c r="AB2714" t="b">
        <f>if((W2714=""),false,true)</f>
        <v>0</v>
      </c>
      <c r="AD2714" s="8"/>
    </row>
    <row r="2715" ht="14.25" customHeight="1">
      <c r="A2715" s="38">
        <v>89</v>
      </c>
      <c r="B2715" s="44" t="s">
        <v>1707</v>
      </c>
      <c r="C2715" s="46" t="s">
        <v>3660</v>
      </c>
      <c r="D2715" s="46" t="s">
        <v>3661</v>
      </c>
      <c r="E2715" s="46" t="s">
        <v>3662</v>
      </c>
      <c r="F2715" s="41" t="s">
        <v>238</v>
      </c>
      <c r="G2715" s="41" t="s">
        <v>239</v>
      </c>
      <c r="H2715" s="65">
        <v>3.3</v>
      </c>
      <c r="I2715" t="s">
        <v>431</v>
      </c>
      <c r="K2715" s="46"/>
      <c r="L2715" s="46" t="s">
        <v>3670</v>
      </c>
      <c r="M2715" t="s">
        <v>583</v>
      </c>
      <c r="N2715" s="40"/>
      <c r="O2715" s="40"/>
      <c r="P2715" s="40"/>
      <c r="Q2715" s="40"/>
      <c r="R2715" s="39"/>
      <c r="S2715" s="39"/>
      <c r="T2715" s="39"/>
      <c r="U2715" s="40"/>
      <c r="V2715" s="39"/>
      <c r="W2715" s="69"/>
      <c r="Y2715" t="s">
        <v>40</v>
      </c>
      <c r="AA2715">
        <v>7406</v>
      </c>
      <c r="AB2715" t="b">
        <f>if((W2715=""),false,true)</f>
        <v>0</v>
      </c>
      <c r="AD2715" s="8"/>
    </row>
    <row r="2716" ht="14.25" customHeight="1">
      <c r="A2716" s="38">
        <v>89</v>
      </c>
      <c r="B2716" s="44" t="s">
        <v>1709</v>
      </c>
      <c r="C2716" s="46" t="s">
        <v>3660</v>
      </c>
      <c r="D2716" s="46" t="s">
        <v>3661</v>
      </c>
      <c r="E2716" s="46" t="s">
        <v>3662</v>
      </c>
      <c r="F2716" s="41" t="s">
        <v>238</v>
      </c>
      <c r="G2716" s="41" t="s">
        <v>239</v>
      </c>
      <c r="H2716" s="65">
        <v>3.08</v>
      </c>
      <c r="I2716" t="s">
        <v>431</v>
      </c>
      <c r="K2716" s="46"/>
      <c r="L2716" s="46" t="s">
        <v>3671</v>
      </c>
      <c r="M2716" t="s">
        <v>583</v>
      </c>
      <c r="N2716" s="40"/>
      <c r="O2716" s="40"/>
      <c r="P2716" s="40"/>
      <c r="Q2716" s="40"/>
      <c r="R2716" s="39"/>
      <c r="S2716" s="39"/>
      <c r="T2716" s="39"/>
      <c r="U2716" s="40"/>
      <c r="V2716" s="39"/>
      <c r="W2716" s="69"/>
      <c r="Y2716" t="s">
        <v>40</v>
      </c>
      <c r="AA2716">
        <v>7406</v>
      </c>
      <c r="AB2716" t="b">
        <f>if((W2716=""),false,true)</f>
        <v>0</v>
      </c>
      <c r="AD2716" s="8"/>
    </row>
    <row r="2717" ht="14.25" customHeight="1">
      <c r="A2717" s="38">
        <v>89</v>
      </c>
      <c r="B2717" s="44" t="s">
        <v>1711</v>
      </c>
      <c r="C2717" s="46" t="s">
        <v>3660</v>
      </c>
      <c r="D2717" s="46" t="s">
        <v>3661</v>
      </c>
      <c r="E2717" s="46" t="s">
        <v>3662</v>
      </c>
      <c r="F2717" s="41" t="s">
        <v>238</v>
      </c>
      <c r="G2717" s="41" t="s">
        <v>239</v>
      </c>
      <c r="H2717" s="65">
        <v>3.2</v>
      </c>
      <c r="I2717" t="s">
        <v>431</v>
      </c>
      <c r="K2717" s="46"/>
      <c r="L2717" s="46" t="s">
        <v>3672</v>
      </c>
      <c r="M2717" t="s">
        <v>583</v>
      </c>
      <c r="N2717" s="40"/>
      <c r="O2717" s="40"/>
      <c r="P2717" s="40"/>
      <c r="Q2717" s="40"/>
      <c r="R2717" s="39"/>
      <c r="S2717" s="39"/>
      <c r="T2717" s="39"/>
      <c r="U2717" s="40"/>
      <c r="V2717" s="39"/>
      <c r="W2717" s="69"/>
      <c r="Y2717" t="s">
        <v>40</v>
      </c>
      <c r="AA2717">
        <v>7406</v>
      </c>
      <c r="AB2717" t="b">
        <f>if((W2717=""),false,true)</f>
        <v>0</v>
      </c>
      <c r="AD2717" s="8"/>
    </row>
    <row r="2718" ht="14.25" customHeight="1">
      <c r="A2718" s="38">
        <v>89</v>
      </c>
      <c r="B2718" s="44" t="s">
        <v>1715</v>
      </c>
      <c r="C2718" s="46" t="s">
        <v>3660</v>
      </c>
      <c r="D2718" s="46" t="s">
        <v>3661</v>
      </c>
      <c r="E2718" s="46" t="s">
        <v>3662</v>
      </c>
      <c r="F2718" s="41" t="s">
        <v>731</v>
      </c>
      <c r="G2718" s="41" t="s">
        <v>767</v>
      </c>
      <c r="H2718" s="65">
        <v>0.33</v>
      </c>
      <c r="I2718" t="s">
        <v>431</v>
      </c>
      <c r="K2718" s="46"/>
      <c r="L2718" s="46" t="s">
        <v>3673</v>
      </c>
      <c r="M2718" t="s">
        <v>583</v>
      </c>
      <c r="N2718" s="40"/>
      <c r="O2718" s="40"/>
      <c r="P2718" s="40"/>
      <c r="Q2718" s="40"/>
      <c r="R2718" s="39"/>
      <c r="S2718" s="39"/>
      <c r="T2718" s="39"/>
      <c r="U2718" s="40"/>
      <c r="V2718" s="39"/>
      <c r="W2718" s="69"/>
      <c r="Y2718" t="s">
        <v>40</v>
      </c>
      <c r="AA2718">
        <v>7406</v>
      </c>
      <c r="AB2718" t="b">
        <f>if((W2718=""),false,true)</f>
        <v>0</v>
      </c>
      <c r="AD2718" s="8"/>
    </row>
    <row r="2719" ht="14.25" customHeight="1">
      <c r="A2719" s="38">
        <v>89</v>
      </c>
      <c r="B2719" s="44" t="s">
        <v>1717</v>
      </c>
      <c r="C2719" s="46" t="s">
        <v>3660</v>
      </c>
      <c r="D2719" s="46" t="s">
        <v>3661</v>
      </c>
      <c r="E2719" s="46" t="s">
        <v>3662</v>
      </c>
      <c r="F2719" s="41" t="s">
        <v>731</v>
      </c>
      <c r="G2719" s="41" t="s">
        <v>767</v>
      </c>
      <c r="H2719" s="65">
        <v>0.41</v>
      </c>
      <c r="I2719" t="s">
        <v>431</v>
      </c>
      <c r="K2719" s="46"/>
      <c r="L2719" s="46" t="s">
        <v>3674</v>
      </c>
      <c r="M2719" t="s">
        <v>583</v>
      </c>
      <c r="N2719" s="40"/>
      <c r="O2719" s="40"/>
      <c r="P2719" s="40"/>
      <c r="Q2719" s="40"/>
      <c r="R2719" s="39"/>
      <c r="S2719" s="39"/>
      <c r="T2719" s="39"/>
      <c r="U2719" s="40"/>
      <c r="V2719" s="39"/>
      <c r="W2719" s="69"/>
      <c r="Y2719" t="s">
        <v>40</v>
      </c>
      <c r="AA2719">
        <v>7406</v>
      </c>
      <c r="AB2719" t="b">
        <f>if((W2719=""),false,true)</f>
        <v>0</v>
      </c>
      <c r="AD2719" s="8"/>
    </row>
    <row r="2720" ht="14.25" customHeight="1">
      <c r="A2720" s="38">
        <v>92</v>
      </c>
      <c r="B2720" s="44" t="s">
        <v>3412</v>
      </c>
      <c r="C2720" s="46" t="s">
        <v>3675</v>
      </c>
      <c r="D2720" s="46" t="s">
        <v>3661</v>
      </c>
      <c r="E2720" s="46" t="s">
        <v>3676</v>
      </c>
      <c r="F2720" s="41" t="s">
        <v>238</v>
      </c>
      <c r="G2720" s="41" t="s">
        <v>239</v>
      </c>
      <c r="H2720" s="65">
        <v>4.3</v>
      </c>
      <c r="I2720" t="s">
        <v>431</v>
      </c>
      <c r="K2720" s="46" t="s">
        <v>3677</v>
      </c>
      <c r="L2720" s="46" t="s">
        <v>3678</v>
      </c>
      <c r="M2720" t="s">
        <v>583</v>
      </c>
      <c r="N2720" s="40"/>
      <c r="O2720" s="40"/>
      <c r="P2720" s="40"/>
      <c r="Q2720" s="40"/>
      <c r="R2720" s="39"/>
      <c r="S2720" s="39"/>
      <c r="T2720" s="39"/>
      <c r="U2720" s="40"/>
      <c r="V2720" s="39"/>
      <c r="W2720" s="69"/>
      <c r="Y2720" t="s">
        <v>40</v>
      </c>
      <c r="AA2720">
        <v>7406</v>
      </c>
      <c r="AB2720" t="b">
        <f>if((W2720=""),false,true)</f>
        <v>0</v>
      </c>
      <c r="AD2720" s="8"/>
    </row>
    <row r="2721" ht="14.25" customHeight="1">
      <c r="A2721" s="38">
        <v>92</v>
      </c>
      <c r="B2721" s="44" t="s">
        <v>3477</v>
      </c>
      <c r="C2721" s="46" t="s">
        <v>3675</v>
      </c>
      <c r="D2721" s="46" t="s">
        <v>3661</v>
      </c>
      <c r="E2721" s="46" t="s">
        <v>3662</v>
      </c>
      <c r="F2721" s="41" t="s">
        <v>238</v>
      </c>
      <c r="G2721" s="41" t="s">
        <v>239</v>
      </c>
      <c r="H2721" s="65">
        <v>4.29</v>
      </c>
      <c r="I2721" t="s">
        <v>431</v>
      </c>
      <c r="K2721" s="46" t="s">
        <v>3677</v>
      </c>
      <c r="L2721" s="46" t="s">
        <v>3679</v>
      </c>
      <c r="M2721" t="s">
        <v>583</v>
      </c>
      <c r="N2721" s="40"/>
      <c r="O2721" s="40"/>
      <c r="P2721" s="40"/>
      <c r="Q2721" s="40"/>
      <c r="R2721" s="39"/>
      <c r="S2721" s="39"/>
      <c r="T2721" s="39"/>
      <c r="U2721" s="40"/>
      <c r="V2721" s="39"/>
      <c r="W2721" s="69"/>
      <c r="Y2721" t="s">
        <v>40</v>
      </c>
      <c r="AA2721">
        <v>7406</v>
      </c>
      <c r="AB2721" t="b">
        <f>if((W2721=""),false,true)</f>
        <v>0</v>
      </c>
      <c r="AD2721" s="8"/>
    </row>
    <row r="2722" ht="14.25" customHeight="1">
      <c r="A2722" s="38">
        <v>92</v>
      </c>
      <c r="B2722" s="44" t="s">
        <v>2591</v>
      </c>
      <c r="C2722" s="46" t="s">
        <v>3675</v>
      </c>
      <c r="D2722" s="46" t="s">
        <v>3661</v>
      </c>
      <c r="E2722" s="46" t="s">
        <v>3662</v>
      </c>
      <c r="F2722" s="41" t="s">
        <v>238</v>
      </c>
      <c r="G2722" s="41" t="s">
        <v>239</v>
      </c>
      <c r="H2722" s="65">
        <v>4.27</v>
      </c>
      <c r="I2722" t="s">
        <v>431</v>
      </c>
      <c r="K2722" s="46" t="s">
        <v>3677</v>
      </c>
      <c r="L2722" s="46" t="s">
        <v>3680</v>
      </c>
      <c r="M2722" t="s">
        <v>583</v>
      </c>
      <c r="N2722" s="40"/>
      <c r="O2722" s="40"/>
      <c r="P2722" s="40"/>
      <c r="Q2722" s="40"/>
      <c r="R2722" s="39"/>
      <c r="S2722" s="39"/>
      <c r="T2722" s="39"/>
      <c r="U2722" s="40"/>
      <c r="V2722" s="39"/>
      <c r="W2722" s="69"/>
      <c r="Y2722" t="s">
        <v>40</v>
      </c>
      <c r="AA2722">
        <v>7406</v>
      </c>
      <c r="AB2722" t="b">
        <f>if((W2722=""),false,true)</f>
        <v>0</v>
      </c>
      <c r="AD2722" s="8"/>
    </row>
    <row r="2723" ht="14.25" customHeight="1">
      <c r="A2723" s="38">
        <v>136</v>
      </c>
      <c r="B2723" s="44" t="s">
        <v>3681</v>
      </c>
      <c r="C2723" s="46" t="s">
        <v>3682</v>
      </c>
      <c r="D2723" s="46" t="s">
        <v>3661</v>
      </c>
      <c r="E2723" s="46" t="s">
        <v>3676</v>
      </c>
      <c r="F2723" s="41" t="s">
        <v>434</v>
      </c>
      <c r="G2723" s="41" t="s">
        <v>3310</v>
      </c>
      <c r="H2723" s="59">
        <v>2.57</v>
      </c>
      <c r="I2723" t="s">
        <v>431</v>
      </c>
      <c r="K2723" s="46"/>
      <c r="L2723" s="46" t="s">
        <v>3683</v>
      </c>
      <c r="M2723" t="s">
        <v>583</v>
      </c>
      <c r="N2723" s="40"/>
      <c r="O2723" s="40"/>
      <c r="P2723" s="40"/>
      <c r="Q2723" s="40"/>
      <c r="R2723" s="39"/>
      <c r="S2723" s="39"/>
      <c r="T2723" s="39"/>
      <c r="U2723" s="40"/>
      <c r="V2723" s="39"/>
      <c r="W2723" s="69"/>
      <c r="Y2723" t="s">
        <v>40</v>
      </c>
      <c r="Z2723" t="s">
        <v>40</v>
      </c>
      <c r="AA2723">
        <v>7406</v>
      </c>
      <c r="AB2723" t="b">
        <f>if((W2723=""),false,true)</f>
        <v>0</v>
      </c>
      <c r="AD2723" s="8"/>
    </row>
    <row r="2724" ht="14.25" customHeight="1">
      <c r="A2724" s="38">
        <v>910</v>
      </c>
      <c r="B2724" s="44" t="s">
        <v>3684</v>
      </c>
      <c r="C2724" s="46" t="s">
        <v>3685</v>
      </c>
      <c r="D2724" s="46" t="s">
        <v>3661</v>
      </c>
      <c r="E2724" s="46" t="s">
        <v>3662</v>
      </c>
      <c r="F2724" s="41" t="s">
        <v>48</v>
      </c>
      <c r="G2724" s="41" t="s">
        <v>49</v>
      </c>
      <c r="H2724" s="65">
        <f>AD2724</f>
        <v>0.036106731498309</v>
      </c>
      <c r="I2724" t="s">
        <v>37</v>
      </c>
      <c r="K2724" s="46" t="s">
        <v>770</v>
      </c>
      <c r="L2724" s="46" t="str">
        <f>((I2724&amp;A2724)&amp;"-")&amp;B2724</f>
        <v>REF910-Entry of 4-methoxyphenylacetic acid in Chemblink [http://www.chemblink.com/products/104-01-8.htm]</v>
      </c>
      <c r="M2724" t="s">
        <v>583</v>
      </c>
      <c r="N2724" s="40"/>
      <c r="O2724" s="40"/>
      <c r="P2724" s="40"/>
      <c r="Q2724" s="40"/>
      <c r="R2724" s="39"/>
      <c r="S2724" s="39"/>
      <c r="T2724" s="39"/>
      <c r="U2724" s="40">
        <v>166.174</v>
      </c>
      <c r="V2724" s="39"/>
      <c r="W2724" s="69"/>
      <c r="Y2724" t="s">
        <v>40</v>
      </c>
      <c r="AA2724">
        <v>7406</v>
      </c>
      <c r="AB2724" t="b">
        <f>if((W2724=""),false,true)</f>
        <v>0</v>
      </c>
      <c r="AC2724">
        <v>6</v>
      </c>
      <c r="AD2724" s="8">
        <f>AC2724/U2724</f>
        <v>0.036106731498309</v>
      </c>
    </row>
    <row r="2725" ht="14.25" customHeight="1">
      <c r="A2725" s="38">
        <v>1287</v>
      </c>
      <c r="B2725" s="46" t="s">
        <v>53</v>
      </c>
      <c r="C2725" s="46" t="s">
        <v>45</v>
      </c>
      <c r="D2725" s="46" t="s">
        <v>3686</v>
      </c>
      <c r="E2725" s="46" t="s">
        <v>3687</v>
      </c>
      <c r="F2725" t="s">
        <v>48</v>
      </c>
      <c r="G2725" s="46" t="s">
        <v>49</v>
      </c>
      <c r="H2725">
        <v>0.072443596007</v>
      </c>
      <c r="I2725" t="s">
        <v>37</v>
      </c>
      <c r="L2725" t="s">
        <v>50</v>
      </c>
      <c r="M2725" t="s">
        <v>39</v>
      </c>
      <c r="N2725" s="40"/>
      <c r="O2725" s="40"/>
      <c r="P2725" s="40"/>
      <c r="Q2725" s="40"/>
      <c r="R2725" s="39"/>
      <c r="S2725" s="39"/>
      <c r="T2725" s="39"/>
      <c r="U2725" s="40"/>
      <c r="V2725" s="39"/>
      <c r="W2725" s="69"/>
      <c r="Y2725" t="s">
        <v>40</v>
      </c>
      <c r="AA2725">
        <v>11793</v>
      </c>
      <c r="AB2725" s="46" t="b">
        <v>0</v>
      </c>
      <c r="AD2725" s="8"/>
    </row>
    <row r="2726" ht="14.25" customHeight="1">
      <c r="A2726" s="38">
        <v>1287</v>
      </c>
      <c r="B2726" s="46" t="s">
        <v>174</v>
      </c>
      <c r="C2726" s="46" t="s">
        <v>45</v>
      </c>
      <c r="D2726" s="46" t="s">
        <v>3686</v>
      </c>
      <c r="E2726" s="46" t="s">
        <v>3688</v>
      </c>
      <c r="F2726" t="s">
        <v>48</v>
      </c>
      <c r="G2726" s="46" t="s">
        <v>49</v>
      </c>
      <c r="H2726">
        <v>0.072443596007</v>
      </c>
      <c r="I2726" t="s">
        <v>37</v>
      </c>
      <c r="L2726" t="s">
        <v>50</v>
      </c>
      <c r="M2726" t="s">
        <v>39</v>
      </c>
      <c r="N2726" s="40"/>
      <c r="O2726" s="40"/>
      <c r="P2726" s="40"/>
      <c r="Q2726" s="40"/>
      <c r="R2726" s="39"/>
      <c r="S2726" s="39"/>
      <c r="T2726" s="39"/>
      <c r="U2726" s="40"/>
      <c r="V2726" s="39"/>
      <c r="W2726" s="69"/>
      <c r="Y2726" t="s">
        <v>40</v>
      </c>
      <c r="AA2726">
        <v>11793</v>
      </c>
      <c r="AB2726" s="46" t="b">
        <v>0</v>
      </c>
      <c r="AD2726" s="8"/>
    </row>
    <row r="2727" ht="14.25" customHeight="1">
      <c r="A2727" s="38">
        <v>1287</v>
      </c>
      <c r="B2727" s="46" t="s">
        <v>174</v>
      </c>
      <c r="C2727" s="46" t="s">
        <v>45</v>
      </c>
      <c r="D2727" s="46" t="s">
        <v>3689</v>
      </c>
      <c r="E2727" s="46" t="s">
        <v>3690</v>
      </c>
      <c r="F2727" t="s">
        <v>48</v>
      </c>
      <c r="G2727" s="46" t="s">
        <v>49</v>
      </c>
      <c r="H2727">
        <v>0.000575439937</v>
      </c>
      <c r="I2727" t="s">
        <v>37</v>
      </c>
      <c r="L2727" t="s">
        <v>50</v>
      </c>
      <c r="M2727" t="s">
        <v>39</v>
      </c>
      <c r="N2727" s="40"/>
      <c r="O2727" s="40"/>
      <c r="P2727" s="40"/>
      <c r="Q2727" s="40"/>
      <c r="R2727" s="39"/>
      <c r="S2727" s="39"/>
      <c r="T2727" s="39"/>
      <c r="U2727" s="40"/>
      <c r="V2727" s="39"/>
      <c r="W2727" s="69"/>
      <c r="Y2727" t="s">
        <v>294</v>
      </c>
      <c r="AA2727">
        <v>12201</v>
      </c>
      <c r="AB2727" s="46" t="b">
        <v>0</v>
      </c>
      <c r="AD2727" s="8"/>
    </row>
    <row r="2728" ht="14.25" customHeight="1">
      <c r="A2728" s="38">
        <v>1287</v>
      </c>
      <c r="B2728" s="46" t="s">
        <v>53</v>
      </c>
      <c r="C2728" s="46" t="s">
        <v>45</v>
      </c>
      <c r="D2728" s="46" t="s">
        <v>3689</v>
      </c>
      <c r="E2728" s="46" t="s">
        <v>3690</v>
      </c>
      <c r="F2728" t="s">
        <v>48</v>
      </c>
      <c r="G2728" s="46" t="s">
        <v>49</v>
      </c>
      <c r="H2728">
        <v>0.000575439937</v>
      </c>
      <c r="I2728" t="s">
        <v>37</v>
      </c>
      <c r="L2728" t="s">
        <v>50</v>
      </c>
      <c r="M2728" t="s">
        <v>39</v>
      </c>
      <c r="N2728" s="40"/>
      <c r="O2728" s="40"/>
      <c r="P2728" s="40"/>
      <c r="Q2728" s="40"/>
      <c r="R2728" s="39"/>
      <c r="S2728" s="39"/>
      <c r="T2728" s="39"/>
      <c r="U2728" s="40"/>
      <c r="V2728" s="39"/>
      <c r="W2728" s="69"/>
      <c r="Y2728" t="s">
        <v>294</v>
      </c>
      <c r="AA2728">
        <v>12201</v>
      </c>
      <c r="AB2728" s="46" t="b">
        <v>0</v>
      </c>
      <c r="AD2728" s="8"/>
    </row>
    <row r="2729" ht="14.25" customHeight="1">
      <c r="A2729" s="38">
        <v>1287</v>
      </c>
      <c r="B2729" s="46" t="s">
        <v>44</v>
      </c>
      <c r="C2729" s="46" t="s">
        <v>45</v>
      </c>
      <c r="D2729" s="46" t="s">
        <v>3691</v>
      </c>
      <c r="E2729" s="46" t="s">
        <v>3692</v>
      </c>
      <c r="F2729" t="s">
        <v>48</v>
      </c>
      <c r="G2729" s="46" t="s">
        <v>49</v>
      </c>
      <c r="H2729">
        <v>0.000125025903</v>
      </c>
      <c r="I2729" t="s">
        <v>37</v>
      </c>
      <c r="L2729" t="s">
        <v>50</v>
      </c>
      <c r="M2729" t="s">
        <v>39</v>
      </c>
      <c r="N2729" s="40"/>
      <c r="O2729" s="40"/>
      <c r="P2729" s="40"/>
      <c r="Q2729" s="40"/>
      <c r="R2729" s="39"/>
      <c r="S2729" s="39"/>
      <c r="T2729" s="39"/>
      <c r="U2729" s="40"/>
      <c r="V2729" s="39"/>
      <c r="W2729" s="69"/>
      <c r="Y2729" t="s">
        <v>40</v>
      </c>
      <c r="AA2729">
        <v>497232</v>
      </c>
      <c r="AB2729" s="46" t="b">
        <v>0</v>
      </c>
      <c r="AD2729" s="8"/>
    </row>
    <row r="2730" ht="14.25" customHeight="1">
      <c r="A2730" s="38">
        <v>1287</v>
      </c>
      <c r="B2730" s="46" t="s">
        <v>53</v>
      </c>
      <c r="C2730" s="46" t="s">
        <v>45</v>
      </c>
      <c r="D2730" s="46" t="s">
        <v>687</v>
      </c>
      <c r="E2730" s="46" t="s">
        <v>3693</v>
      </c>
      <c r="F2730" t="s">
        <v>48</v>
      </c>
      <c r="G2730" s="46" t="s">
        <v>49</v>
      </c>
      <c r="H2730">
        <v>0.158489319246</v>
      </c>
      <c r="I2730" t="s">
        <v>37</v>
      </c>
      <c r="L2730" t="s">
        <v>50</v>
      </c>
      <c r="M2730" t="s">
        <v>39</v>
      </c>
      <c r="N2730" s="40"/>
      <c r="O2730" s="40"/>
      <c r="P2730" s="40"/>
      <c r="Q2730" s="40"/>
      <c r="R2730" s="39"/>
      <c r="S2730" s="39"/>
      <c r="T2730" s="39"/>
      <c r="U2730" s="40"/>
      <c r="V2730" s="39"/>
      <c r="W2730" s="69"/>
      <c r="Y2730" t="s">
        <v>294</v>
      </c>
      <c r="AA2730">
        <v>7622</v>
      </c>
      <c r="AB2730" s="46" t="b">
        <v>0</v>
      </c>
      <c r="AD2730" s="8"/>
    </row>
    <row r="2731" ht="14.25" customHeight="1">
      <c r="A2731" s="38">
        <v>1287</v>
      </c>
      <c r="B2731" s="46" t="s">
        <v>174</v>
      </c>
      <c r="C2731" s="46" t="s">
        <v>45</v>
      </c>
      <c r="D2731" s="46" t="s">
        <v>687</v>
      </c>
      <c r="E2731" s="46" t="s">
        <v>3694</v>
      </c>
      <c r="F2731" t="s">
        <v>48</v>
      </c>
      <c r="G2731" s="46" t="s">
        <v>49</v>
      </c>
      <c r="H2731">
        <v>0.158489319246</v>
      </c>
      <c r="I2731" t="s">
        <v>37</v>
      </c>
      <c r="L2731" t="s">
        <v>50</v>
      </c>
      <c r="M2731" t="s">
        <v>39</v>
      </c>
      <c r="N2731" s="40"/>
      <c r="O2731" s="40"/>
      <c r="P2731" s="40"/>
      <c r="Q2731" s="40"/>
      <c r="R2731" s="39"/>
      <c r="S2731" s="39"/>
      <c r="T2731" s="39"/>
      <c r="U2731" s="40"/>
      <c r="V2731" s="39"/>
      <c r="W2731" s="69"/>
      <c r="Y2731" t="s">
        <v>294</v>
      </c>
      <c r="AA2731">
        <v>7622</v>
      </c>
      <c r="AB2731" s="46" t="b">
        <v>0</v>
      </c>
      <c r="AD2731" s="8"/>
    </row>
    <row r="2732" ht="14.25" customHeight="1">
      <c r="A2732" s="38">
        <v>1287</v>
      </c>
      <c r="B2732" s="46" t="s">
        <v>53</v>
      </c>
      <c r="C2732" s="46" t="s">
        <v>45</v>
      </c>
      <c r="D2732" s="46" t="s">
        <v>3695</v>
      </c>
      <c r="E2732" s="46" t="s">
        <v>3696</v>
      </c>
      <c r="F2732" t="s">
        <v>48</v>
      </c>
      <c r="G2732" s="46" t="s">
        <v>49</v>
      </c>
      <c r="H2732">
        <v>0.038018939632</v>
      </c>
      <c r="I2732" t="s">
        <v>37</v>
      </c>
      <c r="L2732" t="s">
        <v>50</v>
      </c>
      <c r="M2732" t="s">
        <v>39</v>
      </c>
      <c r="N2732" s="40"/>
      <c r="O2732" s="40"/>
      <c r="P2732" s="40"/>
      <c r="Q2732" s="40"/>
      <c r="R2732" s="39"/>
      <c r="S2732" s="39"/>
      <c r="T2732" s="39"/>
      <c r="U2732" s="40"/>
      <c r="V2732" s="39"/>
      <c r="W2732" s="69"/>
      <c r="Y2732" t="s">
        <v>294</v>
      </c>
      <c r="AA2732">
        <v>7621</v>
      </c>
      <c r="AB2732" s="46" t="b">
        <v>0</v>
      </c>
      <c r="AD2732" s="8"/>
    </row>
    <row r="2733" ht="14.25" customHeight="1">
      <c r="A2733" s="38">
        <v>1287</v>
      </c>
      <c r="B2733" s="46" t="s">
        <v>174</v>
      </c>
      <c r="C2733" s="46" t="s">
        <v>45</v>
      </c>
      <c r="D2733" s="46" t="s">
        <v>3695</v>
      </c>
      <c r="E2733" s="46" t="s">
        <v>3696</v>
      </c>
      <c r="F2733" t="s">
        <v>48</v>
      </c>
      <c r="G2733" s="46" t="s">
        <v>49</v>
      </c>
      <c r="H2733">
        <v>0.181970085861</v>
      </c>
      <c r="I2733" t="s">
        <v>37</v>
      </c>
      <c r="L2733" t="s">
        <v>50</v>
      </c>
      <c r="M2733" t="s">
        <v>39</v>
      </c>
      <c r="N2733" s="40"/>
      <c r="O2733" s="40"/>
      <c r="P2733" s="40"/>
      <c r="Q2733" s="40"/>
      <c r="R2733" s="39"/>
      <c r="S2733" s="39"/>
      <c r="T2733" s="39"/>
      <c r="U2733" s="40"/>
      <c r="V2733" s="39"/>
      <c r="W2733" s="69"/>
      <c r="Y2733" t="s">
        <v>294</v>
      </c>
      <c r="AA2733">
        <v>7621</v>
      </c>
      <c r="AB2733" s="46" t="b">
        <v>0</v>
      </c>
      <c r="AD2733" s="8"/>
    </row>
    <row r="2734" ht="14.25" customHeight="1">
      <c r="A2734" s="38">
        <v>1287</v>
      </c>
      <c r="B2734" s="46" t="s">
        <v>53</v>
      </c>
      <c r="C2734" s="46" t="s">
        <v>45</v>
      </c>
      <c r="D2734" s="46" t="s">
        <v>3697</v>
      </c>
      <c r="E2734" s="46" t="s">
        <v>3698</v>
      </c>
      <c r="F2734" t="s">
        <v>48</v>
      </c>
      <c r="G2734" s="46" t="s">
        <v>49</v>
      </c>
      <c r="H2734">
        <v>0.061659500186</v>
      </c>
      <c r="I2734" t="s">
        <v>37</v>
      </c>
      <c r="L2734" t="s">
        <v>50</v>
      </c>
      <c r="M2734" t="s">
        <v>39</v>
      </c>
      <c r="N2734" s="40"/>
      <c r="O2734" s="40"/>
      <c r="P2734" s="40"/>
      <c r="Q2734" s="40"/>
      <c r="R2734" s="39"/>
      <c r="S2734" s="39"/>
      <c r="T2734" s="39"/>
      <c r="U2734" s="40"/>
      <c r="V2734" s="39"/>
      <c r="W2734" s="69"/>
      <c r="Y2734" t="s">
        <v>40</v>
      </c>
      <c r="AA2734">
        <v>13835151</v>
      </c>
      <c r="AB2734" s="46" t="b">
        <v>0</v>
      </c>
      <c r="AD2734" s="8"/>
    </row>
    <row r="2735" ht="14.25" customHeight="1">
      <c r="A2735" s="38">
        <v>2</v>
      </c>
      <c r="B2735" s="44" t="s">
        <v>1685</v>
      </c>
      <c r="C2735" s="46" t="s">
        <v>2154</v>
      </c>
      <c r="D2735" s="46" t="s">
        <v>3699</v>
      </c>
      <c r="E2735" s="46" t="s">
        <v>3700</v>
      </c>
      <c r="F2735" s="41" t="s">
        <v>429</v>
      </c>
      <c r="G2735" s="41" t="s">
        <v>430</v>
      </c>
      <c r="H2735" s="65">
        <v>0.75504957767169</v>
      </c>
      <c r="I2735" t="s">
        <v>431</v>
      </c>
      <c r="K2735" s="46"/>
      <c r="L2735" s="46" t="str">
        <f>((I2735&amp;A2735)&amp;"-")&amp;B2735</f>
        <v>ONSC2-5-</v>
      </c>
      <c r="M2735" t="s">
        <v>583</v>
      </c>
      <c r="N2735" s="40"/>
      <c r="O2735" s="40"/>
      <c r="P2735" s="40"/>
      <c r="Q2735" s="40"/>
      <c r="R2735" s="39"/>
      <c r="S2735" s="39"/>
      <c r="T2735" s="39"/>
      <c r="U2735" s="40"/>
      <c r="V2735" s="39"/>
      <c r="W2735" s="69"/>
      <c r="Y2735" t="s">
        <v>40</v>
      </c>
      <c r="AA2735">
        <v>7190</v>
      </c>
      <c r="AB2735" t="b">
        <f>if((W2735=""),false,true)</f>
        <v>0</v>
      </c>
      <c r="AD2735" s="8"/>
    </row>
    <row r="2736" ht="14.25" customHeight="1">
      <c r="A2736" s="38">
        <v>2</v>
      </c>
      <c r="B2736" s="44" t="s">
        <v>766</v>
      </c>
      <c r="C2736" s="46" t="s">
        <v>2154</v>
      </c>
      <c r="D2736" s="46" t="s">
        <v>3699</v>
      </c>
      <c r="E2736" s="46" t="s">
        <v>3700</v>
      </c>
      <c r="F2736" s="41" t="s">
        <v>434</v>
      </c>
      <c r="G2736" s="41" t="s">
        <v>435</v>
      </c>
      <c r="H2736" s="65">
        <v>0.7227322805729</v>
      </c>
      <c r="I2736" t="s">
        <v>431</v>
      </c>
      <c r="K2736" s="46"/>
      <c r="L2736" s="46" t="str">
        <f>((I2736&amp;A2736)&amp;"-")&amp;B2736</f>
        <v>ONSC2-10-</v>
      </c>
      <c r="M2736" t="s">
        <v>583</v>
      </c>
      <c r="N2736" s="40"/>
      <c r="O2736" s="40"/>
      <c r="P2736" s="40"/>
      <c r="Q2736" s="40"/>
      <c r="R2736" s="39"/>
      <c r="S2736" s="39"/>
      <c r="T2736" s="39"/>
      <c r="U2736" s="40"/>
      <c r="V2736" s="39"/>
      <c r="W2736" s="69"/>
      <c r="Y2736" t="s">
        <v>40</v>
      </c>
      <c r="AA2736">
        <v>7190</v>
      </c>
      <c r="AB2736" t="b">
        <f>if((W2736=""),false,true)</f>
        <v>0</v>
      </c>
      <c r="AD2736" s="8"/>
    </row>
    <row r="2737" ht="14.25" customHeight="1">
      <c r="A2737" s="38">
        <v>2</v>
      </c>
      <c r="B2737" s="44" t="s">
        <v>3484</v>
      </c>
      <c r="C2737" s="46" t="s">
        <v>2154</v>
      </c>
      <c r="D2737" s="46" t="s">
        <v>3699</v>
      </c>
      <c r="E2737" s="46" t="s">
        <v>3700</v>
      </c>
      <c r="F2737" s="41" t="s">
        <v>238</v>
      </c>
      <c r="G2737" s="41" t="s">
        <v>239</v>
      </c>
      <c r="H2737" s="65">
        <v>1.46456114579508</v>
      </c>
      <c r="I2737" t="s">
        <v>431</v>
      </c>
      <c r="K2737" s="46"/>
      <c r="L2737" s="46" t="str">
        <f>((I2737&amp;A2737)&amp;"-")&amp;B2737</f>
        <v>ONSC2-15-</v>
      </c>
      <c r="M2737" t="s">
        <v>583</v>
      </c>
      <c r="N2737" s="40"/>
      <c r="O2737" s="40"/>
      <c r="P2737" s="40"/>
      <c r="Q2737" s="40"/>
      <c r="R2737" s="39"/>
      <c r="S2737" s="39"/>
      <c r="T2737" s="39"/>
      <c r="U2737" s="40"/>
      <c r="V2737" s="39"/>
      <c r="W2737" s="69"/>
      <c r="Y2737" t="s">
        <v>40</v>
      </c>
      <c r="AA2737">
        <v>7190</v>
      </c>
      <c r="AB2737" t="b">
        <f>if((W2737=""),false,true)</f>
        <v>0</v>
      </c>
      <c r="AD2737" s="8"/>
    </row>
    <row r="2738" ht="14.25" customHeight="1">
      <c r="A2738" s="38">
        <v>25</v>
      </c>
      <c r="B2738" s="44" t="s">
        <v>1685</v>
      </c>
      <c r="C2738" s="46" t="s">
        <v>2151</v>
      </c>
      <c r="D2738" s="46" t="s">
        <v>3699</v>
      </c>
      <c r="E2738" s="46" t="s">
        <v>3700</v>
      </c>
      <c r="F2738" s="41" t="s">
        <v>429</v>
      </c>
      <c r="G2738" s="41" t="s">
        <v>430</v>
      </c>
      <c r="H2738" s="65">
        <v>0.79</v>
      </c>
      <c r="I2738" t="s">
        <v>431</v>
      </c>
      <c r="K2738" s="46"/>
      <c r="L2738" s="46" t="str">
        <f>((I2738&amp;A2738)&amp;"-")&amp;B2738</f>
        <v>ONSC25-5-</v>
      </c>
      <c r="M2738" t="s">
        <v>583</v>
      </c>
      <c r="N2738" s="40"/>
      <c r="O2738" s="40"/>
      <c r="P2738" s="40"/>
      <c r="Q2738" s="40"/>
      <c r="R2738" s="39"/>
      <c r="S2738" s="39"/>
      <c r="T2738" s="39"/>
      <c r="U2738" s="40"/>
      <c r="V2738" s="39"/>
      <c r="W2738" s="69"/>
      <c r="Y2738" t="s">
        <v>40</v>
      </c>
      <c r="AA2738">
        <v>7190</v>
      </c>
      <c r="AB2738" t="b">
        <f>if((W2738=""),false,true)</f>
        <v>0</v>
      </c>
      <c r="AD2738" s="8"/>
    </row>
    <row r="2739" ht="14.25" customHeight="1">
      <c r="A2739" s="38">
        <v>25</v>
      </c>
      <c r="B2739" s="44" t="s">
        <v>758</v>
      </c>
      <c r="C2739" s="46" t="s">
        <v>2151</v>
      </c>
      <c r="D2739" s="46" t="s">
        <v>3699</v>
      </c>
      <c r="E2739" s="46" t="s">
        <v>3700</v>
      </c>
      <c r="F2739" s="41" t="s">
        <v>434</v>
      </c>
      <c r="G2739" s="41" t="s">
        <v>435</v>
      </c>
      <c r="H2739" s="65">
        <v>0.84</v>
      </c>
      <c r="I2739" t="s">
        <v>431</v>
      </c>
      <c r="K2739" s="46"/>
      <c r="L2739" s="46" t="str">
        <f>((I2739&amp;A2739)&amp;"-")&amp;B2739</f>
        <v>ONSC25-9-</v>
      </c>
      <c r="M2739" t="s">
        <v>583</v>
      </c>
      <c r="N2739" s="40"/>
      <c r="O2739" s="40"/>
      <c r="P2739" s="40"/>
      <c r="Q2739" s="40"/>
      <c r="R2739" s="39"/>
      <c r="S2739" s="39"/>
      <c r="T2739" s="39"/>
      <c r="U2739" s="40"/>
      <c r="V2739" s="39"/>
      <c r="W2739" s="69"/>
      <c r="Y2739" t="s">
        <v>40</v>
      </c>
      <c r="AA2739">
        <v>7190</v>
      </c>
      <c r="AB2739" t="b">
        <f>if((W2739=""),false,true)</f>
        <v>0</v>
      </c>
      <c r="AD2739" s="8"/>
    </row>
    <row r="2740" ht="14.25" customHeight="1">
      <c r="A2740" s="38">
        <v>25</v>
      </c>
      <c r="B2740" s="44" t="s">
        <v>2157</v>
      </c>
      <c r="C2740" s="46" t="s">
        <v>2151</v>
      </c>
      <c r="D2740" s="46" t="s">
        <v>3699</v>
      </c>
      <c r="E2740" s="46" t="s">
        <v>3700</v>
      </c>
      <c r="F2740" s="41" t="s">
        <v>238</v>
      </c>
      <c r="G2740" s="41" t="s">
        <v>239</v>
      </c>
      <c r="H2740" s="65">
        <v>1.75</v>
      </c>
      <c r="I2740" t="s">
        <v>431</v>
      </c>
      <c r="K2740" s="46"/>
      <c r="L2740" s="46" t="str">
        <f>((I2740&amp;A2740)&amp;"-")&amp;B2740</f>
        <v>ONSC25-13-</v>
      </c>
      <c r="M2740" t="s">
        <v>583</v>
      </c>
      <c r="N2740" s="40"/>
      <c r="O2740" s="40"/>
      <c r="P2740" s="40"/>
      <c r="Q2740" s="40"/>
      <c r="R2740" s="39"/>
      <c r="S2740" s="39"/>
      <c r="T2740" s="39"/>
      <c r="U2740" s="40"/>
      <c r="V2740" s="39"/>
      <c r="W2740" s="69"/>
      <c r="Y2740" t="s">
        <v>40</v>
      </c>
      <c r="AA2740">
        <v>7190</v>
      </c>
      <c r="AB2740" t="b">
        <f>if((W2740=""),false,true)</f>
        <v>0</v>
      </c>
      <c r="AD2740" s="8"/>
    </row>
    <row r="2741" ht="14.25" customHeight="1">
      <c r="A2741" s="38">
        <v>913</v>
      </c>
      <c r="B2741" s="44" t="s">
        <v>3701</v>
      </c>
      <c r="C2741" s="46" t="s">
        <v>3702</v>
      </c>
      <c r="D2741" s="46" t="s">
        <v>3699</v>
      </c>
      <c r="E2741" s="46" t="s">
        <v>3700</v>
      </c>
      <c r="F2741" s="41" t="s">
        <v>48</v>
      </c>
      <c r="G2741" s="41" t="s">
        <v>49</v>
      </c>
      <c r="H2741" s="65">
        <f>AD2741</f>
        <v>0.00253400710991</v>
      </c>
      <c r="I2741" t="s">
        <v>37</v>
      </c>
      <c r="K2741" s="46" t="s">
        <v>43</v>
      </c>
      <c r="L2741" s="46" t="str">
        <f>((I2741&amp;A2741)&amp;"-")&amp;B2741</f>
        <v>REF913-Paul; ZEPCAC; Zeitschrift fuer Physikalische Chemie, Stoechiometrie und Verwandtschaftslehre; 14; 1894; 111; ISBN: 0374-8501;</v>
      </c>
      <c r="M2741" t="s">
        <v>583</v>
      </c>
      <c r="N2741" s="40"/>
      <c r="O2741" s="40"/>
      <c r="P2741" s="40"/>
      <c r="Q2741" s="40"/>
      <c r="R2741" s="39"/>
      <c r="S2741" s="39"/>
      <c r="T2741" s="39"/>
      <c r="U2741" s="40">
        <v>136.148</v>
      </c>
      <c r="V2741" s="39"/>
      <c r="W2741" s="69"/>
      <c r="Y2741" t="s">
        <v>40</v>
      </c>
      <c r="AA2741">
        <v>7190</v>
      </c>
      <c r="AB2741" t="b">
        <v>0</v>
      </c>
      <c r="AC2741">
        <v>0.345</v>
      </c>
      <c r="AD2741" s="8">
        <f>AC2741/U2741</f>
        <v>0.00253400710991</v>
      </c>
    </row>
    <row r="2742" ht="14.25" customHeight="1">
      <c r="A2742" s="38">
        <v>997</v>
      </c>
      <c r="B2742" s="44" t="s">
        <v>638</v>
      </c>
      <c r="C2742" s="46" t="s">
        <v>639</v>
      </c>
      <c r="D2742" s="11" t="s">
        <v>3699</v>
      </c>
      <c r="E2742" s="46" t="s">
        <v>3703</v>
      </c>
      <c r="F2742" s="5" t="s">
        <v>35</v>
      </c>
      <c r="G2742" s="5" t="s">
        <v>36</v>
      </c>
      <c r="H2742" s="65">
        <v>0.478630092</v>
      </c>
      <c r="I2742" t="s">
        <v>37</v>
      </c>
      <c r="K2742" s="47"/>
      <c r="L2742" s="47" t="str">
        <f>((I2742&amp;A2742)&amp;"-")&amp;B2742</f>
        <v>REF997-Kia Sepassi and Samuel H. Yalkowsky. Solubility Prediction in Octanol: A Technical Note. AAPS PharmSciTech 2006; 7 (1) Article 26</v>
      </c>
      <c r="M2742" t="s">
        <v>583</v>
      </c>
      <c r="N2742" s="71"/>
      <c r="O2742" s="71"/>
      <c r="P2742" s="71"/>
      <c r="Q2742" s="71"/>
      <c r="R2742" s="29"/>
      <c r="S2742" s="29"/>
      <c r="T2742" s="29"/>
      <c r="U2742" s="71"/>
      <c r="V2742" s="29"/>
      <c r="W2742" s="60"/>
      <c r="Y2742" t="s">
        <v>40</v>
      </c>
      <c r="AA2742">
        <v>7190</v>
      </c>
      <c r="AB2742" t="b">
        <f>if((W2742=""),false,true)</f>
        <v>0</v>
      </c>
      <c r="AD2742" s="37"/>
    </row>
    <row r="2743" ht="14.25" customHeight="1">
      <c r="A2743" s="38">
        <v>1098</v>
      </c>
      <c r="B2743" s="46" t="s">
        <v>3704</v>
      </c>
      <c r="C2743" s="46" t="s">
        <v>1115</v>
      </c>
      <c r="D2743" s="11" t="s">
        <v>3699</v>
      </c>
      <c r="E2743" s="11" t="s">
        <v>3703</v>
      </c>
      <c r="F2743" s="11" t="s">
        <v>1603</v>
      </c>
      <c r="G2743" s="7" t="s">
        <v>1674</v>
      </c>
      <c r="H2743">
        <v>0.27206736649161</v>
      </c>
      <c r="I2743" t="s">
        <v>37</v>
      </c>
      <c r="K2743" s="47"/>
      <c r="L2743" s="47" t="s">
        <v>3705</v>
      </c>
      <c r="M2743" t="s">
        <v>583</v>
      </c>
      <c r="N2743" s="71"/>
      <c r="O2743" s="71"/>
      <c r="P2743" s="71"/>
      <c r="Q2743" s="71"/>
      <c r="R2743" s="29"/>
      <c r="S2743" s="29"/>
      <c r="T2743" s="29"/>
      <c r="U2743" s="71"/>
      <c r="V2743" s="29"/>
      <c r="W2743" s="60"/>
      <c r="Y2743" t="s">
        <v>40</v>
      </c>
      <c r="AA2743">
        <v>7190</v>
      </c>
      <c r="AB2743" t="b">
        <f>if((W2743=""),false,true)</f>
        <v>0</v>
      </c>
      <c r="AD2743" s="37"/>
    </row>
    <row r="2744" ht="14.25" customHeight="1">
      <c r="A2744" s="38">
        <v>1098</v>
      </c>
      <c r="B2744" s="46" t="s">
        <v>3704</v>
      </c>
      <c r="C2744" s="46" t="s">
        <v>1115</v>
      </c>
      <c r="D2744" s="11" t="s">
        <v>3699</v>
      </c>
      <c r="E2744" s="11" t="s">
        <v>3703</v>
      </c>
      <c r="F2744" s="11" t="s">
        <v>3612</v>
      </c>
      <c r="G2744" s="7" t="s">
        <v>3613</v>
      </c>
      <c r="H2744">
        <v>1.7724601737621</v>
      </c>
      <c r="I2744" t="s">
        <v>37</v>
      </c>
      <c r="K2744" s="47"/>
      <c r="L2744" s="47" t="s">
        <v>3705</v>
      </c>
      <c r="M2744" t="s">
        <v>583</v>
      </c>
      <c r="N2744" s="71"/>
      <c r="O2744" s="71"/>
      <c r="P2744" s="71"/>
      <c r="Q2744" s="71"/>
      <c r="R2744" s="29"/>
      <c r="S2744" s="29"/>
      <c r="T2744" s="29"/>
      <c r="U2744" s="71"/>
      <c r="V2744" s="29"/>
      <c r="W2744" s="60"/>
      <c r="Y2744" t="s">
        <v>40</v>
      </c>
      <c r="AA2744">
        <v>7190</v>
      </c>
      <c r="AB2744" t="b">
        <f>if((W2744=""),false,true)</f>
        <v>0</v>
      </c>
      <c r="AD2744" s="37"/>
    </row>
    <row r="2745" ht="14.25" customHeight="1">
      <c r="A2745" s="38">
        <v>1098</v>
      </c>
      <c r="B2745" s="46" t="s">
        <v>3704</v>
      </c>
      <c r="C2745" s="46" t="s">
        <v>1115</v>
      </c>
      <c r="D2745" s="11" t="s">
        <v>3699</v>
      </c>
      <c r="E2745" s="11" t="s">
        <v>3703</v>
      </c>
      <c r="F2745" s="11" t="s">
        <v>1108</v>
      </c>
      <c r="G2745" s="7" t="s">
        <v>3372</v>
      </c>
      <c r="H2745">
        <v>1.4661469362335</v>
      </c>
      <c r="I2745" t="s">
        <v>37</v>
      </c>
      <c r="K2745" s="47"/>
      <c r="L2745" s="47" t="s">
        <v>3705</v>
      </c>
      <c r="M2745" t="s">
        <v>583</v>
      </c>
      <c r="N2745" s="71"/>
      <c r="O2745" s="71"/>
      <c r="P2745" s="71"/>
      <c r="Q2745" s="71"/>
      <c r="R2745" s="29"/>
      <c r="S2745" s="29"/>
      <c r="T2745" s="29"/>
      <c r="U2745" s="71"/>
      <c r="V2745" s="29"/>
      <c r="W2745" s="60"/>
      <c r="Y2745" t="s">
        <v>40</v>
      </c>
      <c r="AA2745">
        <v>7190</v>
      </c>
      <c r="AB2745" t="b">
        <f>if((W2745=""),false,true)</f>
        <v>0</v>
      </c>
      <c r="AD2745" s="37"/>
    </row>
    <row r="2746" ht="14.25" customHeight="1">
      <c r="A2746" s="38">
        <v>1098</v>
      </c>
      <c r="B2746" s="46" t="s">
        <v>3704</v>
      </c>
      <c r="C2746" s="46" t="s">
        <v>1115</v>
      </c>
      <c r="D2746" s="11" t="s">
        <v>3699</v>
      </c>
      <c r="E2746" s="11" t="s">
        <v>3703</v>
      </c>
      <c r="F2746" s="11" t="s">
        <v>1363</v>
      </c>
      <c r="G2746" s="7" t="s">
        <v>3706</v>
      </c>
      <c r="H2746">
        <v>0.7424707360637</v>
      </c>
      <c r="I2746" t="s">
        <v>37</v>
      </c>
      <c r="K2746" s="47"/>
      <c r="L2746" s="47" t="s">
        <v>3705</v>
      </c>
      <c r="M2746" t="s">
        <v>583</v>
      </c>
      <c r="N2746" s="71"/>
      <c r="O2746" s="71"/>
      <c r="P2746" s="71"/>
      <c r="Q2746" s="71"/>
      <c r="R2746" s="29"/>
      <c r="S2746" s="29"/>
      <c r="T2746" s="29"/>
      <c r="U2746" s="71"/>
      <c r="V2746" s="29"/>
      <c r="W2746" s="60"/>
      <c r="Y2746" t="s">
        <v>40</v>
      </c>
      <c r="AA2746">
        <v>7190</v>
      </c>
      <c r="AB2746" t="b">
        <f>if((W2746=""),false,true)</f>
        <v>0</v>
      </c>
      <c r="AD2746" s="37"/>
    </row>
    <row r="2747" ht="14.25" customHeight="1">
      <c r="A2747" s="38">
        <v>1099</v>
      </c>
      <c r="B2747" s="46" t="s">
        <v>3707</v>
      </c>
      <c r="C2747" s="46" t="s">
        <v>1115</v>
      </c>
      <c r="D2747" s="11" t="s">
        <v>3699</v>
      </c>
      <c r="E2747" s="11" t="s">
        <v>3703</v>
      </c>
      <c r="F2747" s="11" t="s">
        <v>35</v>
      </c>
      <c r="G2747" s="7" t="s">
        <v>36</v>
      </c>
      <c r="H2747">
        <v>0.39311026016059</v>
      </c>
      <c r="I2747" t="s">
        <v>37</v>
      </c>
      <c r="K2747" s="47"/>
      <c r="L2747" s="47" t="s">
        <v>3708</v>
      </c>
      <c r="M2747" t="s">
        <v>583</v>
      </c>
      <c r="N2747" s="71"/>
      <c r="O2747" s="71"/>
      <c r="P2747" s="71"/>
      <c r="Q2747" s="71"/>
      <c r="R2747" s="29"/>
      <c r="S2747" s="29"/>
      <c r="T2747" s="29"/>
      <c r="U2747" s="71"/>
      <c r="V2747" s="29"/>
      <c r="W2747" s="60"/>
      <c r="Y2747" t="s">
        <v>40</v>
      </c>
      <c r="AA2747">
        <v>7190</v>
      </c>
      <c r="AB2747" t="b">
        <f>if((W2747=""),false,true)</f>
        <v>0</v>
      </c>
      <c r="AD2747" s="37"/>
    </row>
    <row r="2748" ht="14.25" customHeight="1">
      <c r="A2748" s="38">
        <v>1168</v>
      </c>
      <c r="B2748" s="46" t="s">
        <v>1613</v>
      </c>
      <c r="C2748" s="46" t="s">
        <v>577</v>
      </c>
      <c r="D2748" s="11" t="s">
        <v>3699</v>
      </c>
      <c r="E2748" s="11" t="s">
        <v>3703</v>
      </c>
      <c r="F2748" s="7" t="s">
        <v>1616</v>
      </c>
      <c r="G2748" s="7" t="s">
        <v>1617</v>
      </c>
      <c r="H2748">
        <v>0.97868095345127</v>
      </c>
      <c r="I2748" s="46" t="s">
        <v>37</v>
      </c>
      <c r="K2748" s="46"/>
      <c r="L2748" t="s">
        <v>1618</v>
      </c>
      <c r="M2748" t="s">
        <v>583</v>
      </c>
      <c r="N2748" s="40"/>
      <c r="O2748" s="40"/>
      <c r="P2748" s="40"/>
      <c r="Q2748" s="40"/>
      <c r="R2748" s="39"/>
      <c r="S2748" s="39"/>
      <c r="T2748" s="39"/>
      <c r="U2748" s="40"/>
      <c r="V2748" s="39"/>
      <c r="W2748" s="69"/>
      <c r="Y2748" t="s">
        <v>40</v>
      </c>
      <c r="AA2748">
        <v>7190</v>
      </c>
      <c r="AB2748" s="46" t="b">
        <f>if((W2748=""),false,true)</f>
        <v>0</v>
      </c>
      <c r="AD2748" s="8"/>
    </row>
    <row r="2749" ht="14.25" customHeight="1">
      <c r="A2749" s="38">
        <v>1211</v>
      </c>
      <c r="B2749" s="46" t="s">
        <v>2043</v>
      </c>
      <c r="C2749" s="46" t="s">
        <v>577</v>
      </c>
      <c r="D2749" s="11" t="s">
        <v>3699</v>
      </c>
      <c r="E2749" s="11" t="s">
        <v>3703</v>
      </c>
      <c r="F2749" s="7" t="s">
        <v>35</v>
      </c>
      <c r="G2749" s="7" t="s">
        <v>668</v>
      </c>
      <c r="H2749">
        <v>0.3929143269117</v>
      </c>
      <c r="I2749" s="46" t="s">
        <v>37</v>
      </c>
      <c r="K2749" s="46"/>
      <c r="L2749" t="s">
        <v>2044</v>
      </c>
      <c r="M2749" t="s">
        <v>583</v>
      </c>
      <c r="N2749" s="40"/>
      <c r="O2749" s="40"/>
      <c r="P2749" s="40"/>
      <c r="Q2749" s="40"/>
      <c r="R2749" s="39"/>
      <c r="S2749" s="39"/>
      <c r="T2749" s="39"/>
      <c r="U2749" s="40"/>
      <c r="V2749" s="39"/>
      <c r="W2749" s="69"/>
      <c r="Y2749" t="s">
        <v>40</v>
      </c>
      <c r="AA2749">
        <v>7190</v>
      </c>
      <c r="AB2749" s="46" t="b">
        <f>if((W2749=""),false,true)</f>
        <v>0</v>
      </c>
      <c r="AD2749" s="8"/>
    </row>
    <row r="2750" ht="14.25" customHeight="1">
      <c r="A2750" s="38">
        <v>1283</v>
      </c>
      <c r="B2750" s="46" t="s">
        <v>31</v>
      </c>
      <c r="C2750" s="46" t="s">
        <v>32</v>
      </c>
      <c r="D2750" s="46" t="s">
        <v>3699</v>
      </c>
      <c r="E2750" s="46" t="s">
        <v>3703</v>
      </c>
      <c r="F2750" t="s">
        <v>35</v>
      </c>
      <c r="G2750" s="46" t="s">
        <v>36</v>
      </c>
      <c r="H2750">
        <v>0.4786300923</v>
      </c>
      <c r="I2750" t="s">
        <v>37</v>
      </c>
      <c r="L2750" t="s">
        <v>38</v>
      </c>
      <c r="M2750" t="s">
        <v>39</v>
      </c>
      <c r="N2750" s="40"/>
      <c r="O2750" s="40"/>
      <c r="P2750" s="40"/>
      <c r="Q2750" s="40"/>
      <c r="R2750" s="39"/>
      <c r="S2750" s="39"/>
      <c r="T2750" s="39"/>
      <c r="U2750" s="40"/>
      <c r="V2750" s="39"/>
      <c r="W2750" s="69"/>
      <c r="Y2750" t="s">
        <v>40</v>
      </c>
      <c r="AA2750">
        <v>7190</v>
      </c>
      <c r="AB2750" s="46" t="b">
        <f>if((W2750=""),false,true)</f>
        <v>0</v>
      </c>
      <c r="AD2750" s="8"/>
    </row>
    <row r="2751" ht="14.25" customHeight="1">
      <c r="A2751" s="38">
        <v>1287</v>
      </c>
      <c r="B2751" s="46" t="s">
        <v>53</v>
      </c>
      <c r="C2751" s="46" t="s">
        <v>45</v>
      </c>
      <c r="D2751" s="46" t="s">
        <v>3699</v>
      </c>
      <c r="E2751" s="46" t="s">
        <v>3703</v>
      </c>
      <c r="F2751" t="s">
        <v>48</v>
      </c>
      <c r="G2751" s="46" t="s">
        <v>49</v>
      </c>
      <c r="H2751">
        <v>0.002511886432</v>
      </c>
      <c r="I2751" t="s">
        <v>37</v>
      </c>
      <c r="L2751" t="s">
        <v>50</v>
      </c>
      <c r="M2751" t="s">
        <v>39</v>
      </c>
      <c r="N2751" s="40"/>
      <c r="O2751" s="40"/>
      <c r="P2751" s="40"/>
      <c r="Q2751" s="40"/>
      <c r="R2751" s="39"/>
      <c r="S2751" s="39"/>
      <c r="T2751" s="39"/>
      <c r="U2751" s="40"/>
      <c r="V2751" s="39"/>
      <c r="W2751" s="69"/>
      <c r="Y2751" t="s">
        <v>40</v>
      </c>
      <c r="AA2751">
        <v>7190</v>
      </c>
      <c r="AB2751" s="46" t="b">
        <v>0</v>
      </c>
      <c r="AD2751" s="8"/>
    </row>
    <row r="2752" ht="14.25" customHeight="1">
      <c r="A2752" s="38">
        <v>1308</v>
      </c>
      <c r="B2752" s="46" t="s">
        <v>41</v>
      </c>
      <c r="C2752" s="46" t="s">
        <v>42</v>
      </c>
      <c r="D2752" s="46" t="s">
        <v>3699</v>
      </c>
      <c r="E2752" s="46" t="s">
        <v>3709</v>
      </c>
      <c r="F2752" t="s">
        <v>35</v>
      </c>
      <c r="G2752" s="12" t="s">
        <v>36</v>
      </c>
      <c r="H2752">
        <v>0.478630092322638</v>
      </c>
      <c r="I2752" t="s">
        <v>37</v>
      </c>
      <c r="K2752" s="47" t="s">
        <v>43</v>
      </c>
      <c r="L2752" s="47" t="str">
        <f>((I2752&amp;A2752)&amp;"-")&amp;B2752</f>
        <v>REF1308-Abraham M.H. and Acree Jr. W.E. The solubility of liquid and solid compounds in dry octan-1-ol. Chemosphere (2013)</v>
      </c>
      <c r="M2752" t="s">
        <v>39</v>
      </c>
      <c r="N2752" s="71"/>
      <c r="O2752" s="71"/>
      <c r="P2752" s="71"/>
      <c r="Q2752" s="71"/>
      <c r="R2752" s="29"/>
      <c r="S2752" s="29"/>
      <c r="T2752" s="29"/>
      <c r="U2752" s="71"/>
      <c r="V2752" s="29"/>
      <c r="W2752" s="60"/>
      <c r="Y2752" t="s">
        <v>40</v>
      </c>
      <c r="AA2752">
        <v>7190</v>
      </c>
      <c r="AB2752" t="b">
        <f>if((W2752=""),false,true)</f>
        <v>0</v>
      </c>
      <c r="AD2752" s="37"/>
    </row>
    <row r="2753" ht="14.25" customHeight="1">
      <c r="A2753" s="38">
        <v>1287</v>
      </c>
      <c r="B2753" s="46" t="s">
        <v>53</v>
      </c>
      <c r="C2753" s="46" t="s">
        <v>45</v>
      </c>
      <c r="D2753" s="46" t="s">
        <v>3710</v>
      </c>
      <c r="E2753" s="46" t="s">
        <v>3711</v>
      </c>
      <c r="F2753" t="s">
        <v>48</v>
      </c>
      <c r="G2753" s="46" t="s">
        <v>49</v>
      </c>
      <c r="H2753">
        <v>0.131825673856</v>
      </c>
      <c r="I2753" t="s">
        <v>37</v>
      </c>
      <c r="L2753" t="s">
        <v>50</v>
      </c>
      <c r="M2753" t="s">
        <v>39</v>
      </c>
      <c r="N2753" s="40"/>
      <c r="O2753" s="40"/>
      <c r="P2753" s="40"/>
      <c r="Q2753" s="40"/>
      <c r="R2753" s="39"/>
      <c r="S2753" s="39"/>
      <c r="T2753" s="39"/>
      <c r="U2753" s="40"/>
      <c r="V2753" s="39"/>
      <c r="W2753" s="69"/>
      <c r="Y2753" t="s">
        <v>40</v>
      </c>
      <c r="AA2753">
        <v>11040</v>
      </c>
      <c r="AB2753" s="46" t="b">
        <v>0</v>
      </c>
      <c r="AD2753" s="8"/>
    </row>
    <row r="2754" ht="14.25" customHeight="1">
      <c r="A2754" s="38">
        <v>1287</v>
      </c>
      <c r="B2754" s="46" t="s">
        <v>53</v>
      </c>
      <c r="C2754" s="46" t="s">
        <v>45</v>
      </c>
      <c r="D2754" s="46" t="s">
        <v>3712</v>
      </c>
      <c r="E2754" s="46" t="s">
        <v>3713</v>
      </c>
      <c r="F2754" t="s">
        <v>48</v>
      </c>
      <c r="G2754" s="46" t="s">
        <v>49</v>
      </c>
      <c r="H2754">
        <v>0.338844156139</v>
      </c>
      <c r="I2754" t="s">
        <v>37</v>
      </c>
      <c r="L2754" t="s">
        <v>50</v>
      </c>
      <c r="M2754" t="s">
        <v>39</v>
      </c>
      <c r="N2754" s="40"/>
      <c r="O2754" s="40"/>
      <c r="P2754" s="40"/>
      <c r="Q2754" s="40"/>
      <c r="R2754" s="39"/>
      <c r="S2754" s="39"/>
      <c r="T2754" s="39"/>
      <c r="U2754" s="40"/>
      <c r="V2754" s="39"/>
      <c r="W2754" s="69"/>
      <c r="Y2754" t="s">
        <v>40</v>
      </c>
      <c r="AA2754">
        <v>512569</v>
      </c>
      <c r="AB2754" s="46" t="b">
        <v>0</v>
      </c>
      <c r="AD2754" s="8"/>
    </row>
    <row r="2755" ht="14.25" customHeight="1">
      <c r="A2755" s="38">
        <v>1287</v>
      </c>
      <c r="B2755" s="46" t="s">
        <v>53</v>
      </c>
      <c r="C2755" s="46" t="s">
        <v>45</v>
      </c>
      <c r="D2755" s="46" t="s">
        <v>3714</v>
      </c>
      <c r="E2755" s="46" t="s">
        <v>3715</v>
      </c>
      <c r="F2755" t="s">
        <v>48</v>
      </c>
      <c r="G2755" s="46" t="s">
        <v>49</v>
      </c>
      <c r="H2755">
        <v>0.004365158322</v>
      </c>
      <c r="I2755" t="s">
        <v>37</v>
      </c>
      <c r="L2755" t="s">
        <v>50</v>
      </c>
      <c r="M2755" t="s">
        <v>39</v>
      </c>
      <c r="N2755" s="40"/>
      <c r="O2755" s="40"/>
      <c r="P2755" s="40"/>
      <c r="Q2755" s="40"/>
      <c r="R2755" s="39"/>
      <c r="S2755" s="39"/>
      <c r="T2755" s="39"/>
      <c r="U2755" s="40"/>
      <c r="V2755" s="39"/>
      <c r="W2755" s="69"/>
      <c r="Y2755" t="s">
        <v>40</v>
      </c>
      <c r="AA2755">
        <v>218576</v>
      </c>
      <c r="AB2755" s="46" t="b">
        <v>0</v>
      </c>
      <c r="AD2755" s="8"/>
    </row>
    <row r="2756" ht="14.25" customHeight="1">
      <c r="A2756" s="38">
        <v>1287</v>
      </c>
      <c r="B2756" s="46" t="s">
        <v>44</v>
      </c>
      <c r="C2756" s="46" t="s">
        <v>45</v>
      </c>
      <c r="D2756" s="46" t="s">
        <v>3714</v>
      </c>
      <c r="E2756" s="46" t="s">
        <v>3715</v>
      </c>
      <c r="F2756" t="s">
        <v>48</v>
      </c>
      <c r="G2756" s="46" t="s">
        <v>49</v>
      </c>
      <c r="H2756">
        <v>0.004315190768</v>
      </c>
      <c r="I2756" t="s">
        <v>37</v>
      </c>
      <c r="L2756" t="s">
        <v>50</v>
      </c>
      <c r="M2756" t="s">
        <v>39</v>
      </c>
      <c r="N2756" s="40"/>
      <c r="O2756" s="40"/>
      <c r="P2756" s="40"/>
      <c r="Q2756" s="40"/>
      <c r="R2756" s="39"/>
      <c r="S2756" s="39"/>
      <c r="T2756" s="39"/>
      <c r="U2756" s="40"/>
      <c r="V2756" s="39"/>
      <c r="W2756" s="69"/>
      <c r="Y2756" t="s">
        <v>40</v>
      </c>
      <c r="AA2756">
        <v>218576</v>
      </c>
      <c r="AB2756" s="46" t="b">
        <v>0</v>
      </c>
      <c r="AD2756" s="8"/>
    </row>
    <row r="2757" ht="14.25" customHeight="1">
      <c r="A2757" s="38">
        <v>1287</v>
      </c>
      <c r="B2757" s="46" t="s">
        <v>44</v>
      </c>
      <c r="C2757" s="46" t="s">
        <v>45</v>
      </c>
      <c r="D2757" s="46" t="s">
        <v>3716</v>
      </c>
      <c r="E2757" s="46" t="s">
        <v>3717</v>
      </c>
      <c r="F2757" t="s">
        <v>48</v>
      </c>
      <c r="G2757" s="46" t="s">
        <v>49</v>
      </c>
      <c r="H2757">
        <v>0.041495404263</v>
      </c>
      <c r="I2757" t="s">
        <v>37</v>
      </c>
      <c r="L2757" t="s">
        <v>50</v>
      </c>
      <c r="M2757" t="s">
        <v>39</v>
      </c>
      <c r="N2757" s="40"/>
      <c r="O2757" s="40"/>
      <c r="P2757" s="40"/>
      <c r="Q2757" s="40"/>
      <c r="R2757" s="39"/>
      <c r="S2757" s="39"/>
      <c r="T2757" s="39"/>
      <c r="U2757" s="40"/>
      <c r="V2757" s="39"/>
      <c r="W2757" s="69"/>
      <c r="Y2757" t="s">
        <v>40</v>
      </c>
      <c r="AA2757">
        <v>173103</v>
      </c>
      <c r="AB2757" s="46" t="b">
        <v>0</v>
      </c>
      <c r="AD2757" s="8"/>
    </row>
    <row r="2758" ht="14.25" customHeight="1">
      <c r="A2758" s="38">
        <v>1287</v>
      </c>
      <c r="B2758" s="46" t="s">
        <v>44</v>
      </c>
      <c r="C2758" s="46" t="s">
        <v>45</v>
      </c>
      <c r="D2758" s="46" t="s">
        <v>3718</v>
      </c>
      <c r="E2758" s="46" t="s">
        <v>3719</v>
      </c>
      <c r="F2758" t="s">
        <v>48</v>
      </c>
      <c r="G2758" s="46" t="s">
        <v>49</v>
      </c>
      <c r="H2758">
        <v>0.000330369541</v>
      </c>
      <c r="I2758" t="s">
        <v>37</v>
      </c>
      <c r="L2758" t="s">
        <v>50</v>
      </c>
      <c r="M2758" t="s">
        <v>39</v>
      </c>
      <c r="N2758" s="40"/>
      <c r="O2758" s="40"/>
      <c r="P2758" s="40"/>
      <c r="Q2758" s="40"/>
      <c r="R2758" s="39"/>
      <c r="S2758" s="39"/>
      <c r="T2758" s="39"/>
      <c r="U2758" s="40"/>
      <c r="V2758" s="39"/>
      <c r="W2758" s="69"/>
      <c r="Y2758" t="s">
        <v>40</v>
      </c>
      <c r="AA2758">
        <v>244517</v>
      </c>
      <c r="AB2758" s="46" t="b">
        <v>0</v>
      </c>
      <c r="AD2758" s="8"/>
    </row>
    <row r="2759" ht="14.25" customHeight="1">
      <c r="A2759" s="38">
        <v>1287</v>
      </c>
      <c r="B2759" s="46" t="s">
        <v>44</v>
      </c>
      <c r="C2759" s="46" t="s">
        <v>45</v>
      </c>
      <c r="D2759" s="46" t="s">
        <v>3720</v>
      </c>
      <c r="E2759" s="46" t="s">
        <v>3721</v>
      </c>
      <c r="F2759" t="s">
        <v>48</v>
      </c>
      <c r="G2759" s="46" t="s">
        <v>49</v>
      </c>
      <c r="H2759">
        <v>0.00014092888</v>
      </c>
      <c r="I2759" t="s">
        <v>37</v>
      </c>
      <c r="L2759" t="s">
        <v>50</v>
      </c>
      <c r="M2759" t="s">
        <v>39</v>
      </c>
      <c r="N2759" s="40"/>
      <c r="O2759" s="40"/>
      <c r="P2759" s="40"/>
      <c r="Q2759" s="40"/>
      <c r="R2759" s="39"/>
      <c r="S2759" s="39"/>
      <c r="T2759" s="39"/>
      <c r="U2759" s="40"/>
      <c r="V2759" s="39"/>
      <c r="W2759" s="69"/>
      <c r="Y2759" t="s">
        <v>40</v>
      </c>
      <c r="AA2759">
        <v>190750</v>
      </c>
      <c r="AB2759" s="46" t="b">
        <v>0</v>
      </c>
      <c r="AD2759" s="8"/>
    </row>
    <row r="2760" ht="14.25" customHeight="1">
      <c r="A2760" s="38">
        <v>1283</v>
      </c>
      <c r="B2760" s="46" t="s">
        <v>31</v>
      </c>
      <c r="C2760" s="46" t="s">
        <v>32</v>
      </c>
      <c r="D2760" s="46" t="s">
        <v>3722</v>
      </c>
      <c r="E2760" s="46" t="s">
        <v>3723</v>
      </c>
      <c r="F2760" t="s">
        <v>35</v>
      </c>
      <c r="G2760" s="46" t="s">
        <v>36</v>
      </c>
      <c r="H2760">
        <v>0.0660693448</v>
      </c>
      <c r="I2760" t="s">
        <v>37</v>
      </c>
      <c r="L2760" t="s">
        <v>38</v>
      </c>
      <c r="M2760" t="s">
        <v>39</v>
      </c>
      <c r="N2760" s="40"/>
      <c r="O2760" s="40"/>
      <c r="P2760" s="40"/>
      <c r="Q2760" s="40"/>
      <c r="R2760" s="39"/>
      <c r="S2760" s="39"/>
      <c r="T2760" s="39"/>
      <c r="U2760" s="40"/>
      <c r="V2760" s="39"/>
      <c r="W2760" s="69"/>
      <c r="Y2760" t="s">
        <v>40</v>
      </c>
      <c r="AA2760">
        <v>202019</v>
      </c>
      <c r="AB2760" s="46" t="b">
        <f>if((W2760=""),false,true)</f>
        <v>0</v>
      </c>
      <c r="AD2760" s="8"/>
    </row>
    <row r="2761" ht="14.25" customHeight="1">
      <c r="A2761" s="38">
        <v>1287</v>
      </c>
      <c r="B2761" s="46" t="s">
        <v>44</v>
      </c>
      <c r="C2761" s="46" t="s">
        <v>45</v>
      </c>
      <c r="D2761" s="46" t="s">
        <v>3724</v>
      </c>
      <c r="E2761" s="46" t="s">
        <v>3725</v>
      </c>
      <c r="F2761" t="s">
        <v>48</v>
      </c>
      <c r="G2761" s="46" t="s">
        <v>49</v>
      </c>
      <c r="H2761">
        <v>0.15381546403</v>
      </c>
      <c r="I2761" t="s">
        <v>37</v>
      </c>
      <c r="L2761" t="s">
        <v>50</v>
      </c>
      <c r="M2761" t="s">
        <v>39</v>
      </c>
      <c r="N2761" s="40"/>
      <c r="O2761" s="40"/>
      <c r="P2761" s="40"/>
      <c r="Q2761" s="40"/>
      <c r="R2761" s="39"/>
      <c r="S2761" s="39"/>
      <c r="T2761" s="39"/>
      <c r="U2761" s="40"/>
      <c r="V2761" s="39"/>
      <c r="W2761" s="69"/>
      <c r="Y2761" t="s">
        <v>40</v>
      </c>
      <c r="AA2761">
        <v>2303438</v>
      </c>
      <c r="AB2761" s="46" t="b">
        <v>0</v>
      </c>
      <c r="AD2761" s="8"/>
    </row>
    <row r="2762" ht="14.25" customHeight="1">
      <c r="A2762" s="38">
        <v>1287</v>
      </c>
      <c r="B2762" s="46" t="s">
        <v>44</v>
      </c>
      <c r="C2762" s="46" t="s">
        <v>45</v>
      </c>
      <c r="D2762" s="46" t="s">
        <v>3726</v>
      </c>
      <c r="E2762" s="46" t="s">
        <v>3727</v>
      </c>
      <c r="F2762" t="s">
        <v>48</v>
      </c>
      <c r="G2762" s="46" t="s">
        <v>49</v>
      </c>
      <c r="H2762">
        <v>0.00023227368</v>
      </c>
      <c r="I2762" t="s">
        <v>37</v>
      </c>
      <c r="L2762" s="46" t="str">
        <f>((I2762&amp;A2762)&amp;"-")&amp;B2762</f>
        <v>REF1287-Wang 99 - S3</v>
      </c>
      <c r="M2762" t="s">
        <v>39</v>
      </c>
      <c r="N2762" s="40"/>
      <c r="O2762" s="40"/>
      <c r="P2762" s="40"/>
      <c r="Q2762" s="40"/>
      <c r="R2762" s="39"/>
      <c r="S2762" s="39"/>
      <c r="T2762" s="39"/>
      <c r="U2762" s="40"/>
      <c r="V2762" s="39"/>
      <c r="W2762" s="69"/>
      <c r="Y2762" t="s">
        <v>40</v>
      </c>
      <c r="AA2762">
        <v>21376877</v>
      </c>
      <c r="AB2762" s="46" t="b">
        <v>0</v>
      </c>
      <c r="AD2762" s="8"/>
    </row>
    <row r="2763" ht="14.25" customHeight="1">
      <c r="A2763" s="38">
        <v>1287</v>
      </c>
      <c r="B2763" s="46" t="s">
        <v>53</v>
      </c>
      <c r="C2763" s="46" t="s">
        <v>45</v>
      </c>
      <c r="D2763" s="46" t="s">
        <v>3728</v>
      </c>
      <c r="E2763" s="46" t="s">
        <v>3729</v>
      </c>
      <c r="F2763" t="s">
        <v>48</v>
      </c>
      <c r="G2763" s="46" t="s">
        <v>49</v>
      </c>
      <c r="H2763">
        <v>0.002041737945</v>
      </c>
      <c r="I2763" t="s">
        <v>37</v>
      </c>
      <c r="L2763" t="s">
        <v>50</v>
      </c>
      <c r="M2763" t="s">
        <v>39</v>
      </c>
      <c r="N2763" s="40"/>
      <c r="O2763" s="40"/>
      <c r="P2763" s="40"/>
      <c r="Q2763" s="40"/>
      <c r="R2763" s="39"/>
      <c r="S2763" s="39"/>
      <c r="T2763" s="39"/>
      <c r="U2763" s="40"/>
      <c r="V2763" s="39"/>
      <c r="W2763" s="69"/>
      <c r="Y2763" t="s">
        <v>40</v>
      </c>
      <c r="AA2763">
        <v>7407</v>
      </c>
      <c r="AB2763" s="46" t="b">
        <v>0</v>
      </c>
      <c r="AD2763" s="8"/>
    </row>
    <row r="2764" ht="14.25" customHeight="1">
      <c r="A2764" s="38">
        <v>981</v>
      </c>
      <c r="B2764" s="44" t="s">
        <v>1926</v>
      </c>
      <c r="C2764" s="46" t="s">
        <v>1219</v>
      </c>
      <c r="D2764" s="46" t="s">
        <v>3730</v>
      </c>
      <c r="E2764" s="46" t="s">
        <v>3731</v>
      </c>
      <c r="F2764" s="41" t="s">
        <v>689</v>
      </c>
      <c r="G2764" s="41" t="s">
        <v>762</v>
      </c>
      <c r="H2764" s="65">
        <f>W2764</f>
        <v>1.21</v>
      </c>
      <c r="I2764" t="s">
        <v>37</v>
      </c>
      <c r="K2764" s="47" t="s">
        <v>43</v>
      </c>
      <c r="L2764" s="47" t="str">
        <f>((I2764&amp;A2764)&amp;"-")&amp;B2764</f>
        <v>REF981-Li; J.; Masso; J.J.; and Guertin; J.A.; Prediction of drug solubility in an acrylate adhesive based on the drug-polymer interaction parameter and drug solubility in acetonitrile. Journal of Controlled Release; 2002. 83: 211-221</v>
      </c>
      <c r="M2764" t="s">
        <v>39</v>
      </c>
      <c r="N2764" s="71">
        <f>U2764*V2764</f>
        <v>24.309824</v>
      </c>
      <c r="O2764" s="71">
        <v>100</v>
      </c>
      <c r="P2764" s="71">
        <v>0.786</v>
      </c>
      <c r="Q2764" s="71">
        <v>1.334</v>
      </c>
      <c r="R2764" s="29">
        <f>O2764/P2764</f>
        <v>127.226463104326</v>
      </c>
      <c r="S2764" s="29">
        <f>N2764/Q2764</f>
        <v>18.2232563718141</v>
      </c>
      <c r="T2764" s="29">
        <f>R2764+S2764</f>
        <v>145.44971947614</v>
      </c>
      <c r="U2764" s="71">
        <v>138.124</v>
      </c>
      <c r="V2764" s="29">
        <v>0.176</v>
      </c>
      <c r="W2764" s="60">
        <f>round((V2764/(T2764/1000)),4)</f>
        <v>1.21</v>
      </c>
      <c r="Y2764" t="s">
        <v>40</v>
      </c>
      <c r="AA2764">
        <v>13846959</v>
      </c>
      <c r="AB2764" t="b">
        <v>1</v>
      </c>
      <c r="AD2764" s="37"/>
    </row>
    <row r="2765" ht="14.25" customHeight="1">
      <c r="A2765" s="38">
        <v>1287</v>
      </c>
      <c r="B2765" s="46" t="s">
        <v>53</v>
      </c>
      <c r="C2765" s="46" t="s">
        <v>45</v>
      </c>
      <c r="D2765" s="46" t="s">
        <v>3730</v>
      </c>
      <c r="E2765" s="46" t="s">
        <v>3732</v>
      </c>
      <c r="F2765" t="s">
        <v>48</v>
      </c>
      <c r="G2765" s="46" t="s">
        <v>49</v>
      </c>
      <c r="H2765">
        <v>0.004265795188</v>
      </c>
      <c r="I2765" t="s">
        <v>37</v>
      </c>
      <c r="L2765" s="46" t="str">
        <f>((I2765&amp;A2765)&amp;"-")&amp;B2765</f>
        <v>REF1287-Wang 99 - S1</v>
      </c>
      <c r="M2765" t="s">
        <v>39</v>
      </c>
      <c r="N2765" s="40"/>
      <c r="O2765" s="40"/>
      <c r="P2765" s="40"/>
      <c r="Q2765" s="40"/>
      <c r="R2765" s="39"/>
      <c r="S2765" s="39"/>
      <c r="T2765" s="39"/>
      <c r="U2765" s="40"/>
      <c r="V2765" s="39"/>
      <c r="W2765" s="69"/>
      <c r="Y2765" t="s">
        <v>40</v>
      </c>
      <c r="AA2765">
        <v>13846959</v>
      </c>
      <c r="AB2765" s="46" t="b">
        <v>0</v>
      </c>
      <c r="AD2765" s="8"/>
    </row>
    <row r="2766" ht="14.25" customHeight="1">
      <c r="A2766" s="38">
        <v>1287</v>
      </c>
      <c r="B2766" s="46" t="s">
        <v>53</v>
      </c>
      <c r="C2766" s="46" t="s">
        <v>45</v>
      </c>
      <c r="D2766" s="46" t="s">
        <v>3733</v>
      </c>
      <c r="E2766" s="46" t="s">
        <v>3734</v>
      </c>
      <c r="F2766" t="s">
        <v>48</v>
      </c>
      <c r="G2766" s="46" t="s">
        <v>49</v>
      </c>
      <c r="H2766">
        <v>0.00389045145</v>
      </c>
      <c r="I2766" t="s">
        <v>37</v>
      </c>
      <c r="L2766" s="46" t="str">
        <f>((I2766&amp;A2766)&amp;"-")&amp;B2766</f>
        <v>REF1287-Wang 99 - S1</v>
      </c>
      <c r="M2766" t="s">
        <v>39</v>
      </c>
      <c r="N2766" s="40"/>
      <c r="O2766" s="40"/>
      <c r="P2766" s="40"/>
      <c r="Q2766" s="40"/>
      <c r="R2766" s="39"/>
      <c r="S2766" s="39"/>
      <c r="T2766" s="39"/>
      <c r="U2766" s="40"/>
      <c r="V2766" s="39"/>
      <c r="W2766" s="69"/>
      <c r="Y2766" t="s">
        <v>40</v>
      </c>
      <c r="AA2766">
        <v>21106148</v>
      </c>
      <c r="AB2766" s="46" t="b">
        <v>0</v>
      </c>
      <c r="AD2766" s="8"/>
    </row>
    <row r="2767" ht="14.25" customHeight="1">
      <c r="A2767" s="38">
        <v>1287</v>
      </c>
      <c r="B2767" s="46" t="s">
        <v>174</v>
      </c>
      <c r="C2767" s="46" t="s">
        <v>45</v>
      </c>
      <c r="D2767" s="46" t="s">
        <v>3733</v>
      </c>
      <c r="E2767" s="46" t="s">
        <v>3735</v>
      </c>
      <c r="F2767" t="s">
        <v>48</v>
      </c>
      <c r="G2767" s="46" t="s">
        <v>49</v>
      </c>
      <c r="H2767">
        <v>0.00389045145</v>
      </c>
      <c r="I2767" t="s">
        <v>37</v>
      </c>
      <c r="L2767" s="46" t="str">
        <f>((I2767&amp;A2767)&amp;"-")&amp;B2767</f>
        <v>REF1287-Wang 99 - S2</v>
      </c>
      <c r="M2767" t="s">
        <v>39</v>
      </c>
      <c r="N2767" s="40"/>
      <c r="O2767" s="40"/>
      <c r="P2767" s="40"/>
      <c r="Q2767" s="40"/>
      <c r="R2767" s="39"/>
      <c r="S2767" s="39"/>
      <c r="T2767" s="39"/>
      <c r="U2767" s="40"/>
      <c r="V2767" s="39"/>
      <c r="W2767" s="69"/>
      <c r="Y2767" t="s">
        <v>40</v>
      </c>
      <c r="AA2767">
        <v>21106148</v>
      </c>
      <c r="AB2767" s="46" t="b">
        <v>0</v>
      </c>
      <c r="AD2767" s="8"/>
    </row>
    <row r="2768" ht="14.25" customHeight="1">
      <c r="A2768" s="38">
        <v>33</v>
      </c>
      <c r="B2768" s="44" t="s">
        <v>433</v>
      </c>
      <c r="C2768" s="46" t="s">
        <v>1680</v>
      </c>
      <c r="D2768" s="46" t="s">
        <v>3736</v>
      </c>
      <c r="E2768" s="46" t="s">
        <v>3737</v>
      </c>
      <c r="F2768" s="41" t="s">
        <v>434</v>
      </c>
      <c r="G2768" s="41" t="s">
        <v>435</v>
      </c>
      <c r="H2768" s="65">
        <v>-0.1</v>
      </c>
      <c r="I2768" t="s">
        <v>431</v>
      </c>
      <c r="K2768" s="46" t="s">
        <v>1683</v>
      </c>
      <c r="L2768" s="46" t="str">
        <f>((I2768&amp;A2768)&amp;"-")&amp;B2768</f>
        <v>ONSC33-4-</v>
      </c>
      <c r="M2768" t="s">
        <v>1191</v>
      </c>
      <c r="N2768" s="40"/>
      <c r="O2768" s="40"/>
      <c r="P2768" s="40"/>
      <c r="Q2768" s="40"/>
      <c r="R2768" s="39"/>
      <c r="S2768" s="39"/>
      <c r="T2768" s="39"/>
      <c r="U2768" s="40"/>
      <c r="V2768" s="39"/>
      <c r="W2768" s="69"/>
      <c r="Y2768" t="s">
        <v>40</v>
      </c>
      <c r="Z2768" t="s">
        <v>294</v>
      </c>
      <c r="AA2768">
        <v>526</v>
      </c>
      <c r="AB2768" t="b">
        <f>if((W2768=""),false,true)</f>
        <v>0</v>
      </c>
      <c r="AD2768" s="8"/>
    </row>
    <row r="2769" ht="14.25" customHeight="1">
      <c r="A2769" s="38">
        <v>82</v>
      </c>
      <c r="B2769" s="44" t="s">
        <v>3738</v>
      </c>
      <c r="C2769" s="46" t="s">
        <v>1272</v>
      </c>
      <c r="D2769" s="46" t="s">
        <v>3736</v>
      </c>
      <c r="E2769" s="46" t="s">
        <v>3737</v>
      </c>
      <c r="F2769" s="41" t="s">
        <v>238</v>
      </c>
      <c r="G2769" s="41" t="s">
        <v>239</v>
      </c>
      <c r="H2769" s="65">
        <v>0.88</v>
      </c>
      <c r="I2769" t="s">
        <v>431</v>
      </c>
      <c r="K2769" s="46"/>
      <c r="L2769" s="46" t="s">
        <v>3739</v>
      </c>
      <c r="M2769" t="s">
        <v>1191</v>
      </c>
      <c r="N2769" s="40"/>
      <c r="O2769" s="40"/>
      <c r="P2769" s="40"/>
      <c r="Q2769" s="40"/>
      <c r="R2769" s="39"/>
      <c r="S2769" s="39"/>
      <c r="T2769" s="39"/>
      <c r="U2769" s="40"/>
      <c r="V2769" s="39"/>
      <c r="W2769" s="69"/>
      <c r="Y2769" t="s">
        <v>40</v>
      </c>
      <c r="AA2769">
        <v>526</v>
      </c>
      <c r="AB2769" t="b">
        <f>if((W2769=""),false,true)</f>
        <v>0</v>
      </c>
      <c r="AD2769" s="8"/>
    </row>
    <row r="2770" ht="14.25" customHeight="1">
      <c r="A2770" s="38">
        <v>98</v>
      </c>
      <c r="B2770" s="44" t="s">
        <v>3740</v>
      </c>
      <c r="C2770" s="46" t="s">
        <v>1277</v>
      </c>
      <c r="D2770" s="46" t="s">
        <v>3736</v>
      </c>
      <c r="E2770" s="46" t="s">
        <v>3737</v>
      </c>
      <c r="F2770" s="41" t="s">
        <v>689</v>
      </c>
      <c r="G2770" s="41" t="s">
        <v>762</v>
      </c>
      <c r="H2770" s="65">
        <v>1.41</v>
      </c>
      <c r="I2770" t="s">
        <v>431</v>
      </c>
      <c r="K2770" s="46"/>
      <c r="L2770" s="46" t="s">
        <v>3741</v>
      </c>
      <c r="M2770" t="s">
        <v>1191</v>
      </c>
      <c r="N2770" s="40"/>
      <c r="O2770" s="40"/>
      <c r="P2770" s="40"/>
      <c r="Q2770" s="40"/>
      <c r="R2770" s="39"/>
      <c r="S2770" s="39"/>
      <c r="T2770" s="39"/>
      <c r="U2770" s="40"/>
      <c r="V2770" s="39"/>
      <c r="W2770" s="69"/>
      <c r="Y2770" t="s">
        <v>40</v>
      </c>
      <c r="AA2770">
        <v>526</v>
      </c>
      <c r="AB2770" t="b">
        <f>if((W2770=""),false,true)</f>
        <v>0</v>
      </c>
      <c r="AD2770" s="8"/>
    </row>
    <row r="2771" ht="14.25" customHeight="1">
      <c r="A2771" s="38">
        <v>98</v>
      </c>
      <c r="B2771" s="44" t="s">
        <v>3742</v>
      </c>
      <c r="C2771" s="46" t="s">
        <v>1277</v>
      </c>
      <c r="D2771" s="46" t="s">
        <v>3736</v>
      </c>
      <c r="E2771" s="46" t="s">
        <v>3737</v>
      </c>
      <c r="F2771" s="41" t="s">
        <v>1281</v>
      </c>
      <c r="G2771" s="41" t="s">
        <v>1282</v>
      </c>
      <c r="H2771" s="65">
        <v>1.24</v>
      </c>
      <c r="I2771" t="s">
        <v>431</v>
      </c>
      <c r="K2771" s="46"/>
      <c r="L2771" s="46" t="s">
        <v>3743</v>
      </c>
      <c r="M2771" t="s">
        <v>1191</v>
      </c>
      <c r="N2771" s="40"/>
      <c r="O2771" s="40"/>
      <c r="P2771" s="40"/>
      <c r="Q2771" s="40"/>
      <c r="R2771" s="39"/>
      <c r="S2771" s="39"/>
      <c r="T2771" s="39"/>
      <c r="U2771" s="40"/>
      <c r="V2771" s="39"/>
      <c r="W2771" s="69"/>
      <c r="Y2771" t="s">
        <v>40</v>
      </c>
      <c r="AA2771">
        <v>526</v>
      </c>
      <c r="AB2771" t="b">
        <f>if((W2771=""),false,true)</f>
        <v>0</v>
      </c>
      <c r="AD2771" s="8"/>
    </row>
    <row r="2772" ht="14.25" customHeight="1">
      <c r="A2772" s="38">
        <v>98</v>
      </c>
      <c r="B2772" s="44" t="s">
        <v>3744</v>
      </c>
      <c r="C2772" s="46" t="s">
        <v>1277</v>
      </c>
      <c r="D2772" s="46" t="s">
        <v>3736</v>
      </c>
      <c r="E2772" s="46" t="s">
        <v>3737</v>
      </c>
      <c r="F2772" s="41" t="s">
        <v>434</v>
      </c>
      <c r="G2772" s="41" t="s">
        <v>435</v>
      </c>
      <c r="H2772" s="65">
        <v>-0.1</v>
      </c>
      <c r="I2772" t="s">
        <v>431</v>
      </c>
      <c r="K2772" s="46" t="s">
        <v>1683</v>
      </c>
      <c r="L2772" s="46" t="s">
        <v>3745</v>
      </c>
      <c r="M2772" t="s">
        <v>1191</v>
      </c>
      <c r="N2772" s="40"/>
      <c r="O2772" s="40"/>
      <c r="P2772" s="40"/>
      <c r="Q2772" s="40"/>
      <c r="R2772" s="39"/>
      <c r="S2772" s="39"/>
      <c r="T2772" s="39"/>
      <c r="U2772" s="40"/>
      <c r="V2772" s="39"/>
      <c r="W2772" s="69"/>
      <c r="Y2772" t="s">
        <v>40</v>
      </c>
      <c r="AA2772">
        <v>526</v>
      </c>
      <c r="AB2772" t="b">
        <f>if((W2772=""),false,true)</f>
        <v>0</v>
      </c>
      <c r="AD2772" s="8"/>
    </row>
    <row r="2773" ht="14.25" customHeight="1">
      <c r="A2773" s="38">
        <v>111</v>
      </c>
      <c r="B2773" s="44" t="s">
        <v>1690</v>
      </c>
      <c r="C2773" s="46" t="s">
        <v>3746</v>
      </c>
      <c r="D2773" s="46" t="s">
        <v>3736</v>
      </c>
      <c r="E2773" s="46" t="s">
        <v>3737</v>
      </c>
      <c r="F2773" s="41" t="s">
        <v>689</v>
      </c>
      <c r="G2773" s="41" t="s">
        <v>762</v>
      </c>
      <c r="H2773" s="65">
        <v>0.95</v>
      </c>
      <c r="I2773" t="s">
        <v>431</v>
      </c>
      <c r="K2773" s="46"/>
      <c r="L2773" s="46" t="s">
        <v>3747</v>
      </c>
      <c r="M2773" t="s">
        <v>1191</v>
      </c>
      <c r="N2773" s="40"/>
      <c r="O2773" s="40"/>
      <c r="P2773" s="40"/>
      <c r="Q2773" s="40"/>
      <c r="R2773" s="39"/>
      <c r="S2773" s="39"/>
      <c r="T2773" s="39"/>
      <c r="U2773" s="40"/>
      <c r="V2773" s="39"/>
      <c r="W2773" s="69"/>
      <c r="Y2773" t="s">
        <v>40</v>
      </c>
      <c r="AA2773">
        <v>526</v>
      </c>
      <c r="AB2773" t="b">
        <f>if((W2773=""),false,true)</f>
        <v>0</v>
      </c>
      <c r="AD2773" s="8"/>
    </row>
    <row r="2774" ht="14.25" customHeight="1">
      <c r="A2774" s="38">
        <v>122</v>
      </c>
      <c r="B2774" s="44" t="s">
        <v>1713</v>
      </c>
      <c r="C2774" s="46" t="s">
        <v>3748</v>
      </c>
      <c r="D2774" s="46" t="s">
        <v>3736</v>
      </c>
      <c r="E2774" s="46" t="s">
        <v>3737</v>
      </c>
      <c r="F2774" s="41" t="s">
        <v>731</v>
      </c>
      <c r="G2774" s="41" t="s">
        <v>767</v>
      </c>
      <c r="H2774" s="65">
        <v>0.54</v>
      </c>
      <c r="I2774" t="s">
        <v>431</v>
      </c>
      <c r="K2774" s="46"/>
      <c r="L2774" s="46" t="s">
        <v>3749</v>
      </c>
      <c r="M2774" t="s">
        <v>1191</v>
      </c>
      <c r="N2774" s="40"/>
      <c r="O2774" s="40"/>
      <c r="P2774" s="40"/>
      <c r="Q2774" s="40"/>
      <c r="R2774" s="39"/>
      <c r="S2774" s="39"/>
      <c r="T2774" s="39"/>
      <c r="U2774" s="40"/>
      <c r="V2774" s="39"/>
      <c r="W2774" s="69"/>
      <c r="Y2774" t="s">
        <v>40</v>
      </c>
      <c r="AA2774">
        <v>526</v>
      </c>
      <c r="AB2774" t="b">
        <f>if((W2774=""),false,true)</f>
        <v>0</v>
      </c>
      <c r="AD2774" s="8"/>
    </row>
    <row r="2775" ht="14.25" customHeight="1">
      <c r="A2775" s="38">
        <v>205</v>
      </c>
      <c r="B2775" s="44" t="s">
        <v>1192</v>
      </c>
      <c r="C2775" s="46" t="s">
        <v>1719</v>
      </c>
      <c r="D2775" s="46" t="s">
        <v>3736</v>
      </c>
      <c r="E2775" s="46" t="s">
        <v>3737</v>
      </c>
      <c r="F2775" s="41" t="s">
        <v>434</v>
      </c>
      <c r="G2775" s="41" t="s">
        <v>435</v>
      </c>
      <c r="H2775" s="65">
        <v>-0.1</v>
      </c>
      <c r="I2775" t="s">
        <v>1720</v>
      </c>
      <c r="K2775" s="46" t="s">
        <v>1683</v>
      </c>
      <c r="L2775" s="46" t="str">
        <f>((I2775&amp;A2775)&amp;"-")&amp;B2775</f>
        <v>UC205-3-</v>
      </c>
      <c r="M2775" t="s">
        <v>1191</v>
      </c>
      <c r="N2775" s="40"/>
      <c r="O2775" s="40"/>
      <c r="P2775" s="40"/>
      <c r="Q2775" s="40"/>
      <c r="R2775" s="39"/>
      <c r="S2775" s="39"/>
      <c r="T2775" s="39"/>
      <c r="U2775" s="40"/>
      <c r="V2775" s="39"/>
      <c r="W2775" s="69"/>
      <c r="Y2775" t="s">
        <v>40</v>
      </c>
      <c r="Z2775" t="s">
        <v>294</v>
      </c>
      <c r="AA2775">
        <v>526</v>
      </c>
      <c r="AB2775" t="b">
        <f>if((W2775=""),false,true)</f>
        <v>0</v>
      </c>
      <c r="AD2775" s="8"/>
    </row>
    <row r="2776" ht="14.25" customHeight="1">
      <c r="A2776" s="38">
        <v>212</v>
      </c>
      <c r="B2776" s="44" t="s">
        <v>3105</v>
      </c>
      <c r="C2776" s="46" t="s">
        <v>3750</v>
      </c>
      <c r="D2776" s="46" t="s">
        <v>3736</v>
      </c>
      <c r="E2776" s="46" t="s">
        <v>3737</v>
      </c>
      <c r="F2776" s="41" t="s">
        <v>689</v>
      </c>
      <c r="G2776" s="41" t="s">
        <v>762</v>
      </c>
      <c r="H2776" s="65">
        <v>1.06</v>
      </c>
      <c r="I2776" t="s">
        <v>1720</v>
      </c>
      <c r="K2776" s="46"/>
      <c r="L2776" s="46" t="str">
        <f>((I2776&amp;A2776)&amp;"-")&amp;B2776</f>
        <v>UC212-1a</v>
      </c>
      <c r="M2776" t="s">
        <v>1191</v>
      </c>
      <c r="N2776" s="40"/>
      <c r="O2776" s="40"/>
      <c r="P2776" s="40"/>
      <c r="Q2776" s="40"/>
      <c r="R2776" s="39"/>
      <c r="S2776" s="39"/>
      <c r="T2776" s="39"/>
      <c r="U2776" s="40"/>
      <c r="V2776" s="39"/>
      <c r="W2776" s="69"/>
      <c r="Y2776" t="s">
        <v>40</v>
      </c>
      <c r="AA2776">
        <v>526</v>
      </c>
      <c r="AB2776" t="b">
        <f>if((W2776=""),false,true)</f>
        <v>0</v>
      </c>
      <c r="AD2776" s="8"/>
    </row>
    <row r="2777" ht="14.25" customHeight="1">
      <c r="A2777" s="38">
        <v>212</v>
      </c>
      <c r="B2777" s="44" t="s">
        <v>3751</v>
      </c>
      <c r="C2777" s="46" t="s">
        <v>3750</v>
      </c>
      <c r="D2777" s="46" t="s">
        <v>3736</v>
      </c>
      <c r="E2777" s="46" t="s">
        <v>3737</v>
      </c>
      <c r="F2777" s="41" t="s">
        <v>689</v>
      </c>
      <c r="G2777" s="41" t="s">
        <v>762</v>
      </c>
      <c r="H2777" s="65">
        <v>1.07</v>
      </c>
      <c r="I2777" t="s">
        <v>1720</v>
      </c>
      <c r="K2777" s="46"/>
      <c r="L2777" s="46" t="str">
        <f>((I2777&amp;A2777)&amp;"-")&amp;B2777</f>
        <v>UC212-1b</v>
      </c>
      <c r="M2777" t="s">
        <v>1191</v>
      </c>
      <c r="N2777" s="40"/>
      <c r="O2777" s="40"/>
      <c r="P2777" s="40"/>
      <c r="Q2777" s="40"/>
      <c r="R2777" s="39"/>
      <c r="S2777" s="39"/>
      <c r="T2777" s="39"/>
      <c r="U2777" s="40"/>
      <c r="V2777" s="39"/>
      <c r="W2777" s="69"/>
      <c r="Y2777" t="s">
        <v>40</v>
      </c>
      <c r="AA2777">
        <v>526</v>
      </c>
      <c r="AB2777" t="b">
        <f>if((W2777=""),false,true)</f>
        <v>0</v>
      </c>
      <c r="AD2777" s="8"/>
    </row>
    <row r="2778" ht="14.25" customHeight="1">
      <c r="A2778" s="38">
        <v>212</v>
      </c>
      <c r="B2778" s="44" t="s">
        <v>3444</v>
      </c>
      <c r="C2778" s="46" t="s">
        <v>3750</v>
      </c>
      <c r="D2778" s="46" t="s">
        <v>3736</v>
      </c>
      <c r="E2778" s="46" t="s">
        <v>3737</v>
      </c>
      <c r="F2778" s="41" t="s">
        <v>1603</v>
      </c>
      <c r="G2778" s="41" t="s">
        <v>1604</v>
      </c>
      <c r="H2778" s="65">
        <v>1.02</v>
      </c>
      <c r="I2778" t="s">
        <v>1720</v>
      </c>
      <c r="K2778" s="46"/>
      <c r="L2778" s="46" t="str">
        <f>((I2778&amp;A2778)&amp;"-")&amp;B2778</f>
        <v>UC212-3a</v>
      </c>
      <c r="M2778" t="s">
        <v>1191</v>
      </c>
      <c r="N2778" s="40"/>
      <c r="O2778" s="40"/>
      <c r="P2778" s="40"/>
      <c r="Q2778" s="40"/>
      <c r="R2778" s="39"/>
      <c r="S2778" s="39"/>
      <c r="T2778" s="39"/>
      <c r="U2778" s="40"/>
      <c r="V2778" s="39"/>
      <c r="W2778" s="69"/>
      <c r="Y2778" t="s">
        <v>40</v>
      </c>
      <c r="AA2778">
        <v>526</v>
      </c>
      <c r="AB2778" t="b">
        <f>if((W2778=""),false,true)</f>
        <v>0</v>
      </c>
      <c r="AD2778" s="8"/>
    </row>
    <row r="2779" ht="14.25" customHeight="1">
      <c r="A2779" s="38">
        <v>212</v>
      </c>
      <c r="B2779" s="44" t="s">
        <v>3445</v>
      </c>
      <c r="C2779" s="46" t="s">
        <v>3750</v>
      </c>
      <c r="D2779" s="46" t="s">
        <v>3736</v>
      </c>
      <c r="E2779" s="46" t="s">
        <v>3737</v>
      </c>
      <c r="F2779" s="41" t="s">
        <v>1603</v>
      </c>
      <c r="G2779" s="41" t="s">
        <v>1604</v>
      </c>
      <c r="H2779" s="65">
        <v>1.13</v>
      </c>
      <c r="I2779" t="s">
        <v>1720</v>
      </c>
      <c r="K2779" s="46"/>
      <c r="L2779" s="46" t="str">
        <f>((I2779&amp;A2779)&amp;"-")&amp;B2779</f>
        <v>UC212-3b</v>
      </c>
      <c r="M2779" t="s">
        <v>1191</v>
      </c>
      <c r="N2779" s="40"/>
      <c r="O2779" s="40"/>
      <c r="P2779" s="40"/>
      <c r="Q2779" s="40"/>
      <c r="R2779" s="39"/>
      <c r="S2779" s="39"/>
      <c r="T2779" s="39"/>
      <c r="U2779" s="40"/>
      <c r="V2779" s="39"/>
      <c r="W2779" s="69"/>
      <c r="Y2779" t="s">
        <v>40</v>
      </c>
      <c r="AA2779">
        <v>526</v>
      </c>
      <c r="AB2779" t="b">
        <f>if((W2779=""),false,true)</f>
        <v>0</v>
      </c>
      <c r="AD2779" s="8"/>
    </row>
    <row r="2780" ht="14.25" customHeight="1">
      <c r="A2780" s="38">
        <v>212</v>
      </c>
      <c r="B2780" s="44" t="s">
        <v>1684</v>
      </c>
      <c r="C2780" s="46" t="s">
        <v>3750</v>
      </c>
      <c r="D2780" s="46" t="s">
        <v>3736</v>
      </c>
      <c r="E2780" s="46" t="s">
        <v>3737</v>
      </c>
      <c r="F2780" s="41" t="s">
        <v>429</v>
      </c>
      <c r="G2780" s="41" t="s">
        <v>430</v>
      </c>
      <c r="H2780" s="65">
        <v>-0.1</v>
      </c>
      <c r="I2780" t="s">
        <v>1720</v>
      </c>
      <c r="K2780" s="46" t="s">
        <v>1683</v>
      </c>
      <c r="L2780" s="46" t="str">
        <f>((I2780&amp;A2780)&amp;"-")&amp;B2780</f>
        <v>UC212-1-</v>
      </c>
      <c r="M2780" t="s">
        <v>1191</v>
      </c>
      <c r="N2780" s="40"/>
      <c r="O2780" s="40"/>
      <c r="P2780" s="40"/>
      <c r="Q2780" s="40"/>
      <c r="R2780" s="39"/>
      <c r="S2780" s="39"/>
      <c r="T2780" s="39"/>
      <c r="U2780" s="40"/>
      <c r="V2780" s="39"/>
      <c r="W2780" s="69"/>
      <c r="Y2780" t="s">
        <v>40</v>
      </c>
      <c r="Z2780" t="s">
        <v>294</v>
      </c>
      <c r="AA2780">
        <v>526</v>
      </c>
      <c r="AB2780" t="b">
        <f>if((W2780=""),false,true)</f>
        <v>0</v>
      </c>
      <c r="AD2780" s="8"/>
    </row>
    <row r="2781" ht="14.25" customHeight="1">
      <c r="A2781" s="38">
        <v>212</v>
      </c>
      <c r="B2781" s="44" t="s">
        <v>3752</v>
      </c>
      <c r="C2781" s="46" t="s">
        <v>3750</v>
      </c>
      <c r="D2781" s="46" t="s">
        <v>3736</v>
      </c>
      <c r="E2781" s="46" t="s">
        <v>3737</v>
      </c>
      <c r="F2781" s="41" t="s">
        <v>429</v>
      </c>
      <c r="G2781" s="41" t="s">
        <v>430</v>
      </c>
      <c r="H2781" s="65">
        <v>-0.1</v>
      </c>
      <c r="I2781" t="s">
        <v>1720</v>
      </c>
      <c r="K2781" s="46" t="s">
        <v>1683</v>
      </c>
      <c r="L2781" s="46" t="str">
        <f>((I2781&amp;A2781)&amp;"-")&amp;B2781</f>
        <v>UC212-4b</v>
      </c>
      <c r="M2781" t="s">
        <v>1191</v>
      </c>
      <c r="N2781" s="40"/>
      <c r="O2781" s="40"/>
      <c r="P2781" s="40"/>
      <c r="Q2781" s="40"/>
      <c r="R2781" s="39"/>
      <c r="S2781" s="39"/>
      <c r="T2781" s="39"/>
      <c r="U2781" s="40"/>
      <c r="V2781" s="39"/>
      <c r="W2781" s="69"/>
      <c r="Y2781" t="s">
        <v>40</v>
      </c>
      <c r="Z2781" t="s">
        <v>294</v>
      </c>
      <c r="AA2781">
        <v>526</v>
      </c>
      <c r="AB2781" t="b">
        <f>if((W2781=""),false,true)</f>
        <v>0</v>
      </c>
      <c r="AD2781" s="8"/>
    </row>
    <row r="2782" ht="14.25" customHeight="1">
      <c r="A2782" s="38">
        <v>212</v>
      </c>
      <c r="B2782" s="44" t="s">
        <v>3463</v>
      </c>
      <c r="C2782" s="46" t="s">
        <v>3750</v>
      </c>
      <c r="D2782" s="46" t="s">
        <v>3736</v>
      </c>
      <c r="E2782" s="46" t="s">
        <v>3737</v>
      </c>
      <c r="F2782" s="41" t="s">
        <v>434</v>
      </c>
      <c r="G2782" s="41" t="s">
        <v>435</v>
      </c>
      <c r="H2782" s="65">
        <v>-0.1</v>
      </c>
      <c r="I2782" t="s">
        <v>1720</v>
      </c>
      <c r="K2782" s="46" t="s">
        <v>1683</v>
      </c>
      <c r="L2782" s="46" t="str">
        <f>((I2782&amp;A2782)&amp;"-")&amp;B2782</f>
        <v>UC212-2a</v>
      </c>
      <c r="M2782" t="s">
        <v>1191</v>
      </c>
      <c r="N2782" s="40"/>
      <c r="O2782" s="40"/>
      <c r="P2782" s="40"/>
      <c r="Q2782" s="40"/>
      <c r="R2782" s="39"/>
      <c r="S2782" s="39"/>
      <c r="T2782" s="39"/>
      <c r="U2782" s="40"/>
      <c r="V2782" s="39"/>
      <c r="W2782" s="69"/>
      <c r="Y2782" t="s">
        <v>40</v>
      </c>
      <c r="Z2782" t="s">
        <v>294</v>
      </c>
      <c r="AA2782">
        <v>526</v>
      </c>
      <c r="AB2782" t="b">
        <f>if((W2782=""),false,true)</f>
        <v>0</v>
      </c>
      <c r="AD2782" s="8"/>
    </row>
    <row r="2783" ht="14.25" customHeight="1">
      <c r="A2783" s="38">
        <v>212</v>
      </c>
      <c r="B2783" s="44" t="s">
        <v>3132</v>
      </c>
      <c r="C2783" s="46" t="s">
        <v>3750</v>
      </c>
      <c r="D2783" s="46" t="s">
        <v>3736</v>
      </c>
      <c r="E2783" s="46" t="s">
        <v>3737</v>
      </c>
      <c r="F2783" s="41" t="s">
        <v>434</v>
      </c>
      <c r="G2783" s="41" t="s">
        <v>435</v>
      </c>
      <c r="H2783" s="65">
        <v>-0.1</v>
      </c>
      <c r="I2783" t="s">
        <v>1720</v>
      </c>
      <c r="K2783" s="46" t="s">
        <v>1683</v>
      </c>
      <c r="L2783" s="46" t="str">
        <f>((I2783&amp;A2783)&amp;"-")&amp;B2783</f>
        <v>UC212-2b</v>
      </c>
      <c r="M2783" t="s">
        <v>1191</v>
      </c>
      <c r="N2783" s="40"/>
      <c r="O2783" s="40"/>
      <c r="P2783" s="40"/>
      <c r="Q2783" s="40"/>
      <c r="R2783" s="39"/>
      <c r="S2783" s="39"/>
      <c r="T2783" s="39"/>
      <c r="U2783" s="40"/>
      <c r="V2783" s="39"/>
      <c r="W2783" s="69"/>
      <c r="Y2783" t="s">
        <v>40</v>
      </c>
      <c r="Z2783" t="s">
        <v>294</v>
      </c>
      <c r="AA2783">
        <v>526</v>
      </c>
      <c r="AB2783" t="b">
        <f>if((W2783=""),false,true)</f>
        <v>0</v>
      </c>
      <c r="AD2783" s="8"/>
    </row>
    <row r="2784" ht="14.25" customHeight="1">
      <c r="A2784" s="38">
        <v>212</v>
      </c>
      <c r="B2784" s="44" t="s">
        <v>3448</v>
      </c>
      <c r="C2784" s="46" t="s">
        <v>3750</v>
      </c>
      <c r="D2784" s="46" t="s">
        <v>3736</v>
      </c>
      <c r="E2784" s="46" t="s">
        <v>3737</v>
      </c>
      <c r="F2784" s="41" t="s">
        <v>731</v>
      </c>
      <c r="G2784" s="41" t="s">
        <v>767</v>
      </c>
      <c r="H2784" s="65">
        <v>0.49</v>
      </c>
      <c r="I2784" t="s">
        <v>1720</v>
      </c>
      <c r="K2784" s="46"/>
      <c r="L2784" s="46" t="str">
        <f>((I2784&amp;A2784)&amp;"-")&amp;B2784</f>
        <v>UC212-5b</v>
      </c>
      <c r="M2784" t="s">
        <v>1191</v>
      </c>
      <c r="N2784" s="40"/>
      <c r="O2784" s="40"/>
      <c r="P2784" s="40"/>
      <c r="Q2784" s="40"/>
      <c r="R2784" s="39"/>
      <c r="S2784" s="39"/>
      <c r="T2784" s="39"/>
      <c r="U2784" s="40"/>
      <c r="V2784" s="39"/>
      <c r="W2784" s="69"/>
      <c r="Y2784" t="s">
        <v>40</v>
      </c>
      <c r="AA2784">
        <v>526</v>
      </c>
      <c r="AB2784" t="b">
        <f>if((W2784=""),false,true)</f>
        <v>0</v>
      </c>
      <c r="AD2784" s="8"/>
    </row>
    <row r="2785" ht="14.25" customHeight="1">
      <c r="A2785" s="38">
        <v>904</v>
      </c>
      <c r="B2785" s="44" t="s">
        <v>3753</v>
      </c>
      <c r="C2785" s="46" t="s">
        <v>3754</v>
      </c>
      <c r="D2785" s="46" t="s">
        <v>3736</v>
      </c>
      <c r="E2785" s="46" t="s">
        <v>3737</v>
      </c>
      <c r="F2785" s="41" t="s">
        <v>485</v>
      </c>
      <c r="G2785" s="41" t="s">
        <v>665</v>
      </c>
      <c r="H2785" s="65">
        <v>-0.1</v>
      </c>
      <c r="I2785" t="s">
        <v>37</v>
      </c>
      <c r="K2785" s="46" t="s">
        <v>3755</v>
      </c>
      <c r="L2785" s="46" t="s">
        <v>3756</v>
      </c>
      <c r="M2785" t="s">
        <v>1191</v>
      </c>
      <c r="N2785" s="40"/>
      <c r="O2785" s="40"/>
      <c r="P2785" s="40"/>
      <c r="Q2785" s="40"/>
      <c r="R2785" s="39"/>
      <c r="S2785" s="39"/>
      <c r="T2785" s="39"/>
      <c r="U2785" s="40"/>
      <c r="V2785" s="39"/>
      <c r="W2785" s="69"/>
      <c r="Y2785" t="s">
        <v>40</v>
      </c>
      <c r="AA2785">
        <v>526</v>
      </c>
      <c r="AB2785" t="b">
        <f>if((W2785=""),false,true)</f>
        <v>0</v>
      </c>
      <c r="AD2785" s="8"/>
    </row>
    <row r="2786" ht="14.25" customHeight="1">
      <c r="A2786" s="38">
        <v>904</v>
      </c>
      <c r="B2786" s="44" t="s">
        <v>3753</v>
      </c>
      <c r="C2786" s="46" t="s">
        <v>3754</v>
      </c>
      <c r="D2786" s="46" t="s">
        <v>3736</v>
      </c>
      <c r="E2786" s="46" t="s">
        <v>3737</v>
      </c>
      <c r="F2786" s="41" t="s">
        <v>580</v>
      </c>
      <c r="G2786" s="41" t="s">
        <v>581</v>
      </c>
      <c r="H2786" s="65">
        <v>-0.1</v>
      </c>
      <c r="I2786" t="s">
        <v>37</v>
      </c>
      <c r="K2786" s="46" t="s">
        <v>3755</v>
      </c>
      <c r="L2786" s="46" t="s">
        <v>3756</v>
      </c>
      <c r="M2786" t="s">
        <v>1191</v>
      </c>
      <c r="N2786" s="40"/>
      <c r="O2786" s="40"/>
      <c r="P2786" s="40"/>
      <c r="Q2786" s="40"/>
      <c r="R2786" s="39"/>
      <c r="S2786" s="39"/>
      <c r="T2786" s="39"/>
      <c r="U2786" s="40"/>
      <c r="V2786" s="39"/>
      <c r="W2786" s="69"/>
      <c r="Y2786" t="s">
        <v>40</v>
      </c>
      <c r="AA2786">
        <v>526</v>
      </c>
      <c r="AB2786" t="b">
        <f>if((W2786=""),false,true)</f>
        <v>0</v>
      </c>
      <c r="AD2786" s="8"/>
    </row>
    <row r="2787" ht="14.25" customHeight="1">
      <c r="A2787" s="38">
        <v>904</v>
      </c>
      <c r="B2787" s="44" t="s">
        <v>3753</v>
      </c>
      <c r="C2787" s="46" t="s">
        <v>3754</v>
      </c>
      <c r="D2787" s="46" t="s">
        <v>3736</v>
      </c>
      <c r="E2787" s="46" t="s">
        <v>3737</v>
      </c>
      <c r="F2787" s="41" t="s">
        <v>584</v>
      </c>
      <c r="G2787" s="41" t="s">
        <v>585</v>
      </c>
      <c r="H2787" s="65">
        <v>-0.1</v>
      </c>
      <c r="I2787" t="s">
        <v>37</v>
      </c>
      <c r="K2787" s="46" t="s">
        <v>3755</v>
      </c>
      <c r="L2787" s="46" t="s">
        <v>3756</v>
      </c>
      <c r="M2787" t="s">
        <v>1191</v>
      </c>
      <c r="N2787" s="40"/>
      <c r="O2787" s="40"/>
      <c r="P2787" s="40"/>
      <c r="Q2787" s="40"/>
      <c r="R2787" s="39"/>
      <c r="S2787" s="39"/>
      <c r="T2787" s="39"/>
      <c r="U2787" s="40"/>
      <c r="V2787" s="39"/>
      <c r="W2787" s="69"/>
      <c r="Y2787" t="s">
        <v>40</v>
      </c>
      <c r="AA2787">
        <v>526</v>
      </c>
      <c r="AB2787" t="b">
        <f>if((W2787=""),false,true)</f>
        <v>0</v>
      </c>
      <c r="AD2787" s="8"/>
    </row>
    <row r="2788" ht="14.25" customHeight="1">
      <c r="A2788" s="38">
        <v>904</v>
      </c>
      <c r="B2788" s="44" t="s">
        <v>3753</v>
      </c>
      <c r="C2788" s="46" t="s">
        <v>3754</v>
      </c>
      <c r="D2788" s="46" t="s">
        <v>3736</v>
      </c>
      <c r="E2788" s="46" t="s">
        <v>3737</v>
      </c>
      <c r="F2788" s="41" t="s">
        <v>689</v>
      </c>
      <c r="G2788" s="41" t="s">
        <v>762</v>
      </c>
      <c r="H2788" s="65">
        <v>0.933</v>
      </c>
      <c r="I2788" t="s">
        <v>37</v>
      </c>
      <c r="K2788" s="46" t="s">
        <v>3677</v>
      </c>
      <c r="L2788" s="46" t="s">
        <v>3756</v>
      </c>
      <c r="M2788" t="s">
        <v>1191</v>
      </c>
      <c r="N2788" s="40"/>
      <c r="O2788" s="40"/>
      <c r="P2788" s="40"/>
      <c r="Q2788" s="40"/>
      <c r="R2788" s="39"/>
      <c r="S2788" s="39"/>
      <c r="T2788" s="39"/>
      <c r="U2788" s="40"/>
      <c r="V2788" s="39"/>
      <c r="W2788" s="69"/>
      <c r="Y2788" t="s">
        <v>40</v>
      </c>
      <c r="AA2788">
        <v>526</v>
      </c>
      <c r="AB2788" t="b">
        <f>if((W2788=""),false,true)</f>
        <v>0</v>
      </c>
      <c r="AD2788" s="8"/>
    </row>
    <row r="2789" ht="14.25" customHeight="1">
      <c r="A2789" s="38">
        <v>904</v>
      </c>
      <c r="B2789" s="44" t="s">
        <v>3753</v>
      </c>
      <c r="C2789" s="46" t="s">
        <v>3754</v>
      </c>
      <c r="D2789" s="46" t="s">
        <v>3736</v>
      </c>
      <c r="E2789" s="46" t="s">
        <v>3737</v>
      </c>
      <c r="F2789" s="41" t="s">
        <v>689</v>
      </c>
      <c r="G2789" s="41" t="s">
        <v>762</v>
      </c>
      <c r="H2789" s="65">
        <v>1.35</v>
      </c>
      <c r="I2789" t="s">
        <v>37</v>
      </c>
      <c r="K2789" s="46" t="s">
        <v>3757</v>
      </c>
      <c r="L2789" s="46" t="s">
        <v>3756</v>
      </c>
      <c r="M2789" t="s">
        <v>1191</v>
      </c>
      <c r="N2789" s="40"/>
      <c r="O2789" s="40"/>
      <c r="P2789" s="40"/>
      <c r="Q2789" s="40"/>
      <c r="R2789" s="39"/>
      <c r="S2789" s="39"/>
      <c r="T2789" s="39"/>
      <c r="U2789" s="40"/>
      <c r="V2789" s="39"/>
      <c r="W2789" s="69"/>
      <c r="Y2789" t="s">
        <v>40</v>
      </c>
      <c r="AA2789">
        <v>526</v>
      </c>
      <c r="AB2789" t="b">
        <f>if((W2789=""),false,true)</f>
        <v>0</v>
      </c>
      <c r="AD2789" s="8"/>
    </row>
    <row r="2790" ht="14.25" customHeight="1">
      <c r="A2790" s="38">
        <v>904</v>
      </c>
      <c r="B2790" s="44" t="s">
        <v>3753</v>
      </c>
      <c r="C2790" s="46" t="s">
        <v>3754</v>
      </c>
      <c r="D2790" s="46" t="s">
        <v>3736</v>
      </c>
      <c r="E2790" s="46" t="s">
        <v>3737</v>
      </c>
      <c r="F2790" s="41" t="s">
        <v>691</v>
      </c>
      <c r="G2790" s="41" t="s">
        <v>692</v>
      </c>
      <c r="H2790" s="65">
        <v>0.394</v>
      </c>
      <c r="I2790" t="s">
        <v>37</v>
      </c>
      <c r="K2790" s="46" t="s">
        <v>3677</v>
      </c>
      <c r="L2790" s="46" t="s">
        <v>3756</v>
      </c>
      <c r="M2790" t="s">
        <v>1191</v>
      </c>
      <c r="N2790" s="40"/>
      <c r="O2790" s="40"/>
      <c r="P2790" s="40"/>
      <c r="Q2790" s="40"/>
      <c r="R2790" s="39"/>
      <c r="S2790" s="39"/>
      <c r="T2790" s="39"/>
      <c r="U2790" s="40"/>
      <c r="V2790" s="39"/>
      <c r="W2790" s="69"/>
      <c r="Y2790" t="s">
        <v>40</v>
      </c>
      <c r="AA2790">
        <v>526</v>
      </c>
      <c r="AB2790" t="b">
        <f>if((W2790=""),false,true)</f>
        <v>0</v>
      </c>
      <c r="AD2790" s="8"/>
    </row>
    <row r="2791" ht="14.25" customHeight="1">
      <c r="A2791" s="38">
        <v>904</v>
      </c>
      <c r="B2791" s="44" t="s">
        <v>3753</v>
      </c>
      <c r="C2791" s="46" t="s">
        <v>3754</v>
      </c>
      <c r="D2791" s="46" t="s">
        <v>3736</v>
      </c>
      <c r="E2791" s="46" t="s">
        <v>3737</v>
      </c>
      <c r="F2791" s="41" t="s">
        <v>691</v>
      </c>
      <c r="G2791" s="41" t="s">
        <v>692</v>
      </c>
      <c r="H2791" s="65">
        <v>0.528</v>
      </c>
      <c r="I2791" t="s">
        <v>37</v>
      </c>
      <c r="K2791" s="46" t="s">
        <v>3757</v>
      </c>
      <c r="L2791" s="46" t="s">
        <v>3756</v>
      </c>
      <c r="M2791" t="s">
        <v>1191</v>
      </c>
      <c r="N2791" s="40"/>
      <c r="O2791" s="40"/>
      <c r="P2791" s="40"/>
      <c r="Q2791" s="40"/>
      <c r="R2791" s="39"/>
      <c r="S2791" s="39"/>
      <c r="T2791" s="39"/>
      <c r="U2791" s="40"/>
      <c r="V2791" s="39"/>
      <c r="W2791" s="69"/>
      <c r="Y2791" t="s">
        <v>40</v>
      </c>
      <c r="AA2791">
        <v>526</v>
      </c>
      <c r="AB2791" t="b">
        <f>if((W2791=""),false,true)</f>
        <v>0</v>
      </c>
      <c r="AD2791" s="8"/>
    </row>
    <row r="2792" ht="14.25" customHeight="1">
      <c r="A2792" s="38">
        <v>904</v>
      </c>
      <c r="B2792" s="44" t="s">
        <v>3753</v>
      </c>
      <c r="C2792" s="46" t="s">
        <v>3754</v>
      </c>
      <c r="D2792" s="46" t="s">
        <v>3736</v>
      </c>
      <c r="E2792" s="46" t="s">
        <v>3737</v>
      </c>
      <c r="F2792" s="41" t="s">
        <v>1123</v>
      </c>
      <c r="G2792" s="41" t="s">
        <v>3758</v>
      </c>
      <c r="H2792" s="65">
        <v>0.0538</v>
      </c>
      <c r="I2792" t="s">
        <v>37</v>
      </c>
      <c r="K2792" s="46" t="s">
        <v>3677</v>
      </c>
      <c r="L2792" s="46" t="s">
        <v>3756</v>
      </c>
      <c r="M2792" t="s">
        <v>1191</v>
      </c>
      <c r="N2792" s="40"/>
      <c r="O2792" s="40"/>
      <c r="P2792" s="40"/>
      <c r="Q2792" s="40"/>
      <c r="R2792" s="39"/>
      <c r="S2792" s="39"/>
      <c r="T2792" s="39"/>
      <c r="U2792" s="40"/>
      <c r="V2792" s="39"/>
      <c r="W2792" s="69"/>
      <c r="Y2792" t="s">
        <v>40</v>
      </c>
      <c r="AA2792">
        <v>526</v>
      </c>
      <c r="AB2792" t="b">
        <f>if((W2792=""),false,true)</f>
        <v>0</v>
      </c>
      <c r="AD2792" s="8"/>
    </row>
    <row r="2793" ht="14.25" customHeight="1">
      <c r="A2793" s="38">
        <v>904</v>
      </c>
      <c r="B2793" s="44" t="s">
        <v>3753</v>
      </c>
      <c r="C2793" s="46" t="s">
        <v>3754</v>
      </c>
      <c r="D2793" s="46" t="s">
        <v>3736</v>
      </c>
      <c r="E2793" s="46" t="s">
        <v>3737</v>
      </c>
      <c r="F2793" s="41" t="s">
        <v>1123</v>
      </c>
      <c r="G2793" s="41" t="s">
        <v>3758</v>
      </c>
      <c r="H2793" s="65">
        <v>0.0853</v>
      </c>
      <c r="I2793" t="s">
        <v>37</v>
      </c>
      <c r="K2793" s="46" t="s">
        <v>3757</v>
      </c>
      <c r="L2793" s="46" t="s">
        <v>3756</v>
      </c>
      <c r="M2793" t="s">
        <v>1191</v>
      </c>
      <c r="N2793" s="40"/>
      <c r="O2793" s="40"/>
      <c r="P2793" s="40"/>
      <c r="Q2793" s="40"/>
      <c r="R2793" s="39"/>
      <c r="S2793" s="39"/>
      <c r="T2793" s="39"/>
      <c r="U2793" s="40"/>
      <c r="V2793" s="39"/>
      <c r="W2793" s="69"/>
      <c r="Y2793" t="s">
        <v>40</v>
      </c>
      <c r="AA2793">
        <v>526</v>
      </c>
      <c r="AB2793" t="b">
        <f>if((W2793=""),false,true)</f>
        <v>0</v>
      </c>
      <c r="AD2793" s="8"/>
    </row>
    <row r="2794" ht="14.25" customHeight="1">
      <c r="A2794" s="38">
        <v>904</v>
      </c>
      <c r="B2794" s="44" t="s">
        <v>3753</v>
      </c>
      <c r="C2794" s="46" t="s">
        <v>3754</v>
      </c>
      <c r="D2794" s="46" t="s">
        <v>3736</v>
      </c>
      <c r="E2794" s="46" t="s">
        <v>3737</v>
      </c>
      <c r="F2794" s="41" t="s">
        <v>1603</v>
      </c>
      <c r="G2794" s="41" t="s">
        <v>1604</v>
      </c>
      <c r="H2794" s="65">
        <v>0.904</v>
      </c>
      <c r="I2794" t="s">
        <v>37</v>
      </c>
      <c r="K2794" s="46" t="s">
        <v>3677</v>
      </c>
      <c r="L2794" s="46" t="s">
        <v>3756</v>
      </c>
      <c r="M2794" t="s">
        <v>1191</v>
      </c>
      <c r="N2794" s="40"/>
      <c r="O2794" s="40"/>
      <c r="P2794" s="40"/>
      <c r="Q2794" s="40"/>
      <c r="R2794" s="39"/>
      <c r="S2794" s="39"/>
      <c r="T2794" s="39"/>
      <c r="U2794" s="40"/>
      <c r="V2794" s="39"/>
      <c r="W2794" s="69"/>
      <c r="Y2794" t="s">
        <v>40</v>
      </c>
      <c r="AA2794">
        <v>526</v>
      </c>
      <c r="AB2794" t="b">
        <f>if((W2794=""),false,true)</f>
        <v>0</v>
      </c>
      <c r="AD2794" s="8"/>
    </row>
    <row r="2795" ht="14.25" customHeight="1">
      <c r="A2795" s="38">
        <v>904</v>
      </c>
      <c r="B2795" s="44" t="s">
        <v>3753</v>
      </c>
      <c r="C2795" s="46" t="s">
        <v>3754</v>
      </c>
      <c r="D2795" s="46" t="s">
        <v>3736</v>
      </c>
      <c r="E2795" s="46" t="s">
        <v>3737</v>
      </c>
      <c r="F2795" s="41" t="s">
        <v>695</v>
      </c>
      <c r="G2795" s="41" t="s">
        <v>696</v>
      </c>
      <c r="H2795" s="65">
        <v>0.00708</v>
      </c>
      <c r="I2795" t="s">
        <v>37</v>
      </c>
      <c r="K2795" s="46" t="s">
        <v>3677</v>
      </c>
      <c r="L2795" s="46" t="s">
        <v>3756</v>
      </c>
      <c r="M2795" t="s">
        <v>1191</v>
      </c>
      <c r="N2795" s="40"/>
      <c r="O2795" s="40"/>
      <c r="P2795" s="40"/>
      <c r="Q2795" s="40"/>
      <c r="R2795" s="39"/>
      <c r="S2795" s="39"/>
      <c r="T2795" s="39"/>
      <c r="U2795" s="40"/>
      <c r="V2795" s="39"/>
      <c r="W2795" s="69"/>
      <c r="Y2795" t="s">
        <v>40</v>
      </c>
      <c r="AA2795">
        <v>526</v>
      </c>
      <c r="AB2795" t="b">
        <f>if((W2795=""),false,true)</f>
        <v>0</v>
      </c>
      <c r="AD2795" s="8"/>
    </row>
    <row r="2796" ht="14.25" customHeight="1">
      <c r="A2796" s="38">
        <v>904</v>
      </c>
      <c r="B2796" s="44" t="s">
        <v>3753</v>
      </c>
      <c r="C2796" s="46" t="s">
        <v>3754</v>
      </c>
      <c r="D2796" s="46" t="s">
        <v>3736</v>
      </c>
      <c r="E2796" s="46" t="s">
        <v>3737</v>
      </c>
      <c r="F2796" s="41" t="s">
        <v>695</v>
      </c>
      <c r="G2796" s="41" t="s">
        <v>696</v>
      </c>
      <c r="H2796" s="65">
        <v>0.0116</v>
      </c>
      <c r="I2796" t="s">
        <v>37</v>
      </c>
      <c r="K2796" s="46" t="s">
        <v>3757</v>
      </c>
      <c r="L2796" s="46" t="s">
        <v>3756</v>
      </c>
      <c r="M2796" t="s">
        <v>1191</v>
      </c>
      <c r="N2796" s="40"/>
      <c r="O2796" s="40"/>
      <c r="P2796" s="40"/>
      <c r="Q2796" s="40"/>
      <c r="R2796" s="39"/>
      <c r="S2796" s="39"/>
      <c r="T2796" s="39"/>
      <c r="U2796" s="40"/>
      <c r="V2796" s="39"/>
      <c r="W2796" s="69"/>
      <c r="Y2796" t="s">
        <v>40</v>
      </c>
      <c r="AA2796">
        <v>526</v>
      </c>
      <c r="AB2796" t="b">
        <f>if((W2796=""),false,true)</f>
        <v>0</v>
      </c>
      <c r="AD2796" s="8"/>
    </row>
    <row r="2797" ht="14.25" customHeight="1">
      <c r="A2797" s="38">
        <v>904</v>
      </c>
      <c r="B2797" s="44" t="s">
        <v>3753</v>
      </c>
      <c r="C2797" s="46" t="s">
        <v>3754</v>
      </c>
      <c r="D2797" s="46" t="s">
        <v>3736</v>
      </c>
      <c r="E2797" s="46" t="s">
        <v>3737</v>
      </c>
      <c r="F2797" s="41" t="s">
        <v>1605</v>
      </c>
      <c r="G2797" s="41" t="s">
        <v>2038</v>
      </c>
      <c r="H2797" s="65">
        <v>1.069</v>
      </c>
      <c r="I2797" t="s">
        <v>37</v>
      </c>
      <c r="K2797" s="46" t="s">
        <v>3677</v>
      </c>
      <c r="L2797" s="46" t="s">
        <v>3756</v>
      </c>
      <c r="M2797" t="s">
        <v>1191</v>
      </c>
      <c r="N2797" s="40"/>
      <c r="O2797" s="40"/>
      <c r="P2797" s="40"/>
      <c r="Q2797" s="40"/>
      <c r="R2797" s="39"/>
      <c r="S2797" s="39"/>
      <c r="T2797" s="39"/>
      <c r="U2797" s="40"/>
      <c r="V2797" s="39"/>
      <c r="W2797" s="69"/>
      <c r="Y2797" t="s">
        <v>40</v>
      </c>
      <c r="AA2797">
        <v>526</v>
      </c>
      <c r="AB2797" t="b">
        <f>if((W2797=""),false,true)</f>
        <v>0</v>
      </c>
      <c r="AD2797" s="8"/>
    </row>
    <row r="2798" ht="14.25" customHeight="1">
      <c r="A2798" s="38">
        <v>904</v>
      </c>
      <c r="B2798" s="44" t="s">
        <v>3753</v>
      </c>
      <c r="C2798" s="46" t="s">
        <v>3754</v>
      </c>
      <c r="D2798" s="46" t="s">
        <v>3736</v>
      </c>
      <c r="E2798" s="46" t="s">
        <v>3737</v>
      </c>
      <c r="F2798" s="41" t="s">
        <v>1605</v>
      </c>
      <c r="G2798" s="41" t="s">
        <v>2038</v>
      </c>
      <c r="H2798" s="65">
        <v>1.514</v>
      </c>
      <c r="I2798" t="s">
        <v>37</v>
      </c>
      <c r="K2798" s="46" t="s">
        <v>3757</v>
      </c>
      <c r="L2798" s="46" t="s">
        <v>3756</v>
      </c>
      <c r="M2798" t="s">
        <v>1191</v>
      </c>
      <c r="N2798" s="40"/>
      <c r="O2798" s="40"/>
      <c r="P2798" s="40"/>
      <c r="Q2798" s="40"/>
      <c r="R2798" s="39"/>
      <c r="S2798" s="39"/>
      <c r="T2798" s="39"/>
      <c r="U2798" s="40"/>
      <c r="V2798" s="39"/>
      <c r="W2798" s="69"/>
      <c r="Y2798" t="s">
        <v>40</v>
      </c>
      <c r="AA2798">
        <v>526</v>
      </c>
      <c r="AB2798" t="b">
        <f>if((W2798=""),false,true)</f>
        <v>0</v>
      </c>
      <c r="AD2798" s="8"/>
    </row>
    <row r="2799" ht="14.25" customHeight="1">
      <c r="A2799" s="38">
        <v>904</v>
      </c>
      <c r="B2799" s="44" t="s">
        <v>3753</v>
      </c>
      <c r="C2799" s="46" t="s">
        <v>3754</v>
      </c>
      <c r="D2799" s="46" t="s">
        <v>3736</v>
      </c>
      <c r="E2799" s="46" t="s">
        <v>3737</v>
      </c>
      <c r="F2799" s="41" t="s">
        <v>1108</v>
      </c>
      <c r="G2799" s="41" t="s">
        <v>1109</v>
      </c>
      <c r="H2799" s="65">
        <v>1.684</v>
      </c>
      <c r="I2799" t="s">
        <v>37</v>
      </c>
      <c r="K2799" s="46" t="s">
        <v>3677</v>
      </c>
      <c r="L2799" s="46" t="s">
        <v>3756</v>
      </c>
      <c r="M2799" t="s">
        <v>1191</v>
      </c>
      <c r="N2799" s="40"/>
      <c r="O2799" s="40"/>
      <c r="P2799" s="40"/>
      <c r="Q2799" s="40"/>
      <c r="R2799" s="39"/>
      <c r="S2799" s="39"/>
      <c r="T2799" s="39"/>
      <c r="U2799" s="40"/>
      <c r="V2799" s="39"/>
      <c r="W2799" s="69"/>
      <c r="Y2799" t="s">
        <v>40</v>
      </c>
      <c r="AA2799">
        <v>526</v>
      </c>
      <c r="AB2799" t="b">
        <f>if((W2799=""),false,true)</f>
        <v>0</v>
      </c>
      <c r="AD2799" s="8"/>
    </row>
    <row r="2800" ht="14.25" customHeight="1">
      <c r="A2800" s="38">
        <v>904</v>
      </c>
      <c r="B2800" s="44" t="s">
        <v>3753</v>
      </c>
      <c r="C2800" s="46" t="s">
        <v>3754</v>
      </c>
      <c r="D2800" s="46" t="s">
        <v>3736</v>
      </c>
      <c r="E2800" s="46" t="s">
        <v>3737</v>
      </c>
      <c r="F2800" s="41" t="s">
        <v>709</v>
      </c>
      <c r="G2800" s="41" t="s">
        <v>3759</v>
      </c>
      <c r="H2800" s="65">
        <v>-0.1</v>
      </c>
      <c r="I2800" t="s">
        <v>37</v>
      </c>
      <c r="K2800" s="46" t="s">
        <v>3760</v>
      </c>
      <c r="L2800" s="46" t="s">
        <v>3756</v>
      </c>
      <c r="M2800" t="s">
        <v>1191</v>
      </c>
      <c r="N2800" s="40"/>
      <c r="O2800" s="40"/>
      <c r="P2800" s="40"/>
      <c r="Q2800" s="40"/>
      <c r="R2800" s="39"/>
      <c r="S2800" s="39"/>
      <c r="T2800" s="39"/>
      <c r="U2800" s="40"/>
      <c r="V2800" s="39"/>
      <c r="W2800" s="69"/>
      <c r="Y2800" t="s">
        <v>40</v>
      </c>
      <c r="AA2800">
        <v>526</v>
      </c>
      <c r="AB2800" t="b">
        <f>if((W2800=""),false,true)</f>
        <v>0</v>
      </c>
      <c r="AD2800" s="8"/>
    </row>
    <row r="2801" ht="14.25" customHeight="1">
      <c r="A2801" s="38">
        <v>904</v>
      </c>
      <c r="B2801" s="44" t="s">
        <v>3753</v>
      </c>
      <c r="C2801" s="46" t="s">
        <v>3754</v>
      </c>
      <c r="D2801" s="46" t="s">
        <v>3736</v>
      </c>
      <c r="E2801" s="46" t="s">
        <v>3737</v>
      </c>
      <c r="F2801" s="41" t="s">
        <v>731</v>
      </c>
      <c r="G2801" s="41" t="s">
        <v>767</v>
      </c>
      <c r="H2801" s="65">
        <v>0.344</v>
      </c>
      <c r="I2801" t="s">
        <v>37</v>
      </c>
      <c r="K2801" s="46" t="s">
        <v>3677</v>
      </c>
      <c r="L2801" s="46" t="s">
        <v>3756</v>
      </c>
      <c r="M2801" t="s">
        <v>1191</v>
      </c>
      <c r="N2801" s="40"/>
      <c r="O2801" s="40"/>
      <c r="P2801" s="40"/>
      <c r="Q2801" s="40"/>
      <c r="R2801" s="39"/>
      <c r="S2801" s="39"/>
      <c r="T2801" s="39"/>
      <c r="U2801" s="40"/>
      <c r="V2801" s="39"/>
      <c r="W2801" s="69"/>
      <c r="Y2801" t="s">
        <v>40</v>
      </c>
      <c r="AA2801">
        <v>526</v>
      </c>
      <c r="AB2801" t="b">
        <f>if((W2801=""),false,true)</f>
        <v>0</v>
      </c>
      <c r="AD2801" s="8"/>
    </row>
    <row r="2802" ht="14.25" customHeight="1">
      <c r="A2802" s="38">
        <v>904</v>
      </c>
      <c r="B2802" s="44" t="s">
        <v>3753</v>
      </c>
      <c r="C2802" s="46" t="s">
        <v>3754</v>
      </c>
      <c r="D2802" s="46" t="s">
        <v>3736</v>
      </c>
      <c r="E2802" s="46" t="s">
        <v>3737</v>
      </c>
      <c r="F2802" s="41" t="s">
        <v>731</v>
      </c>
      <c r="G2802" s="41" t="s">
        <v>767</v>
      </c>
      <c r="H2802" s="65">
        <v>0.467</v>
      </c>
      <c r="I2802" t="s">
        <v>37</v>
      </c>
      <c r="K2802" s="46" t="s">
        <v>3757</v>
      </c>
      <c r="L2802" s="46" t="s">
        <v>3756</v>
      </c>
      <c r="M2802" t="s">
        <v>1191</v>
      </c>
      <c r="N2802" s="40"/>
      <c r="O2802" s="40"/>
      <c r="P2802" s="40"/>
      <c r="Q2802" s="40"/>
      <c r="R2802" s="39"/>
      <c r="S2802" s="39"/>
      <c r="T2802" s="39"/>
      <c r="U2802" s="40"/>
      <c r="V2802" s="39"/>
      <c r="W2802" s="69"/>
      <c r="Y2802" t="s">
        <v>40</v>
      </c>
      <c r="AA2802">
        <v>526</v>
      </c>
      <c r="AB2802" t="b">
        <f>if((W2802=""),false,true)</f>
        <v>0</v>
      </c>
      <c r="AD2802" s="8"/>
    </row>
    <row r="2803" ht="14.25" customHeight="1">
      <c r="A2803" s="38">
        <v>212</v>
      </c>
      <c r="B2803" s="44" t="s">
        <v>3447</v>
      </c>
      <c r="C2803" s="46" t="s">
        <v>3750</v>
      </c>
      <c r="D2803" s="46" t="s">
        <v>3761</v>
      </c>
      <c r="E2803" s="46" t="s">
        <v>3737</v>
      </c>
      <c r="F2803" s="41" t="s">
        <v>731</v>
      </c>
      <c r="G2803" s="41" t="s">
        <v>767</v>
      </c>
      <c r="H2803" s="65">
        <v>0.26</v>
      </c>
      <c r="I2803" t="s">
        <v>1720</v>
      </c>
      <c r="K2803" s="46" t="s">
        <v>3762</v>
      </c>
      <c r="L2803" s="46" t="str">
        <f>((I2803&amp;A2803)&amp;"-")&amp;B2803</f>
        <v>UC212-5a</v>
      </c>
      <c r="M2803" t="s">
        <v>1191</v>
      </c>
      <c r="N2803" s="40"/>
      <c r="O2803" s="40"/>
      <c r="P2803" s="40"/>
      <c r="Q2803" s="40"/>
      <c r="R2803" s="39"/>
      <c r="S2803" s="39"/>
      <c r="T2803" s="39"/>
      <c r="U2803" s="40"/>
      <c r="V2803" s="39"/>
      <c r="W2803" s="69"/>
      <c r="Y2803" t="s">
        <v>1004</v>
      </c>
      <c r="AA2803">
        <v>526</v>
      </c>
      <c r="AB2803" t="b">
        <f>if((W2803=""),false,true)</f>
        <v>0</v>
      </c>
      <c r="AD2803" s="8"/>
    </row>
    <row r="2804" ht="14.25" customHeight="1">
      <c r="A2804" s="38">
        <v>904</v>
      </c>
      <c r="B2804" s="44" t="s">
        <v>3753</v>
      </c>
      <c r="C2804" s="46" t="s">
        <v>3754</v>
      </c>
      <c r="D2804" s="46" t="s">
        <v>3761</v>
      </c>
      <c r="E2804" s="46" t="s">
        <v>3737</v>
      </c>
      <c r="F2804" s="41" t="s">
        <v>434</v>
      </c>
      <c r="G2804" s="41" t="s">
        <v>435</v>
      </c>
      <c r="H2804" s="65">
        <v>-0.1</v>
      </c>
      <c r="I2804" t="s">
        <v>37</v>
      </c>
      <c r="K2804" s="46" t="s">
        <v>3763</v>
      </c>
      <c r="L2804" s="46" t="s">
        <v>3756</v>
      </c>
      <c r="M2804" t="s">
        <v>1191</v>
      </c>
      <c r="N2804" s="40"/>
      <c r="O2804" s="40"/>
      <c r="P2804" s="40"/>
      <c r="Q2804" s="40"/>
      <c r="R2804" s="39"/>
      <c r="S2804" s="39"/>
      <c r="T2804" s="39"/>
      <c r="U2804" s="40"/>
      <c r="V2804" s="39"/>
      <c r="W2804" s="69"/>
      <c r="Y2804" t="s">
        <v>1004</v>
      </c>
      <c r="AA2804">
        <v>526</v>
      </c>
      <c r="AB2804" t="b">
        <f>if((W2804=""),false,true)</f>
        <v>0</v>
      </c>
      <c r="AD2804" s="8"/>
    </row>
    <row r="2805" ht="14.25" customHeight="1">
      <c r="A2805" s="38">
        <v>904</v>
      </c>
      <c r="B2805" s="44" t="s">
        <v>3753</v>
      </c>
      <c r="C2805" s="46" t="s">
        <v>3754</v>
      </c>
      <c r="D2805" s="46" t="s">
        <v>3761</v>
      </c>
      <c r="E2805" s="46" t="s">
        <v>3737</v>
      </c>
      <c r="F2805" s="41" t="s">
        <v>434</v>
      </c>
      <c r="G2805" s="41" t="s">
        <v>435</v>
      </c>
      <c r="H2805" s="65">
        <v>-0.1</v>
      </c>
      <c r="I2805" t="s">
        <v>37</v>
      </c>
      <c r="K2805" s="46" t="s">
        <v>3764</v>
      </c>
      <c r="L2805" s="46" t="s">
        <v>3756</v>
      </c>
      <c r="M2805" t="s">
        <v>1191</v>
      </c>
      <c r="N2805" s="40"/>
      <c r="O2805" s="40"/>
      <c r="P2805" s="40"/>
      <c r="Q2805" s="40"/>
      <c r="R2805" s="39"/>
      <c r="S2805" s="39"/>
      <c r="T2805" s="39"/>
      <c r="U2805" s="40"/>
      <c r="V2805" s="39"/>
      <c r="W2805" s="69"/>
      <c r="Y2805" t="s">
        <v>1004</v>
      </c>
      <c r="AA2805">
        <v>526</v>
      </c>
      <c r="AB2805" t="b">
        <f>if((W2805=""),false,true)</f>
        <v>0</v>
      </c>
      <c r="AD2805" s="8"/>
    </row>
    <row r="2806" ht="14.25" customHeight="1">
      <c r="A2806" s="38">
        <v>1287</v>
      </c>
      <c r="B2806" s="46" t="s">
        <v>44</v>
      </c>
      <c r="C2806" s="46" t="s">
        <v>45</v>
      </c>
      <c r="D2806" s="46" t="s">
        <v>3765</v>
      </c>
      <c r="E2806" s="46" t="s">
        <v>3766</v>
      </c>
      <c r="F2806" t="s">
        <v>48</v>
      </c>
      <c r="G2806" s="46" t="s">
        <v>49</v>
      </c>
      <c r="H2806">
        <v>0.006902398038</v>
      </c>
      <c r="I2806" t="s">
        <v>37</v>
      </c>
      <c r="L2806" t="s">
        <v>50</v>
      </c>
      <c r="M2806" t="s">
        <v>39</v>
      </c>
      <c r="N2806" s="40"/>
      <c r="O2806" s="40"/>
      <c r="P2806" s="40"/>
      <c r="Q2806" s="40"/>
      <c r="R2806" s="39"/>
      <c r="S2806" s="39"/>
      <c r="T2806" s="39"/>
      <c r="U2806" s="40"/>
      <c r="V2806" s="39"/>
      <c r="W2806" s="69"/>
      <c r="Y2806" t="s">
        <v>40</v>
      </c>
      <c r="AA2806">
        <v>11422776</v>
      </c>
      <c r="AB2806" s="46" t="b">
        <v>0</v>
      </c>
      <c r="AD2806" s="8"/>
    </row>
    <row r="2807" ht="14.25" customHeight="1">
      <c r="A2807" s="38">
        <v>905</v>
      </c>
      <c r="B2807" s="44" t="s">
        <v>1728</v>
      </c>
      <c r="C2807" s="46" t="s">
        <v>1729</v>
      </c>
      <c r="D2807" s="46" t="s">
        <v>3767</v>
      </c>
      <c r="E2807" s="46" t="s">
        <v>3768</v>
      </c>
      <c r="F2807" s="41" t="s">
        <v>485</v>
      </c>
      <c r="G2807" s="41" t="s">
        <v>486</v>
      </c>
      <c r="H2807" s="65">
        <v>0.09</v>
      </c>
      <c r="I2807" t="s">
        <v>37</v>
      </c>
      <c r="K2807" s="46" t="s">
        <v>43</v>
      </c>
      <c r="L2807" s="46" t="s">
        <v>1732</v>
      </c>
      <c r="M2807" t="s">
        <v>583</v>
      </c>
      <c r="N2807" s="40">
        <f>U2807*V2807</f>
        <v>1.332439787</v>
      </c>
      <c r="O2807" s="40">
        <f>(1-V2807)*74.1216</f>
        <v>73.5306284832</v>
      </c>
      <c r="P2807" s="40">
        <v>0.805</v>
      </c>
      <c r="Q2807" s="40">
        <v>1.468</v>
      </c>
      <c r="R2807" s="39">
        <f>N2807/Q2807</f>
        <v>0.907656530653951</v>
      </c>
      <c r="S2807" s="39">
        <f>O2807/P2807</f>
        <v>91.3423956313043</v>
      </c>
      <c r="T2807" s="39">
        <f>R2807+S2807</f>
        <v>92.2500521619583</v>
      </c>
      <c r="U2807" s="40">
        <v>167.119</v>
      </c>
      <c r="V2807" s="39">
        <v>0.007973</v>
      </c>
      <c r="W2807" s="69">
        <f>round(((1000*V2807)/T2807),2)</f>
        <v>0.09</v>
      </c>
      <c r="Y2807" t="s">
        <v>40</v>
      </c>
      <c r="AA2807">
        <v>5882</v>
      </c>
      <c r="AB2807" t="b">
        <v>1</v>
      </c>
      <c r="AD2807" s="8"/>
    </row>
    <row r="2808" ht="14.25" customHeight="1">
      <c r="A2808" s="38">
        <v>905</v>
      </c>
      <c r="B2808" s="44" t="s">
        <v>1728</v>
      </c>
      <c r="C2808" s="46" t="s">
        <v>1729</v>
      </c>
      <c r="D2808" s="46" t="s">
        <v>3767</v>
      </c>
      <c r="E2808" s="46" t="s">
        <v>3768</v>
      </c>
      <c r="F2808" s="41" t="s">
        <v>547</v>
      </c>
      <c r="G2808" s="41" t="s">
        <v>548</v>
      </c>
      <c r="H2808" s="65">
        <v>0.05</v>
      </c>
      <c r="I2808" t="s">
        <v>37</v>
      </c>
      <c r="K2808" s="46" t="s">
        <v>43</v>
      </c>
      <c r="L2808" s="46" t="s">
        <v>1732</v>
      </c>
      <c r="M2808" t="s">
        <v>583</v>
      </c>
      <c r="N2808" s="40">
        <f>U2808*V2808</f>
        <v>1.70795618</v>
      </c>
      <c r="O2808" s="40">
        <f>(1-V2808)*158.2811</f>
        <v>156.663467158</v>
      </c>
      <c r="P2808" s="40">
        <v>0.828</v>
      </c>
      <c r="Q2808" s="40">
        <v>1.468</v>
      </c>
      <c r="R2808" s="39">
        <f>N2808/Q2808</f>
        <v>1.16345788828338</v>
      </c>
      <c r="S2808" s="39">
        <f>O2808/P2808</f>
        <v>189.207085939614</v>
      </c>
      <c r="T2808" s="39">
        <f>R2808+S2808</f>
        <v>190.370543827897</v>
      </c>
      <c r="U2808" s="40">
        <v>167.119</v>
      </c>
      <c r="V2808" s="39">
        <v>0.01022</v>
      </c>
      <c r="W2808" s="69">
        <f>round(((1000*V2808)/T2808),2)</f>
        <v>0.05</v>
      </c>
      <c r="Y2808" t="s">
        <v>40</v>
      </c>
      <c r="AA2808">
        <v>5882</v>
      </c>
      <c r="AB2808" t="b">
        <v>1</v>
      </c>
      <c r="AD2808" s="8"/>
    </row>
    <row r="2809" ht="14.25" customHeight="1">
      <c r="A2809" s="38">
        <v>905</v>
      </c>
      <c r="B2809" s="44" t="s">
        <v>1728</v>
      </c>
      <c r="C2809" s="46" t="s">
        <v>1729</v>
      </c>
      <c r="D2809" s="46" t="s">
        <v>3767</v>
      </c>
      <c r="E2809" s="46" t="s">
        <v>3768</v>
      </c>
      <c r="F2809" s="41" t="s">
        <v>594</v>
      </c>
      <c r="G2809" s="41" t="s">
        <v>595</v>
      </c>
      <c r="H2809" s="65">
        <v>0.08</v>
      </c>
      <c r="I2809" t="s">
        <v>37</v>
      </c>
      <c r="K2809" s="46" t="s">
        <v>43</v>
      </c>
      <c r="L2809" s="46" t="s">
        <v>1732</v>
      </c>
      <c r="M2809" t="s">
        <v>583</v>
      </c>
      <c r="N2809" s="40">
        <f>U2809*V2809</f>
        <v>1.78984449</v>
      </c>
      <c r="O2809" s="40">
        <f>(1-V2809)*116.2013</f>
        <v>114.956784077</v>
      </c>
      <c r="P2809" s="40">
        <v>0.82</v>
      </c>
      <c r="Q2809" s="40">
        <v>1.468</v>
      </c>
      <c r="R2809" s="39">
        <f>N2809/Q2809</f>
        <v>1.21924011580381</v>
      </c>
      <c r="S2809" s="39">
        <f>O2809/P2809</f>
        <v>140.191200093902</v>
      </c>
      <c r="T2809" s="39">
        <f>R2809+S2809</f>
        <v>141.410440209706</v>
      </c>
      <c r="U2809" s="40">
        <v>167.119</v>
      </c>
      <c r="V2809" s="39">
        <v>0.01071</v>
      </c>
      <c r="W2809" s="69">
        <f>round(((1000*V2809)/T2809),2)</f>
        <v>0.08</v>
      </c>
      <c r="Y2809" t="s">
        <v>40</v>
      </c>
      <c r="AA2809">
        <v>5882</v>
      </c>
      <c r="AB2809" t="b">
        <v>1</v>
      </c>
      <c r="AD2809" s="8"/>
    </row>
    <row r="2810" ht="14.25" customHeight="1">
      <c r="A2810" s="38">
        <v>905</v>
      </c>
      <c r="B2810" s="44" t="s">
        <v>1728</v>
      </c>
      <c r="C2810" s="46" t="s">
        <v>1729</v>
      </c>
      <c r="D2810" s="46" t="s">
        <v>3767</v>
      </c>
      <c r="E2810" s="46" t="s">
        <v>3768</v>
      </c>
      <c r="F2810" s="41" t="s">
        <v>598</v>
      </c>
      <c r="G2810" s="41" t="s">
        <v>599</v>
      </c>
      <c r="H2810" s="65">
        <v>0.08</v>
      </c>
      <c r="I2810" t="s">
        <v>37</v>
      </c>
      <c r="K2810" s="46" t="s">
        <v>43</v>
      </c>
      <c r="L2810" s="46" t="s">
        <v>1732</v>
      </c>
      <c r="M2810" t="s">
        <v>583</v>
      </c>
      <c r="N2810" s="40">
        <f>U2810*V2810</f>
        <v>1.75642069</v>
      </c>
      <c r="O2810" s="40">
        <f>(1-V2810)*102.1748</f>
        <v>101.100942852</v>
      </c>
      <c r="P2810" s="40">
        <v>0.816</v>
      </c>
      <c r="Q2810" s="40">
        <v>1.468</v>
      </c>
      <c r="R2810" s="39">
        <f>N2810/Q2810</f>
        <v>1.19647185967302</v>
      </c>
      <c r="S2810" s="39">
        <f>O2810/P2810</f>
        <v>123.898214279412</v>
      </c>
      <c r="T2810" s="39">
        <f>R2810+S2810</f>
        <v>125.094686139085</v>
      </c>
      <c r="U2810" s="40">
        <v>167.119</v>
      </c>
      <c r="V2810" s="39">
        <v>0.01051</v>
      </c>
      <c r="W2810" s="69">
        <f>round(((1000*V2810)/T2810),2)</f>
        <v>0.08</v>
      </c>
      <c r="Y2810" t="s">
        <v>40</v>
      </c>
      <c r="AA2810">
        <v>5882</v>
      </c>
      <c r="AB2810" t="b">
        <v>1</v>
      </c>
      <c r="AD2810" s="8"/>
    </row>
    <row r="2811" ht="14.25" customHeight="1">
      <c r="A2811" s="38">
        <v>905</v>
      </c>
      <c r="B2811" s="44" t="s">
        <v>1728</v>
      </c>
      <c r="C2811" s="46" t="s">
        <v>1729</v>
      </c>
      <c r="D2811" s="46" t="s">
        <v>3767</v>
      </c>
      <c r="E2811" s="46" t="s">
        <v>3768</v>
      </c>
      <c r="F2811" s="41" t="s">
        <v>35</v>
      </c>
      <c r="G2811" s="41" t="s">
        <v>36</v>
      </c>
      <c r="H2811" s="65">
        <v>0.06</v>
      </c>
      <c r="I2811" t="s">
        <v>37</v>
      </c>
      <c r="K2811" s="46" t="s">
        <v>43</v>
      </c>
      <c r="L2811" s="46" t="s">
        <v>1732</v>
      </c>
      <c r="M2811" t="s">
        <v>583</v>
      </c>
      <c r="N2811" s="40">
        <f>U2811*V2811</f>
        <v>1.630747202</v>
      </c>
      <c r="O2811" s="40">
        <f>(1-V2811)*130.2279</f>
        <v>128.9571361518</v>
      </c>
      <c r="P2811" s="40">
        <v>0.823</v>
      </c>
      <c r="Q2811" s="40">
        <v>1.468</v>
      </c>
      <c r="R2811" s="39">
        <f>N2811/Q2811</f>
        <v>1.11086321662125</v>
      </c>
      <c r="S2811" s="39">
        <f>O2811/P2811</f>
        <v>156.691538459052</v>
      </c>
      <c r="T2811" s="39">
        <f>R2811+S2811</f>
        <v>157.802401675674</v>
      </c>
      <c r="U2811" s="40">
        <v>167.119</v>
      </c>
      <c r="V2811" s="39">
        <v>0.009758</v>
      </c>
      <c r="W2811" s="69">
        <f>round(((1000*V2811)/T2811),2)</f>
        <v>0.06</v>
      </c>
      <c r="Y2811" t="s">
        <v>40</v>
      </c>
      <c r="AA2811">
        <v>5882</v>
      </c>
      <c r="AB2811" t="b">
        <v>1</v>
      </c>
      <c r="AD2811" s="8"/>
    </row>
    <row r="2812" ht="14.25" customHeight="1">
      <c r="A2812" s="38">
        <v>905</v>
      </c>
      <c r="B2812" s="44" t="s">
        <v>1728</v>
      </c>
      <c r="C2812" s="46" t="s">
        <v>1729</v>
      </c>
      <c r="D2812" s="46" t="s">
        <v>3767</v>
      </c>
      <c r="E2812" s="46" t="s">
        <v>3768</v>
      </c>
      <c r="F2812" s="41" t="s">
        <v>669</v>
      </c>
      <c r="G2812" s="41" t="s">
        <v>670</v>
      </c>
      <c r="H2812" s="65">
        <v>0.09</v>
      </c>
      <c r="I2812" t="s">
        <v>37</v>
      </c>
      <c r="K2812" s="46" t="s">
        <v>43</v>
      </c>
      <c r="L2812" s="46" t="s">
        <v>1732</v>
      </c>
      <c r="M2812" t="s">
        <v>583</v>
      </c>
      <c r="N2812" s="40">
        <f>U2812*V2812</f>
        <v>1.557047723</v>
      </c>
      <c r="O2812" s="40">
        <f>(1-V2812)*88.1482</f>
        <v>87.3269232206</v>
      </c>
      <c r="P2812" s="40">
        <v>0.811</v>
      </c>
      <c r="Q2812" s="40">
        <v>1.468</v>
      </c>
      <c r="R2812" s="39">
        <f>N2812/Q2812</f>
        <v>1.06065921185286</v>
      </c>
      <c r="S2812" s="39">
        <f>O2812/P2812</f>
        <v>107.678080419975</v>
      </c>
      <c r="T2812" s="39">
        <f>R2812+S2812</f>
        <v>108.738739631828</v>
      </c>
      <c r="U2812" s="40">
        <v>167.119</v>
      </c>
      <c r="V2812" s="39">
        <v>0.009317</v>
      </c>
      <c r="W2812" s="69">
        <f>round(((1000*V2812)/T2812),2)</f>
        <v>0.09</v>
      </c>
      <c r="Y2812" t="s">
        <v>40</v>
      </c>
      <c r="AA2812">
        <v>5882</v>
      </c>
      <c r="AB2812" t="b">
        <v>1</v>
      </c>
      <c r="AD2812" s="8"/>
    </row>
    <row r="2813" ht="14.25" customHeight="1">
      <c r="A2813" s="38">
        <v>905</v>
      </c>
      <c r="B2813" s="44" t="s">
        <v>1728</v>
      </c>
      <c r="C2813" s="46" t="s">
        <v>1729</v>
      </c>
      <c r="D2813" s="46" t="s">
        <v>3767</v>
      </c>
      <c r="E2813" s="46" t="s">
        <v>3768</v>
      </c>
      <c r="F2813" s="41" t="s">
        <v>580</v>
      </c>
      <c r="G2813" s="41" t="s">
        <v>792</v>
      </c>
      <c r="H2813" s="65">
        <v>0.11</v>
      </c>
      <c r="I2813" t="s">
        <v>37</v>
      </c>
      <c r="K2813" s="46" t="s">
        <v>43</v>
      </c>
      <c r="L2813" s="46" t="s">
        <v>1732</v>
      </c>
      <c r="M2813" t="s">
        <v>583</v>
      </c>
      <c r="N2813" s="40">
        <f>U2813*V2813</f>
        <v>1.33528081</v>
      </c>
      <c r="O2813" s="40">
        <f>(1-V2813)*60.095</f>
        <v>59.61484095</v>
      </c>
      <c r="P2813" s="40">
        <v>0.795</v>
      </c>
      <c r="Q2813" s="40">
        <v>1.468</v>
      </c>
      <c r="R2813" s="39">
        <f>N2813/Q2813</f>
        <v>0.909591832425068</v>
      </c>
      <c r="S2813" s="39">
        <f>O2813/P2813</f>
        <v>74.9872213207547</v>
      </c>
      <c r="T2813" s="39">
        <f>R2813+S2813</f>
        <v>75.8968131531798</v>
      </c>
      <c r="U2813" s="40">
        <v>167.119</v>
      </c>
      <c r="V2813" s="39">
        <v>0.00799</v>
      </c>
      <c r="W2813" s="69">
        <f>round(((1000*V2813)/T2813),2)</f>
        <v>0.11</v>
      </c>
      <c r="Y2813" t="s">
        <v>40</v>
      </c>
      <c r="AA2813">
        <v>5882</v>
      </c>
      <c r="AB2813" t="b">
        <v>1</v>
      </c>
      <c r="AD2813" s="8"/>
    </row>
    <row r="2814" ht="14.25" customHeight="1">
      <c r="A2814" s="38">
        <v>905</v>
      </c>
      <c r="B2814" s="44" t="s">
        <v>1728</v>
      </c>
      <c r="C2814" s="46" t="s">
        <v>1729</v>
      </c>
      <c r="D2814" s="46" t="s">
        <v>3767</v>
      </c>
      <c r="E2814" s="46" t="s">
        <v>3768</v>
      </c>
      <c r="F2814" s="41" t="s">
        <v>1361</v>
      </c>
      <c r="G2814" s="41" t="s">
        <v>1362</v>
      </c>
      <c r="H2814" s="65">
        <v>0.47</v>
      </c>
      <c r="I2814" t="s">
        <v>37</v>
      </c>
      <c r="K2814" s="46" t="s">
        <v>43</v>
      </c>
      <c r="L2814" s="46" t="s">
        <v>1732</v>
      </c>
      <c r="M2814" t="s">
        <v>583</v>
      </c>
      <c r="N2814" s="40">
        <f>U2814*V2814</f>
        <v>7.02401157</v>
      </c>
      <c r="O2814" s="40">
        <f>(1-V2814)*88.1051</f>
        <v>84.402042647</v>
      </c>
      <c r="P2814" s="40">
        <v>0.995</v>
      </c>
      <c r="Q2814" s="40">
        <v>1.468</v>
      </c>
      <c r="R2814" s="39">
        <f>N2814/Q2814</f>
        <v>4.78474902588556</v>
      </c>
      <c r="S2814" s="39">
        <f>O2814/P2814</f>
        <v>84.8261735145729</v>
      </c>
      <c r="T2814" s="39">
        <f>R2814+S2814</f>
        <v>89.6109225404584</v>
      </c>
      <c r="U2814" s="40">
        <v>167.119</v>
      </c>
      <c r="V2814" s="39">
        <v>0.04203</v>
      </c>
      <c r="W2814" s="69">
        <f>round(((1000*V2814)/T2814),2)</f>
        <v>0.47</v>
      </c>
      <c r="Y2814" t="s">
        <v>40</v>
      </c>
      <c r="AA2814">
        <v>5882</v>
      </c>
      <c r="AB2814" t="b">
        <v>1</v>
      </c>
      <c r="AD2814" s="8"/>
    </row>
    <row r="2815" ht="14.25" customHeight="1">
      <c r="A2815" s="38">
        <v>905</v>
      </c>
      <c r="B2815" s="44" t="s">
        <v>1728</v>
      </c>
      <c r="C2815" s="46" t="s">
        <v>1729</v>
      </c>
      <c r="D2815" s="46" t="s">
        <v>3767</v>
      </c>
      <c r="E2815" s="46" t="s">
        <v>3768</v>
      </c>
      <c r="F2815" s="41" t="s">
        <v>671</v>
      </c>
      <c r="G2815" s="41" t="s">
        <v>672</v>
      </c>
      <c r="H2815" s="65">
        <v>0.1</v>
      </c>
      <c r="I2815" t="s">
        <v>37</v>
      </c>
      <c r="K2815" s="46" t="s">
        <v>43</v>
      </c>
      <c r="L2815" s="46" t="s">
        <v>1732</v>
      </c>
      <c r="M2815" t="s">
        <v>583</v>
      </c>
      <c r="N2815" s="40">
        <f>U2815*V2815</f>
        <v>1.487024862</v>
      </c>
      <c r="O2815" s="40">
        <f>(1-V2815)*74.1216</f>
        <v>73.4620660032</v>
      </c>
      <c r="P2815" s="40">
        <v>0.801</v>
      </c>
      <c r="Q2815" s="40">
        <v>1.468</v>
      </c>
      <c r="R2815" s="39">
        <f>N2815/Q2815</f>
        <v>1.01295971525886</v>
      </c>
      <c r="S2815" s="39">
        <f>O2815/P2815</f>
        <v>91.7129413273408</v>
      </c>
      <c r="T2815" s="39">
        <f>R2815+S2815</f>
        <v>92.7259010425997</v>
      </c>
      <c r="U2815" s="40">
        <v>167.119</v>
      </c>
      <c r="V2815" s="39">
        <v>0.008898</v>
      </c>
      <c r="W2815" s="69">
        <f>round(((1000*V2815)/T2815),2)</f>
        <v>0.1</v>
      </c>
      <c r="Y2815" t="s">
        <v>40</v>
      </c>
      <c r="AA2815">
        <v>5882</v>
      </c>
      <c r="AB2815" t="b">
        <v>1</v>
      </c>
      <c r="AD2815" s="8"/>
    </row>
    <row r="2816" ht="14.25" customHeight="1">
      <c r="A2816" s="38">
        <v>905</v>
      </c>
      <c r="B2816" s="44" t="s">
        <v>1728</v>
      </c>
      <c r="C2816" s="46" t="s">
        <v>1729</v>
      </c>
      <c r="D2816" s="46" t="s">
        <v>3767</v>
      </c>
      <c r="E2816" s="46" t="s">
        <v>3768</v>
      </c>
      <c r="F2816" s="41" t="s">
        <v>675</v>
      </c>
      <c r="G2816" s="41" t="s">
        <v>676</v>
      </c>
      <c r="H2816" s="65">
        <v>0.05</v>
      </c>
      <c r="I2816" t="s">
        <v>37</v>
      </c>
      <c r="K2816" s="46" t="s">
        <v>43</v>
      </c>
      <c r="L2816" s="46" t="s">
        <v>1732</v>
      </c>
      <c r="M2816" t="s">
        <v>583</v>
      </c>
      <c r="N2816" s="40">
        <f>U2816*V2816</f>
        <v>0.985500743</v>
      </c>
      <c r="O2816" s="40">
        <f>(1-V2816)*88.1482</f>
        <v>87.6283900646</v>
      </c>
      <c r="P2816" s="40">
        <v>0.809</v>
      </c>
      <c r="Q2816" s="40">
        <v>1.468</v>
      </c>
      <c r="R2816" s="39">
        <f>N2816/Q2816</f>
        <v>0.671322032016349</v>
      </c>
      <c r="S2816" s="39">
        <f>O2816/P2816</f>
        <v>108.316922205933</v>
      </c>
      <c r="T2816" s="39">
        <f>R2816+S2816</f>
        <v>108.98824423795</v>
      </c>
      <c r="U2816" s="40">
        <v>167.119</v>
      </c>
      <c r="V2816" s="39">
        <v>0.005897</v>
      </c>
      <c r="W2816" s="69">
        <f>round(((1000*V2816)/T2816),2)</f>
        <v>0.05</v>
      </c>
      <c r="Y2816" t="s">
        <v>40</v>
      </c>
      <c r="AA2816">
        <v>5882</v>
      </c>
      <c r="AB2816" t="b">
        <v>1</v>
      </c>
      <c r="AD2816" s="8"/>
    </row>
    <row r="2817" ht="14.25" customHeight="1">
      <c r="A2817" s="38">
        <v>905</v>
      </c>
      <c r="B2817" s="44" t="s">
        <v>1728</v>
      </c>
      <c r="C2817" s="46" t="s">
        <v>1729</v>
      </c>
      <c r="D2817" s="46" t="s">
        <v>3767</v>
      </c>
      <c r="E2817" s="46" t="s">
        <v>3768</v>
      </c>
      <c r="F2817" s="41" t="s">
        <v>677</v>
      </c>
      <c r="G2817" s="41" t="s">
        <v>678</v>
      </c>
      <c r="H2817" s="65">
        <v>0.05</v>
      </c>
      <c r="I2817" t="s">
        <v>37</v>
      </c>
      <c r="K2817" s="46" t="s">
        <v>43</v>
      </c>
      <c r="L2817" s="46" t="s">
        <v>1732</v>
      </c>
      <c r="M2817" t="s">
        <v>583</v>
      </c>
      <c r="N2817" s="40">
        <f>U2817*V2817</f>
        <v>1.07958874</v>
      </c>
      <c r="O2817" s="40">
        <f>(1-V2817)*102.1748</f>
        <v>101.514750792</v>
      </c>
      <c r="P2817" s="40">
        <v>0.814</v>
      </c>
      <c r="Q2817" s="40">
        <v>1.468</v>
      </c>
      <c r="R2817" s="39">
        <f>N2817/Q2817</f>
        <v>0.735414673024523</v>
      </c>
      <c r="S2817" s="39">
        <f>O2817/P2817</f>
        <v>124.710996058968</v>
      </c>
      <c r="T2817" s="39">
        <f>R2817+S2817</f>
        <v>125.446410731993</v>
      </c>
      <c r="U2817" s="40">
        <v>167.119</v>
      </c>
      <c r="V2817" s="39">
        <v>0.00646</v>
      </c>
      <c r="W2817" s="69">
        <f>round(((1000*V2817)/T2817),2)</f>
        <v>0.05</v>
      </c>
      <c r="Y2817" t="s">
        <v>40</v>
      </c>
      <c r="AA2817">
        <v>5882</v>
      </c>
      <c r="AB2817" t="b">
        <v>1</v>
      </c>
      <c r="AD2817" s="8"/>
    </row>
    <row r="2818" ht="14.25" customHeight="1">
      <c r="A2818" s="38">
        <v>905</v>
      </c>
      <c r="B2818" s="44" t="s">
        <v>1728</v>
      </c>
      <c r="C2818" s="46" t="s">
        <v>1729</v>
      </c>
      <c r="D2818" s="46" t="s">
        <v>3767</v>
      </c>
      <c r="E2818" s="46" t="s">
        <v>3768</v>
      </c>
      <c r="F2818" s="41" t="s">
        <v>679</v>
      </c>
      <c r="G2818" s="41" t="s">
        <v>1119</v>
      </c>
      <c r="H2818" s="65">
        <v>0.07</v>
      </c>
      <c r="I2818" t="s">
        <v>37</v>
      </c>
      <c r="K2818" s="46" t="s">
        <v>43</v>
      </c>
      <c r="L2818" s="46" t="s">
        <v>1732</v>
      </c>
      <c r="M2818" t="s">
        <v>583</v>
      </c>
      <c r="N2818" s="40">
        <f>U2818*V2818</f>
        <v>1.018256067</v>
      </c>
      <c r="O2818" s="40">
        <f>(1-V2818)*74.1216</f>
        <v>73.6699770912</v>
      </c>
      <c r="P2818" s="40">
        <v>0.801</v>
      </c>
      <c r="Q2818" s="40">
        <v>1.468</v>
      </c>
      <c r="R2818" s="39">
        <f>N2818/Q2818</f>
        <v>0.693634923024523</v>
      </c>
      <c r="S2818" s="39">
        <f>O2818/P2818</f>
        <v>91.9725057318352</v>
      </c>
      <c r="T2818" s="39">
        <f>R2818+S2818</f>
        <v>92.6661406548597</v>
      </c>
      <c r="U2818" s="40">
        <v>167.119</v>
      </c>
      <c r="V2818" s="39">
        <v>0.006093</v>
      </c>
      <c r="W2818" s="69">
        <f>round(((1000*V2818)/T2818),2)</f>
        <v>0.07</v>
      </c>
      <c r="Y2818" t="s">
        <v>40</v>
      </c>
      <c r="AA2818">
        <v>5882</v>
      </c>
      <c r="AB2818" t="b">
        <v>1</v>
      </c>
      <c r="AD2818" s="8"/>
    </row>
    <row r="2819" ht="14.25" customHeight="1">
      <c r="A2819" s="38">
        <v>905</v>
      </c>
      <c r="B2819" s="44" t="s">
        <v>1728</v>
      </c>
      <c r="C2819" s="46" t="s">
        <v>1729</v>
      </c>
      <c r="D2819" s="46" t="s">
        <v>3767</v>
      </c>
      <c r="E2819" s="46" t="s">
        <v>3768</v>
      </c>
      <c r="F2819" s="41" t="s">
        <v>3769</v>
      </c>
      <c r="G2819" s="41" t="s">
        <v>3770</v>
      </c>
      <c r="H2819" s="65">
        <v>0.17</v>
      </c>
      <c r="I2819" t="s">
        <v>37</v>
      </c>
      <c r="K2819" s="46" t="s">
        <v>43</v>
      </c>
      <c r="L2819" s="46" t="s">
        <v>1732</v>
      </c>
      <c r="M2819" t="s">
        <v>583</v>
      </c>
      <c r="N2819" s="40">
        <f>U2819*V2819</f>
        <v>3.03153866</v>
      </c>
      <c r="O2819" s="40">
        <f>(1-V2819)*88.1482</f>
        <v>86.549191652</v>
      </c>
      <c r="P2819" s="40">
        <v>0.811</v>
      </c>
      <c r="Q2819" s="40">
        <v>1.468</v>
      </c>
      <c r="R2819" s="39">
        <f>N2819/Q2819</f>
        <v>2.06508083106267</v>
      </c>
      <c r="S2819" s="39">
        <f>O2819/P2819</f>
        <v>106.719101913687</v>
      </c>
      <c r="T2819" s="39">
        <f>R2819+S2819</f>
        <v>108.784182744749</v>
      </c>
      <c r="U2819" s="40">
        <v>167.119</v>
      </c>
      <c r="V2819" s="39">
        <v>0.01814</v>
      </c>
      <c r="W2819" s="69">
        <f>round(((1000*V2819)/T2819),2)</f>
        <v>0.17</v>
      </c>
      <c r="Y2819" t="s">
        <v>40</v>
      </c>
      <c r="AA2819">
        <v>5882</v>
      </c>
      <c r="AB2819" t="b">
        <v>1</v>
      </c>
      <c r="AD2819" s="8"/>
    </row>
    <row r="2820" ht="14.25" customHeight="1">
      <c r="A2820" s="38">
        <v>905</v>
      </c>
      <c r="B2820" s="44" t="s">
        <v>1728</v>
      </c>
      <c r="C2820" s="46" t="s">
        <v>1729</v>
      </c>
      <c r="D2820" s="46" t="s">
        <v>3767</v>
      </c>
      <c r="E2820" s="46" t="s">
        <v>3768</v>
      </c>
      <c r="F2820" s="41" t="s">
        <v>681</v>
      </c>
      <c r="G2820" s="41" t="s">
        <v>1120</v>
      </c>
      <c r="H2820" s="65">
        <v>0.15</v>
      </c>
      <c r="I2820" t="s">
        <v>37</v>
      </c>
      <c r="K2820" s="46" t="s">
        <v>43</v>
      </c>
      <c r="L2820" s="46" t="s">
        <v>1732</v>
      </c>
      <c r="M2820" t="s">
        <v>583</v>
      </c>
      <c r="N2820" s="40">
        <f>U2820*V2820</f>
        <v>2.3898017</v>
      </c>
      <c r="O2820" s="40">
        <f>(1-V2820)*74.1216</f>
        <v>73.06166112</v>
      </c>
      <c r="P2820" s="40">
        <v>0.804</v>
      </c>
      <c r="Q2820" s="40">
        <v>1.468</v>
      </c>
      <c r="R2820" s="39">
        <f>N2820/Q2820</f>
        <v>1.6279303133515</v>
      </c>
      <c r="S2820" s="39">
        <f>O2820/P2820</f>
        <v>90.8727128358209</v>
      </c>
      <c r="T2820" s="39">
        <f>R2820+S2820</f>
        <v>92.5006431491724</v>
      </c>
      <c r="U2820" s="40">
        <v>167.119</v>
      </c>
      <c r="V2820" s="39">
        <v>0.0143</v>
      </c>
      <c r="W2820" s="69">
        <f>round(((1000*V2820)/T2820),2)</f>
        <v>0.15</v>
      </c>
      <c r="Y2820" t="s">
        <v>40</v>
      </c>
      <c r="AA2820">
        <v>5882</v>
      </c>
      <c r="AB2820" t="b">
        <v>1</v>
      </c>
      <c r="AD2820" s="8"/>
    </row>
    <row r="2821" ht="14.25" customHeight="1">
      <c r="A2821" s="38">
        <v>905</v>
      </c>
      <c r="B2821" s="44" t="s">
        <v>1728</v>
      </c>
      <c r="C2821" s="46" t="s">
        <v>1729</v>
      </c>
      <c r="D2821" s="46" t="s">
        <v>3767</v>
      </c>
      <c r="E2821" s="46" t="s">
        <v>3768</v>
      </c>
      <c r="F2821" s="41" t="s">
        <v>683</v>
      </c>
      <c r="G2821" s="41" t="s">
        <v>684</v>
      </c>
      <c r="H2821" s="65">
        <v>0.08</v>
      </c>
      <c r="I2821" t="s">
        <v>37</v>
      </c>
      <c r="K2821" s="46" t="s">
        <v>43</v>
      </c>
      <c r="L2821" s="46" t="s">
        <v>1732</v>
      </c>
      <c r="M2821" t="s">
        <v>583</v>
      </c>
      <c r="N2821" s="40">
        <f>U2821*V2821</f>
        <v>1.498556073</v>
      </c>
      <c r="O2821" s="40">
        <f>(1-V2821)*88.1482</f>
        <v>87.3577750906</v>
      </c>
      <c r="P2821" s="40">
        <v>0.809</v>
      </c>
      <c r="Q2821" s="40">
        <v>1.468</v>
      </c>
      <c r="R2821" s="39">
        <f>N2821/Q2821</f>
        <v>1.02081476362398</v>
      </c>
      <c r="S2821" s="39">
        <f>O2821/P2821</f>
        <v>107.982416675649</v>
      </c>
      <c r="T2821" s="39">
        <f>R2821+S2821</f>
        <v>109.003231439273</v>
      </c>
      <c r="U2821" s="40">
        <v>167.119</v>
      </c>
      <c r="V2821" s="39">
        <v>0.008967</v>
      </c>
      <c r="W2821" s="69">
        <f>round(((1000*V2821)/T2821),2)</f>
        <v>0.08</v>
      </c>
      <c r="Y2821" t="s">
        <v>40</v>
      </c>
      <c r="AA2821">
        <v>5882</v>
      </c>
      <c r="AB2821" t="b">
        <v>1</v>
      </c>
      <c r="AD2821" s="8"/>
    </row>
    <row r="2822" ht="14.25" customHeight="1">
      <c r="A2822" s="38">
        <v>905</v>
      </c>
      <c r="B2822" s="44" t="s">
        <v>1728</v>
      </c>
      <c r="C2822" s="46" t="s">
        <v>1729</v>
      </c>
      <c r="D2822" s="46" t="s">
        <v>3767</v>
      </c>
      <c r="E2822" s="46" t="s">
        <v>3768</v>
      </c>
      <c r="F2822" s="41" t="s">
        <v>584</v>
      </c>
      <c r="G2822" s="41" t="s">
        <v>1733</v>
      </c>
      <c r="H2822" s="65">
        <v>0.11</v>
      </c>
      <c r="I2822" t="s">
        <v>37</v>
      </c>
      <c r="K2822" s="46" t="s">
        <v>43</v>
      </c>
      <c r="L2822" s="46" t="s">
        <v>1732</v>
      </c>
      <c r="M2822" t="s">
        <v>583</v>
      </c>
      <c r="N2822" s="40">
        <f>U2822*V2822</f>
        <v>1.42886745</v>
      </c>
      <c r="O2822" s="40">
        <f>(1-V2822)*60.095</f>
        <v>59.58118775</v>
      </c>
      <c r="P2822" s="40">
        <v>0.791</v>
      </c>
      <c r="Q2822" s="40">
        <v>1.468</v>
      </c>
      <c r="R2822" s="39">
        <f>N2822/Q2822</f>
        <v>0.973342949591281</v>
      </c>
      <c r="S2822" s="39">
        <f>O2822/P2822</f>
        <v>75.3238783185841</v>
      </c>
      <c r="T2822" s="39">
        <f>R2822+S2822</f>
        <v>76.2972212681754</v>
      </c>
      <c r="U2822" s="40">
        <v>167.119</v>
      </c>
      <c r="V2822" s="39">
        <v>0.00855</v>
      </c>
      <c r="W2822" s="69">
        <f>round(((1000*V2822)/T2822),2)</f>
        <v>0.11</v>
      </c>
      <c r="Y2822" t="s">
        <v>40</v>
      </c>
      <c r="AA2822">
        <v>5882</v>
      </c>
      <c r="AB2822" t="b">
        <v>1</v>
      </c>
      <c r="AD2822" s="8"/>
    </row>
    <row r="2823" ht="14.25" customHeight="1">
      <c r="A2823" s="38">
        <v>905</v>
      </c>
      <c r="B2823" s="44" t="s">
        <v>1728</v>
      </c>
      <c r="C2823" s="46" t="s">
        <v>1729</v>
      </c>
      <c r="D2823" s="46" t="s">
        <v>3767</v>
      </c>
      <c r="E2823" s="46" t="s">
        <v>3768</v>
      </c>
      <c r="F2823" s="41" t="s">
        <v>685</v>
      </c>
      <c r="G2823" s="41" t="s">
        <v>686</v>
      </c>
      <c r="H2823" s="65">
        <v>0.07</v>
      </c>
      <c r="I2823" t="s">
        <v>37</v>
      </c>
      <c r="K2823" s="46" t="s">
        <v>43</v>
      </c>
      <c r="L2823" s="46" t="s">
        <v>1732</v>
      </c>
      <c r="M2823" t="s">
        <v>583</v>
      </c>
      <c r="N2823" s="40">
        <f>U2823*V2823</f>
        <v>1.217461915</v>
      </c>
      <c r="O2823" s="40">
        <f>(1-V2823)*88.1482</f>
        <v>87.506040363</v>
      </c>
      <c r="P2823" s="40">
        <v>0.809</v>
      </c>
      <c r="Q2823" s="40">
        <v>1.468</v>
      </c>
      <c r="R2823" s="39">
        <f>N2823/Q2823</f>
        <v>0.829333729564033</v>
      </c>
      <c r="S2823" s="39">
        <f>O2823/P2823</f>
        <v>108.165686480841</v>
      </c>
      <c r="T2823" s="39">
        <f>R2823+S2823</f>
        <v>108.995020210405</v>
      </c>
      <c r="U2823" s="40">
        <v>167.119</v>
      </c>
      <c r="V2823" s="39">
        <v>0.007285</v>
      </c>
      <c r="W2823" s="69">
        <f>round(((1000*V2823)/T2823),2)</f>
        <v>0.07</v>
      </c>
      <c r="Y2823" t="s">
        <v>40</v>
      </c>
      <c r="AA2823">
        <v>5882</v>
      </c>
      <c r="AB2823" t="b">
        <v>1</v>
      </c>
      <c r="AD2823" s="8"/>
    </row>
    <row r="2824" ht="14.25" customHeight="1">
      <c r="A2824" s="38">
        <v>905</v>
      </c>
      <c r="B2824" s="44" t="s">
        <v>1728</v>
      </c>
      <c r="C2824" s="46" t="s">
        <v>1729</v>
      </c>
      <c r="D2824" s="46" t="s">
        <v>3767</v>
      </c>
      <c r="E2824" s="46" t="s">
        <v>3768</v>
      </c>
      <c r="F2824" s="41" t="s">
        <v>687</v>
      </c>
      <c r="G2824" s="41" t="s">
        <v>688</v>
      </c>
      <c r="H2824" s="65">
        <v>0.07</v>
      </c>
      <c r="I2824" t="s">
        <v>37</v>
      </c>
      <c r="K2824" s="46" t="s">
        <v>43</v>
      </c>
      <c r="L2824" s="46" t="s">
        <v>1732</v>
      </c>
      <c r="M2824" t="s">
        <v>583</v>
      </c>
      <c r="N2824" s="40">
        <f>U2824*V2824</f>
        <v>1.422684047</v>
      </c>
      <c r="O2824" s="40">
        <f>(1-V2824)*102.1748</f>
        <v>101.3049859276</v>
      </c>
      <c r="P2824" s="40">
        <v>0.811</v>
      </c>
      <c r="Q2824" s="40">
        <v>1.468</v>
      </c>
      <c r="R2824" s="39">
        <f>N2824/Q2824</f>
        <v>0.969130822207084</v>
      </c>
      <c r="S2824" s="39">
        <f>O2824/P2824</f>
        <v>124.913669454501</v>
      </c>
      <c r="T2824" s="39">
        <f>R2824+S2824</f>
        <v>125.882800276708</v>
      </c>
      <c r="U2824" s="40">
        <v>167.119</v>
      </c>
      <c r="V2824" s="39">
        <v>0.008513</v>
      </c>
      <c r="W2824" s="69">
        <f>round(((1000*V2824)/T2824),2)</f>
        <v>0.07</v>
      </c>
      <c r="Y2824" t="s">
        <v>40</v>
      </c>
      <c r="AA2824">
        <v>5882</v>
      </c>
      <c r="AB2824" t="b">
        <v>1</v>
      </c>
      <c r="AD2824" s="8"/>
    </row>
    <row r="2825" ht="14.25" customHeight="1">
      <c r="A2825" s="38">
        <v>905</v>
      </c>
      <c r="B2825" s="44" t="s">
        <v>1728</v>
      </c>
      <c r="C2825" s="46" t="s">
        <v>1729</v>
      </c>
      <c r="D2825" s="46" t="s">
        <v>3767</v>
      </c>
      <c r="E2825" s="46" t="s">
        <v>3768</v>
      </c>
      <c r="F2825" s="41" t="s">
        <v>588</v>
      </c>
      <c r="G2825" s="41" t="s">
        <v>989</v>
      </c>
      <c r="H2825" s="65">
        <v>0.08</v>
      </c>
      <c r="I2825" t="s">
        <v>37</v>
      </c>
      <c r="K2825" s="46" t="s">
        <v>43</v>
      </c>
      <c r="L2825" s="46" t="s">
        <v>1732</v>
      </c>
      <c r="M2825" t="s">
        <v>583</v>
      </c>
      <c r="N2825" s="40">
        <f>U2825*V2825</f>
        <v>1.68288833</v>
      </c>
      <c r="O2825" s="40">
        <f>(1-V2825)*116.1583</f>
        <v>114.988585919</v>
      </c>
      <c r="P2825" s="40">
        <v>0.886</v>
      </c>
      <c r="Q2825" s="40">
        <v>1.468</v>
      </c>
      <c r="R2825" s="39">
        <f>N2825/Q2825</f>
        <v>1.14638169618529</v>
      </c>
      <c r="S2825" s="39">
        <v>-129.7</v>
      </c>
      <c r="T2825" s="39">
        <f>R2825+S2825</f>
        <v>-128.553618303815</v>
      </c>
      <c r="U2825" s="40">
        <v>167.119</v>
      </c>
      <c r="V2825" s="39">
        <v>0.01007</v>
      </c>
      <c r="W2825" s="69">
        <f>round(((1000*V2825)/T2825),2)</f>
        <v>-0.08</v>
      </c>
      <c r="Y2825" t="s">
        <v>40</v>
      </c>
      <c r="AA2825">
        <v>5882</v>
      </c>
      <c r="AB2825" t="b">
        <v>1</v>
      </c>
      <c r="AD2825" s="8"/>
    </row>
    <row r="2826" ht="14.25" customHeight="1">
      <c r="A2826" s="38">
        <v>905</v>
      </c>
      <c r="B2826" s="44" t="s">
        <v>1728</v>
      </c>
      <c r="C2826" s="46" t="s">
        <v>1729</v>
      </c>
      <c r="D2826" s="46" t="s">
        <v>3767</v>
      </c>
      <c r="E2826" s="46" t="s">
        <v>3768</v>
      </c>
      <c r="F2826" s="41" t="s">
        <v>703</v>
      </c>
      <c r="G2826" s="41" t="s">
        <v>704</v>
      </c>
      <c r="H2826" s="65">
        <v>0.02</v>
      </c>
      <c r="I2826" t="s">
        <v>37</v>
      </c>
      <c r="K2826" s="46" t="s">
        <v>43</v>
      </c>
      <c r="L2826" s="46" t="s">
        <v>1732</v>
      </c>
      <c r="M2826" t="s">
        <v>583</v>
      </c>
      <c r="N2826" s="40">
        <f>U2826*V2826</f>
        <v>0.468935914</v>
      </c>
      <c r="O2826" s="40">
        <f>(1-V2826)*130.2279</f>
        <v>129.8624805126</v>
      </c>
      <c r="P2826" s="40">
        <v>0.78</v>
      </c>
      <c r="Q2826" s="40">
        <v>1.468</v>
      </c>
      <c r="R2826" s="39">
        <f>N2826/Q2826</f>
        <v>0.319438633514986</v>
      </c>
      <c r="S2826" s="39">
        <f>O2826/P2826</f>
        <v>166.490359631538</v>
      </c>
      <c r="T2826" s="39">
        <f>R2826+S2826</f>
        <v>166.809798265053</v>
      </c>
      <c r="U2826" s="40">
        <v>167.119</v>
      </c>
      <c r="V2826" s="39">
        <v>0.002806</v>
      </c>
      <c r="W2826" s="69">
        <f>round(((1000*V2826)/T2826),2)</f>
        <v>0.02</v>
      </c>
      <c r="Y2826" t="s">
        <v>40</v>
      </c>
      <c r="AA2826">
        <v>5882</v>
      </c>
      <c r="AB2826" t="b">
        <v>1</v>
      </c>
      <c r="AD2826" s="8"/>
    </row>
    <row r="2827" ht="14.25" customHeight="1">
      <c r="A2827" s="38">
        <v>905</v>
      </c>
      <c r="B2827" s="44" t="s">
        <v>1728</v>
      </c>
      <c r="C2827" s="46" t="s">
        <v>1729</v>
      </c>
      <c r="D2827" s="46" t="s">
        <v>3767</v>
      </c>
      <c r="E2827" s="46" t="s">
        <v>3768</v>
      </c>
      <c r="F2827" s="41" t="s">
        <v>705</v>
      </c>
      <c r="G2827" s="41" t="s">
        <v>1734</v>
      </c>
      <c r="H2827" s="65">
        <v>0.1</v>
      </c>
      <c r="I2827" t="s">
        <v>37</v>
      </c>
      <c r="K2827" s="46" t="s">
        <v>43</v>
      </c>
      <c r="L2827" s="46" t="s">
        <v>1732</v>
      </c>
      <c r="M2827" t="s">
        <v>583</v>
      </c>
      <c r="N2827" s="40">
        <f>U2827*V2827</f>
        <v>1.647960459</v>
      </c>
      <c r="O2827" s="40">
        <f>(1-V2827)*74.1216</f>
        <v>73.3906869024</v>
      </c>
      <c r="P2827" s="40">
        <v>0.734</v>
      </c>
      <c r="Q2827" s="40">
        <v>1.468</v>
      </c>
      <c r="R2827" s="39">
        <f>N2827/Q2827</f>
        <v>1.12258886852861</v>
      </c>
      <c r="S2827" s="39">
        <f>O2827/P2827</f>
        <v>99.9873118561308</v>
      </c>
      <c r="T2827" s="39">
        <f>R2827+S2827</f>
        <v>101.109900724659</v>
      </c>
      <c r="U2827" s="40">
        <v>167.119</v>
      </c>
      <c r="V2827" s="39">
        <v>0.009861</v>
      </c>
      <c r="W2827" s="69">
        <f>round(((1000*V2827)/T2827),2)</f>
        <v>0.1</v>
      </c>
      <c r="Y2827" t="s">
        <v>40</v>
      </c>
      <c r="AA2827">
        <v>5882</v>
      </c>
      <c r="AB2827" t="b">
        <v>1</v>
      </c>
      <c r="AD2827" s="8"/>
    </row>
    <row r="2828" ht="14.25" customHeight="1">
      <c r="A2828" s="38">
        <v>905</v>
      </c>
      <c r="B2828" s="44" t="s">
        <v>1728</v>
      </c>
      <c r="C2828" s="46" t="s">
        <v>1729</v>
      </c>
      <c r="D2828" s="46" t="s">
        <v>3767</v>
      </c>
      <c r="E2828" s="46" t="s">
        <v>3768</v>
      </c>
      <c r="F2828" s="41" t="s">
        <v>707</v>
      </c>
      <c r="G2828" s="41" t="s">
        <v>708</v>
      </c>
      <c r="H2828" s="65">
        <v>0.03</v>
      </c>
      <c r="I2828" t="s">
        <v>37</v>
      </c>
      <c r="K2828" s="46" t="s">
        <v>43</v>
      </c>
      <c r="L2828" s="46" t="s">
        <v>1732</v>
      </c>
      <c r="M2828" t="s">
        <v>583</v>
      </c>
      <c r="N2828" s="40">
        <f>U2828*V2828</f>
        <v>0.605137899</v>
      </c>
      <c r="O2828" s="40">
        <f>(1-V2828)*102.1748</f>
        <v>101.8048250492</v>
      </c>
      <c r="P2828" s="40">
        <v>0.758</v>
      </c>
      <c r="Q2828" s="40">
        <v>1.468</v>
      </c>
      <c r="R2828" s="39">
        <f>N2828/Q2828</f>
        <v>0.412219277247956</v>
      </c>
      <c r="S2828" s="39">
        <f>O2828/P2828</f>
        <v>134.307157056992</v>
      </c>
      <c r="T2828" s="39">
        <f>R2828+S2828</f>
        <v>134.71937633424</v>
      </c>
      <c r="U2828" s="40">
        <v>167.119</v>
      </c>
      <c r="V2828" s="39">
        <v>0.003621</v>
      </c>
      <c r="W2828" s="69">
        <f>round(((1000*V2828)/T2828),2)</f>
        <v>0.03</v>
      </c>
      <c r="Y2828" t="s">
        <v>40</v>
      </c>
      <c r="AA2828">
        <v>5882</v>
      </c>
      <c r="AB2828" t="b">
        <v>1</v>
      </c>
      <c r="AD2828" s="8"/>
    </row>
    <row r="2829" ht="14.25" customHeight="1">
      <c r="A2829" s="38">
        <v>905</v>
      </c>
      <c r="B2829" s="44" t="s">
        <v>1728</v>
      </c>
      <c r="C2829" s="46" t="s">
        <v>1729</v>
      </c>
      <c r="D2829" s="46" t="s">
        <v>3767</v>
      </c>
      <c r="E2829" s="46" t="s">
        <v>3768</v>
      </c>
      <c r="F2829" s="41" t="s">
        <v>429</v>
      </c>
      <c r="G2829" s="41" t="s">
        <v>430</v>
      </c>
      <c r="H2829" s="65">
        <v>0.14</v>
      </c>
      <c r="I2829" t="s">
        <v>37</v>
      </c>
      <c r="K2829" s="46" t="s">
        <v>43</v>
      </c>
      <c r="L2829" s="46" t="s">
        <v>1732</v>
      </c>
      <c r="M2829" t="s">
        <v>583</v>
      </c>
      <c r="N2829" s="40">
        <f>U2829*V2829</f>
        <v>1.427864736</v>
      </c>
      <c r="O2829" s="40">
        <f>(1-V2829)*46.0684</f>
        <v>45.6747915904</v>
      </c>
      <c r="P2829" s="40">
        <v>0.78</v>
      </c>
      <c r="Q2829" s="40">
        <v>1.468</v>
      </c>
      <c r="R2829" s="39">
        <f>N2829/Q2829</f>
        <v>0.972659901907357</v>
      </c>
      <c r="S2829" s="39">
        <f>O2829/P2829</f>
        <v>58.5574251158974</v>
      </c>
      <c r="T2829" s="39">
        <f>R2829+S2829</f>
        <v>59.5300850178048</v>
      </c>
      <c r="U2829" s="40">
        <v>167.119</v>
      </c>
      <c r="V2829" s="39">
        <v>0.008544</v>
      </c>
      <c r="W2829" s="69">
        <f>round(((1000*V2829)/T2829),2)</f>
        <v>0.14</v>
      </c>
      <c r="Y2829" t="s">
        <v>40</v>
      </c>
      <c r="AA2829">
        <v>5882</v>
      </c>
      <c r="AB2829" t="b">
        <v>1</v>
      </c>
      <c r="AD2829" s="8"/>
    </row>
    <row r="2830" ht="14.25" customHeight="1">
      <c r="A2830" s="38">
        <v>905</v>
      </c>
      <c r="B2830" s="44" t="s">
        <v>1728</v>
      </c>
      <c r="C2830" s="46" t="s">
        <v>1729</v>
      </c>
      <c r="D2830" s="46" t="s">
        <v>3767</v>
      </c>
      <c r="E2830" s="46" t="s">
        <v>3768</v>
      </c>
      <c r="F2830" s="41" t="s">
        <v>591</v>
      </c>
      <c r="G2830" s="41" t="s">
        <v>592</v>
      </c>
      <c r="H2830" s="65">
        <v>0.13</v>
      </c>
      <c r="I2830" t="s">
        <v>37</v>
      </c>
      <c r="K2830" s="46" t="s">
        <v>43</v>
      </c>
      <c r="L2830" s="46" t="s">
        <v>1732</v>
      </c>
      <c r="M2830" t="s">
        <v>583</v>
      </c>
      <c r="N2830" s="40">
        <f>U2830*V2830</f>
        <v>2.06726203</v>
      </c>
      <c r="O2830" s="40">
        <f>(1-V2830)*88.1051</f>
        <v>87.015239913</v>
      </c>
      <c r="P2830" s="40">
        <v>0.898</v>
      </c>
      <c r="Q2830" s="40">
        <v>1.468</v>
      </c>
      <c r="R2830" s="39">
        <f>N2830/Q2830</f>
        <v>1.40821664168937</v>
      </c>
      <c r="S2830" s="39">
        <f>O2830/P2830</f>
        <v>96.8989308608018</v>
      </c>
      <c r="T2830" s="39">
        <f>R2830+S2830</f>
        <v>98.3071475024912</v>
      </c>
      <c r="U2830" s="40">
        <v>167.119</v>
      </c>
      <c r="V2830" s="39">
        <v>0.01237</v>
      </c>
      <c r="W2830" s="69">
        <f>round(((1000*V2830)/T2830),2)</f>
        <v>0.13</v>
      </c>
      <c r="Y2830" t="s">
        <v>40</v>
      </c>
      <c r="AA2830">
        <v>5882</v>
      </c>
      <c r="AB2830" t="b">
        <v>1</v>
      </c>
      <c r="AD2830" s="8"/>
    </row>
    <row r="2831" ht="14.25" customHeight="1">
      <c r="A2831" s="38">
        <v>905</v>
      </c>
      <c r="B2831" s="44" t="s">
        <v>1728</v>
      </c>
      <c r="C2831" s="46" t="s">
        <v>1729</v>
      </c>
      <c r="D2831" s="46" t="s">
        <v>3767</v>
      </c>
      <c r="E2831" s="46" t="s">
        <v>3768</v>
      </c>
      <c r="F2831" s="41" t="s">
        <v>434</v>
      </c>
      <c r="G2831" s="41" t="s">
        <v>435</v>
      </c>
      <c r="H2831" s="65">
        <v>0.18</v>
      </c>
      <c r="I2831" t="s">
        <v>37</v>
      </c>
      <c r="K2831" s="46" t="s">
        <v>43</v>
      </c>
      <c r="L2831" s="46" t="s">
        <v>1732</v>
      </c>
      <c r="M2831" t="s">
        <v>583</v>
      </c>
      <c r="N2831" s="40">
        <f>U2831*V2831</f>
        <v>1.3170640509</v>
      </c>
      <c r="O2831" s="40">
        <f>(1-V2831)*32.0419</f>
        <v>31.7893777861</v>
      </c>
      <c r="P2831" s="40">
        <v>0.753</v>
      </c>
      <c r="Q2831" s="40">
        <v>1.468</v>
      </c>
      <c r="R2831" s="39">
        <f>N2831/Q2831</f>
        <v>0.897182595980926</v>
      </c>
      <c r="S2831" s="39">
        <f>O2831/P2831</f>
        <v>42.2169691714475</v>
      </c>
      <c r="T2831" s="39">
        <f>R2831+S2831</f>
        <v>43.1141517674285</v>
      </c>
      <c r="U2831" s="40">
        <v>167.1189</v>
      </c>
      <c r="V2831" s="39">
        <v>0.007881</v>
      </c>
      <c r="W2831" s="69">
        <f>round(((1000*V2831)/T2831),2)</f>
        <v>0.18</v>
      </c>
      <c r="Y2831" t="s">
        <v>40</v>
      </c>
      <c r="AA2831">
        <v>5882</v>
      </c>
      <c r="AB2831" t="b">
        <v>1</v>
      </c>
      <c r="AD2831" s="8"/>
    </row>
    <row r="2832" ht="14.25" customHeight="1">
      <c r="A2832" s="38">
        <v>905</v>
      </c>
      <c r="B2832" s="44" t="s">
        <v>1728</v>
      </c>
      <c r="C2832" s="46" t="s">
        <v>1729</v>
      </c>
      <c r="D2832" s="46" t="s">
        <v>3767</v>
      </c>
      <c r="E2832" s="46" t="s">
        <v>3768</v>
      </c>
      <c r="F2832" s="41" t="s">
        <v>992</v>
      </c>
      <c r="G2832" s="41" t="s">
        <v>993</v>
      </c>
      <c r="H2832" s="65">
        <v>0.14</v>
      </c>
      <c r="I2832" t="s">
        <v>37</v>
      </c>
      <c r="K2832" s="46" t="s">
        <v>43</v>
      </c>
      <c r="L2832" s="46" t="s">
        <v>1732</v>
      </c>
      <c r="M2832" t="s">
        <v>583</v>
      </c>
      <c r="N2832" s="40">
        <f>U2832*V2832</f>
        <v>1.95194992</v>
      </c>
      <c r="O2832" s="40">
        <f>(1-V2832)*74.0785</f>
        <v>73.21326312</v>
      </c>
      <c r="P2832" s="40">
        <v>0.908</v>
      </c>
      <c r="Q2832" s="40">
        <v>1.468</v>
      </c>
      <c r="R2832" s="39">
        <f>N2832/Q2832</f>
        <v>1.32966615803815</v>
      </c>
      <c r="S2832" s="39">
        <f>O2832/P2832</f>
        <v>80.6313470484582</v>
      </c>
      <c r="T2832" s="39">
        <f>R2832+S2832</f>
        <v>81.9610132064963</v>
      </c>
      <c r="U2832" s="40">
        <v>167.119</v>
      </c>
      <c r="V2832" s="39">
        <v>0.01168</v>
      </c>
      <c r="W2832" s="69">
        <f>round(((1000*V2832)/T2832),2)</f>
        <v>0.14</v>
      </c>
      <c r="Y2832" t="s">
        <v>40</v>
      </c>
      <c r="AA2832">
        <v>5882</v>
      </c>
      <c r="AB2832" t="b">
        <v>1</v>
      </c>
      <c r="AD2832" s="8"/>
    </row>
    <row r="2833" ht="14.25" customHeight="1">
      <c r="A2833" s="38">
        <v>905</v>
      </c>
      <c r="B2833" s="44" t="s">
        <v>1728</v>
      </c>
      <c r="C2833" s="46" t="s">
        <v>1729</v>
      </c>
      <c r="D2833" s="46" t="s">
        <v>3767</v>
      </c>
      <c r="E2833" s="46" t="s">
        <v>3768</v>
      </c>
      <c r="F2833" s="41" t="s">
        <v>1735</v>
      </c>
      <c r="G2833" s="41" t="s">
        <v>1736</v>
      </c>
      <c r="H2833" s="65">
        <v>0.05</v>
      </c>
      <c r="I2833" t="s">
        <v>37</v>
      </c>
      <c r="K2833" s="46" t="s">
        <v>43</v>
      </c>
      <c r="L2833" s="46" t="s">
        <v>1732</v>
      </c>
      <c r="M2833" t="s">
        <v>583</v>
      </c>
      <c r="N2833" s="40">
        <f>U2833*V2833</f>
        <v>1.248211811</v>
      </c>
      <c r="O2833" s="40">
        <f>(1-V2833)*130.1849</f>
        <v>129.2125489819</v>
      </c>
      <c r="P2833" s="40">
        <v>0.882</v>
      </c>
      <c r="Q2833" s="40">
        <v>1.468</v>
      </c>
      <c r="R2833" s="39">
        <f>N2833/Q2833</f>
        <v>0.85028052520436</v>
      </c>
      <c r="S2833" s="39">
        <f>O2833/P2833</f>
        <v>146.49948864161</v>
      </c>
      <c r="T2833" s="39">
        <f>R2833+S2833</f>
        <v>147.349769166814</v>
      </c>
      <c r="U2833" s="40">
        <v>167.119</v>
      </c>
      <c r="V2833" s="39">
        <v>0.007469</v>
      </c>
      <c r="W2833" s="69">
        <f>round(((1000*V2833)/T2833),2)</f>
        <v>0.05</v>
      </c>
      <c r="Y2833" t="s">
        <v>40</v>
      </c>
      <c r="AA2833">
        <v>5882</v>
      </c>
      <c r="AB2833" t="b">
        <v>1</v>
      </c>
      <c r="AD2833" s="8"/>
    </row>
    <row r="2834" ht="14.25" customHeight="1">
      <c r="A2834" s="38">
        <v>905</v>
      </c>
      <c r="B2834" s="44" t="s">
        <v>1728</v>
      </c>
      <c r="C2834" s="46" t="s">
        <v>1729</v>
      </c>
      <c r="D2834" s="46" t="s">
        <v>3767</v>
      </c>
      <c r="E2834" s="46" t="s">
        <v>3768</v>
      </c>
      <c r="F2834" s="41" t="s">
        <v>1951</v>
      </c>
      <c r="G2834" s="41" t="s">
        <v>1952</v>
      </c>
      <c r="H2834" s="65">
        <v>0.06</v>
      </c>
      <c r="I2834" t="s">
        <v>37</v>
      </c>
      <c r="K2834" s="46" t="s">
        <v>43</v>
      </c>
      <c r="L2834" s="46" t="s">
        <v>1732</v>
      </c>
      <c r="M2834" t="s">
        <v>583</v>
      </c>
      <c r="N2834" s="40">
        <f>U2834*V2834</f>
        <v>0.81052715</v>
      </c>
      <c r="O2834" s="40">
        <f>(1-V2834)*102.0886</f>
        <v>101.59347029</v>
      </c>
      <c r="P2834" s="40">
        <v>1.169</v>
      </c>
      <c r="Q2834" s="40">
        <v>1.468</v>
      </c>
      <c r="R2834" s="39">
        <f>N2834/Q2834</f>
        <v>0.552130211171662</v>
      </c>
      <c r="S2834" s="39">
        <f>O2834/P2834</f>
        <v>86.9063047818648</v>
      </c>
      <c r="T2834" s="39">
        <f>R2834+S2834</f>
        <v>87.4584349930365</v>
      </c>
      <c r="U2834" s="40">
        <v>167.119</v>
      </c>
      <c r="V2834" s="39">
        <v>0.00485</v>
      </c>
      <c r="W2834" s="69">
        <f>round(((1000*V2834)/T2834),2)</f>
        <v>0.06</v>
      </c>
      <c r="Y2834" t="s">
        <v>40</v>
      </c>
      <c r="AA2834">
        <v>5882</v>
      </c>
      <c r="AB2834" t="b">
        <v>1</v>
      </c>
      <c r="AD2834" s="8"/>
    </row>
    <row r="2835" ht="14.25" customHeight="1">
      <c r="A2835" s="38">
        <v>905</v>
      </c>
      <c r="B2835" s="44" t="s">
        <v>1728</v>
      </c>
      <c r="C2835" s="46" t="s">
        <v>1729</v>
      </c>
      <c r="D2835" s="46" t="s">
        <v>3767</v>
      </c>
      <c r="E2835" s="46" t="s">
        <v>3768</v>
      </c>
      <c r="F2835" s="41" t="s">
        <v>238</v>
      </c>
      <c r="G2835" s="41" t="s">
        <v>239</v>
      </c>
      <c r="H2835" s="65">
        <v>0.78</v>
      </c>
      <c r="I2835" t="s">
        <v>37</v>
      </c>
      <c r="K2835" s="46" t="s">
        <v>43</v>
      </c>
      <c r="L2835" s="46" t="s">
        <v>1732</v>
      </c>
      <c r="M2835" t="s">
        <v>583</v>
      </c>
      <c r="N2835" s="40">
        <f>U2835*V2835</f>
        <v>10.68391767</v>
      </c>
      <c r="O2835" s="40">
        <f>(1-V2835)*72.1057</f>
        <v>67.495982599</v>
      </c>
      <c r="P2835" s="40">
        <v>0.904</v>
      </c>
      <c r="Q2835" s="40">
        <v>1.468</v>
      </c>
      <c r="R2835" s="39">
        <f>N2835/Q2835</f>
        <v>7.27787307220708</v>
      </c>
      <c r="S2835" s="39">
        <f>O2835/P2835</f>
        <v>74.6636975652655</v>
      </c>
      <c r="T2835" s="39">
        <f>R2835+S2835</f>
        <v>81.9415706374726</v>
      </c>
      <c r="U2835" s="40">
        <v>167.119</v>
      </c>
      <c r="V2835" s="39">
        <v>0.06393</v>
      </c>
      <c r="W2835" s="69">
        <f>round(((1000*V2835)/T2835),2)</f>
        <v>0.78</v>
      </c>
      <c r="Y2835" t="s">
        <v>40</v>
      </c>
      <c r="AA2835">
        <v>5882</v>
      </c>
      <c r="AB2835" t="b">
        <v>1</v>
      </c>
      <c r="AD2835" s="8"/>
    </row>
    <row r="2836" ht="14.25" customHeight="1">
      <c r="A2836" s="38">
        <v>962</v>
      </c>
      <c r="B2836" s="46" t="s">
        <v>1737</v>
      </c>
      <c r="C2836" s="46" t="s">
        <v>3771</v>
      </c>
      <c r="D2836" s="46" t="s">
        <v>3767</v>
      </c>
      <c r="E2836" s="46" t="s">
        <v>3768</v>
      </c>
      <c r="F2836" s="41" t="s">
        <v>48</v>
      </c>
      <c r="G2836" s="41" t="s">
        <v>49</v>
      </c>
      <c r="H2836" s="65">
        <v>0.00119675273</v>
      </c>
      <c r="I2836" t="s">
        <v>37</v>
      </c>
      <c r="K2836" s="46" t="s">
        <v>3772</v>
      </c>
      <c r="L2836" s="46" t="s">
        <v>3773</v>
      </c>
      <c r="M2836" t="s">
        <v>583</v>
      </c>
      <c r="N2836" s="40"/>
      <c r="O2836" s="56"/>
      <c r="P2836" s="56"/>
      <c r="Q2836" s="56"/>
      <c r="R2836" s="39"/>
      <c r="S2836" s="39"/>
      <c r="T2836" s="39"/>
      <c r="U2836" s="40"/>
      <c r="V2836" s="39"/>
      <c r="W2836" s="69"/>
      <c r="Y2836" t="s">
        <v>40</v>
      </c>
      <c r="AA2836">
        <v>5882</v>
      </c>
      <c r="AB2836" t="b">
        <v>0</v>
      </c>
      <c r="AD2836" s="8"/>
    </row>
    <row r="2837" ht="14.25" customHeight="1">
      <c r="A2837" s="38">
        <v>1040</v>
      </c>
      <c r="B2837" s="44" t="s">
        <v>1956</v>
      </c>
      <c r="C2837" s="46" t="s">
        <v>1957</v>
      </c>
      <c r="D2837" s="46" t="s">
        <v>3767</v>
      </c>
      <c r="E2837" s="46" t="s">
        <v>3768</v>
      </c>
      <c r="F2837" s="46" t="s">
        <v>1958</v>
      </c>
      <c r="G2837" s="46" t="s">
        <v>1959</v>
      </c>
      <c r="H2837">
        <v>0.21992852973392</v>
      </c>
      <c r="I2837" t="s">
        <v>37</v>
      </c>
      <c r="K2837" s="47" t="s">
        <v>43</v>
      </c>
      <c r="L2837" s="47" t="s">
        <v>1960</v>
      </c>
      <c r="M2837" t="s">
        <v>583</v>
      </c>
      <c r="N2837" s="71"/>
      <c r="O2837" s="71"/>
      <c r="P2837" s="71"/>
      <c r="Q2837" s="71"/>
      <c r="R2837" s="29"/>
      <c r="S2837" s="29"/>
      <c r="T2837" s="29"/>
      <c r="U2837" s="71"/>
      <c r="V2837" s="29"/>
      <c r="W2837" s="60"/>
      <c r="Y2837" t="s">
        <v>40</v>
      </c>
      <c r="AA2837">
        <v>5882</v>
      </c>
      <c r="AB2837" t="b">
        <f>if((W2837=""),false,true)</f>
        <v>0</v>
      </c>
      <c r="AD2837" s="37"/>
    </row>
    <row r="2838" ht="14.25" customHeight="1">
      <c r="A2838" s="38">
        <v>1040</v>
      </c>
      <c r="B2838" s="44" t="s">
        <v>1956</v>
      </c>
      <c r="C2838" s="46" t="s">
        <v>1957</v>
      </c>
      <c r="D2838" s="46" t="s">
        <v>3767</v>
      </c>
      <c r="E2838" s="46" t="s">
        <v>3768</v>
      </c>
      <c r="F2838" s="46" t="s">
        <v>1646</v>
      </c>
      <c r="G2838" s="46" t="s">
        <v>1961</v>
      </c>
      <c r="H2838">
        <v>0.19094509710893</v>
      </c>
      <c r="I2838" t="s">
        <v>37</v>
      </c>
      <c r="K2838" s="47" t="s">
        <v>43</v>
      </c>
      <c r="L2838" s="47" t="s">
        <v>1960</v>
      </c>
      <c r="M2838" t="s">
        <v>583</v>
      </c>
      <c r="N2838" s="71"/>
      <c r="O2838" s="71"/>
      <c r="P2838" s="71"/>
      <c r="Q2838" s="71"/>
      <c r="R2838" s="29"/>
      <c r="S2838" s="29"/>
      <c r="T2838" s="29"/>
      <c r="U2838" s="71"/>
      <c r="V2838" s="29"/>
      <c r="W2838" s="60"/>
      <c r="Y2838" t="s">
        <v>40</v>
      </c>
      <c r="AA2838">
        <v>5882</v>
      </c>
      <c r="AB2838" t="b">
        <f>if((W2838=""),false,true)</f>
        <v>0</v>
      </c>
      <c r="AD2838" s="37"/>
    </row>
    <row r="2839" ht="14.25" customHeight="1">
      <c r="A2839" s="38">
        <v>1040</v>
      </c>
      <c r="B2839" s="44" t="s">
        <v>1956</v>
      </c>
      <c r="C2839" s="46" t="s">
        <v>1957</v>
      </c>
      <c r="D2839" s="46" t="s">
        <v>3767</v>
      </c>
      <c r="E2839" s="46" t="s">
        <v>3768</v>
      </c>
      <c r="F2839" s="62" t="s">
        <v>1962</v>
      </c>
      <c r="G2839" s="46" t="s">
        <v>1963</v>
      </c>
      <c r="H2839">
        <v>0.30435768758487</v>
      </c>
      <c r="I2839" t="s">
        <v>37</v>
      </c>
      <c r="K2839" s="47" t="s">
        <v>43</v>
      </c>
      <c r="L2839" s="47" t="s">
        <v>1960</v>
      </c>
      <c r="M2839" t="s">
        <v>583</v>
      </c>
      <c r="N2839" s="71"/>
      <c r="O2839" s="71"/>
      <c r="P2839" s="71"/>
      <c r="Q2839" s="71"/>
      <c r="R2839" s="29"/>
      <c r="S2839" s="29"/>
      <c r="T2839" s="29"/>
      <c r="U2839" s="71"/>
      <c r="V2839" s="29"/>
      <c r="W2839" s="60"/>
      <c r="Y2839" t="s">
        <v>40</v>
      </c>
      <c r="AA2839">
        <v>5882</v>
      </c>
      <c r="AB2839" t="b">
        <f>if((W2839=""),false,true)</f>
        <v>0</v>
      </c>
      <c r="AD2839" s="37"/>
    </row>
    <row r="2840" ht="14.25" customHeight="1">
      <c r="A2840" s="38">
        <v>1040</v>
      </c>
      <c r="B2840" s="44" t="s">
        <v>1956</v>
      </c>
      <c r="C2840" s="46" t="s">
        <v>1957</v>
      </c>
      <c r="D2840" s="46" t="s">
        <v>3767</v>
      </c>
      <c r="E2840" s="46" t="s">
        <v>3768</v>
      </c>
      <c r="F2840" s="46" t="s">
        <v>1964</v>
      </c>
      <c r="G2840" s="46" t="s">
        <v>1965</v>
      </c>
      <c r="H2840">
        <v>0.24387592423486</v>
      </c>
      <c r="I2840" t="s">
        <v>37</v>
      </c>
      <c r="K2840" s="47" t="s">
        <v>43</v>
      </c>
      <c r="L2840" s="47" t="s">
        <v>1960</v>
      </c>
      <c r="M2840" t="s">
        <v>583</v>
      </c>
      <c r="N2840" s="71"/>
      <c r="O2840" s="71"/>
      <c r="P2840" s="71"/>
      <c r="Q2840" s="71"/>
      <c r="R2840" s="29"/>
      <c r="S2840" s="29"/>
      <c r="T2840" s="29"/>
      <c r="U2840" s="71"/>
      <c r="V2840" s="29"/>
      <c r="W2840" s="60"/>
      <c r="Y2840" t="s">
        <v>40</v>
      </c>
      <c r="AA2840">
        <v>5882</v>
      </c>
      <c r="AB2840" t="b">
        <f>if((W2840=""),false,true)</f>
        <v>0</v>
      </c>
      <c r="AD2840" s="37"/>
    </row>
    <row r="2841" ht="14.25" customHeight="1">
      <c r="A2841" s="38">
        <v>1040</v>
      </c>
      <c r="B2841" s="44" t="s">
        <v>1956</v>
      </c>
      <c r="C2841" s="46" t="s">
        <v>1957</v>
      </c>
      <c r="D2841" s="46" t="s">
        <v>3767</v>
      </c>
      <c r="E2841" s="46" t="s">
        <v>3768</v>
      </c>
      <c r="F2841" s="46" t="s">
        <v>1966</v>
      </c>
      <c r="G2841" s="46" t="s">
        <v>1967</v>
      </c>
      <c r="H2841">
        <v>0.21505311454777</v>
      </c>
      <c r="I2841" t="s">
        <v>37</v>
      </c>
      <c r="K2841" s="47" t="s">
        <v>43</v>
      </c>
      <c r="L2841" s="47" t="s">
        <v>1960</v>
      </c>
      <c r="M2841" t="s">
        <v>583</v>
      </c>
      <c r="N2841" s="71"/>
      <c r="O2841" s="71"/>
      <c r="P2841" s="71"/>
      <c r="Q2841" s="71"/>
      <c r="R2841" s="29"/>
      <c r="S2841" s="29"/>
      <c r="T2841" s="29"/>
      <c r="U2841" s="71"/>
      <c r="V2841" s="29"/>
      <c r="W2841" s="60"/>
      <c r="Y2841" t="s">
        <v>40</v>
      </c>
      <c r="AA2841">
        <v>5882</v>
      </c>
      <c r="AB2841" t="b">
        <f>if((W2841=""),false,true)</f>
        <v>0</v>
      </c>
      <c r="AD2841" s="37"/>
    </row>
    <row r="2842" ht="14.25" customHeight="1">
      <c r="A2842" s="38">
        <v>1040</v>
      </c>
      <c r="B2842" s="44" t="s">
        <v>1956</v>
      </c>
      <c r="C2842" s="46" t="s">
        <v>1957</v>
      </c>
      <c r="D2842" s="46" t="s">
        <v>3767</v>
      </c>
      <c r="E2842" s="46" t="s">
        <v>3768</v>
      </c>
      <c r="F2842" s="46" t="s">
        <v>1968</v>
      </c>
      <c r="G2842" s="46" t="s">
        <v>1969</v>
      </c>
      <c r="H2842">
        <v>0.22651235180211</v>
      </c>
      <c r="I2842" t="s">
        <v>37</v>
      </c>
      <c r="K2842" s="47" t="s">
        <v>43</v>
      </c>
      <c r="L2842" s="47" t="s">
        <v>1960</v>
      </c>
      <c r="M2842" t="s">
        <v>583</v>
      </c>
      <c r="N2842" s="71"/>
      <c r="O2842" s="71"/>
      <c r="P2842" s="71"/>
      <c r="Q2842" s="71"/>
      <c r="R2842" s="29"/>
      <c r="S2842" s="29"/>
      <c r="T2842" s="29"/>
      <c r="U2842" s="71"/>
      <c r="V2842" s="29"/>
      <c r="W2842" s="60"/>
      <c r="Y2842" t="s">
        <v>40</v>
      </c>
      <c r="AA2842">
        <v>5882</v>
      </c>
      <c r="AB2842" t="b">
        <f>if((W2842=""),false,true)</f>
        <v>0</v>
      </c>
      <c r="AD2842" s="37"/>
    </row>
    <row r="2843" ht="14.25" customHeight="1">
      <c r="A2843" s="38">
        <v>1062</v>
      </c>
      <c r="B2843" s="46" t="s">
        <v>1970</v>
      </c>
      <c r="C2843" s="46" t="s">
        <v>1115</v>
      </c>
      <c r="D2843" s="11" t="s">
        <v>3767</v>
      </c>
      <c r="E2843" s="11" t="s">
        <v>3768</v>
      </c>
      <c r="F2843" s="11" t="s">
        <v>1958</v>
      </c>
      <c r="G2843" s="7" t="s">
        <v>1959</v>
      </c>
      <c r="H2843">
        <v>0.2201694408496</v>
      </c>
      <c r="I2843" t="s">
        <v>37</v>
      </c>
      <c r="K2843" s="47"/>
      <c r="L2843" s="47" t="s">
        <v>1971</v>
      </c>
      <c r="M2843" t="s">
        <v>583</v>
      </c>
      <c r="N2843" s="71"/>
      <c r="O2843" s="71"/>
      <c r="P2843" s="71"/>
      <c r="Q2843" s="71"/>
      <c r="R2843" s="29"/>
      <c r="S2843" s="29"/>
      <c r="T2843" s="29"/>
      <c r="U2843" s="71"/>
      <c r="V2843" s="29"/>
      <c r="W2843" s="60"/>
      <c r="Y2843" t="s">
        <v>40</v>
      </c>
      <c r="AA2843">
        <v>5882</v>
      </c>
      <c r="AB2843" t="b">
        <f>if((W2843=""),false,true)</f>
        <v>0</v>
      </c>
      <c r="AD2843" s="37"/>
    </row>
    <row r="2844" ht="14.25" customHeight="1">
      <c r="A2844" s="38">
        <v>1062</v>
      </c>
      <c r="B2844" s="46" t="s">
        <v>1970</v>
      </c>
      <c r="C2844" s="46" t="s">
        <v>1115</v>
      </c>
      <c r="D2844" s="11" t="s">
        <v>3767</v>
      </c>
      <c r="E2844" s="11" t="s">
        <v>3768</v>
      </c>
      <c r="F2844" s="11" t="s">
        <v>1646</v>
      </c>
      <c r="G2844" s="7" t="s">
        <v>1961</v>
      </c>
      <c r="H2844">
        <v>0.19094509728279</v>
      </c>
      <c r="I2844" t="s">
        <v>37</v>
      </c>
      <c r="K2844" s="47"/>
      <c r="L2844" s="47" t="s">
        <v>1971</v>
      </c>
      <c r="M2844" t="s">
        <v>583</v>
      </c>
      <c r="N2844" s="71"/>
      <c r="O2844" s="71"/>
      <c r="P2844" s="71"/>
      <c r="Q2844" s="71"/>
      <c r="R2844" s="29"/>
      <c r="S2844" s="29"/>
      <c r="T2844" s="29"/>
      <c r="U2844" s="71"/>
      <c r="V2844" s="29"/>
      <c r="W2844" s="60"/>
      <c r="Y2844" t="s">
        <v>40</v>
      </c>
      <c r="AA2844">
        <v>5882</v>
      </c>
      <c r="AB2844" t="b">
        <f>if((W2844=""),false,true)</f>
        <v>0</v>
      </c>
      <c r="AD2844" s="37"/>
    </row>
    <row r="2845" ht="14.25" customHeight="1">
      <c r="A2845" s="38">
        <v>1062</v>
      </c>
      <c r="B2845" s="46" t="s">
        <v>1970</v>
      </c>
      <c r="C2845" s="46" t="s">
        <v>1115</v>
      </c>
      <c r="D2845" s="11" t="s">
        <v>3767</v>
      </c>
      <c r="E2845" s="11" t="s">
        <v>3768</v>
      </c>
      <c r="F2845" s="11" t="s">
        <v>1962</v>
      </c>
      <c r="G2845" s="7" t="s">
        <v>1963</v>
      </c>
      <c r="H2845">
        <v>0.30467879855665</v>
      </c>
      <c r="I2845" t="s">
        <v>37</v>
      </c>
      <c r="K2845" s="47"/>
      <c r="L2845" s="47" t="s">
        <v>1971</v>
      </c>
      <c r="M2845" t="s">
        <v>583</v>
      </c>
      <c r="N2845" s="71"/>
      <c r="O2845" s="71"/>
      <c r="P2845" s="71"/>
      <c r="Q2845" s="71"/>
      <c r="R2845" s="29"/>
      <c r="S2845" s="29"/>
      <c r="T2845" s="29"/>
      <c r="U2845" s="71"/>
      <c r="V2845" s="29"/>
      <c r="W2845" s="60"/>
      <c r="Y2845" t="s">
        <v>40</v>
      </c>
      <c r="AA2845">
        <v>5882</v>
      </c>
      <c r="AB2845" t="b">
        <f>if((W2845=""),false,true)</f>
        <v>0</v>
      </c>
      <c r="AD2845" s="37"/>
    </row>
    <row r="2846" ht="14.25" customHeight="1">
      <c r="A2846" s="38">
        <v>1062</v>
      </c>
      <c r="B2846" s="46" t="s">
        <v>1970</v>
      </c>
      <c r="C2846" s="46" t="s">
        <v>1115</v>
      </c>
      <c r="D2846" s="11" t="s">
        <v>3767</v>
      </c>
      <c r="E2846" s="11" t="s">
        <v>3768</v>
      </c>
      <c r="F2846" s="11" t="s">
        <v>1964</v>
      </c>
      <c r="G2846" s="7" t="s">
        <v>1965</v>
      </c>
      <c r="H2846">
        <v>0.24387591768428</v>
      </c>
      <c r="I2846" t="s">
        <v>37</v>
      </c>
      <c r="K2846" s="47"/>
      <c r="L2846" s="47" t="s">
        <v>1971</v>
      </c>
      <c r="M2846" t="s">
        <v>583</v>
      </c>
      <c r="N2846" s="71"/>
      <c r="O2846" s="71"/>
      <c r="P2846" s="71"/>
      <c r="Q2846" s="71"/>
      <c r="R2846" s="29"/>
      <c r="S2846" s="29"/>
      <c r="T2846" s="29"/>
      <c r="U2846" s="71"/>
      <c r="V2846" s="29"/>
      <c r="W2846" s="60"/>
      <c r="Y2846" t="s">
        <v>40</v>
      </c>
      <c r="AA2846">
        <v>5882</v>
      </c>
      <c r="AB2846" t="b">
        <f>if((W2846=""),false,true)</f>
        <v>0</v>
      </c>
      <c r="AD2846" s="37"/>
    </row>
    <row r="2847" ht="14.25" customHeight="1">
      <c r="A2847" s="38">
        <v>1062</v>
      </c>
      <c r="B2847" s="46" t="s">
        <v>1970</v>
      </c>
      <c r="C2847" s="46" t="s">
        <v>1115</v>
      </c>
      <c r="D2847" s="11" t="s">
        <v>3767</v>
      </c>
      <c r="E2847" s="11" t="s">
        <v>3768</v>
      </c>
      <c r="F2847" s="11" t="s">
        <v>1966</v>
      </c>
      <c r="G2847" s="7" t="s">
        <v>1967</v>
      </c>
      <c r="H2847">
        <v>0.2150531087215</v>
      </c>
      <c r="I2847" t="s">
        <v>37</v>
      </c>
      <c r="K2847" s="47"/>
      <c r="L2847" s="47" t="s">
        <v>1971</v>
      </c>
      <c r="M2847" t="s">
        <v>583</v>
      </c>
      <c r="N2847" s="71"/>
      <c r="O2847" s="71"/>
      <c r="P2847" s="71"/>
      <c r="Q2847" s="71"/>
      <c r="R2847" s="29"/>
      <c r="S2847" s="29"/>
      <c r="T2847" s="29"/>
      <c r="U2847" s="71"/>
      <c r="V2847" s="29"/>
      <c r="W2847" s="60"/>
      <c r="Y2847" t="s">
        <v>40</v>
      </c>
      <c r="AA2847">
        <v>5882</v>
      </c>
      <c r="AB2847" t="b">
        <f>if((W2847=""),false,true)</f>
        <v>0</v>
      </c>
      <c r="AD2847" s="37"/>
    </row>
    <row r="2848" ht="14.25" customHeight="1">
      <c r="A2848" s="38">
        <v>1062</v>
      </c>
      <c r="B2848" s="46" t="s">
        <v>1970</v>
      </c>
      <c r="C2848" s="46" t="s">
        <v>1115</v>
      </c>
      <c r="D2848" s="11" t="s">
        <v>3767</v>
      </c>
      <c r="E2848" s="11" t="s">
        <v>3768</v>
      </c>
      <c r="F2848" s="11" t="s">
        <v>1968</v>
      </c>
      <c r="G2848" s="7" t="s">
        <v>1969</v>
      </c>
      <c r="H2848">
        <v>0.22651234568627</v>
      </c>
      <c r="I2848" t="s">
        <v>37</v>
      </c>
      <c r="K2848" s="47"/>
      <c r="L2848" s="47" t="s">
        <v>1971</v>
      </c>
      <c r="M2848" t="s">
        <v>583</v>
      </c>
      <c r="N2848" s="71"/>
      <c r="O2848" s="71"/>
      <c r="P2848" s="71"/>
      <c r="Q2848" s="71"/>
      <c r="R2848" s="29"/>
      <c r="S2848" s="29"/>
      <c r="T2848" s="29"/>
      <c r="U2848" s="71"/>
      <c r="V2848" s="29"/>
      <c r="W2848" s="60"/>
      <c r="Y2848" t="s">
        <v>40</v>
      </c>
      <c r="AA2848">
        <v>5882</v>
      </c>
      <c r="AB2848" t="b">
        <f>if((W2848=""),false,true)</f>
        <v>0</v>
      </c>
      <c r="AD2848" s="37"/>
    </row>
    <row r="2849" ht="14.25" customHeight="1">
      <c r="A2849" s="38">
        <v>1168</v>
      </c>
      <c r="B2849" s="46" t="s">
        <v>1613</v>
      </c>
      <c r="C2849" s="46" t="s">
        <v>577</v>
      </c>
      <c r="D2849" s="46" t="s">
        <v>3767</v>
      </c>
      <c r="E2849" s="11" t="s">
        <v>3768</v>
      </c>
      <c r="F2849" s="7" t="s">
        <v>1616</v>
      </c>
      <c r="G2849" s="7" t="s">
        <v>1617</v>
      </c>
      <c r="H2849">
        <v>0.57066970783479</v>
      </c>
      <c r="I2849" s="46" t="s">
        <v>37</v>
      </c>
      <c r="K2849" s="46"/>
      <c r="L2849" t="s">
        <v>1618</v>
      </c>
      <c r="M2849" t="s">
        <v>583</v>
      </c>
      <c r="N2849" s="40"/>
      <c r="O2849" s="40"/>
      <c r="P2849" s="40"/>
      <c r="Q2849" s="40"/>
      <c r="R2849" s="39"/>
      <c r="S2849" s="39"/>
      <c r="T2849" s="39"/>
      <c r="U2849" s="40"/>
      <c r="V2849" s="39"/>
      <c r="W2849" s="69"/>
      <c r="Y2849" t="s">
        <v>40</v>
      </c>
      <c r="AA2849">
        <v>5882</v>
      </c>
      <c r="AB2849" s="46" t="b">
        <f>if((W2849=""),false,true)</f>
        <v>0</v>
      </c>
      <c r="AD2849" s="8"/>
    </row>
    <row r="2850" ht="14.25" customHeight="1">
      <c r="A2850" s="38">
        <v>1287</v>
      </c>
      <c r="B2850" s="46" t="s">
        <v>53</v>
      </c>
      <c r="C2850" s="46" t="s">
        <v>45</v>
      </c>
      <c r="D2850" s="46" t="s">
        <v>3767</v>
      </c>
      <c r="E2850" s="11" t="s">
        <v>3768</v>
      </c>
      <c r="F2850" t="s">
        <v>48</v>
      </c>
      <c r="G2850" s="46" t="s">
        <v>49</v>
      </c>
      <c r="H2850">
        <v>0.001584893192</v>
      </c>
      <c r="I2850" t="s">
        <v>37</v>
      </c>
      <c r="L2850" t="s">
        <v>50</v>
      </c>
      <c r="M2850" t="s">
        <v>39</v>
      </c>
      <c r="N2850" s="40"/>
      <c r="O2850" s="40"/>
      <c r="P2850" s="40"/>
      <c r="Q2850" s="40"/>
      <c r="R2850" s="39"/>
      <c r="S2850" s="39"/>
      <c r="T2850" s="39"/>
      <c r="U2850" s="40"/>
      <c r="V2850" s="39"/>
      <c r="W2850" s="69"/>
      <c r="Y2850" t="s">
        <v>40</v>
      </c>
      <c r="AA2850">
        <v>5882</v>
      </c>
      <c r="AB2850" s="46" t="b">
        <v>0</v>
      </c>
      <c r="AD2850" s="8"/>
    </row>
    <row r="2851" ht="14.25" customHeight="1">
      <c r="A2851" s="38">
        <v>1287</v>
      </c>
      <c r="B2851" s="46" t="s">
        <v>44</v>
      </c>
      <c r="C2851" s="46" t="s">
        <v>45</v>
      </c>
      <c r="D2851" s="46" t="s">
        <v>3767</v>
      </c>
      <c r="E2851" s="11" t="s">
        <v>3768</v>
      </c>
      <c r="F2851" t="s">
        <v>48</v>
      </c>
      <c r="G2851" s="46" t="s">
        <v>49</v>
      </c>
      <c r="H2851">
        <v>0.002540972706</v>
      </c>
      <c r="I2851" t="s">
        <v>37</v>
      </c>
      <c r="L2851" t="s">
        <v>50</v>
      </c>
      <c r="M2851" t="s">
        <v>39</v>
      </c>
      <c r="N2851" s="40"/>
      <c r="O2851" s="40"/>
      <c r="P2851" s="40"/>
      <c r="Q2851" s="40"/>
      <c r="R2851" s="39"/>
      <c r="S2851" s="39"/>
      <c r="T2851" s="39"/>
      <c r="U2851" s="40"/>
      <c r="V2851" s="39"/>
      <c r="W2851" s="69"/>
      <c r="Y2851" t="s">
        <v>40</v>
      </c>
      <c r="AA2851">
        <v>5882</v>
      </c>
      <c r="AB2851" s="46" t="b">
        <v>0</v>
      </c>
      <c r="AD2851" s="8"/>
    </row>
    <row r="2852" ht="14.25" customHeight="1">
      <c r="A2852" s="38">
        <v>1308</v>
      </c>
      <c r="B2852" s="46" t="s">
        <v>41</v>
      </c>
      <c r="C2852" s="46" t="s">
        <v>42</v>
      </c>
      <c r="D2852" s="46" t="s">
        <v>3767</v>
      </c>
      <c r="E2852" s="46" t="s">
        <v>3774</v>
      </c>
      <c r="F2852" t="s">
        <v>35</v>
      </c>
      <c r="G2852" s="12" t="s">
        <v>36</v>
      </c>
      <c r="H2852">
        <v>0.061801640013842</v>
      </c>
      <c r="I2852" t="s">
        <v>37</v>
      </c>
      <c r="K2852" s="47" t="s">
        <v>43</v>
      </c>
      <c r="L2852" s="47" t="str">
        <f>((I2852&amp;A2852)&amp;"-")&amp;B2852</f>
        <v>REF1308-Abraham M.H. and Acree Jr. W.E. The solubility of liquid and solid compounds in dry octan-1-ol. Chemosphere (2013)</v>
      </c>
      <c r="M2852" t="s">
        <v>39</v>
      </c>
      <c r="N2852" s="71"/>
      <c r="O2852" s="71"/>
      <c r="P2852" s="71"/>
      <c r="Q2852" s="71"/>
      <c r="R2852" s="29"/>
      <c r="S2852" s="29"/>
      <c r="T2852" s="29"/>
      <c r="U2852" s="71"/>
      <c r="V2852" s="29"/>
      <c r="W2852" s="60"/>
      <c r="Y2852" t="s">
        <v>40</v>
      </c>
      <c r="AA2852">
        <v>5882</v>
      </c>
      <c r="AB2852" t="b">
        <f>if((W2852=""),false,true)</f>
        <v>0</v>
      </c>
      <c r="AD2852" s="37"/>
    </row>
    <row r="2853" ht="14.25" customHeight="1">
      <c r="A2853" s="38">
        <v>1150</v>
      </c>
      <c r="B2853" s="46" t="s">
        <v>3775</v>
      </c>
      <c r="C2853" s="46" t="s">
        <v>3776</v>
      </c>
      <c r="D2853" s="46" t="s">
        <v>3777</v>
      </c>
      <c r="E2853" s="46" t="s">
        <v>3778</v>
      </c>
      <c r="F2853" s="46" t="s">
        <v>580</v>
      </c>
      <c r="G2853" s="46" t="s">
        <v>581</v>
      </c>
      <c r="H2853">
        <v>0.25592977560675</v>
      </c>
      <c r="I2853" t="s">
        <v>37</v>
      </c>
      <c r="K2853" s="47" t="s">
        <v>43</v>
      </c>
      <c r="L2853" s="47" t="s">
        <v>3779</v>
      </c>
      <c r="M2853" t="s">
        <v>39</v>
      </c>
      <c r="N2853" s="71"/>
      <c r="O2853" s="71"/>
      <c r="P2853" s="71"/>
      <c r="Q2853" s="71"/>
      <c r="R2853" s="29"/>
      <c r="S2853" s="29"/>
      <c r="T2853" s="29"/>
      <c r="U2853" s="71"/>
      <c r="V2853" s="29"/>
      <c r="W2853" s="60"/>
      <c r="Y2853" t="s">
        <v>40</v>
      </c>
      <c r="AA2853">
        <v>7202</v>
      </c>
      <c r="AB2853" t="b">
        <f>if((W2853=""),false,true)</f>
        <v>0</v>
      </c>
      <c r="AD2853" s="37"/>
    </row>
    <row r="2854" ht="14.25" customHeight="1">
      <c r="A2854" s="38">
        <v>1150</v>
      </c>
      <c r="B2854" s="46" t="s">
        <v>3775</v>
      </c>
      <c r="C2854" s="46" t="s">
        <v>3776</v>
      </c>
      <c r="D2854" s="46" t="s">
        <v>3777</v>
      </c>
      <c r="E2854" s="46" t="s">
        <v>3778</v>
      </c>
      <c r="F2854" s="46" t="s">
        <v>3780</v>
      </c>
      <c r="G2854" s="46" t="s">
        <v>686</v>
      </c>
      <c r="H2854">
        <v>0.22401330923742</v>
      </c>
      <c r="I2854" t="s">
        <v>37</v>
      </c>
      <c r="K2854" s="47" t="s">
        <v>43</v>
      </c>
      <c r="L2854" s="47" t="s">
        <v>3779</v>
      </c>
      <c r="M2854" t="s">
        <v>39</v>
      </c>
      <c r="N2854" s="71"/>
      <c r="O2854" s="71"/>
      <c r="P2854" s="71"/>
      <c r="Q2854" s="71"/>
      <c r="R2854" s="29"/>
      <c r="S2854" s="29"/>
      <c r="T2854" s="29"/>
      <c r="U2854" s="71"/>
      <c r="V2854" s="29"/>
      <c r="W2854" s="60"/>
      <c r="Y2854" t="s">
        <v>40</v>
      </c>
      <c r="AA2854">
        <v>7202</v>
      </c>
      <c r="AB2854" t="b">
        <f>if((W2854=""),false,true)</f>
        <v>0</v>
      </c>
      <c r="AD2854" s="37"/>
    </row>
    <row r="2855" ht="14.25" customHeight="1">
      <c r="A2855" s="38">
        <v>1150</v>
      </c>
      <c r="B2855" s="46" t="s">
        <v>3775</v>
      </c>
      <c r="C2855" s="46" t="s">
        <v>3776</v>
      </c>
      <c r="D2855" s="46" t="s">
        <v>3777</v>
      </c>
      <c r="E2855" s="46" t="s">
        <v>3778</v>
      </c>
      <c r="F2855" s="46" t="s">
        <v>586</v>
      </c>
      <c r="G2855" s="46" t="s">
        <v>587</v>
      </c>
      <c r="H2855">
        <v>3.2009129126803</v>
      </c>
      <c r="I2855" t="s">
        <v>37</v>
      </c>
      <c r="K2855" s="47" t="s">
        <v>43</v>
      </c>
      <c r="L2855" s="47" t="s">
        <v>3779</v>
      </c>
      <c r="M2855" t="s">
        <v>39</v>
      </c>
      <c r="N2855" s="71"/>
      <c r="O2855" s="71"/>
      <c r="P2855" s="71"/>
      <c r="Q2855" s="71"/>
      <c r="R2855" s="29"/>
      <c r="S2855" s="29"/>
      <c r="T2855" s="29"/>
      <c r="U2855" s="71"/>
      <c r="V2855" s="29"/>
      <c r="W2855" s="60"/>
      <c r="Y2855" t="s">
        <v>40</v>
      </c>
      <c r="AA2855">
        <v>7202</v>
      </c>
      <c r="AB2855" t="b">
        <f>if((W2855=""),false,true)</f>
        <v>0</v>
      </c>
      <c r="AD2855" s="37"/>
    </row>
    <row r="2856" ht="14.25" customHeight="1">
      <c r="A2856" s="38">
        <v>1150</v>
      </c>
      <c r="B2856" s="46" t="s">
        <v>3775</v>
      </c>
      <c r="C2856" s="46" t="s">
        <v>3776</v>
      </c>
      <c r="D2856" s="46" t="s">
        <v>3777</v>
      </c>
      <c r="E2856" s="46" t="s">
        <v>3778</v>
      </c>
      <c r="F2856" s="46" t="s">
        <v>689</v>
      </c>
      <c r="G2856" s="7" t="s">
        <v>690</v>
      </c>
      <c r="H2856">
        <v>2.8373072112818</v>
      </c>
      <c r="I2856" t="s">
        <v>37</v>
      </c>
      <c r="K2856" s="47" t="s">
        <v>43</v>
      </c>
      <c r="L2856" s="47" t="s">
        <v>3779</v>
      </c>
      <c r="M2856" t="s">
        <v>39</v>
      </c>
      <c r="N2856" s="71"/>
      <c r="O2856" s="71"/>
      <c r="P2856" s="71"/>
      <c r="Q2856" s="71"/>
      <c r="R2856" s="29"/>
      <c r="S2856" s="29"/>
      <c r="T2856" s="29"/>
      <c r="U2856" s="71"/>
      <c r="V2856" s="29"/>
      <c r="W2856" s="60"/>
      <c r="Y2856" t="s">
        <v>40</v>
      </c>
      <c r="AA2856">
        <v>7202</v>
      </c>
      <c r="AB2856" t="b">
        <f>if((W2856=""),false,true)</f>
        <v>0</v>
      </c>
      <c r="AD2856" s="37"/>
    </row>
    <row r="2857" ht="14.25" customHeight="1">
      <c r="A2857" s="38">
        <v>1150</v>
      </c>
      <c r="B2857" s="46" t="s">
        <v>3775</v>
      </c>
      <c r="C2857" s="46" t="s">
        <v>3776</v>
      </c>
      <c r="D2857" s="46" t="s">
        <v>3777</v>
      </c>
      <c r="E2857" s="46" t="s">
        <v>3778</v>
      </c>
      <c r="F2857" s="46" t="s">
        <v>3781</v>
      </c>
      <c r="G2857" s="46" t="s">
        <v>3782</v>
      </c>
      <c r="H2857">
        <v>2.3791666254565</v>
      </c>
      <c r="I2857" t="s">
        <v>37</v>
      </c>
      <c r="K2857" s="47" t="s">
        <v>43</v>
      </c>
      <c r="L2857" s="47" t="s">
        <v>3779</v>
      </c>
      <c r="M2857" t="s">
        <v>39</v>
      </c>
      <c r="N2857" s="71"/>
      <c r="O2857" s="71"/>
      <c r="P2857" s="71"/>
      <c r="Q2857" s="71"/>
      <c r="R2857" s="29"/>
      <c r="S2857" s="29"/>
      <c r="T2857" s="29"/>
      <c r="U2857" s="71"/>
      <c r="V2857" s="29"/>
      <c r="W2857" s="60"/>
      <c r="Y2857" t="s">
        <v>40</v>
      </c>
      <c r="AA2857">
        <v>7202</v>
      </c>
      <c r="AB2857" t="b">
        <f>if((W2857=""),false,true)</f>
        <v>0</v>
      </c>
      <c r="AD2857" s="37"/>
    </row>
    <row r="2858" ht="14.25" customHeight="1">
      <c r="A2858" s="38">
        <v>1150</v>
      </c>
      <c r="B2858" s="46" t="s">
        <v>3775</v>
      </c>
      <c r="C2858" s="46" t="s">
        <v>3776</v>
      </c>
      <c r="D2858" s="46" t="s">
        <v>3777</v>
      </c>
      <c r="E2858" s="46" t="s">
        <v>3778</v>
      </c>
      <c r="F2858" s="46" t="s">
        <v>691</v>
      </c>
      <c r="G2858" s="46" t="s">
        <v>692</v>
      </c>
      <c r="H2858">
        <v>2.3278872663158</v>
      </c>
      <c r="I2858" t="s">
        <v>37</v>
      </c>
      <c r="K2858" s="47" t="s">
        <v>43</v>
      </c>
      <c r="L2858" s="47" t="s">
        <v>3779</v>
      </c>
      <c r="M2858" t="s">
        <v>39</v>
      </c>
      <c r="N2858" s="71"/>
      <c r="O2858" s="71"/>
      <c r="P2858" s="71"/>
      <c r="Q2858" s="71"/>
      <c r="R2858" s="29"/>
      <c r="S2858" s="29"/>
      <c r="T2858" s="29"/>
      <c r="U2858" s="71"/>
      <c r="V2858" s="29"/>
      <c r="W2858" s="60"/>
      <c r="Y2858" t="s">
        <v>40</v>
      </c>
      <c r="AA2858">
        <v>7202</v>
      </c>
      <c r="AB2858" t="b">
        <f>if((W2858=""),false,true)</f>
        <v>0</v>
      </c>
      <c r="AD2858" s="37"/>
    </row>
    <row r="2859" ht="14.25" customHeight="1">
      <c r="A2859" s="38">
        <v>1150</v>
      </c>
      <c r="B2859" s="46" t="s">
        <v>3775</v>
      </c>
      <c r="C2859" s="46" t="s">
        <v>3776</v>
      </c>
      <c r="D2859" s="46" t="s">
        <v>3777</v>
      </c>
      <c r="E2859" s="46" t="s">
        <v>3778</v>
      </c>
      <c r="F2859" s="46" t="s">
        <v>1599</v>
      </c>
      <c r="G2859" s="46" t="s">
        <v>1600</v>
      </c>
      <c r="H2859">
        <v>2.419159759593</v>
      </c>
      <c r="I2859" t="s">
        <v>37</v>
      </c>
      <c r="K2859" s="47" t="s">
        <v>43</v>
      </c>
      <c r="L2859" s="47" t="s">
        <v>3779</v>
      </c>
      <c r="M2859" t="s">
        <v>39</v>
      </c>
      <c r="N2859" s="71"/>
      <c r="O2859" s="71"/>
      <c r="P2859" s="71"/>
      <c r="Q2859" s="71"/>
      <c r="R2859" s="29"/>
      <c r="S2859" s="29"/>
      <c r="T2859" s="29"/>
      <c r="U2859" s="71"/>
      <c r="V2859" s="29"/>
      <c r="W2859" s="60"/>
      <c r="Y2859" t="s">
        <v>40</v>
      </c>
      <c r="AA2859">
        <v>7202</v>
      </c>
      <c r="AB2859" t="b">
        <f>if((W2859=""),false,true)</f>
        <v>0</v>
      </c>
      <c r="AD2859" s="37"/>
    </row>
    <row r="2860" ht="14.25" customHeight="1">
      <c r="A2860" s="38">
        <v>1150</v>
      </c>
      <c r="B2860" s="46" t="s">
        <v>3775</v>
      </c>
      <c r="C2860" s="46" t="s">
        <v>3776</v>
      </c>
      <c r="D2860" s="46" t="s">
        <v>3777</v>
      </c>
      <c r="E2860" s="46" t="s">
        <v>3778</v>
      </c>
      <c r="F2860" s="46" t="s">
        <v>2099</v>
      </c>
      <c r="G2860" s="46" t="s">
        <v>2100</v>
      </c>
      <c r="H2860">
        <v>0.15011160165106</v>
      </c>
      <c r="I2860" t="s">
        <v>37</v>
      </c>
      <c r="K2860" s="47" t="s">
        <v>43</v>
      </c>
      <c r="L2860" s="47" t="s">
        <v>3779</v>
      </c>
      <c r="M2860" t="s">
        <v>39</v>
      </c>
      <c r="N2860" s="71"/>
      <c r="O2860" s="71"/>
      <c r="P2860" s="71"/>
      <c r="Q2860" s="71"/>
      <c r="R2860" s="29"/>
      <c r="S2860" s="29"/>
      <c r="T2860" s="29"/>
      <c r="U2860" s="71"/>
      <c r="V2860" s="29"/>
      <c r="W2860" s="60"/>
      <c r="Y2860" t="s">
        <v>40</v>
      </c>
      <c r="AA2860">
        <v>7202</v>
      </c>
      <c r="AB2860" t="b">
        <f>if((W2860=""),false,true)</f>
        <v>0</v>
      </c>
      <c r="AD2860" s="37"/>
    </row>
    <row r="2861" ht="14.25" customHeight="1">
      <c r="A2861" s="38">
        <v>1150</v>
      </c>
      <c r="B2861" s="46" t="s">
        <v>3775</v>
      </c>
      <c r="C2861" s="46" t="s">
        <v>3776</v>
      </c>
      <c r="D2861" s="46" t="s">
        <v>3777</v>
      </c>
      <c r="E2861" s="46" t="s">
        <v>3778</v>
      </c>
      <c r="F2861" s="46" t="s">
        <v>1123</v>
      </c>
      <c r="G2861" s="46" t="s">
        <v>1124</v>
      </c>
      <c r="H2861">
        <v>0.56278547782797</v>
      </c>
      <c r="I2861" t="s">
        <v>37</v>
      </c>
      <c r="K2861" s="47" t="s">
        <v>43</v>
      </c>
      <c r="L2861" s="47" t="s">
        <v>3779</v>
      </c>
      <c r="M2861" t="s">
        <v>39</v>
      </c>
      <c r="N2861" s="71"/>
      <c r="O2861" s="71"/>
      <c r="P2861" s="71"/>
      <c r="Q2861" s="71"/>
      <c r="R2861" s="29"/>
      <c r="S2861" s="29"/>
      <c r="T2861" s="29"/>
      <c r="U2861" s="71"/>
      <c r="V2861" s="29"/>
      <c r="W2861" s="60"/>
      <c r="Y2861" t="s">
        <v>40</v>
      </c>
      <c r="AA2861">
        <v>7202</v>
      </c>
      <c r="AB2861" t="b">
        <f>if((W2861=""),false,true)</f>
        <v>0</v>
      </c>
      <c r="AD2861" s="37"/>
    </row>
    <row r="2862" ht="14.25" customHeight="1">
      <c r="A2862" s="38">
        <v>1150</v>
      </c>
      <c r="B2862" s="46" t="s">
        <v>3775</v>
      </c>
      <c r="C2862" s="46" t="s">
        <v>3776</v>
      </c>
      <c r="D2862" s="46" t="s">
        <v>3777</v>
      </c>
      <c r="E2862" s="46" t="s">
        <v>3778</v>
      </c>
      <c r="F2862" s="46" t="s">
        <v>1603</v>
      </c>
      <c r="G2862" s="46" t="s">
        <v>1604</v>
      </c>
      <c r="H2862">
        <v>2.7347095186894</v>
      </c>
      <c r="I2862" t="s">
        <v>37</v>
      </c>
      <c r="K2862" s="47" t="s">
        <v>43</v>
      </c>
      <c r="L2862" s="47" t="s">
        <v>3779</v>
      </c>
      <c r="M2862" t="s">
        <v>39</v>
      </c>
      <c r="N2862" s="71"/>
      <c r="O2862" s="71"/>
      <c r="P2862" s="71"/>
      <c r="Q2862" s="71"/>
      <c r="R2862" s="29"/>
      <c r="S2862" s="29"/>
      <c r="T2862" s="29"/>
      <c r="U2862" s="71"/>
      <c r="V2862" s="29"/>
      <c r="W2862" s="60"/>
      <c r="Y2862" t="s">
        <v>40</v>
      </c>
      <c r="AA2862">
        <v>7202</v>
      </c>
      <c r="AB2862" t="b">
        <f>if((W2862=""),false,true)</f>
        <v>0</v>
      </c>
      <c r="AD2862" s="37"/>
    </row>
    <row r="2863" ht="14.25" customHeight="1">
      <c r="A2863" s="38">
        <v>1150</v>
      </c>
      <c r="B2863" s="46" t="s">
        <v>3775</v>
      </c>
      <c r="C2863" s="46" t="s">
        <v>3776</v>
      </c>
      <c r="D2863" s="46" t="s">
        <v>3777</v>
      </c>
      <c r="E2863" s="46" t="s">
        <v>3778</v>
      </c>
      <c r="F2863" s="46" t="s">
        <v>429</v>
      </c>
      <c r="G2863" s="46" t="s">
        <v>590</v>
      </c>
      <c r="H2863">
        <v>0.30996811536154</v>
      </c>
      <c r="I2863" t="s">
        <v>37</v>
      </c>
      <c r="K2863" s="47" t="s">
        <v>43</v>
      </c>
      <c r="L2863" s="47" t="s">
        <v>3779</v>
      </c>
      <c r="M2863" t="s">
        <v>39</v>
      </c>
      <c r="N2863" s="71"/>
      <c r="O2863" s="71"/>
      <c r="P2863" s="71"/>
      <c r="Q2863" s="71"/>
      <c r="R2863" s="29"/>
      <c r="S2863" s="29"/>
      <c r="T2863" s="29"/>
      <c r="U2863" s="71"/>
      <c r="V2863" s="29"/>
      <c r="W2863" s="60"/>
      <c r="Y2863" t="s">
        <v>40</v>
      </c>
      <c r="AA2863">
        <v>7202</v>
      </c>
      <c r="AB2863" t="b">
        <f>if((W2863=""),false,true)</f>
        <v>0</v>
      </c>
      <c r="AD2863" s="37"/>
    </row>
    <row r="2864" ht="14.25" customHeight="1">
      <c r="A2864" s="38">
        <v>1150</v>
      </c>
      <c r="B2864" s="46" t="s">
        <v>3775</v>
      </c>
      <c r="C2864" s="46" t="s">
        <v>3776</v>
      </c>
      <c r="D2864" s="46" t="s">
        <v>3777</v>
      </c>
      <c r="E2864" s="46" t="s">
        <v>3778</v>
      </c>
      <c r="F2864" s="46" t="s">
        <v>3783</v>
      </c>
      <c r="G2864" s="46" t="s">
        <v>706</v>
      </c>
      <c r="H2864">
        <v>2.2401228152935</v>
      </c>
      <c r="I2864" t="s">
        <v>37</v>
      </c>
      <c r="K2864" s="47" t="s">
        <v>43</v>
      </c>
      <c r="L2864" s="47" t="s">
        <v>3779</v>
      </c>
      <c r="M2864" t="s">
        <v>39</v>
      </c>
      <c r="N2864" s="71"/>
      <c r="O2864" s="71"/>
      <c r="P2864" s="71"/>
      <c r="Q2864" s="71"/>
      <c r="R2864" s="29"/>
      <c r="S2864" s="29"/>
      <c r="T2864" s="29"/>
      <c r="U2864" s="71"/>
      <c r="V2864" s="29"/>
      <c r="W2864" s="60"/>
      <c r="Y2864" t="s">
        <v>40</v>
      </c>
      <c r="AA2864">
        <v>7202</v>
      </c>
      <c r="AB2864" t="b">
        <f>if((W2864=""),false,true)</f>
        <v>0</v>
      </c>
      <c r="AD2864" s="37"/>
    </row>
    <row r="2865" ht="14.25" customHeight="1">
      <c r="A2865" s="38">
        <v>1150</v>
      </c>
      <c r="B2865" s="46" t="s">
        <v>3775</v>
      </c>
      <c r="C2865" s="46" t="s">
        <v>3776</v>
      </c>
      <c r="D2865" s="46" t="s">
        <v>3777</v>
      </c>
      <c r="E2865" s="46" t="s">
        <v>3778</v>
      </c>
      <c r="F2865" s="46" t="s">
        <v>591</v>
      </c>
      <c r="G2865" s="46" t="s">
        <v>592</v>
      </c>
      <c r="H2865">
        <v>0.066229231003045</v>
      </c>
      <c r="I2865" t="s">
        <v>37</v>
      </c>
      <c r="K2865" s="47" t="s">
        <v>43</v>
      </c>
      <c r="L2865" s="47" t="s">
        <v>3779</v>
      </c>
      <c r="M2865" t="s">
        <v>39</v>
      </c>
      <c r="N2865" s="71"/>
      <c r="O2865" s="71"/>
      <c r="P2865" s="71"/>
      <c r="Q2865" s="71"/>
      <c r="R2865" s="29"/>
      <c r="S2865" s="29"/>
      <c r="T2865" s="29"/>
      <c r="U2865" s="71"/>
      <c r="V2865" s="29"/>
      <c r="W2865" s="60"/>
      <c r="Y2865" t="s">
        <v>40</v>
      </c>
      <c r="AA2865">
        <v>7202</v>
      </c>
      <c r="AB2865" t="b">
        <f>if((W2865=""),false,true)</f>
        <v>0</v>
      </c>
      <c r="AD2865" s="37"/>
    </row>
    <row r="2866" ht="14.25" customHeight="1">
      <c r="A2866" s="38">
        <v>1150</v>
      </c>
      <c r="B2866" s="46" t="s">
        <v>3775</v>
      </c>
      <c r="C2866" s="46" t="s">
        <v>3776</v>
      </c>
      <c r="D2866" s="46" t="s">
        <v>3777</v>
      </c>
      <c r="E2866" s="46" t="s">
        <v>3778</v>
      </c>
      <c r="F2866" s="46" t="s">
        <v>3784</v>
      </c>
      <c r="G2866" s="46" t="s">
        <v>3785</v>
      </c>
      <c r="H2866">
        <v>1.9702966342633</v>
      </c>
      <c r="I2866" t="s">
        <v>37</v>
      </c>
      <c r="K2866" s="47" t="s">
        <v>43</v>
      </c>
      <c r="L2866" s="47" t="s">
        <v>3779</v>
      </c>
      <c r="M2866" t="s">
        <v>39</v>
      </c>
      <c r="N2866" s="71"/>
      <c r="O2866" s="71"/>
      <c r="P2866" s="71"/>
      <c r="Q2866" s="71"/>
      <c r="R2866" s="29"/>
      <c r="S2866" s="29"/>
      <c r="T2866" s="29"/>
      <c r="U2866" s="71"/>
      <c r="V2866" s="29"/>
      <c r="W2866" s="60"/>
      <c r="Y2866" t="s">
        <v>40</v>
      </c>
      <c r="AA2866">
        <v>7202</v>
      </c>
      <c r="AB2866" t="b">
        <f>if((W2866=""),false,true)</f>
        <v>0</v>
      </c>
      <c r="AD2866" s="37"/>
    </row>
    <row r="2867" ht="14.25" customHeight="1">
      <c r="A2867" s="38">
        <v>1150</v>
      </c>
      <c r="B2867" s="46" t="s">
        <v>3775</v>
      </c>
      <c r="C2867" s="46" t="s">
        <v>3776</v>
      </c>
      <c r="D2867" s="46" t="s">
        <v>3777</v>
      </c>
      <c r="E2867" s="46" t="s">
        <v>3778</v>
      </c>
      <c r="F2867" s="46" t="s">
        <v>715</v>
      </c>
      <c r="G2867" s="46" t="s">
        <v>716</v>
      </c>
      <c r="H2867">
        <v>0.71378193727764</v>
      </c>
      <c r="I2867" t="s">
        <v>37</v>
      </c>
      <c r="K2867" s="47" t="s">
        <v>43</v>
      </c>
      <c r="L2867" s="47" t="s">
        <v>3779</v>
      </c>
      <c r="M2867" t="s">
        <v>39</v>
      </c>
      <c r="N2867" s="71"/>
      <c r="O2867" s="71"/>
      <c r="P2867" s="71"/>
      <c r="Q2867" s="71"/>
      <c r="R2867" s="29"/>
      <c r="S2867" s="29"/>
      <c r="T2867" s="29"/>
      <c r="U2867" s="71"/>
      <c r="V2867" s="29"/>
      <c r="W2867" s="60"/>
      <c r="Y2867" t="s">
        <v>40</v>
      </c>
      <c r="AA2867">
        <v>7202</v>
      </c>
      <c r="AB2867" t="b">
        <f>if((W2867=""),false,true)</f>
        <v>0</v>
      </c>
      <c r="AD2867" s="37"/>
    </row>
    <row r="2868" ht="14.25" customHeight="1">
      <c r="A2868" s="38">
        <v>1150</v>
      </c>
      <c r="B2868" s="46" t="s">
        <v>3775</v>
      </c>
      <c r="C2868" s="46" t="s">
        <v>3776</v>
      </c>
      <c r="D2868" s="46" t="s">
        <v>3777</v>
      </c>
      <c r="E2868" s="46" t="s">
        <v>3778</v>
      </c>
      <c r="F2868" s="46" t="s">
        <v>434</v>
      </c>
      <c r="G2868" s="46" t="s">
        <v>593</v>
      </c>
      <c r="H2868">
        <v>2.2550360320624</v>
      </c>
      <c r="I2868" t="s">
        <v>37</v>
      </c>
      <c r="K2868" s="47" t="s">
        <v>43</v>
      </c>
      <c r="L2868" s="47" t="s">
        <v>3779</v>
      </c>
      <c r="M2868" t="s">
        <v>39</v>
      </c>
      <c r="N2868" s="71"/>
      <c r="O2868" s="71"/>
      <c r="P2868" s="71"/>
      <c r="Q2868" s="71"/>
      <c r="R2868" s="29"/>
      <c r="S2868" s="29"/>
      <c r="T2868" s="29"/>
      <c r="U2868" s="71"/>
      <c r="V2868" s="29"/>
      <c r="W2868" s="60"/>
      <c r="Y2868" t="s">
        <v>40</v>
      </c>
      <c r="AA2868">
        <v>7202</v>
      </c>
      <c r="AB2868" t="b">
        <f>if((W2868=""),false,true)</f>
        <v>0</v>
      </c>
      <c r="AD2868" s="37"/>
    </row>
    <row r="2869" ht="14.25" customHeight="1">
      <c r="A2869" s="38">
        <v>1150</v>
      </c>
      <c r="B2869" s="46" t="s">
        <v>3775</v>
      </c>
      <c r="C2869" s="46" t="s">
        <v>3776</v>
      </c>
      <c r="D2869" s="46" t="s">
        <v>3777</v>
      </c>
      <c r="E2869" s="46" t="s">
        <v>3778</v>
      </c>
      <c r="F2869" s="46" t="s">
        <v>3786</v>
      </c>
      <c r="G2869" s="46" t="s">
        <v>3787</v>
      </c>
      <c r="H2869">
        <v>1.7680985338916</v>
      </c>
      <c r="I2869" t="s">
        <v>37</v>
      </c>
      <c r="K2869" s="47" t="s">
        <v>43</v>
      </c>
      <c r="L2869" s="47" t="s">
        <v>3779</v>
      </c>
      <c r="M2869" t="s">
        <v>39</v>
      </c>
      <c r="N2869" s="71"/>
      <c r="O2869" s="71"/>
      <c r="P2869" s="71"/>
      <c r="Q2869" s="71"/>
      <c r="R2869" s="29"/>
      <c r="S2869" s="29"/>
      <c r="T2869" s="29"/>
      <c r="U2869" s="71"/>
      <c r="V2869" s="29"/>
      <c r="W2869" s="60"/>
      <c r="Y2869" t="s">
        <v>40</v>
      </c>
      <c r="AA2869">
        <v>7202</v>
      </c>
      <c r="AB2869" t="b">
        <f>if((W2869=""),false,true)</f>
        <v>0</v>
      </c>
      <c r="AD2869" s="37"/>
    </row>
    <row r="2870" ht="14.25" customHeight="1">
      <c r="A2870" s="38">
        <v>1150</v>
      </c>
      <c r="B2870" s="46" t="s">
        <v>3775</v>
      </c>
      <c r="C2870" s="46" t="s">
        <v>3776</v>
      </c>
      <c r="D2870" s="46" t="s">
        <v>3777</v>
      </c>
      <c r="E2870" s="46" t="s">
        <v>3778</v>
      </c>
      <c r="F2870" s="46" t="s">
        <v>1607</v>
      </c>
      <c r="G2870" s="46" t="s">
        <v>1608</v>
      </c>
      <c r="H2870">
        <v>3.3323819345791</v>
      </c>
      <c r="I2870" t="s">
        <v>37</v>
      </c>
      <c r="K2870" s="47" t="s">
        <v>43</v>
      </c>
      <c r="L2870" s="47" t="s">
        <v>3779</v>
      </c>
      <c r="M2870" t="s">
        <v>39</v>
      </c>
      <c r="N2870" s="71"/>
      <c r="O2870" s="71"/>
      <c r="P2870" s="71"/>
      <c r="Q2870" s="71"/>
      <c r="R2870" s="29"/>
      <c r="S2870" s="29"/>
      <c r="T2870" s="29"/>
      <c r="U2870" s="71"/>
      <c r="V2870" s="29"/>
      <c r="W2870" s="60"/>
      <c r="Y2870" t="s">
        <v>40</v>
      </c>
      <c r="AA2870">
        <v>7202</v>
      </c>
      <c r="AB2870" t="b">
        <f>if((W2870=""),false,true)</f>
        <v>0</v>
      </c>
      <c r="AD2870" s="37"/>
    </row>
    <row r="2871" ht="14.25" customHeight="1">
      <c r="A2871" s="38">
        <v>1287</v>
      </c>
      <c r="B2871" s="46" t="s">
        <v>44</v>
      </c>
      <c r="C2871" s="46" t="s">
        <v>45</v>
      </c>
      <c r="D2871" s="46" t="s">
        <v>3788</v>
      </c>
      <c r="E2871" s="46" t="s">
        <v>3789</v>
      </c>
      <c r="F2871" t="s">
        <v>48</v>
      </c>
      <c r="G2871" s="46" t="s">
        <v>49</v>
      </c>
      <c r="H2871">
        <v>0.021928049354</v>
      </c>
      <c r="I2871" t="s">
        <v>37</v>
      </c>
      <c r="L2871" t="s">
        <v>50</v>
      </c>
      <c r="M2871" t="s">
        <v>39</v>
      </c>
      <c r="N2871" s="40"/>
      <c r="O2871" s="40"/>
      <c r="P2871" s="40"/>
      <c r="Q2871" s="40"/>
      <c r="R2871" s="39"/>
      <c r="S2871" s="39"/>
      <c r="T2871" s="39"/>
      <c r="U2871" s="40"/>
      <c r="V2871" s="39"/>
      <c r="W2871" s="69"/>
      <c r="Y2871" t="s">
        <v>40</v>
      </c>
      <c r="AA2871">
        <v>122356</v>
      </c>
      <c r="AB2871" s="46" t="b">
        <v>0</v>
      </c>
      <c r="AD2871" s="8"/>
    </row>
    <row r="2872" ht="14.25" customHeight="1">
      <c r="A2872" s="38">
        <v>1287</v>
      </c>
      <c r="B2872" s="46" t="s">
        <v>44</v>
      </c>
      <c r="C2872" s="46" t="s">
        <v>45</v>
      </c>
      <c r="D2872" s="46" t="s">
        <v>3790</v>
      </c>
      <c r="E2872" s="46" t="s">
        <v>3791</v>
      </c>
      <c r="F2872" t="s">
        <v>48</v>
      </c>
      <c r="G2872" s="46" t="s">
        <v>49</v>
      </c>
      <c r="H2872">
        <v>0.020989398836</v>
      </c>
      <c r="I2872" t="s">
        <v>37</v>
      </c>
      <c r="L2872" t="s">
        <v>50</v>
      </c>
      <c r="M2872" t="s">
        <v>39</v>
      </c>
      <c r="N2872" s="40"/>
      <c r="O2872" s="40"/>
      <c r="P2872" s="40"/>
      <c r="Q2872" s="40"/>
      <c r="R2872" s="39"/>
      <c r="S2872" s="39"/>
      <c r="T2872" s="39"/>
      <c r="U2872" s="40"/>
      <c r="V2872" s="39"/>
      <c r="W2872" s="69"/>
      <c r="Y2872" t="s">
        <v>40</v>
      </c>
      <c r="AA2872">
        <v>69444</v>
      </c>
      <c r="AB2872" s="46" t="b">
        <v>0</v>
      </c>
      <c r="AD2872" s="8"/>
    </row>
    <row r="2873" ht="14.25" customHeight="1">
      <c r="A2873" s="38">
        <v>1287</v>
      </c>
      <c r="B2873" s="46" t="s">
        <v>44</v>
      </c>
      <c r="C2873" s="46" t="s">
        <v>45</v>
      </c>
      <c r="D2873" s="46" t="s">
        <v>3792</v>
      </c>
      <c r="E2873" s="46" t="s">
        <v>3793</v>
      </c>
      <c r="F2873" t="s">
        <v>48</v>
      </c>
      <c r="G2873" s="46" t="s">
        <v>49</v>
      </c>
      <c r="H2873">
        <v>0.006081350013</v>
      </c>
      <c r="I2873" t="s">
        <v>37</v>
      </c>
      <c r="L2873" t="s">
        <v>50</v>
      </c>
      <c r="M2873" t="s">
        <v>39</v>
      </c>
      <c r="N2873" s="40"/>
      <c r="O2873" s="40"/>
      <c r="P2873" s="40"/>
      <c r="Q2873" s="40"/>
      <c r="R2873" s="39"/>
      <c r="S2873" s="39"/>
      <c r="T2873" s="39"/>
      <c r="U2873" s="40"/>
      <c r="V2873" s="39"/>
      <c r="W2873" s="69"/>
      <c r="Y2873" t="s">
        <v>40</v>
      </c>
      <c r="AA2873">
        <v>453752</v>
      </c>
      <c r="AB2873" s="46" t="b">
        <v>0</v>
      </c>
      <c r="AD2873" s="8"/>
    </row>
    <row r="2874" ht="14.25" customHeight="1">
      <c r="A2874" s="38">
        <v>981</v>
      </c>
      <c r="B2874" s="44" t="s">
        <v>1926</v>
      </c>
      <c r="C2874" s="46" t="s">
        <v>1219</v>
      </c>
      <c r="D2874" s="46" t="s">
        <v>3794</v>
      </c>
      <c r="E2874" s="46" t="s">
        <v>3795</v>
      </c>
      <c r="F2874" s="41" t="s">
        <v>689</v>
      </c>
      <c r="G2874" s="41" t="s">
        <v>762</v>
      </c>
      <c r="H2874" s="65">
        <f>W2874</f>
        <v>5.4023</v>
      </c>
      <c r="I2874" t="s">
        <v>37</v>
      </c>
      <c r="K2874" s="47" t="s">
        <v>43</v>
      </c>
      <c r="L2874" s="47" t="str">
        <f>((I2874&amp;A2874)&amp;"-")&amp;B2874</f>
        <v>REF981-Li; J.; Masso; J.J.; and Guertin; J.A.; Prediction of drug solubility in an acrylate adhesive based on the drug-polymer interaction parameter and drug solubility in acetonitrile. Journal of Controlled Release; 2002. 83: 211-221</v>
      </c>
      <c r="M2874" t="s">
        <v>39</v>
      </c>
      <c r="N2874" s="71">
        <f>U2874*V2874</f>
        <v>207.272112</v>
      </c>
      <c r="O2874" s="71">
        <v>100</v>
      </c>
      <c r="P2874" s="71">
        <v>0.786</v>
      </c>
      <c r="Q2874" s="71">
        <v>1.395</v>
      </c>
      <c r="R2874" s="29">
        <f>O2874/P2874</f>
        <v>127.226463104326</v>
      </c>
      <c r="S2874" s="29">
        <f>N2874/Q2874</f>
        <v>148.582159139785</v>
      </c>
      <c r="T2874" s="29">
        <f>R2874+S2874</f>
        <v>275.808622244111</v>
      </c>
      <c r="U2874" s="71">
        <v>139.1088</v>
      </c>
      <c r="V2874" s="29">
        <v>1.49</v>
      </c>
      <c r="W2874" s="60">
        <f>round((V2874/(T2874/1000)),4)</f>
        <v>5.4023</v>
      </c>
      <c r="Y2874" t="s">
        <v>40</v>
      </c>
      <c r="AA2874">
        <v>955</v>
      </c>
      <c r="AB2874" t="b">
        <v>1</v>
      </c>
      <c r="AD2874" s="37"/>
    </row>
    <row r="2875" ht="14.25" customHeight="1">
      <c r="A2875" s="38">
        <v>1180</v>
      </c>
      <c r="B2875" s="46" t="s">
        <v>3635</v>
      </c>
      <c r="C2875" s="46" t="s">
        <v>577</v>
      </c>
      <c r="D2875" s="11" t="s">
        <v>3794</v>
      </c>
      <c r="E2875" s="11" t="s">
        <v>3795</v>
      </c>
      <c r="F2875" s="7" t="s">
        <v>1832</v>
      </c>
      <c r="G2875" s="7" t="s">
        <v>1833</v>
      </c>
      <c r="H2875">
        <v>0.00033</v>
      </c>
      <c r="I2875" s="46" t="s">
        <v>37</v>
      </c>
      <c r="K2875" s="46"/>
      <c r="L2875" t="s">
        <v>3638</v>
      </c>
      <c r="M2875" t="s">
        <v>39</v>
      </c>
      <c r="N2875" s="40"/>
      <c r="O2875" s="40"/>
      <c r="P2875" s="40"/>
      <c r="Q2875" s="40"/>
      <c r="R2875" s="39"/>
      <c r="S2875" s="39"/>
      <c r="T2875" s="39"/>
      <c r="U2875" s="40"/>
      <c r="V2875" s="39"/>
      <c r="W2875" s="69"/>
      <c r="Y2875" t="s">
        <v>40</v>
      </c>
      <c r="AA2875">
        <v>955</v>
      </c>
      <c r="AB2875" s="46" t="b">
        <f>if((W2875=""),false,true)</f>
        <v>0</v>
      </c>
      <c r="AD2875" s="8"/>
    </row>
    <row r="2876" ht="14.25" customHeight="1">
      <c r="A2876" s="38">
        <v>1180</v>
      </c>
      <c r="B2876" s="46" t="s">
        <v>3635</v>
      </c>
      <c r="C2876" s="46" t="s">
        <v>577</v>
      </c>
      <c r="D2876" s="11" t="s">
        <v>3794</v>
      </c>
      <c r="E2876" s="11" t="s">
        <v>3795</v>
      </c>
      <c r="F2876" s="7" t="s">
        <v>703</v>
      </c>
      <c r="G2876" s="7" t="s">
        <v>704</v>
      </c>
      <c r="H2876">
        <v>1.27</v>
      </c>
      <c r="I2876" s="46" t="s">
        <v>37</v>
      </c>
      <c r="K2876" s="46"/>
      <c r="L2876" t="s">
        <v>3638</v>
      </c>
      <c r="M2876" t="s">
        <v>39</v>
      </c>
      <c r="N2876" s="40"/>
      <c r="O2876" s="40"/>
      <c r="P2876" s="40"/>
      <c r="Q2876" s="40"/>
      <c r="R2876" s="39"/>
      <c r="S2876" s="39"/>
      <c r="T2876" s="39"/>
      <c r="U2876" s="40"/>
      <c r="V2876" s="39"/>
      <c r="W2876" s="69"/>
      <c r="Y2876" t="s">
        <v>40</v>
      </c>
      <c r="AA2876">
        <v>955</v>
      </c>
      <c r="AB2876" s="46" t="b">
        <f>if((W2876=""),false,true)</f>
        <v>0</v>
      </c>
      <c r="AD2876" s="8"/>
    </row>
    <row r="2877" ht="14.25" customHeight="1">
      <c r="A2877" s="38">
        <v>1287</v>
      </c>
      <c r="B2877" s="46" t="s">
        <v>53</v>
      </c>
      <c r="C2877" s="46" t="s">
        <v>45</v>
      </c>
      <c r="D2877" s="46" t="s">
        <v>3794</v>
      </c>
      <c r="E2877" s="46" t="s">
        <v>3796</v>
      </c>
      <c r="F2877" t="s">
        <v>48</v>
      </c>
      <c r="G2877" s="46" t="s">
        <v>49</v>
      </c>
      <c r="H2877">
        <v>0.181970085861</v>
      </c>
      <c r="I2877" t="s">
        <v>37</v>
      </c>
      <c r="L2877" t="s">
        <v>50</v>
      </c>
      <c r="M2877" t="s">
        <v>39</v>
      </c>
      <c r="N2877" s="40"/>
      <c r="O2877" s="40"/>
      <c r="P2877" s="40"/>
      <c r="Q2877" s="40"/>
      <c r="R2877" s="39"/>
      <c r="S2877" s="39"/>
      <c r="T2877" s="39"/>
      <c r="U2877" s="40"/>
      <c r="V2877" s="39"/>
      <c r="W2877" s="69"/>
      <c r="Y2877" t="s">
        <v>40</v>
      </c>
      <c r="AA2877">
        <v>955</v>
      </c>
      <c r="AB2877" s="46" t="b">
        <v>0</v>
      </c>
      <c r="AD2877" s="8"/>
    </row>
    <row r="2878" ht="14.25" customHeight="1">
      <c r="A2878" s="38">
        <v>15</v>
      </c>
      <c r="B2878" s="44" t="s">
        <v>1192</v>
      </c>
      <c r="C2878" s="46" t="s">
        <v>3625</v>
      </c>
      <c r="D2878" s="46" t="s">
        <v>3797</v>
      </c>
      <c r="E2878" s="46" t="s">
        <v>3798</v>
      </c>
      <c r="F2878" s="41" t="s">
        <v>429</v>
      </c>
      <c r="G2878" s="41" t="s">
        <v>430</v>
      </c>
      <c r="H2878" s="65">
        <v>0.71</v>
      </c>
      <c r="I2878" t="s">
        <v>431</v>
      </c>
      <c r="K2878" s="46"/>
      <c r="L2878" s="46"/>
      <c r="M2878" t="s">
        <v>583</v>
      </c>
      <c r="N2878" s="40"/>
      <c r="O2878" s="40"/>
      <c r="P2878" s="40"/>
      <c r="Q2878" s="40"/>
      <c r="R2878" s="39"/>
      <c r="S2878" s="39"/>
      <c r="T2878" s="39"/>
      <c r="U2878" s="40"/>
      <c r="V2878" s="39"/>
      <c r="W2878" s="69"/>
      <c r="Y2878" t="s">
        <v>40</v>
      </c>
      <c r="AA2878">
        <v>4500</v>
      </c>
      <c r="AB2878" t="b">
        <f>if((W2878=""),false,true)</f>
        <v>0</v>
      </c>
      <c r="AD2878" s="8"/>
    </row>
    <row r="2879" ht="14.25" customHeight="1">
      <c r="A2879" s="38">
        <v>15</v>
      </c>
      <c r="B2879" s="44" t="s">
        <v>1685</v>
      </c>
      <c r="C2879" s="46" t="s">
        <v>3625</v>
      </c>
      <c r="D2879" s="46" t="s">
        <v>3797</v>
      </c>
      <c r="E2879" s="46" t="s">
        <v>3798</v>
      </c>
      <c r="F2879" s="41" t="s">
        <v>434</v>
      </c>
      <c r="G2879" s="41" t="s">
        <v>435</v>
      </c>
      <c r="H2879" s="65">
        <v>1.29</v>
      </c>
      <c r="I2879" t="s">
        <v>431</v>
      </c>
      <c r="K2879" s="46"/>
      <c r="L2879" s="46"/>
      <c r="M2879" t="s">
        <v>583</v>
      </c>
      <c r="N2879" s="40"/>
      <c r="O2879" s="40"/>
      <c r="P2879" s="40"/>
      <c r="Q2879" s="40"/>
      <c r="R2879" s="39"/>
      <c r="S2879" s="39"/>
      <c r="T2879" s="39"/>
      <c r="U2879" s="40"/>
      <c r="V2879" s="39"/>
      <c r="W2879" s="69"/>
      <c r="Y2879" t="s">
        <v>40</v>
      </c>
      <c r="AA2879">
        <v>4500</v>
      </c>
      <c r="AB2879" t="b">
        <f>if((W2879=""),false,true)</f>
        <v>0</v>
      </c>
      <c r="AD2879" s="8"/>
    </row>
    <row r="2880" ht="14.25" customHeight="1">
      <c r="A2880" s="38">
        <v>1006</v>
      </c>
      <c r="B2880" s="46" t="s">
        <v>3799</v>
      </c>
      <c r="C2880" s="46" t="s">
        <v>3800</v>
      </c>
      <c r="D2880" s="46" t="s">
        <v>3801</v>
      </c>
      <c r="E2880" s="46" t="s">
        <v>3802</v>
      </c>
      <c r="F2880" s="5" t="s">
        <v>485</v>
      </c>
      <c r="G2880" s="5" t="s">
        <v>665</v>
      </c>
      <c r="H2880" s="23">
        <v>0.0313</v>
      </c>
      <c r="I2880" t="s">
        <v>37</v>
      </c>
      <c r="L2880" s="46" t="s">
        <v>3803</v>
      </c>
      <c r="M2880" t="s">
        <v>39</v>
      </c>
      <c r="N2880" s="40"/>
      <c r="O2880" s="40"/>
      <c r="P2880" s="40"/>
      <c r="Q2880" s="40"/>
      <c r="R2880" s="39"/>
      <c r="S2880" s="39"/>
      <c r="T2880" s="39"/>
      <c r="U2880" s="40"/>
      <c r="V2880" s="39"/>
      <c r="W2880" s="69"/>
      <c r="Y2880" t="s">
        <v>40</v>
      </c>
      <c r="AA2880">
        <v>13662</v>
      </c>
      <c r="AB2880" t="b">
        <f>if((W2880=""),false,true)</f>
        <v>0</v>
      </c>
      <c r="AD2880" s="8"/>
    </row>
    <row r="2881" ht="14.25" customHeight="1">
      <c r="A2881" s="38">
        <v>1006</v>
      </c>
      <c r="B2881" s="46" t="s">
        <v>3799</v>
      </c>
      <c r="C2881" s="46" t="s">
        <v>3800</v>
      </c>
      <c r="D2881" s="46" t="s">
        <v>3801</v>
      </c>
      <c r="E2881" s="46" t="s">
        <v>3802</v>
      </c>
      <c r="F2881" s="5" t="s">
        <v>521</v>
      </c>
      <c r="G2881" s="5" t="s">
        <v>522</v>
      </c>
      <c r="H2881" s="23">
        <v>0.014</v>
      </c>
      <c r="I2881" t="s">
        <v>37</v>
      </c>
      <c r="L2881" s="46" t="s">
        <v>3803</v>
      </c>
      <c r="M2881" t="s">
        <v>39</v>
      </c>
      <c r="N2881" s="40"/>
      <c r="O2881" s="40"/>
      <c r="P2881" s="40"/>
      <c r="Q2881" s="40"/>
      <c r="R2881" s="39"/>
      <c r="S2881" s="39"/>
      <c r="T2881" s="39"/>
      <c r="U2881" s="40"/>
      <c r="V2881" s="39"/>
      <c r="W2881" s="69"/>
      <c r="Y2881" t="s">
        <v>40</v>
      </c>
      <c r="AA2881">
        <v>13662</v>
      </c>
      <c r="AB2881" t="b">
        <f>if((W2881=""),false,true)</f>
        <v>0</v>
      </c>
      <c r="AD2881" s="8"/>
    </row>
    <row r="2882" ht="14.25" customHeight="1">
      <c r="A2882" s="38">
        <v>1006</v>
      </c>
      <c r="B2882" s="46" t="s">
        <v>3799</v>
      </c>
      <c r="C2882" s="46" t="s">
        <v>3800</v>
      </c>
      <c r="D2882" s="46" t="s">
        <v>3801</v>
      </c>
      <c r="E2882" s="46" t="s">
        <v>3802</v>
      </c>
      <c r="F2882" s="5" t="s">
        <v>594</v>
      </c>
      <c r="G2882" s="5" t="s">
        <v>595</v>
      </c>
      <c r="H2882" s="23">
        <v>0.0222</v>
      </c>
      <c r="I2882" t="s">
        <v>37</v>
      </c>
      <c r="L2882" s="46" t="s">
        <v>3803</v>
      </c>
      <c r="M2882" t="s">
        <v>39</v>
      </c>
      <c r="N2882" s="40"/>
      <c r="O2882" s="40"/>
      <c r="P2882" s="40"/>
      <c r="Q2882" s="40"/>
      <c r="R2882" s="39"/>
      <c r="S2882" s="39"/>
      <c r="T2882" s="39"/>
      <c r="U2882" s="40"/>
      <c r="V2882" s="39"/>
      <c r="W2882" s="69"/>
      <c r="Y2882" t="s">
        <v>40</v>
      </c>
      <c r="AA2882">
        <v>13662</v>
      </c>
      <c r="AB2882" t="b">
        <f>if((W2882=""),false,true)</f>
        <v>0</v>
      </c>
      <c r="AD2882" s="8"/>
    </row>
    <row r="2883" ht="14.25" customHeight="1">
      <c r="A2883" s="38">
        <v>1006</v>
      </c>
      <c r="B2883" s="46" t="s">
        <v>3799</v>
      </c>
      <c r="C2883" s="46" t="s">
        <v>3800</v>
      </c>
      <c r="D2883" s="46" t="s">
        <v>3801</v>
      </c>
      <c r="E2883" s="46" t="s">
        <v>3802</v>
      </c>
      <c r="F2883" s="5" t="s">
        <v>598</v>
      </c>
      <c r="G2883" s="5" t="s">
        <v>599</v>
      </c>
      <c r="H2883" s="23">
        <v>0.0232</v>
      </c>
      <c r="I2883" t="s">
        <v>37</v>
      </c>
      <c r="L2883" s="46" t="s">
        <v>3803</v>
      </c>
      <c r="M2883" t="s">
        <v>39</v>
      </c>
      <c r="N2883" s="40"/>
      <c r="O2883" s="40"/>
      <c r="P2883" s="40"/>
      <c r="Q2883" s="40"/>
      <c r="R2883" s="39"/>
      <c r="S2883" s="39"/>
      <c r="T2883" s="39"/>
      <c r="U2883" s="40"/>
      <c r="V2883" s="39"/>
      <c r="W2883" s="69"/>
      <c r="Y2883" t="s">
        <v>40</v>
      </c>
      <c r="AA2883">
        <v>13662</v>
      </c>
      <c r="AB2883" t="b">
        <f>if((W2883=""),false,true)</f>
        <v>0</v>
      </c>
      <c r="AD2883" s="8"/>
    </row>
    <row r="2884" ht="14.25" customHeight="1">
      <c r="A2884" s="38">
        <v>1006</v>
      </c>
      <c r="B2884" s="46" t="s">
        <v>3799</v>
      </c>
      <c r="C2884" s="46" t="s">
        <v>3800</v>
      </c>
      <c r="D2884" s="46" t="s">
        <v>3801</v>
      </c>
      <c r="E2884" s="46" t="s">
        <v>3802</v>
      </c>
      <c r="F2884" s="5" t="s">
        <v>35</v>
      </c>
      <c r="G2884" s="5" t="s">
        <v>36</v>
      </c>
      <c r="H2884" s="23">
        <v>0.0196</v>
      </c>
      <c r="I2884" t="s">
        <v>37</v>
      </c>
      <c r="L2884" s="46" t="s">
        <v>3803</v>
      </c>
      <c r="M2884" t="s">
        <v>39</v>
      </c>
      <c r="N2884" s="40"/>
      <c r="O2884" s="40"/>
      <c r="P2884" s="40"/>
      <c r="Q2884" s="40"/>
      <c r="R2884" s="39"/>
      <c r="S2884" s="39"/>
      <c r="T2884" s="39"/>
      <c r="U2884" s="40"/>
      <c r="V2884" s="39"/>
      <c r="W2884" s="69"/>
      <c r="Y2884" t="s">
        <v>40</v>
      </c>
      <c r="AA2884">
        <v>13662</v>
      </c>
      <c r="AB2884" t="b">
        <f>if((W2884=""),false,true)</f>
        <v>0</v>
      </c>
      <c r="AD2884" s="8"/>
    </row>
    <row r="2885" ht="14.25" customHeight="1">
      <c r="A2885" s="38">
        <v>1006</v>
      </c>
      <c r="B2885" s="46" t="s">
        <v>3799</v>
      </c>
      <c r="C2885" s="46" t="s">
        <v>3800</v>
      </c>
      <c r="D2885" s="46" t="s">
        <v>3801</v>
      </c>
      <c r="E2885" s="46" t="s">
        <v>3802</v>
      </c>
      <c r="F2885" s="5" t="s">
        <v>669</v>
      </c>
      <c r="G2885" s="5" t="s">
        <v>670</v>
      </c>
      <c r="H2885" s="23">
        <v>0.0272</v>
      </c>
      <c r="I2885" t="s">
        <v>37</v>
      </c>
      <c r="L2885" s="46" t="s">
        <v>3803</v>
      </c>
      <c r="M2885" t="s">
        <v>39</v>
      </c>
      <c r="N2885" s="40"/>
      <c r="O2885" s="40"/>
      <c r="P2885" s="40"/>
      <c r="Q2885" s="40"/>
      <c r="R2885" s="39"/>
      <c r="S2885" s="39"/>
      <c r="T2885" s="39"/>
      <c r="U2885" s="40"/>
      <c r="V2885" s="39"/>
      <c r="W2885" s="69"/>
      <c r="Y2885" t="s">
        <v>40</v>
      </c>
      <c r="AA2885">
        <v>13662</v>
      </c>
      <c r="AB2885" t="b">
        <f>if((W2885=""),false,true)</f>
        <v>0</v>
      </c>
      <c r="AD2885" s="8"/>
    </row>
    <row r="2886" ht="14.25" customHeight="1">
      <c r="A2886" s="38">
        <v>1006</v>
      </c>
      <c r="B2886" s="46" t="s">
        <v>3799</v>
      </c>
      <c r="C2886" s="46" t="s">
        <v>3800</v>
      </c>
      <c r="D2886" s="46" t="s">
        <v>3801</v>
      </c>
      <c r="E2886" s="46" t="s">
        <v>3802</v>
      </c>
      <c r="F2886" s="5" t="s">
        <v>580</v>
      </c>
      <c r="G2886" s="5" t="s">
        <v>581</v>
      </c>
      <c r="H2886" s="23">
        <v>0.0385</v>
      </c>
      <c r="I2886" t="s">
        <v>37</v>
      </c>
      <c r="L2886" s="46" t="s">
        <v>3803</v>
      </c>
      <c r="M2886" t="s">
        <v>39</v>
      </c>
      <c r="N2886" s="40"/>
      <c r="O2886" s="40"/>
      <c r="P2886" s="40"/>
      <c r="Q2886" s="40"/>
      <c r="R2886" s="39"/>
      <c r="S2886" s="39"/>
      <c r="T2886" s="39"/>
      <c r="U2886" s="40"/>
      <c r="V2886" s="39"/>
      <c r="W2886" s="69"/>
      <c r="Y2886" t="s">
        <v>40</v>
      </c>
      <c r="AA2886">
        <v>13662</v>
      </c>
      <c r="AB2886" t="b">
        <f>if((W2886=""),false,true)</f>
        <v>0</v>
      </c>
      <c r="AD2886" s="8"/>
    </row>
    <row r="2887" ht="14.25" customHeight="1">
      <c r="A2887" s="38">
        <v>1006</v>
      </c>
      <c r="B2887" s="46" t="s">
        <v>3799</v>
      </c>
      <c r="C2887" s="46" t="s">
        <v>3800</v>
      </c>
      <c r="D2887" s="46" t="s">
        <v>3801</v>
      </c>
      <c r="E2887" s="46" t="s">
        <v>3802</v>
      </c>
      <c r="F2887" s="5" t="s">
        <v>873</v>
      </c>
      <c r="G2887" s="5" t="s">
        <v>874</v>
      </c>
      <c r="H2887" s="23">
        <v>0.216</v>
      </c>
      <c r="I2887" t="s">
        <v>37</v>
      </c>
      <c r="L2887" s="46" t="s">
        <v>3803</v>
      </c>
      <c r="M2887" t="s">
        <v>39</v>
      </c>
      <c r="N2887" s="40"/>
      <c r="O2887" s="40"/>
      <c r="P2887" s="40"/>
      <c r="Q2887" s="40"/>
      <c r="R2887" s="39"/>
      <c r="S2887" s="39"/>
      <c r="T2887" s="39"/>
      <c r="U2887" s="40"/>
      <c r="V2887" s="39"/>
      <c r="W2887" s="69"/>
      <c r="Y2887" t="s">
        <v>40</v>
      </c>
      <c r="AA2887">
        <v>13662</v>
      </c>
      <c r="AB2887" t="b">
        <f>if((W2887=""),false,true)</f>
        <v>0</v>
      </c>
      <c r="AD2887" s="8"/>
    </row>
    <row r="2888" ht="14.25" customHeight="1">
      <c r="A2888" s="38">
        <v>1006</v>
      </c>
      <c r="B2888" s="46" t="s">
        <v>3799</v>
      </c>
      <c r="C2888" s="46" t="s">
        <v>3800</v>
      </c>
      <c r="D2888" s="46" t="s">
        <v>3801</v>
      </c>
      <c r="E2888" s="46" t="s">
        <v>3802</v>
      </c>
      <c r="F2888" s="5" t="s">
        <v>1361</v>
      </c>
      <c r="G2888" s="5" t="s">
        <v>1362</v>
      </c>
      <c r="H2888" s="23">
        <v>0.413</v>
      </c>
      <c r="I2888" t="s">
        <v>37</v>
      </c>
      <c r="L2888" s="46" t="s">
        <v>3803</v>
      </c>
      <c r="M2888" t="s">
        <v>39</v>
      </c>
      <c r="N2888" s="40"/>
      <c r="O2888" s="40"/>
      <c r="P2888" s="40"/>
      <c r="Q2888" s="40"/>
      <c r="R2888" s="39"/>
      <c r="S2888" s="39"/>
      <c r="T2888" s="39"/>
      <c r="U2888" s="40"/>
      <c r="V2888" s="39"/>
      <c r="W2888" s="69"/>
      <c r="Y2888" t="s">
        <v>40</v>
      </c>
      <c r="AA2888">
        <v>13662</v>
      </c>
      <c r="AB2888" t="b">
        <f>if((W2888=""),false,true)</f>
        <v>0</v>
      </c>
      <c r="AD2888" s="8"/>
    </row>
    <row r="2889" ht="14.25" customHeight="1">
      <c r="A2889" s="38">
        <v>1006</v>
      </c>
      <c r="B2889" s="46" t="s">
        <v>3799</v>
      </c>
      <c r="C2889" s="46" t="s">
        <v>3800</v>
      </c>
      <c r="D2889" s="46" t="s">
        <v>3801</v>
      </c>
      <c r="E2889" s="46" t="s">
        <v>3802</v>
      </c>
      <c r="F2889" s="5" t="s">
        <v>671</v>
      </c>
      <c r="G2889" s="5" t="s">
        <v>672</v>
      </c>
      <c r="H2889" s="23">
        <v>0.0306</v>
      </c>
      <c r="I2889" t="s">
        <v>37</v>
      </c>
      <c r="L2889" s="46" t="s">
        <v>3803</v>
      </c>
      <c r="M2889" t="s">
        <v>39</v>
      </c>
      <c r="N2889" s="40"/>
      <c r="O2889" s="40"/>
      <c r="P2889" s="40"/>
      <c r="Q2889" s="40"/>
      <c r="R2889" s="39"/>
      <c r="S2889" s="39"/>
      <c r="T2889" s="39"/>
      <c r="U2889" s="40"/>
      <c r="V2889" s="39"/>
      <c r="W2889" s="69"/>
      <c r="Y2889" t="s">
        <v>40</v>
      </c>
      <c r="AA2889">
        <v>13662</v>
      </c>
      <c r="AB2889" t="b">
        <f>if((W2889=""),false,true)</f>
        <v>0</v>
      </c>
      <c r="AD2889" s="8"/>
    </row>
    <row r="2890" ht="14.25" customHeight="1">
      <c r="A2890" s="38">
        <v>1006</v>
      </c>
      <c r="B2890" s="46" t="s">
        <v>3799</v>
      </c>
      <c r="C2890" s="46" t="s">
        <v>3800</v>
      </c>
      <c r="D2890" s="46" t="s">
        <v>3801</v>
      </c>
      <c r="E2890" s="46" t="s">
        <v>3802</v>
      </c>
      <c r="F2890" s="5" t="s">
        <v>673</v>
      </c>
      <c r="G2890" s="5" t="s">
        <v>674</v>
      </c>
      <c r="H2890" s="23">
        <v>0.00923</v>
      </c>
      <c r="I2890" t="s">
        <v>37</v>
      </c>
      <c r="L2890" s="47" t="s">
        <v>3803</v>
      </c>
      <c r="M2890" t="s">
        <v>39</v>
      </c>
      <c r="N2890" s="71"/>
      <c r="O2890" s="71"/>
      <c r="P2890" s="71"/>
      <c r="Q2890" s="71"/>
      <c r="R2890" s="29"/>
      <c r="S2890" s="29"/>
      <c r="T2890" s="29"/>
      <c r="U2890" s="71"/>
      <c r="V2890" s="29"/>
      <c r="W2890" s="60"/>
      <c r="Y2890" t="s">
        <v>40</v>
      </c>
      <c r="AA2890">
        <v>13662</v>
      </c>
      <c r="AB2890" t="b">
        <f>if((W2890=""),false,true)</f>
        <v>0</v>
      </c>
      <c r="AD2890" s="37"/>
    </row>
    <row r="2891" ht="14.25" customHeight="1">
      <c r="A2891" s="38">
        <v>1006</v>
      </c>
      <c r="B2891" s="46" t="s">
        <v>3799</v>
      </c>
      <c r="C2891" s="46" t="s">
        <v>3800</v>
      </c>
      <c r="D2891" s="46" t="s">
        <v>3801</v>
      </c>
      <c r="E2891" s="46" t="s">
        <v>3802</v>
      </c>
      <c r="F2891" s="5" t="s">
        <v>679</v>
      </c>
      <c r="G2891" s="5" t="s">
        <v>1119</v>
      </c>
      <c r="H2891" s="23">
        <v>0.0253</v>
      </c>
      <c r="I2891" t="s">
        <v>37</v>
      </c>
      <c r="L2891" s="46" t="s">
        <v>3803</v>
      </c>
      <c r="M2891" t="s">
        <v>39</v>
      </c>
      <c r="N2891" s="40"/>
      <c r="O2891" s="40"/>
      <c r="P2891" s="40"/>
      <c r="Q2891" s="40"/>
      <c r="R2891" s="39"/>
      <c r="S2891" s="39"/>
      <c r="T2891" s="39"/>
      <c r="U2891" s="40"/>
      <c r="V2891" s="39"/>
      <c r="W2891" s="69"/>
      <c r="Y2891" t="s">
        <v>40</v>
      </c>
      <c r="AA2891">
        <v>13662</v>
      </c>
      <c r="AB2891" t="b">
        <f>if((W2891=""),false,true)</f>
        <v>0</v>
      </c>
      <c r="AD2891" s="8"/>
    </row>
    <row r="2892" ht="14.25" customHeight="1">
      <c r="A2892" s="38">
        <v>1006</v>
      </c>
      <c r="B2892" s="46" t="s">
        <v>3799</v>
      </c>
      <c r="C2892" s="46" t="s">
        <v>3800</v>
      </c>
      <c r="D2892" s="46" t="s">
        <v>3801</v>
      </c>
      <c r="E2892" s="46" t="s">
        <v>3802</v>
      </c>
      <c r="F2892" s="5" t="s">
        <v>3769</v>
      </c>
      <c r="G2892" s="5" t="s">
        <v>3770</v>
      </c>
      <c r="H2892" s="23">
        <v>0.0505</v>
      </c>
      <c r="I2892" t="s">
        <v>37</v>
      </c>
      <c r="L2892" s="47" t="s">
        <v>3803</v>
      </c>
      <c r="M2892" t="s">
        <v>39</v>
      </c>
      <c r="N2892" s="71"/>
      <c r="O2892" s="71"/>
      <c r="P2892" s="71"/>
      <c r="Q2892" s="71"/>
      <c r="R2892" s="29"/>
      <c r="S2892" s="29"/>
      <c r="T2892" s="29"/>
      <c r="U2892" s="71"/>
      <c r="V2892" s="29"/>
      <c r="W2892" s="60"/>
      <c r="Y2892" t="s">
        <v>40</v>
      </c>
      <c r="AA2892">
        <v>13662</v>
      </c>
      <c r="AB2892" t="b">
        <f>if((W2892=""),false,true)</f>
        <v>0</v>
      </c>
      <c r="AD2892" s="37"/>
    </row>
    <row r="2893" ht="14.25" customHeight="1">
      <c r="A2893" s="38">
        <v>1006</v>
      </c>
      <c r="B2893" s="46" t="s">
        <v>3799</v>
      </c>
      <c r="C2893" s="46" t="s">
        <v>3800</v>
      </c>
      <c r="D2893" s="46" t="s">
        <v>3801</v>
      </c>
      <c r="E2893" s="46" t="s">
        <v>3802</v>
      </c>
      <c r="F2893" s="5" t="s">
        <v>681</v>
      </c>
      <c r="G2893" s="5" t="s">
        <v>1120</v>
      </c>
      <c r="H2893" s="23">
        <v>0.0456</v>
      </c>
      <c r="I2893" t="s">
        <v>37</v>
      </c>
      <c r="L2893" s="46" t="s">
        <v>3803</v>
      </c>
      <c r="M2893" t="s">
        <v>39</v>
      </c>
      <c r="N2893" s="40"/>
      <c r="O2893" s="40"/>
      <c r="P2893" s="40"/>
      <c r="Q2893" s="40"/>
      <c r="R2893" s="39"/>
      <c r="S2893" s="39"/>
      <c r="T2893" s="39"/>
      <c r="U2893" s="40"/>
      <c r="V2893" s="39"/>
      <c r="W2893" s="69"/>
      <c r="Y2893" t="s">
        <v>40</v>
      </c>
      <c r="AA2893">
        <v>13662</v>
      </c>
      <c r="AB2893" t="b">
        <f>if((W2893=""),false,true)</f>
        <v>0</v>
      </c>
      <c r="AD2893" s="8"/>
    </row>
    <row r="2894" ht="14.25" customHeight="1">
      <c r="A2894" s="38">
        <v>1006</v>
      </c>
      <c r="B2894" s="46" t="s">
        <v>3799</v>
      </c>
      <c r="C2894" s="46" t="s">
        <v>3800</v>
      </c>
      <c r="D2894" s="46" t="s">
        <v>3801</v>
      </c>
      <c r="E2894" s="46" t="s">
        <v>3802</v>
      </c>
      <c r="F2894" s="5" t="s">
        <v>683</v>
      </c>
      <c r="G2894" s="5" t="s">
        <v>684</v>
      </c>
      <c r="H2894" s="23">
        <v>0.0166</v>
      </c>
      <c r="I2894" t="s">
        <v>37</v>
      </c>
      <c r="L2894" s="46" t="s">
        <v>3803</v>
      </c>
      <c r="M2894" t="s">
        <v>39</v>
      </c>
      <c r="N2894" s="40"/>
      <c r="O2894" s="40"/>
      <c r="P2894" s="40"/>
      <c r="Q2894" s="40"/>
      <c r="R2894" s="39"/>
      <c r="S2894" s="39"/>
      <c r="T2894" s="39"/>
      <c r="U2894" s="40"/>
      <c r="V2894" s="39"/>
      <c r="W2894" s="69"/>
      <c r="Y2894" t="s">
        <v>40</v>
      </c>
      <c r="AA2894">
        <v>13662</v>
      </c>
      <c r="AB2894" t="b">
        <f>if((W2894=""),false,true)</f>
        <v>0</v>
      </c>
      <c r="AD2894" s="8"/>
    </row>
    <row r="2895" ht="14.25" customHeight="1">
      <c r="A2895" s="38">
        <v>1006</v>
      </c>
      <c r="B2895" s="46" t="s">
        <v>3799</v>
      </c>
      <c r="C2895" s="46" t="s">
        <v>3800</v>
      </c>
      <c r="D2895" s="46" t="s">
        <v>3801</v>
      </c>
      <c r="E2895" s="46" t="s">
        <v>3802</v>
      </c>
      <c r="F2895" s="5" t="s">
        <v>584</v>
      </c>
      <c r="G2895" s="5" t="s">
        <v>988</v>
      </c>
      <c r="H2895" s="23">
        <v>0.0329</v>
      </c>
      <c r="I2895" t="s">
        <v>37</v>
      </c>
      <c r="L2895" s="46" t="s">
        <v>3803</v>
      </c>
      <c r="M2895" t="s">
        <v>39</v>
      </c>
      <c r="N2895" s="40"/>
      <c r="O2895" s="40"/>
      <c r="P2895" s="40"/>
      <c r="Q2895" s="40"/>
      <c r="R2895" s="39"/>
      <c r="S2895" s="39"/>
      <c r="T2895" s="39"/>
      <c r="U2895" s="40"/>
      <c r="V2895" s="39"/>
      <c r="W2895" s="69"/>
      <c r="Y2895" t="s">
        <v>40</v>
      </c>
      <c r="AA2895">
        <v>13662</v>
      </c>
      <c r="AB2895" t="b">
        <f>if((W2895=""),false,true)</f>
        <v>0</v>
      </c>
      <c r="AD2895" s="8"/>
    </row>
    <row r="2896" ht="14.25" customHeight="1">
      <c r="A2896" s="38">
        <v>1006</v>
      </c>
      <c r="B2896" s="46" t="s">
        <v>3799</v>
      </c>
      <c r="C2896" s="46" t="s">
        <v>3800</v>
      </c>
      <c r="D2896" s="46" t="s">
        <v>3801</v>
      </c>
      <c r="E2896" s="46" t="s">
        <v>3802</v>
      </c>
      <c r="F2896" s="5" t="s">
        <v>1832</v>
      </c>
      <c r="G2896" s="5" t="s">
        <v>1833</v>
      </c>
      <c r="H2896" s="23">
        <v>0.000231</v>
      </c>
      <c r="I2896" t="s">
        <v>37</v>
      </c>
      <c r="L2896" s="46" t="s">
        <v>3803</v>
      </c>
      <c r="M2896" t="s">
        <v>39</v>
      </c>
      <c r="N2896" s="40"/>
      <c r="O2896" s="40"/>
      <c r="P2896" s="40"/>
      <c r="Q2896" s="40"/>
      <c r="R2896" s="39"/>
      <c r="S2896" s="39"/>
      <c r="T2896" s="39"/>
      <c r="U2896" s="40"/>
      <c r="V2896" s="39"/>
      <c r="W2896" s="69"/>
      <c r="Y2896" t="s">
        <v>40</v>
      </c>
      <c r="AA2896">
        <v>13662</v>
      </c>
      <c r="AB2896" t="b">
        <f>if((W2896=""),false,true)</f>
        <v>0</v>
      </c>
      <c r="AD2896" s="8"/>
    </row>
    <row r="2897" ht="14.25" customHeight="1">
      <c r="A2897" s="38">
        <v>1006</v>
      </c>
      <c r="B2897" s="46" t="s">
        <v>3799</v>
      </c>
      <c r="C2897" s="46" t="s">
        <v>3800</v>
      </c>
      <c r="D2897" s="46" t="s">
        <v>3801</v>
      </c>
      <c r="E2897" s="46" t="s">
        <v>3802</v>
      </c>
      <c r="F2897" s="5" t="s">
        <v>685</v>
      </c>
      <c r="G2897" s="5" t="s">
        <v>686</v>
      </c>
      <c r="H2897" s="23">
        <v>0.0252</v>
      </c>
      <c r="I2897" t="s">
        <v>37</v>
      </c>
      <c r="L2897" s="46" t="s">
        <v>3803</v>
      </c>
      <c r="M2897" t="s">
        <v>39</v>
      </c>
      <c r="N2897" s="40"/>
      <c r="O2897" s="40"/>
      <c r="P2897" s="40"/>
      <c r="Q2897" s="40"/>
      <c r="R2897" s="39"/>
      <c r="S2897" s="39"/>
      <c r="T2897" s="39"/>
      <c r="U2897" s="40"/>
      <c r="V2897" s="39"/>
      <c r="W2897" s="69"/>
      <c r="Y2897" t="s">
        <v>40</v>
      </c>
      <c r="AA2897">
        <v>13662</v>
      </c>
      <c r="AB2897" t="b">
        <f>if((W2897=""),false,true)</f>
        <v>0</v>
      </c>
      <c r="AD2897" s="8"/>
    </row>
    <row r="2898" ht="14.25" customHeight="1">
      <c r="A2898" s="38">
        <v>1006</v>
      </c>
      <c r="B2898" s="46" t="s">
        <v>3799</v>
      </c>
      <c r="C2898" s="46" t="s">
        <v>3800</v>
      </c>
      <c r="D2898" s="46" t="s">
        <v>3801</v>
      </c>
      <c r="E2898" s="46" t="s">
        <v>3802</v>
      </c>
      <c r="F2898" s="5" t="s">
        <v>687</v>
      </c>
      <c r="G2898" s="5" t="s">
        <v>688</v>
      </c>
      <c r="H2898" s="23">
        <v>0.0222</v>
      </c>
      <c r="I2898" t="s">
        <v>37</v>
      </c>
      <c r="L2898" s="47" t="s">
        <v>3803</v>
      </c>
      <c r="M2898" t="s">
        <v>39</v>
      </c>
      <c r="N2898" s="71"/>
      <c r="O2898" s="71"/>
      <c r="P2898" s="71"/>
      <c r="Q2898" s="71"/>
      <c r="R2898" s="29"/>
      <c r="S2898" s="29"/>
      <c r="T2898" s="29"/>
      <c r="U2898" s="71"/>
      <c r="V2898" s="29"/>
      <c r="W2898" s="60"/>
      <c r="Y2898" t="s">
        <v>40</v>
      </c>
      <c r="AA2898">
        <v>13662</v>
      </c>
      <c r="AB2898" t="b">
        <f>if((W2898=""),false,true)</f>
        <v>0</v>
      </c>
      <c r="AD2898" s="37"/>
    </row>
    <row r="2899" ht="14.25" customHeight="1">
      <c r="A2899" s="38">
        <v>1006</v>
      </c>
      <c r="B2899" s="46" t="s">
        <v>3799</v>
      </c>
      <c r="C2899" s="46" t="s">
        <v>3800</v>
      </c>
      <c r="D2899" s="46" t="s">
        <v>3801</v>
      </c>
      <c r="E2899" s="46" t="s">
        <v>3802</v>
      </c>
      <c r="F2899" s="5" t="s">
        <v>691</v>
      </c>
      <c r="G2899" s="5" t="s">
        <v>692</v>
      </c>
      <c r="H2899" s="23">
        <v>0.0728</v>
      </c>
      <c r="I2899" t="s">
        <v>37</v>
      </c>
      <c r="L2899" s="46" t="s">
        <v>3803</v>
      </c>
      <c r="M2899" t="s">
        <v>39</v>
      </c>
      <c r="N2899" s="40"/>
      <c r="O2899" s="40"/>
      <c r="P2899" s="40"/>
      <c r="Q2899" s="40"/>
      <c r="R2899" s="39"/>
      <c r="S2899" s="39"/>
      <c r="T2899" s="39"/>
      <c r="U2899" s="40"/>
      <c r="V2899" s="39"/>
      <c r="W2899" s="69"/>
      <c r="Y2899" t="s">
        <v>40</v>
      </c>
      <c r="AA2899">
        <v>13662</v>
      </c>
      <c r="AB2899" t="b">
        <f>if((W2899=""),false,true)</f>
        <v>0</v>
      </c>
      <c r="AD2899" s="8"/>
    </row>
    <row r="2900" ht="14.25" customHeight="1">
      <c r="A2900" s="38">
        <v>1006</v>
      </c>
      <c r="B2900" s="46" t="s">
        <v>3799</v>
      </c>
      <c r="C2900" s="46" t="s">
        <v>3800</v>
      </c>
      <c r="D2900" s="46" t="s">
        <v>3801</v>
      </c>
      <c r="E2900" s="46" t="s">
        <v>3802</v>
      </c>
      <c r="F2900" s="5" t="s">
        <v>588</v>
      </c>
      <c r="G2900" s="5" t="s">
        <v>989</v>
      </c>
      <c r="H2900" s="23">
        <v>0.07</v>
      </c>
      <c r="I2900" t="s">
        <v>37</v>
      </c>
      <c r="L2900" s="46" t="s">
        <v>3803</v>
      </c>
      <c r="M2900" t="s">
        <v>39</v>
      </c>
      <c r="N2900" s="40"/>
      <c r="O2900" s="40"/>
      <c r="P2900" s="40"/>
      <c r="Q2900" s="40"/>
      <c r="R2900" s="39"/>
      <c r="S2900" s="39"/>
      <c r="T2900" s="39"/>
      <c r="U2900" s="40"/>
      <c r="V2900" s="39"/>
      <c r="W2900" s="69"/>
      <c r="Y2900" t="s">
        <v>40</v>
      </c>
      <c r="AA2900">
        <v>13662</v>
      </c>
      <c r="AB2900" t="b">
        <f>if((W2900=""),false,true)</f>
        <v>0</v>
      </c>
      <c r="AD2900" s="8"/>
    </row>
    <row r="2901" ht="14.25" customHeight="1">
      <c r="A2901" s="38">
        <v>1006</v>
      </c>
      <c r="B2901" s="46" t="s">
        <v>3799</v>
      </c>
      <c r="C2901" s="46" t="s">
        <v>3800</v>
      </c>
      <c r="D2901" s="46" t="s">
        <v>3801</v>
      </c>
      <c r="E2901" s="46" t="s">
        <v>3802</v>
      </c>
      <c r="F2901" s="5" t="s">
        <v>1123</v>
      </c>
      <c r="G2901" s="5" t="s">
        <v>1124</v>
      </c>
      <c r="H2901" s="23">
        <v>0.00589</v>
      </c>
      <c r="I2901" t="s">
        <v>37</v>
      </c>
      <c r="L2901" s="46" t="s">
        <v>3803</v>
      </c>
      <c r="M2901" t="s">
        <v>39</v>
      </c>
      <c r="N2901" s="40"/>
      <c r="O2901" s="40"/>
      <c r="P2901" s="40"/>
      <c r="Q2901" s="40"/>
      <c r="R2901" s="39"/>
      <c r="S2901" s="39"/>
      <c r="T2901" s="39"/>
      <c r="U2901" s="40"/>
      <c r="V2901" s="39"/>
      <c r="W2901" s="69"/>
      <c r="Y2901" t="s">
        <v>40</v>
      </c>
      <c r="AA2901">
        <v>13662</v>
      </c>
      <c r="AB2901" t="b">
        <f>if((W2901=""),false,true)</f>
        <v>0</v>
      </c>
      <c r="AD2901" s="8"/>
    </row>
    <row r="2902" ht="14.25" customHeight="1">
      <c r="A2902" s="38">
        <v>1006</v>
      </c>
      <c r="B2902" s="46" t="s">
        <v>3799</v>
      </c>
      <c r="C2902" s="46" t="s">
        <v>3800</v>
      </c>
      <c r="D2902" s="46" t="s">
        <v>3801</v>
      </c>
      <c r="E2902" s="46" t="s">
        <v>3802</v>
      </c>
      <c r="F2902" s="5" t="s">
        <v>1601</v>
      </c>
      <c r="G2902" s="5" t="s">
        <v>3371</v>
      </c>
      <c r="H2902" s="23">
        <v>0.058</v>
      </c>
      <c r="I2902" t="s">
        <v>37</v>
      </c>
      <c r="L2902" s="46" t="s">
        <v>3803</v>
      </c>
      <c r="M2902" t="s">
        <v>39</v>
      </c>
      <c r="N2902" s="40"/>
      <c r="O2902" s="40"/>
      <c r="P2902" s="40"/>
      <c r="Q2902" s="40"/>
      <c r="R2902" s="39"/>
      <c r="S2902" s="39"/>
      <c r="T2902" s="39"/>
      <c r="U2902" s="40"/>
      <c r="V2902" s="39"/>
      <c r="W2902" s="69"/>
      <c r="Y2902" t="s">
        <v>40</v>
      </c>
      <c r="AA2902">
        <v>13662</v>
      </c>
      <c r="AB2902" t="b">
        <f>if((W2902=""),false,true)</f>
        <v>0</v>
      </c>
      <c r="AD2902" s="8"/>
    </row>
    <row r="2903" ht="14.25" customHeight="1">
      <c r="A2903" s="38">
        <v>1006</v>
      </c>
      <c r="B2903" s="46" t="s">
        <v>3799</v>
      </c>
      <c r="C2903" s="46" t="s">
        <v>3800</v>
      </c>
      <c r="D2903" s="46" t="s">
        <v>3801</v>
      </c>
      <c r="E2903" s="46" t="s">
        <v>3802</v>
      </c>
      <c r="F2903" s="5" t="s">
        <v>695</v>
      </c>
      <c r="G2903" s="5" t="s">
        <v>696</v>
      </c>
      <c r="H2903" s="23">
        <v>0.000365</v>
      </c>
      <c r="I2903" t="s">
        <v>37</v>
      </c>
      <c r="L2903" s="46" t="s">
        <v>3803</v>
      </c>
      <c r="M2903" t="s">
        <v>39</v>
      </c>
      <c r="N2903" s="40"/>
      <c r="O2903" s="40"/>
      <c r="P2903" s="40"/>
      <c r="Q2903" s="40"/>
      <c r="R2903" s="39"/>
      <c r="S2903" s="39"/>
      <c r="T2903" s="39"/>
      <c r="U2903" s="40"/>
      <c r="V2903" s="39"/>
      <c r="W2903" s="69"/>
      <c r="Y2903" t="s">
        <v>40</v>
      </c>
      <c r="AA2903">
        <v>13662</v>
      </c>
      <c r="AB2903" t="b">
        <f>if((W2903=""),false,true)</f>
        <v>0</v>
      </c>
      <c r="AD2903" s="8"/>
    </row>
    <row r="2904" ht="14.25" customHeight="1">
      <c r="A2904" s="38">
        <v>1006</v>
      </c>
      <c r="B2904" s="46" t="s">
        <v>3799</v>
      </c>
      <c r="C2904" s="46" t="s">
        <v>3800</v>
      </c>
      <c r="D2904" s="46" t="s">
        <v>3801</v>
      </c>
      <c r="E2904" s="46" t="s">
        <v>3802</v>
      </c>
      <c r="F2904" s="5" t="s">
        <v>697</v>
      </c>
      <c r="G2904" s="5" t="s">
        <v>698</v>
      </c>
      <c r="H2904" s="23">
        <v>0.000412</v>
      </c>
      <c r="I2904" t="s">
        <v>37</v>
      </c>
      <c r="L2904" s="47" t="s">
        <v>3803</v>
      </c>
      <c r="M2904" t="s">
        <v>39</v>
      </c>
      <c r="N2904" s="71"/>
      <c r="O2904" s="71"/>
      <c r="P2904" s="71"/>
      <c r="Q2904" s="71"/>
      <c r="R2904" s="29"/>
      <c r="S2904" s="29"/>
      <c r="T2904" s="29"/>
      <c r="U2904" s="71"/>
      <c r="V2904" s="29"/>
      <c r="W2904" s="60"/>
      <c r="Y2904" t="s">
        <v>40</v>
      </c>
      <c r="AA2904">
        <v>13662</v>
      </c>
      <c r="AB2904" t="b">
        <f>if((W2904=""),false,true)</f>
        <v>0</v>
      </c>
      <c r="AD2904" s="37"/>
    </row>
    <row r="2905" ht="14.25" customHeight="1">
      <c r="A2905" s="38">
        <v>1006</v>
      </c>
      <c r="B2905" s="46" t="s">
        <v>3799</v>
      </c>
      <c r="C2905" s="46" t="s">
        <v>3800</v>
      </c>
      <c r="D2905" s="46" t="s">
        <v>3801</v>
      </c>
      <c r="E2905" s="46" t="s">
        <v>3802</v>
      </c>
      <c r="F2905" s="5" t="s">
        <v>701</v>
      </c>
      <c r="G2905" s="5" t="s">
        <v>1834</v>
      </c>
      <c r="H2905" s="23">
        <v>0.000275</v>
      </c>
      <c r="I2905" t="s">
        <v>37</v>
      </c>
      <c r="L2905" s="46" t="s">
        <v>3803</v>
      </c>
      <c r="M2905" t="s">
        <v>39</v>
      </c>
      <c r="N2905" s="40"/>
      <c r="O2905" s="40"/>
      <c r="P2905" s="40"/>
      <c r="Q2905" s="40"/>
      <c r="R2905" s="39"/>
      <c r="S2905" s="39"/>
      <c r="T2905" s="39"/>
      <c r="U2905" s="40"/>
      <c r="V2905" s="39"/>
      <c r="W2905" s="69"/>
      <c r="Y2905" t="s">
        <v>40</v>
      </c>
      <c r="AA2905">
        <v>13662</v>
      </c>
      <c r="AB2905" t="b">
        <f>if((W2905=""),false,true)</f>
        <v>0</v>
      </c>
      <c r="AD2905" s="8"/>
    </row>
    <row r="2906" ht="14.25" customHeight="1">
      <c r="A2906" s="38">
        <v>1006</v>
      </c>
      <c r="B2906" s="46" t="s">
        <v>3799</v>
      </c>
      <c r="C2906" s="46" t="s">
        <v>3800</v>
      </c>
      <c r="D2906" s="46" t="s">
        <v>3801</v>
      </c>
      <c r="E2906" s="46" t="s">
        <v>3802</v>
      </c>
      <c r="F2906" s="5" t="s">
        <v>703</v>
      </c>
      <c r="G2906" s="5" t="s">
        <v>704</v>
      </c>
      <c r="H2906" s="23">
        <v>0.00295</v>
      </c>
      <c r="I2906" t="s">
        <v>37</v>
      </c>
      <c r="L2906" s="46" t="s">
        <v>3803</v>
      </c>
      <c r="M2906" t="s">
        <v>39</v>
      </c>
      <c r="N2906" s="40"/>
      <c r="O2906" s="40"/>
      <c r="P2906" s="40"/>
      <c r="Q2906" s="40"/>
      <c r="R2906" s="39"/>
      <c r="S2906" s="39"/>
      <c r="T2906" s="39"/>
      <c r="U2906" s="40"/>
      <c r="V2906" s="39"/>
      <c r="W2906" s="69"/>
      <c r="Y2906" t="s">
        <v>40</v>
      </c>
      <c r="AA2906">
        <v>13662</v>
      </c>
      <c r="AB2906" t="b">
        <f>if((W2906=""),false,true)</f>
        <v>0</v>
      </c>
      <c r="AD2906" s="8"/>
    </row>
    <row r="2907" ht="14.25" customHeight="1">
      <c r="A2907" s="38">
        <v>1006</v>
      </c>
      <c r="B2907" s="46" t="s">
        <v>3799</v>
      </c>
      <c r="C2907" s="46" t="s">
        <v>3800</v>
      </c>
      <c r="D2907" s="46" t="s">
        <v>3801</v>
      </c>
      <c r="E2907" s="46" t="s">
        <v>3802</v>
      </c>
      <c r="F2907" s="5" t="s">
        <v>591</v>
      </c>
      <c r="G2907" s="5" t="s">
        <v>592</v>
      </c>
      <c r="H2907" s="23">
        <v>0.127</v>
      </c>
      <c r="I2907" t="s">
        <v>37</v>
      </c>
      <c r="L2907" s="46" t="s">
        <v>3803</v>
      </c>
      <c r="M2907" t="s">
        <v>39</v>
      </c>
      <c r="N2907" s="40"/>
      <c r="O2907" s="40"/>
      <c r="P2907" s="40"/>
      <c r="Q2907" s="40"/>
      <c r="R2907" s="39"/>
      <c r="S2907" s="39"/>
      <c r="T2907" s="39"/>
      <c r="U2907" s="40"/>
      <c r="V2907" s="39"/>
      <c r="W2907" s="69"/>
      <c r="Y2907" t="s">
        <v>40</v>
      </c>
      <c r="AA2907">
        <v>13662</v>
      </c>
      <c r="AB2907" t="b">
        <f>if((W2907=""),false,true)</f>
        <v>0</v>
      </c>
      <c r="AD2907" s="8"/>
    </row>
    <row r="2908" ht="14.25" customHeight="1">
      <c r="A2908" s="38">
        <v>1006</v>
      </c>
      <c r="B2908" s="46" t="s">
        <v>3799</v>
      </c>
      <c r="C2908" s="46" t="s">
        <v>3800</v>
      </c>
      <c r="D2908" s="46" t="s">
        <v>3801</v>
      </c>
      <c r="E2908" s="46" t="s">
        <v>3802</v>
      </c>
      <c r="F2908" s="5" t="s">
        <v>711</v>
      </c>
      <c r="G2908" s="5" t="s">
        <v>712</v>
      </c>
      <c r="H2908" s="23">
        <v>0.000257</v>
      </c>
      <c r="I2908" t="s">
        <v>37</v>
      </c>
      <c r="L2908" s="46" t="s">
        <v>3803</v>
      </c>
      <c r="M2908" t="s">
        <v>39</v>
      </c>
      <c r="N2908" s="40"/>
      <c r="O2908" s="40"/>
      <c r="P2908" s="40"/>
      <c r="Q2908" s="40"/>
      <c r="R2908" s="39"/>
      <c r="S2908" s="39"/>
      <c r="T2908" s="39"/>
      <c r="U2908" s="40"/>
      <c r="V2908" s="39"/>
      <c r="W2908" s="69"/>
      <c r="Y2908" t="s">
        <v>40</v>
      </c>
      <c r="AA2908">
        <v>13662</v>
      </c>
      <c r="AB2908" t="b">
        <f>if((W2908=""),false,true)</f>
        <v>0</v>
      </c>
      <c r="AD2908" s="8"/>
    </row>
    <row r="2909" ht="14.25" customHeight="1">
      <c r="A2909" s="38">
        <v>1006</v>
      </c>
      <c r="B2909" s="46" t="s">
        <v>3799</v>
      </c>
      <c r="C2909" s="46" t="s">
        <v>3800</v>
      </c>
      <c r="D2909" s="46" t="s">
        <v>3801</v>
      </c>
      <c r="E2909" s="46" t="s">
        <v>3802</v>
      </c>
      <c r="F2909" s="5" t="s">
        <v>713</v>
      </c>
      <c r="G2909" s="5" t="s">
        <v>714</v>
      </c>
      <c r="H2909" s="23">
        <v>0.00028</v>
      </c>
      <c r="I2909" t="s">
        <v>37</v>
      </c>
      <c r="L2909" s="46" t="s">
        <v>3803</v>
      </c>
      <c r="M2909" t="s">
        <v>39</v>
      </c>
      <c r="N2909" s="40"/>
      <c r="O2909" s="40"/>
      <c r="P2909" s="40"/>
      <c r="Q2909" s="40"/>
      <c r="R2909" s="39"/>
      <c r="S2909" s="39"/>
      <c r="T2909" s="39"/>
      <c r="U2909" s="40"/>
      <c r="V2909" s="39"/>
      <c r="W2909" s="69"/>
      <c r="Y2909" t="s">
        <v>40</v>
      </c>
      <c r="AA2909">
        <v>13662</v>
      </c>
      <c r="AB2909" t="b">
        <f>if((W2909=""),false,true)</f>
        <v>0</v>
      </c>
      <c r="AD2909" s="8"/>
    </row>
    <row r="2910" ht="14.25" customHeight="1">
      <c r="A2910" s="38">
        <v>1006</v>
      </c>
      <c r="B2910" s="46" t="s">
        <v>3799</v>
      </c>
      <c r="C2910" s="46" t="s">
        <v>3800</v>
      </c>
      <c r="D2910" s="46" t="s">
        <v>3801</v>
      </c>
      <c r="E2910" s="46" t="s">
        <v>3802</v>
      </c>
      <c r="F2910" s="5" t="s">
        <v>715</v>
      </c>
      <c r="G2910" s="5" t="s">
        <v>716</v>
      </c>
      <c r="H2910" s="23">
        <v>0.000238</v>
      </c>
      <c r="I2910" t="s">
        <v>37</v>
      </c>
      <c r="L2910" s="46" t="s">
        <v>3803</v>
      </c>
      <c r="M2910" t="s">
        <v>39</v>
      </c>
      <c r="N2910" s="40"/>
      <c r="O2910" s="40"/>
      <c r="P2910" s="40"/>
      <c r="Q2910" s="40"/>
      <c r="R2910" s="39"/>
      <c r="S2910" s="39"/>
      <c r="T2910" s="39"/>
      <c r="U2910" s="40"/>
      <c r="V2910" s="39"/>
      <c r="W2910" s="69"/>
      <c r="Y2910" t="s">
        <v>40</v>
      </c>
      <c r="AA2910">
        <v>13662</v>
      </c>
      <c r="AB2910" t="b">
        <f>if((W2910=""),false,true)</f>
        <v>0</v>
      </c>
      <c r="AD2910" s="8"/>
    </row>
    <row r="2911" ht="14.25" customHeight="1">
      <c r="A2911" s="38">
        <v>1006</v>
      </c>
      <c r="B2911" s="46" t="s">
        <v>3799</v>
      </c>
      <c r="C2911" s="46" t="s">
        <v>3800</v>
      </c>
      <c r="D2911" s="46" t="s">
        <v>3801</v>
      </c>
      <c r="E2911" s="46" t="s">
        <v>3802</v>
      </c>
      <c r="F2911" s="5" t="s">
        <v>719</v>
      </c>
      <c r="G2911" s="5" t="s">
        <v>720</v>
      </c>
      <c r="H2911" s="23">
        <v>0.0167</v>
      </c>
      <c r="I2911" t="s">
        <v>37</v>
      </c>
      <c r="L2911" s="46" t="s">
        <v>3803</v>
      </c>
      <c r="M2911" t="s">
        <v>39</v>
      </c>
      <c r="N2911" s="40"/>
      <c r="O2911" s="40"/>
      <c r="P2911" s="40"/>
      <c r="Q2911" s="40"/>
      <c r="R2911" s="39"/>
      <c r="S2911" s="39"/>
      <c r="T2911" s="39"/>
      <c r="U2911" s="40"/>
      <c r="V2911" s="39"/>
      <c r="W2911" s="69"/>
      <c r="Y2911" t="s">
        <v>40</v>
      </c>
      <c r="AA2911">
        <v>13662</v>
      </c>
      <c r="AB2911" t="b">
        <f>if((W2911=""),false,true)</f>
        <v>0</v>
      </c>
      <c r="AD2911" s="8"/>
    </row>
    <row r="2912" ht="14.25" customHeight="1">
      <c r="A2912" s="38">
        <v>1006</v>
      </c>
      <c r="B2912" s="46" t="s">
        <v>3799</v>
      </c>
      <c r="C2912" s="46" t="s">
        <v>3800</v>
      </c>
      <c r="D2912" s="46" t="s">
        <v>3801</v>
      </c>
      <c r="E2912" s="46" t="s">
        <v>3802</v>
      </c>
      <c r="F2912" s="5" t="s">
        <v>721</v>
      </c>
      <c r="G2912" s="5" t="s">
        <v>722</v>
      </c>
      <c r="H2912" s="23">
        <v>0.000328</v>
      </c>
      <c r="I2912" t="s">
        <v>37</v>
      </c>
      <c r="L2912" s="46" t="s">
        <v>3803</v>
      </c>
      <c r="M2912" t="s">
        <v>39</v>
      </c>
      <c r="N2912" s="40"/>
      <c r="O2912" s="40"/>
      <c r="P2912" s="40"/>
      <c r="Q2912" s="40"/>
      <c r="R2912" s="39"/>
      <c r="S2912" s="39"/>
      <c r="T2912" s="39"/>
      <c r="U2912" s="40"/>
      <c r="V2912" s="39"/>
      <c r="W2912" s="69"/>
      <c r="Y2912" t="s">
        <v>40</v>
      </c>
      <c r="AA2912">
        <v>13662</v>
      </c>
      <c r="AB2912" t="b">
        <f>if((W2912=""),false,true)</f>
        <v>0</v>
      </c>
      <c r="AD2912" s="8"/>
    </row>
    <row r="2913" ht="14.25" customHeight="1">
      <c r="A2913" s="38">
        <v>1006</v>
      </c>
      <c r="B2913" s="46" t="s">
        <v>3799</v>
      </c>
      <c r="C2913" s="46" t="s">
        <v>3800</v>
      </c>
      <c r="D2913" s="46" t="s">
        <v>3801</v>
      </c>
      <c r="E2913" s="46" t="s">
        <v>3802</v>
      </c>
      <c r="F2913" s="5" t="s">
        <v>723</v>
      </c>
      <c r="G2913" s="5" t="s">
        <v>724</v>
      </c>
      <c r="H2913" s="23">
        <v>0.000262</v>
      </c>
      <c r="I2913" t="s">
        <v>37</v>
      </c>
      <c r="L2913" s="46" t="s">
        <v>3803</v>
      </c>
      <c r="M2913" t="s">
        <v>39</v>
      </c>
      <c r="N2913" s="40"/>
      <c r="O2913" s="40"/>
      <c r="P2913" s="40"/>
      <c r="Q2913" s="40"/>
      <c r="R2913" s="39"/>
      <c r="S2913" s="39"/>
      <c r="T2913" s="39"/>
      <c r="U2913" s="40"/>
      <c r="V2913" s="39"/>
      <c r="W2913" s="69"/>
      <c r="Y2913" t="s">
        <v>40</v>
      </c>
      <c r="AA2913">
        <v>13662</v>
      </c>
      <c r="AB2913" t="b">
        <f>if((W2913=""),false,true)</f>
        <v>0</v>
      </c>
      <c r="AD2913" s="8"/>
    </row>
    <row r="2914" ht="14.25" customHeight="1">
      <c r="A2914" s="38">
        <v>1006</v>
      </c>
      <c r="B2914" s="46" t="s">
        <v>3799</v>
      </c>
      <c r="C2914" s="46" t="s">
        <v>3800</v>
      </c>
      <c r="D2914" s="46" t="s">
        <v>3801</v>
      </c>
      <c r="E2914" s="46" t="s">
        <v>3802</v>
      </c>
      <c r="F2914" s="5" t="s">
        <v>725</v>
      </c>
      <c r="G2914" s="5" t="s">
        <v>726</v>
      </c>
      <c r="H2914" s="23">
        <v>0.000262</v>
      </c>
      <c r="I2914" t="s">
        <v>37</v>
      </c>
      <c r="L2914" s="46" t="s">
        <v>3803</v>
      </c>
      <c r="M2914" t="s">
        <v>39</v>
      </c>
      <c r="N2914" s="40"/>
      <c r="O2914" s="40"/>
      <c r="P2914" s="40"/>
      <c r="Q2914" s="40"/>
      <c r="R2914" s="39"/>
      <c r="S2914" s="39"/>
      <c r="T2914" s="39"/>
      <c r="U2914" s="40"/>
      <c r="V2914" s="39"/>
      <c r="W2914" s="69"/>
      <c r="Y2914" t="s">
        <v>40</v>
      </c>
      <c r="AA2914">
        <v>13662</v>
      </c>
      <c r="AB2914" t="b">
        <f>if((W2914=""),false,true)</f>
        <v>0</v>
      </c>
      <c r="AD2914" s="8"/>
    </row>
    <row r="2915" ht="14.25" customHeight="1">
      <c r="A2915" s="38">
        <v>1006</v>
      </c>
      <c r="B2915" s="46" t="s">
        <v>3799</v>
      </c>
      <c r="C2915" s="46" t="s">
        <v>3800</v>
      </c>
      <c r="D2915" s="46" t="s">
        <v>3801</v>
      </c>
      <c r="E2915" s="46" t="s">
        <v>3802</v>
      </c>
      <c r="F2915" s="5" t="s">
        <v>729</v>
      </c>
      <c r="G2915" s="5" t="s">
        <v>730</v>
      </c>
      <c r="H2915" s="23">
        <v>0.000345</v>
      </c>
      <c r="I2915" t="s">
        <v>37</v>
      </c>
      <c r="L2915" s="47" t="s">
        <v>3803</v>
      </c>
      <c r="M2915" t="s">
        <v>39</v>
      </c>
      <c r="N2915" s="71"/>
      <c r="O2915" s="71"/>
      <c r="P2915" s="71"/>
      <c r="Q2915" s="71"/>
      <c r="R2915" s="29"/>
      <c r="S2915" s="29"/>
      <c r="T2915" s="29"/>
      <c r="U2915" s="71"/>
      <c r="V2915" s="29"/>
      <c r="W2915" s="60"/>
      <c r="Y2915" t="s">
        <v>40</v>
      </c>
      <c r="AA2915">
        <v>13662</v>
      </c>
      <c r="AB2915" t="b">
        <f>if((W2915=""),false,true)</f>
        <v>0</v>
      </c>
      <c r="AD2915" s="37"/>
    </row>
    <row r="2916" ht="14.25" customHeight="1">
      <c r="A2916" s="38">
        <v>1006</v>
      </c>
      <c r="B2916" s="46" t="s">
        <v>3799</v>
      </c>
      <c r="C2916" s="46" t="s">
        <v>3800</v>
      </c>
      <c r="D2916" s="46" t="s">
        <v>3801</v>
      </c>
      <c r="E2916" s="46" t="s">
        <v>3802</v>
      </c>
      <c r="F2916" s="5" t="s">
        <v>731</v>
      </c>
      <c r="G2916" s="5" t="s">
        <v>767</v>
      </c>
      <c r="H2916" s="23">
        <v>0.0509</v>
      </c>
      <c r="I2916" t="s">
        <v>37</v>
      </c>
      <c r="L2916" s="46" t="s">
        <v>3803</v>
      </c>
      <c r="M2916" t="s">
        <v>39</v>
      </c>
      <c r="N2916" s="40"/>
      <c r="O2916" s="40"/>
      <c r="P2916" s="40"/>
      <c r="Q2916" s="40"/>
      <c r="R2916" s="39"/>
      <c r="S2916" s="39"/>
      <c r="T2916" s="39"/>
      <c r="U2916" s="40"/>
      <c r="V2916" s="39"/>
      <c r="W2916" s="69"/>
      <c r="Y2916" t="s">
        <v>40</v>
      </c>
      <c r="AA2916">
        <v>13662</v>
      </c>
      <c r="AB2916" t="b">
        <f>if((W2916=""),false,true)</f>
        <v>0</v>
      </c>
      <c r="AD2916" s="8"/>
    </row>
    <row r="2917" ht="14.25" customHeight="1">
      <c r="A2917" s="38">
        <v>1006</v>
      </c>
      <c r="B2917" s="46" t="s">
        <v>3799</v>
      </c>
      <c r="C2917" s="46" t="s">
        <v>3800</v>
      </c>
      <c r="D2917" s="46" t="s">
        <v>3801</v>
      </c>
      <c r="E2917" s="46" t="s">
        <v>3802</v>
      </c>
      <c r="F2917" s="5" t="s">
        <v>48</v>
      </c>
      <c r="G2917" s="5" t="s">
        <v>49</v>
      </c>
      <c r="H2917" s="23">
        <v>0.205</v>
      </c>
      <c r="I2917" t="s">
        <v>37</v>
      </c>
      <c r="L2917" s="46" t="s">
        <v>3803</v>
      </c>
      <c r="M2917" t="s">
        <v>39</v>
      </c>
      <c r="N2917" s="40"/>
      <c r="O2917" s="40"/>
      <c r="P2917" s="40"/>
      <c r="Q2917" s="40"/>
      <c r="R2917" s="39"/>
      <c r="S2917" s="39"/>
      <c r="T2917" s="39"/>
      <c r="U2917" s="40"/>
      <c r="V2917" s="39"/>
      <c r="W2917" s="69"/>
      <c r="Y2917" t="s">
        <v>40</v>
      </c>
      <c r="AA2917">
        <v>13662</v>
      </c>
      <c r="AB2917" t="b">
        <f>if((W2917=""),false,true)</f>
        <v>0</v>
      </c>
      <c r="AD2917" s="8"/>
    </row>
    <row r="2918" ht="14.25" customHeight="1">
      <c r="A2918" s="38">
        <v>981</v>
      </c>
      <c r="B2918" s="44" t="s">
        <v>1926</v>
      </c>
      <c r="C2918" s="46" t="s">
        <v>1219</v>
      </c>
      <c r="D2918" s="46" t="s">
        <v>3804</v>
      </c>
      <c r="E2918" s="46" t="s">
        <v>3805</v>
      </c>
      <c r="F2918" s="41" t="s">
        <v>689</v>
      </c>
      <c r="G2918" s="41" t="s">
        <v>762</v>
      </c>
      <c r="H2918" s="65">
        <f>W2918</f>
        <v>6.3304</v>
      </c>
      <c r="I2918" t="s">
        <v>37</v>
      </c>
      <c r="K2918" s="47" t="s">
        <v>43</v>
      </c>
      <c r="L2918" s="47" t="str">
        <f>((I2918&amp;A2918)&amp;"-")&amp;B2918</f>
        <v>REF981-Li; J.; Masso; J.J.; and Guertin; J.A.; Prediction of drug solubility in an acrylate adhesive based on the drug-polymer interaction parameter and drug solubility in acetonitrile. Journal of Controlled Release; 2002. 83: 211-221</v>
      </c>
      <c r="M2918" t="s">
        <v>39</v>
      </c>
      <c r="N2918" s="71">
        <f>U2918*V2918</f>
        <v>293.47104</v>
      </c>
      <c r="O2918" s="71">
        <v>100</v>
      </c>
      <c r="P2918" s="71">
        <v>0.786</v>
      </c>
      <c r="Q2918" s="71">
        <v>1.392</v>
      </c>
      <c r="R2918" s="29">
        <f>O2918/P2918</f>
        <v>127.226463104326</v>
      </c>
      <c r="S2918" s="29">
        <f>N2918/Q2918</f>
        <v>210.826896551724</v>
      </c>
      <c r="T2918" s="29">
        <f>R2918+S2918</f>
        <v>338.05335965605</v>
      </c>
      <c r="U2918" s="71">
        <v>137.136</v>
      </c>
      <c r="V2918" s="29">
        <v>2.14</v>
      </c>
      <c r="W2918" s="60">
        <f>round((V2918/(T2918/1000)),4)</f>
        <v>6.3304</v>
      </c>
      <c r="Y2918" t="s">
        <v>40</v>
      </c>
      <c r="AA2918">
        <v>13863774</v>
      </c>
      <c r="AB2918" t="b">
        <v>1</v>
      </c>
      <c r="AD2918" s="37"/>
    </row>
    <row r="2919" ht="14.25" customHeight="1">
      <c r="A2919" s="38">
        <v>1287</v>
      </c>
      <c r="B2919" s="46" t="s">
        <v>53</v>
      </c>
      <c r="C2919" s="46" t="s">
        <v>45</v>
      </c>
      <c r="D2919" s="46" t="s">
        <v>3804</v>
      </c>
      <c r="E2919" s="46" t="s">
        <v>3806</v>
      </c>
      <c r="F2919" t="s">
        <v>48</v>
      </c>
      <c r="G2919" s="46" t="s">
        <v>49</v>
      </c>
      <c r="H2919">
        <v>0.003235936569</v>
      </c>
      <c r="I2919" t="s">
        <v>37</v>
      </c>
      <c r="L2919" s="46" t="str">
        <f>((I2919&amp;A2919)&amp;"-")&amp;B2919</f>
        <v>REF1287-Wang 99 - S1</v>
      </c>
      <c r="M2919" t="s">
        <v>39</v>
      </c>
      <c r="N2919" s="40"/>
      <c r="O2919" s="40"/>
      <c r="P2919" s="40"/>
      <c r="Q2919" s="40"/>
      <c r="R2919" s="39"/>
      <c r="S2919" s="39"/>
      <c r="T2919" s="39"/>
      <c r="U2919" s="40"/>
      <c r="V2919" s="39"/>
      <c r="W2919" s="69"/>
      <c r="Y2919" t="s">
        <v>40</v>
      </c>
      <c r="AA2919">
        <v>13863774</v>
      </c>
      <c r="AB2919" s="46" t="b">
        <v>0</v>
      </c>
      <c r="AD2919" s="8"/>
    </row>
    <row r="2920" ht="14.25" customHeight="1">
      <c r="A2920" s="38">
        <v>1287</v>
      </c>
      <c r="B2920" s="46" t="s">
        <v>44</v>
      </c>
      <c r="C2920" s="46" t="s">
        <v>45</v>
      </c>
      <c r="D2920" s="46" t="s">
        <v>3807</v>
      </c>
      <c r="E2920" s="46" t="s">
        <v>3808</v>
      </c>
      <c r="F2920" t="s">
        <v>48</v>
      </c>
      <c r="G2920" s="46" t="s">
        <v>49</v>
      </c>
      <c r="H2920">
        <v>0.001499684836</v>
      </c>
      <c r="I2920" t="s">
        <v>37</v>
      </c>
      <c r="L2920" t="s">
        <v>50</v>
      </c>
      <c r="M2920" t="s">
        <v>39</v>
      </c>
      <c r="N2920" s="40"/>
      <c r="O2920" s="40"/>
      <c r="P2920" s="40"/>
      <c r="Q2920" s="40"/>
      <c r="R2920" s="39"/>
      <c r="S2920" s="39"/>
      <c r="T2920" s="39"/>
      <c r="U2920" s="40"/>
      <c r="V2920" s="39"/>
      <c r="W2920" s="69"/>
      <c r="Y2920" t="s">
        <v>40</v>
      </c>
      <c r="AA2920">
        <v>2542144</v>
      </c>
      <c r="AB2920" s="46" t="b">
        <v>0</v>
      </c>
      <c r="AD2920" s="8"/>
    </row>
    <row r="2921" ht="14.25" customHeight="1">
      <c r="A2921" s="38">
        <v>1287</v>
      </c>
      <c r="B2921" s="46" t="s">
        <v>44</v>
      </c>
      <c r="C2921" s="46" t="s">
        <v>45</v>
      </c>
      <c r="D2921" s="46" t="s">
        <v>3809</v>
      </c>
      <c r="E2921" s="46" t="s">
        <v>3810</v>
      </c>
      <c r="F2921" t="s">
        <v>48</v>
      </c>
      <c r="G2921" s="46" t="s">
        <v>49</v>
      </c>
      <c r="H2921">
        <v>0.007925013305</v>
      </c>
      <c r="I2921" t="s">
        <v>37</v>
      </c>
      <c r="L2921" t="s">
        <v>50</v>
      </c>
      <c r="M2921" t="s">
        <v>39</v>
      </c>
      <c r="N2921" s="40"/>
      <c r="O2921" s="40"/>
      <c r="P2921" s="40"/>
      <c r="Q2921" s="40"/>
      <c r="R2921" s="39"/>
      <c r="S2921" s="39"/>
      <c r="T2921" s="39"/>
      <c r="U2921" s="40"/>
      <c r="V2921" s="39"/>
      <c r="W2921" s="69"/>
      <c r="Y2921" t="s">
        <v>40</v>
      </c>
      <c r="AA2921">
        <v>193598</v>
      </c>
      <c r="AB2921" s="46" t="b">
        <v>0</v>
      </c>
      <c r="AD2921" s="8"/>
    </row>
    <row r="2922" ht="14.25" customHeight="1">
      <c r="A2922" s="38">
        <v>1287</v>
      </c>
      <c r="B2922" s="46" t="s">
        <v>44</v>
      </c>
      <c r="C2922" s="46" t="s">
        <v>45</v>
      </c>
      <c r="D2922" s="46" t="s">
        <v>3811</v>
      </c>
      <c r="E2922" s="46" t="s">
        <v>3812</v>
      </c>
      <c r="F2922" t="s">
        <v>48</v>
      </c>
      <c r="G2922" s="46" t="s">
        <v>49</v>
      </c>
      <c r="H2922">
        <v>0.009246981739</v>
      </c>
      <c r="I2922" t="s">
        <v>37</v>
      </c>
      <c r="L2922" t="s">
        <v>50</v>
      </c>
      <c r="M2922" t="s">
        <v>39</v>
      </c>
      <c r="N2922" s="40"/>
      <c r="O2922" s="40"/>
      <c r="P2922" s="40"/>
      <c r="Q2922" s="40"/>
      <c r="R2922" s="39"/>
      <c r="S2922" s="39"/>
      <c r="T2922" s="39"/>
      <c r="U2922" s="40"/>
      <c r="V2922" s="39"/>
      <c r="W2922" s="69"/>
      <c r="Y2922" t="s">
        <v>40</v>
      </c>
      <c r="AA2922">
        <v>54610</v>
      </c>
      <c r="AB2922" s="46" t="b">
        <v>0</v>
      </c>
      <c r="AD2922" s="8"/>
    </row>
    <row r="2923" ht="14.25" customHeight="1">
      <c r="A2923" s="38">
        <v>1287</v>
      </c>
      <c r="B2923" s="46" t="s">
        <v>44</v>
      </c>
      <c r="C2923" s="46" t="s">
        <v>45</v>
      </c>
      <c r="D2923" s="46" t="s">
        <v>3813</v>
      </c>
      <c r="E2923" s="46" t="s">
        <v>3814</v>
      </c>
      <c r="F2923" t="s">
        <v>48</v>
      </c>
      <c r="G2923" s="46" t="s">
        <v>49</v>
      </c>
      <c r="H2923">
        <v>0.000280543364</v>
      </c>
      <c r="I2923" t="s">
        <v>37</v>
      </c>
      <c r="L2923" t="s">
        <v>50</v>
      </c>
      <c r="M2923" t="s">
        <v>39</v>
      </c>
      <c r="N2923" s="40"/>
      <c r="O2923" s="40"/>
      <c r="P2923" s="40"/>
      <c r="Q2923" s="40"/>
      <c r="R2923" s="39"/>
      <c r="S2923" s="39"/>
      <c r="T2923" s="39"/>
      <c r="U2923" s="40"/>
      <c r="V2923" s="39"/>
      <c r="W2923" s="69"/>
      <c r="Y2923" t="s">
        <v>40</v>
      </c>
      <c r="AA2923">
        <v>10438327</v>
      </c>
      <c r="AB2923" s="46" t="b">
        <v>0</v>
      </c>
      <c r="AD2923" s="8"/>
    </row>
    <row r="2924" ht="14.25" customHeight="1">
      <c r="A2924" s="38">
        <v>1287</v>
      </c>
      <c r="B2924" s="46" t="s">
        <v>44</v>
      </c>
      <c r="C2924" s="46" t="s">
        <v>45</v>
      </c>
      <c r="D2924" s="46" t="s">
        <v>3815</v>
      </c>
      <c r="E2924" s="46" t="s">
        <v>3816</v>
      </c>
      <c r="F2924" t="s">
        <v>48</v>
      </c>
      <c r="G2924" s="46" t="s">
        <v>49</v>
      </c>
      <c r="H2924">
        <v>0.079615935042</v>
      </c>
      <c r="I2924" t="s">
        <v>37</v>
      </c>
      <c r="L2924" t="s">
        <v>50</v>
      </c>
      <c r="M2924" t="s">
        <v>39</v>
      </c>
      <c r="N2924" s="40"/>
      <c r="O2924" s="40"/>
      <c r="P2924" s="40"/>
      <c r="Q2924" s="40"/>
      <c r="R2924" s="39"/>
      <c r="S2924" s="39"/>
      <c r="T2924" s="39"/>
      <c r="U2924" s="40"/>
      <c r="V2924" s="39"/>
      <c r="W2924" s="69"/>
      <c r="Y2924" t="s">
        <v>40</v>
      </c>
      <c r="AA2924">
        <v>7153</v>
      </c>
      <c r="AB2924" s="46" t="b">
        <v>0</v>
      </c>
      <c r="AD2924" s="8"/>
    </row>
    <row r="2925" ht="14.25" customHeight="1">
      <c r="A2925" s="38">
        <v>1287</v>
      </c>
      <c r="B2925" s="46" t="s">
        <v>53</v>
      </c>
      <c r="C2925" s="46" t="s">
        <v>45</v>
      </c>
      <c r="D2925" s="46" t="s">
        <v>3817</v>
      </c>
      <c r="E2925" s="46" t="s">
        <v>3818</v>
      </c>
      <c r="F2925" t="s">
        <v>48</v>
      </c>
      <c r="G2925" s="46" t="s">
        <v>49</v>
      </c>
      <c r="H2925">
        <v>0.707945784384</v>
      </c>
      <c r="I2925" t="s">
        <v>37</v>
      </c>
      <c r="L2925" t="s">
        <v>50</v>
      </c>
      <c r="M2925" t="s">
        <v>39</v>
      </c>
      <c r="N2925" s="40"/>
      <c r="O2925" s="40"/>
      <c r="P2925" s="40"/>
      <c r="Q2925" s="40"/>
      <c r="R2925" s="39"/>
      <c r="S2925" s="39"/>
      <c r="T2925" s="39"/>
      <c r="U2925" s="40"/>
      <c r="V2925" s="39"/>
      <c r="W2925" s="69"/>
      <c r="Y2925" t="s">
        <v>40</v>
      </c>
      <c r="AA2925">
        <v>12626</v>
      </c>
      <c r="AB2925" s="46" t="b">
        <v>0</v>
      </c>
      <c r="AD2925" s="8"/>
    </row>
    <row r="2926" ht="14.25" customHeight="1">
      <c r="A2926" s="38">
        <v>1287</v>
      </c>
      <c r="B2926" s="46" t="s">
        <v>44</v>
      </c>
      <c r="C2926" s="46" t="s">
        <v>45</v>
      </c>
      <c r="D2926" s="46" t="s">
        <v>3819</v>
      </c>
      <c r="E2926" s="46" t="s">
        <v>3820</v>
      </c>
      <c r="F2926" t="s">
        <v>48</v>
      </c>
      <c r="G2926" s="46" t="s">
        <v>49</v>
      </c>
      <c r="H2926">
        <v>0.000839459987</v>
      </c>
      <c r="I2926" t="s">
        <v>37</v>
      </c>
      <c r="L2926" t="s">
        <v>50</v>
      </c>
      <c r="M2926" t="s">
        <v>39</v>
      </c>
      <c r="N2926" s="40"/>
      <c r="O2926" s="40"/>
      <c r="P2926" s="40"/>
      <c r="Q2926" s="40"/>
      <c r="R2926" s="39"/>
      <c r="S2926" s="39"/>
      <c r="T2926" s="39"/>
      <c r="U2926" s="40"/>
      <c r="V2926" s="39"/>
      <c r="W2926" s="69"/>
      <c r="Y2926" t="s">
        <v>40</v>
      </c>
      <c r="AA2926">
        <v>10466804</v>
      </c>
      <c r="AB2926" s="46" t="b">
        <v>0</v>
      </c>
      <c r="AD2926" s="8"/>
    </row>
    <row r="2927" ht="14.25" customHeight="1">
      <c r="A2927" s="38">
        <v>72</v>
      </c>
      <c r="B2927" s="44" t="s">
        <v>3821</v>
      </c>
      <c r="C2927" s="46" t="s">
        <v>3822</v>
      </c>
      <c r="D2927" s="46" t="s">
        <v>3823</v>
      </c>
      <c r="E2927" s="46" t="s">
        <v>3824</v>
      </c>
      <c r="F2927" s="41" t="s">
        <v>598</v>
      </c>
      <c r="G2927" s="41" t="s">
        <v>3825</v>
      </c>
      <c r="H2927" s="65">
        <v>0.5</v>
      </c>
      <c r="I2927" t="s">
        <v>431</v>
      </c>
      <c r="K2927" s="46" t="s">
        <v>240</v>
      </c>
      <c r="L2927" s="46" t="str">
        <f>((I2927&amp;A2927)&amp;"-")&amp;B2927</f>
        <v>ONSC72-30-</v>
      </c>
      <c r="M2927" t="s">
        <v>583</v>
      </c>
      <c r="N2927" s="40"/>
      <c r="O2927" s="40"/>
      <c r="P2927" s="40"/>
      <c r="Q2927" s="40"/>
      <c r="R2927" s="39"/>
      <c r="S2927" s="39"/>
      <c r="T2927" s="39"/>
      <c r="U2927" s="40"/>
      <c r="V2927" s="39"/>
      <c r="W2927" s="69"/>
      <c r="Y2927" t="s">
        <v>40</v>
      </c>
      <c r="AA2927">
        <v>4611</v>
      </c>
      <c r="AB2927" t="b">
        <f>if((W2927=""),false,true)</f>
        <v>0</v>
      </c>
      <c r="AD2927" s="8"/>
    </row>
    <row r="2928" ht="14.25" customHeight="1">
      <c r="A2928" s="38">
        <v>72</v>
      </c>
      <c r="B2928" s="46" t="s">
        <v>758</v>
      </c>
      <c r="C2928" s="7" t="s">
        <v>3822</v>
      </c>
      <c r="D2928" s="46" t="s">
        <v>3823</v>
      </c>
      <c r="E2928" s="46" t="s">
        <v>3824</v>
      </c>
      <c r="F2928" s="41" t="s">
        <v>1603</v>
      </c>
      <c r="G2928" s="41" t="s">
        <v>1604</v>
      </c>
      <c r="H2928" s="65">
        <v>4.04</v>
      </c>
      <c r="I2928" t="s">
        <v>431</v>
      </c>
      <c r="K2928" s="46" t="s">
        <v>240</v>
      </c>
      <c r="L2928" s="46" t="s">
        <v>3826</v>
      </c>
      <c r="M2928" t="s">
        <v>583</v>
      </c>
      <c r="N2928" s="40"/>
      <c r="O2928" s="40"/>
      <c r="P2928" s="40"/>
      <c r="Q2928" s="40"/>
      <c r="R2928" s="39"/>
      <c r="S2928" s="39"/>
      <c r="T2928" s="39"/>
      <c r="U2928" s="40"/>
      <c r="V2928" s="39"/>
      <c r="W2928" s="69"/>
      <c r="Y2928" t="s">
        <v>40</v>
      </c>
      <c r="AA2928">
        <v>4611</v>
      </c>
      <c r="AB2928" t="b">
        <f>if((W2928=""),false,true)</f>
        <v>0</v>
      </c>
      <c r="AD2928" s="8"/>
    </row>
    <row r="2929" ht="14.25" customHeight="1">
      <c r="A2929" s="38">
        <v>72</v>
      </c>
      <c r="B2929" s="46" t="s">
        <v>3827</v>
      </c>
      <c r="C2929" s="46" t="s">
        <v>3822</v>
      </c>
      <c r="D2929" s="46" t="s">
        <v>3823</v>
      </c>
      <c r="E2929" s="46" t="s">
        <v>3824</v>
      </c>
      <c r="F2929" s="41" t="s">
        <v>705</v>
      </c>
      <c r="G2929" s="41" t="s">
        <v>1734</v>
      </c>
      <c r="H2929" s="65">
        <v>4.13</v>
      </c>
      <c r="I2929" t="s">
        <v>431</v>
      </c>
      <c r="K2929" s="46" t="s">
        <v>240</v>
      </c>
      <c r="L2929" s="46" t="s">
        <v>3828</v>
      </c>
      <c r="M2929" t="s">
        <v>583</v>
      </c>
      <c r="N2929" s="40"/>
      <c r="O2929" s="40"/>
      <c r="P2929" s="40"/>
      <c r="Q2929" s="40"/>
      <c r="R2929" s="39"/>
      <c r="S2929" s="39"/>
      <c r="T2929" s="39"/>
      <c r="U2929" s="40"/>
      <c r="V2929" s="39"/>
      <c r="W2929" s="69"/>
      <c r="Y2929" t="s">
        <v>40</v>
      </c>
      <c r="AA2929">
        <v>4611</v>
      </c>
      <c r="AB2929" t="b">
        <f>if((W2929=""),false,true)</f>
        <v>0</v>
      </c>
      <c r="AD2929" s="8"/>
    </row>
    <row r="2930" ht="14.25" customHeight="1">
      <c r="A2930" s="38">
        <v>72</v>
      </c>
      <c r="B2930" s="44" t="s">
        <v>766</v>
      </c>
      <c r="C2930" s="46" t="s">
        <v>3822</v>
      </c>
      <c r="D2930" s="46" t="s">
        <v>3823</v>
      </c>
      <c r="E2930" s="46" t="s">
        <v>3824</v>
      </c>
      <c r="F2930" s="41" t="s">
        <v>434</v>
      </c>
      <c r="G2930" s="41" t="s">
        <v>435</v>
      </c>
      <c r="H2930" s="65">
        <v>4.8</v>
      </c>
      <c r="I2930" t="s">
        <v>431</v>
      </c>
      <c r="K2930" s="46" t="s">
        <v>240</v>
      </c>
      <c r="L2930" s="46" t="str">
        <f>((I2930&amp;A2930)&amp;"-")&amp;B2930</f>
        <v>ONSC72-10-</v>
      </c>
      <c r="M2930" t="s">
        <v>583</v>
      </c>
      <c r="N2930" s="40"/>
      <c r="O2930" s="40"/>
      <c r="P2930" s="40"/>
      <c r="Q2930" s="40"/>
      <c r="R2930" s="39"/>
      <c r="S2930" s="39"/>
      <c r="T2930" s="39"/>
      <c r="U2930" s="40"/>
      <c r="V2930" s="39"/>
      <c r="W2930" s="69"/>
      <c r="Y2930" t="s">
        <v>40</v>
      </c>
      <c r="AA2930">
        <v>4611</v>
      </c>
      <c r="AB2930" t="b">
        <f>if((W2930=""),false,true)</f>
        <v>0</v>
      </c>
      <c r="AD2930" s="8"/>
    </row>
    <row r="2931" ht="14.25" customHeight="1">
      <c r="A2931" s="38">
        <v>72</v>
      </c>
      <c r="B2931" s="46" t="s">
        <v>3829</v>
      </c>
      <c r="C2931" s="46" t="s">
        <v>3830</v>
      </c>
      <c r="D2931" s="46" t="s">
        <v>3823</v>
      </c>
      <c r="E2931" s="46" t="s">
        <v>3831</v>
      </c>
      <c r="F2931" s="41" t="s">
        <v>731</v>
      </c>
      <c r="G2931" s="41" t="s">
        <v>767</v>
      </c>
      <c r="H2931" s="65">
        <v>3.67</v>
      </c>
      <c r="I2931" t="s">
        <v>431</v>
      </c>
      <c r="K2931" s="46" t="s">
        <v>240</v>
      </c>
      <c r="L2931" s="46" t="s">
        <v>3832</v>
      </c>
      <c r="M2931" t="s">
        <v>583</v>
      </c>
      <c r="N2931" s="40"/>
      <c r="O2931" s="40"/>
      <c r="P2931" s="40"/>
      <c r="Q2931" s="40"/>
      <c r="R2931" s="39"/>
      <c r="S2931" s="39"/>
      <c r="T2931" s="39"/>
      <c r="U2931" s="40"/>
      <c r="V2931" s="39"/>
      <c r="W2931" s="69"/>
      <c r="Y2931" t="s">
        <v>40</v>
      </c>
      <c r="AA2931">
        <v>4611</v>
      </c>
      <c r="AB2931" t="b">
        <f>if((W2931=""),false,true)</f>
        <v>0</v>
      </c>
      <c r="AD2931" s="8"/>
    </row>
    <row r="2932" ht="14.25" customHeight="1">
      <c r="A2932" s="38">
        <v>914</v>
      </c>
      <c r="B2932" s="44" t="s">
        <v>3833</v>
      </c>
      <c r="C2932" s="46" t="s">
        <v>3834</v>
      </c>
      <c r="D2932" s="46" t="s">
        <v>3823</v>
      </c>
      <c r="E2932" s="46" t="s">
        <v>3831</v>
      </c>
      <c r="F2932" s="41" t="s">
        <v>48</v>
      </c>
      <c r="G2932" s="41" t="s">
        <v>49</v>
      </c>
      <c r="H2932" s="65">
        <f>W2932</f>
        <v>0.01</v>
      </c>
      <c r="I2932" t="s">
        <v>37</v>
      </c>
      <c r="K2932" s="46" t="s">
        <v>43</v>
      </c>
      <c r="L2932" s="46" t="str">
        <f>((I2932&amp;A2932)&amp;"-")&amp;B2932</f>
        <v>REF914-Goshorn; Degering; JPHAA3; Journal of the Pharmaceutical Association (1912-1977); 27; 1938; 865;868; ISSN; 0003-0465; [http://illiad.library.drexel.edu/illiad/pdf/189234.pdf]</v>
      </c>
      <c r="M2932" t="s">
        <v>583</v>
      </c>
      <c r="N2932" s="40">
        <v>0.189</v>
      </c>
      <c r="O2932" s="40">
        <v>100</v>
      </c>
      <c r="P2932" s="40">
        <v>1</v>
      </c>
      <c r="Q2932" s="40">
        <v>1.095</v>
      </c>
      <c r="R2932" s="39">
        <f>O2932/P2932</f>
        <v>100</v>
      </c>
      <c r="S2932" s="39">
        <f>N2932/Q2932</f>
        <v>0.172602739726027</v>
      </c>
      <c r="T2932" s="39">
        <f>R2932+S2932</f>
        <v>100.172602739726</v>
      </c>
      <c r="U2932" s="40">
        <v>164.201</v>
      </c>
      <c r="V2932" s="39">
        <f>N2932/U2932</f>
        <v>0.00115102831286</v>
      </c>
      <c r="W2932" s="69">
        <f>round(((1000*V2932)/T2932),2)</f>
        <v>0.01</v>
      </c>
      <c r="Y2932" t="s">
        <v>40</v>
      </c>
      <c r="AA2932">
        <v>4611</v>
      </c>
      <c r="AB2932" t="b">
        <v>1</v>
      </c>
      <c r="AD2932" s="8"/>
    </row>
    <row r="2933" ht="14.25" customHeight="1">
      <c r="A2933" s="38">
        <v>981</v>
      </c>
      <c r="B2933" s="44" t="s">
        <v>1926</v>
      </c>
      <c r="C2933" s="46" t="s">
        <v>1219</v>
      </c>
      <c r="D2933" s="46" t="s">
        <v>3835</v>
      </c>
      <c r="E2933" s="46" t="s">
        <v>3836</v>
      </c>
      <c r="F2933" s="41" t="s">
        <v>689</v>
      </c>
      <c r="G2933" s="41" t="s">
        <v>762</v>
      </c>
      <c r="H2933" s="65">
        <f>W2933</f>
        <v>0.8835</v>
      </c>
      <c r="I2933" t="s">
        <v>37</v>
      </c>
      <c r="K2933" s="47" t="s">
        <v>43</v>
      </c>
      <c r="L2933" s="47" t="str">
        <f>((I2933&amp;A2933)&amp;"-")&amp;B2933</f>
        <v>REF981-Li; J.; Masso; J.J.; and Guertin; J.A.; Prediction of drug solubility in an acrylate adhesive based on the drug-polymer interaction parameter and drug solubility in acetonitrile. Journal of Controlled Release; 2002. 83: 211-221</v>
      </c>
      <c r="M2933" t="s">
        <v>39</v>
      </c>
      <c r="N2933" s="71">
        <f>U2933*V2933</f>
        <v>22.126936</v>
      </c>
      <c r="O2933" s="71">
        <v>100</v>
      </c>
      <c r="P2933" s="71">
        <v>0.786</v>
      </c>
      <c r="Q2933" s="71">
        <v>1.111</v>
      </c>
      <c r="R2933" s="29">
        <f>O2933/P2933</f>
        <v>127.226463104326</v>
      </c>
      <c r="S2933" s="29">
        <f>N2933/Q2933</f>
        <v>19.9162340234023</v>
      </c>
      <c r="T2933" s="29">
        <f>R2933+S2933</f>
        <v>147.142697127728</v>
      </c>
      <c r="U2933" s="71">
        <v>170.2072</v>
      </c>
      <c r="V2933" s="29">
        <v>0.13</v>
      </c>
      <c r="W2933" s="60">
        <f>round((V2933/(T2933/1000)),4)</f>
        <v>0.8835</v>
      </c>
      <c r="Y2933" t="s">
        <v>40</v>
      </c>
      <c r="AA2933">
        <v>13846658</v>
      </c>
      <c r="AB2933" t="b">
        <v>1</v>
      </c>
      <c r="AD2933" s="37"/>
    </row>
    <row r="2934" ht="14.25" customHeight="1">
      <c r="A2934" s="38">
        <v>1180</v>
      </c>
      <c r="B2934" s="46" t="s">
        <v>3635</v>
      </c>
      <c r="C2934" s="46" t="s">
        <v>577</v>
      </c>
      <c r="D2934" s="11" t="s">
        <v>3835</v>
      </c>
      <c r="E2934" s="11" t="s">
        <v>3836</v>
      </c>
      <c r="F2934" s="7" t="s">
        <v>1832</v>
      </c>
      <c r="G2934" s="7" t="s">
        <v>1833</v>
      </c>
      <c r="H2934">
        <v>0.00124</v>
      </c>
      <c r="I2934" s="46" t="s">
        <v>37</v>
      </c>
      <c r="K2934" s="46"/>
      <c r="L2934" t="s">
        <v>3638</v>
      </c>
      <c r="M2934" t="s">
        <v>39</v>
      </c>
      <c r="N2934" s="40"/>
      <c r="O2934" s="40"/>
      <c r="P2934" s="40"/>
      <c r="Q2934" s="40"/>
      <c r="R2934" s="39"/>
      <c r="S2934" s="39"/>
      <c r="T2934" s="39"/>
      <c r="U2934" s="40"/>
      <c r="V2934" s="39"/>
      <c r="W2934" s="69"/>
      <c r="Y2934" t="s">
        <v>40</v>
      </c>
      <c r="AA2934">
        <v>13846658</v>
      </c>
      <c r="AB2934" s="46" t="b">
        <f>if((W2934=""),false,true)</f>
        <v>0</v>
      </c>
      <c r="AD2934" s="8"/>
    </row>
    <row r="2935" ht="14.25" customHeight="1">
      <c r="A2935" s="38">
        <v>1180</v>
      </c>
      <c r="B2935" s="46" t="s">
        <v>3635</v>
      </c>
      <c r="C2935" s="46" t="s">
        <v>577</v>
      </c>
      <c r="D2935" s="11" t="s">
        <v>3835</v>
      </c>
      <c r="E2935" s="11" t="s">
        <v>3836</v>
      </c>
      <c r="F2935" s="7" t="s">
        <v>3837</v>
      </c>
      <c r="G2935" s="7" t="s">
        <v>3838</v>
      </c>
      <c r="H2935">
        <v>0.62</v>
      </c>
      <c r="I2935" s="46" t="s">
        <v>37</v>
      </c>
      <c r="K2935" s="46"/>
      <c r="L2935" t="s">
        <v>3638</v>
      </c>
      <c r="M2935" t="s">
        <v>39</v>
      </c>
      <c r="N2935" s="40"/>
      <c r="O2935" s="40"/>
      <c r="P2935" s="40"/>
      <c r="Q2935" s="40"/>
      <c r="R2935" s="39"/>
      <c r="S2935" s="39"/>
      <c r="T2935" s="39"/>
      <c r="U2935" s="40"/>
      <c r="V2935" s="39"/>
      <c r="W2935" s="69"/>
      <c r="Y2935" t="s">
        <v>40</v>
      </c>
      <c r="AA2935">
        <v>13846658</v>
      </c>
      <c r="AB2935" s="46" t="b">
        <f>if((W2935=""),false,true)</f>
        <v>0</v>
      </c>
      <c r="AD2935" s="8"/>
    </row>
    <row r="2936" ht="14.25" customHeight="1">
      <c r="A2936" s="38">
        <v>1180</v>
      </c>
      <c r="B2936" s="46" t="s">
        <v>3635</v>
      </c>
      <c r="C2936" s="46" t="s">
        <v>577</v>
      </c>
      <c r="D2936" s="11" t="s">
        <v>3835</v>
      </c>
      <c r="E2936" s="11" t="s">
        <v>3836</v>
      </c>
      <c r="F2936" s="7" t="s">
        <v>1603</v>
      </c>
      <c r="G2936" s="7" t="s">
        <v>1604</v>
      </c>
      <c r="H2936">
        <v>0.1</v>
      </c>
      <c r="I2936" s="46" t="s">
        <v>37</v>
      </c>
      <c r="K2936" s="46"/>
      <c r="L2936" t="s">
        <v>3638</v>
      </c>
      <c r="M2936" t="s">
        <v>39</v>
      </c>
      <c r="N2936" s="40"/>
      <c r="O2936" s="40"/>
      <c r="P2936" s="40"/>
      <c r="Q2936" s="40"/>
      <c r="R2936" s="39"/>
      <c r="S2936" s="39"/>
      <c r="T2936" s="39"/>
      <c r="U2936" s="40"/>
      <c r="V2936" s="39"/>
      <c r="W2936" s="69"/>
      <c r="Y2936" t="s">
        <v>40</v>
      </c>
      <c r="AA2936">
        <v>13846658</v>
      </c>
      <c r="AB2936" s="46" t="b">
        <f>if((W2936=""),false,true)</f>
        <v>0</v>
      </c>
      <c r="AD2936" s="8"/>
    </row>
    <row r="2937" ht="14.25" customHeight="1">
      <c r="A2937" s="38">
        <v>1180</v>
      </c>
      <c r="B2937" s="46" t="s">
        <v>3635</v>
      </c>
      <c r="C2937" s="46" t="s">
        <v>577</v>
      </c>
      <c r="D2937" s="11" t="s">
        <v>3835</v>
      </c>
      <c r="E2937" s="11" t="s">
        <v>3836</v>
      </c>
      <c r="F2937" s="7" t="s">
        <v>703</v>
      </c>
      <c r="G2937" s="7" t="s">
        <v>704</v>
      </c>
      <c r="H2937">
        <v>0.21</v>
      </c>
      <c r="I2937" s="46" t="s">
        <v>37</v>
      </c>
      <c r="K2937" s="46"/>
      <c r="L2937" t="s">
        <v>3638</v>
      </c>
      <c r="M2937" t="s">
        <v>39</v>
      </c>
      <c r="N2937" s="40"/>
      <c r="O2937" s="40"/>
      <c r="P2937" s="40"/>
      <c r="Q2937" s="40"/>
      <c r="R2937" s="39"/>
      <c r="S2937" s="39"/>
      <c r="T2937" s="39"/>
      <c r="U2937" s="40"/>
      <c r="V2937" s="39"/>
      <c r="W2937" s="69"/>
      <c r="Y2937" t="s">
        <v>40</v>
      </c>
      <c r="AA2937">
        <v>13846658</v>
      </c>
      <c r="AB2937" s="46" t="b">
        <f>if((W2937=""),false,true)</f>
        <v>0</v>
      </c>
      <c r="AD2937" s="8"/>
    </row>
    <row r="2938" ht="14.25" customHeight="1">
      <c r="A2938" s="38">
        <v>1180</v>
      </c>
      <c r="B2938" s="46" t="s">
        <v>3635</v>
      </c>
      <c r="C2938" s="46" t="s">
        <v>577</v>
      </c>
      <c r="D2938" s="11" t="s">
        <v>3835</v>
      </c>
      <c r="E2938" s="11" t="s">
        <v>3836</v>
      </c>
      <c r="F2938" s="7" t="s">
        <v>3839</v>
      </c>
      <c r="G2938" s="7" t="s">
        <v>3840</v>
      </c>
      <c r="H2938">
        <v>0.12</v>
      </c>
      <c r="I2938" s="46" t="s">
        <v>37</v>
      </c>
      <c r="K2938" s="46"/>
      <c r="L2938" t="s">
        <v>3638</v>
      </c>
      <c r="M2938" t="s">
        <v>39</v>
      </c>
      <c r="N2938" s="40"/>
      <c r="O2938" s="40"/>
      <c r="P2938" s="40"/>
      <c r="Q2938" s="40"/>
      <c r="R2938" s="39"/>
      <c r="S2938" s="39"/>
      <c r="T2938" s="39"/>
      <c r="U2938" s="40"/>
      <c r="V2938" s="39"/>
      <c r="W2938" s="69"/>
      <c r="Y2938" t="s">
        <v>40</v>
      </c>
      <c r="AA2938">
        <v>13846658</v>
      </c>
      <c r="AB2938" s="46" t="b">
        <f>if((W2938=""),false,true)</f>
        <v>0</v>
      </c>
      <c r="AD2938" s="8"/>
    </row>
    <row r="2939" ht="14.25" customHeight="1">
      <c r="A2939" s="38">
        <v>1188</v>
      </c>
      <c r="B2939" s="46" t="s">
        <v>3841</v>
      </c>
      <c r="C2939" s="46" t="s">
        <v>577</v>
      </c>
      <c r="D2939" s="11" t="s">
        <v>3835</v>
      </c>
      <c r="E2939" s="11" t="s">
        <v>3836</v>
      </c>
      <c r="F2939" s="7" t="s">
        <v>434</v>
      </c>
      <c r="G2939" s="7" t="s">
        <v>593</v>
      </c>
      <c r="H2939">
        <v>0.339</v>
      </c>
      <c r="I2939" s="46" t="s">
        <v>37</v>
      </c>
      <c r="K2939" s="46"/>
      <c r="L2939" t="s">
        <v>3402</v>
      </c>
      <c r="M2939" t="s">
        <v>39</v>
      </c>
      <c r="N2939" s="40"/>
      <c r="O2939" s="40"/>
      <c r="P2939" s="40"/>
      <c r="Q2939" s="40"/>
      <c r="R2939" s="39"/>
      <c r="S2939" s="39"/>
      <c r="T2939" s="39"/>
      <c r="U2939" s="40"/>
      <c r="V2939" s="39"/>
      <c r="W2939" s="69"/>
      <c r="Y2939" t="s">
        <v>40</v>
      </c>
      <c r="AA2939">
        <v>13846658</v>
      </c>
      <c r="AB2939" s="46" t="b">
        <f>if((W2939=""),false,true)</f>
        <v>0</v>
      </c>
      <c r="AD2939" s="8"/>
    </row>
    <row r="2940" ht="14.25" customHeight="1">
      <c r="A2940" s="38">
        <v>1287</v>
      </c>
      <c r="B2940" s="46" t="s">
        <v>53</v>
      </c>
      <c r="C2940" s="46" t="s">
        <v>45</v>
      </c>
      <c r="D2940" s="46" t="s">
        <v>3842</v>
      </c>
      <c r="E2940" s="46" t="s">
        <v>3843</v>
      </c>
      <c r="F2940" t="s">
        <v>48</v>
      </c>
      <c r="G2940" s="46" t="s">
        <v>49</v>
      </c>
      <c r="H2940">
        <v>0.004677351413</v>
      </c>
      <c r="I2940" t="s">
        <v>37</v>
      </c>
      <c r="L2940" t="s">
        <v>50</v>
      </c>
      <c r="M2940" t="s">
        <v>39</v>
      </c>
      <c r="N2940" s="40"/>
      <c r="O2940" s="40"/>
      <c r="P2940" s="40"/>
      <c r="Q2940" s="40"/>
      <c r="R2940" s="39"/>
      <c r="S2940" s="39"/>
      <c r="T2940" s="39"/>
      <c r="U2940" s="40"/>
      <c r="V2940" s="39"/>
      <c r="W2940" s="69"/>
      <c r="Y2940" t="s">
        <v>40</v>
      </c>
      <c r="AA2940">
        <v>10380</v>
      </c>
      <c r="AB2940" s="46" t="b">
        <v>0</v>
      </c>
      <c r="AD2940" s="8"/>
    </row>
    <row r="2941" ht="14.25" customHeight="1">
      <c r="A2941" s="38">
        <v>1287</v>
      </c>
      <c r="B2941" s="46" t="s">
        <v>44</v>
      </c>
      <c r="C2941" s="46" t="s">
        <v>45</v>
      </c>
      <c r="D2941" s="46" t="s">
        <v>3844</v>
      </c>
      <c r="E2941" s="46" t="s">
        <v>3845</v>
      </c>
      <c r="F2941" t="s">
        <v>48</v>
      </c>
      <c r="G2941" s="46" t="s">
        <v>49</v>
      </c>
      <c r="H2941">
        <v>0.001199499303</v>
      </c>
      <c r="I2941" t="s">
        <v>37</v>
      </c>
      <c r="L2941" t="s">
        <v>50</v>
      </c>
      <c r="M2941" t="s">
        <v>39</v>
      </c>
      <c r="N2941" s="40"/>
      <c r="O2941" s="40"/>
      <c r="P2941" s="40"/>
      <c r="Q2941" s="40"/>
      <c r="R2941" s="39"/>
      <c r="S2941" s="39"/>
      <c r="T2941" s="39"/>
      <c r="U2941" s="40"/>
      <c r="V2941" s="39"/>
      <c r="W2941" s="69"/>
      <c r="Y2941" t="s">
        <v>40</v>
      </c>
      <c r="AA2941">
        <v>10465357</v>
      </c>
      <c r="AB2941" s="46" t="b">
        <v>0</v>
      </c>
      <c r="AD2941" s="8"/>
    </row>
    <row r="2942" ht="14.25" customHeight="1">
      <c r="A2942" s="38">
        <v>1287</v>
      </c>
      <c r="B2942" s="46" t="s">
        <v>53</v>
      </c>
      <c r="C2942" s="46" t="s">
        <v>45</v>
      </c>
      <c r="D2942" s="46" t="s">
        <v>3846</v>
      </c>
      <c r="E2942" s="46" t="s">
        <v>3847</v>
      </c>
      <c r="F2942" t="s">
        <v>48</v>
      </c>
      <c r="G2942" s="46" t="s">
        <v>49</v>
      </c>
      <c r="H2942">
        <v>0.001698243652</v>
      </c>
      <c r="I2942" t="s">
        <v>37</v>
      </c>
      <c r="L2942" t="s">
        <v>50</v>
      </c>
      <c r="M2942" t="s">
        <v>39</v>
      </c>
      <c r="N2942" s="40"/>
      <c r="O2942" s="40"/>
      <c r="P2942" s="40"/>
      <c r="Q2942" s="40"/>
      <c r="R2942" s="39"/>
      <c r="S2942" s="39"/>
      <c r="T2942" s="39"/>
      <c r="U2942" s="40"/>
      <c r="V2942" s="39"/>
      <c r="W2942" s="69"/>
      <c r="Y2942" t="s">
        <v>40</v>
      </c>
      <c r="AA2942">
        <v>10465571</v>
      </c>
      <c r="AB2942" s="46" t="b">
        <v>0</v>
      </c>
      <c r="AD2942" s="8"/>
    </row>
    <row r="2943" ht="14.25" customHeight="1">
      <c r="A2943" s="38">
        <v>1287</v>
      </c>
      <c r="B2943" s="46" t="s">
        <v>53</v>
      </c>
      <c r="C2943" s="46" t="s">
        <v>45</v>
      </c>
      <c r="D2943" s="46" t="s">
        <v>3846</v>
      </c>
      <c r="E2943" s="46" t="s">
        <v>3847</v>
      </c>
      <c r="F2943" t="s">
        <v>48</v>
      </c>
      <c r="G2943" s="46" t="s">
        <v>49</v>
      </c>
      <c r="H2943">
        <v>0.004365158322</v>
      </c>
      <c r="I2943" t="s">
        <v>37</v>
      </c>
      <c r="L2943" t="s">
        <v>50</v>
      </c>
      <c r="M2943" t="s">
        <v>39</v>
      </c>
      <c r="N2943" s="40"/>
      <c r="O2943" s="40"/>
      <c r="P2943" s="40"/>
      <c r="Q2943" s="40"/>
      <c r="R2943" s="39"/>
      <c r="S2943" s="39"/>
      <c r="T2943" s="39"/>
      <c r="U2943" s="40"/>
      <c r="V2943" s="39"/>
      <c r="W2943" s="69"/>
      <c r="Y2943" t="s">
        <v>40</v>
      </c>
      <c r="AA2943">
        <v>10465571</v>
      </c>
      <c r="AB2943" s="46" t="b">
        <v>0</v>
      </c>
      <c r="AD2943" s="8"/>
    </row>
    <row r="2944" ht="14.25" customHeight="1">
      <c r="A2944" s="38">
        <v>24</v>
      </c>
      <c r="B2944" s="44" t="s">
        <v>3848</v>
      </c>
      <c r="C2944" s="46" t="s">
        <v>3849</v>
      </c>
      <c r="D2944" s="46" t="s">
        <v>3850</v>
      </c>
      <c r="E2944" s="46" t="s">
        <v>3851</v>
      </c>
      <c r="F2944" s="41" t="s">
        <v>434</v>
      </c>
      <c r="G2944" s="41" t="s">
        <v>435</v>
      </c>
      <c r="H2944" s="65">
        <v>0.022</v>
      </c>
      <c r="I2944" t="s">
        <v>431</v>
      </c>
      <c r="K2944" s="46"/>
      <c r="L2944" s="46" t="str">
        <f>((I2944&amp;A2944)&amp;"-")&amp;B2944</f>
        <v>ONSC24-B-1</v>
      </c>
      <c r="M2944" t="s">
        <v>583</v>
      </c>
      <c r="N2944" s="40"/>
      <c r="O2944" s="40"/>
      <c r="P2944" s="40"/>
      <c r="Q2944" s="40"/>
      <c r="R2944" s="39"/>
      <c r="S2944" s="39"/>
      <c r="T2944" s="39"/>
      <c r="U2944" s="40"/>
      <c r="V2944" s="39"/>
      <c r="W2944" s="69"/>
      <c r="Y2944" t="s">
        <v>40</v>
      </c>
      <c r="AA2944">
        <v>9219586</v>
      </c>
      <c r="AB2944" t="b">
        <f>if((W2944=""),false,true)</f>
        <v>0</v>
      </c>
      <c r="AD2944" s="8"/>
    </row>
    <row r="2945" ht="14.25" customHeight="1">
      <c r="A2945" s="38">
        <v>51</v>
      </c>
      <c r="B2945" s="26">
        <v>2</v>
      </c>
      <c r="C2945" s="46" t="s">
        <v>3852</v>
      </c>
      <c r="D2945" s="46" t="s">
        <v>3850</v>
      </c>
      <c r="E2945" s="46" t="s">
        <v>3851</v>
      </c>
      <c r="F2945" s="41" t="s">
        <v>1281</v>
      </c>
      <c r="G2945" s="41" t="s">
        <v>1282</v>
      </c>
      <c r="H2945" s="65">
        <v>1.91</v>
      </c>
      <c r="I2945" t="s">
        <v>431</v>
      </c>
      <c r="K2945" s="46"/>
      <c r="L2945" s="46" t="str">
        <f>((I2945&amp;A2945)&amp;"-")&amp;B2945</f>
        <v>ONSC51-2</v>
      </c>
      <c r="M2945" t="s">
        <v>583</v>
      </c>
      <c r="N2945" s="40"/>
      <c r="O2945" s="40"/>
      <c r="P2945" s="40"/>
      <c r="Q2945" s="40"/>
      <c r="R2945" s="39"/>
      <c r="S2945" s="39"/>
      <c r="T2945" s="39"/>
      <c r="U2945" s="40"/>
      <c r="V2945" s="39"/>
      <c r="W2945" s="69"/>
      <c r="Y2945" t="s">
        <v>40</v>
      </c>
      <c r="AA2945">
        <v>9219586</v>
      </c>
      <c r="AB2945" t="b">
        <f>if((W2945=""),false,true)</f>
        <v>0</v>
      </c>
      <c r="AD2945" s="8"/>
    </row>
    <row r="2946" ht="14.25" customHeight="1">
      <c r="A2946" s="38">
        <v>61</v>
      </c>
      <c r="B2946" s="46">
        <v>14</v>
      </c>
      <c r="C2946" s="7" t="s">
        <v>3853</v>
      </c>
      <c r="D2946" s="46" t="s">
        <v>3850</v>
      </c>
      <c r="E2946" s="46" t="s">
        <v>3851</v>
      </c>
      <c r="F2946" s="41" t="s">
        <v>584</v>
      </c>
      <c r="G2946" s="41" t="s">
        <v>585</v>
      </c>
      <c r="H2946" s="65">
        <v>0.06</v>
      </c>
      <c r="I2946" t="s">
        <v>431</v>
      </c>
      <c r="K2946" s="46"/>
      <c r="L2946" s="46" t="str">
        <f>((I2946&amp;A2946)&amp;"-")&amp;B2946</f>
        <v>ONSC61-14</v>
      </c>
      <c r="M2946" t="s">
        <v>583</v>
      </c>
      <c r="N2946" s="40"/>
      <c r="O2946" s="40"/>
      <c r="P2946" s="40"/>
      <c r="Q2946" s="40"/>
      <c r="R2946" s="39"/>
      <c r="S2946" s="39"/>
      <c r="T2946" s="39"/>
      <c r="U2946" s="40"/>
      <c r="V2946" s="39"/>
      <c r="W2946" s="69"/>
      <c r="Y2946" t="s">
        <v>40</v>
      </c>
      <c r="AA2946">
        <v>9219586</v>
      </c>
      <c r="AB2946" t="b">
        <f>if((W2946=""),false,true)</f>
        <v>0</v>
      </c>
      <c r="AD2946" s="8"/>
    </row>
    <row r="2947" ht="14.25" customHeight="1">
      <c r="A2947" s="38">
        <v>61</v>
      </c>
      <c r="B2947" s="46">
        <v>6</v>
      </c>
      <c r="C2947" s="7" t="s">
        <v>3853</v>
      </c>
      <c r="D2947" s="46" t="s">
        <v>3850</v>
      </c>
      <c r="E2947" s="46" t="s">
        <v>3851</v>
      </c>
      <c r="F2947" s="41" t="s">
        <v>689</v>
      </c>
      <c r="G2947" s="41" t="s">
        <v>762</v>
      </c>
      <c r="H2947" s="65">
        <v>0</v>
      </c>
      <c r="I2947" t="s">
        <v>431</v>
      </c>
      <c r="K2947" s="46"/>
      <c r="L2947" s="46" t="str">
        <f>((I2947&amp;A2947)&amp;"-")&amp;B2947</f>
        <v>ONSC61-6</v>
      </c>
      <c r="M2947" t="s">
        <v>583</v>
      </c>
      <c r="N2947" s="40"/>
      <c r="O2947" s="40"/>
      <c r="P2947" s="40"/>
      <c r="Q2947" s="40"/>
      <c r="R2947" s="39"/>
      <c r="S2947" s="39"/>
      <c r="T2947" s="39"/>
      <c r="U2947" s="40"/>
      <c r="V2947" s="39"/>
      <c r="W2947" s="69"/>
      <c r="Y2947" t="s">
        <v>40</v>
      </c>
      <c r="AA2947">
        <v>9219586</v>
      </c>
      <c r="AB2947" t="b">
        <f>if((W2947=""),false,true)</f>
        <v>0</v>
      </c>
      <c r="AD2947" s="8"/>
    </row>
    <row r="2948" ht="14.25" customHeight="1">
      <c r="A2948" s="38">
        <v>61</v>
      </c>
      <c r="B2948" s="46">
        <v>2</v>
      </c>
      <c r="C2948" s="7" t="s">
        <v>3853</v>
      </c>
      <c r="D2948" s="46" t="s">
        <v>3850</v>
      </c>
      <c r="E2948" s="46" t="s">
        <v>3851</v>
      </c>
      <c r="F2948" s="41" t="s">
        <v>691</v>
      </c>
      <c r="G2948" s="41" t="s">
        <v>692</v>
      </c>
      <c r="H2948" s="65">
        <v>0</v>
      </c>
      <c r="I2948" t="s">
        <v>431</v>
      </c>
      <c r="K2948" s="46"/>
      <c r="L2948" s="46" t="str">
        <f>((I2948&amp;A2948)&amp;"-")&amp;B2948</f>
        <v>ONSC61-2</v>
      </c>
      <c r="M2948" t="s">
        <v>583</v>
      </c>
      <c r="N2948" s="40"/>
      <c r="O2948" s="40"/>
      <c r="P2948" s="40"/>
      <c r="Q2948" s="40"/>
      <c r="R2948" s="39"/>
      <c r="S2948" s="39"/>
      <c r="T2948" s="39"/>
      <c r="U2948" s="40"/>
      <c r="V2948" s="39"/>
      <c r="W2948" s="69"/>
      <c r="Y2948" t="s">
        <v>40</v>
      </c>
      <c r="AA2948">
        <v>9219586</v>
      </c>
      <c r="AB2948" t="b">
        <f>if((W2948=""),false,true)</f>
        <v>0</v>
      </c>
      <c r="AD2948" s="8"/>
    </row>
    <row r="2949" ht="14.25" customHeight="1">
      <c r="A2949" s="38">
        <v>61</v>
      </c>
      <c r="B2949" s="46">
        <v>13</v>
      </c>
      <c r="C2949" s="7" t="s">
        <v>3853</v>
      </c>
      <c r="D2949" s="46" t="s">
        <v>3850</v>
      </c>
      <c r="E2949" s="46" t="s">
        <v>3851</v>
      </c>
      <c r="F2949" s="41" t="s">
        <v>1123</v>
      </c>
      <c r="G2949" s="41" t="s">
        <v>3758</v>
      </c>
      <c r="H2949" s="65">
        <v>0</v>
      </c>
      <c r="I2949" t="s">
        <v>431</v>
      </c>
      <c r="K2949" s="46"/>
      <c r="L2949" s="46" t="str">
        <f>((I2949&amp;A2949)&amp;"-")&amp;B2949</f>
        <v>ONSC61-13</v>
      </c>
      <c r="M2949" t="s">
        <v>583</v>
      </c>
      <c r="N2949" s="40"/>
      <c r="O2949" s="40"/>
      <c r="P2949" s="40"/>
      <c r="Q2949" s="40"/>
      <c r="R2949" s="39"/>
      <c r="S2949" s="39"/>
      <c r="T2949" s="39"/>
      <c r="U2949" s="40"/>
      <c r="V2949" s="39"/>
      <c r="W2949" s="69"/>
      <c r="Y2949" t="s">
        <v>40</v>
      </c>
      <c r="AA2949">
        <v>9219586</v>
      </c>
      <c r="AB2949" t="b">
        <f>if((W2949=""),false,true)</f>
        <v>0</v>
      </c>
      <c r="AD2949" s="8"/>
    </row>
    <row r="2950" ht="14.25" customHeight="1">
      <c r="A2950" s="38">
        <v>61</v>
      </c>
      <c r="B2950" s="46">
        <v>7</v>
      </c>
      <c r="C2950" s="7" t="s">
        <v>3853</v>
      </c>
      <c r="D2950" s="46" t="s">
        <v>3850</v>
      </c>
      <c r="E2950" s="46" t="s">
        <v>3851</v>
      </c>
      <c r="F2950" s="41" t="s">
        <v>1603</v>
      </c>
      <c r="G2950" s="41" t="s">
        <v>1604</v>
      </c>
      <c r="H2950" s="65">
        <v>0.03</v>
      </c>
      <c r="I2950" t="s">
        <v>431</v>
      </c>
      <c r="K2950" s="46"/>
      <c r="L2950" s="46" t="str">
        <f>((I2950&amp;A2950)&amp;"-")&amp;B2950</f>
        <v>ONSC61-7</v>
      </c>
      <c r="M2950" t="s">
        <v>583</v>
      </c>
      <c r="N2950" s="40"/>
      <c r="O2950" s="40"/>
      <c r="P2950" s="40"/>
      <c r="Q2950" s="40"/>
      <c r="R2950" s="39"/>
      <c r="S2950" s="39"/>
      <c r="T2950" s="39"/>
      <c r="U2950" s="40"/>
      <c r="V2950" s="39"/>
      <c r="W2950" s="69"/>
      <c r="Y2950" t="s">
        <v>40</v>
      </c>
      <c r="AA2950">
        <v>9219586</v>
      </c>
      <c r="AB2950" t="b">
        <f>if((W2950=""),false,true)</f>
        <v>0</v>
      </c>
      <c r="AD2950" s="8"/>
    </row>
    <row r="2951" ht="14.25" customHeight="1">
      <c r="A2951" s="38">
        <v>61</v>
      </c>
      <c r="B2951" s="46">
        <v>10</v>
      </c>
      <c r="C2951" s="7" t="s">
        <v>3853</v>
      </c>
      <c r="D2951" s="46" t="s">
        <v>3850</v>
      </c>
      <c r="E2951" s="46" t="s">
        <v>3851</v>
      </c>
      <c r="F2951" s="41" t="s">
        <v>695</v>
      </c>
      <c r="G2951" s="41" t="s">
        <v>696</v>
      </c>
      <c r="H2951" s="65">
        <v>0</v>
      </c>
      <c r="I2951" t="s">
        <v>431</v>
      </c>
      <c r="K2951" s="46"/>
      <c r="L2951" s="46" t="str">
        <f>((I2951&amp;A2951)&amp;"-")&amp;B2951</f>
        <v>ONSC61-10</v>
      </c>
      <c r="M2951" t="s">
        <v>583</v>
      </c>
      <c r="N2951" s="40"/>
      <c r="O2951" s="40"/>
      <c r="P2951" s="40"/>
      <c r="Q2951" s="40"/>
      <c r="R2951" s="39"/>
      <c r="S2951" s="39"/>
      <c r="T2951" s="39"/>
      <c r="U2951" s="40"/>
      <c r="V2951" s="39"/>
      <c r="W2951" s="69"/>
      <c r="Y2951" t="s">
        <v>40</v>
      </c>
      <c r="AA2951">
        <v>9219586</v>
      </c>
      <c r="AB2951" t="b">
        <f>if((W2951=""),false,true)</f>
        <v>0</v>
      </c>
      <c r="AD2951" s="8"/>
    </row>
    <row r="2952" ht="14.25" customHeight="1">
      <c r="A2952" s="38">
        <v>61</v>
      </c>
      <c r="B2952" s="46">
        <v>11</v>
      </c>
      <c r="C2952" s="7" t="s">
        <v>3853</v>
      </c>
      <c r="D2952" s="46" t="s">
        <v>3850</v>
      </c>
      <c r="E2952" s="46" t="s">
        <v>3851</v>
      </c>
      <c r="F2952" s="41" t="s">
        <v>3854</v>
      </c>
      <c r="G2952" s="41" t="s">
        <v>3855</v>
      </c>
      <c r="H2952" s="65">
        <v>0</v>
      </c>
      <c r="I2952" t="s">
        <v>431</v>
      </c>
      <c r="K2952" s="46"/>
      <c r="L2952" s="46" t="str">
        <f>((I2952&amp;A2952)&amp;"-")&amp;B2952</f>
        <v>ONSC61-11</v>
      </c>
      <c r="M2952" t="s">
        <v>583</v>
      </c>
      <c r="N2952" s="40"/>
      <c r="O2952" s="40"/>
      <c r="P2952" s="40"/>
      <c r="Q2952" s="40"/>
      <c r="R2952" s="39"/>
      <c r="S2952" s="39"/>
      <c r="T2952" s="39"/>
      <c r="U2952" s="40"/>
      <c r="V2952" s="39"/>
      <c r="W2952" s="69"/>
      <c r="Y2952" t="s">
        <v>40</v>
      </c>
      <c r="AA2952">
        <v>9219586</v>
      </c>
      <c r="AB2952" t="b">
        <f>if((W2952=""),false,true)</f>
        <v>0</v>
      </c>
      <c r="AD2952" s="8"/>
    </row>
    <row r="2953" ht="14.25" customHeight="1">
      <c r="A2953" s="38">
        <v>61</v>
      </c>
      <c r="B2953" s="46">
        <v>12</v>
      </c>
      <c r="C2953" s="7" t="s">
        <v>3853</v>
      </c>
      <c r="D2953" s="46" t="s">
        <v>3850</v>
      </c>
      <c r="E2953" s="46" t="s">
        <v>3851</v>
      </c>
      <c r="F2953" s="41" t="s">
        <v>1605</v>
      </c>
      <c r="G2953" s="41" t="s">
        <v>2038</v>
      </c>
      <c r="H2953" s="65">
        <v>0.07</v>
      </c>
      <c r="I2953" t="s">
        <v>431</v>
      </c>
      <c r="K2953" s="46"/>
      <c r="L2953" s="46" t="str">
        <f>((I2953&amp;A2953)&amp;"-")&amp;B2953</f>
        <v>ONSC61-12</v>
      </c>
      <c r="M2953" t="s">
        <v>583</v>
      </c>
      <c r="N2953" s="40"/>
      <c r="O2953" s="40"/>
      <c r="P2953" s="40"/>
      <c r="Q2953" s="40"/>
      <c r="R2953" s="39"/>
      <c r="S2953" s="39"/>
      <c r="T2953" s="39"/>
      <c r="U2953" s="40"/>
      <c r="V2953" s="39"/>
      <c r="W2953" s="69"/>
      <c r="Y2953" t="s">
        <v>40</v>
      </c>
      <c r="AA2953">
        <v>9219586</v>
      </c>
      <c r="AB2953" t="b">
        <f>if((W2953=""),false,true)</f>
        <v>0</v>
      </c>
      <c r="AD2953" s="8"/>
    </row>
    <row r="2954" ht="14.25" customHeight="1">
      <c r="A2954" s="38">
        <v>61</v>
      </c>
      <c r="B2954" s="46">
        <v>9</v>
      </c>
      <c r="C2954" s="7" t="s">
        <v>3853</v>
      </c>
      <c r="D2954" s="46" t="s">
        <v>3850</v>
      </c>
      <c r="E2954" s="46" t="s">
        <v>3851</v>
      </c>
      <c r="F2954" s="41" t="s">
        <v>705</v>
      </c>
      <c r="G2954" s="41" t="s">
        <v>1734</v>
      </c>
      <c r="H2954" s="65">
        <v>0.02</v>
      </c>
      <c r="I2954" t="s">
        <v>431</v>
      </c>
      <c r="K2954" s="46"/>
      <c r="L2954" s="46" t="str">
        <f>((I2954&amp;A2954)&amp;"-")&amp;B2954</f>
        <v>ONSC61-9</v>
      </c>
      <c r="M2954" t="s">
        <v>583</v>
      </c>
      <c r="N2954" s="40"/>
      <c r="O2954" s="40"/>
      <c r="P2954" s="40"/>
      <c r="Q2954" s="40"/>
      <c r="R2954" s="39"/>
      <c r="S2954" s="39"/>
      <c r="T2954" s="39"/>
      <c r="U2954" s="40"/>
      <c r="V2954" s="39"/>
      <c r="W2954" s="69"/>
      <c r="Y2954" t="s">
        <v>40</v>
      </c>
      <c r="AA2954">
        <v>9219586</v>
      </c>
      <c r="AB2954" t="b">
        <f>if((W2954=""),false,true)</f>
        <v>0</v>
      </c>
      <c r="AD2954" s="8"/>
    </row>
    <row r="2955" ht="14.25" customHeight="1">
      <c r="A2955" s="38">
        <v>61</v>
      </c>
      <c r="B2955" s="46">
        <v>15</v>
      </c>
      <c r="C2955" s="7" t="s">
        <v>3853</v>
      </c>
      <c r="D2955" s="46" t="s">
        <v>3850</v>
      </c>
      <c r="E2955" s="46" t="s">
        <v>3851</v>
      </c>
      <c r="F2955" s="41" t="s">
        <v>1108</v>
      </c>
      <c r="G2955" s="41" t="s">
        <v>1109</v>
      </c>
      <c r="H2955" s="65">
        <v>1.9</v>
      </c>
      <c r="I2955" t="s">
        <v>431</v>
      </c>
      <c r="K2955" s="46"/>
      <c r="L2955" s="46" t="str">
        <f>((I2955&amp;A2955)&amp;"-")&amp;B2955</f>
        <v>ONSC61-15</v>
      </c>
      <c r="M2955" t="s">
        <v>583</v>
      </c>
      <c r="N2955" s="40"/>
      <c r="O2955" s="40"/>
      <c r="P2955" s="40"/>
      <c r="Q2955" s="40"/>
      <c r="R2955" s="39"/>
      <c r="S2955" s="39"/>
      <c r="T2955" s="39"/>
      <c r="U2955" s="40"/>
      <c r="V2955" s="39"/>
      <c r="W2955" s="69"/>
      <c r="Y2955" t="s">
        <v>40</v>
      </c>
      <c r="AA2955">
        <v>9219586</v>
      </c>
      <c r="AB2955" t="b">
        <f>if((W2955=""),false,true)</f>
        <v>0</v>
      </c>
      <c r="AD2955" s="8"/>
    </row>
    <row r="2956" ht="14.25" customHeight="1">
      <c r="A2956" s="38">
        <v>61</v>
      </c>
      <c r="B2956" s="46">
        <v>8</v>
      </c>
      <c r="C2956" s="7" t="s">
        <v>3853</v>
      </c>
      <c r="D2956" s="46" t="s">
        <v>3850</v>
      </c>
      <c r="E2956" s="46" t="s">
        <v>3851</v>
      </c>
      <c r="F2956" s="41" t="s">
        <v>1281</v>
      </c>
      <c r="G2956" s="41" t="s">
        <v>1282</v>
      </c>
      <c r="H2956" s="65">
        <v>2.13</v>
      </c>
      <c r="I2956" t="s">
        <v>431</v>
      </c>
      <c r="K2956" s="46"/>
      <c r="L2956" s="46" t="str">
        <f>((I2956&amp;A2956)&amp;"-")&amp;B2956</f>
        <v>ONSC61-8</v>
      </c>
      <c r="M2956" t="s">
        <v>583</v>
      </c>
      <c r="N2956" s="40"/>
      <c r="O2956" s="40"/>
      <c r="P2956" s="40"/>
      <c r="Q2956" s="40"/>
      <c r="R2956" s="39"/>
      <c r="S2956" s="39"/>
      <c r="T2956" s="39"/>
      <c r="U2956" s="40"/>
      <c r="V2956" s="39"/>
      <c r="W2956" s="69"/>
      <c r="Y2956" t="s">
        <v>40</v>
      </c>
      <c r="AA2956">
        <v>9219586</v>
      </c>
      <c r="AB2956" t="b">
        <f>if((W2956=""),false,true)</f>
        <v>0</v>
      </c>
      <c r="AD2956" s="8"/>
    </row>
    <row r="2957" ht="14.25" customHeight="1">
      <c r="A2957" s="38">
        <v>61</v>
      </c>
      <c r="B2957" s="46">
        <v>4</v>
      </c>
      <c r="C2957" s="7" t="s">
        <v>3853</v>
      </c>
      <c r="D2957" s="46" t="s">
        <v>3850</v>
      </c>
      <c r="E2957" s="46" t="s">
        <v>3851</v>
      </c>
      <c r="F2957" s="41" t="s">
        <v>429</v>
      </c>
      <c r="G2957" s="41" t="s">
        <v>430</v>
      </c>
      <c r="H2957" s="65">
        <v>0.06</v>
      </c>
      <c r="I2957" t="s">
        <v>431</v>
      </c>
      <c r="K2957" s="46"/>
      <c r="L2957" s="46" t="str">
        <f>((I2957&amp;A2957)&amp;"-")&amp;B2957</f>
        <v>ONSC61-4</v>
      </c>
      <c r="M2957" t="s">
        <v>583</v>
      </c>
      <c r="N2957" s="40"/>
      <c r="O2957" s="40"/>
      <c r="P2957" s="40"/>
      <c r="Q2957" s="40"/>
      <c r="R2957" s="39"/>
      <c r="S2957" s="39"/>
      <c r="T2957" s="39"/>
      <c r="U2957" s="40"/>
      <c r="V2957" s="39"/>
      <c r="W2957" s="69"/>
      <c r="Y2957" t="s">
        <v>40</v>
      </c>
      <c r="AA2957">
        <v>9219586</v>
      </c>
      <c r="AB2957" t="b">
        <f>if((W2957=""),false,true)</f>
        <v>0</v>
      </c>
      <c r="AD2957" s="8"/>
    </row>
    <row r="2958" ht="14.25" customHeight="1">
      <c r="A2958" s="38">
        <v>61</v>
      </c>
      <c r="B2958" s="46">
        <v>16</v>
      </c>
      <c r="C2958" s="7" t="s">
        <v>3853</v>
      </c>
      <c r="D2958" s="46" t="s">
        <v>3850</v>
      </c>
      <c r="E2958" s="46" t="s">
        <v>3851</v>
      </c>
      <c r="F2958" s="41" t="s">
        <v>715</v>
      </c>
      <c r="G2958" s="41" t="s">
        <v>716</v>
      </c>
      <c r="H2958" s="65">
        <v>0</v>
      </c>
      <c r="I2958" t="s">
        <v>431</v>
      </c>
      <c r="K2958" s="46"/>
      <c r="L2958" s="46" t="str">
        <f>((I2958&amp;A2958)&amp;"-")&amp;B2958</f>
        <v>ONSC61-16</v>
      </c>
      <c r="M2958" t="s">
        <v>583</v>
      </c>
      <c r="N2958" s="40"/>
      <c r="O2958" s="40"/>
      <c r="P2958" s="40"/>
      <c r="Q2958" s="40"/>
      <c r="R2958" s="39"/>
      <c r="S2958" s="39"/>
      <c r="T2958" s="39"/>
      <c r="U2958" s="40"/>
      <c r="V2958" s="39"/>
      <c r="W2958" s="69"/>
      <c r="Y2958" t="s">
        <v>40</v>
      </c>
      <c r="AA2958">
        <v>9219586</v>
      </c>
      <c r="AB2958" t="b">
        <f>if((W2958=""),false,true)</f>
        <v>0</v>
      </c>
      <c r="AD2958" s="8"/>
    </row>
    <row r="2959" ht="14.25" customHeight="1">
      <c r="A2959" s="38">
        <v>61</v>
      </c>
      <c r="B2959" s="46">
        <v>3</v>
      </c>
      <c r="C2959" s="7" t="s">
        <v>3853</v>
      </c>
      <c r="D2959" s="46" t="s">
        <v>3850</v>
      </c>
      <c r="E2959" s="46" t="s">
        <v>3851</v>
      </c>
      <c r="F2959" s="41" t="s">
        <v>434</v>
      </c>
      <c r="G2959" s="41" t="s">
        <v>435</v>
      </c>
      <c r="H2959" s="65">
        <v>0.02</v>
      </c>
      <c r="I2959" t="s">
        <v>431</v>
      </c>
      <c r="K2959" s="46"/>
      <c r="L2959" s="46" t="str">
        <f>((I2959&amp;A2959)&amp;"-")&amp;B2959</f>
        <v>ONSC61-3</v>
      </c>
      <c r="M2959" t="s">
        <v>583</v>
      </c>
      <c r="N2959" s="40"/>
      <c r="O2959" s="40"/>
      <c r="P2959" s="40"/>
      <c r="Q2959" s="40"/>
      <c r="R2959" s="39"/>
      <c r="S2959" s="39"/>
      <c r="T2959" s="39"/>
      <c r="U2959" s="40"/>
      <c r="V2959" s="39"/>
      <c r="W2959" s="69"/>
      <c r="Y2959" t="s">
        <v>40</v>
      </c>
      <c r="AA2959">
        <v>9219586</v>
      </c>
      <c r="AB2959" t="b">
        <f>if((W2959=""),false,true)</f>
        <v>0</v>
      </c>
      <c r="AD2959" s="8"/>
    </row>
    <row r="2960" ht="14.25" customHeight="1">
      <c r="A2960" s="38">
        <v>61</v>
      </c>
      <c r="B2960" s="46">
        <v>5</v>
      </c>
      <c r="C2960" s="7" t="s">
        <v>3853</v>
      </c>
      <c r="D2960" s="46" t="s">
        <v>3850</v>
      </c>
      <c r="E2960" s="46" t="s">
        <v>3851</v>
      </c>
      <c r="F2960" s="41" t="s">
        <v>731</v>
      </c>
      <c r="G2960" s="41" t="s">
        <v>767</v>
      </c>
      <c r="H2960" s="65">
        <v>0</v>
      </c>
      <c r="I2960" t="s">
        <v>431</v>
      </c>
      <c r="K2960" s="46"/>
      <c r="L2960" s="46" t="str">
        <f>((I2960&amp;A2960)&amp;"-")&amp;B2960</f>
        <v>ONSC61-5</v>
      </c>
      <c r="M2960" t="s">
        <v>583</v>
      </c>
      <c r="N2960" s="40"/>
      <c r="O2960" s="40"/>
      <c r="P2960" s="40"/>
      <c r="Q2960" s="40"/>
      <c r="R2960" s="39"/>
      <c r="S2960" s="39"/>
      <c r="T2960" s="39"/>
      <c r="U2960" s="40"/>
      <c r="V2960" s="39"/>
      <c r="W2960" s="69"/>
      <c r="Y2960" t="s">
        <v>40</v>
      </c>
      <c r="AA2960">
        <v>9219586</v>
      </c>
      <c r="AB2960" t="b">
        <f>if((W2960=""),false,true)</f>
        <v>0</v>
      </c>
      <c r="AD2960" s="8"/>
    </row>
    <row r="2961" ht="14.25" customHeight="1">
      <c r="A2961" s="38">
        <v>84</v>
      </c>
      <c r="B2961" s="46" t="s">
        <v>1684</v>
      </c>
      <c r="C2961" s="7" t="s">
        <v>3856</v>
      </c>
      <c r="D2961" s="46" t="s">
        <v>3850</v>
      </c>
      <c r="E2961" s="46" t="s">
        <v>3851</v>
      </c>
      <c r="F2961" s="41" t="s">
        <v>238</v>
      </c>
      <c r="G2961" s="41" t="s">
        <v>239</v>
      </c>
      <c r="H2961" s="65">
        <v>0.55</v>
      </c>
      <c r="I2961" t="s">
        <v>431</v>
      </c>
      <c r="K2961" s="46"/>
      <c r="L2961" s="46" t="str">
        <f>((I2961&amp;A2961)&amp;"-")&amp;B2961</f>
        <v>ONSC84-1-</v>
      </c>
      <c r="M2961" t="s">
        <v>583</v>
      </c>
      <c r="N2961" s="40"/>
      <c r="O2961" s="40"/>
      <c r="P2961" s="40"/>
      <c r="Q2961" s="40"/>
      <c r="R2961" s="39"/>
      <c r="S2961" s="39"/>
      <c r="T2961" s="39"/>
      <c r="U2961" s="40"/>
      <c r="V2961" s="39"/>
      <c r="W2961" s="69"/>
      <c r="Y2961" t="s">
        <v>40</v>
      </c>
      <c r="AA2961">
        <v>9219586</v>
      </c>
      <c r="AB2961" t="b">
        <f>if((W2961=""),false,true)</f>
        <v>0</v>
      </c>
      <c r="AD2961" s="8"/>
    </row>
    <row r="2962" ht="14.25" customHeight="1">
      <c r="A2962" s="38">
        <v>91</v>
      </c>
      <c r="B2962" s="44" t="s">
        <v>1684</v>
      </c>
      <c r="C2962" s="46" t="s">
        <v>3857</v>
      </c>
      <c r="D2962" s="46" t="s">
        <v>3850</v>
      </c>
      <c r="E2962" s="46" t="s">
        <v>3851</v>
      </c>
      <c r="F2962" s="41" t="s">
        <v>238</v>
      </c>
      <c r="G2962" s="41" t="s">
        <v>239</v>
      </c>
      <c r="H2962" s="65">
        <v>0.55</v>
      </c>
      <c r="I2962" t="s">
        <v>431</v>
      </c>
      <c r="K2962" s="46"/>
      <c r="L2962" s="46" t="s">
        <v>3858</v>
      </c>
      <c r="M2962" t="s">
        <v>583</v>
      </c>
      <c r="N2962" s="40"/>
      <c r="O2962" s="40"/>
      <c r="P2962" s="40"/>
      <c r="Q2962" s="40"/>
      <c r="R2962" s="39"/>
      <c r="S2962" s="39"/>
      <c r="T2962" s="39"/>
      <c r="U2962" s="40"/>
      <c r="V2962" s="39"/>
      <c r="W2962" s="69"/>
      <c r="Y2962" t="s">
        <v>40</v>
      </c>
      <c r="AA2962">
        <v>9219586</v>
      </c>
      <c r="AB2962" t="b">
        <f>if((W2962=""),false,true)</f>
        <v>0</v>
      </c>
      <c r="AD2962" s="8"/>
    </row>
    <row r="2963" ht="14.25" customHeight="1">
      <c r="A2963" s="38">
        <v>99</v>
      </c>
      <c r="B2963" s="44" t="s">
        <v>1684</v>
      </c>
      <c r="C2963" s="46" t="s">
        <v>3859</v>
      </c>
      <c r="D2963" s="46" t="s">
        <v>3850</v>
      </c>
      <c r="E2963" s="46" t="s">
        <v>3851</v>
      </c>
      <c r="F2963" s="41" t="s">
        <v>1108</v>
      </c>
      <c r="G2963" s="41" t="s">
        <v>3860</v>
      </c>
      <c r="H2963" s="65">
        <v>1.86</v>
      </c>
      <c r="I2963" t="s">
        <v>431</v>
      </c>
      <c r="K2963" s="46"/>
      <c r="L2963" s="46" t="s">
        <v>3861</v>
      </c>
      <c r="M2963" t="s">
        <v>583</v>
      </c>
      <c r="N2963" s="40"/>
      <c r="O2963" s="40"/>
      <c r="P2963" s="40"/>
      <c r="Q2963" s="40"/>
      <c r="R2963" s="39"/>
      <c r="S2963" s="39"/>
      <c r="T2963" s="39"/>
      <c r="U2963" s="40"/>
      <c r="V2963" s="39"/>
      <c r="W2963" s="69"/>
      <c r="Y2963" t="s">
        <v>40</v>
      </c>
      <c r="AA2963">
        <v>9219586</v>
      </c>
      <c r="AB2963" t="b">
        <f>if((W2963=""),false,true)</f>
        <v>0</v>
      </c>
      <c r="AD2963" s="8"/>
    </row>
    <row r="2964" ht="14.25" customHeight="1">
      <c r="A2964" s="38">
        <v>99</v>
      </c>
      <c r="B2964" s="44" t="s">
        <v>425</v>
      </c>
      <c r="C2964" s="46" t="s">
        <v>3859</v>
      </c>
      <c r="D2964" s="46" t="s">
        <v>3850</v>
      </c>
      <c r="E2964" s="46" t="s">
        <v>3851</v>
      </c>
      <c r="F2964" s="41" t="s">
        <v>1281</v>
      </c>
      <c r="G2964" s="41" t="s">
        <v>1282</v>
      </c>
      <c r="H2964" s="65">
        <v>2.16</v>
      </c>
      <c r="I2964" t="s">
        <v>431</v>
      </c>
      <c r="K2964" s="46"/>
      <c r="L2964" s="46" t="s">
        <v>3862</v>
      </c>
      <c r="M2964" t="s">
        <v>583</v>
      </c>
      <c r="N2964" s="40"/>
      <c r="O2964" s="40"/>
      <c r="P2964" s="40"/>
      <c r="Q2964" s="40"/>
      <c r="R2964" s="39"/>
      <c r="S2964" s="39"/>
      <c r="T2964" s="39"/>
      <c r="U2964" s="40"/>
      <c r="V2964" s="39"/>
      <c r="W2964" s="69"/>
      <c r="Y2964" t="s">
        <v>40</v>
      </c>
      <c r="AA2964">
        <v>9219586</v>
      </c>
      <c r="AB2964" t="b">
        <f>if((W2964=""),false,true)</f>
        <v>0</v>
      </c>
      <c r="AD2964" s="8"/>
    </row>
    <row r="2965" ht="14.25" customHeight="1">
      <c r="A2965" s="13">
        <v>30</v>
      </c>
      <c r="B2965" s="67" t="s">
        <v>764</v>
      </c>
      <c r="C2965" s="7" t="s">
        <v>3863</v>
      </c>
      <c r="D2965" s="7" t="s">
        <v>3864</v>
      </c>
      <c r="E2965" s="7" t="s">
        <v>3851</v>
      </c>
      <c r="F2965" s="41" t="s">
        <v>434</v>
      </c>
      <c r="G2965" s="41" t="s">
        <v>435</v>
      </c>
      <c r="H2965" s="65">
        <v>0</v>
      </c>
      <c r="I2965" t="s">
        <v>431</v>
      </c>
      <c r="J2965" s="12"/>
      <c r="K2965" s="7" t="s">
        <v>3865</v>
      </c>
      <c r="L2965" s="7" t="str">
        <f>((I2965&amp;A2965)&amp;"-")&amp;B2965</f>
        <v>ONSC30-6-</v>
      </c>
      <c r="M2965" s="12" t="s">
        <v>583</v>
      </c>
      <c r="N2965" s="40"/>
      <c r="O2965" s="40"/>
      <c r="P2965" s="40"/>
      <c r="Q2965" s="40"/>
      <c r="R2965" s="39"/>
      <c r="S2965" s="39"/>
      <c r="T2965" s="39"/>
      <c r="U2965" s="40"/>
      <c r="V2965" s="39"/>
      <c r="W2965" s="69"/>
      <c r="X2965" s="12"/>
      <c r="Y2965" t="s">
        <v>1004</v>
      </c>
      <c r="AA2965">
        <v>9219586</v>
      </c>
      <c r="AB2965" t="b">
        <f>if((W2965=""),false,true)</f>
        <v>0</v>
      </c>
      <c r="AD2965" s="8"/>
    </row>
    <row r="2966" ht="14.25" customHeight="1">
      <c r="A2966" s="13">
        <v>30</v>
      </c>
      <c r="B2966" s="67" t="s">
        <v>1685</v>
      </c>
      <c r="C2966" s="7" t="s">
        <v>3863</v>
      </c>
      <c r="D2966" s="7" t="s">
        <v>3864</v>
      </c>
      <c r="E2966" s="7" t="s">
        <v>3851</v>
      </c>
      <c r="F2966" s="41" t="s">
        <v>238</v>
      </c>
      <c r="G2966" s="41" t="s">
        <v>239</v>
      </c>
      <c r="H2966" s="65">
        <v>0.7</v>
      </c>
      <c r="I2966" t="s">
        <v>431</v>
      </c>
      <c r="J2966" s="12"/>
      <c r="K2966" s="7" t="s">
        <v>3866</v>
      </c>
      <c r="L2966" s="7" t="str">
        <f>((I2966&amp;A2966)&amp;"-")&amp;B2966</f>
        <v>ONSC30-5-</v>
      </c>
      <c r="M2966" s="12" t="s">
        <v>583</v>
      </c>
      <c r="N2966" s="40"/>
      <c r="O2966" s="40"/>
      <c r="P2966" s="40"/>
      <c r="Q2966" s="40"/>
      <c r="R2966" s="39"/>
      <c r="S2966" s="39"/>
      <c r="T2966" s="39"/>
      <c r="U2966" s="40"/>
      <c r="V2966" s="39"/>
      <c r="W2966" s="69"/>
      <c r="X2966" s="12"/>
      <c r="Y2966" t="s">
        <v>1004</v>
      </c>
      <c r="AA2966">
        <v>9219586</v>
      </c>
      <c r="AB2966" t="b">
        <f>if((W2966=""),false,true)</f>
        <v>0</v>
      </c>
      <c r="AD2966" s="8"/>
    </row>
    <row r="2967" ht="14.25" customHeight="1">
      <c r="A2967" s="38">
        <v>61</v>
      </c>
      <c r="B2967" s="46">
        <v>1</v>
      </c>
      <c r="C2967" s="7" t="s">
        <v>3853</v>
      </c>
      <c r="D2967" s="46" t="s">
        <v>3864</v>
      </c>
      <c r="E2967" s="46" t="s">
        <v>3851</v>
      </c>
      <c r="F2967" s="41" t="s">
        <v>238</v>
      </c>
      <c r="G2967" s="41" t="s">
        <v>239</v>
      </c>
      <c r="H2967" s="65">
        <v>1.39</v>
      </c>
      <c r="I2967" t="s">
        <v>431</v>
      </c>
      <c r="K2967" s="46" t="s">
        <v>3866</v>
      </c>
      <c r="L2967" s="46" t="str">
        <f>((I2967&amp;A2967)&amp;"-")&amp;B2967</f>
        <v>ONSC61-1</v>
      </c>
      <c r="M2967" t="s">
        <v>583</v>
      </c>
      <c r="N2967" s="40"/>
      <c r="O2967" s="40"/>
      <c r="P2967" s="40"/>
      <c r="Q2967" s="40"/>
      <c r="R2967" s="39"/>
      <c r="S2967" s="39"/>
      <c r="T2967" s="39"/>
      <c r="U2967" s="40"/>
      <c r="V2967" s="39"/>
      <c r="W2967" s="69"/>
      <c r="Y2967" t="s">
        <v>1004</v>
      </c>
      <c r="AA2967">
        <v>9219586</v>
      </c>
      <c r="AB2967" t="b">
        <f>if((W2967=""),false,true)</f>
        <v>0</v>
      </c>
      <c r="AD2967" s="8"/>
    </row>
    <row r="2968" ht="14.25" customHeight="1">
      <c r="A2968" s="38">
        <v>210</v>
      </c>
      <c r="B2968" s="44" t="s">
        <v>3867</v>
      </c>
      <c r="C2968" s="46" t="s">
        <v>3480</v>
      </c>
      <c r="D2968" s="46" t="s">
        <v>3864</v>
      </c>
      <c r="E2968" s="46" t="s">
        <v>3851</v>
      </c>
      <c r="F2968" s="41" t="s">
        <v>429</v>
      </c>
      <c r="G2968" s="41" t="s">
        <v>430</v>
      </c>
      <c r="H2968" s="65">
        <v>2.49</v>
      </c>
      <c r="I2968" t="s">
        <v>1720</v>
      </c>
      <c r="K2968" s="46" t="s">
        <v>3482</v>
      </c>
      <c r="L2968" s="46" t="str">
        <f>((I2968&amp;A2968)&amp;"-")&amp;B2968</f>
        <v>UC210-35-</v>
      </c>
      <c r="M2968" t="s">
        <v>583</v>
      </c>
      <c r="N2968" s="40"/>
      <c r="O2968" s="40"/>
      <c r="P2968" s="40"/>
      <c r="Q2968" s="40"/>
      <c r="R2968" s="39"/>
      <c r="S2968" s="39"/>
      <c r="T2968" s="39"/>
      <c r="U2968" s="40"/>
      <c r="V2968" s="39"/>
      <c r="W2968" s="69"/>
      <c r="Y2968" t="s">
        <v>1004</v>
      </c>
      <c r="AA2968">
        <v>9219586</v>
      </c>
      <c r="AB2968" t="b">
        <f>if((W2968=""),false,true)</f>
        <v>0</v>
      </c>
      <c r="AD2968" s="8"/>
    </row>
    <row r="2969" ht="14.25" customHeight="1">
      <c r="A2969" s="38">
        <v>210</v>
      </c>
      <c r="B2969" s="44" t="s">
        <v>3868</v>
      </c>
      <c r="C2969" s="46" t="s">
        <v>3480</v>
      </c>
      <c r="D2969" s="46" t="s">
        <v>3864</v>
      </c>
      <c r="E2969" s="46" t="s">
        <v>3851</v>
      </c>
      <c r="F2969" s="41" t="s">
        <v>429</v>
      </c>
      <c r="G2969" s="41" t="s">
        <v>430</v>
      </c>
      <c r="H2969" s="65">
        <v>1.88</v>
      </c>
      <c r="I2969" t="s">
        <v>1720</v>
      </c>
      <c r="K2969" s="46" t="s">
        <v>3482</v>
      </c>
      <c r="L2969" s="46" t="str">
        <f>((I2969&amp;A2969)&amp;"-")&amp;B2969</f>
        <v>UC210-36-</v>
      </c>
      <c r="M2969" t="s">
        <v>583</v>
      </c>
      <c r="N2969" s="40"/>
      <c r="O2969" s="40"/>
      <c r="P2969" s="40"/>
      <c r="Q2969" s="40"/>
      <c r="R2969" s="39"/>
      <c r="S2969" s="39"/>
      <c r="T2969" s="39"/>
      <c r="U2969" s="40"/>
      <c r="V2969" s="39"/>
      <c r="W2969" s="69"/>
      <c r="Y2969" t="s">
        <v>1004</v>
      </c>
      <c r="AA2969">
        <v>9219586</v>
      </c>
      <c r="AB2969" t="b">
        <f>if((W2969=""),false,true)</f>
        <v>0</v>
      </c>
      <c r="AD2969" s="8"/>
    </row>
    <row r="2970" ht="14.25" customHeight="1">
      <c r="A2970" s="38">
        <v>210</v>
      </c>
      <c r="B2970" s="44" t="s">
        <v>766</v>
      </c>
      <c r="C2970" s="46" t="s">
        <v>3480</v>
      </c>
      <c r="D2970" s="46" t="s">
        <v>3864</v>
      </c>
      <c r="E2970" s="46" t="s">
        <v>3851</v>
      </c>
      <c r="F2970" s="41" t="s">
        <v>434</v>
      </c>
      <c r="G2970" s="41" t="s">
        <v>435</v>
      </c>
      <c r="H2970" s="65">
        <v>2.64</v>
      </c>
      <c r="I2970" t="s">
        <v>1720</v>
      </c>
      <c r="K2970" s="46" t="s">
        <v>3482</v>
      </c>
      <c r="L2970" s="46" t="str">
        <f>((I2970&amp;A2970)&amp;"-")&amp;B2970</f>
        <v>UC210-10-</v>
      </c>
      <c r="M2970" t="s">
        <v>583</v>
      </c>
      <c r="N2970" s="40"/>
      <c r="O2970" s="40"/>
      <c r="P2970" s="40"/>
      <c r="Q2970" s="40"/>
      <c r="R2970" s="39"/>
      <c r="S2970" s="39"/>
      <c r="T2970" s="39"/>
      <c r="U2970" s="40"/>
      <c r="V2970" s="39"/>
      <c r="W2970" s="69"/>
      <c r="Y2970" t="s">
        <v>1004</v>
      </c>
      <c r="AA2970">
        <v>9219586</v>
      </c>
      <c r="AB2970" t="b">
        <f>if((W2970=""),false,true)</f>
        <v>0</v>
      </c>
      <c r="AD2970" s="8"/>
    </row>
    <row r="2971" ht="14.25" customHeight="1">
      <c r="A2971" s="38">
        <v>210</v>
      </c>
      <c r="B2971" s="44" t="s">
        <v>758</v>
      </c>
      <c r="C2971" s="46" t="s">
        <v>3480</v>
      </c>
      <c r="D2971" s="46" t="s">
        <v>3864</v>
      </c>
      <c r="E2971" s="46" t="s">
        <v>3851</v>
      </c>
      <c r="F2971" s="41" t="s">
        <v>434</v>
      </c>
      <c r="G2971" s="41" t="s">
        <v>435</v>
      </c>
      <c r="H2971" s="65">
        <v>2.3</v>
      </c>
      <c r="I2971" t="s">
        <v>1720</v>
      </c>
      <c r="K2971" s="46" t="s">
        <v>3482</v>
      </c>
      <c r="L2971" s="46" t="str">
        <f>((I2971&amp;A2971)&amp;"-")&amp;B2971</f>
        <v>UC210-9-</v>
      </c>
      <c r="M2971" t="s">
        <v>583</v>
      </c>
      <c r="N2971" s="40"/>
      <c r="O2971" s="40"/>
      <c r="P2971" s="40"/>
      <c r="Q2971" s="40"/>
      <c r="R2971" s="39"/>
      <c r="S2971" s="39"/>
      <c r="T2971" s="39"/>
      <c r="U2971" s="40"/>
      <c r="V2971" s="39"/>
      <c r="W2971" s="69"/>
      <c r="Y2971" t="s">
        <v>1004</v>
      </c>
      <c r="AA2971">
        <v>9219586</v>
      </c>
      <c r="AB2971" t="b">
        <f>if((W2971=""),false,true)</f>
        <v>0</v>
      </c>
      <c r="AD2971" s="8"/>
    </row>
    <row r="2972" ht="14.25" customHeight="1">
      <c r="A2972" s="38">
        <v>1287</v>
      </c>
      <c r="B2972" s="46" t="s">
        <v>44</v>
      </c>
      <c r="C2972" s="46" t="s">
        <v>45</v>
      </c>
      <c r="D2972" s="46" t="s">
        <v>3869</v>
      </c>
      <c r="E2972" s="46" t="s">
        <v>3870</v>
      </c>
      <c r="F2972" t="s">
        <v>48</v>
      </c>
      <c r="G2972" s="46" t="s">
        <v>49</v>
      </c>
      <c r="H2972">
        <v>0.004988844875</v>
      </c>
      <c r="I2972" t="s">
        <v>37</v>
      </c>
      <c r="L2972" t="s">
        <v>50</v>
      </c>
      <c r="M2972" t="s">
        <v>39</v>
      </c>
      <c r="N2972" s="40"/>
      <c r="O2972" s="40"/>
      <c r="P2972" s="40"/>
      <c r="Q2972" s="40"/>
      <c r="R2972" s="39"/>
      <c r="S2972" s="39"/>
      <c r="T2972" s="39"/>
      <c r="U2972" s="40"/>
      <c r="V2972" s="39"/>
      <c r="W2972" s="69"/>
      <c r="Y2972" t="s">
        <v>40</v>
      </c>
      <c r="AA2972">
        <v>72755</v>
      </c>
      <c r="AB2972" s="46" t="b">
        <v>0</v>
      </c>
      <c r="AD2972" s="8"/>
    </row>
    <row r="2973" ht="14.25" customHeight="1">
      <c r="A2973" s="38">
        <v>981</v>
      </c>
      <c r="B2973" s="44" t="s">
        <v>1926</v>
      </c>
      <c r="C2973" s="46" t="s">
        <v>1219</v>
      </c>
      <c r="D2973" s="46" t="s">
        <v>3871</v>
      </c>
      <c r="E2973" s="46" t="s">
        <v>3872</v>
      </c>
      <c r="F2973" s="41" t="s">
        <v>689</v>
      </c>
      <c r="G2973" s="41" t="s">
        <v>762</v>
      </c>
      <c r="H2973" s="65">
        <f>W2973</f>
        <v>3.4317</v>
      </c>
      <c r="I2973" t="s">
        <v>37</v>
      </c>
      <c r="K2973" s="47" t="s">
        <v>43</v>
      </c>
      <c r="L2973" s="47" t="str">
        <f>((I2973&amp;A2973)&amp;"-")&amp;B2973</f>
        <v>REF981-Li; J.; Masso; J.J.; and Guertin; J.A.; Prediction of drug solubility in an acrylate adhesive based on the drug-polymer interaction parameter and drug solubility in acetonitrile. Journal of Controlled Release; 2002. 83: 211-221</v>
      </c>
      <c r="M2973" t="s">
        <v>39</v>
      </c>
      <c r="N2973" s="71">
        <f>U2973*V2973</f>
        <v>151.719776</v>
      </c>
      <c r="O2973" s="71">
        <v>100</v>
      </c>
      <c r="P2973" s="71">
        <v>0.786</v>
      </c>
      <c r="Q2973" s="71">
        <v>0.908</v>
      </c>
      <c r="R2973" s="29">
        <f>O2973/P2973</f>
        <v>127.226463104326</v>
      </c>
      <c r="S2973" s="29">
        <f>N2973/Q2973</f>
        <v>167.092264317181</v>
      </c>
      <c r="T2973" s="29">
        <f>R2973+S2973</f>
        <v>294.318727421506</v>
      </c>
      <c r="U2973" s="71">
        <v>150.2176</v>
      </c>
      <c r="V2973" s="29">
        <v>1.01</v>
      </c>
      <c r="W2973" s="60">
        <f>round((V2973/(T2973/1000)),4)</f>
        <v>3.4317</v>
      </c>
      <c r="Y2973" t="s">
        <v>40</v>
      </c>
      <c r="AA2973">
        <v>13846663</v>
      </c>
      <c r="AB2973" t="b">
        <v>1</v>
      </c>
      <c r="AD2973" s="37"/>
    </row>
    <row r="2974" ht="14.25" customHeight="1">
      <c r="A2974" s="38">
        <v>1287</v>
      </c>
      <c r="B2974" s="46" t="s">
        <v>53</v>
      </c>
      <c r="C2974" s="46" t="s">
        <v>45</v>
      </c>
      <c r="D2974" s="46" t="s">
        <v>3873</v>
      </c>
      <c r="E2974" s="46" t="s">
        <v>3874</v>
      </c>
      <c r="F2974" t="s">
        <v>48</v>
      </c>
      <c r="G2974" s="46" t="s">
        <v>49</v>
      </c>
      <c r="H2974">
        <v>0.018197008586</v>
      </c>
      <c r="I2974" t="s">
        <v>37</v>
      </c>
      <c r="L2974" t="s">
        <v>50</v>
      </c>
      <c r="M2974" t="s">
        <v>39</v>
      </c>
      <c r="N2974" s="40"/>
      <c r="O2974" s="40"/>
      <c r="P2974" s="40"/>
      <c r="Q2974" s="40"/>
      <c r="R2974" s="39"/>
      <c r="S2974" s="39"/>
      <c r="T2974" s="39"/>
      <c r="U2974" s="40"/>
      <c r="V2974" s="39"/>
      <c r="W2974" s="69"/>
      <c r="Y2974" t="s">
        <v>40</v>
      </c>
      <c r="AA2974">
        <v>6033</v>
      </c>
      <c r="AB2974" s="46" t="b">
        <v>0</v>
      </c>
      <c r="AD2974" s="8"/>
    </row>
    <row r="2975" ht="14.25" customHeight="1">
      <c r="A2975" s="38">
        <v>1287</v>
      </c>
      <c r="B2975" s="46" t="s">
        <v>44</v>
      </c>
      <c r="C2975" s="46" t="s">
        <v>45</v>
      </c>
      <c r="D2975" s="46" t="s">
        <v>3875</v>
      </c>
      <c r="E2975" s="46" t="s">
        <v>3876</v>
      </c>
      <c r="F2975" t="s">
        <v>48</v>
      </c>
      <c r="G2975" s="46" t="s">
        <v>49</v>
      </c>
      <c r="H2975">
        <v>0.00202768272</v>
      </c>
      <c r="I2975" t="s">
        <v>37</v>
      </c>
      <c r="L2975" t="s">
        <v>50</v>
      </c>
      <c r="M2975" t="s">
        <v>39</v>
      </c>
      <c r="N2975" s="40"/>
      <c r="O2975" s="40"/>
      <c r="P2975" s="40"/>
      <c r="Q2975" s="40"/>
      <c r="R2975" s="39"/>
      <c r="S2975" s="39"/>
      <c r="T2975" s="39"/>
      <c r="U2975" s="40"/>
      <c r="V2975" s="39"/>
      <c r="W2975" s="69"/>
      <c r="Y2975" t="s">
        <v>40</v>
      </c>
      <c r="AA2975">
        <v>2296429</v>
      </c>
      <c r="AB2975" s="46" t="b">
        <v>0</v>
      </c>
      <c r="AD2975" s="8"/>
    </row>
    <row r="2976" ht="14.25" customHeight="1">
      <c r="A2976" s="38">
        <v>1287</v>
      </c>
      <c r="B2976" s="46" t="s">
        <v>44</v>
      </c>
      <c r="C2976" s="46" t="s">
        <v>45</v>
      </c>
      <c r="D2976" s="46" t="s">
        <v>3877</v>
      </c>
      <c r="E2976" s="46" t="s">
        <v>3878</v>
      </c>
      <c r="F2976" t="s">
        <v>48</v>
      </c>
      <c r="G2976" s="46" t="s">
        <v>49</v>
      </c>
      <c r="H2976">
        <v>0.000291742701</v>
      </c>
      <c r="I2976" t="s">
        <v>37</v>
      </c>
      <c r="L2976" s="46" t="str">
        <f>((I2976&amp;A2976)&amp;"-")&amp;B2976</f>
        <v>REF1287-Wang 99 - S3</v>
      </c>
      <c r="M2976" t="s">
        <v>39</v>
      </c>
      <c r="N2976" s="40"/>
      <c r="O2976" s="40"/>
      <c r="P2976" s="40"/>
      <c r="Q2976" s="40"/>
      <c r="R2976" s="39"/>
      <c r="S2976" s="39"/>
      <c r="T2976" s="39"/>
      <c r="U2976" s="40"/>
      <c r="V2976" s="39"/>
      <c r="W2976" s="69"/>
      <c r="Y2976" t="s">
        <v>40</v>
      </c>
      <c r="AA2976">
        <v>28295166</v>
      </c>
      <c r="AB2976" s="46" t="b">
        <v>0</v>
      </c>
      <c r="AD2976" s="8"/>
    </row>
    <row r="2977" ht="14.25" customHeight="1">
      <c r="A2977" s="38">
        <v>1287</v>
      </c>
      <c r="B2977" s="46" t="s">
        <v>53</v>
      </c>
      <c r="C2977" s="46" t="s">
        <v>45</v>
      </c>
      <c r="D2977" s="46" t="s">
        <v>3879</v>
      </c>
      <c r="E2977" s="46" t="s">
        <v>3880</v>
      </c>
      <c r="F2977" t="s">
        <v>48</v>
      </c>
      <c r="G2977" s="46" t="s">
        <v>49</v>
      </c>
      <c r="H2977">
        <v>0.028183829313</v>
      </c>
      <c r="I2977" t="s">
        <v>37</v>
      </c>
      <c r="L2977" t="s">
        <v>50</v>
      </c>
      <c r="M2977" t="s">
        <v>39</v>
      </c>
      <c r="N2977" s="40"/>
      <c r="O2977" s="40"/>
      <c r="P2977" s="40"/>
      <c r="Q2977" s="40"/>
      <c r="R2977" s="39"/>
      <c r="S2977" s="39"/>
      <c r="T2977" s="39"/>
      <c r="U2977" s="40"/>
      <c r="V2977" s="39"/>
      <c r="W2977" s="69"/>
      <c r="Y2977" t="s">
        <v>40</v>
      </c>
      <c r="AA2977">
        <v>17369</v>
      </c>
      <c r="AB2977" s="46" t="b">
        <v>0</v>
      </c>
      <c r="AD2977" s="8"/>
    </row>
    <row r="2978" ht="14.25" customHeight="1">
      <c r="A2978" s="38">
        <v>1287</v>
      </c>
      <c r="B2978" s="46" t="s">
        <v>174</v>
      </c>
      <c r="C2978" s="46" t="s">
        <v>45</v>
      </c>
      <c r="D2978" s="46" t="s">
        <v>3879</v>
      </c>
      <c r="E2978" s="46" t="s">
        <v>3880</v>
      </c>
      <c r="F2978" t="s">
        <v>48</v>
      </c>
      <c r="G2978" s="46" t="s">
        <v>49</v>
      </c>
      <c r="H2978">
        <v>0.028183829313</v>
      </c>
      <c r="I2978" t="s">
        <v>37</v>
      </c>
      <c r="L2978" t="s">
        <v>50</v>
      </c>
      <c r="M2978" t="s">
        <v>39</v>
      </c>
      <c r="N2978" s="40"/>
      <c r="O2978" s="40"/>
      <c r="P2978" s="40"/>
      <c r="Q2978" s="40"/>
      <c r="R2978" s="39"/>
      <c r="S2978" s="39"/>
      <c r="T2978" s="39"/>
      <c r="U2978" s="40"/>
      <c r="V2978" s="39"/>
      <c r="W2978" s="69"/>
      <c r="Y2978" t="s">
        <v>40</v>
      </c>
      <c r="AA2978">
        <v>17369</v>
      </c>
      <c r="AB2978" s="46" t="b">
        <v>0</v>
      </c>
      <c r="AD2978" s="8"/>
    </row>
    <row r="2979" ht="14.25" customHeight="1">
      <c r="A2979" s="38">
        <v>1287</v>
      </c>
      <c r="B2979" s="46" t="s">
        <v>44</v>
      </c>
      <c r="C2979" s="46" t="s">
        <v>45</v>
      </c>
      <c r="D2979" s="46" t="s">
        <v>3881</v>
      </c>
      <c r="E2979" s="46" t="s">
        <v>3882</v>
      </c>
      <c r="F2979" t="s">
        <v>48</v>
      </c>
      <c r="G2979" s="46" t="s">
        <v>49</v>
      </c>
      <c r="H2979">
        <v>0.02999162519</v>
      </c>
      <c r="I2979" t="s">
        <v>37</v>
      </c>
      <c r="L2979" s="46" t="str">
        <f>((I2979&amp;A2979)&amp;"-")&amp;B2979</f>
        <v>REF1287-Wang 99 - S3</v>
      </c>
      <c r="M2979" t="s">
        <v>39</v>
      </c>
      <c r="N2979" s="40"/>
      <c r="O2979" s="40"/>
      <c r="P2979" s="40"/>
      <c r="Q2979" s="40"/>
      <c r="R2979" s="39"/>
      <c r="S2979" s="39"/>
      <c r="T2979" s="39"/>
      <c r="U2979" s="40"/>
      <c r="V2979" s="39"/>
      <c r="W2979" s="69"/>
      <c r="Y2979" t="s">
        <v>40</v>
      </c>
      <c r="AA2979">
        <v>28295074</v>
      </c>
      <c r="AB2979" s="46" t="b">
        <v>0</v>
      </c>
      <c r="AD2979" s="8"/>
    </row>
    <row r="2980" ht="14.25" customHeight="1">
      <c r="A2980" s="38">
        <v>1287</v>
      </c>
      <c r="B2980" s="46" t="s">
        <v>44</v>
      </c>
      <c r="C2980" s="46" t="s">
        <v>45</v>
      </c>
      <c r="D2980" s="46" t="s">
        <v>3883</v>
      </c>
      <c r="E2980" s="46" t="s">
        <v>3884</v>
      </c>
      <c r="F2980" t="s">
        <v>48</v>
      </c>
      <c r="G2980" s="46" t="s">
        <v>49</v>
      </c>
      <c r="H2980">
        <v>0.000213304491</v>
      </c>
      <c r="I2980" t="s">
        <v>37</v>
      </c>
      <c r="L2980" t="s">
        <v>50</v>
      </c>
      <c r="M2980" t="s">
        <v>39</v>
      </c>
      <c r="N2980" s="40"/>
      <c r="O2980" s="40"/>
      <c r="P2980" s="40"/>
      <c r="Q2980" s="40"/>
      <c r="R2980" s="39"/>
      <c r="S2980" s="39"/>
      <c r="T2980" s="39"/>
      <c r="U2980" s="40"/>
      <c r="V2980" s="39"/>
      <c r="W2980" s="69"/>
      <c r="Y2980" t="s">
        <v>40</v>
      </c>
      <c r="AA2980">
        <v>10439280</v>
      </c>
      <c r="AB2980" s="46" t="b">
        <v>0</v>
      </c>
      <c r="AD2980" s="8"/>
    </row>
    <row r="2981" ht="14.25" customHeight="1">
      <c r="A2981" s="38">
        <v>1287</v>
      </c>
      <c r="B2981" s="46" t="s">
        <v>174</v>
      </c>
      <c r="C2981" s="46" t="s">
        <v>45</v>
      </c>
      <c r="D2981" s="46" t="s">
        <v>3885</v>
      </c>
      <c r="E2981" s="46" t="s">
        <v>3886</v>
      </c>
      <c r="F2981" t="s">
        <v>48</v>
      </c>
      <c r="G2981" s="46" t="s">
        <v>49</v>
      </c>
      <c r="H2981">
        <v>0.000000018197</v>
      </c>
      <c r="I2981" t="s">
        <v>37</v>
      </c>
      <c r="L2981" t="s">
        <v>50</v>
      </c>
      <c r="M2981" t="s">
        <v>39</v>
      </c>
      <c r="N2981" s="40"/>
      <c r="O2981" s="40"/>
      <c r="P2981" s="40"/>
      <c r="Q2981" s="40"/>
      <c r="R2981" s="39"/>
      <c r="S2981" s="39"/>
      <c r="T2981" s="39"/>
      <c r="U2981" s="40"/>
      <c r="V2981" s="39"/>
      <c r="W2981" s="69"/>
      <c r="Y2981" t="s">
        <v>40</v>
      </c>
      <c r="AA2981">
        <v>6843</v>
      </c>
      <c r="AB2981" s="46" t="b">
        <v>0</v>
      </c>
      <c r="AD2981" s="8"/>
    </row>
    <row r="2982" ht="14.25" customHeight="1">
      <c r="A2982" s="38">
        <v>997</v>
      </c>
      <c r="B2982" s="44" t="s">
        <v>638</v>
      </c>
      <c r="C2982" s="46" t="s">
        <v>639</v>
      </c>
      <c r="D2982" s="46" t="s">
        <v>3887</v>
      </c>
      <c r="E2982" s="46" t="s">
        <v>3888</v>
      </c>
      <c r="F2982" s="5" t="s">
        <v>35</v>
      </c>
      <c r="G2982" s="5" t="s">
        <v>36</v>
      </c>
      <c r="H2982" s="65">
        <v>0.128824955</v>
      </c>
      <c r="I2982" t="s">
        <v>37</v>
      </c>
      <c r="K2982" s="47"/>
      <c r="L2982" s="47" t="str">
        <f>((I2982&amp;A2982)&amp;"-")&amp;B2982</f>
        <v>REF997-Kia Sepassi and Samuel H. Yalkowsky. Solubility Prediction in Octanol: A Technical Note. AAPS PharmSciTech 2006; 7 (1) Article 26</v>
      </c>
      <c r="M2982" t="s">
        <v>39</v>
      </c>
      <c r="N2982" s="71"/>
      <c r="O2982" s="71"/>
      <c r="P2982" s="71"/>
      <c r="Q2982" s="71"/>
      <c r="R2982" s="29"/>
      <c r="S2982" s="29"/>
      <c r="T2982" s="29"/>
      <c r="U2982" s="71"/>
      <c r="V2982" s="29"/>
      <c r="W2982" s="60"/>
      <c r="Y2982" t="s">
        <v>40</v>
      </c>
      <c r="AA2982">
        <v>15474</v>
      </c>
      <c r="AB2982" t="b">
        <f>if((W2982=""),false,true)</f>
        <v>0</v>
      </c>
      <c r="AD2982" s="37"/>
    </row>
    <row r="2983" ht="14.25" customHeight="1">
      <c r="A2983" s="38">
        <v>1283</v>
      </c>
      <c r="B2983" s="46" t="s">
        <v>31</v>
      </c>
      <c r="C2983" s="46" t="s">
        <v>32</v>
      </c>
      <c r="D2983" s="46" t="s">
        <v>3887</v>
      </c>
      <c r="E2983" s="46" t="s">
        <v>3888</v>
      </c>
      <c r="F2983" t="s">
        <v>35</v>
      </c>
      <c r="G2983" s="46" t="s">
        <v>36</v>
      </c>
      <c r="H2983">
        <v>0.0707945784</v>
      </c>
      <c r="I2983" t="s">
        <v>37</v>
      </c>
      <c r="L2983" t="s">
        <v>38</v>
      </c>
      <c r="M2983" t="s">
        <v>39</v>
      </c>
      <c r="N2983" s="40"/>
      <c r="O2983" s="40"/>
      <c r="P2983" s="40"/>
      <c r="Q2983" s="40"/>
      <c r="R2983" s="39"/>
      <c r="S2983" s="39"/>
      <c r="T2983" s="39"/>
      <c r="U2983" s="40"/>
      <c r="V2983" s="39"/>
      <c r="W2983" s="69"/>
      <c r="Y2983" t="s">
        <v>40</v>
      </c>
      <c r="AA2983">
        <v>15474</v>
      </c>
      <c r="AB2983" s="46" t="b">
        <f>if((W2983=""),false,true)</f>
        <v>0</v>
      </c>
      <c r="AD2983" s="8"/>
    </row>
    <row r="2984" ht="14.25" customHeight="1">
      <c r="A2984" s="38">
        <v>1287</v>
      </c>
      <c r="B2984" s="46" t="s">
        <v>53</v>
      </c>
      <c r="C2984" s="46" t="s">
        <v>45</v>
      </c>
      <c r="D2984" s="46" t="s">
        <v>3887</v>
      </c>
      <c r="E2984" s="46" t="s">
        <v>3888</v>
      </c>
      <c r="F2984" t="s">
        <v>48</v>
      </c>
      <c r="G2984" s="46" t="s">
        <v>49</v>
      </c>
      <c r="H2984">
        <v>0.000000275423</v>
      </c>
      <c r="I2984" t="s">
        <v>37</v>
      </c>
      <c r="L2984" t="s">
        <v>50</v>
      </c>
      <c r="M2984" t="s">
        <v>39</v>
      </c>
      <c r="N2984" s="40"/>
      <c r="O2984" s="40"/>
      <c r="P2984" s="40"/>
      <c r="Q2984" s="40"/>
      <c r="R2984" s="39"/>
      <c r="S2984" s="39"/>
      <c r="T2984" s="39"/>
      <c r="U2984" s="40"/>
      <c r="V2984" s="39"/>
      <c r="W2984" s="69"/>
      <c r="Y2984" t="s">
        <v>40</v>
      </c>
      <c r="AA2984">
        <v>15474</v>
      </c>
      <c r="AB2984" s="46" t="b">
        <v>0</v>
      </c>
      <c r="AD2984" s="8"/>
    </row>
    <row r="2985" ht="14.25" customHeight="1">
      <c r="A2985" s="38">
        <v>1287</v>
      </c>
      <c r="B2985" s="46" t="s">
        <v>174</v>
      </c>
      <c r="C2985" s="46" t="s">
        <v>45</v>
      </c>
      <c r="D2985" s="46" t="s">
        <v>3887</v>
      </c>
      <c r="E2985" s="46" t="s">
        <v>3888</v>
      </c>
      <c r="F2985" t="s">
        <v>48</v>
      </c>
      <c r="G2985" s="46" t="s">
        <v>49</v>
      </c>
      <c r="H2985">
        <v>0.000000275423</v>
      </c>
      <c r="I2985" t="s">
        <v>37</v>
      </c>
      <c r="L2985" t="s">
        <v>50</v>
      </c>
      <c r="M2985" t="s">
        <v>39</v>
      </c>
      <c r="N2985" s="40"/>
      <c r="O2985" s="40"/>
      <c r="P2985" s="40"/>
      <c r="Q2985" s="40"/>
      <c r="R2985" s="39"/>
      <c r="S2985" s="39"/>
      <c r="T2985" s="39"/>
      <c r="U2985" s="40"/>
      <c r="V2985" s="39"/>
      <c r="W2985" s="69"/>
      <c r="Y2985" t="s">
        <v>40</v>
      </c>
      <c r="AA2985">
        <v>15474</v>
      </c>
      <c r="AB2985" s="46" t="b">
        <v>0</v>
      </c>
      <c r="AD2985" s="8"/>
    </row>
    <row r="2986" ht="14.25" customHeight="1">
      <c r="A2986" s="38">
        <v>1308</v>
      </c>
      <c r="B2986" s="46" t="s">
        <v>41</v>
      </c>
      <c r="C2986" s="46" t="s">
        <v>42</v>
      </c>
      <c r="D2986" s="46" t="s">
        <v>3887</v>
      </c>
      <c r="E2986" s="46" t="s">
        <v>3888</v>
      </c>
      <c r="F2986" t="s">
        <v>35</v>
      </c>
      <c r="G2986" s="12" t="s">
        <v>36</v>
      </c>
      <c r="H2986">
        <v>0.141253754462275</v>
      </c>
      <c r="I2986" t="s">
        <v>37</v>
      </c>
      <c r="K2986" s="47" t="s">
        <v>43</v>
      </c>
      <c r="L2986" s="47" t="str">
        <f>((I2986&amp;A2986)&amp;"-")&amp;B2986</f>
        <v>REF1308-Abraham M.H. and Acree Jr. W.E. The solubility of liquid and solid compounds in dry octan-1-ol. Chemosphere (2013)</v>
      </c>
      <c r="M2986" t="s">
        <v>39</v>
      </c>
      <c r="N2986" s="71"/>
      <c r="O2986" s="71"/>
      <c r="P2986" s="71"/>
      <c r="Q2986" s="71"/>
      <c r="R2986" s="29"/>
      <c r="S2986" s="29"/>
      <c r="T2986" s="29"/>
      <c r="U2986" s="71"/>
      <c r="V2986" s="29"/>
      <c r="W2986" s="60"/>
      <c r="Y2986" t="s">
        <v>40</v>
      </c>
      <c r="AA2986">
        <v>15474</v>
      </c>
      <c r="AB2986" t="b">
        <f>if((W2986=""),false,true)</f>
        <v>0</v>
      </c>
      <c r="AD2986" s="37"/>
    </row>
    <row r="2987" ht="14.25" customHeight="1">
      <c r="A2987" s="38">
        <v>1188</v>
      </c>
      <c r="B2987" s="46" t="s">
        <v>3399</v>
      </c>
      <c r="C2987" s="46" t="s">
        <v>577</v>
      </c>
      <c r="D2987" s="11" t="s">
        <v>3889</v>
      </c>
      <c r="E2987" s="11" t="s">
        <v>3890</v>
      </c>
      <c r="F2987" s="7" t="s">
        <v>434</v>
      </c>
      <c r="G2987" s="7" t="s">
        <v>593</v>
      </c>
      <c r="H2987">
        <v>0.339</v>
      </c>
      <c r="I2987" s="46" t="s">
        <v>37</v>
      </c>
      <c r="K2987" s="46"/>
      <c r="L2987" t="s">
        <v>3402</v>
      </c>
      <c r="M2987" t="s">
        <v>39</v>
      </c>
      <c r="N2987" s="40"/>
      <c r="O2987" s="40"/>
      <c r="P2987" s="40"/>
      <c r="Q2987" s="40"/>
      <c r="R2987" s="39"/>
      <c r="S2987" s="39"/>
      <c r="T2987" s="39"/>
      <c r="U2987" s="40"/>
      <c r="V2987" s="39"/>
      <c r="W2987" s="69"/>
      <c r="Y2987" t="s">
        <v>40</v>
      </c>
      <c r="AA2987">
        <v>6845</v>
      </c>
      <c r="AB2987" s="46" t="b">
        <f>if((W2987=""),false,true)</f>
        <v>0</v>
      </c>
      <c r="AD2987" s="8"/>
    </row>
    <row r="2988" ht="14.25" customHeight="1">
      <c r="A2988" s="38">
        <v>1287</v>
      </c>
      <c r="B2988" s="46" t="s">
        <v>53</v>
      </c>
      <c r="C2988" s="46" t="s">
        <v>45</v>
      </c>
      <c r="D2988" s="46" t="s">
        <v>3891</v>
      </c>
      <c r="E2988" s="46" t="s">
        <v>3892</v>
      </c>
      <c r="F2988" t="s">
        <v>48</v>
      </c>
      <c r="G2988" s="46" t="s">
        <v>49</v>
      </c>
      <c r="H2988">
        <v>0.028840315031</v>
      </c>
      <c r="I2988" t="s">
        <v>37</v>
      </c>
      <c r="L2988" s="46" t="str">
        <f>((I2988&amp;A2988)&amp;"-")&amp;B2988</f>
        <v>REF1287-Wang 99 - S1</v>
      </c>
      <c r="M2988" t="s">
        <v>39</v>
      </c>
      <c r="N2988" s="40"/>
      <c r="O2988" s="40"/>
      <c r="P2988" s="40"/>
      <c r="Q2988" s="40"/>
      <c r="R2988" s="39"/>
      <c r="S2988" s="39"/>
      <c r="T2988" s="39"/>
      <c r="U2988" s="40"/>
      <c r="V2988" s="39"/>
      <c r="W2988" s="69"/>
      <c r="Y2988" t="s">
        <v>40</v>
      </c>
      <c r="AA2988">
        <v>21105699</v>
      </c>
      <c r="AB2988" s="46" t="b">
        <v>0</v>
      </c>
      <c r="AD2988" s="8"/>
    </row>
    <row r="2989" ht="14.25" customHeight="1">
      <c r="A2989" s="38">
        <v>1287</v>
      </c>
      <c r="B2989" s="46" t="s">
        <v>44</v>
      </c>
      <c r="C2989" s="46" t="s">
        <v>45</v>
      </c>
      <c r="D2989" s="46" t="s">
        <v>3893</v>
      </c>
      <c r="E2989" s="46" t="s">
        <v>3894</v>
      </c>
      <c r="F2989" t="s">
        <v>48</v>
      </c>
      <c r="G2989" s="46" t="s">
        <v>49</v>
      </c>
      <c r="H2989">
        <v>0.238231946936</v>
      </c>
      <c r="I2989" t="s">
        <v>37</v>
      </c>
      <c r="L2989" t="s">
        <v>50</v>
      </c>
      <c r="M2989" t="s">
        <v>39</v>
      </c>
      <c r="N2989" s="40"/>
      <c r="O2989" s="40"/>
      <c r="P2989" s="40"/>
      <c r="Q2989" s="40"/>
      <c r="R2989" s="39"/>
      <c r="S2989" s="39"/>
      <c r="T2989" s="39"/>
      <c r="U2989" s="40"/>
      <c r="V2989" s="39"/>
      <c r="W2989" s="69"/>
      <c r="Y2989" t="s">
        <v>40</v>
      </c>
      <c r="AA2989">
        <v>190468</v>
      </c>
      <c r="AB2989" s="46" t="b">
        <v>0</v>
      </c>
      <c r="AD2989" s="8"/>
    </row>
    <row r="2990" ht="14.25" customHeight="1">
      <c r="A2990" s="38">
        <v>1287</v>
      </c>
      <c r="B2990" s="46" t="s">
        <v>53</v>
      </c>
      <c r="C2990" s="46" t="s">
        <v>45</v>
      </c>
      <c r="D2990" s="46" t="s">
        <v>3895</v>
      </c>
      <c r="E2990" s="46" t="s">
        <v>3896</v>
      </c>
      <c r="F2990" t="s">
        <v>48</v>
      </c>
      <c r="G2990" s="46" t="s">
        <v>49</v>
      </c>
      <c r="H2990">
        <v>0.002951209227</v>
      </c>
      <c r="I2990" t="s">
        <v>37</v>
      </c>
      <c r="L2990" t="s">
        <v>50</v>
      </c>
      <c r="M2990" t="s">
        <v>39</v>
      </c>
      <c r="N2990" s="40"/>
      <c r="O2990" s="40"/>
      <c r="P2990" s="40"/>
      <c r="Q2990" s="40"/>
      <c r="R2990" s="39"/>
      <c r="S2990" s="39"/>
      <c r="T2990" s="39"/>
      <c r="U2990" s="40"/>
      <c r="V2990" s="39"/>
      <c r="W2990" s="69"/>
      <c r="Y2990" t="s">
        <v>40</v>
      </c>
      <c r="AA2990">
        <v>16244</v>
      </c>
      <c r="AB2990" s="46" t="b">
        <v>0</v>
      </c>
      <c r="AD2990" s="8"/>
    </row>
    <row r="2991" ht="14.25" customHeight="1">
      <c r="A2991" s="38">
        <v>1287</v>
      </c>
      <c r="B2991" s="46" t="s">
        <v>174</v>
      </c>
      <c r="C2991" s="46" t="s">
        <v>45</v>
      </c>
      <c r="D2991" s="46" t="s">
        <v>3897</v>
      </c>
      <c r="E2991" s="46" t="s">
        <v>3898</v>
      </c>
      <c r="F2991" t="s">
        <v>48</v>
      </c>
      <c r="G2991" s="46" t="s">
        <v>49</v>
      </c>
      <c r="H2991">
        <v>0.00034673685</v>
      </c>
      <c r="I2991" t="s">
        <v>37</v>
      </c>
      <c r="L2991" t="s">
        <v>50</v>
      </c>
      <c r="M2991" t="s">
        <v>39</v>
      </c>
      <c r="N2991" s="40"/>
      <c r="O2991" s="40"/>
      <c r="P2991" s="40"/>
      <c r="Q2991" s="40"/>
      <c r="R2991" s="39"/>
      <c r="S2991" s="39"/>
      <c r="T2991" s="39"/>
      <c r="U2991" s="40"/>
      <c r="V2991" s="39"/>
      <c r="W2991" s="69"/>
      <c r="Y2991" t="s">
        <v>40</v>
      </c>
      <c r="AA2991">
        <v>16741</v>
      </c>
      <c r="AB2991" s="46" t="b">
        <v>0</v>
      </c>
      <c r="AD2991" s="8"/>
    </row>
    <row r="2992" ht="14.25" customHeight="1">
      <c r="A2992" s="38">
        <v>1287</v>
      </c>
      <c r="B2992" s="46" t="s">
        <v>44</v>
      </c>
      <c r="C2992" s="46" t="s">
        <v>45</v>
      </c>
      <c r="D2992" s="46" t="s">
        <v>3899</v>
      </c>
      <c r="E2992" s="46" t="s">
        <v>3900</v>
      </c>
      <c r="F2992" t="s">
        <v>48</v>
      </c>
      <c r="G2992" s="46" t="s">
        <v>49</v>
      </c>
      <c r="H2992">
        <v>0.021379620895</v>
      </c>
      <c r="I2992" t="s">
        <v>37</v>
      </c>
      <c r="L2992" t="s">
        <v>50</v>
      </c>
      <c r="M2992" t="s">
        <v>39</v>
      </c>
      <c r="N2992" s="40"/>
      <c r="O2992" s="40"/>
      <c r="P2992" s="40"/>
      <c r="Q2992" s="40"/>
      <c r="R2992" s="39"/>
      <c r="S2992" s="39"/>
      <c r="T2992" s="39"/>
      <c r="U2992" s="40"/>
      <c r="V2992" s="39"/>
      <c r="W2992" s="69"/>
      <c r="Y2992" t="s">
        <v>40</v>
      </c>
      <c r="AA2992">
        <v>3924312</v>
      </c>
      <c r="AB2992" s="46" t="b">
        <v>0</v>
      </c>
      <c r="AD2992" s="8"/>
    </row>
    <row r="2993" ht="14.25" customHeight="1">
      <c r="A2993" s="38">
        <v>1287</v>
      </c>
      <c r="B2993" s="46" t="s">
        <v>44</v>
      </c>
      <c r="C2993" s="46" t="s">
        <v>45</v>
      </c>
      <c r="D2993" s="46" t="s">
        <v>3901</v>
      </c>
      <c r="E2993" s="46" t="s">
        <v>3902</v>
      </c>
      <c r="F2993" t="s">
        <v>48</v>
      </c>
      <c r="G2993" s="46" t="s">
        <v>49</v>
      </c>
      <c r="H2993">
        <v>0.003872576449</v>
      </c>
      <c r="I2993" t="s">
        <v>37</v>
      </c>
      <c r="L2993" t="s">
        <v>50</v>
      </c>
      <c r="M2993" t="s">
        <v>39</v>
      </c>
      <c r="N2993" s="40"/>
      <c r="O2993" s="40"/>
      <c r="P2993" s="40"/>
      <c r="Q2993" s="40"/>
      <c r="R2993" s="39"/>
      <c r="S2993" s="39"/>
      <c r="T2993" s="39"/>
      <c r="U2993" s="40"/>
      <c r="V2993" s="39"/>
      <c r="W2993" s="69"/>
      <c r="Y2993" t="s">
        <v>40</v>
      </c>
      <c r="AA2993">
        <v>3636435</v>
      </c>
      <c r="AB2993" s="46" t="b">
        <v>0</v>
      </c>
      <c r="AD2993" s="8"/>
    </row>
    <row r="2994" ht="14.25" customHeight="1">
      <c r="A2994" s="38">
        <v>1287</v>
      </c>
      <c r="B2994" s="46" t="s">
        <v>44</v>
      </c>
      <c r="C2994" s="46" t="s">
        <v>45</v>
      </c>
      <c r="D2994" s="46" t="s">
        <v>3903</v>
      </c>
      <c r="E2994" s="46" t="s">
        <v>3904</v>
      </c>
      <c r="F2994" t="s">
        <v>48</v>
      </c>
      <c r="G2994" s="46" t="s">
        <v>49</v>
      </c>
      <c r="H2994">
        <v>0.000008203515</v>
      </c>
      <c r="I2994" t="s">
        <v>37</v>
      </c>
      <c r="L2994" t="s">
        <v>50</v>
      </c>
      <c r="M2994" t="s">
        <v>39</v>
      </c>
      <c r="N2994" s="40"/>
      <c r="O2994" s="40"/>
      <c r="P2994" s="40"/>
      <c r="Q2994" s="40"/>
      <c r="R2994" s="39"/>
      <c r="S2994" s="39"/>
      <c r="T2994" s="39"/>
      <c r="U2994" s="40"/>
      <c r="V2994" s="39"/>
      <c r="W2994" s="69"/>
      <c r="Y2994" t="s">
        <v>40</v>
      </c>
      <c r="AA2994">
        <v>115829</v>
      </c>
      <c r="AB2994" s="46" t="b">
        <v>0</v>
      </c>
      <c r="AD2994" s="8"/>
    </row>
    <row r="2995" ht="14.25" customHeight="1">
      <c r="A2995" s="38">
        <v>1287</v>
      </c>
      <c r="B2995" s="46" t="s">
        <v>53</v>
      </c>
      <c r="C2995" s="46" t="s">
        <v>45</v>
      </c>
      <c r="D2995" s="46" t="s">
        <v>3905</v>
      </c>
      <c r="E2995" s="46" t="s">
        <v>3906</v>
      </c>
      <c r="F2995" t="s">
        <v>48</v>
      </c>
      <c r="G2995" s="46" t="s">
        <v>49</v>
      </c>
      <c r="H2995">
        <v>0.000010471285</v>
      </c>
      <c r="I2995" t="s">
        <v>37</v>
      </c>
      <c r="L2995" t="s">
        <v>50</v>
      </c>
      <c r="M2995" t="s">
        <v>39</v>
      </c>
      <c r="N2995" s="40"/>
      <c r="O2995" s="40"/>
      <c r="P2995" s="40"/>
      <c r="Q2995" s="40"/>
      <c r="R2995" s="39"/>
      <c r="S2995" s="39"/>
      <c r="T2995" s="39"/>
      <c r="U2995" s="40"/>
      <c r="V2995" s="39"/>
      <c r="W2995" s="69"/>
      <c r="Y2995" t="s">
        <v>40</v>
      </c>
      <c r="AA2995">
        <v>15301</v>
      </c>
      <c r="AB2995" s="46" t="b">
        <v>0</v>
      </c>
      <c r="AD2995" s="8"/>
    </row>
    <row r="2996" ht="14.25" customHeight="1">
      <c r="A2996" s="38">
        <v>1169</v>
      </c>
      <c r="B2996" s="46" t="s">
        <v>3907</v>
      </c>
      <c r="C2996" s="46" t="s">
        <v>577</v>
      </c>
      <c r="D2996" s="11" t="s">
        <v>3908</v>
      </c>
      <c r="E2996" s="11" t="s">
        <v>3909</v>
      </c>
      <c r="F2996" s="7" t="s">
        <v>586</v>
      </c>
      <c r="G2996" s="7" t="s">
        <v>587</v>
      </c>
      <c r="H2996">
        <v>0.74623353829785</v>
      </c>
      <c r="I2996" s="46" t="s">
        <v>37</v>
      </c>
      <c r="K2996" s="46"/>
      <c r="L2996" t="s">
        <v>3910</v>
      </c>
      <c r="M2996" t="s">
        <v>39</v>
      </c>
      <c r="N2996" s="40"/>
      <c r="O2996" s="40"/>
      <c r="P2996" s="40"/>
      <c r="Q2996" s="40"/>
      <c r="R2996" s="39"/>
      <c r="S2996" s="39"/>
      <c r="T2996" s="39"/>
      <c r="U2996" s="40"/>
      <c r="V2996" s="39"/>
      <c r="W2996" s="69"/>
      <c r="Y2996" t="s">
        <v>40</v>
      </c>
      <c r="AA2996">
        <v>6604</v>
      </c>
      <c r="AB2996" s="46" t="b">
        <f>if((W2996=""),false,true)</f>
        <v>0</v>
      </c>
      <c r="AD2996" s="8"/>
    </row>
    <row r="2997" ht="14.25" customHeight="1">
      <c r="A2997" s="38">
        <v>1169</v>
      </c>
      <c r="B2997" s="46" t="s">
        <v>3907</v>
      </c>
      <c r="C2997" s="46" t="s">
        <v>577</v>
      </c>
      <c r="D2997" s="11" t="s">
        <v>3908</v>
      </c>
      <c r="E2997" s="11" t="s">
        <v>3909</v>
      </c>
      <c r="F2997" s="7" t="s">
        <v>689</v>
      </c>
      <c r="G2997" s="7" t="s">
        <v>690</v>
      </c>
      <c r="H2997">
        <v>0.09469488778698</v>
      </c>
      <c r="I2997" s="46" t="s">
        <v>37</v>
      </c>
      <c r="K2997" s="46"/>
      <c r="L2997" t="s">
        <v>3910</v>
      </c>
      <c r="M2997" t="s">
        <v>39</v>
      </c>
      <c r="N2997" s="40"/>
      <c r="O2997" s="40"/>
      <c r="P2997" s="40"/>
      <c r="Q2997" s="40"/>
      <c r="R2997" s="39"/>
      <c r="S2997" s="39"/>
      <c r="T2997" s="39"/>
      <c r="U2997" s="40"/>
      <c r="V2997" s="39"/>
      <c r="W2997" s="69"/>
      <c r="Y2997" t="s">
        <v>40</v>
      </c>
      <c r="AA2997">
        <v>6604</v>
      </c>
      <c r="AB2997" s="46" t="b">
        <f>if((W2997=""),false,true)</f>
        <v>0</v>
      </c>
      <c r="AD2997" s="8"/>
    </row>
    <row r="2998" ht="14.25" customHeight="1">
      <c r="A2998" s="38">
        <v>1169</v>
      </c>
      <c r="B2998" s="46" t="s">
        <v>3907</v>
      </c>
      <c r="C2998" s="46" t="s">
        <v>577</v>
      </c>
      <c r="D2998" s="11" t="s">
        <v>3908</v>
      </c>
      <c r="E2998" s="11" t="s">
        <v>3909</v>
      </c>
      <c r="F2998" s="7" t="s">
        <v>429</v>
      </c>
      <c r="G2998" s="7" t="s">
        <v>590</v>
      </c>
      <c r="H2998">
        <v>0.18271336942133</v>
      </c>
      <c r="I2998" s="46" t="s">
        <v>37</v>
      </c>
      <c r="K2998" s="46"/>
      <c r="L2998" t="s">
        <v>3910</v>
      </c>
      <c r="M2998" t="s">
        <v>39</v>
      </c>
      <c r="N2998" s="40"/>
      <c r="O2998" s="40"/>
      <c r="P2998" s="40"/>
      <c r="Q2998" s="40"/>
      <c r="R2998" s="39"/>
      <c r="S2998" s="39"/>
      <c r="T2998" s="39"/>
      <c r="U2998" s="40"/>
      <c r="V2998" s="39"/>
      <c r="W2998" s="69"/>
      <c r="Y2998" t="s">
        <v>40</v>
      </c>
      <c r="AA2998">
        <v>6604</v>
      </c>
      <c r="AB2998" s="46" t="b">
        <f>if((W2998=""),false,true)</f>
        <v>0</v>
      </c>
      <c r="AD2998" s="8"/>
    </row>
    <row r="2999" ht="14.25" customHeight="1">
      <c r="A2999" s="38">
        <v>1169</v>
      </c>
      <c r="B2999" s="46" t="s">
        <v>3907</v>
      </c>
      <c r="C2999" s="46" t="s">
        <v>577</v>
      </c>
      <c r="D2999" s="11" t="s">
        <v>3908</v>
      </c>
      <c r="E2999" s="11" t="s">
        <v>3909</v>
      </c>
      <c r="F2999" s="7" t="s">
        <v>238</v>
      </c>
      <c r="G2999" s="7" t="s">
        <v>1365</v>
      </c>
      <c r="H2999">
        <v>0.81608258614395</v>
      </c>
      <c r="I2999" s="46" t="s">
        <v>37</v>
      </c>
      <c r="K2999" s="46"/>
      <c r="L2999" t="s">
        <v>3910</v>
      </c>
      <c r="M2999" t="s">
        <v>39</v>
      </c>
      <c r="N2999" s="40"/>
      <c r="O2999" s="40"/>
      <c r="P2999" s="40"/>
      <c r="Q2999" s="40"/>
      <c r="R2999" s="39"/>
      <c r="S2999" s="39"/>
      <c r="T2999" s="39"/>
      <c r="U2999" s="40"/>
      <c r="V2999" s="39"/>
      <c r="W2999" s="69"/>
      <c r="Y2999" t="s">
        <v>40</v>
      </c>
      <c r="AA2999">
        <v>6604</v>
      </c>
      <c r="AB2999" s="46" t="b">
        <f>if((W2999=""),false,true)</f>
        <v>0</v>
      </c>
      <c r="AD2999" s="8"/>
    </row>
    <row r="3000" ht="14.25" customHeight="1">
      <c r="A3000" s="38">
        <v>1169</v>
      </c>
      <c r="B3000" s="46" t="s">
        <v>3907</v>
      </c>
      <c r="C3000" s="46" t="s">
        <v>577</v>
      </c>
      <c r="D3000" s="11" t="s">
        <v>3908</v>
      </c>
      <c r="E3000" s="11" t="s">
        <v>3909</v>
      </c>
      <c r="F3000" s="7" t="s">
        <v>48</v>
      </c>
      <c r="G3000" s="7" t="s">
        <v>49</v>
      </c>
      <c r="H3000">
        <v>0.001574935032464</v>
      </c>
      <c r="I3000" s="46" t="s">
        <v>37</v>
      </c>
      <c r="K3000" s="46"/>
      <c r="L3000" t="s">
        <v>3910</v>
      </c>
      <c r="M3000" t="s">
        <v>39</v>
      </c>
      <c r="N3000" s="40"/>
      <c r="O3000" s="40"/>
      <c r="P3000" s="40"/>
      <c r="Q3000" s="40"/>
      <c r="R3000" s="39"/>
      <c r="S3000" s="39"/>
      <c r="T3000" s="39"/>
      <c r="U3000" s="40"/>
      <c r="V3000" s="39"/>
      <c r="W3000" s="69"/>
      <c r="Y3000" t="s">
        <v>40</v>
      </c>
      <c r="AA3000">
        <v>6604</v>
      </c>
      <c r="AB3000" s="46" t="b">
        <f>if((W3000=""),false,true)</f>
        <v>0</v>
      </c>
      <c r="AD3000" s="8"/>
    </row>
    <row r="3001" ht="14.25" customHeight="1">
      <c r="A3001" s="38">
        <v>1287</v>
      </c>
      <c r="B3001" s="46" t="s">
        <v>53</v>
      </c>
      <c r="C3001" s="46" t="s">
        <v>45</v>
      </c>
      <c r="D3001" s="46" t="s">
        <v>3911</v>
      </c>
      <c r="E3001" s="46" t="s">
        <v>3912</v>
      </c>
      <c r="F3001" t="s">
        <v>48</v>
      </c>
      <c r="G3001" s="46" t="s">
        <v>49</v>
      </c>
      <c r="H3001">
        <v>0.000107151931</v>
      </c>
      <c r="I3001" t="s">
        <v>37</v>
      </c>
      <c r="L3001" t="s">
        <v>50</v>
      </c>
      <c r="M3001" t="s">
        <v>39</v>
      </c>
      <c r="N3001" s="40"/>
      <c r="O3001" s="40"/>
      <c r="P3001" s="40"/>
      <c r="Q3001" s="40"/>
      <c r="R3001" s="39"/>
      <c r="S3001" s="39"/>
      <c r="T3001" s="39"/>
      <c r="U3001" s="40"/>
      <c r="V3001" s="39"/>
      <c r="W3001" s="69"/>
      <c r="Y3001" t="s">
        <v>40</v>
      </c>
      <c r="AA3001">
        <v>65628</v>
      </c>
      <c r="AB3001" s="46" t="b">
        <v>0</v>
      </c>
      <c r="AD3001" s="8"/>
    </row>
    <row r="3002" ht="14.25" customHeight="1">
      <c r="A3002" s="38">
        <v>1287</v>
      </c>
      <c r="B3002" s="46" t="s">
        <v>44</v>
      </c>
      <c r="C3002" s="46" t="s">
        <v>45</v>
      </c>
      <c r="D3002" s="46" t="s">
        <v>3913</v>
      </c>
      <c r="E3002" s="46" t="s">
        <v>3914</v>
      </c>
      <c r="F3002" t="s">
        <v>48</v>
      </c>
      <c r="G3002" s="46" t="s">
        <v>49</v>
      </c>
      <c r="H3002">
        <v>0.000959400632</v>
      </c>
      <c r="I3002" t="s">
        <v>37</v>
      </c>
      <c r="L3002" t="s">
        <v>50</v>
      </c>
      <c r="M3002" t="s">
        <v>39</v>
      </c>
      <c r="N3002" s="40"/>
      <c r="O3002" s="40"/>
      <c r="P3002" s="40"/>
      <c r="Q3002" s="40"/>
      <c r="R3002" s="39"/>
      <c r="S3002" s="39"/>
      <c r="T3002" s="39"/>
      <c r="U3002" s="40"/>
      <c r="V3002" s="39"/>
      <c r="W3002" s="69"/>
      <c r="Y3002" t="s">
        <v>40</v>
      </c>
      <c r="AA3002">
        <v>10439281</v>
      </c>
      <c r="AB3002" s="46" t="b">
        <v>0</v>
      </c>
      <c r="AD3002" s="8"/>
    </row>
    <row r="3003" ht="14.25" customHeight="1">
      <c r="A3003" s="38">
        <v>1287</v>
      </c>
      <c r="B3003" s="46" t="s">
        <v>53</v>
      </c>
      <c r="C3003" s="46" t="s">
        <v>45</v>
      </c>
      <c r="D3003" s="46" t="s">
        <v>3915</v>
      </c>
      <c r="E3003" s="46" t="s">
        <v>3916</v>
      </c>
      <c r="F3003" t="s">
        <v>48</v>
      </c>
      <c r="G3003" s="46" t="s">
        <v>49</v>
      </c>
      <c r="H3003">
        <v>3.890451449943</v>
      </c>
      <c r="I3003" t="s">
        <v>37</v>
      </c>
      <c r="L3003" t="s">
        <v>50</v>
      </c>
      <c r="M3003" t="s">
        <v>39</v>
      </c>
      <c r="N3003" s="40"/>
      <c r="O3003" s="40"/>
      <c r="P3003" s="40"/>
      <c r="Q3003" s="40"/>
      <c r="R3003" s="39"/>
      <c r="S3003" s="39"/>
      <c r="T3003" s="39"/>
      <c r="U3003" s="40"/>
      <c r="V3003" s="39"/>
      <c r="W3003" s="69"/>
      <c r="Y3003" t="s">
        <v>40</v>
      </c>
      <c r="AA3003">
        <v>93916</v>
      </c>
      <c r="AB3003" s="46" t="b">
        <v>0</v>
      </c>
      <c r="AD3003" s="8"/>
    </row>
    <row r="3004" ht="14.25" customHeight="1">
      <c r="A3004" s="38">
        <v>1287</v>
      </c>
      <c r="B3004" s="46" t="s">
        <v>53</v>
      </c>
      <c r="C3004" s="46" t="s">
        <v>45</v>
      </c>
      <c r="D3004" s="46" t="s">
        <v>3917</v>
      </c>
      <c r="E3004" s="46" t="s">
        <v>3918</v>
      </c>
      <c r="F3004" t="s">
        <v>48</v>
      </c>
      <c r="G3004" s="46" t="s">
        <v>49</v>
      </c>
      <c r="H3004">
        <v>0.000000014125</v>
      </c>
      <c r="I3004" t="s">
        <v>37</v>
      </c>
      <c r="L3004" t="s">
        <v>50</v>
      </c>
      <c r="M3004" t="s">
        <v>39</v>
      </c>
      <c r="N3004" s="40"/>
      <c r="O3004" s="40"/>
      <c r="P3004" s="40"/>
      <c r="Q3004" s="40"/>
      <c r="R3004" s="39"/>
      <c r="S3004" s="39"/>
      <c r="T3004" s="39"/>
      <c r="U3004" s="40"/>
      <c r="V3004" s="39"/>
      <c r="W3004" s="69"/>
      <c r="Y3004" t="s">
        <v>40</v>
      </c>
      <c r="AA3004">
        <v>9769</v>
      </c>
      <c r="AB3004" s="46" t="b">
        <v>0</v>
      </c>
      <c r="AD3004" s="8"/>
    </row>
    <row r="3005" ht="14.25" customHeight="1">
      <c r="A3005" s="38">
        <v>1287</v>
      </c>
      <c r="B3005" s="46" t="s">
        <v>53</v>
      </c>
      <c r="C3005" s="46" t="s">
        <v>45</v>
      </c>
      <c r="D3005" s="46" t="s">
        <v>3919</v>
      </c>
      <c r="E3005" s="46" t="s">
        <v>3920</v>
      </c>
      <c r="F3005" t="s">
        <v>48</v>
      </c>
      <c r="G3005" s="46" t="s">
        <v>49</v>
      </c>
      <c r="H3005">
        <v>0.000000047863</v>
      </c>
      <c r="I3005" t="s">
        <v>37</v>
      </c>
      <c r="L3005" s="46" t="str">
        <f>((I3005&amp;A3005)&amp;"-")&amp;B3005</f>
        <v>REF1287-Wang 99 - S1</v>
      </c>
      <c r="M3005" t="s">
        <v>39</v>
      </c>
      <c r="N3005" s="40"/>
      <c r="O3005" s="40"/>
      <c r="P3005" s="40"/>
      <c r="Q3005" s="40"/>
      <c r="R3005" s="39"/>
      <c r="S3005" s="39"/>
      <c r="T3005" s="39"/>
      <c r="U3005" s="40"/>
      <c r="V3005" s="39"/>
      <c r="W3005" s="69"/>
      <c r="Y3005" t="s">
        <v>40</v>
      </c>
      <c r="AA3005">
        <v>28295220</v>
      </c>
      <c r="AB3005" s="46" t="b">
        <v>0</v>
      </c>
      <c r="AD3005" s="8"/>
    </row>
    <row r="3006" ht="14.25" customHeight="1">
      <c r="A3006" s="38">
        <v>1287</v>
      </c>
      <c r="B3006" s="46" t="s">
        <v>44</v>
      </c>
      <c r="C3006" s="46" t="s">
        <v>45</v>
      </c>
      <c r="D3006" s="46" t="s">
        <v>3921</v>
      </c>
      <c r="E3006" s="46" t="s">
        <v>3922</v>
      </c>
      <c r="F3006" t="s">
        <v>48</v>
      </c>
      <c r="G3006" s="46" t="s">
        <v>49</v>
      </c>
      <c r="H3006">
        <v>0.156675107011</v>
      </c>
      <c r="I3006" t="s">
        <v>37</v>
      </c>
      <c r="L3006" t="s">
        <v>50</v>
      </c>
      <c r="M3006" t="s">
        <v>39</v>
      </c>
      <c r="N3006" s="40"/>
      <c r="O3006" s="40"/>
      <c r="P3006" s="40"/>
      <c r="Q3006" s="40"/>
      <c r="R3006" s="39"/>
      <c r="S3006" s="39"/>
      <c r="T3006" s="39"/>
      <c r="U3006" s="40"/>
      <c r="V3006" s="39"/>
      <c r="W3006" s="69"/>
      <c r="Y3006" t="s">
        <v>40</v>
      </c>
      <c r="AA3006">
        <v>10437567</v>
      </c>
      <c r="AB3006" s="46" t="b">
        <v>0</v>
      </c>
      <c r="AD3006" s="8"/>
    </row>
    <row r="3007" ht="14.25" customHeight="1">
      <c r="A3007" s="38">
        <v>1287</v>
      </c>
      <c r="B3007" s="46" t="s">
        <v>53</v>
      </c>
      <c r="C3007" s="46" t="s">
        <v>45</v>
      </c>
      <c r="D3007" s="46" t="s">
        <v>3923</v>
      </c>
      <c r="E3007" s="46" t="s">
        <v>3924</v>
      </c>
      <c r="F3007" t="s">
        <v>48</v>
      </c>
      <c r="G3007" s="46" t="s">
        <v>49</v>
      </c>
      <c r="H3007">
        <v>0.002238721139</v>
      </c>
      <c r="I3007" t="s">
        <v>37</v>
      </c>
      <c r="L3007" t="s">
        <v>50</v>
      </c>
      <c r="M3007" t="s">
        <v>39</v>
      </c>
      <c r="N3007" s="40"/>
      <c r="O3007" s="40"/>
      <c r="P3007" s="40"/>
      <c r="Q3007" s="40"/>
      <c r="R3007" s="39"/>
      <c r="S3007" s="39"/>
      <c r="T3007" s="39"/>
      <c r="U3007" s="40"/>
      <c r="V3007" s="39"/>
      <c r="W3007" s="69"/>
      <c r="Y3007" t="s">
        <v>40</v>
      </c>
      <c r="AA3007">
        <v>13723</v>
      </c>
      <c r="AB3007" s="46" t="b">
        <v>0</v>
      </c>
      <c r="AD3007" s="8"/>
    </row>
    <row r="3008" ht="14.25" customHeight="1">
      <c r="A3008" s="38">
        <v>1287</v>
      </c>
      <c r="B3008" s="46" t="s">
        <v>44</v>
      </c>
      <c r="C3008" s="46" t="s">
        <v>45</v>
      </c>
      <c r="D3008" s="46" t="s">
        <v>3925</v>
      </c>
      <c r="E3008" s="46" t="s">
        <v>3926</v>
      </c>
      <c r="F3008" t="s">
        <v>48</v>
      </c>
      <c r="G3008" s="46" t="s">
        <v>49</v>
      </c>
      <c r="H3008">
        <v>0.000719448978</v>
      </c>
      <c r="I3008" t="s">
        <v>37</v>
      </c>
      <c r="L3008" s="46" t="str">
        <f>((I3008&amp;A3008)&amp;"-")&amp;B3008</f>
        <v>REF1287-Wang 99 - S3</v>
      </c>
      <c r="M3008" t="s">
        <v>39</v>
      </c>
      <c r="N3008" s="40"/>
      <c r="O3008" s="40"/>
      <c r="P3008" s="40"/>
      <c r="Q3008" s="40"/>
      <c r="R3008" s="39"/>
      <c r="S3008" s="39"/>
      <c r="T3008" s="39"/>
      <c r="U3008" s="40"/>
      <c r="V3008" s="39"/>
      <c r="W3008" s="69"/>
      <c r="Y3008" t="s">
        <v>40</v>
      </c>
      <c r="AA3008">
        <v>28295150</v>
      </c>
      <c r="AB3008" s="46" t="b">
        <v>0</v>
      </c>
      <c r="AD3008" s="8"/>
    </row>
    <row r="3009" ht="14.25" customHeight="1">
      <c r="A3009" s="38">
        <v>1287</v>
      </c>
      <c r="B3009" s="46" t="s">
        <v>53</v>
      </c>
      <c r="C3009" s="46" t="s">
        <v>45</v>
      </c>
      <c r="D3009" s="46" t="s">
        <v>3927</v>
      </c>
      <c r="E3009" s="46" t="s">
        <v>3928</v>
      </c>
      <c r="F3009" t="s">
        <v>48</v>
      </c>
      <c r="G3009" s="46" t="s">
        <v>49</v>
      </c>
      <c r="H3009">
        <v>0.000015848932</v>
      </c>
      <c r="I3009" t="s">
        <v>37</v>
      </c>
      <c r="L3009" s="46" t="str">
        <f>((I3009&amp;A3009)&amp;"-")&amp;B3009</f>
        <v>REF1287-Wang 99 - S1</v>
      </c>
      <c r="M3009" t="s">
        <v>39</v>
      </c>
      <c r="N3009" s="40"/>
      <c r="O3009" s="40"/>
      <c r="P3009" s="40"/>
      <c r="Q3009" s="40"/>
      <c r="R3009" s="39"/>
      <c r="S3009" s="39"/>
      <c r="T3009" s="39"/>
      <c r="U3009" s="40"/>
      <c r="V3009" s="39"/>
      <c r="W3009" s="69"/>
      <c r="Y3009" t="s">
        <v>40</v>
      </c>
      <c r="AA3009">
        <v>28295208</v>
      </c>
      <c r="AB3009" s="46" t="b">
        <v>0</v>
      </c>
      <c r="AD3009" s="8"/>
    </row>
    <row r="3010" ht="14.25" customHeight="1">
      <c r="A3010" s="38">
        <v>1287</v>
      </c>
      <c r="B3010" s="46" t="s">
        <v>44</v>
      </c>
      <c r="C3010" s="46" t="s">
        <v>45</v>
      </c>
      <c r="D3010" s="46" t="s">
        <v>3929</v>
      </c>
      <c r="E3010" s="46" t="s">
        <v>3930</v>
      </c>
      <c r="F3010" t="s">
        <v>48</v>
      </c>
      <c r="G3010" s="46" t="s">
        <v>49</v>
      </c>
      <c r="H3010">
        <v>0.00082224265</v>
      </c>
      <c r="I3010" t="s">
        <v>37</v>
      </c>
      <c r="L3010" t="s">
        <v>50</v>
      </c>
      <c r="M3010" t="s">
        <v>39</v>
      </c>
      <c r="N3010" s="40"/>
      <c r="O3010" s="40"/>
      <c r="P3010" s="40"/>
      <c r="Q3010" s="40"/>
      <c r="R3010" s="39"/>
      <c r="S3010" s="39"/>
      <c r="T3010" s="39"/>
      <c r="U3010" s="40"/>
      <c r="V3010" s="39"/>
      <c r="W3010" s="69"/>
      <c r="Y3010" t="s">
        <v>40</v>
      </c>
      <c r="AA3010">
        <v>2702708</v>
      </c>
      <c r="AB3010" s="46" t="b">
        <v>0</v>
      </c>
      <c r="AD3010" s="8"/>
    </row>
    <row r="3011" ht="14.25" customHeight="1">
      <c r="A3011" s="38">
        <v>1287</v>
      </c>
      <c r="B3011" s="46" t="s">
        <v>44</v>
      </c>
      <c r="C3011" s="46" t="s">
        <v>45</v>
      </c>
      <c r="D3011" s="46" t="s">
        <v>3931</v>
      </c>
      <c r="E3011" s="46" t="s">
        <v>3932</v>
      </c>
      <c r="F3011" t="s">
        <v>48</v>
      </c>
      <c r="G3011" s="46" t="s">
        <v>49</v>
      </c>
      <c r="H3011">
        <v>0.002773320105</v>
      </c>
      <c r="I3011" t="s">
        <v>37</v>
      </c>
      <c r="L3011" t="s">
        <v>50</v>
      </c>
      <c r="M3011" t="s">
        <v>39</v>
      </c>
      <c r="N3011" s="40"/>
      <c r="O3011" s="40"/>
      <c r="P3011" s="40"/>
      <c r="Q3011" s="40"/>
      <c r="R3011" s="39"/>
      <c r="S3011" s="39"/>
      <c r="T3011" s="39"/>
      <c r="U3011" s="40"/>
      <c r="V3011" s="39"/>
      <c r="W3011" s="69"/>
      <c r="Y3011" t="s">
        <v>40</v>
      </c>
      <c r="AA3011">
        <v>2671788</v>
      </c>
      <c r="AB3011" s="46" t="b">
        <v>0</v>
      </c>
      <c r="AD3011" s="8"/>
    </row>
    <row r="3012" ht="14.25" customHeight="1">
      <c r="A3012" s="38">
        <v>1287</v>
      </c>
      <c r="B3012" s="46" t="s">
        <v>44</v>
      </c>
      <c r="C3012" s="46" t="s">
        <v>45</v>
      </c>
      <c r="D3012" s="46" t="s">
        <v>3933</v>
      </c>
      <c r="E3012" s="46" t="s">
        <v>3934</v>
      </c>
      <c r="F3012" t="s">
        <v>48</v>
      </c>
      <c r="G3012" s="46" t="s">
        <v>49</v>
      </c>
      <c r="H3012">
        <v>0.002387811283</v>
      </c>
      <c r="I3012" t="s">
        <v>37</v>
      </c>
      <c r="L3012" s="46" t="str">
        <f>((I3012&amp;A3012)&amp;"-")&amp;B3012</f>
        <v>REF1287-Wang 99 - S3</v>
      </c>
      <c r="M3012" t="s">
        <v>39</v>
      </c>
      <c r="N3012" s="40"/>
      <c r="O3012" s="40"/>
      <c r="P3012" s="40"/>
      <c r="Q3012" s="40"/>
      <c r="R3012" s="39"/>
      <c r="S3012" s="39"/>
      <c r="T3012" s="39"/>
      <c r="U3012" s="40"/>
      <c r="V3012" s="39"/>
      <c r="W3012" s="69"/>
      <c r="Y3012" t="s">
        <v>40</v>
      </c>
      <c r="AA3012">
        <v>28295126</v>
      </c>
      <c r="AB3012" s="46" t="b">
        <v>0</v>
      </c>
      <c r="AD3012" s="8"/>
    </row>
    <row r="3013" ht="14.25" customHeight="1">
      <c r="A3013" s="38">
        <v>1287</v>
      </c>
      <c r="B3013" s="46" t="s">
        <v>44</v>
      </c>
      <c r="C3013" s="46" t="s">
        <v>45</v>
      </c>
      <c r="D3013" s="46" t="s">
        <v>3935</v>
      </c>
      <c r="E3013" s="46" t="s">
        <v>3936</v>
      </c>
      <c r="F3013" t="s">
        <v>48</v>
      </c>
      <c r="G3013" s="46" t="s">
        <v>49</v>
      </c>
      <c r="H3013">
        <v>0.004216965034</v>
      </c>
      <c r="I3013" t="s">
        <v>37</v>
      </c>
      <c r="L3013" s="46" t="str">
        <f>((I3013&amp;A3013)&amp;"-")&amp;B3013</f>
        <v>REF1287-Wang 99 - S3</v>
      </c>
      <c r="M3013" t="s">
        <v>39</v>
      </c>
      <c r="N3013" s="40"/>
      <c r="O3013" s="40"/>
      <c r="P3013" s="40"/>
      <c r="Q3013" s="40"/>
      <c r="R3013" s="39"/>
      <c r="S3013" s="39"/>
      <c r="T3013" s="39"/>
      <c r="U3013" s="40"/>
      <c r="V3013" s="39"/>
      <c r="W3013" s="69"/>
      <c r="Y3013" t="s">
        <v>40</v>
      </c>
      <c r="AA3013">
        <v>28295115</v>
      </c>
      <c r="AB3013" s="46" t="b">
        <v>0</v>
      </c>
      <c r="AD3013" s="8"/>
    </row>
    <row r="3014" ht="14.25" customHeight="1">
      <c r="A3014" s="38">
        <v>1287</v>
      </c>
      <c r="B3014" s="46" t="s">
        <v>44</v>
      </c>
      <c r="C3014" s="46" t="s">
        <v>45</v>
      </c>
      <c r="D3014" s="46" t="s">
        <v>3937</v>
      </c>
      <c r="E3014" s="46" t="s">
        <v>3938</v>
      </c>
      <c r="F3014" t="s">
        <v>48</v>
      </c>
      <c r="G3014" s="46" t="s">
        <v>49</v>
      </c>
      <c r="H3014">
        <v>0.024831331053</v>
      </c>
      <c r="I3014" t="s">
        <v>37</v>
      </c>
      <c r="L3014" t="s">
        <v>50</v>
      </c>
      <c r="M3014" t="s">
        <v>39</v>
      </c>
      <c r="N3014" s="40"/>
      <c r="O3014" s="40"/>
      <c r="P3014" s="40"/>
      <c r="Q3014" s="40"/>
      <c r="R3014" s="39"/>
      <c r="S3014" s="39"/>
      <c r="T3014" s="39"/>
      <c r="U3014" s="40"/>
      <c r="V3014" s="39"/>
      <c r="W3014" s="69"/>
      <c r="Y3014" t="s">
        <v>40</v>
      </c>
      <c r="AA3014">
        <v>4412963</v>
      </c>
      <c r="AB3014" s="46" t="b">
        <v>0</v>
      </c>
      <c r="AD3014" s="8"/>
    </row>
    <row r="3015" ht="14.25" customHeight="1">
      <c r="A3015" s="38">
        <v>1287</v>
      </c>
      <c r="B3015" s="46" t="s">
        <v>53</v>
      </c>
      <c r="C3015" s="46" t="s">
        <v>45</v>
      </c>
      <c r="D3015" s="46" t="s">
        <v>3939</v>
      </c>
      <c r="E3015" s="46" t="s">
        <v>3940</v>
      </c>
      <c r="F3015" t="s">
        <v>48</v>
      </c>
      <c r="G3015" s="46" t="s">
        <v>49</v>
      </c>
      <c r="H3015">
        <v>0.005623413252</v>
      </c>
      <c r="I3015" t="s">
        <v>37</v>
      </c>
      <c r="L3015" t="s">
        <v>50</v>
      </c>
      <c r="M3015" t="s">
        <v>39</v>
      </c>
      <c r="N3015" s="40"/>
      <c r="O3015" s="40"/>
      <c r="P3015" s="40"/>
      <c r="Q3015" s="40"/>
      <c r="R3015" s="39"/>
      <c r="S3015" s="39"/>
      <c r="T3015" s="39"/>
      <c r="U3015" s="40"/>
      <c r="V3015" s="39"/>
      <c r="W3015" s="69"/>
      <c r="Y3015" t="s">
        <v>40</v>
      </c>
      <c r="AA3015">
        <v>80129</v>
      </c>
      <c r="AB3015" s="46" t="b">
        <v>0</v>
      </c>
      <c r="AD3015" s="8"/>
    </row>
    <row r="3016" ht="14.25" customHeight="1">
      <c r="A3016" s="38">
        <v>1287</v>
      </c>
      <c r="B3016" s="46" t="s">
        <v>53</v>
      </c>
      <c r="C3016" s="46" t="s">
        <v>45</v>
      </c>
      <c r="D3016" s="46" t="s">
        <v>3941</v>
      </c>
      <c r="E3016" s="46" t="s">
        <v>3942</v>
      </c>
      <c r="F3016" t="s">
        <v>48</v>
      </c>
      <c r="G3016" s="46" t="s">
        <v>49</v>
      </c>
      <c r="H3016">
        <v>0.002570395783</v>
      </c>
      <c r="I3016" t="s">
        <v>37</v>
      </c>
      <c r="L3016" t="s">
        <v>50</v>
      </c>
      <c r="M3016" t="s">
        <v>39</v>
      </c>
      <c r="N3016" s="40"/>
      <c r="O3016" s="40"/>
      <c r="P3016" s="40"/>
      <c r="Q3016" s="40"/>
      <c r="R3016" s="39"/>
      <c r="S3016" s="39"/>
      <c r="T3016" s="39"/>
      <c r="U3016" s="40"/>
      <c r="V3016" s="39"/>
      <c r="W3016" s="69"/>
      <c r="Y3016" t="s">
        <v>40</v>
      </c>
      <c r="AA3016">
        <v>44813</v>
      </c>
      <c r="AB3016" s="46" t="b">
        <v>0</v>
      </c>
      <c r="AD3016" s="8"/>
    </row>
    <row r="3017" ht="14.25" customHeight="1">
      <c r="A3017" s="38">
        <v>1287</v>
      </c>
      <c r="B3017" s="46" t="s">
        <v>44</v>
      </c>
      <c r="C3017" s="46" t="s">
        <v>45</v>
      </c>
      <c r="D3017" s="46" t="s">
        <v>3943</v>
      </c>
      <c r="E3017" s="46" t="s">
        <v>3944</v>
      </c>
      <c r="F3017" t="s">
        <v>48</v>
      </c>
      <c r="G3017" s="46" t="s">
        <v>49</v>
      </c>
      <c r="H3017">
        <v>0.000550807696</v>
      </c>
      <c r="I3017" t="s">
        <v>37</v>
      </c>
      <c r="L3017" t="s">
        <v>50</v>
      </c>
      <c r="M3017" t="s">
        <v>39</v>
      </c>
      <c r="N3017" s="40"/>
      <c r="O3017" s="40"/>
      <c r="P3017" s="40"/>
      <c r="Q3017" s="40"/>
      <c r="R3017" s="39"/>
      <c r="S3017" s="39"/>
      <c r="T3017" s="39"/>
      <c r="U3017" s="40"/>
      <c r="V3017" s="39"/>
      <c r="W3017" s="69"/>
      <c r="Y3017" t="s">
        <v>40</v>
      </c>
      <c r="AA3017">
        <v>3694</v>
      </c>
      <c r="AB3017" s="46" t="b">
        <v>0</v>
      </c>
      <c r="AD3017" s="8"/>
    </row>
    <row r="3018" ht="14.25" customHeight="1">
      <c r="A3018" s="38">
        <v>1287</v>
      </c>
      <c r="B3018" s="46" t="s">
        <v>53</v>
      </c>
      <c r="C3018" s="46" t="s">
        <v>45</v>
      </c>
      <c r="D3018" s="46" t="s">
        <v>3945</v>
      </c>
      <c r="E3018" s="46" t="s">
        <v>3946</v>
      </c>
      <c r="F3018" t="s">
        <v>48</v>
      </c>
      <c r="G3018" s="46" t="s">
        <v>49</v>
      </c>
      <c r="H3018">
        <v>0.001995262315</v>
      </c>
      <c r="I3018" t="s">
        <v>37</v>
      </c>
      <c r="L3018" s="46" t="str">
        <f>((I3018&amp;A3018)&amp;"-")&amp;B3018</f>
        <v>REF1287-Wang 99 - S1</v>
      </c>
      <c r="M3018" t="s">
        <v>39</v>
      </c>
      <c r="N3018" s="40"/>
      <c r="O3018" s="40"/>
      <c r="P3018" s="40"/>
      <c r="Q3018" s="40"/>
      <c r="R3018" s="39"/>
      <c r="S3018" s="39"/>
      <c r="T3018" s="39"/>
      <c r="U3018" s="40"/>
      <c r="V3018" s="39"/>
      <c r="W3018" s="69"/>
      <c r="Y3018" t="s">
        <v>40</v>
      </c>
      <c r="AA3018">
        <v>28295130</v>
      </c>
      <c r="AB3018" s="46" t="b">
        <v>0</v>
      </c>
      <c r="AD3018" s="8"/>
    </row>
    <row r="3019" ht="14.25" customHeight="1">
      <c r="A3019" s="38">
        <v>1287</v>
      </c>
      <c r="B3019" s="46" t="s">
        <v>44</v>
      </c>
      <c r="C3019" s="46" t="s">
        <v>45</v>
      </c>
      <c r="D3019" s="46" t="s">
        <v>3947</v>
      </c>
      <c r="E3019" s="46" t="s">
        <v>3948</v>
      </c>
      <c r="F3019" t="s">
        <v>48</v>
      </c>
      <c r="G3019" s="46" t="s">
        <v>49</v>
      </c>
      <c r="H3019">
        <v>0.429536426765</v>
      </c>
      <c r="I3019" t="s">
        <v>37</v>
      </c>
      <c r="L3019" s="46" t="str">
        <f>((I3019&amp;A3019)&amp;"-")&amp;B3019</f>
        <v>REF1287-Wang 99 - S3</v>
      </c>
      <c r="M3019" t="s">
        <v>39</v>
      </c>
      <c r="N3019" s="40"/>
      <c r="O3019" s="40"/>
      <c r="P3019" s="40"/>
      <c r="Q3019" s="40"/>
      <c r="R3019" s="39"/>
      <c r="S3019" s="39"/>
      <c r="T3019" s="39"/>
      <c r="U3019" s="40"/>
      <c r="V3019" s="39"/>
      <c r="W3019" s="69"/>
      <c r="Y3019" t="s">
        <v>40</v>
      </c>
      <c r="AA3019">
        <v>28295038</v>
      </c>
      <c r="AB3019" s="46" t="b">
        <v>0</v>
      </c>
      <c r="AD3019" s="8"/>
    </row>
    <row r="3020" ht="14.25" customHeight="1">
      <c r="A3020" s="38">
        <v>1287</v>
      </c>
      <c r="B3020" s="46" t="s">
        <v>44</v>
      </c>
      <c r="C3020" s="46" t="s">
        <v>45</v>
      </c>
      <c r="D3020" s="46" t="s">
        <v>3949</v>
      </c>
      <c r="E3020" s="46" t="s">
        <v>3950</v>
      </c>
      <c r="F3020" t="s">
        <v>48</v>
      </c>
      <c r="G3020" s="46" t="s">
        <v>49</v>
      </c>
      <c r="H3020">
        <v>0.090991327263</v>
      </c>
      <c r="I3020" t="s">
        <v>37</v>
      </c>
      <c r="L3020" t="s">
        <v>50</v>
      </c>
      <c r="M3020" t="s">
        <v>39</v>
      </c>
      <c r="N3020" s="40"/>
      <c r="O3020" s="40"/>
      <c r="P3020" s="40"/>
      <c r="Q3020" s="40"/>
      <c r="R3020" s="39"/>
      <c r="S3020" s="39"/>
      <c r="T3020" s="39"/>
      <c r="U3020" s="40"/>
      <c r="V3020" s="39"/>
      <c r="W3020" s="69"/>
      <c r="Y3020" t="s">
        <v>40</v>
      </c>
      <c r="AA3020">
        <v>10439250</v>
      </c>
      <c r="AB3020" s="46" t="b">
        <v>0</v>
      </c>
      <c r="AD3020" s="8"/>
    </row>
    <row r="3021" ht="14.25" customHeight="1">
      <c r="A3021" s="38">
        <v>1287</v>
      </c>
      <c r="B3021" s="46" t="s">
        <v>44</v>
      </c>
      <c r="C3021" s="46" t="s">
        <v>45</v>
      </c>
      <c r="D3021" s="46" t="s">
        <v>3951</v>
      </c>
      <c r="E3021" s="46" t="s">
        <v>3952</v>
      </c>
      <c r="F3021" t="s">
        <v>48</v>
      </c>
      <c r="G3021" s="46" t="s">
        <v>49</v>
      </c>
      <c r="H3021">
        <v>0.0008830799</v>
      </c>
      <c r="I3021" t="s">
        <v>37</v>
      </c>
      <c r="L3021" t="s">
        <v>50</v>
      </c>
      <c r="M3021" t="s">
        <v>39</v>
      </c>
      <c r="N3021" s="40"/>
      <c r="O3021" s="40"/>
      <c r="P3021" s="40"/>
      <c r="Q3021" s="40"/>
      <c r="R3021" s="39"/>
      <c r="S3021" s="39"/>
      <c r="T3021" s="39"/>
      <c r="U3021" s="40"/>
      <c r="V3021" s="39"/>
      <c r="W3021" s="69"/>
      <c r="Y3021" t="s">
        <v>40</v>
      </c>
      <c r="AA3021">
        <v>10468672</v>
      </c>
      <c r="AB3021" s="46" t="b">
        <v>0</v>
      </c>
      <c r="AD3021" s="8"/>
    </row>
    <row r="3022" ht="14.25" customHeight="1">
      <c r="A3022" s="38">
        <v>1287</v>
      </c>
      <c r="B3022" s="46" t="s">
        <v>44</v>
      </c>
      <c r="C3022" s="46" t="s">
        <v>45</v>
      </c>
      <c r="D3022" s="46" t="s">
        <v>3953</v>
      </c>
      <c r="E3022" s="46" t="s">
        <v>3954</v>
      </c>
      <c r="F3022" t="s">
        <v>48</v>
      </c>
      <c r="G3022" s="46" t="s">
        <v>49</v>
      </c>
      <c r="H3022">
        <v>0.119674053131</v>
      </c>
      <c r="I3022" t="s">
        <v>37</v>
      </c>
      <c r="L3022" t="s">
        <v>50</v>
      </c>
      <c r="M3022" t="s">
        <v>39</v>
      </c>
      <c r="N3022" s="40"/>
      <c r="O3022" s="40"/>
      <c r="P3022" s="40"/>
      <c r="Q3022" s="40"/>
      <c r="R3022" s="39"/>
      <c r="S3022" s="39"/>
      <c r="T3022" s="39"/>
      <c r="U3022" s="40"/>
      <c r="V3022" s="39"/>
      <c r="W3022" s="69"/>
      <c r="Y3022" t="s">
        <v>40</v>
      </c>
      <c r="AA3022">
        <v>10440881</v>
      </c>
      <c r="AB3022" s="46" t="b">
        <v>0</v>
      </c>
      <c r="AD3022" s="8"/>
    </row>
    <row r="3023" ht="14.25" customHeight="1">
      <c r="A3023" s="38">
        <v>1287</v>
      </c>
      <c r="B3023" s="46" t="s">
        <v>44</v>
      </c>
      <c r="C3023" s="46" t="s">
        <v>45</v>
      </c>
      <c r="D3023" s="46" t="s">
        <v>3955</v>
      </c>
      <c r="E3023" s="46" t="s">
        <v>3956</v>
      </c>
      <c r="F3023" t="s">
        <v>48</v>
      </c>
      <c r="G3023" s="46" t="s">
        <v>49</v>
      </c>
      <c r="H3023">
        <v>0.04709773264</v>
      </c>
      <c r="I3023" t="s">
        <v>37</v>
      </c>
      <c r="L3023" t="s">
        <v>50</v>
      </c>
      <c r="M3023" t="s">
        <v>39</v>
      </c>
      <c r="N3023" s="40"/>
      <c r="O3023" s="40"/>
      <c r="P3023" s="40"/>
      <c r="Q3023" s="40"/>
      <c r="R3023" s="39"/>
      <c r="S3023" s="39"/>
      <c r="T3023" s="39"/>
      <c r="U3023" s="40"/>
      <c r="V3023" s="39"/>
      <c r="W3023" s="69"/>
      <c r="Y3023" t="s">
        <v>40</v>
      </c>
      <c r="AA3023">
        <v>10440298</v>
      </c>
      <c r="AB3023" s="46" t="b">
        <v>0</v>
      </c>
      <c r="AD3023" s="8"/>
    </row>
    <row r="3024" ht="14.25" customHeight="1">
      <c r="A3024" s="38">
        <v>1287</v>
      </c>
      <c r="B3024" s="46" t="s">
        <v>44</v>
      </c>
      <c r="C3024" s="46" t="s">
        <v>45</v>
      </c>
      <c r="D3024" s="46" t="s">
        <v>3957</v>
      </c>
      <c r="E3024" s="46" t="s">
        <v>3958</v>
      </c>
      <c r="F3024" t="s">
        <v>48</v>
      </c>
      <c r="G3024" s="46" t="s">
        <v>49</v>
      </c>
      <c r="H3024">
        <v>0.028510182675</v>
      </c>
      <c r="I3024" t="s">
        <v>37</v>
      </c>
      <c r="L3024" t="s">
        <v>50</v>
      </c>
      <c r="M3024" t="s">
        <v>39</v>
      </c>
      <c r="N3024" s="40"/>
      <c r="O3024" s="40"/>
      <c r="P3024" s="40"/>
      <c r="Q3024" s="40"/>
      <c r="R3024" s="39"/>
      <c r="S3024" s="39"/>
      <c r="T3024" s="39"/>
      <c r="U3024" s="40"/>
      <c r="V3024" s="39"/>
      <c r="W3024" s="69"/>
      <c r="Y3024" t="s">
        <v>40</v>
      </c>
      <c r="AA3024">
        <v>10469231</v>
      </c>
      <c r="AB3024" s="46" t="b">
        <v>0</v>
      </c>
      <c r="AD3024" s="8"/>
    </row>
    <row r="3025" ht="14.25" customHeight="1">
      <c r="A3025" s="38">
        <v>1287</v>
      </c>
      <c r="B3025" s="46" t="s">
        <v>44</v>
      </c>
      <c r="C3025" s="46" t="s">
        <v>45</v>
      </c>
      <c r="D3025" s="46" t="s">
        <v>3959</v>
      </c>
      <c r="E3025" s="46" t="s">
        <v>3960</v>
      </c>
      <c r="F3025" t="s">
        <v>48</v>
      </c>
      <c r="G3025" s="46" t="s">
        <v>49</v>
      </c>
      <c r="H3025">
        <v>0.127938130416</v>
      </c>
      <c r="I3025" t="s">
        <v>37</v>
      </c>
      <c r="L3025" t="s">
        <v>50</v>
      </c>
      <c r="M3025" t="s">
        <v>39</v>
      </c>
      <c r="N3025" s="40"/>
      <c r="O3025" s="40"/>
      <c r="P3025" s="40"/>
      <c r="Q3025" s="40"/>
      <c r="R3025" s="39"/>
      <c r="S3025" s="39"/>
      <c r="T3025" s="39"/>
      <c r="U3025" s="40"/>
      <c r="V3025" s="39"/>
      <c r="W3025" s="69"/>
      <c r="Y3025" t="s">
        <v>40</v>
      </c>
      <c r="AA3025">
        <v>10469252</v>
      </c>
      <c r="AB3025" s="46" t="b">
        <v>0</v>
      </c>
      <c r="AD3025" s="8"/>
    </row>
    <row r="3026" ht="14.25" customHeight="1">
      <c r="A3026" s="38">
        <v>1287</v>
      </c>
      <c r="B3026" s="46" t="s">
        <v>44</v>
      </c>
      <c r="C3026" s="46" t="s">
        <v>45</v>
      </c>
      <c r="D3026" s="46" t="s">
        <v>3961</v>
      </c>
      <c r="E3026" s="46" t="s">
        <v>3962</v>
      </c>
      <c r="F3026" t="s">
        <v>48</v>
      </c>
      <c r="G3026" s="46" t="s">
        <v>49</v>
      </c>
      <c r="H3026">
        <v>0.046665938031</v>
      </c>
      <c r="I3026" t="s">
        <v>37</v>
      </c>
      <c r="L3026" t="s">
        <v>50</v>
      </c>
      <c r="M3026" t="s">
        <v>39</v>
      </c>
      <c r="N3026" s="40"/>
      <c r="O3026" s="40"/>
      <c r="P3026" s="40"/>
      <c r="Q3026" s="40"/>
      <c r="R3026" s="39"/>
      <c r="S3026" s="39"/>
      <c r="T3026" s="39"/>
      <c r="U3026" s="40"/>
      <c r="V3026" s="39"/>
      <c r="W3026" s="69"/>
      <c r="Y3026" t="s">
        <v>40</v>
      </c>
      <c r="AA3026">
        <v>10441930</v>
      </c>
      <c r="AB3026" s="46" t="b">
        <v>0</v>
      </c>
      <c r="AD3026" s="8"/>
    </row>
    <row r="3027" ht="14.25" customHeight="1">
      <c r="A3027" s="38">
        <v>1287</v>
      </c>
      <c r="B3027" s="46" t="s">
        <v>44</v>
      </c>
      <c r="C3027" s="46" t="s">
        <v>45</v>
      </c>
      <c r="D3027" s="46" t="s">
        <v>3963</v>
      </c>
      <c r="E3027" s="46" t="s">
        <v>3964</v>
      </c>
      <c r="F3027" t="s">
        <v>48</v>
      </c>
      <c r="G3027" s="46" t="s">
        <v>49</v>
      </c>
      <c r="H3027">
        <v>0.037583740429</v>
      </c>
      <c r="I3027" t="s">
        <v>37</v>
      </c>
      <c r="L3027" t="s">
        <v>50</v>
      </c>
      <c r="M3027" t="s">
        <v>39</v>
      </c>
      <c r="N3027" s="40"/>
      <c r="O3027" s="40"/>
      <c r="P3027" s="40"/>
      <c r="Q3027" s="40"/>
      <c r="R3027" s="39"/>
      <c r="S3027" s="39"/>
      <c r="T3027" s="39"/>
      <c r="U3027" s="40"/>
      <c r="V3027" s="39"/>
      <c r="W3027" s="69"/>
      <c r="Y3027" t="s">
        <v>40</v>
      </c>
      <c r="AA3027">
        <v>8786929</v>
      </c>
      <c r="AB3027" s="46" t="b">
        <v>0</v>
      </c>
      <c r="AD3027" s="8"/>
    </row>
    <row r="3028" ht="14.25" customHeight="1">
      <c r="A3028" s="38">
        <v>1287</v>
      </c>
      <c r="B3028" s="46" t="s">
        <v>44</v>
      </c>
      <c r="C3028" s="46" t="s">
        <v>45</v>
      </c>
      <c r="D3028" s="46" t="s">
        <v>3965</v>
      </c>
      <c r="E3028" s="46" t="s">
        <v>3966</v>
      </c>
      <c r="F3028" t="s">
        <v>48</v>
      </c>
      <c r="G3028" s="46" t="s">
        <v>49</v>
      </c>
      <c r="H3028">
        <v>0.045185594437</v>
      </c>
      <c r="I3028" t="s">
        <v>37</v>
      </c>
      <c r="L3028" s="46" t="str">
        <f>((I3028&amp;A3028)&amp;"-")&amp;B3028</f>
        <v>REF1287-Wang 99 - S3</v>
      </c>
      <c r="M3028" t="s">
        <v>39</v>
      </c>
      <c r="N3028" s="40"/>
      <c r="O3028" s="40"/>
      <c r="P3028" s="40"/>
      <c r="Q3028" s="40"/>
      <c r="R3028" s="39"/>
      <c r="S3028" s="39"/>
      <c r="T3028" s="39"/>
      <c r="U3028" s="40"/>
      <c r="V3028" s="39"/>
      <c r="W3028" s="69"/>
      <c r="Y3028" t="s">
        <v>40</v>
      </c>
      <c r="AA3028">
        <v>28295060</v>
      </c>
      <c r="AB3028" s="46" t="b">
        <v>0</v>
      </c>
      <c r="AD3028" s="8"/>
    </row>
    <row r="3029" ht="14.25" customHeight="1">
      <c r="A3029" s="38">
        <v>1287</v>
      </c>
      <c r="B3029" s="46" t="s">
        <v>53</v>
      </c>
      <c r="C3029" s="46" t="s">
        <v>45</v>
      </c>
      <c r="D3029" s="46" t="s">
        <v>3967</v>
      </c>
      <c r="E3029" s="46" t="s">
        <v>3968</v>
      </c>
      <c r="F3029" t="s">
        <v>48</v>
      </c>
      <c r="G3029" s="46" t="s">
        <v>49</v>
      </c>
      <c r="H3029">
        <v>0.024547089157</v>
      </c>
      <c r="I3029" t="s">
        <v>37</v>
      </c>
      <c r="L3029" t="s">
        <v>50</v>
      </c>
      <c r="M3029" t="s">
        <v>39</v>
      </c>
      <c r="N3029" s="40"/>
      <c r="O3029" s="40"/>
      <c r="P3029" s="40"/>
      <c r="Q3029" s="40"/>
      <c r="R3029" s="39"/>
      <c r="S3029" s="39"/>
      <c r="T3029" s="39"/>
      <c r="U3029" s="40"/>
      <c r="V3029" s="39"/>
      <c r="W3029" s="69"/>
      <c r="Y3029" t="s">
        <v>40</v>
      </c>
      <c r="AA3029">
        <v>44152</v>
      </c>
      <c r="AB3029" s="46" t="b">
        <v>0</v>
      </c>
      <c r="AD3029" s="8"/>
    </row>
    <row r="3030" ht="14.25" customHeight="1">
      <c r="A3030" s="38">
        <v>1287</v>
      </c>
      <c r="B3030" s="46" t="s">
        <v>53</v>
      </c>
      <c r="C3030" s="46" t="s">
        <v>45</v>
      </c>
      <c r="D3030" s="46" t="s">
        <v>3969</v>
      </c>
      <c r="E3030" s="46" t="s">
        <v>3970</v>
      </c>
      <c r="F3030" t="s">
        <v>48</v>
      </c>
      <c r="G3030" s="46" t="s">
        <v>49</v>
      </c>
      <c r="H3030">
        <v>0.069183097092</v>
      </c>
      <c r="I3030" t="s">
        <v>37</v>
      </c>
      <c r="L3030" t="s">
        <v>50</v>
      </c>
      <c r="M3030" t="s">
        <v>39</v>
      </c>
      <c r="N3030" s="40"/>
      <c r="O3030" s="40"/>
      <c r="P3030" s="40"/>
      <c r="Q3030" s="40"/>
      <c r="R3030" s="39"/>
      <c r="S3030" s="39"/>
      <c r="T3030" s="39"/>
      <c r="U3030" s="40"/>
      <c r="V3030" s="39"/>
      <c r="W3030" s="69"/>
      <c r="Y3030" t="s">
        <v>40</v>
      </c>
      <c r="AA3030">
        <v>10437814</v>
      </c>
      <c r="AB3030" s="46" t="b">
        <v>0</v>
      </c>
      <c r="AD3030" s="8"/>
    </row>
    <row r="3031" ht="14.25" customHeight="1">
      <c r="A3031" s="38">
        <v>1287</v>
      </c>
      <c r="B3031" s="46" t="s">
        <v>44</v>
      </c>
      <c r="C3031" s="46" t="s">
        <v>45</v>
      </c>
      <c r="D3031" s="46" t="s">
        <v>3971</v>
      </c>
      <c r="E3031" s="46" t="s">
        <v>3972</v>
      </c>
      <c r="F3031" t="s">
        <v>48</v>
      </c>
      <c r="G3031" s="46" t="s">
        <v>49</v>
      </c>
      <c r="H3031">
        <v>0.020137242499</v>
      </c>
      <c r="I3031" t="s">
        <v>37</v>
      </c>
      <c r="L3031" s="46" t="str">
        <f>((I3031&amp;A3031)&amp;"-")&amp;B3031</f>
        <v>REF1287-Wang 99 - S3</v>
      </c>
      <c r="M3031" t="s">
        <v>39</v>
      </c>
      <c r="N3031" s="40"/>
      <c r="O3031" s="40"/>
      <c r="P3031" s="40"/>
      <c r="Q3031" s="40"/>
      <c r="R3031" s="39"/>
      <c r="S3031" s="39"/>
      <c r="T3031" s="39"/>
      <c r="U3031" s="40"/>
      <c r="V3031" s="39"/>
      <c r="W3031" s="69"/>
      <c r="Y3031" t="s">
        <v>40</v>
      </c>
      <c r="AA3031">
        <v>28295081</v>
      </c>
      <c r="AB3031" s="46" t="b">
        <v>0</v>
      </c>
      <c r="AD3031" s="8"/>
    </row>
    <row r="3032" ht="14.25" customHeight="1">
      <c r="A3032" s="38">
        <v>1287</v>
      </c>
      <c r="B3032" s="46" t="s">
        <v>44</v>
      </c>
      <c r="C3032" s="46" t="s">
        <v>45</v>
      </c>
      <c r="D3032" s="46" t="s">
        <v>3973</v>
      </c>
      <c r="E3032" s="46" t="s">
        <v>3974</v>
      </c>
      <c r="F3032" t="s">
        <v>48</v>
      </c>
      <c r="G3032" s="46" t="s">
        <v>49</v>
      </c>
      <c r="H3032">
        <v>0.003404081897</v>
      </c>
      <c r="I3032" t="s">
        <v>37</v>
      </c>
      <c r="L3032" t="s">
        <v>50</v>
      </c>
      <c r="M3032" t="s">
        <v>39</v>
      </c>
      <c r="N3032" s="40"/>
      <c r="O3032" s="40"/>
      <c r="P3032" s="40"/>
      <c r="Q3032" s="40"/>
      <c r="R3032" s="39"/>
      <c r="S3032" s="39"/>
      <c r="T3032" s="39"/>
      <c r="U3032" s="40"/>
      <c r="V3032" s="39"/>
      <c r="W3032" s="69"/>
      <c r="Y3032" t="s">
        <v>40</v>
      </c>
      <c r="AA3032">
        <v>10468973</v>
      </c>
      <c r="AB3032" s="46" t="b">
        <v>0</v>
      </c>
      <c r="AD3032" s="8"/>
    </row>
    <row r="3033" ht="14.25" customHeight="1">
      <c r="A3033" s="38">
        <v>1287</v>
      </c>
      <c r="B3033" s="46" t="s">
        <v>53</v>
      </c>
      <c r="C3033" s="46" t="s">
        <v>45</v>
      </c>
      <c r="D3033" s="46" t="s">
        <v>3975</v>
      </c>
      <c r="E3033" s="46" t="s">
        <v>3976</v>
      </c>
      <c r="F3033" t="s">
        <v>48</v>
      </c>
      <c r="G3033" s="46" t="s">
        <v>49</v>
      </c>
      <c r="H3033">
        <v>0.000758577575</v>
      </c>
      <c r="I3033" t="s">
        <v>37</v>
      </c>
      <c r="L3033" t="s">
        <v>50</v>
      </c>
      <c r="M3033" t="s">
        <v>39</v>
      </c>
      <c r="N3033" s="40"/>
      <c r="O3033" s="40"/>
      <c r="P3033" s="40"/>
      <c r="Q3033" s="40"/>
      <c r="R3033" s="39"/>
      <c r="S3033" s="39"/>
      <c r="T3033" s="39"/>
      <c r="U3033" s="40"/>
      <c r="V3033" s="39"/>
      <c r="W3033" s="69"/>
      <c r="Y3033" t="s">
        <v>40</v>
      </c>
      <c r="AA3033">
        <v>68913</v>
      </c>
      <c r="AB3033" s="46" t="b">
        <v>0</v>
      </c>
      <c r="AD3033" s="8"/>
    </row>
    <row r="3034" ht="14.25" customHeight="1">
      <c r="A3034" s="38">
        <v>1287</v>
      </c>
      <c r="B3034" s="46" t="s">
        <v>53</v>
      </c>
      <c r="C3034" s="46" t="s">
        <v>45</v>
      </c>
      <c r="D3034" s="46" t="s">
        <v>3977</v>
      </c>
      <c r="E3034" s="46" t="s">
        <v>3978</v>
      </c>
      <c r="F3034" t="s">
        <v>48</v>
      </c>
      <c r="G3034" s="46" t="s">
        <v>49</v>
      </c>
      <c r="H3034">
        <v>0.001348962883</v>
      </c>
      <c r="I3034" t="s">
        <v>37</v>
      </c>
      <c r="L3034" t="s">
        <v>50</v>
      </c>
      <c r="M3034" t="s">
        <v>39</v>
      </c>
      <c r="N3034" s="40"/>
      <c r="O3034" s="40"/>
      <c r="P3034" s="40"/>
      <c r="Q3034" s="40"/>
      <c r="R3034" s="39"/>
      <c r="S3034" s="39"/>
      <c r="T3034" s="39"/>
      <c r="U3034" s="40"/>
      <c r="V3034" s="39"/>
      <c r="W3034" s="69"/>
      <c r="Y3034" t="s">
        <v>40</v>
      </c>
      <c r="AA3034">
        <v>14790</v>
      </c>
      <c r="AB3034" s="46" t="b">
        <v>0</v>
      </c>
      <c r="AD3034" s="8"/>
    </row>
    <row r="3035" ht="14.25" customHeight="1">
      <c r="A3035" s="38">
        <v>1287</v>
      </c>
      <c r="B3035" s="46" t="s">
        <v>44</v>
      </c>
      <c r="C3035" s="46" t="s">
        <v>45</v>
      </c>
      <c r="D3035" s="46" t="s">
        <v>3977</v>
      </c>
      <c r="E3035" s="46" t="s">
        <v>3979</v>
      </c>
      <c r="F3035" t="s">
        <v>48</v>
      </c>
      <c r="G3035" s="46" t="s">
        <v>49</v>
      </c>
      <c r="H3035">
        <v>0.001803017741</v>
      </c>
      <c r="I3035" t="s">
        <v>37</v>
      </c>
      <c r="L3035" t="s">
        <v>50</v>
      </c>
      <c r="M3035" t="s">
        <v>39</v>
      </c>
      <c r="N3035" s="40"/>
      <c r="O3035" s="40"/>
      <c r="P3035" s="40"/>
      <c r="Q3035" s="40"/>
      <c r="R3035" s="39"/>
      <c r="S3035" s="39"/>
      <c r="T3035" s="39"/>
      <c r="U3035" s="40"/>
      <c r="V3035" s="39"/>
      <c r="W3035" s="69"/>
      <c r="Y3035" t="s">
        <v>40</v>
      </c>
      <c r="AA3035">
        <v>14790</v>
      </c>
      <c r="AB3035" s="46" t="b">
        <v>0</v>
      </c>
      <c r="AD3035" s="8"/>
    </row>
    <row r="3036" ht="14.25" customHeight="1">
      <c r="A3036" s="38">
        <v>1287</v>
      </c>
      <c r="B3036" s="46" t="s">
        <v>44</v>
      </c>
      <c r="C3036" s="46" t="s">
        <v>45</v>
      </c>
      <c r="D3036" s="46" t="s">
        <v>3980</v>
      </c>
      <c r="E3036" s="46" t="s">
        <v>3981</v>
      </c>
      <c r="F3036" t="s">
        <v>48</v>
      </c>
      <c r="G3036" s="46" t="s">
        <v>49</v>
      </c>
      <c r="H3036">
        <v>0.00316227766</v>
      </c>
      <c r="I3036" t="s">
        <v>37</v>
      </c>
      <c r="L3036" s="46" t="str">
        <f>((I3036&amp;A3036)&amp;"-")&amp;B3036</f>
        <v>REF1287-Wang 99 - S3</v>
      </c>
      <c r="M3036" t="s">
        <v>39</v>
      </c>
      <c r="N3036" s="40"/>
      <c r="O3036" s="40"/>
      <c r="P3036" s="40"/>
      <c r="Q3036" s="40"/>
      <c r="R3036" s="39"/>
      <c r="S3036" s="39"/>
      <c r="T3036" s="39"/>
      <c r="U3036" s="40"/>
      <c r="V3036" s="39"/>
      <c r="W3036" s="69"/>
      <c r="Y3036" t="s">
        <v>40</v>
      </c>
      <c r="AA3036">
        <v>28295122</v>
      </c>
      <c r="AB3036" s="46" t="b">
        <v>0</v>
      </c>
      <c r="AD3036" s="8"/>
    </row>
    <row r="3037" ht="14.25" customHeight="1">
      <c r="A3037" s="38">
        <v>1287</v>
      </c>
      <c r="B3037" s="46" t="s">
        <v>44</v>
      </c>
      <c r="C3037" s="46" t="s">
        <v>45</v>
      </c>
      <c r="D3037" s="46" t="s">
        <v>3982</v>
      </c>
      <c r="E3037" s="46" t="s">
        <v>3983</v>
      </c>
      <c r="F3037" t="s">
        <v>48</v>
      </c>
      <c r="G3037" s="46" t="s">
        <v>49</v>
      </c>
      <c r="H3037">
        <v>0.000103752842</v>
      </c>
      <c r="I3037" t="s">
        <v>37</v>
      </c>
      <c r="L3037" s="46" t="str">
        <f>((I3037&amp;A3037)&amp;"-")&amp;B3037</f>
        <v>REF1287-Wang 99 - S3</v>
      </c>
      <c r="M3037" t="s">
        <v>39</v>
      </c>
      <c r="N3037" s="40"/>
      <c r="O3037" s="40"/>
      <c r="P3037" s="40"/>
      <c r="Q3037" s="40"/>
      <c r="R3037" s="39"/>
      <c r="S3037" s="39"/>
      <c r="T3037" s="39"/>
      <c r="U3037" s="40"/>
      <c r="V3037" s="39"/>
      <c r="W3037" s="69"/>
      <c r="Y3037" t="s">
        <v>40</v>
      </c>
      <c r="AA3037">
        <v>16218966</v>
      </c>
      <c r="AB3037" s="46" t="b">
        <v>0</v>
      </c>
      <c r="AD3037" s="8"/>
    </row>
    <row r="3038" ht="14.25" customHeight="1">
      <c r="A3038" s="38">
        <v>1287</v>
      </c>
      <c r="B3038" s="46" t="s">
        <v>44</v>
      </c>
      <c r="C3038" s="46" t="s">
        <v>45</v>
      </c>
      <c r="D3038" s="46" t="s">
        <v>3984</v>
      </c>
      <c r="E3038" s="46" t="s">
        <v>3985</v>
      </c>
      <c r="F3038" t="s">
        <v>48</v>
      </c>
      <c r="G3038" s="46" t="s">
        <v>49</v>
      </c>
      <c r="H3038">
        <v>0.000042072663</v>
      </c>
      <c r="I3038" t="s">
        <v>37</v>
      </c>
      <c r="L3038" t="s">
        <v>50</v>
      </c>
      <c r="M3038" t="s">
        <v>39</v>
      </c>
      <c r="N3038" s="40"/>
      <c r="O3038" s="40"/>
      <c r="P3038" s="40"/>
      <c r="Q3038" s="40"/>
      <c r="R3038" s="39"/>
      <c r="S3038" s="39"/>
      <c r="T3038" s="39"/>
      <c r="U3038" s="40"/>
      <c r="V3038" s="39"/>
      <c r="W3038" s="69"/>
      <c r="Y3038" t="s">
        <v>40</v>
      </c>
      <c r="AA3038">
        <v>9900984</v>
      </c>
      <c r="AB3038" s="46" t="b">
        <v>0</v>
      </c>
      <c r="AD3038" s="8"/>
    </row>
    <row r="3039" ht="14.25" customHeight="1">
      <c r="A3039" s="38">
        <v>1308</v>
      </c>
      <c r="B3039" s="46" t="s">
        <v>41</v>
      </c>
      <c r="C3039" s="46" t="s">
        <v>42</v>
      </c>
      <c r="D3039" s="46" t="s">
        <v>3986</v>
      </c>
      <c r="E3039" s="46" t="s">
        <v>3987</v>
      </c>
      <c r="F3039" t="s">
        <v>35</v>
      </c>
      <c r="G3039" s="12" t="s">
        <v>36</v>
      </c>
      <c r="H3039">
        <v>0.173780082874938</v>
      </c>
      <c r="I3039" t="s">
        <v>37</v>
      </c>
      <c r="K3039" s="47" t="s">
        <v>43</v>
      </c>
      <c r="L3039" s="47" t="str">
        <f>((I3039&amp;A3039)&amp;"-")&amp;B3039</f>
        <v>REF1308-Abraham M.H. and Acree Jr. W.E. The solubility of liquid and solid compounds in dry octan-1-ol. Chemosphere (2013)</v>
      </c>
      <c r="M3039" t="s">
        <v>39</v>
      </c>
      <c r="N3039" s="71"/>
      <c r="O3039" s="71"/>
      <c r="P3039" s="71"/>
      <c r="Q3039" s="71"/>
      <c r="R3039" s="29"/>
      <c r="S3039" s="29"/>
      <c r="T3039" s="29"/>
      <c r="U3039" s="71"/>
      <c r="V3039" s="29"/>
      <c r="W3039" s="60"/>
      <c r="Y3039" t="s">
        <v>40</v>
      </c>
      <c r="AA3039">
        <v>16837</v>
      </c>
      <c r="AB3039" t="b">
        <f>if((W3039=""),false,true)</f>
        <v>0</v>
      </c>
      <c r="AD3039" s="37"/>
    </row>
    <row r="3040" ht="14.25" customHeight="1">
      <c r="A3040" s="38">
        <v>1287</v>
      </c>
      <c r="B3040" s="46" t="s">
        <v>44</v>
      </c>
      <c r="C3040" s="46" t="s">
        <v>45</v>
      </c>
      <c r="D3040" s="46" t="s">
        <v>3988</v>
      </c>
      <c r="E3040" s="46" t="s">
        <v>3989</v>
      </c>
      <c r="F3040" t="s">
        <v>48</v>
      </c>
      <c r="G3040" s="46" t="s">
        <v>49</v>
      </c>
      <c r="H3040">
        <v>0.001963360277</v>
      </c>
      <c r="I3040" t="s">
        <v>37</v>
      </c>
      <c r="L3040" s="46" t="str">
        <f>((I3040&amp;A3040)&amp;"-")&amp;B3040</f>
        <v>REF1287-Wang 99 - S3</v>
      </c>
      <c r="M3040" t="s">
        <v>39</v>
      </c>
      <c r="N3040" s="40"/>
      <c r="O3040" s="40"/>
      <c r="P3040" s="40"/>
      <c r="Q3040" s="40"/>
      <c r="R3040" s="39"/>
      <c r="S3040" s="39"/>
      <c r="T3040" s="39"/>
      <c r="U3040" s="40"/>
      <c r="V3040" s="39"/>
      <c r="W3040" s="69"/>
      <c r="Y3040" t="s">
        <v>40</v>
      </c>
      <c r="AA3040">
        <v>24224679</v>
      </c>
      <c r="AB3040" s="46" t="b">
        <v>0</v>
      </c>
      <c r="AD3040" s="8"/>
    </row>
    <row r="3041" ht="14.25" customHeight="1">
      <c r="A3041" s="38">
        <v>1049</v>
      </c>
      <c r="B3041" s="46" t="s">
        <v>922</v>
      </c>
      <c r="C3041" s="46" t="s">
        <v>923</v>
      </c>
      <c r="D3041" s="11" t="s">
        <v>3990</v>
      </c>
      <c r="E3041" s="11" t="s">
        <v>3991</v>
      </c>
      <c r="F3041" s="7" t="s">
        <v>927</v>
      </c>
      <c r="G3041" s="7" t="s">
        <v>928</v>
      </c>
      <c r="H3041">
        <v>0.01188502227437</v>
      </c>
      <c r="I3041" t="s">
        <v>37</v>
      </c>
      <c r="K3041" s="47" t="s">
        <v>43</v>
      </c>
      <c r="L3041" s="47" t="s">
        <v>926</v>
      </c>
      <c r="M3041" t="s">
        <v>39</v>
      </c>
      <c r="N3041" s="71"/>
      <c r="O3041" s="71"/>
      <c r="P3041" s="71"/>
      <c r="Q3041" s="71"/>
      <c r="R3041" s="29"/>
      <c r="S3041" s="29"/>
      <c r="T3041" s="29"/>
      <c r="U3041" s="71"/>
      <c r="V3041" s="29"/>
      <c r="W3041" s="60"/>
      <c r="Y3041" t="s">
        <v>40</v>
      </c>
      <c r="AA3041">
        <v>3933</v>
      </c>
      <c r="AB3041" t="b">
        <f>if((W3041=""),false,true)</f>
        <v>0</v>
      </c>
      <c r="AD3041" s="37"/>
    </row>
    <row r="3042" ht="14.25" customHeight="1">
      <c r="A3042" s="38">
        <v>1049</v>
      </c>
      <c r="B3042" s="46" t="s">
        <v>922</v>
      </c>
      <c r="C3042" s="46" t="s">
        <v>923</v>
      </c>
      <c r="D3042" s="11" t="s">
        <v>3990</v>
      </c>
      <c r="E3042" s="11" t="s">
        <v>3991</v>
      </c>
      <c r="F3042" s="7" t="s">
        <v>929</v>
      </c>
      <c r="G3042" s="7" t="s">
        <v>928</v>
      </c>
      <c r="H3042">
        <v>0.02355049283896</v>
      </c>
      <c r="I3042" t="s">
        <v>37</v>
      </c>
      <c r="K3042" s="47" t="s">
        <v>43</v>
      </c>
      <c r="L3042" s="47" t="s">
        <v>926</v>
      </c>
      <c r="M3042" t="s">
        <v>39</v>
      </c>
      <c r="N3042" s="71"/>
      <c r="O3042" s="71"/>
      <c r="P3042" s="71"/>
      <c r="Q3042" s="71"/>
      <c r="R3042" s="29"/>
      <c r="S3042" s="29"/>
      <c r="T3042" s="29"/>
      <c r="U3042" s="71"/>
      <c r="V3042" s="29"/>
      <c r="W3042" s="60"/>
      <c r="Y3042" t="s">
        <v>40</v>
      </c>
      <c r="AA3042">
        <v>3933</v>
      </c>
      <c r="AB3042" t="b">
        <f>if((W3042=""),false,true)</f>
        <v>0</v>
      </c>
      <c r="AD3042" s="37"/>
    </row>
    <row r="3043" ht="14.25" customHeight="1">
      <c r="A3043" s="38">
        <v>1049</v>
      </c>
      <c r="B3043" s="46" t="s">
        <v>922</v>
      </c>
      <c r="C3043" s="46" t="s">
        <v>923</v>
      </c>
      <c r="D3043" s="11" t="s">
        <v>3990</v>
      </c>
      <c r="E3043" s="11" t="s">
        <v>3991</v>
      </c>
      <c r="F3043" s="7" t="s">
        <v>930</v>
      </c>
      <c r="G3043" s="7" t="s">
        <v>928</v>
      </c>
      <c r="H3043">
        <v>0.017100153150903</v>
      </c>
      <c r="I3043" t="s">
        <v>37</v>
      </c>
      <c r="K3043" s="47" t="s">
        <v>43</v>
      </c>
      <c r="L3043" s="47" t="s">
        <v>926</v>
      </c>
      <c r="M3043" t="s">
        <v>39</v>
      </c>
      <c r="N3043" s="71"/>
      <c r="O3043" s="71"/>
      <c r="P3043" s="71"/>
      <c r="Q3043" s="71"/>
      <c r="R3043" s="29"/>
      <c r="S3043" s="29"/>
      <c r="T3043" s="29"/>
      <c r="U3043" s="71"/>
      <c r="V3043" s="29"/>
      <c r="W3043" s="60"/>
      <c r="Y3043" t="s">
        <v>40</v>
      </c>
      <c r="AA3043">
        <v>3933</v>
      </c>
      <c r="AB3043" t="b">
        <f>if((W3043=""),false,true)</f>
        <v>0</v>
      </c>
      <c r="AD3043" s="37"/>
    </row>
    <row r="3044" ht="14.25" customHeight="1">
      <c r="A3044" s="38">
        <v>1049</v>
      </c>
      <c r="B3044" s="46" t="s">
        <v>922</v>
      </c>
      <c r="C3044" s="46" t="s">
        <v>923</v>
      </c>
      <c r="D3044" s="11" t="s">
        <v>3990</v>
      </c>
      <c r="E3044" s="11" t="s">
        <v>3991</v>
      </c>
      <c r="F3044" s="11" t="s">
        <v>48</v>
      </c>
      <c r="G3044" s="11" t="s">
        <v>49</v>
      </c>
      <c r="H3044">
        <v>0.006606934480076</v>
      </c>
      <c r="I3044" t="s">
        <v>37</v>
      </c>
      <c r="K3044" s="47" t="s">
        <v>43</v>
      </c>
      <c r="L3044" s="47" t="s">
        <v>926</v>
      </c>
      <c r="M3044" t="s">
        <v>39</v>
      </c>
      <c r="N3044" s="71"/>
      <c r="O3044" s="71"/>
      <c r="P3044" s="71"/>
      <c r="Q3044" s="71"/>
      <c r="R3044" s="29"/>
      <c r="S3044" s="29"/>
      <c r="T3044" s="29"/>
      <c r="U3044" s="71"/>
      <c r="V3044" s="29"/>
      <c r="W3044" s="60"/>
      <c r="Y3044" t="s">
        <v>40</v>
      </c>
      <c r="AA3044">
        <v>3933</v>
      </c>
      <c r="AB3044" t="b">
        <f>if((W3044=""),false,true)</f>
        <v>0</v>
      </c>
      <c r="AD3044" s="37"/>
    </row>
    <row r="3045" ht="14.25" customHeight="1">
      <c r="A3045" s="38">
        <v>1177</v>
      </c>
      <c r="B3045" s="46" t="s">
        <v>3992</v>
      </c>
      <c r="C3045" s="46" t="s">
        <v>577</v>
      </c>
      <c r="D3045" s="11" t="s">
        <v>3990</v>
      </c>
      <c r="E3045" s="11" t="s">
        <v>3991</v>
      </c>
      <c r="F3045" s="7" t="s">
        <v>1123</v>
      </c>
      <c r="G3045" s="7" t="s">
        <v>1124</v>
      </c>
      <c r="H3045">
        <v>0.034700719215298</v>
      </c>
      <c r="I3045" s="46" t="s">
        <v>37</v>
      </c>
      <c r="K3045" s="46"/>
      <c r="L3045" t="s">
        <v>3993</v>
      </c>
      <c r="M3045" t="s">
        <v>583</v>
      </c>
      <c r="N3045" s="40"/>
      <c r="O3045" s="40"/>
      <c r="P3045" s="40"/>
      <c r="Q3045" s="40"/>
      <c r="R3045" s="39"/>
      <c r="S3045" s="39"/>
      <c r="T3045" s="39"/>
      <c r="U3045" s="40"/>
      <c r="V3045" s="39"/>
      <c r="W3045" s="69"/>
      <c r="Y3045" t="s">
        <v>40</v>
      </c>
      <c r="AA3045">
        <v>3933</v>
      </c>
      <c r="AB3045" s="46" t="b">
        <f>if((W3045=""),false,true)</f>
        <v>0</v>
      </c>
      <c r="AD3045" s="8"/>
    </row>
    <row r="3046" ht="14.25" customHeight="1">
      <c r="A3046" s="38">
        <v>1177</v>
      </c>
      <c r="B3046" s="46" t="s">
        <v>3992</v>
      </c>
      <c r="C3046" s="46" t="s">
        <v>577</v>
      </c>
      <c r="D3046" s="11" t="s">
        <v>3990</v>
      </c>
      <c r="E3046" s="11" t="s">
        <v>3991</v>
      </c>
      <c r="F3046" s="7" t="s">
        <v>429</v>
      </c>
      <c r="G3046" s="7" t="s">
        <v>590</v>
      </c>
      <c r="H3046">
        <v>0.036973516912026</v>
      </c>
      <c r="I3046" s="46" t="s">
        <v>37</v>
      </c>
      <c r="K3046" s="46"/>
      <c r="L3046" t="s">
        <v>3993</v>
      </c>
      <c r="M3046" t="s">
        <v>583</v>
      </c>
      <c r="N3046" s="40"/>
      <c r="O3046" s="40"/>
      <c r="P3046" s="40"/>
      <c r="Q3046" s="40"/>
      <c r="R3046" s="39"/>
      <c r="S3046" s="39"/>
      <c r="T3046" s="39"/>
      <c r="U3046" s="40"/>
      <c r="V3046" s="39"/>
      <c r="W3046" s="69"/>
      <c r="Y3046" t="s">
        <v>40</v>
      </c>
      <c r="AA3046">
        <v>3933</v>
      </c>
      <c r="AB3046" s="46" t="b">
        <f>if((W3046=""),false,true)</f>
        <v>0</v>
      </c>
      <c r="AD3046" s="8"/>
    </row>
    <row r="3047" ht="14.25" customHeight="1">
      <c r="A3047" s="38">
        <v>1177</v>
      </c>
      <c r="B3047" s="46" t="s">
        <v>3992</v>
      </c>
      <c r="C3047" s="46" t="s">
        <v>577</v>
      </c>
      <c r="D3047" s="11" t="s">
        <v>3990</v>
      </c>
      <c r="E3047" s="11" t="s">
        <v>3991</v>
      </c>
      <c r="F3047" s="7" t="s">
        <v>434</v>
      </c>
      <c r="G3047" s="7" t="s">
        <v>593</v>
      </c>
      <c r="H3047">
        <v>0.042004046552467</v>
      </c>
      <c r="I3047" s="46" t="s">
        <v>37</v>
      </c>
      <c r="K3047" s="46"/>
      <c r="L3047" t="s">
        <v>3993</v>
      </c>
      <c r="M3047" t="s">
        <v>583</v>
      </c>
      <c r="N3047" s="40"/>
      <c r="O3047" s="40"/>
      <c r="P3047" s="40"/>
      <c r="Q3047" s="40"/>
      <c r="R3047" s="39"/>
      <c r="S3047" s="39"/>
      <c r="T3047" s="39"/>
      <c r="U3047" s="40"/>
      <c r="V3047" s="39"/>
      <c r="W3047" s="69"/>
      <c r="Y3047" t="s">
        <v>40</v>
      </c>
      <c r="AA3047">
        <v>3933</v>
      </c>
      <c r="AB3047" s="46" t="b">
        <f>if((W3047=""),false,true)</f>
        <v>0</v>
      </c>
      <c r="AD3047" s="8"/>
    </row>
    <row r="3048" ht="14.25" customHeight="1">
      <c r="A3048" s="38">
        <v>1177</v>
      </c>
      <c r="B3048" s="46" t="s">
        <v>3992</v>
      </c>
      <c r="C3048" s="46" t="s">
        <v>577</v>
      </c>
      <c r="D3048" s="11" t="s">
        <v>3990</v>
      </c>
      <c r="E3048" s="11" t="s">
        <v>3991</v>
      </c>
      <c r="F3048" s="7" t="s">
        <v>238</v>
      </c>
      <c r="G3048" s="7" t="s">
        <v>1365</v>
      </c>
      <c r="H3048">
        <v>8.3742730376612</v>
      </c>
      <c r="I3048" s="46" t="s">
        <v>37</v>
      </c>
      <c r="K3048" s="46"/>
      <c r="L3048" t="s">
        <v>3993</v>
      </c>
      <c r="M3048" t="s">
        <v>583</v>
      </c>
      <c r="N3048" s="40"/>
      <c r="O3048" s="40"/>
      <c r="P3048" s="40"/>
      <c r="Q3048" s="40"/>
      <c r="R3048" s="39"/>
      <c r="S3048" s="39"/>
      <c r="T3048" s="39"/>
      <c r="U3048" s="40"/>
      <c r="V3048" s="39"/>
      <c r="W3048" s="69"/>
      <c r="Y3048" t="s">
        <v>40</v>
      </c>
      <c r="AA3048">
        <v>3933</v>
      </c>
      <c r="AB3048" s="46" t="b">
        <f>if((W3048=""),false,true)</f>
        <v>0</v>
      </c>
      <c r="AD3048" s="8"/>
    </row>
    <row r="3049" ht="14.25" customHeight="1">
      <c r="A3049" s="38">
        <v>1287</v>
      </c>
      <c r="B3049" s="46" t="s">
        <v>653</v>
      </c>
      <c r="C3049" s="46" t="s">
        <v>45</v>
      </c>
      <c r="D3049" s="46" t="s">
        <v>3994</v>
      </c>
      <c r="E3049" s="46" t="s">
        <v>3995</v>
      </c>
      <c r="F3049" t="s">
        <v>48</v>
      </c>
      <c r="G3049" s="46" t="s">
        <v>49</v>
      </c>
      <c r="H3049">
        <v>0.002397176436</v>
      </c>
      <c r="I3049" t="s">
        <v>37</v>
      </c>
      <c r="L3049" t="s">
        <v>50</v>
      </c>
      <c r="M3049" t="s">
        <v>39</v>
      </c>
      <c r="N3049" s="40"/>
      <c r="O3049" s="40"/>
      <c r="P3049" s="40"/>
      <c r="Q3049" s="40"/>
      <c r="R3049" s="39"/>
      <c r="S3049" s="39"/>
      <c r="T3049" s="39"/>
      <c r="U3049" s="40"/>
      <c r="V3049" s="39"/>
      <c r="W3049" s="69"/>
      <c r="Y3049" t="s">
        <v>40</v>
      </c>
      <c r="AA3049">
        <v>73827</v>
      </c>
      <c r="AB3049" s="46" t="b">
        <v>0</v>
      </c>
      <c r="AD3049" s="8"/>
    </row>
    <row r="3050" ht="14.25" customHeight="1">
      <c r="A3050" s="38">
        <v>1287</v>
      </c>
      <c r="B3050" s="46" t="s">
        <v>53</v>
      </c>
      <c r="C3050" s="46" t="s">
        <v>45</v>
      </c>
      <c r="D3050" s="46" t="s">
        <v>3996</v>
      </c>
      <c r="E3050" s="46" t="s">
        <v>3997</v>
      </c>
      <c r="F3050" t="s">
        <v>48</v>
      </c>
      <c r="G3050" s="46" t="s">
        <v>49</v>
      </c>
      <c r="H3050">
        <v>0.00301995172</v>
      </c>
      <c r="I3050" t="s">
        <v>37</v>
      </c>
      <c r="L3050" t="s">
        <v>50</v>
      </c>
      <c r="M3050" t="s">
        <v>39</v>
      </c>
      <c r="N3050" s="40"/>
      <c r="O3050" s="40"/>
      <c r="P3050" s="40"/>
      <c r="Q3050" s="40"/>
      <c r="R3050" s="39"/>
      <c r="S3050" s="39"/>
      <c r="T3050" s="39"/>
      <c r="U3050" s="40"/>
      <c r="V3050" s="39"/>
      <c r="W3050" s="69"/>
      <c r="Y3050" t="s">
        <v>40</v>
      </c>
      <c r="AA3050">
        <v>9040</v>
      </c>
      <c r="AB3050" s="46" t="b">
        <v>0</v>
      </c>
      <c r="AD3050" s="8"/>
    </row>
    <row r="3051" ht="14.25" customHeight="1">
      <c r="A3051" s="38">
        <v>1287</v>
      </c>
      <c r="B3051" s="46" t="s">
        <v>44</v>
      </c>
      <c r="C3051" s="46" t="s">
        <v>45</v>
      </c>
      <c r="D3051" s="46" t="s">
        <v>3998</v>
      </c>
      <c r="E3051" s="46" t="s">
        <v>3999</v>
      </c>
      <c r="F3051" t="s">
        <v>48</v>
      </c>
      <c r="G3051" s="46" t="s">
        <v>49</v>
      </c>
      <c r="H3051">
        <v>0.016788040181</v>
      </c>
      <c r="I3051" t="s">
        <v>37</v>
      </c>
      <c r="L3051" t="s">
        <v>50</v>
      </c>
      <c r="M3051" t="s">
        <v>39</v>
      </c>
      <c r="N3051" s="40"/>
      <c r="O3051" s="40"/>
      <c r="P3051" s="40"/>
      <c r="Q3051" s="40"/>
      <c r="R3051" s="39"/>
      <c r="S3051" s="39"/>
      <c r="T3051" s="39"/>
      <c r="U3051" s="40"/>
      <c r="V3051" s="39"/>
      <c r="W3051" s="69"/>
      <c r="Y3051" t="s">
        <v>40</v>
      </c>
      <c r="AA3051">
        <v>8036026</v>
      </c>
      <c r="AB3051" s="46" t="b">
        <v>0</v>
      </c>
      <c r="AD3051" s="8"/>
    </row>
    <row r="3052" ht="14.25" customHeight="1">
      <c r="A3052" s="38">
        <v>21</v>
      </c>
      <c r="B3052" s="44" t="s">
        <v>1192</v>
      </c>
      <c r="C3052" s="46" t="s">
        <v>1641</v>
      </c>
      <c r="D3052" s="46" t="s">
        <v>4000</v>
      </c>
      <c r="E3052" s="46" t="s">
        <v>4001</v>
      </c>
      <c r="F3052" s="41" t="s">
        <v>434</v>
      </c>
      <c r="G3052" s="41" t="s">
        <v>435</v>
      </c>
      <c r="H3052" s="65">
        <v>9.22</v>
      </c>
      <c r="I3052" t="s">
        <v>431</v>
      </c>
      <c r="K3052" s="46"/>
      <c r="L3052" s="46" t="str">
        <f>((I3052&amp;A3052)&amp;"-")&amp;B3052</f>
        <v>ONSC21-3-</v>
      </c>
      <c r="M3052" t="s">
        <v>1191</v>
      </c>
      <c r="N3052" s="40"/>
      <c r="O3052" s="40"/>
      <c r="P3052" s="40"/>
      <c r="Q3052" s="40"/>
      <c r="R3052" s="39"/>
      <c r="S3052" s="39"/>
      <c r="T3052" s="39"/>
      <c r="U3052" s="40"/>
      <c r="V3052" s="39"/>
      <c r="W3052" s="69"/>
      <c r="Y3052" t="s">
        <v>294</v>
      </c>
      <c r="AA3052">
        <v>70797</v>
      </c>
      <c r="AB3052" t="b">
        <f>if((W3052=""),false,true)</f>
        <v>0</v>
      </c>
      <c r="AD3052" s="8"/>
    </row>
    <row r="3053" ht="14.25" customHeight="1">
      <c r="A3053" s="38">
        <v>1287</v>
      </c>
      <c r="B3053" s="46" t="s">
        <v>44</v>
      </c>
      <c r="C3053" s="46" t="s">
        <v>45</v>
      </c>
      <c r="D3053" s="46" t="s">
        <v>4002</v>
      </c>
      <c r="E3053" s="46" t="s">
        <v>4003</v>
      </c>
      <c r="F3053" t="s">
        <v>48</v>
      </c>
      <c r="G3053" s="46" t="s">
        <v>49</v>
      </c>
      <c r="H3053">
        <v>0.006776415076</v>
      </c>
      <c r="I3053" t="s">
        <v>37</v>
      </c>
      <c r="L3053" t="s">
        <v>50</v>
      </c>
      <c r="M3053" t="s">
        <v>39</v>
      </c>
      <c r="N3053" s="40"/>
      <c r="O3053" s="40"/>
      <c r="P3053" s="40"/>
      <c r="Q3053" s="40"/>
      <c r="R3053" s="39"/>
      <c r="S3053" s="39"/>
      <c r="T3053" s="39"/>
      <c r="U3053" s="40"/>
      <c r="V3053" s="39"/>
      <c r="W3053" s="69"/>
      <c r="Y3053" t="s">
        <v>40</v>
      </c>
      <c r="AA3053">
        <v>2274211</v>
      </c>
      <c r="AB3053" s="46" t="b">
        <v>0</v>
      </c>
      <c r="AD3053" s="8"/>
    </row>
    <row r="3054" ht="14.25" customHeight="1">
      <c r="A3054" s="38">
        <v>1287</v>
      </c>
      <c r="B3054" s="46" t="s">
        <v>44</v>
      </c>
      <c r="C3054" s="46" t="s">
        <v>45</v>
      </c>
      <c r="D3054" s="46" t="s">
        <v>4004</v>
      </c>
      <c r="E3054" s="46" t="s">
        <v>4005</v>
      </c>
      <c r="F3054" t="s">
        <v>48</v>
      </c>
      <c r="G3054" s="46" t="s">
        <v>49</v>
      </c>
      <c r="H3054">
        <v>0.006729766563</v>
      </c>
      <c r="I3054" t="s">
        <v>37</v>
      </c>
      <c r="L3054" t="s">
        <v>50</v>
      </c>
      <c r="M3054" t="s">
        <v>39</v>
      </c>
      <c r="N3054" s="40"/>
      <c r="O3054" s="40"/>
      <c r="P3054" s="40"/>
      <c r="Q3054" s="40"/>
      <c r="R3054" s="39"/>
      <c r="S3054" s="39"/>
      <c r="T3054" s="39"/>
      <c r="U3054" s="40"/>
      <c r="V3054" s="39"/>
      <c r="W3054" s="69"/>
      <c r="Y3054" t="s">
        <v>40</v>
      </c>
      <c r="AA3054">
        <v>44137</v>
      </c>
      <c r="AB3054" s="46" t="b">
        <v>0</v>
      </c>
      <c r="AD3054" s="8"/>
    </row>
    <row r="3055" ht="14.25" customHeight="1">
      <c r="A3055" s="38">
        <v>1287</v>
      </c>
      <c r="B3055" s="46" t="s">
        <v>44</v>
      </c>
      <c r="C3055" s="46" t="s">
        <v>45</v>
      </c>
      <c r="D3055" s="46" t="s">
        <v>4006</v>
      </c>
      <c r="E3055" s="46" t="s">
        <v>4007</v>
      </c>
      <c r="F3055" t="s">
        <v>48</v>
      </c>
      <c r="G3055" s="46" t="s">
        <v>49</v>
      </c>
      <c r="H3055">
        <v>0.000282487997</v>
      </c>
      <c r="I3055" t="s">
        <v>37</v>
      </c>
      <c r="L3055" s="46" t="str">
        <f>((I3055&amp;A3055)&amp;"-")&amp;B3055</f>
        <v>REF1287-Wang 99 - S3</v>
      </c>
      <c r="M3055" t="s">
        <v>39</v>
      </c>
      <c r="N3055" s="40"/>
      <c r="O3055" s="40"/>
      <c r="P3055" s="40"/>
      <c r="Q3055" s="40"/>
      <c r="R3055" s="39"/>
      <c r="S3055" s="39"/>
      <c r="T3055" s="39"/>
      <c r="U3055" s="40"/>
      <c r="V3055" s="39"/>
      <c r="W3055" s="69"/>
      <c r="Y3055" t="s">
        <v>40</v>
      </c>
      <c r="AA3055">
        <v>28295168</v>
      </c>
      <c r="AB3055" s="46" t="b">
        <v>0</v>
      </c>
      <c r="AD3055" s="8"/>
    </row>
    <row r="3056" ht="14.25" customHeight="1">
      <c r="A3056" s="38">
        <v>1287</v>
      </c>
      <c r="B3056" s="46" t="s">
        <v>53</v>
      </c>
      <c r="C3056" s="46" t="s">
        <v>45</v>
      </c>
      <c r="D3056" s="46" t="s">
        <v>4008</v>
      </c>
      <c r="E3056" s="46" t="s">
        <v>4009</v>
      </c>
      <c r="F3056" t="s">
        <v>48</v>
      </c>
      <c r="G3056" s="46" t="s">
        <v>49</v>
      </c>
      <c r="H3056">
        <v>0.000034673685</v>
      </c>
      <c r="I3056" t="s">
        <v>37</v>
      </c>
      <c r="L3056" t="s">
        <v>50</v>
      </c>
      <c r="M3056" t="s">
        <v>39</v>
      </c>
      <c r="N3056" s="40"/>
      <c r="O3056" s="40"/>
      <c r="P3056" s="40"/>
      <c r="Q3056" s="40"/>
      <c r="R3056" s="39"/>
      <c r="S3056" s="39"/>
      <c r="T3056" s="39"/>
      <c r="U3056" s="40"/>
      <c r="V3056" s="39"/>
      <c r="W3056" s="69"/>
      <c r="Y3056" t="s">
        <v>40</v>
      </c>
      <c r="AA3056">
        <v>5363</v>
      </c>
      <c r="AB3056" s="46" t="b">
        <v>0</v>
      </c>
      <c r="AD3056" s="8"/>
    </row>
    <row r="3057" ht="14.25" customHeight="1">
      <c r="A3057" s="38">
        <v>1287</v>
      </c>
      <c r="B3057" s="46" t="s">
        <v>44</v>
      </c>
      <c r="C3057" s="46" t="s">
        <v>45</v>
      </c>
      <c r="D3057" s="46" t="s">
        <v>4010</v>
      </c>
      <c r="E3057" s="46" t="s">
        <v>4011</v>
      </c>
      <c r="F3057" t="s">
        <v>48</v>
      </c>
      <c r="G3057" s="46" t="s">
        <v>49</v>
      </c>
      <c r="H3057">
        <v>0.000015170504</v>
      </c>
      <c r="I3057" t="s">
        <v>37</v>
      </c>
      <c r="L3057" s="46" t="str">
        <f>((I3057&amp;A3057)&amp;"-")&amp;B3057</f>
        <v>REF1287-Wang 99 - S3</v>
      </c>
      <c r="M3057" t="s">
        <v>39</v>
      </c>
      <c r="N3057" s="40"/>
      <c r="O3057" s="40"/>
      <c r="P3057" s="40"/>
      <c r="Q3057" s="40"/>
      <c r="R3057" s="39"/>
      <c r="S3057" s="39"/>
      <c r="T3057" s="39"/>
      <c r="U3057" s="40"/>
      <c r="V3057" s="39"/>
      <c r="W3057" s="69"/>
      <c r="Y3057" t="s">
        <v>40</v>
      </c>
      <c r="AA3057">
        <v>28295209</v>
      </c>
      <c r="AB3057" s="46" t="b">
        <v>0</v>
      </c>
      <c r="AD3057" s="8"/>
    </row>
    <row r="3058" ht="14.25" customHeight="1">
      <c r="A3058" s="38">
        <v>1287</v>
      </c>
      <c r="B3058" s="46" t="s">
        <v>44</v>
      </c>
      <c r="C3058" s="46" t="s">
        <v>45</v>
      </c>
      <c r="D3058" s="46" t="s">
        <v>4012</v>
      </c>
      <c r="E3058" s="46" t="s">
        <v>4013</v>
      </c>
      <c r="F3058" t="s">
        <v>48</v>
      </c>
      <c r="G3058" s="46" t="s">
        <v>49</v>
      </c>
      <c r="H3058">
        <v>0.000139636836</v>
      </c>
      <c r="I3058" t="s">
        <v>37</v>
      </c>
      <c r="L3058" s="46" t="str">
        <f>((I3058&amp;A3058)&amp;"-")&amp;B3058</f>
        <v>REF1287-Wang 99 - S3</v>
      </c>
      <c r="M3058" t="s">
        <v>39</v>
      </c>
      <c r="N3058" s="40"/>
      <c r="O3058" s="40"/>
      <c r="P3058" s="40"/>
      <c r="Q3058" s="40"/>
      <c r="R3058" s="39"/>
      <c r="S3058" s="39"/>
      <c r="T3058" s="39"/>
      <c r="U3058" s="40"/>
      <c r="V3058" s="39"/>
      <c r="W3058" s="69"/>
      <c r="Y3058" t="s">
        <v>40</v>
      </c>
      <c r="AA3058">
        <v>28295179</v>
      </c>
      <c r="AB3058" s="46" t="b">
        <v>0</v>
      </c>
      <c r="AD3058" s="8"/>
    </row>
    <row r="3059" ht="14.25" customHeight="1">
      <c r="A3059" s="38">
        <v>1287</v>
      </c>
      <c r="B3059" s="46" t="s">
        <v>44</v>
      </c>
      <c r="C3059" s="46" t="s">
        <v>45</v>
      </c>
      <c r="D3059" s="46" t="s">
        <v>4014</v>
      </c>
      <c r="E3059" s="46" t="s">
        <v>4015</v>
      </c>
      <c r="F3059" t="s">
        <v>48</v>
      </c>
      <c r="G3059" s="46" t="s">
        <v>49</v>
      </c>
      <c r="H3059">
        <v>0.007498942093</v>
      </c>
      <c r="I3059" t="s">
        <v>37</v>
      </c>
      <c r="L3059" t="s">
        <v>50</v>
      </c>
      <c r="M3059" t="s">
        <v>39</v>
      </c>
      <c r="N3059" s="40"/>
      <c r="O3059" s="40"/>
      <c r="P3059" s="40"/>
      <c r="Q3059" s="40"/>
      <c r="R3059" s="39"/>
      <c r="S3059" s="39"/>
      <c r="T3059" s="39"/>
      <c r="U3059" s="40"/>
      <c r="V3059" s="39"/>
      <c r="W3059" s="69"/>
      <c r="Y3059" t="s">
        <v>40</v>
      </c>
      <c r="AA3059">
        <v>8079624</v>
      </c>
      <c r="AB3059" s="46" t="b">
        <v>0</v>
      </c>
      <c r="AD3059" s="8"/>
    </row>
    <row r="3060" ht="14.25" customHeight="1">
      <c r="A3060" s="38">
        <v>1287</v>
      </c>
      <c r="B3060" s="46" t="s">
        <v>44</v>
      </c>
      <c r="C3060" s="46" t="s">
        <v>45</v>
      </c>
      <c r="D3060" s="46" t="s">
        <v>4016</v>
      </c>
      <c r="E3060" s="46" t="s">
        <v>4017</v>
      </c>
      <c r="F3060" t="s">
        <v>48</v>
      </c>
      <c r="G3060" s="46" t="s">
        <v>49</v>
      </c>
      <c r="H3060">
        <v>0.02917427014</v>
      </c>
      <c r="I3060" t="s">
        <v>37</v>
      </c>
      <c r="L3060" t="s">
        <v>50</v>
      </c>
      <c r="M3060" t="s">
        <v>39</v>
      </c>
      <c r="N3060" s="40"/>
      <c r="O3060" s="40"/>
      <c r="P3060" s="40"/>
      <c r="Q3060" s="40"/>
      <c r="R3060" s="39"/>
      <c r="S3060" s="39"/>
      <c r="T3060" s="39"/>
      <c r="U3060" s="40"/>
      <c r="V3060" s="39"/>
      <c r="W3060" s="69"/>
      <c r="Y3060" t="s">
        <v>40</v>
      </c>
      <c r="AA3060">
        <v>13553738</v>
      </c>
      <c r="AB3060" s="46" t="b">
        <v>0</v>
      </c>
      <c r="AD3060" s="8"/>
    </row>
    <row r="3061" ht="14.25" customHeight="1">
      <c r="A3061" s="38">
        <v>1287</v>
      </c>
      <c r="B3061" s="46" t="s">
        <v>53</v>
      </c>
      <c r="C3061" s="46" t="s">
        <v>45</v>
      </c>
      <c r="D3061" s="46" t="s">
        <v>4018</v>
      </c>
      <c r="E3061" s="46" t="s">
        <v>4019</v>
      </c>
      <c r="F3061" t="s">
        <v>48</v>
      </c>
      <c r="G3061" s="46" t="s">
        <v>49</v>
      </c>
      <c r="H3061">
        <v>0.000008128305</v>
      </c>
      <c r="I3061" t="s">
        <v>37</v>
      </c>
      <c r="L3061" t="s">
        <v>50</v>
      </c>
      <c r="M3061" t="s">
        <v>39</v>
      </c>
      <c r="N3061" s="40"/>
      <c r="O3061" s="40"/>
      <c r="P3061" s="40"/>
      <c r="Q3061" s="40"/>
      <c r="R3061" s="39"/>
      <c r="S3061" s="39"/>
      <c r="T3061" s="39"/>
      <c r="U3061" s="40"/>
      <c r="V3061" s="39"/>
      <c r="W3061" s="69"/>
      <c r="Y3061" t="s">
        <v>40</v>
      </c>
      <c r="AA3061">
        <v>3368</v>
      </c>
      <c r="AB3061" s="46" t="b">
        <v>0</v>
      </c>
      <c r="AD3061" s="8"/>
    </row>
    <row r="3062" ht="14.25" customHeight="1">
      <c r="A3062" s="38">
        <v>1287</v>
      </c>
      <c r="B3062" s="46" t="s">
        <v>44</v>
      </c>
      <c r="C3062" s="46" t="s">
        <v>45</v>
      </c>
      <c r="D3062" s="46" t="s">
        <v>4020</v>
      </c>
      <c r="E3062" s="46" t="s">
        <v>4021</v>
      </c>
      <c r="F3062" t="s">
        <v>48</v>
      </c>
      <c r="G3062" s="46" t="s">
        <v>49</v>
      </c>
      <c r="H3062">
        <v>0.000013001696</v>
      </c>
      <c r="I3062" t="s">
        <v>37</v>
      </c>
      <c r="L3062" s="46" t="str">
        <f>((I3062&amp;A3062)&amp;"-")&amp;B3062</f>
        <v>REF1287-Wang 99 - S3</v>
      </c>
      <c r="M3062" t="s">
        <v>39</v>
      </c>
      <c r="N3062" s="40"/>
      <c r="O3062" s="40"/>
      <c r="P3062" s="40"/>
      <c r="Q3062" s="40"/>
      <c r="R3062" s="39"/>
      <c r="S3062" s="39"/>
      <c r="T3062" s="39"/>
      <c r="U3062" s="40"/>
      <c r="V3062" s="39"/>
      <c r="W3062" s="69"/>
      <c r="Y3062" t="s">
        <v>40</v>
      </c>
      <c r="AA3062">
        <v>17953718</v>
      </c>
      <c r="AB3062" s="46" t="b">
        <v>0</v>
      </c>
      <c r="AD3062" s="8"/>
    </row>
    <row r="3063" ht="14.25" customHeight="1">
      <c r="A3063" s="38">
        <v>1287</v>
      </c>
      <c r="B3063" s="46" t="s">
        <v>44</v>
      </c>
      <c r="C3063" s="46" t="s">
        <v>45</v>
      </c>
      <c r="D3063" s="46" t="s">
        <v>4022</v>
      </c>
      <c r="E3063" s="46" t="s">
        <v>4023</v>
      </c>
      <c r="F3063" t="s">
        <v>48</v>
      </c>
      <c r="G3063" s="46" t="s">
        <v>49</v>
      </c>
      <c r="H3063">
        <v>0.000087096359</v>
      </c>
      <c r="I3063" t="s">
        <v>37</v>
      </c>
      <c r="L3063" s="46" t="str">
        <f>((I3063&amp;A3063)&amp;"-")&amp;B3063</f>
        <v>REF1287-Wang 99 - S3</v>
      </c>
      <c r="M3063" t="s">
        <v>39</v>
      </c>
      <c r="N3063" s="40"/>
      <c r="O3063" s="40"/>
      <c r="P3063" s="40"/>
      <c r="Q3063" s="40"/>
      <c r="R3063" s="39"/>
      <c r="S3063" s="39"/>
      <c r="T3063" s="39"/>
      <c r="U3063" s="40"/>
      <c r="V3063" s="39"/>
      <c r="W3063" s="69"/>
      <c r="Y3063" t="s">
        <v>40</v>
      </c>
      <c r="AA3063">
        <v>17953623</v>
      </c>
      <c r="AB3063" s="46" t="b">
        <v>0</v>
      </c>
      <c r="AD3063" s="8"/>
    </row>
    <row r="3064" ht="14.25" customHeight="1">
      <c r="A3064" s="38">
        <v>1287</v>
      </c>
      <c r="B3064" s="46" t="s">
        <v>44</v>
      </c>
      <c r="C3064" s="46" t="s">
        <v>45</v>
      </c>
      <c r="D3064" s="46" t="s">
        <v>4024</v>
      </c>
      <c r="E3064" s="46" t="s">
        <v>4025</v>
      </c>
      <c r="F3064" t="s">
        <v>48</v>
      </c>
      <c r="G3064" s="46" t="s">
        <v>49</v>
      </c>
      <c r="H3064">
        <v>0.004405548635</v>
      </c>
      <c r="I3064" t="s">
        <v>37</v>
      </c>
      <c r="L3064" t="s">
        <v>50</v>
      </c>
      <c r="M3064" t="s">
        <v>39</v>
      </c>
      <c r="N3064" s="40"/>
      <c r="O3064" s="40"/>
      <c r="P3064" s="40"/>
      <c r="Q3064" s="40"/>
      <c r="R3064" s="39"/>
      <c r="S3064" s="39"/>
      <c r="T3064" s="39"/>
      <c r="U3064" s="40"/>
      <c r="V3064" s="39"/>
      <c r="W3064" s="69"/>
      <c r="Y3064" t="s">
        <v>40</v>
      </c>
      <c r="AA3064">
        <v>65109</v>
      </c>
      <c r="AB3064" s="46" t="b">
        <v>0</v>
      </c>
      <c r="AD3064" s="8"/>
    </row>
    <row r="3065" ht="14.25" customHeight="1">
      <c r="A3065" s="38">
        <v>1287</v>
      </c>
      <c r="B3065" s="46" t="s">
        <v>44</v>
      </c>
      <c r="C3065" s="46" t="s">
        <v>45</v>
      </c>
      <c r="D3065" s="46" t="s">
        <v>4026</v>
      </c>
      <c r="E3065" s="46" t="s">
        <v>4027</v>
      </c>
      <c r="F3065" t="s">
        <v>48</v>
      </c>
      <c r="G3065" s="46" t="s">
        <v>49</v>
      </c>
      <c r="H3065">
        <v>0.019408858776</v>
      </c>
      <c r="I3065" t="s">
        <v>37</v>
      </c>
      <c r="L3065" t="s">
        <v>50</v>
      </c>
      <c r="M3065" t="s">
        <v>39</v>
      </c>
      <c r="N3065" s="40"/>
      <c r="O3065" s="40"/>
      <c r="P3065" s="40"/>
      <c r="Q3065" s="40"/>
      <c r="R3065" s="39"/>
      <c r="S3065" s="39"/>
      <c r="T3065" s="39"/>
      <c r="U3065" s="40"/>
      <c r="V3065" s="39"/>
      <c r="W3065" s="69"/>
      <c r="Y3065" t="s">
        <v>40</v>
      </c>
      <c r="AA3065">
        <v>10466222</v>
      </c>
      <c r="AB3065" s="46" t="b">
        <v>0</v>
      </c>
      <c r="AD3065" s="8"/>
    </row>
    <row r="3066" ht="14.25" customHeight="1">
      <c r="A3066" s="38">
        <v>1287</v>
      </c>
      <c r="B3066" s="46" t="s">
        <v>44</v>
      </c>
      <c r="C3066" s="46" t="s">
        <v>45</v>
      </c>
      <c r="D3066" s="46" t="s">
        <v>4028</v>
      </c>
      <c r="E3066" s="46" t="s">
        <v>4029</v>
      </c>
      <c r="F3066" t="s">
        <v>48</v>
      </c>
      <c r="G3066" s="46" t="s">
        <v>49</v>
      </c>
      <c r="H3066">
        <v>0.00758577575</v>
      </c>
      <c r="I3066" t="s">
        <v>37</v>
      </c>
      <c r="L3066" t="s">
        <v>50</v>
      </c>
      <c r="M3066" t="s">
        <v>39</v>
      </c>
      <c r="N3066" s="40"/>
      <c r="O3066" s="40"/>
      <c r="P3066" s="40"/>
      <c r="Q3066" s="40"/>
      <c r="R3066" s="39"/>
      <c r="S3066" s="39"/>
      <c r="T3066" s="39"/>
      <c r="U3066" s="40"/>
      <c r="V3066" s="39"/>
      <c r="W3066" s="69"/>
      <c r="Y3066" t="s">
        <v>40</v>
      </c>
      <c r="AA3066">
        <v>44346</v>
      </c>
      <c r="AB3066" s="46" t="b">
        <v>0</v>
      </c>
      <c r="AD3066" s="8"/>
    </row>
    <row r="3067" ht="14.25" customHeight="1">
      <c r="A3067" s="38">
        <v>1287</v>
      </c>
      <c r="B3067" s="46" t="s">
        <v>44</v>
      </c>
      <c r="C3067" s="46" t="s">
        <v>45</v>
      </c>
      <c r="D3067" s="46" t="s">
        <v>4030</v>
      </c>
      <c r="E3067" s="46" t="s">
        <v>4031</v>
      </c>
      <c r="F3067" t="s">
        <v>48</v>
      </c>
      <c r="G3067" s="46" t="s">
        <v>49</v>
      </c>
      <c r="H3067">
        <v>0.033651156938</v>
      </c>
      <c r="I3067" t="s">
        <v>37</v>
      </c>
      <c r="L3067" t="s">
        <v>50</v>
      </c>
      <c r="M3067" t="s">
        <v>39</v>
      </c>
      <c r="N3067" s="40"/>
      <c r="O3067" s="40"/>
      <c r="P3067" s="40"/>
      <c r="Q3067" s="40"/>
      <c r="R3067" s="39"/>
      <c r="S3067" s="39"/>
      <c r="T3067" s="39"/>
      <c r="U3067" s="40"/>
      <c r="V3067" s="39"/>
      <c r="W3067" s="69"/>
      <c r="Y3067" t="s">
        <v>40</v>
      </c>
      <c r="AA3067">
        <v>3239067</v>
      </c>
      <c r="AB3067" s="46" t="b">
        <v>0</v>
      </c>
      <c r="AD3067" s="8"/>
    </row>
    <row r="3068" ht="14.25" customHeight="1">
      <c r="A3068" s="38">
        <v>966</v>
      </c>
      <c r="B3068" s="46" t="s">
        <v>1353</v>
      </c>
      <c r="C3068" s="46" t="s">
        <v>1219</v>
      </c>
      <c r="D3068" s="46" t="s">
        <v>4032</v>
      </c>
      <c r="E3068" s="46" t="s">
        <v>4033</v>
      </c>
      <c r="F3068" s="41" t="s">
        <v>434</v>
      </c>
      <c r="G3068" s="5" t="s">
        <v>593</v>
      </c>
      <c r="H3068" s="65">
        <v>0.579517314</v>
      </c>
      <c r="I3068" t="s">
        <v>1356</v>
      </c>
      <c r="K3068" s="46" t="s">
        <v>43</v>
      </c>
      <c r="L3068" s="46" t="s">
        <v>1358</v>
      </c>
      <c r="M3068" t="s">
        <v>39</v>
      </c>
      <c r="N3068" s="40"/>
      <c r="O3068" s="56"/>
      <c r="P3068" s="56"/>
      <c r="Q3068" s="56"/>
      <c r="R3068" s="39"/>
      <c r="S3068" s="39"/>
      <c r="T3068" s="39"/>
      <c r="U3068" s="40"/>
      <c r="V3068" s="39"/>
      <c r="W3068" s="69"/>
      <c r="Y3068" t="s">
        <v>40</v>
      </c>
      <c r="AA3068">
        <v>8997724</v>
      </c>
      <c r="AB3068" t="b">
        <v>0</v>
      </c>
      <c r="AD3068" s="8"/>
    </row>
    <row r="3069" ht="14.25" customHeight="1">
      <c r="A3069" s="38">
        <v>1287</v>
      </c>
      <c r="B3069" s="46" t="s">
        <v>44</v>
      </c>
      <c r="C3069" s="46" t="s">
        <v>45</v>
      </c>
      <c r="D3069" s="46" t="s">
        <v>4034</v>
      </c>
      <c r="E3069" s="46" t="s">
        <v>4035</v>
      </c>
      <c r="F3069" t="s">
        <v>48</v>
      </c>
      <c r="G3069" s="46" t="s">
        <v>49</v>
      </c>
      <c r="H3069">
        <v>0.171395730751</v>
      </c>
      <c r="I3069" t="s">
        <v>37</v>
      </c>
      <c r="L3069" t="s">
        <v>50</v>
      </c>
      <c r="M3069" t="s">
        <v>39</v>
      </c>
      <c r="N3069" s="40"/>
      <c r="O3069" s="40"/>
      <c r="P3069" s="40"/>
      <c r="Q3069" s="40"/>
      <c r="R3069" s="39"/>
      <c r="S3069" s="39"/>
      <c r="T3069" s="39"/>
      <c r="U3069" s="40"/>
      <c r="V3069" s="39"/>
      <c r="W3069" s="69"/>
      <c r="Y3069" t="s">
        <v>40</v>
      </c>
      <c r="AA3069">
        <v>10469220</v>
      </c>
      <c r="AB3069" s="46" t="b">
        <v>0</v>
      </c>
      <c r="AD3069" s="8"/>
    </row>
    <row r="3070" ht="14.25" customHeight="1">
      <c r="A3070" s="38">
        <v>1287</v>
      </c>
      <c r="B3070" s="46" t="s">
        <v>44</v>
      </c>
      <c r="C3070" s="46" t="s">
        <v>45</v>
      </c>
      <c r="D3070" s="46" t="s">
        <v>4036</v>
      </c>
      <c r="E3070" s="46" t="s">
        <v>4037</v>
      </c>
      <c r="F3070" t="s">
        <v>48</v>
      </c>
      <c r="G3070" s="46" t="s">
        <v>49</v>
      </c>
      <c r="H3070">
        <v>0.004864072057</v>
      </c>
      <c r="I3070" t="s">
        <v>37</v>
      </c>
      <c r="L3070" t="s">
        <v>50</v>
      </c>
      <c r="M3070" t="s">
        <v>39</v>
      </c>
      <c r="N3070" s="40"/>
      <c r="O3070" s="40"/>
      <c r="P3070" s="40"/>
      <c r="Q3070" s="40"/>
      <c r="R3070" s="39"/>
      <c r="S3070" s="39"/>
      <c r="T3070" s="39"/>
      <c r="U3070" s="40"/>
      <c r="V3070" s="39"/>
      <c r="W3070" s="69"/>
      <c r="Y3070" t="s">
        <v>40</v>
      </c>
      <c r="AA3070">
        <v>4447681</v>
      </c>
      <c r="AB3070" s="46" t="b">
        <v>0</v>
      </c>
      <c r="AD3070" s="8"/>
    </row>
    <row r="3071" ht="14.25" customHeight="1">
      <c r="A3071" s="38">
        <v>966</v>
      </c>
      <c r="B3071" s="46" t="s">
        <v>1353</v>
      </c>
      <c r="C3071" s="46" t="s">
        <v>1219</v>
      </c>
      <c r="D3071" s="46" t="s">
        <v>4038</v>
      </c>
      <c r="E3071" s="46" t="s">
        <v>4039</v>
      </c>
      <c r="F3071" s="41" t="s">
        <v>434</v>
      </c>
      <c r="G3071" s="5" t="s">
        <v>593</v>
      </c>
      <c r="H3071" s="65">
        <v>2.44395909</v>
      </c>
      <c r="I3071" t="s">
        <v>1356</v>
      </c>
      <c r="K3071" s="46" t="s">
        <v>43</v>
      </c>
      <c r="L3071" s="46" t="s">
        <v>1358</v>
      </c>
      <c r="M3071" t="s">
        <v>39</v>
      </c>
      <c r="N3071" s="40"/>
      <c r="O3071" s="56"/>
      <c r="P3071" s="56"/>
      <c r="Q3071" s="56"/>
      <c r="R3071" s="39"/>
      <c r="S3071" s="39"/>
      <c r="T3071" s="39"/>
      <c r="U3071" s="40"/>
      <c r="V3071" s="39"/>
      <c r="W3071" s="69"/>
      <c r="Y3071" t="s">
        <v>40</v>
      </c>
      <c r="AA3071">
        <v>60351</v>
      </c>
      <c r="AB3071" t="b">
        <v>0</v>
      </c>
      <c r="AD3071" s="8"/>
    </row>
    <row r="3072" ht="14.25" customHeight="1">
      <c r="A3072" s="38">
        <v>1287</v>
      </c>
      <c r="B3072" s="46" t="s">
        <v>44</v>
      </c>
      <c r="C3072" s="46" t="s">
        <v>45</v>
      </c>
      <c r="D3072" s="46" t="s">
        <v>4040</v>
      </c>
      <c r="E3072" s="46" t="s">
        <v>4041</v>
      </c>
      <c r="F3072" t="s">
        <v>48</v>
      </c>
      <c r="G3072" s="46" t="s">
        <v>49</v>
      </c>
      <c r="H3072">
        <v>0.002285598803</v>
      </c>
      <c r="I3072" t="s">
        <v>37</v>
      </c>
      <c r="L3072" t="s">
        <v>50</v>
      </c>
      <c r="M3072" t="s">
        <v>39</v>
      </c>
      <c r="N3072" s="40"/>
      <c r="O3072" s="40"/>
      <c r="P3072" s="40"/>
      <c r="Q3072" s="40"/>
      <c r="R3072" s="39"/>
      <c r="S3072" s="39"/>
      <c r="T3072" s="39"/>
      <c r="U3072" s="40"/>
      <c r="V3072" s="39"/>
      <c r="W3072" s="69"/>
      <c r="Y3072" t="s">
        <v>40</v>
      </c>
      <c r="AA3072">
        <v>82605</v>
      </c>
      <c r="AB3072" s="46" t="b">
        <v>0</v>
      </c>
      <c r="AD3072" s="8"/>
    </row>
    <row r="3073" ht="14.25" customHeight="1">
      <c r="A3073" s="38">
        <v>1287</v>
      </c>
      <c r="B3073" s="46" t="s">
        <v>53</v>
      </c>
      <c r="C3073" s="46" t="s">
        <v>45</v>
      </c>
      <c r="D3073" s="46" t="s">
        <v>4042</v>
      </c>
      <c r="E3073" s="46" t="s">
        <v>4043</v>
      </c>
      <c r="F3073" t="s">
        <v>48</v>
      </c>
      <c r="G3073" s="46" t="s">
        <v>49</v>
      </c>
      <c r="H3073">
        <v>0.000208929613</v>
      </c>
      <c r="I3073" t="s">
        <v>37</v>
      </c>
      <c r="L3073" t="s">
        <v>50</v>
      </c>
      <c r="M3073" t="s">
        <v>39</v>
      </c>
      <c r="N3073" s="40"/>
      <c r="O3073" s="40"/>
      <c r="P3073" s="40"/>
      <c r="Q3073" s="40"/>
      <c r="R3073" s="39"/>
      <c r="S3073" s="39"/>
      <c r="T3073" s="39"/>
      <c r="U3073" s="40"/>
      <c r="V3073" s="39"/>
      <c r="W3073" s="69"/>
      <c r="Y3073" t="s">
        <v>40</v>
      </c>
      <c r="AA3073">
        <v>399713</v>
      </c>
      <c r="AB3073" s="46" t="b">
        <v>0</v>
      </c>
      <c r="AD3073" s="8"/>
    </row>
    <row r="3074" ht="14.25" customHeight="1">
      <c r="A3074" s="38">
        <v>1287</v>
      </c>
      <c r="B3074" s="46" t="s">
        <v>53</v>
      </c>
      <c r="C3074" s="46" t="s">
        <v>45</v>
      </c>
      <c r="D3074" s="46" t="s">
        <v>4044</v>
      </c>
      <c r="E3074" s="46" t="s">
        <v>4045</v>
      </c>
      <c r="F3074" t="s">
        <v>48</v>
      </c>
      <c r="G3074" s="46" t="s">
        <v>49</v>
      </c>
      <c r="H3074">
        <v>0.870963589956</v>
      </c>
      <c r="I3074" t="s">
        <v>37</v>
      </c>
      <c r="L3074" t="s">
        <v>50</v>
      </c>
      <c r="M3074" t="s">
        <v>39</v>
      </c>
      <c r="N3074" s="40"/>
      <c r="O3074" s="40"/>
      <c r="P3074" s="40"/>
      <c r="Q3074" s="40"/>
      <c r="R3074" s="39"/>
      <c r="S3074" s="39"/>
      <c r="T3074" s="39"/>
      <c r="U3074" s="40"/>
      <c r="V3074" s="39"/>
      <c r="W3074" s="69"/>
      <c r="Y3074" t="s">
        <v>40</v>
      </c>
      <c r="AA3074">
        <v>221924</v>
      </c>
      <c r="AB3074" s="46" t="b">
        <v>0</v>
      </c>
      <c r="AD3074" s="8"/>
    </row>
    <row r="3075" ht="14.25" customHeight="1">
      <c r="A3075" s="38">
        <v>1287</v>
      </c>
      <c r="B3075" s="46" t="s">
        <v>44</v>
      </c>
      <c r="C3075" s="46" t="s">
        <v>45</v>
      </c>
      <c r="D3075" s="46" t="s">
        <v>4046</v>
      </c>
      <c r="E3075" s="46" t="s">
        <v>4047</v>
      </c>
      <c r="F3075" t="s">
        <v>48</v>
      </c>
      <c r="G3075" s="46" t="s">
        <v>49</v>
      </c>
      <c r="H3075">
        <v>0.097498963772</v>
      </c>
      <c r="I3075" t="s">
        <v>37</v>
      </c>
      <c r="L3075" t="s">
        <v>50</v>
      </c>
      <c r="M3075" t="s">
        <v>39</v>
      </c>
      <c r="N3075" s="40"/>
      <c r="O3075" s="40"/>
      <c r="P3075" s="40"/>
      <c r="Q3075" s="40"/>
      <c r="R3075" s="39"/>
      <c r="S3075" s="39"/>
      <c r="T3075" s="39"/>
      <c r="U3075" s="40"/>
      <c r="V3075" s="39"/>
      <c r="W3075" s="69"/>
      <c r="Y3075" t="s">
        <v>40</v>
      </c>
      <c r="AA3075">
        <v>5193</v>
      </c>
      <c r="AB3075" s="46" t="b">
        <v>0</v>
      </c>
      <c r="AD3075" s="8"/>
    </row>
    <row r="3076" ht="14.25" customHeight="1">
      <c r="A3076" s="38">
        <v>1287</v>
      </c>
      <c r="B3076" s="46" t="s">
        <v>44</v>
      </c>
      <c r="C3076" s="46" t="s">
        <v>45</v>
      </c>
      <c r="D3076" s="46" t="s">
        <v>4048</v>
      </c>
      <c r="E3076" s="46" t="s">
        <v>4049</v>
      </c>
      <c r="F3076" t="s">
        <v>48</v>
      </c>
      <c r="G3076" s="46" t="s">
        <v>49</v>
      </c>
      <c r="H3076">
        <v>0.002243881924</v>
      </c>
      <c r="I3076" t="s">
        <v>37</v>
      </c>
      <c r="L3076" t="s">
        <v>50</v>
      </c>
      <c r="M3076" t="s">
        <v>39</v>
      </c>
      <c r="N3076" s="40"/>
      <c r="O3076" s="40"/>
      <c r="P3076" s="40"/>
      <c r="Q3076" s="40"/>
      <c r="R3076" s="39"/>
      <c r="S3076" s="39"/>
      <c r="T3076" s="39"/>
      <c r="U3076" s="40"/>
      <c r="V3076" s="39"/>
      <c r="W3076" s="69"/>
      <c r="Y3076" t="s">
        <v>40</v>
      </c>
      <c r="AA3076">
        <v>489808</v>
      </c>
      <c r="AB3076" s="46" t="b">
        <v>0</v>
      </c>
      <c r="AD3076" s="8"/>
    </row>
    <row r="3077" ht="14.25" customHeight="1">
      <c r="A3077" s="38">
        <v>1287</v>
      </c>
      <c r="B3077" s="46" t="s">
        <v>44</v>
      </c>
      <c r="C3077" s="46" t="s">
        <v>45</v>
      </c>
      <c r="D3077" s="46" t="s">
        <v>4050</v>
      </c>
      <c r="E3077" s="46" t="s">
        <v>4051</v>
      </c>
      <c r="F3077" t="s">
        <v>48</v>
      </c>
      <c r="G3077" s="46" t="s">
        <v>49</v>
      </c>
      <c r="H3077">
        <v>0.001774189481</v>
      </c>
      <c r="I3077" t="s">
        <v>37</v>
      </c>
      <c r="L3077" t="s">
        <v>50</v>
      </c>
      <c r="M3077" t="s">
        <v>39</v>
      </c>
      <c r="N3077" s="40"/>
      <c r="O3077" s="40"/>
      <c r="P3077" s="40"/>
      <c r="Q3077" s="40"/>
      <c r="R3077" s="39"/>
      <c r="S3077" s="39"/>
      <c r="T3077" s="39"/>
      <c r="U3077" s="40"/>
      <c r="V3077" s="39"/>
      <c r="W3077" s="69"/>
      <c r="Y3077" t="s">
        <v>40</v>
      </c>
      <c r="AA3077">
        <v>2329527</v>
      </c>
      <c r="AB3077" s="46" t="b">
        <v>0</v>
      </c>
      <c r="AD3077" s="8"/>
    </row>
    <row r="3078" ht="14.25" customHeight="1">
      <c r="A3078" s="38">
        <v>1287</v>
      </c>
      <c r="B3078" s="46" t="s">
        <v>44</v>
      </c>
      <c r="C3078" s="46" t="s">
        <v>45</v>
      </c>
      <c r="D3078" s="46" t="s">
        <v>4052</v>
      </c>
      <c r="E3078" s="46" t="s">
        <v>4053</v>
      </c>
      <c r="F3078" t="s">
        <v>48</v>
      </c>
      <c r="G3078" s="46" t="s">
        <v>49</v>
      </c>
      <c r="H3078">
        <v>0.00120503594</v>
      </c>
      <c r="I3078" t="s">
        <v>37</v>
      </c>
      <c r="L3078" t="s">
        <v>50</v>
      </c>
      <c r="M3078" t="s">
        <v>39</v>
      </c>
      <c r="N3078" s="40"/>
      <c r="O3078" s="40"/>
      <c r="P3078" s="40"/>
      <c r="Q3078" s="40"/>
      <c r="R3078" s="39"/>
      <c r="S3078" s="39"/>
      <c r="T3078" s="39"/>
      <c r="U3078" s="40"/>
      <c r="V3078" s="39"/>
      <c r="W3078" s="69"/>
      <c r="Y3078" t="s">
        <v>40</v>
      </c>
      <c r="AA3078">
        <v>10439484</v>
      </c>
      <c r="AB3078" s="46" t="b">
        <v>0</v>
      </c>
      <c r="AD3078" s="8"/>
    </row>
    <row r="3079" ht="14.25" customHeight="1">
      <c r="A3079" s="38">
        <v>1049</v>
      </c>
      <c r="B3079" s="46" t="s">
        <v>922</v>
      </c>
      <c r="C3079" s="46" t="s">
        <v>923</v>
      </c>
      <c r="D3079" s="11" t="s">
        <v>4054</v>
      </c>
      <c r="E3079" s="11" t="s">
        <v>4055</v>
      </c>
      <c r="F3079" s="7" t="s">
        <v>927</v>
      </c>
      <c r="G3079" s="7" t="s">
        <v>928</v>
      </c>
      <c r="H3079">
        <v>0.11534532578211</v>
      </c>
      <c r="I3079" t="s">
        <v>37</v>
      </c>
      <c r="K3079" s="47" t="s">
        <v>43</v>
      </c>
      <c r="L3079" s="47" t="s">
        <v>926</v>
      </c>
      <c r="M3079" t="s">
        <v>39</v>
      </c>
      <c r="N3079" s="71"/>
      <c r="O3079" s="71"/>
      <c r="P3079" s="71"/>
      <c r="Q3079" s="71"/>
      <c r="R3079" s="29"/>
      <c r="S3079" s="29"/>
      <c r="T3079" s="29"/>
      <c r="U3079" s="71"/>
      <c r="V3079" s="29"/>
      <c r="W3079" s="60"/>
      <c r="Y3079" t="s">
        <v>40</v>
      </c>
      <c r="AA3079">
        <v>3249</v>
      </c>
      <c r="AB3079" t="b">
        <f>if((W3079=""),false,true)</f>
        <v>0</v>
      </c>
      <c r="AD3079" s="37"/>
    </row>
    <row r="3080" ht="14.25" customHeight="1">
      <c r="A3080" s="38">
        <v>1049</v>
      </c>
      <c r="B3080" s="46" t="s">
        <v>922</v>
      </c>
      <c r="C3080" s="46" t="s">
        <v>923</v>
      </c>
      <c r="D3080" s="11" t="s">
        <v>4054</v>
      </c>
      <c r="E3080" s="11" t="s">
        <v>4055</v>
      </c>
      <c r="F3080" s="7" t="s">
        <v>929</v>
      </c>
      <c r="G3080" s="7" t="s">
        <v>928</v>
      </c>
      <c r="H3080">
        <v>0.052601726639071</v>
      </c>
      <c r="I3080" t="s">
        <v>37</v>
      </c>
      <c r="K3080" s="47" t="s">
        <v>43</v>
      </c>
      <c r="L3080" s="47" t="s">
        <v>926</v>
      </c>
      <c r="M3080" t="s">
        <v>39</v>
      </c>
      <c r="N3080" s="71"/>
      <c r="O3080" s="71"/>
      <c r="P3080" s="71"/>
      <c r="Q3080" s="71"/>
      <c r="R3080" s="29"/>
      <c r="S3080" s="29"/>
      <c r="T3080" s="29"/>
      <c r="U3080" s="71"/>
      <c r="V3080" s="29"/>
      <c r="W3080" s="60"/>
      <c r="Y3080" t="s">
        <v>40</v>
      </c>
      <c r="AA3080">
        <v>3249</v>
      </c>
      <c r="AB3080" t="b">
        <f>if((W3080=""),false,true)</f>
        <v>0</v>
      </c>
      <c r="AD3080" s="37"/>
    </row>
    <row r="3081" ht="14.25" customHeight="1">
      <c r="A3081" s="38">
        <v>1049</v>
      </c>
      <c r="B3081" s="46" t="s">
        <v>922</v>
      </c>
      <c r="C3081" s="46" t="s">
        <v>923</v>
      </c>
      <c r="D3081" s="11" t="s">
        <v>4054</v>
      </c>
      <c r="E3081" s="11" t="s">
        <v>4055</v>
      </c>
      <c r="F3081" s="7" t="s">
        <v>930</v>
      </c>
      <c r="G3081" s="7" t="s">
        <v>928</v>
      </c>
      <c r="H3081">
        <v>0.008590135215054</v>
      </c>
      <c r="I3081" t="s">
        <v>37</v>
      </c>
      <c r="K3081" s="47" t="s">
        <v>43</v>
      </c>
      <c r="L3081" s="47" t="s">
        <v>926</v>
      </c>
      <c r="M3081" t="s">
        <v>39</v>
      </c>
      <c r="N3081" s="71"/>
      <c r="O3081" s="71"/>
      <c r="P3081" s="71"/>
      <c r="Q3081" s="71"/>
      <c r="R3081" s="29"/>
      <c r="S3081" s="29"/>
      <c r="T3081" s="29"/>
      <c r="U3081" s="71"/>
      <c r="V3081" s="29"/>
      <c r="W3081" s="60"/>
      <c r="Y3081" t="s">
        <v>40</v>
      </c>
      <c r="AA3081">
        <v>3249</v>
      </c>
      <c r="AB3081" t="b">
        <f>if((W3081=""),false,true)</f>
        <v>0</v>
      </c>
      <c r="AD3081" s="37"/>
    </row>
    <row r="3082" ht="14.25" customHeight="1">
      <c r="A3082" s="38">
        <v>1049</v>
      </c>
      <c r="B3082" s="46" t="s">
        <v>922</v>
      </c>
      <c r="C3082" s="46" t="s">
        <v>923</v>
      </c>
      <c r="D3082" s="11" t="s">
        <v>4054</v>
      </c>
      <c r="E3082" s="11" t="s">
        <v>4055</v>
      </c>
      <c r="F3082" s="11" t="s">
        <v>48</v>
      </c>
      <c r="G3082" s="11" t="s">
        <v>49</v>
      </c>
      <c r="H3082">
        <v>0.070307231988383</v>
      </c>
      <c r="I3082" t="s">
        <v>37</v>
      </c>
      <c r="K3082" s="47" t="s">
        <v>43</v>
      </c>
      <c r="L3082" s="47" t="s">
        <v>926</v>
      </c>
      <c r="M3082" t="s">
        <v>39</v>
      </c>
      <c r="N3082" s="71"/>
      <c r="O3082" s="71"/>
      <c r="P3082" s="71"/>
      <c r="Q3082" s="71"/>
      <c r="R3082" s="29"/>
      <c r="S3082" s="29"/>
      <c r="T3082" s="29"/>
      <c r="U3082" s="71"/>
      <c r="V3082" s="29"/>
      <c r="W3082" s="60"/>
      <c r="Y3082" t="s">
        <v>40</v>
      </c>
      <c r="AA3082">
        <v>3249</v>
      </c>
      <c r="AB3082" t="b">
        <f>if((W3082=""),false,true)</f>
        <v>0</v>
      </c>
      <c r="AD3082" s="37"/>
    </row>
    <row r="3083" ht="14.25" customHeight="1">
      <c r="A3083" s="38">
        <v>1287</v>
      </c>
      <c r="B3083" s="46" t="s">
        <v>53</v>
      </c>
      <c r="C3083" s="46" t="s">
        <v>45</v>
      </c>
      <c r="D3083" s="11" t="s">
        <v>4054</v>
      </c>
      <c r="E3083" s="11" t="s">
        <v>4055</v>
      </c>
      <c r="F3083" t="s">
        <v>48</v>
      </c>
      <c r="G3083" s="46" t="s">
        <v>49</v>
      </c>
      <c r="H3083">
        <v>0.107151930524</v>
      </c>
      <c r="I3083" t="s">
        <v>37</v>
      </c>
      <c r="L3083" t="s">
        <v>50</v>
      </c>
      <c r="M3083" t="s">
        <v>39</v>
      </c>
      <c r="N3083" s="40"/>
      <c r="O3083" s="40"/>
      <c r="P3083" s="40"/>
      <c r="Q3083" s="40"/>
      <c r="R3083" s="39"/>
      <c r="S3083" s="39"/>
      <c r="T3083" s="39"/>
      <c r="U3083" s="40"/>
      <c r="V3083" s="39"/>
      <c r="W3083" s="69"/>
      <c r="Y3083" t="s">
        <v>40</v>
      </c>
      <c r="AA3083">
        <v>3249</v>
      </c>
      <c r="AB3083" s="46" t="b">
        <v>0</v>
      </c>
      <c r="AD3083" s="8"/>
    </row>
    <row r="3084" ht="14.25" customHeight="1">
      <c r="A3084" s="38">
        <v>1218</v>
      </c>
      <c r="B3084" s="46" t="s">
        <v>1593</v>
      </c>
      <c r="C3084" s="46" t="s">
        <v>577</v>
      </c>
      <c r="D3084" s="11" t="s">
        <v>4056</v>
      </c>
      <c r="E3084" s="11" t="s">
        <v>4057</v>
      </c>
      <c r="F3084" s="7" t="s">
        <v>1361</v>
      </c>
      <c r="G3084" s="7" t="s">
        <v>1362</v>
      </c>
      <c r="H3084">
        <v>0.30295480687278</v>
      </c>
      <c r="I3084" s="46" t="s">
        <v>37</v>
      </c>
      <c r="K3084" s="46"/>
      <c r="L3084" t="s">
        <v>1596</v>
      </c>
      <c r="M3084" t="s">
        <v>39</v>
      </c>
      <c r="N3084" s="40"/>
      <c r="O3084" s="40"/>
      <c r="P3084" s="40"/>
      <c r="Q3084" s="40"/>
      <c r="R3084" s="39"/>
      <c r="S3084" s="39"/>
      <c r="T3084" s="39"/>
      <c r="U3084" s="40"/>
      <c r="V3084" s="39"/>
      <c r="W3084" s="69"/>
      <c r="Y3084" t="s">
        <v>40</v>
      </c>
      <c r="AA3084">
        <v>206493</v>
      </c>
      <c r="AB3084" s="46" t="b">
        <f>if((W3084=""),false,true)</f>
        <v>0</v>
      </c>
      <c r="AD3084" s="8"/>
    </row>
    <row r="3085" ht="14.25" customHeight="1">
      <c r="A3085" s="38">
        <v>1218</v>
      </c>
      <c r="B3085" s="46" t="s">
        <v>1593</v>
      </c>
      <c r="C3085" s="46" t="s">
        <v>577</v>
      </c>
      <c r="D3085" s="11" t="s">
        <v>4056</v>
      </c>
      <c r="E3085" s="11" t="s">
        <v>4057</v>
      </c>
      <c r="F3085" s="7" t="s">
        <v>584</v>
      </c>
      <c r="G3085" s="7" t="s">
        <v>585</v>
      </c>
      <c r="H3085">
        <v>0.039456309298806</v>
      </c>
      <c r="I3085" s="46" t="s">
        <v>37</v>
      </c>
      <c r="K3085" s="46"/>
      <c r="L3085" t="s">
        <v>1596</v>
      </c>
      <c r="M3085" t="s">
        <v>39</v>
      </c>
      <c r="N3085" s="40"/>
      <c r="O3085" s="40"/>
      <c r="P3085" s="40"/>
      <c r="Q3085" s="40"/>
      <c r="R3085" s="39"/>
      <c r="S3085" s="39"/>
      <c r="T3085" s="39"/>
      <c r="U3085" s="40"/>
      <c r="V3085" s="39"/>
      <c r="W3085" s="69"/>
      <c r="Y3085" t="s">
        <v>40</v>
      </c>
      <c r="AA3085">
        <v>206493</v>
      </c>
      <c r="AB3085" s="46" t="b">
        <f>if((W3085=""),false,true)</f>
        <v>0</v>
      </c>
      <c r="AD3085" s="8"/>
    </row>
    <row r="3086" ht="14.25" customHeight="1">
      <c r="A3086" s="38">
        <v>1218</v>
      </c>
      <c r="B3086" s="46" t="s">
        <v>1593</v>
      </c>
      <c r="C3086" s="46" t="s">
        <v>577</v>
      </c>
      <c r="D3086" s="11" t="s">
        <v>4056</v>
      </c>
      <c r="E3086" s="11" t="s">
        <v>4057</v>
      </c>
      <c r="F3086" s="7" t="s">
        <v>689</v>
      </c>
      <c r="G3086" s="7" t="s">
        <v>690</v>
      </c>
      <c r="H3086">
        <v>0.10857253914872</v>
      </c>
      <c r="I3086" s="46" t="s">
        <v>37</v>
      </c>
      <c r="K3086" s="46"/>
      <c r="L3086" t="s">
        <v>1596</v>
      </c>
      <c r="M3086" t="s">
        <v>39</v>
      </c>
      <c r="N3086" s="40"/>
      <c r="O3086" s="40"/>
      <c r="P3086" s="40"/>
      <c r="Q3086" s="40"/>
      <c r="R3086" s="39"/>
      <c r="S3086" s="39"/>
      <c r="T3086" s="39"/>
      <c r="U3086" s="40"/>
      <c r="V3086" s="39"/>
      <c r="W3086" s="69"/>
      <c r="Y3086" t="s">
        <v>40</v>
      </c>
      <c r="AA3086">
        <v>206493</v>
      </c>
      <c r="AB3086" s="46" t="b">
        <f>if((W3086=""),false,true)</f>
        <v>0</v>
      </c>
      <c r="AD3086" s="8"/>
    </row>
    <row r="3087" ht="14.25" customHeight="1">
      <c r="A3087" s="38">
        <v>1218</v>
      </c>
      <c r="B3087" s="46" t="s">
        <v>1593</v>
      </c>
      <c r="C3087" s="46" t="s">
        <v>577</v>
      </c>
      <c r="D3087" s="11" t="s">
        <v>4056</v>
      </c>
      <c r="E3087" s="11" t="s">
        <v>4057</v>
      </c>
      <c r="F3087" s="7" t="s">
        <v>1599</v>
      </c>
      <c r="G3087" s="7" t="s">
        <v>1600</v>
      </c>
      <c r="H3087">
        <v>0.083268717059458</v>
      </c>
      <c r="I3087" s="46" t="s">
        <v>37</v>
      </c>
      <c r="K3087" s="46"/>
      <c r="L3087" t="s">
        <v>1596</v>
      </c>
      <c r="M3087" t="s">
        <v>39</v>
      </c>
      <c r="N3087" s="40"/>
      <c r="O3087" s="40"/>
      <c r="P3087" s="40"/>
      <c r="Q3087" s="40"/>
      <c r="R3087" s="39"/>
      <c r="S3087" s="39"/>
      <c r="T3087" s="39"/>
      <c r="U3087" s="40"/>
      <c r="V3087" s="39"/>
      <c r="W3087" s="69"/>
      <c r="Y3087" t="s">
        <v>40</v>
      </c>
      <c r="AA3087">
        <v>206493</v>
      </c>
      <c r="AB3087" s="46" t="b">
        <f>if((W3087=""),false,true)</f>
        <v>0</v>
      </c>
      <c r="AD3087" s="8"/>
    </row>
    <row r="3088" ht="14.25" customHeight="1">
      <c r="A3088" s="38">
        <v>1218</v>
      </c>
      <c r="B3088" s="46" t="s">
        <v>1593</v>
      </c>
      <c r="C3088" s="46" t="s">
        <v>577</v>
      </c>
      <c r="D3088" s="11" t="s">
        <v>4056</v>
      </c>
      <c r="E3088" s="11" t="s">
        <v>4057</v>
      </c>
      <c r="F3088" s="7" t="s">
        <v>1605</v>
      </c>
      <c r="G3088" s="7" t="s">
        <v>1606</v>
      </c>
      <c r="H3088">
        <v>0.25068261990158</v>
      </c>
      <c r="I3088" s="46" t="s">
        <v>37</v>
      </c>
      <c r="K3088" s="46"/>
      <c r="L3088" t="s">
        <v>1596</v>
      </c>
      <c r="M3088" t="s">
        <v>39</v>
      </c>
      <c r="N3088" s="40"/>
      <c r="O3088" s="40"/>
      <c r="P3088" s="40"/>
      <c r="Q3088" s="40"/>
      <c r="R3088" s="39"/>
      <c r="S3088" s="39"/>
      <c r="T3088" s="39"/>
      <c r="U3088" s="40"/>
      <c r="V3088" s="39"/>
      <c r="W3088" s="69"/>
      <c r="Y3088" t="s">
        <v>40</v>
      </c>
      <c r="AA3088">
        <v>206493</v>
      </c>
      <c r="AB3088" s="46" t="b">
        <f>if((W3088=""),false,true)</f>
        <v>0</v>
      </c>
      <c r="AD3088" s="8"/>
    </row>
    <row r="3089" ht="14.25" customHeight="1">
      <c r="A3089" s="38">
        <v>1218</v>
      </c>
      <c r="B3089" s="46" t="s">
        <v>1593</v>
      </c>
      <c r="C3089" s="46" t="s">
        <v>577</v>
      </c>
      <c r="D3089" s="11" t="s">
        <v>4056</v>
      </c>
      <c r="E3089" s="11" t="s">
        <v>4057</v>
      </c>
      <c r="F3089" s="7" t="s">
        <v>1108</v>
      </c>
      <c r="G3089" s="7" t="s">
        <v>1109</v>
      </c>
      <c r="H3089">
        <v>0.85059474759513</v>
      </c>
      <c r="I3089" s="46" t="s">
        <v>37</v>
      </c>
      <c r="K3089" s="46"/>
      <c r="L3089" t="s">
        <v>1596</v>
      </c>
      <c r="M3089" t="s">
        <v>39</v>
      </c>
      <c r="N3089" s="40"/>
      <c r="O3089" s="40"/>
      <c r="P3089" s="40"/>
      <c r="Q3089" s="40"/>
      <c r="R3089" s="39"/>
      <c r="S3089" s="39"/>
      <c r="T3089" s="39"/>
      <c r="U3089" s="40"/>
      <c r="V3089" s="39"/>
      <c r="W3089" s="69"/>
      <c r="Y3089" t="s">
        <v>40</v>
      </c>
      <c r="AA3089">
        <v>206493</v>
      </c>
      <c r="AB3089" s="46" t="b">
        <f>if((W3089=""),false,true)</f>
        <v>0</v>
      </c>
      <c r="AD3089" s="8"/>
    </row>
    <row r="3090" ht="14.25" customHeight="1">
      <c r="A3090" s="38">
        <v>1218</v>
      </c>
      <c r="B3090" s="46" t="s">
        <v>1593</v>
      </c>
      <c r="C3090" s="46" t="s">
        <v>577</v>
      </c>
      <c r="D3090" s="11" t="s">
        <v>4056</v>
      </c>
      <c r="E3090" s="11" t="s">
        <v>4057</v>
      </c>
      <c r="F3090" s="46" t="s">
        <v>429</v>
      </c>
      <c r="G3090" s="7" t="s">
        <v>590</v>
      </c>
      <c r="H3090">
        <v>0.070886620249844</v>
      </c>
      <c r="I3090" s="46" t="s">
        <v>37</v>
      </c>
      <c r="K3090" s="46"/>
      <c r="L3090" t="s">
        <v>1596</v>
      </c>
      <c r="M3090" t="s">
        <v>39</v>
      </c>
      <c r="N3090" s="40"/>
      <c r="O3090" s="40"/>
      <c r="P3090" s="40"/>
      <c r="Q3090" s="40"/>
      <c r="R3090" s="39"/>
      <c r="S3090" s="39"/>
      <c r="T3090" s="39"/>
      <c r="U3090" s="40"/>
      <c r="V3090" s="39"/>
      <c r="W3090" s="69"/>
      <c r="Y3090" t="s">
        <v>40</v>
      </c>
      <c r="AA3090">
        <v>206493</v>
      </c>
      <c r="AB3090" s="46" t="b">
        <f>if((W3090=""),false,true)</f>
        <v>0</v>
      </c>
      <c r="AD3090" s="8"/>
    </row>
    <row r="3091" ht="14.25" customHeight="1">
      <c r="A3091" s="38">
        <v>1218</v>
      </c>
      <c r="B3091" s="46" t="s">
        <v>1593</v>
      </c>
      <c r="C3091" s="46" t="s">
        <v>577</v>
      </c>
      <c r="D3091" s="11" t="s">
        <v>4056</v>
      </c>
      <c r="E3091" s="11" t="s">
        <v>4057</v>
      </c>
      <c r="F3091" s="7" t="s">
        <v>591</v>
      </c>
      <c r="G3091" s="7" t="s">
        <v>592</v>
      </c>
      <c r="H3091">
        <v>0.10195478555758</v>
      </c>
      <c r="I3091" s="46" t="s">
        <v>37</v>
      </c>
      <c r="K3091" s="46"/>
      <c r="L3091" t="s">
        <v>1596</v>
      </c>
      <c r="M3091" t="s">
        <v>39</v>
      </c>
      <c r="N3091" s="40"/>
      <c r="O3091" s="40"/>
      <c r="P3091" s="40"/>
      <c r="Q3091" s="40"/>
      <c r="R3091" s="39"/>
      <c r="S3091" s="39"/>
      <c r="T3091" s="39"/>
      <c r="U3091" s="40"/>
      <c r="V3091" s="39"/>
      <c r="W3091" s="69"/>
      <c r="Y3091" t="s">
        <v>40</v>
      </c>
      <c r="AA3091">
        <v>206493</v>
      </c>
      <c r="AB3091" s="46" t="b">
        <f>if((W3091=""),false,true)</f>
        <v>0</v>
      </c>
      <c r="AD3091" s="8"/>
    </row>
    <row r="3092" ht="14.25" customHeight="1">
      <c r="A3092" s="38">
        <v>1218</v>
      </c>
      <c r="B3092" s="46" t="s">
        <v>1593</v>
      </c>
      <c r="C3092" s="46" t="s">
        <v>577</v>
      </c>
      <c r="D3092" s="11" t="s">
        <v>4056</v>
      </c>
      <c r="E3092" s="11" t="s">
        <v>4057</v>
      </c>
      <c r="F3092" s="7" t="s">
        <v>434</v>
      </c>
      <c r="G3092" s="7" t="s">
        <v>593</v>
      </c>
      <c r="H3092">
        <v>0.15122964648251</v>
      </c>
      <c r="I3092" s="46" t="s">
        <v>37</v>
      </c>
      <c r="K3092" s="46"/>
      <c r="L3092" t="s">
        <v>1596</v>
      </c>
      <c r="M3092" t="s">
        <v>39</v>
      </c>
      <c r="N3092" s="40"/>
      <c r="O3092" s="40"/>
      <c r="P3092" s="40"/>
      <c r="Q3092" s="40"/>
      <c r="R3092" s="39"/>
      <c r="S3092" s="39"/>
      <c r="T3092" s="39"/>
      <c r="U3092" s="40"/>
      <c r="V3092" s="39"/>
      <c r="W3092" s="69"/>
      <c r="Y3092" t="s">
        <v>40</v>
      </c>
      <c r="AA3092">
        <v>206493</v>
      </c>
      <c r="AB3092" s="46" t="b">
        <f>if((W3092=""),false,true)</f>
        <v>0</v>
      </c>
      <c r="AD3092" s="8"/>
    </row>
    <row r="3093" ht="14.25" customHeight="1">
      <c r="A3093" s="38">
        <v>1218</v>
      </c>
      <c r="B3093" s="46" t="s">
        <v>1593</v>
      </c>
      <c r="C3093" s="46" t="s">
        <v>577</v>
      </c>
      <c r="D3093" s="11" t="s">
        <v>4056</v>
      </c>
      <c r="E3093" s="11" t="s">
        <v>4057</v>
      </c>
      <c r="F3093" s="7" t="s">
        <v>1607</v>
      </c>
      <c r="G3093" s="7" t="s">
        <v>1608</v>
      </c>
      <c r="H3093">
        <v>0.086132055209978</v>
      </c>
      <c r="I3093" s="46" t="s">
        <v>37</v>
      </c>
      <c r="K3093" s="46"/>
      <c r="L3093" t="s">
        <v>1596</v>
      </c>
      <c r="M3093" t="s">
        <v>39</v>
      </c>
      <c r="N3093" s="40"/>
      <c r="O3093" s="40"/>
      <c r="P3093" s="40"/>
      <c r="Q3093" s="40"/>
      <c r="R3093" s="39"/>
      <c r="S3093" s="39"/>
      <c r="T3093" s="39"/>
      <c r="U3093" s="40"/>
      <c r="V3093" s="39"/>
      <c r="W3093" s="69"/>
      <c r="Y3093" t="s">
        <v>40</v>
      </c>
      <c r="AA3093">
        <v>206493</v>
      </c>
      <c r="AB3093" s="46" t="b">
        <f>if((W3093=""),false,true)</f>
        <v>0</v>
      </c>
      <c r="AD3093" s="8"/>
    </row>
    <row r="3094" ht="14.25" customHeight="1">
      <c r="A3094" s="38">
        <v>1049</v>
      </c>
      <c r="B3094" s="46" t="s">
        <v>922</v>
      </c>
      <c r="C3094" s="46" t="s">
        <v>923</v>
      </c>
      <c r="D3094" s="11" t="s">
        <v>4058</v>
      </c>
      <c r="E3094" s="11" t="s">
        <v>4059</v>
      </c>
      <c r="F3094" s="7" t="s">
        <v>927</v>
      </c>
      <c r="G3094" s="7" t="s">
        <v>928</v>
      </c>
      <c r="H3094">
        <v>0.088104887300801</v>
      </c>
      <c r="I3094" t="s">
        <v>37</v>
      </c>
      <c r="K3094" s="47" t="s">
        <v>43</v>
      </c>
      <c r="L3094" s="47" t="s">
        <v>926</v>
      </c>
      <c r="M3094" t="s">
        <v>39</v>
      </c>
      <c r="N3094" s="71"/>
      <c r="O3094" s="71"/>
      <c r="P3094" s="71"/>
      <c r="Q3094" s="71"/>
      <c r="R3094" s="29"/>
      <c r="S3094" s="29"/>
      <c r="T3094" s="29"/>
      <c r="U3094" s="71"/>
      <c r="V3094" s="29"/>
      <c r="W3094" s="60"/>
      <c r="Y3094" t="s">
        <v>40</v>
      </c>
      <c r="AA3094">
        <v>3268</v>
      </c>
      <c r="AB3094" t="b">
        <f>if((W3094=""),false,true)</f>
        <v>0</v>
      </c>
      <c r="AD3094" s="37"/>
    </row>
    <row r="3095" ht="14.25" customHeight="1">
      <c r="A3095" s="38">
        <v>1049</v>
      </c>
      <c r="B3095" s="46" t="s">
        <v>922</v>
      </c>
      <c r="C3095" s="46" t="s">
        <v>923</v>
      </c>
      <c r="D3095" s="11" t="s">
        <v>4058</v>
      </c>
      <c r="E3095" s="11" t="s">
        <v>4059</v>
      </c>
      <c r="F3095" s="7" t="s">
        <v>929</v>
      </c>
      <c r="G3095" s="7" t="s">
        <v>928</v>
      </c>
      <c r="H3095">
        <v>0.11748975549395</v>
      </c>
      <c r="I3095" t="s">
        <v>37</v>
      </c>
      <c r="K3095" s="47" t="s">
        <v>43</v>
      </c>
      <c r="L3095" s="47" t="s">
        <v>926</v>
      </c>
      <c r="M3095" t="s">
        <v>39</v>
      </c>
      <c r="N3095" s="71"/>
      <c r="O3095" s="71"/>
      <c r="P3095" s="71"/>
      <c r="Q3095" s="71"/>
      <c r="R3095" s="29"/>
      <c r="S3095" s="29"/>
      <c r="T3095" s="29"/>
      <c r="U3095" s="71"/>
      <c r="V3095" s="29"/>
      <c r="W3095" s="60"/>
      <c r="Y3095" t="s">
        <v>40</v>
      </c>
      <c r="AA3095">
        <v>3268</v>
      </c>
      <c r="AB3095" t="b">
        <f>if((W3095=""),false,true)</f>
        <v>0</v>
      </c>
      <c r="AD3095" s="37"/>
    </row>
    <row r="3096" ht="14.25" customHeight="1">
      <c r="A3096" s="38">
        <v>1049</v>
      </c>
      <c r="B3096" s="46" t="s">
        <v>922</v>
      </c>
      <c r="C3096" s="46" t="s">
        <v>923</v>
      </c>
      <c r="D3096" s="11" t="s">
        <v>4058</v>
      </c>
      <c r="E3096" s="11" t="s">
        <v>4059</v>
      </c>
      <c r="F3096" s="7" t="s">
        <v>930</v>
      </c>
      <c r="G3096" s="7" t="s">
        <v>928</v>
      </c>
      <c r="H3096">
        <v>0.016368165214278</v>
      </c>
      <c r="I3096" t="s">
        <v>37</v>
      </c>
      <c r="K3096" s="47" t="s">
        <v>43</v>
      </c>
      <c r="L3096" s="47" t="s">
        <v>926</v>
      </c>
      <c r="M3096" t="s">
        <v>39</v>
      </c>
      <c r="N3096" s="71"/>
      <c r="O3096" s="71"/>
      <c r="P3096" s="71"/>
      <c r="Q3096" s="71"/>
      <c r="R3096" s="29"/>
      <c r="S3096" s="29"/>
      <c r="T3096" s="29"/>
      <c r="U3096" s="71"/>
      <c r="V3096" s="29"/>
      <c r="W3096" s="60"/>
      <c r="Y3096" t="s">
        <v>40</v>
      </c>
      <c r="AA3096">
        <v>3268</v>
      </c>
      <c r="AB3096" t="b">
        <f>if((W3096=""),false,true)</f>
        <v>0</v>
      </c>
      <c r="AD3096" s="37"/>
    </row>
    <row r="3097" ht="14.25" customHeight="1">
      <c r="A3097" s="38">
        <v>1049</v>
      </c>
      <c r="B3097" s="46" t="s">
        <v>922</v>
      </c>
      <c r="C3097" s="46" t="s">
        <v>923</v>
      </c>
      <c r="D3097" s="11" t="s">
        <v>4058</v>
      </c>
      <c r="E3097" s="11" t="s">
        <v>4059</v>
      </c>
      <c r="F3097" s="11" t="s">
        <v>48</v>
      </c>
      <c r="G3097" s="11" t="s">
        <v>49</v>
      </c>
      <c r="H3097">
        <v>0.10471285480509</v>
      </c>
      <c r="I3097" t="s">
        <v>37</v>
      </c>
      <c r="K3097" s="47" t="s">
        <v>43</v>
      </c>
      <c r="L3097" s="47" t="s">
        <v>926</v>
      </c>
      <c r="M3097" t="s">
        <v>39</v>
      </c>
      <c r="N3097" s="71"/>
      <c r="O3097" s="71"/>
      <c r="P3097" s="71"/>
      <c r="Q3097" s="71"/>
      <c r="R3097" s="29"/>
      <c r="S3097" s="29"/>
      <c r="T3097" s="29"/>
      <c r="U3097" s="71"/>
      <c r="V3097" s="29"/>
      <c r="W3097" s="60"/>
      <c r="Y3097" t="s">
        <v>40</v>
      </c>
      <c r="AA3097">
        <v>3268</v>
      </c>
      <c r="AB3097" t="b">
        <f>if((W3097=""),false,true)</f>
        <v>0</v>
      </c>
      <c r="AD3097" s="37"/>
    </row>
    <row r="3098" ht="14.25" customHeight="1">
      <c r="A3098" s="38">
        <v>1268</v>
      </c>
      <c r="B3098" s="46" t="s">
        <v>3548</v>
      </c>
      <c r="C3098" s="46" t="s">
        <v>3549</v>
      </c>
      <c r="D3098" s="46" t="s">
        <v>4058</v>
      </c>
      <c r="E3098" s="46" t="s">
        <v>4059</v>
      </c>
      <c r="F3098" s="7" t="s">
        <v>1281</v>
      </c>
      <c r="G3098" s="7" t="s">
        <v>2411</v>
      </c>
      <c r="H3098">
        <v>1.05370142730668</v>
      </c>
      <c r="I3098" t="s">
        <v>37</v>
      </c>
      <c r="K3098" t="s">
        <v>43</v>
      </c>
      <c r="L3098" t="s">
        <v>3553</v>
      </c>
      <c r="M3098" t="s">
        <v>39</v>
      </c>
      <c r="N3098" s="40"/>
      <c r="O3098" s="40"/>
      <c r="P3098" s="40"/>
      <c r="Q3098" s="40"/>
      <c r="R3098" s="39"/>
      <c r="S3098" s="39"/>
      <c r="T3098" s="39"/>
      <c r="U3098" s="40"/>
      <c r="V3098" s="39"/>
      <c r="W3098" s="69"/>
      <c r="Y3098" t="s">
        <v>40</v>
      </c>
      <c r="AA3098">
        <v>3268</v>
      </c>
      <c r="AB3098" s="46" t="b">
        <f>if((W3098=""),false,true)</f>
        <v>0</v>
      </c>
      <c r="AD3098" s="8"/>
    </row>
    <row r="3099" ht="14.25" customHeight="1">
      <c r="A3099" s="38">
        <v>1283</v>
      </c>
      <c r="B3099" s="46" t="s">
        <v>31</v>
      </c>
      <c r="C3099" s="46" t="s">
        <v>32</v>
      </c>
      <c r="D3099" s="46" t="s">
        <v>4058</v>
      </c>
      <c r="E3099" s="46" t="s">
        <v>4059</v>
      </c>
      <c r="F3099" t="s">
        <v>35</v>
      </c>
      <c r="G3099" s="46" t="s">
        <v>36</v>
      </c>
      <c r="H3099">
        <v>0.0045708819</v>
      </c>
      <c r="I3099" t="s">
        <v>37</v>
      </c>
      <c r="L3099" t="s">
        <v>38</v>
      </c>
      <c r="M3099" t="s">
        <v>39</v>
      </c>
      <c r="N3099" s="40"/>
      <c r="O3099" s="40"/>
      <c r="P3099" s="40"/>
      <c r="Q3099" s="40"/>
      <c r="R3099" s="39"/>
      <c r="S3099" s="39"/>
      <c r="T3099" s="39"/>
      <c r="U3099" s="40"/>
      <c r="V3099" s="39"/>
      <c r="W3099" s="69"/>
      <c r="Y3099" t="s">
        <v>40</v>
      </c>
      <c r="AA3099">
        <v>3268</v>
      </c>
      <c r="AB3099" s="46" t="b">
        <f>if((W3099=""),false,true)</f>
        <v>0</v>
      </c>
      <c r="AD3099" s="8"/>
    </row>
    <row r="3100" ht="14.25" customHeight="1">
      <c r="A3100" s="38">
        <v>1287</v>
      </c>
      <c r="B3100" s="46" t="s">
        <v>53</v>
      </c>
      <c r="C3100" s="46" t="s">
        <v>45</v>
      </c>
      <c r="D3100" s="11" t="s">
        <v>4058</v>
      </c>
      <c r="E3100" s="11" t="s">
        <v>4059</v>
      </c>
      <c r="F3100" t="s">
        <v>48</v>
      </c>
      <c r="G3100" s="46" t="s">
        <v>49</v>
      </c>
      <c r="H3100">
        <v>0.08511380382</v>
      </c>
      <c r="I3100" t="s">
        <v>37</v>
      </c>
      <c r="L3100" t="s">
        <v>50</v>
      </c>
      <c r="M3100" t="s">
        <v>39</v>
      </c>
      <c r="N3100" s="40"/>
      <c r="O3100" s="40"/>
      <c r="P3100" s="40"/>
      <c r="Q3100" s="40"/>
      <c r="R3100" s="39"/>
      <c r="S3100" s="39"/>
      <c r="T3100" s="39"/>
      <c r="U3100" s="40"/>
      <c r="V3100" s="39"/>
      <c r="W3100" s="69"/>
      <c r="Y3100" t="s">
        <v>40</v>
      </c>
      <c r="AA3100">
        <v>3268</v>
      </c>
      <c r="AB3100" s="46" t="b">
        <v>0</v>
      </c>
      <c r="AD3100" s="8"/>
    </row>
    <row r="3101" ht="14.25" customHeight="1">
      <c r="A3101" s="38">
        <v>1308</v>
      </c>
      <c r="B3101" s="46" t="s">
        <v>41</v>
      </c>
      <c r="C3101" s="46" t="s">
        <v>42</v>
      </c>
      <c r="D3101" s="46" t="s">
        <v>4058</v>
      </c>
      <c r="E3101" s="46" t="s">
        <v>4060</v>
      </c>
      <c r="F3101" t="s">
        <v>35</v>
      </c>
      <c r="G3101" s="12" t="s">
        <v>36</v>
      </c>
      <c r="H3101">
        <v>0.004570881896149</v>
      </c>
      <c r="I3101" t="s">
        <v>37</v>
      </c>
      <c r="K3101" s="47" t="s">
        <v>43</v>
      </c>
      <c r="L3101" s="47" t="str">
        <f>((I3101&amp;A3101)&amp;"-")&amp;B3101</f>
        <v>REF1308-Abraham M.H. and Acree Jr. W.E. The solubility of liquid and solid compounds in dry octan-1-ol. Chemosphere (2013)</v>
      </c>
      <c r="M3101" t="s">
        <v>39</v>
      </c>
      <c r="N3101" s="71"/>
      <c r="O3101" s="71"/>
      <c r="P3101" s="71"/>
      <c r="Q3101" s="71"/>
      <c r="R3101" s="29"/>
      <c r="S3101" s="29"/>
      <c r="T3101" s="29"/>
      <c r="U3101" s="71"/>
      <c r="V3101" s="29"/>
      <c r="W3101" s="60"/>
      <c r="Y3101" t="s">
        <v>40</v>
      </c>
      <c r="AA3101">
        <v>3268</v>
      </c>
      <c r="AB3101" t="b">
        <f>if((W3101=""),false,true)</f>
        <v>0</v>
      </c>
      <c r="AD3101" s="37"/>
    </row>
    <row r="3102" ht="14.25" customHeight="1">
      <c r="A3102" s="38">
        <v>1287</v>
      </c>
      <c r="B3102" s="46" t="s">
        <v>44</v>
      </c>
      <c r="C3102" s="46" t="s">
        <v>45</v>
      </c>
      <c r="D3102" s="46" t="s">
        <v>4061</v>
      </c>
      <c r="E3102" s="46" t="s">
        <v>4062</v>
      </c>
      <c r="F3102" t="s">
        <v>48</v>
      </c>
      <c r="G3102" s="46" t="s">
        <v>49</v>
      </c>
      <c r="H3102">
        <v>0.000071614341</v>
      </c>
      <c r="I3102" t="s">
        <v>37</v>
      </c>
      <c r="L3102" s="46" t="str">
        <f>((I3102&amp;A3102)&amp;"-")&amp;B3102</f>
        <v>REF1287-Wang 99 - S3</v>
      </c>
      <c r="M3102" t="s">
        <v>39</v>
      </c>
      <c r="N3102" s="40"/>
      <c r="O3102" s="40"/>
      <c r="P3102" s="40"/>
      <c r="Q3102" s="40"/>
      <c r="R3102" s="39"/>
      <c r="S3102" s="39"/>
      <c r="T3102" s="39"/>
      <c r="U3102" s="40"/>
      <c r="V3102" s="39"/>
      <c r="W3102" s="69"/>
      <c r="Y3102" t="s">
        <v>40</v>
      </c>
      <c r="AA3102">
        <v>17953712</v>
      </c>
      <c r="AB3102" s="46" t="b">
        <v>0</v>
      </c>
      <c r="AD3102" s="8"/>
    </row>
    <row r="3103" ht="14.25" customHeight="1">
      <c r="A3103" s="38">
        <v>1287</v>
      </c>
      <c r="B3103" s="46" t="s">
        <v>44</v>
      </c>
      <c r="C3103" s="46" t="s">
        <v>45</v>
      </c>
      <c r="D3103" s="46" t="s">
        <v>4063</v>
      </c>
      <c r="E3103" s="46" t="s">
        <v>4064</v>
      </c>
      <c r="F3103" t="s">
        <v>48</v>
      </c>
      <c r="G3103" s="46" t="s">
        <v>49</v>
      </c>
      <c r="H3103">
        <v>0.000338064836</v>
      </c>
      <c r="I3103" t="s">
        <v>37</v>
      </c>
      <c r="L3103" s="46" t="str">
        <f>((I3103&amp;A3103)&amp;"-")&amp;B3103</f>
        <v>REF1287-Wang 99 - S3</v>
      </c>
      <c r="M3103" t="s">
        <v>39</v>
      </c>
      <c r="N3103" s="40"/>
      <c r="O3103" s="40"/>
      <c r="P3103" s="40"/>
      <c r="Q3103" s="40"/>
      <c r="R3103" s="39"/>
      <c r="S3103" s="39"/>
      <c r="T3103" s="39"/>
      <c r="U3103" s="40"/>
      <c r="V3103" s="39"/>
      <c r="W3103" s="69"/>
      <c r="Y3103" t="s">
        <v>40</v>
      </c>
      <c r="AA3103">
        <v>17953637</v>
      </c>
      <c r="AB3103" s="46" t="b">
        <v>0</v>
      </c>
      <c r="AD3103" s="8"/>
    </row>
    <row r="3104" ht="14.25" customHeight="1">
      <c r="A3104" s="38">
        <v>1287</v>
      </c>
      <c r="B3104" s="46" t="s">
        <v>44</v>
      </c>
      <c r="C3104" s="46" t="s">
        <v>45</v>
      </c>
      <c r="D3104" s="46" t="s">
        <v>4065</v>
      </c>
      <c r="E3104" s="46" t="s">
        <v>4066</v>
      </c>
      <c r="F3104" t="s">
        <v>48</v>
      </c>
      <c r="G3104" s="46" t="s">
        <v>49</v>
      </c>
      <c r="H3104">
        <v>0.028906798824</v>
      </c>
      <c r="I3104" t="s">
        <v>37</v>
      </c>
      <c r="L3104" t="s">
        <v>50</v>
      </c>
      <c r="M3104" t="s">
        <v>39</v>
      </c>
      <c r="N3104" s="40"/>
      <c r="O3104" s="40"/>
      <c r="P3104" s="40"/>
      <c r="Q3104" s="40"/>
      <c r="R3104" s="39"/>
      <c r="S3104" s="39"/>
      <c r="T3104" s="39"/>
      <c r="U3104" s="40"/>
      <c r="V3104" s="39"/>
      <c r="W3104" s="69"/>
      <c r="Y3104" t="s">
        <v>40</v>
      </c>
      <c r="AA3104">
        <v>10439288</v>
      </c>
      <c r="AB3104" s="46" t="b">
        <v>0</v>
      </c>
      <c r="AD3104" s="8"/>
    </row>
    <row r="3105" ht="14.25" customHeight="1">
      <c r="A3105" s="38">
        <v>1287</v>
      </c>
      <c r="B3105" s="46" t="s">
        <v>653</v>
      </c>
      <c r="C3105" s="46" t="s">
        <v>45</v>
      </c>
      <c r="D3105" s="46" t="s">
        <v>4067</v>
      </c>
      <c r="E3105" s="46" t="s">
        <v>2870</v>
      </c>
      <c r="F3105" t="s">
        <v>48</v>
      </c>
      <c r="G3105" s="46" t="s">
        <v>49</v>
      </c>
      <c r="H3105">
        <v>0.034324166501</v>
      </c>
      <c r="I3105" t="s">
        <v>37</v>
      </c>
      <c r="L3105" t="s">
        <v>50</v>
      </c>
      <c r="M3105" t="s">
        <v>39</v>
      </c>
      <c r="N3105" s="40"/>
      <c r="O3105" s="40"/>
      <c r="P3105" s="40"/>
      <c r="Q3105" s="40"/>
      <c r="R3105" s="39"/>
      <c r="S3105" s="39"/>
      <c r="T3105" s="39"/>
      <c r="U3105" s="40"/>
      <c r="V3105" s="39"/>
      <c r="W3105" s="69"/>
      <c r="Y3105" t="s">
        <v>40</v>
      </c>
      <c r="AA3105">
        <v>7142</v>
      </c>
      <c r="AB3105" s="46" t="b">
        <v>0</v>
      </c>
      <c r="AD3105" s="8"/>
    </row>
    <row r="3106" ht="14.25" customHeight="1">
      <c r="A3106" s="38">
        <v>1287</v>
      </c>
      <c r="B3106" s="46" t="s">
        <v>44</v>
      </c>
      <c r="C3106" s="46" t="s">
        <v>45</v>
      </c>
      <c r="D3106" s="46" t="s">
        <v>4068</v>
      </c>
      <c r="E3106" s="46" t="s">
        <v>4069</v>
      </c>
      <c r="F3106" t="s">
        <v>48</v>
      </c>
      <c r="G3106" s="46" t="s">
        <v>49</v>
      </c>
      <c r="H3106">
        <v>0.00554625713</v>
      </c>
      <c r="I3106" t="s">
        <v>37</v>
      </c>
      <c r="L3106" t="s">
        <v>50</v>
      </c>
      <c r="M3106" t="s">
        <v>39</v>
      </c>
      <c r="N3106" s="40"/>
      <c r="O3106" s="40"/>
      <c r="P3106" s="40"/>
      <c r="Q3106" s="40"/>
      <c r="R3106" s="39"/>
      <c r="S3106" s="39"/>
      <c r="T3106" s="39"/>
      <c r="U3106" s="40"/>
      <c r="V3106" s="39"/>
      <c r="W3106" s="69"/>
      <c r="Y3106" t="s">
        <v>40</v>
      </c>
      <c r="AA3106">
        <v>207795</v>
      </c>
      <c r="AB3106" s="46" t="b">
        <v>0</v>
      </c>
      <c r="AD3106" s="8"/>
    </row>
    <row r="3107" ht="14.25" customHeight="1">
      <c r="A3107" s="38">
        <v>1287</v>
      </c>
      <c r="B3107" s="46" t="s">
        <v>44</v>
      </c>
      <c r="C3107" s="46" t="s">
        <v>45</v>
      </c>
      <c r="D3107" s="46" t="s">
        <v>4070</v>
      </c>
      <c r="E3107" s="46" t="s">
        <v>4071</v>
      </c>
      <c r="F3107" t="s">
        <v>48</v>
      </c>
      <c r="G3107" s="46" t="s">
        <v>49</v>
      </c>
      <c r="H3107">
        <v>0.00221819642</v>
      </c>
      <c r="I3107" t="s">
        <v>37</v>
      </c>
      <c r="L3107" t="s">
        <v>50</v>
      </c>
      <c r="M3107" t="s">
        <v>39</v>
      </c>
      <c r="N3107" s="40"/>
      <c r="O3107" s="40"/>
      <c r="P3107" s="40"/>
      <c r="Q3107" s="40"/>
      <c r="R3107" s="39"/>
      <c r="S3107" s="39"/>
      <c r="T3107" s="39"/>
      <c r="U3107" s="40"/>
      <c r="V3107" s="39"/>
      <c r="W3107" s="69"/>
      <c r="Y3107" t="s">
        <v>40</v>
      </c>
      <c r="AA3107">
        <v>11379426</v>
      </c>
      <c r="AB3107" s="46" t="b">
        <v>0</v>
      </c>
      <c r="AD3107" s="8"/>
    </row>
    <row r="3108" ht="14.25" customHeight="1">
      <c r="A3108" s="38">
        <v>1287</v>
      </c>
      <c r="B3108" s="46" t="s">
        <v>53</v>
      </c>
      <c r="C3108" s="46" t="s">
        <v>45</v>
      </c>
      <c r="D3108" s="46" t="s">
        <v>4072</v>
      </c>
      <c r="E3108" s="46" t="s">
        <v>4073</v>
      </c>
      <c r="F3108" t="s">
        <v>48</v>
      </c>
      <c r="G3108" s="46" t="s">
        <v>49</v>
      </c>
      <c r="H3108">
        <v>0.041686938347</v>
      </c>
      <c r="I3108" t="s">
        <v>37</v>
      </c>
      <c r="L3108" t="s">
        <v>50</v>
      </c>
      <c r="M3108" t="s">
        <v>39</v>
      </c>
      <c r="N3108" s="40"/>
      <c r="O3108" s="40"/>
      <c r="P3108" s="40"/>
      <c r="Q3108" s="40"/>
      <c r="R3108" s="39"/>
      <c r="S3108" s="39"/>
      <c r="T3108" s="39"/>
      <c r="U3108" s="40"/>
      <c r="V3108" s="39"/>
      <c r="W3108" s="69"/>
      <c r="Y3108" t="s">
        <v>40</v>
      </c>
      <c r="AA3108">
        <v>11819</v>
      </c>
      <c r="AB3108" s="46" t="b">
        <v>0</v>
      </c>
      <c r="AD3108" s="8"/>
    </row>
    <row r="3109" ht="14.25" customHeight="1">
      <c r="A3109" s="38">
        <v>1287</v>
      </c>
      <c r="B3109" s="46" t="s">
        <v>174</v>
      </c>
      <c r="C3109" s="46" t="s">
        <v>45</v>
      </c>
      <c r="D3109" s="46" t="s">
        <v>4072</v>
      </c>
      <c r="E3109" s="46" t="s">
        <v>4074</v>
      </c>
      <c r="F3109" t="s">
        <v>48</v>
      </c>
      <c r="G3109" s="46" t="s">
        <v>49</v>
      </c>
      <c r="H3109">
        <v>0.041686938347</v>
      </c>
      <c r="I3109" t="s">
        <v>37</v>
      </c>
      <c r="L3109" t="s">
        <v>50</v>
      </c>
      <c r="M3109" t="s">
        <v>39</v>
      </c>
      <c r="N3109" s="40"/>
      <c r="O3109" s="40"/>
      <c r="P3109" s="40"/>
      <c r="Q3109" s="40"/>
      <c r="R3109" s="39"/>
      <c r="S3109" s="39"/>
      <c r="T3109" s="39"/>
      <c r="U3109" s="40"/>
      <c r="V3109" s="39"/>
      <c r="W3109" s="69"/>
      <c r="Y3109" t="s">
        <v>40</v>
      </c>
      <c r="AA3109">
        <v>11819</v>
      </c>
      <c r="AB3109" s="46" t="b">
        <v>0</v>
      </c>
      <c r="AD3109" s="8"/>
    </row>
    <row r="3110" ht="14.25" customHeight="1">
      <c r="A3110" s="38">
        <v>1287</v>
      </c>
      <c r="B3110" s="46" t="s">
        <v>53</v>
      </c>
      <c r="C3110" s="46" t="s">
        <v>45</v>
      </c>
      <c r="D3110" s="46" t="s">
        <v>4075</v>
      </c>
      <c r="E3110" s="46" t="s">
        <v>4076</v>
      </c>
      <c r="F3110" t="s">
        <v>48</v>
      </c>
      <c r="G3110" s="46" t="s">
        <v>49</v>
      </c>
      <c r="H3110">
        <v>0.046773514129</v>
      </c>
      <c r="I3110" t="s">
        <v>37</v>
      </c>
      <c r="L3110" t="s">
        <v>50</v>
      </c>
      <c r="M3110" t="s">
        <v>39</v>
      </c>
      <c r="N3110" s="40"/>
      <c r="O3110" s="40"/>
      <c r="P3110" s="40"/>
      <c r="Q3110" s="40"/>
      <c r="R3110" s="39"/>
      <c r="S3110" s="39"/>
      <c r="T3110" s="39"/>
      <c r="U3110" s="40"/>
      <c r="V3110" s="39"/>
      <c r="W3110" s="69"/>
      <c r="Y3110" t="s">
        <v>294</v>
      </c>
      <c r="AA3110">
        <v>7743</v>
      </c>
      <c r="AB3110" s="46" t="b">
        <v>0</v>
      </c>
      <c r="AD3110" s="8"/>
    </row>
    <row r="3111" ht="14.25" customHeight="1">
      <c r="A3111" s="38">
        <v>1287</v>
      </c>
      <c r="B3111" s="46" t="s">
        <v>44</v>
      </c>
      <c r="C3111" s="46" t="s">
        <v>45</v>
      </c>
      <c r="D3111" s="46" t="s">
        <v>4077</v>
      </c>
      <c r="E3111" s="46" t="s">
        <v>4078</v>
      </c>
      <c r="F3111" t="s">
        <v>48</v>
      </c>
      <c r="G3111" s="46" t="s">
        <v>49</v>
      </c>
      <c r="H3111">
        <v>0.115345325782</v>
      </c>
      <c r="I3111" t="s">
        <v>37</v>
      </c>
      <c r="L3111" t="s">
        <v>50</v>
      </c>
      <c r="M3111" t="s">
        <v>39</v>
      </c>
      <c r="N3111" s="40"/>
      <c r="O3111" s="40"/>
      <c r="P3111" s="40"/>
      <c r="Q3111" s="40"/>
      <c r="R3111" s="39"/>
      <c r="S3111" s="39"/>
      <c r="T3111" s="39"/>
      <c r="U3111" s="40"/>
      <c r="V3111" s="39"/>
      <c r="W3111" s="69"/>
      <c r="Y3111" t="s">
        <v>40</v>
      </c>
      <c r="AA3111">
        <v>63966</v>
      </c>
      <c r="AB3111" s="46" t="b">
        <v>0</v>
      </c>
      <c r="AD3111" s="8"/>
    </row>
    <row r="3112" ht="14.25" customHeight="1">
      <c r="A3112" s="38">
        <v>1287</v>
      </c>
      <c r="B3112" s="46" t="s">
        <v>53</v>
      </c>
      <c r="C3112" s="46" t="s">
        <v>45</v>
      </c>
      <c r="D3112" s="46" t="s">
        <v>4079</v>
      </c>
      <c r="E3112" s="46" t="s">
        <v>4080</v>
      </c>
      <c r="F3112" t="s">
        <v>48</v>
      </c>
      <c r="G3112" s="46" t="s">
        <v>49</v>
      </c>
      <c r="H3112">
        <v>0.003548133892</v>
      </c>
      <c r="I3112" t="s">
        <v>37</v>
      </c>
      <c r="L3112" t="s">
        <v>50</v>
      </c>
      <c r="M3112" t="s">
        <v>39</v>
      </c>
      <c r="N3112" s="40"/>
      <c r="O3112" s="40"/>
      <c r="P3112" s="40"/>
      <c r="Q3112" s="40"/>
      <c r="R3112" s="39"/>
      <c r="S3112" s="39"/>
      <c r="T3112" s="39"/>
      <c r="U3112" s="40"/>
      <c r="V3112" s="39"/>
      <c r="W3112" s="69"/>
      <c r="Y3112" t="s">
        <v>40</v>
      </c>
      <c r="AA3112">
        <v>628889</v>
      </c>
      <c r="AB3112" s="46" t="b">
        <v>0</v>
      </c>
      <c r="AD3112" s="8"/>
    </row>
    <row r="3113" ht="14.25" customHeight="1">
      <c r="A3113" s="38">
        <v>1287</v>
      </c>
      <c r="B3113" s="46" t="s">
        <v>53</v>
      </c>
      <c r="C3113" s="46" t="s">
        <v>45</v>
      </c>
      <c r="D3113" s="46" t="s">
        <v>4081</v>
      </c>
      <c r="E3113" s="46" t="s">
        <v>4082</v>
      </c>
      <c r="F3113" t="s">
        <v>48</v>
      </c>
      <c r="G3113" s="46" t="s">
        <v>49</v>
      </c>
      <c r="H3113">
        <v>0.058884365536</v>
      </c>
      <c r="I3113" t="s">
        <v>37</v>
      </c>
      <c r="L3113" t="s">
        <v>50</v>
      </c>
      <c r="M3113" t="s">
        <v>39</v>
      </c>
      <c r="N3113" s="40"/>
      <c r="O3113" s="40"/>
      <c r="P3113" s="40"/>
      <c r="Q3113" s="40"/>
      <c r="R3113" s="39"/>
      <c r="S3113" s="39"/>
      <c r="T3113" s="39"/>
      <c r="U3113" s="40"/>
      <c r="V3113" s="39"/>
      <c r="W3113" s="69"/>
      <c r="Y3113" t="s">
        <v>40</v>
      </c>
      <c r="AA3113">
        <v>86394</v>
      </c>
      <c r="AB3113" s="46" t="b">
        <v>0</v>
      </c>
      <c r="AD3113" s="8"/>
    </row>
    <row r="3114" ht="14.25" customHeight="1">
      <c r="A3114" s="38">
        <v>1287</v>
      </c>
      <c r="B3114" s="46" t="s">
        <v>44</v>
      </c>
      <c r="C3114" s="46" t="s">
        <v>45</v>
      </c>
      <c r="D3114" s="46" t="s">
        <v>4083</v>
      </c>
      <c r="E3114" s="46" t="s">
        <v>4084</v>
      </c>
      <c r="F3114" t="s">
        <v>48</v>
      </c>
      <c r="G3114" s="46" t="s">
        <v>49</v>
      </c>
      <c r="H3114">
        <v>0.00348337315</v>
      </c>
      <c r="I3114" t="s">
        <v>37</v>
      </c>
      <c r="L3114" t="s">
        <v>50</v>
      </c>
      <c r="M3114" t="s">
        <v>39</v>
      </c>
      <c r="N3114" s="40"/>
      <c r="O3114" s="40"/>
      <c r="P3114" s="40"/>
      <c r="Q3114" s="40"/>
      <c r="R3114" s="39"/>
      <c r="S3114" s="39"/>
      <c r="T3114" s="39"/>
      <c r="U3114" s="40"/>
      <c r="V3114" s="39"/>
      <c r="W3114" s="69"/>
      <c r="Y3114" t="s">
        <v>40</v>
      </c>
      <c r="AA3114">
        <v>59547</v>
      </c>
      <c r="AB3114" s="46" t="b">
        <v>0</v>
      </c>
      <c r="AD3114" s="8"/>
    </row>
    <row r="3115" ht="14.25" customHeight="1">
      <c r="A3115" s="38">
        <v>1287</v>
      </c>
      <c r="B3115" s="46" t="s">
        <v>53</v>
      </c>
      <c r="C3115" s="46" t="s">
        <v>45</v>
      </c>
      <c r="D3115" s="46" t="s">
        <v>4085</v>
      </c>
      <c r="E3115" s="46" t="s">
        <v>4086</v>
      </c>
      <c r="F3115" t="s">
        <v>48</v>
      </c>
      <c r="G3115" s="46" t="s">
        <v>49</v>
      </c>
      <c r="H3115">
        <v>0.00000025704</v>
      </c>
      <c r="I3115" t="s">
        <v>37</v>
      </c>
      <c r="L3115" t="s">
        <v>50</v>
      </c>
      <c r="M3115" t="s">
        <v>39</v>
      </c>
      <c r="N3115" s="40"/>
      <c r="O3115" s="40"/>
      <c r="P3115" s="40"/>
      <c r="Q3115" s="40"/>
      <c r="R3115" s="39"/>
      <c r="S3115" s="39"/>
      <c r="T3115" s="39"/>
      <c r="U3115" s="40"/>
      <c r="V3115" s="39"/>
      <c r="W3115" s="69"/>
      <c r="Y3115" t="s">
        <v>40</v>
      </c>
      <c r="AA3115">
        <v>18309</v>
      </c>
      <c r="AB3115" s="46" t="b">
        <v>0</v>
      </c>
      <c r="AD3115" s="8"/>
    </row>
    <row r="3116" ht="14.25" customHeight="1">
      <c r="A3116" s="38">
        <v>1287</v>
      </c>
      <c r="B3116" s="46" t="s">
        <v>53</v>
      </c>
      <c r="C3116" s="46" t="s">
        <v>45</v>
      </c>
      <c r="D3116" s="46" t="s">
        <v>4087</v>
      </c>
      <c r="E3116" s="46" t="s">
        <v>4088</v>
      </c>
      <c r="F3116" t="s">
        <v>48</v>
      </c>
      <c r="G3116" s="46" t="s">
        <v>49</v>
      </c>
      <c r="H3116">
        <v>0.034673685045</v>
      </c>
      <c r="I3116" t="s">
        <v>37</v>
      </c>
      <c r="L3116" t="s">
        <v>50</v>
      </c>
      <c r="M3116" t="s">
        <v>39</v>
      </c>
      <c r="N3116" s="40"/>
      <c r="O3116" s="40"/>
      <c r="P3116" s="40"/>
      <c r="Q3116" s="40"/>
      <c r="R3116" s="39"/>
      <c r="S3116" s="39"/>
      <c r="T3116" s="39"/>
      <c r="U3116" s="40"/>
      <c r="V3116" s="39"/>
      <c r="W3116" s="69"/>
      <c r="Y3116" t="s">
        <v>40</v>
      </c>
      <c r="AA3116">
        <v>58551</v>
      </c>
      <c r="AB3116" s="46" t="b">
        <v>0</v>
      </c>
      <c r="AD3116" s="8"/>
    </row>
    <row r="3117" ht="14.25" customHeight="1">
      <c r="A3117" s="38">
        <v>26</v>
      </c>
      <c r="B3117" s="44" t="s">
        <v>1192</v>
      </c>
      <c r="C3117" s="46" t="s">
        <v>4089</v>
      </c>
      <c r="D3117" s="46" t="s">
        <v>4090</v>
      </c>
      <c r="E3117" s="46" t="s">
        <v>4091</v>
      </c>
      <c r="F3117" s="41" t="s">
        <v>434</v>
      </c>
      <c r="G3117" s="41" t="s">
        <v>435</v>
      </c>
      <c r="H3117" s="65">
        <v>8.97</v>
      </c>
      <c r="I3117" t="s">
        <v>431</v>
      </c>
      <c r="K3117" s="46"/>
      <c r="L3117" s="46" t="str">
        <f>((I3117&amp;A3117)&amp;"-")&amp;B3117</f>
        <v>ONSC26-3-</v>
      </c>
      <c r="M3117" t="s">
        <v>432</v>
      </c>
      <c r="N3117" s="40"/>
      <c r="O3117" s="40"/>
      <c r="P3117" s="40"/>
      <c r="Q3117" s="40"/>
      <c r="R3117" s="39"/>
      <c r="S3117" s="39"/>
      <c r="T3117" s="39"/>
      <c r="U3117" s="40"/>
      <c r="V3117" s="39"/>
      <c r="W3117" s="69"/>
      <c r="Y3117" t="s">
        <v>294</v>
      </c>
      <c r="AA3117">
        <v>2006805</v>
      </c>
      <c r="AB3117" t="b">
        <f>if((W3117=""),false,true)</f>
        <v>0</v>
      </c>
      <c r="AD3117" s="8"/>
    </row>
    <row r="3118" ht="14.25" customHeight="1">
      <c r="A3118" s="38">
        <v>1287</v>
      </c>
      <c r="B3118" s="46" t="s">
        <v>44</v>
      </c>
      <c r="C3118" s="46" t="s">
        <v>45</v>
      </c>
      <c r="D3118" s="46" t="s">
        <v>4092</v>
      </c>
      <c r="E3118" s="46" t="s">
        <v>4093</v>
      </c>
      <c r="F3118" t="s">
        <v>48</v>
      </c>
      <c r="G3118" s="46" t="s">
        <v>49</v>
      </c>
      <c r="H3118">
        <v>0.002202926463</v>
      </c>
      <c r="I3118" t="s">
        <v>37</v>
      </c>
      <c r="L3118" t="s">
        <v>50</v>
      </c>
      <c r="M3118" t="s">
        <v>39</v>
      </c>
      <c r="N3118" s="40"/>
      <c r="O3118" s="40"/>
      <c r="P3118" s="40"/>
      <c r="Q3118" s="40"/>
      <c r="R3118" s="39"/>
      <c r="S3118" s="39"/>
      <c r="T3118" s="39"/>
      <c r="U3118" s="40"/>
      <c r="V3118" s="39"/>
      <c r="W3118" s="69"/>
      <c r="Y3118" t="s">
        <v>40</v>
      </c>
      <c r="AA3118">
        <v>37391</v>
      </c>
      <c r="AB3118" s="46" t="b">
        <v>0</v>
      </c>
      <c r="AD3118" s="8"/>
    </row>
    <row r="3119" ht="14.25" customHeight="1">
      <c r="A3119" s="38">
        <v>1287</v>
      </c>
      <c r="B3119" s="46" t="s">
        <v>44</v>
      </c>
      <c r="C3119" s="46" t="s">
        <v>45</v>
      </c>
      <c r="D3119" s="46" t="s">
        <v>4094</v>
      </c>
      <c r="E3119" s="46" t="s">
        <v>4095</v>
      </c>
      <c r="F3119" t="s">
        <v>48</v>
      </c>
      <c r="G3119" s="46" t="s">
        <v>49</v>
      </c>
      <c r="H3119">
        <v>0.000693425806</v>
      </c>
      <c r="I3119" t="s">
        <v>37</v>
      </c>
      <c r="L3119" t="s">
        <v>50</v>
      </c>
      <c r="M3119" t="s">
        <v>39</v>
      </c>
      <c r="N3119" s="40"/>
      <c r="O3119" s="40"/>
      <c r="P3119" s="40"/>
      <c r="Q3119" s="40"/>
      <c r="R3119" s="39"/>
      <c r="S3119" s="39"/>
      <c r="T3119" s="39"/>
      <c r="U3119" s="40"/>
      <c r="V3119" s="39"/>
      <c r="W3119" s="69"/>
      <c r="Y3119" t="s">
        <v>40</v>
      </c>
      <c r="AA3119">
        <v>10647</v>
      </c>
      <c r="AB3119" s="46" t="b">
        <v>0</v>
      </c>
      <c r="AD3119" s="8"/>
    </row>
    <row r="3120" ht="14.25" customHeight="1">
      <c r="A3120" s="38">
        <v>1287</v>
      </c>
      <c r="B3120" s="46" t="s">
        <v>53</v>
      </c>
      <c r="C3120" s="46" t="s">
        <v>45</v>
      </c>
      <c r="D3120" s="46" t="s">
        <v>4096</v>
      </c>
      <c r="E3120" s="46" t="s">
        <v>4097</v>
      </c>
      <c r="F3120" t="s">
        <v>48</v>
      </c>
      <c r="G3120" s="46" t="s">
        <v>49</v>
      </c>
      <c r="H3120">
        <v>0.005248074602</v>
      </c>
      <c r="I3120" t="s">
        <v>37</v>
      </c>
      <c r="L3120" t="s">
        <v>50</v>
      </c>
      <c r="M3120" t="s">
        <v>39</v>
      </c>
      <c r="N3120" s="40"/>
      <c r="O3120" s="40"/>
      <c r="P3120" s="40"/>
      <c r="Q3120" s="40"/>
      <c r="R3120" s="39"/>
      <c r="S3120" s="39"/>
      <c r="T3120" s="39"/>
      <c r="U3120" s="40"/>
      <c r="V3120" s="39"/>
      <c r="W3120" s="69"/>
      <c r="Y3120" t="s">
        <v>40</v>
      </c>
      <c r="AA3120">
        <v>9780</v>
      </c>
      <c r="AB3120" s="46" t="b">
        <v>0</v>
      </c>
      <c r="AD3120" s="8"/>
    </row>
    <row r="3121" ht="14.25" customHeight="1">
      <c r="A3121" s="38">
        <v>1287</v>
      </c>
      <c r="B3121" s="46" t="s">
        <v>44</v>
      </c>
      <c r="C3121" s="46" t="s">
        <v>45</v>
      </c>
      <c r="D3121" s="46" t="s">
        <v>4098</v>
      </c>
      <c r="E3121" s="46" t="s">
        <v>4099</v>
      </c>
      <c r="F3121" t="s">
        <v>48</v>
      </c>
      <c r="G3121" s="46" t="s">
        <v>49</v>
      </c>
      <c r="H3121">
        <v>0.00211348904</v>
      </c>
      <c r="I3121" t="s">
        <v>37</v>
      </c>
      <c r="L3121" t="s">
        <v>50</v>
      </c>
      <c r="M3121" t="s">
        <v>39</v>
      </c>
      <c r="N3121" s="40"/>
      <c r="O3121" s="40"/>
      <c r="P3121" s="40"/>
      <c r="Q3121" s="40"/>
      <c r="R3121" s="39"/>
      <c r="S3121" s="39"/>
      <c r="T3121" s="39"/>
      <c r="U3121" s="40"/>
      <c r="V3121" s="39"/>
      <c r="W3121" s="69"/>
      <c r="Y3121" t="s">
        <v>40</v>
      </c>
      <c r="AA3121">
        <v>10438219</v>
      </c>
      <c r="AB3121" s="46" t="b">
        <v>0</v>
      </c>
      <c r="AD3121" s="8"/>
    </row>
    <row r="3122" ht="14.25" customHeight="1">
      <c r="A3122" s="38">
        <v>1287</v>
      </c>
      <c r="B3122" s="46" t="s">
        <v>44</v>
      </c>
      <c r="C3122" s="46" t="s">
        <v>45</v>
      </c>
      <c r="D3122" s="46" t="s">
        <v>4100</v>
      </c>
      <c r="E3122" s="46" t="s">
        <v>4101</v>
      </c>
      <c r="F3122" t="s">
        <v>48</v>
      </c>
      <c r="G3122" s="46" t="s">
        <v>49</v>
      </c>
      <c r="H3122">
        <v>0.003655947916</v>
      </c>
      <c r="I3122" t="s">
        <v>37</v>
      </c>
      <c r="L3122" t="s">
        <v>50</v>
      </c>
      <c r="M3122" t="s">
        <v>39</v>
      </c>
      <c r="N3122" s="40"/>
      <c r="O3122" s="40"/>
      <c r="P3122" s="40"/>
      <c r="Q3122" s="40"/>
      <c r="R3122" s="39"/>
      <c r="S3122" s="39"/>
      <c r="T3122" s="39"/>
      <c r="U3122" s="40"/>
      <c r="V3122" s="39"/>
      <c r="W3122" s="69"/>
      <c r="Y3122" t="s">
        <v>40</v>
      </c>
      <c r="AA3122">
        <v>10437870</v>
      </c>
      <c r="AB3122" s="46" t="b">
        <v>0</v>
      </c>
      <c r="AD3122" s="8"/>
    </row>
    <row r="3123" ht="14.25" customHeight="1">
      <c r="A3123" s="38">
        <v>1287</v>
      </c>
      <c r="B3123" s="46" t="s">
        <v>44</v>
      </c>
      <c r="C3123" s="46" t="s">
        <v>45</v>
      </c>
      <c r="D3123" s="46" t="s">
        <v>4102</v>
      </c>
      <c r="E3123" s="46" t="s">
        <v>4103</v>
      </c>
      <c r="F3123" t="s">
        <v>48</v>
      </c>
      <c r="G3123" s="46" t="s">
        <v>49</v>
      </c>
      <c r="H3123">
        <v>0.006486344335</v>
      </c>
      <c r="I3123" t="s">
        <v>37</v>
      </c>
      <c r="L3123" t="s">
        <v>50</v>
      </c>
      <c r="M3123" t="s">
        <v>39</v>
      </c>
      <c r="N3123" s="40"/>
      <c r="O3123" s="40"/>
      <c r="P3123" s="40"/>
      <c r="Q3123" s="40"/>
      <c r="R3123" s="39"/>
      <c r="S3123" s="39"/>
      <c r="T3123" s="39"/>
      <c r="U3123" s="40"/>
      <c r="V3123" s="39"/>
      <c r="W3123" s="69"/>
      <c r="Y3123" t="s">
        <v>40</v>
      </c>
      <c r="AA3123">
        <v>121588</v>
      </c>
      <c r="AB3123" s="46" t="b">
        <v>0</v>
      </c>
      <c r="AD3123" s="8"/>
    </row>
    <row r="3124" ht="14.25" customHeight="1">
      <c r="A3124" s="38">
        <v>1287</v>
      </c>
      <c r="B3124" s="46" t="s">
        <v>44</v>
      </c>
      <c r="C3124" s="46" t="s">
        <v>45</v>
      </c>
      <c r="D3124" s="46" t="s">
        <v>4104</v>
      </c>
      <c r="E3124" s="46" t="s">
        <v>4105</v>
      </c>
      <c r="F3124" t="s">
        <v>48</v>
      </c>
      <c r="G3124" s="46" t="s">
        <v>49</v>
      </c>
      <c r="H3124">
        <v>0.000685488226</v>
      </c>
      <c r="I3124" t="s">
        <v>37</v>
      </c>
      <c r="L3124" t="s">
        <v>50</v>
      </c>
      <c r="M3124" t="s">
        <v>39</v>
      </c>
      <c r="N3124" s="40"/>
      <c r="O3124" s="40"/>
      <c r="P3124" s="40"/>
      <c r="Q3124" s="40"/>
      <c r="R3124" s="39"/>
      <c r="S3124" s="39"/>
      <c r="T3124" s="39"/>
      <c r="U3124" s="40"/>
      <c r="V3124" s="39"/>
      <c r="W3124" s="69"/>
      <c r="Y3124" t="s">
        <v>40</v>
      </c>
      <c r="AA3124">
        <v>10469189</v>
      </c>
      <c r="AB3124" s="46" t="b">
        <v>0</v>
      </c>
      <c r="AD3124" s="8"/>
    </row>
    <row r="3125" ht="14.25" customHeight="1">
      <c r="A3125" s="38">
        <v>1287</v>
      </c>
      <c r="B3125" s="46" t="s">
        <v>44</v>
      </c>
      <c r="C3125" s="46" t="s">
        <v>45</v>
      </c>
      <c r="D3125" s="46" t="s">
        <v>4106</v>
      </c>
      <c r="E3125" s="46" t="s">
        <v>4107</v>
      </c>
      <c r="F3125" t="s">
        <v>48</v>
      </c>
      <c r="G3125" s="46" t="s">
        <v>49</v>
      </c>
      <c r="H3125">
        <v>0.010690548792</v>
      </c>
      <c r="I3125" t="s">
        <v>37</v>
      </c>
      <c r="L3125" t="s">
        <v>50</v>
      </c>
      <c r="M3125" t="s">
        <v>39</v>
      </c>
      <c r="N3125" s="40"/>
      <c r="O3125" s="40"/>
      <c r="P3125" s="40"/>
      <c r="Q3125" s="40"/>
      <c r="R3125" s="39"/>
      <c r="S3125" s="39"/>
      <c r="T3125" s="39"/>
      <c r="U3125" s="40"/>
      <c r="V3125" s="39"/>
      <c r="W3125" s="69"/>
      <c r="Y3125" t="s">
        <v>40</v>
      </c>
      <c r="AA3125">
        <v>4678055</v>
      </c>
      <c r="AB3125" s="46" t="b">
        <v>0</v>
      </c>
      <c r="AD3125" s="8"/>
    </row>
    <row r="3126" ht="14.25" customHeight="1">
      <c r="A3126" s="38">
        <v>1287</v>
      </c>
      <c r="B3126" s="46" t="s">
        <v>53</v>
      </c>
      <c r="C3126" s="46" t="s">
        <v>45</v>
      </c>
      <c r="D3126" s="46" t="s">
        <v>4108</v>
      </c>
      <c r="E3126" s="46" t="s">
        <v>4109</v>
      </c>
      <c r="F3126" t="s">
        <v>48</v>
      </c>
      <c r="G3126" s="46" t="s">
        <v>49</v>
      </c>
      <c r="H3126">
        <v>0.002570395783</v>
      </c>
      <c r="I3126" t="s">
        <v>37</v>
      </c>
      <c r="L3126" t="s">
        <v>50</v>
      </c>
      <c r="M3126" t="s">
        <v>39</v>
      </c>
      <c r="N3126" s="40"/>
      <c r="O3126" s="40"/>
      <c r="P3126" s="40"/>
      <c r="Q3126" s="40"/>
      <c r="R3126" s="39"/>
      <c r="S3126" s="39"/>
      <c r="T3126" s="39"/>
      <c r="U3126" s="40"/>
      <c r="V3126" s="39"/>
      <c r="W3126" s="69"/>
      <c r="Y3126" t="s">
        <v>294</v>
      </c>
      <c r="AA3126">
        <v>9976</v>
      </c>
      <c r="AB3126" s="46" t="b">
        <v>0</v>
      </c>
      <c r="AD3126" s="8"/>
    </row>
    <row r="3127" ht="14.25" customHeight="1">
      <c r="A3127" s="38">
        <v>1287</v>
      </c>
      <c r="B3127" s="46" t="s">
        <v>174</v>
      </c>
      <c r="C3127" s="46" t="s">
        <v>45</v>
      </c>
      <c r="D3127" s="46" t="s">
        <v>4108</v>
      </c>
      <c r="E3127" s="46" t="s">
        <v>4109</v>
      </c>
      <c r="F3127" t="s">
        <v>48</v>
      </c>
      <c r="G3127" s="46" t="s">
        <v>49</v>
      </c>
      <c r="H3127">
        <v>0.002570395783</v>
      </c>
      <c r="I3127" t="s">
        <v>37</v>
      </c>
      <c r="L3127" t="s">
        <v>50</v>
      </c>
      <c r="M3127" t="s">
        <v>39</v>
      </c>
      <c r="N3127" s="40"/>
      <c r="O3127" s="40"/>
      <c r="P3127" s="40"/>
      <c r="Q3127" s="40"/>
      <c r="R3127" s="39"/>
      <c r="S3127" s="39"/>
      <c r="T3127" s="39"/>
      <c r="U3127" s="40"/>
      <c r="V3127" s="39"/>
      <c r="W3127" s="69"/>
      <c r="Y3127" t="s">
        <v>294</v>
      </c>
      <c r="AA3127">
        <v>9976</v>
      </c>
      <c r="AB3127" s="46" t="b">
        <v>0</v>
      </c>
      <c r="AD3127" s="8"/>
    </row>
    <row r="3128" ht="14.25" customHeight="1">
      <c r="A3128" s="38">
        <v>1287</v>
      </c>
      <c r="B3128" s="46" t="s">
        <v>44</v>
      </c>
      <c r="C3128" s="46" t="s">
        <v>45</v>
      </c>
      <c r="D3128" s="46" t="s">
        <v>4110</v>
      </c>
      <c r="E3128" s="46" t="s">
        <v>4111</v>
      </c>
      <c r="F3128" t="s">
        <v>48</v>
      </c>
      <c r="G3128" s="46" t="s">
        <v>49</v>
      </c>
      <c r="H3128">
        <v>0.035974933516</v>
      </c>
      <c r="I3128" t="s">
        <v>37</v>
      </c>
      <c r="L3128" t="s">
        <v>50</v>
      </c>
      <c r="M3128" t="s">
        <v>39</v>
      </c>
      <c r="N3128" s="40"/>
      <c r="O3128" s="40"/>
      <c r="P3128" s="40"/>
      <c r="Q3128" s="40"/>
      <c r="R3128" s="39"/>
      <c r="S3128" s="39"/>
      <c r="T3128" s="39"/>
      <c r="U3128" s="40"/>
      <c r="V3128" s="39"/>
      <c r="W3128" s="69"/>
      <c r="Y3128" t="s">
        <v>40</v>
      </c>
      <c r="AA3128">
        <v>2110395</v>
      </c>
      <c r="AB3128" s="46" t="b">
        <v>0</v>
      </c>
      <c r="AD3128" s="8"/>
    </row>
    <row r="3129" ht="14.25" customHeight="1">
      <c r="A3129" s="38">
        <v>1287</v>
      </c>
      <c r="B3129" s="46" t="s">
        <v>44</v>
      </c>
      <c r="C3129" s="46" t="s">
        <v>45</v>
      </c>
      <c r="D3129" s="46" t="s">
        <v>4112</v>
      </c>
      <c r="E3129" s="46" t="s">
        <v>4113</v>
      </c>
      <c r="F3129" t="s">
        <v>48</v>
      </c>
      <c r="G3129" s="46" t="s">
        <v>49</v>
      </c>
      <c r="H3129">
        <v>0.00308318795</v>
      </c>
      <c r="I3129" t="s">
        <v>37</v>
      </c>
      <c r="L3129" t="s">
        <v>50</v>
      </c>
      <c r="M3129" t="s">
        <v>39</v>
      </c>
      <c r="N3129" s="40"/>
      <c r="O3129" s="40"/>
      <c r="P3129" s="40"/>
      <c r="Q3129" s="40"/>
      <c r="R3129" s="39"/>
      <c r="S3129" s="39"/>
      <c r="T3129" s="39"/>
      <c r="U3129" s="40"/>
      <c r="V3129" s="39"/>
      <c r="W3129" s="69"/>
      <c r="Y3129" t="s">
        <v>40</v>
      </c>
      <c r="AA3129">
        <v>494648</v>
      </c>
      <c r="AB3129" s="46" t="b">
        <v>0</v>
      </c>
      <c r="AD3129" s="8"/>
    </row>
    <row r="3130" ht="14.25" customHeight="1">
      <c r="A3130" s="38">
        <v>1287</v>
      </c>
      <c r="B3130" s="46" t="s">
        <v>53</v>
      </c>
      <c r="C3130" s="46" t="s">
        <v>45</v>
      </c>
      <c r="D3130" s="46" t="s">
        <v>4114</v>
      </c>
      <c r="E3130" s="46" t="s">
        <v>4115</v>
      </c>
      <c r="F3130" t="s">
        <v>48</v>
      </c>
      <c r="G3130" s="46" t="s">
        <v>49</v>
      </c>
      <c r="H3130">
        <v>0.000002041738</v>
      </c>
      <c r="I3130" t="s">
        <v>37</v>
      </c>
      <c r="L3130" t="s">
        <v>50</v>
      </c>
      <c r="M3130" t="s">
        <v>39</v>
      </c>
      <c r="N3130" s="40"/>
      <c r="O3130" s="40"/>
      <c r="P3130" s="40"/>
      <c r="Q3130" s="40"/>
      <c r="R3130" s="39"/>
      <c r="S3130" s="39"/>
      <c r="T3130" s="39"/>
      <c r="U3130" s="40"/>
      <c r="V3130" s="39"/>
      <c r="W3130" s="69"/>
      <c r="Y3130" t="s">
        <v>40</v>
      </c>
      <c r="AA3130">
        <v>27628</v>
      </c>
      <c r="AB3130" s="46" t="b">
        <v>0</v>
      </c>
      <c r="AD3130" s="8"/>
    </row>
    <row r="3131" ht="14.25" customHeight="1">
      <c r="A3131" s="38">
        <v>1287</v>
      </c>
      <c r="B3131" s="46" t="s">
        <v>44</v>
      </c>
      <c r="C3131" s="46" t="s">
        <v>45</v>
      </c>
      <c r="D3131" s="46" t="s">
        <v>4116</v>
      </c>
      <c r="E3131" s="46" t="s">
        <v>4117</v>
      </c>
      <c r="F3131" t="s">
        <v>48</v>
      </c>
      <c r="G3131" s="46" t="s">
        <v>49</v>
      </c>
      <c r="H3131">
        <v>0.008649679188</v>
      </c>
      <c r="I3131" t="s">
        <v>37</v>
      </c>
      <c r="L3131" t="s">
        <v>50</v>
      </c>
      <c r="M3131" t="s">
        <v>39</v>
      </c>
      <c r="N3131" s="40"/>
      <c r="O3131" s="40"/>
      <c r="P3131" s="40"/>
      <c r="Q3131" s="40"/>
      <c r="R3131" s="39"/>
      <c r="S3131" s="39"/>
      <c r="T3131" s="39"/>
      <c r="U3131" s="40"/>
      <c r="V3131" s="39"/>
      <c r="W3131" s="69"/>
      <c r="Y3131" t="s">
        <v>40</v>
      </c>
      <c r="AA3131">
        <v>10466223</v>
      </c>
      <c r="AB3131" s="46" t="b">
        <v>0</v>
      </c>
      <c r="AD3131" s="8"/>
    </row>
    <row r="3132" ht="14.25" customHeight="1">
      <c r="A3132" s="38">
        <v>1287</v>
      </c>
      <c r="B3132" s="46" t="s">
        <v>44</v>
      </c>
      <c r="C3132" s="46" t="s">
        <v>45</v>
      </c>
      <c r="D3132" s="46" t="s">
        <v>4118</v>
      </c>
      <c r="E3132" s="46" t="s">
        <v>4119</v>
      </c>
      <c r="F3132" t="s">
        <v>48</v>
      </c>
      <c r="G3132" s="46" t="s">
        <v>49</v>
      </c>
      <c r="H3132">
        <v>0.006353309319</v>
      </c>
      <c r="I3132" t="s">
        <v>37</v>
      </c>
      <c r="L3132" t="s">
        <v>50</v>
      </c>
      <c r="M3132" t="s">
        <v>39</v>
      </c>
      <c r="N3132" s="40"/>
      <c r="O3132" s="40"/>
      <c r="P3132" s="40"/>
      <c r="Q3132" s="40"/>
      <c r="R3132" s="39"/>
      <c r="S3132" s="39"/>
      <c r="T3132" s="39"/>
      <c r="U3132" s="40"/>
      <c r="V3132" s="39"/>
      <c r="W3132" s="69"/>
      <c r="Y3132" t="s">
        <v>40</v>
      </c>
      <c r="AA3132">
        <v>4903924</v>
      </c>
      <c r="AB3132" s="46" t="b">
        <v>0</v>
      </c>
      <c r="AD3132" s="8"/>
    </row>
    <row r="3133" ht="14.25" customHeight="1">
      <c r="A3133" s="38">
        <v>1287</v>
      </c>
      <c r="B3133" s="46" t="s">
        <v>44</v>
      </c>
      <c r="C3133" s="46" t="s">
        <v>45</v>
      </c>
      <c r="D3133" s="46" t="s">
        <v>4120</v>
      </c>
      <c r="E3133" s="46" t="s">
        <v>4121</v>
      </c>
      <c r="F3133" t="s">
        <v>48</v>
      </c>
      <c r="G3133" s="46" t="s">
        <v>49</v>
      </c>
      <c r="H3133">
        <v>0.000116680962</v>
      </c>
      <c r="I3133" t="s">
        <v>37</v>
      </c>
      <c r="L3133" s="46" t="str">
        <f>((I3133&amp;A3133)&amp;"-")&amp;B3133</f>
        <v>REF1287-Wang 99 - S3</v>
      </c>
      <c r="M3133" t="s">
        <v>39</v>
      </c>
      <c r="N3133" s="40"/>
      <c r="O3133" s="40"/>
      <c r="P3133" s="40"/>
      <c r="Q3133" s="40"/>
      <c r="R3133" s="39"/>
      <c r="S3133" s="39"/>
      <c r="T3133" s="39"/>
      <c r="U3133" s="40"/>
      <c r="V3133" s="39"/>
      <c r="W3133" s="69"/>
      <c r="Y3133" t="s">
        <v>40</v>
      </c>
      <c r="AA3133">
        <v>28295181</v>
      </c>
      <c r="AB3133" s="46" t="b">
        <v>0</v>
      </c>
      <c r="AD3133" s="8"/>
    </row>
    <row r="3134" ht="14.25" customHeight="1">
      <c r="A3134" s="38">
        <v>1287</v>
      </c>
      <c r="B3134" s="46" t="s">
        <v>44</v>
      </c>
      <c r="C3134" s="46" t="s">
        <v>45</v>
      </c>
      <c r="D3134" s="46" t="s">
        <v>4122</v>
      </c>
      <c r="E3134" s="46" t="s">
        <v>4123</v>
      </c>
      <c r="F3134" t="s">
        <v>48</v>
      </c>
      <c r="G3134" s="46" t="s">
        <v>49</v>
      </c>
      <c r="H3134">
        <v>0.004742419853</v>
      </c>
      <c r="I3134" t="s">
        <v>37</v>
      </c>
      <c r="L3134" t="s">
        <v>50</v>
      </c>
      <c r="M3134" t="s">
        <v>39</v>
      </c>
      <c r="N3134" s="40"/>
      <c r="O3134" s="40"/>
      <c r="P3134" s="40"/>
      <c r="Q3134" s="40"/>
      <c r="R3134" s="39"/>
      <c r="S3134" s="39"/>
      <c r="T3134" s="39"/>
      <c r="U3134" s="40"/>
      <c r="V3134" s="39"/>
      <c r="W3134" s="69"/>
      <c r="Y3134" t="s">
        <v>40</v>
      </c>
      <c r="AA3134">
        <v>580885</v>
      </c>
      <c r="AB3134" s="46" t="b">
        <v>0</v>
      </c>
      <c r="AD3134" s="8"/>
    </row>
    <row r="3135" ht="14.25" customHeight="1">
      <c r="A3135" s="38">
        <v>1287</v>
      </c>
      <c r="B3135" s="46" t="s">
        <v>44</v>
      </c>
      <c r="C3135" s="46" t="s">
        <v>45</v>
      </c>
      <c r="D3135" s="46" t="s">
        <v>4124</v>
      </c>
      <c r="E3135" s="46" t="s">
        <v>4125</v>
      </c>
      <c r="F3135" t="s">
        <v>48</v>
      </c>
      <c r="G3135" s="46" t="s">
        <v>49</v>
      </c>
      <c r="H3135">
        <v>0.859013521505</v>
      </c>
      <c r="I3135" t="s">
        <v>37</v>
      </c>
      <c r="L3135" t="s">
        <v>50</v>
      </c>
      <c r="M3135" t="s">
        <v>39</v>
      </c>
      <c r="N3135" s="40"/>
      <c r="O3135" s="40"/>
      <c r="P3135" s="40"/>
      <c r="Q3135" s="40"/>
      <c r="R3135" s="39"/>
      <c r="S3135" s="39"/>
      <c r="T3135" s="39"/>
      <c r="U3135" s="40"/>
      <c r="V3135" s="39"/>
      <c r="W3135" s="69"/>
      <c r="Y3135" t="s">
        <v>40</v>
      </c>
      <c r="AA3135">
        <v>2737248</v>
      </c>
      <c r="AB3135" s="46" t="b">
        <v>0</v>
      </c>
      <c r="AD3135" s="8"/>
    </row>
    <row r="3136" ht="14.25" customHeight="1">
      <c r="A3136" s="38">
        <v>1287</v>
      </c>
      <c r="B3136" s="46" t="s">
        <v>53</v>
      </c>
      <c r="C3136" s="46" t="s">
        <v>45</v>
      </c>
      <c r="D3136" s="46" t="s">
        <v>4126</v>
      </c>
      <c r="E3136" s="46" t="s">
        <v>4127</v>
      </c>
      <c r="F3136" t="s">
        <v>48</v>
      </c>
      <c r="G3136" s="46" t="s">
        <v>49</v>
      </c>
      <c r="H3136">
        <v>0.001698243652</v>
      </c>
      <c r="I3136" t="s">
        <v>37</v>
      </c>
      <c r="L3136" t="s">
        <v>50</v>
      </c>
      <c r="M3136" t="s">
        <v>39</v>
      </c>
      <c r="N3136" s="40"/>
      <c r="O3136" s="40"/>
      <c r="P3136" s="40"/>
      <c r="Q3136" s="40"/>
      <c r="R3136" s="39"/>
      <c r="S3136" s="39"/>
      <c r="T3136" s="39"/>
      <c r="U3136" s="40"/>
      <c r="V3136" s="39"/>
      <c r="W3136" s="69"/>
      <c r="Y3136" t="s">
        <v>40</v>
      </c>
      <c r="AA3136">
        <v>10438603</v>
      </c>
      <c r="AB3136" s="46" t="b">
        <v>0</v>
      </c>
      <c r="AD3136" s="8"/>
    </row>
    <row r="3137" ht="14.25" customHeight="1">
      <c r="A3137" s="38">
        <v>1287</v>
      </c>
      <c r="B3137" s="46" t="s">
        <v>44</v>
      </c>
      <c r="C3137" s="46" t="s">
        <v>45</v>
      </c>
      <c r="D3137" s="46" t="s">
        <v>4128</v>
      </c>
      <c r="E3137" s="46" t="s">
        <v>4129</v>
      </c>
      <c r="F3137" t="s">
        <v>48</v>
      </c>
      <c r="G3137" s="46" t="s">
        <v>49</v>
      </c>
      <c r="H3137">
        <v>0.141579377996</v>
      </c>
      <c r="I3137" t="s">
        <v>37</v>
      </c>
      <c r="L3137" t="s">
        <v>50</v>
      </c>
      <c r="M3137" t="s">
        <v>39</v>
      </c>
      <c r="N3137" s="40"/>
      <c r="O3137" s="40"/>
      <c r="P3137" s="40"/>
      <c r="Q3137" s="40"/>
      <c r="R3137" s="39"/>
      <c r="S3137" s="39"/>
      <c r="T3137" s="39"/>
      <c r="U3137" s="40"/>
      <c r="V3137" s="39"/>
      <c r="W3137" s="69"/>
      <c r="Y3137" t="s">
        <v>40</v>
      </c>
      <c r="AA3137">
        <v>498875</v>
      </c>
      <c r="AB3137" s="46" t="b">
        <v>0</v>
      </c>
      <c r="AD3137" s="8"/>
    </row>
    <row r="3138" ht="14.25" customHeight="1">
      <c r="A3138" s="38">
        <v>1287</v>
      </c>
      <c r="B3138" s="46" t="s">
        <v>53</v>
      </c>
      <c r="C3138" s="46" t="s">
        <v>45</v>
      </c>
      <c r="D3138" s="46" t="s">
        <v>4130</v>
      </c>
      <c r="E3138" s="46" t="s">
        <v>4131</v>
      </c>
      <c r="F3138" t="s">
        <v>48</v>
      </c>
      <c r="G3138" s="46" t="s">
        <v>49</v>
      </c>
      <c r="H3138">
        <v>0.023442288153</v>
      </c>
      <c r="I3138" t="s">
        <v>37</v>
      </c>
      <c r="L3138" t="s">
        <v>50</v>
      </c>
      <c r="M3138" t="s">
        <v>39</v>
      </c>
      <c r="N3138" s="40"/>
      <c r="O3138" s="40"/>
      <c r="P3138" s="40"/>
      <c r="Q3138" s="40"/>
      <c r="R3138" s="39"/>
      <c r="S3138" s="39"/>
      <c r="T3138" s="39"/>
      <c r="U3138" s="40"/>
      <c r="V3138" s="39"/>
      <c r="W3138" s="69"/>
      <c r="Y3138" t="s">
        <v>40</v>
      </c>
      <c r="AA3138">
        <v>73757</v>
      </c>
      <c r="AB3138" s="46" t="b">
        <v>0</v>
      </c>
      <c r="AD3138" s="8"/>
    </row>
    <row r="3139" ht="14.25" customHeight="1">
      <c r="A3139" s="38">
        <v>1287</v>
      </c>
      <c r="B3139" s="46" t="s">
        <v>44</v>
      </c>
      <c r="C3139" s="46" t="s">
        <v>45</v>
      </c>
      <c r="D3139" s="46" t="s">
        <v>4132</v>
      </c>
      <c r="E3139" s="46" t="s">
        <v>4133</v>
      </c>
      <c r="F3139" t="s">
        <v>48</v>
      </c>
      <c r="G3139" s="46" t="s">
        <v>49</v>
      </c>
      <c r="H3139">
        <v>0.016032453907</v>
      </c>
      <c r="I3139" t="s">
        <v>37</v>
      </c>
      <c r="L3139" t="s">
        <v>50</v>
      </c>
      <c r="M3139" t="s">
        <v>39</v>
      </c>
      <c r="N3139" s="40"/>
      <c r="O3139" s="40"/>
      <c r="P3139" s="40"/>
      <c r="Q3139" s="40"/>
      <c r="R3139" s="39"/>
      <c r="S3139" s="39"/>
      <c r="T3139" s="39"/>
      <c r="U3139" s="40"/>
      <c r="V3139" s="39"/>
      <c r="W3139" s="69"/>
      <c r="Y3139" t="s">
        <v>40</v>
      </c>
      <c r="AA3139">
        <v>125188</v>
      </c>
      <c r="AB3139" s="46" t="b">
        <v>0</v>
      </c>
      <c r="AD3139" s="8"/>
    </row>
    <row r="3140" ht="14.25" customHeight="1">
      <c r="A3140" s="38">
        <v>1287</v>
      </c>
      <c r="B3140" s="46" t="s">
        <v>53</v>
      </c>
      <c r="C3140" s="46" t="s">
        <v>45</v>
      </c>
      <c r="D3140" s="46" t="s">
        <v>4134</v>
      </c>
      <c r="E3140" s="46" t="s">
        <v>4135</v>
      </c>
      <c r="F3140" t="s">
        <v>48</v>
      </c>
      <c r="G3140" s="46" t="s">
        <v>49</v>
      </c>
      <c r="H3140">
        <v>0.018197008586</v>
      </c>
      <c r="I3140" t="s">
        <v>37</v>
      </c>
      <c r="L3140" t="s">
        <v>50</v>
      </c>
      <c r="M3140" t="s">
        <v>39</v>
      </c>
      <c r="N3140" s="40"/>
      <c r="O3140" s="40"/>
      <c r="P3140" s="40"/>
      <c r="Q3140" s="40"/>
      <c r="R3140" s="39"/>
      <c r="S3140" s="39"/>
      <c r="T3140" s="39"/>
      <c r="U3140" s="40"/>
      <c r="V3140" s="39"/>
      <c r="W3140" s="69"/>
      <c r="Y3140" t="s">
        <v>40</v>
      </c>
      <c r="AA3140">
        <v>81718</v>
      </c>
      <c r="AB3140" s="46" t="b">
        <v>0</v>
      </c>
      <c r="AD3140" s="8"/>
    </row>
    <row r="3141" ht="14.25" customHeight="1">
      <c r="A3141" s="38">
        <v>1287</v>
      </c>
      <c r="B3141" s="46" t="s">
        <v>44</v>
      </c>
      <c r="C3141" s="46" t="s">
        <v>45</v>
      </c>
      <c r="D3141" s="46" t="s">
        <v>4136</v>
      </c>
      <c r="E3141" s="46" t="s">
        <v>4137</v>
      </c>
      <c r="F3141" t="s">
        <v>48</v>
      </c>
      <c r="G3141" s="46" t="s">
        <v>49</v>
      </c>
      <c r="H3141">
        <v>0.00296483139</v>
      </c>
      <c r="I3141" t="s">
        <v>37</v>
      </c>
      <c r="L3141" t="s">
        <v>50</v>
      </c>
      <c r="M3141" t="s">
        <v>39</v>
      </c>
      <c r="N3141" s="40"/>
      <c r="O3141" s="40"/>
      <c r="P3141" s="40"/>
      <c r="Q3141" s="40"/>
      <c r="R3141" s="39"/>
      <c r="S3141" s="39"/>
      <c r="T3141" s="39"/>
      <c r="U3141" s="40"/>
      <c r="V3141" s="39"/>
      <c r="W3141" s="69"/>
      <c r="Y3141" t="s">
        <v>40</v>
      </c>
      <c r="AA3141">
        <v>67738</v>
      </c>
      <c r="AB3141" s="46" t="b">
        <v>0</v>
      </c>
      <c r="AD3141" s="8"/>
    </row>
    <row r="3142" ht="14.25" customHeight="1">
      <c r="A3142" s="38">
        <v>1287</v>
      </c>
      <c r="B3142" s="46" t="s">
        <v>44</v>
      </c>
      <c r="C3142" s="46" t="s">
        <v>45</v>
      </c>
      <c r="D3142" s="46" t="s">
        <v>4138</v>
      </c>
      <c r="E3142" s="46" t="s">
        <v>4139</v>
      </c>
      <c r="F3142" t="s">
        <v>48</v>
      </c>
      <c r="G3142" s="46" t="s">
        <v>49</v>
      </c>
      <c r="H3142">
        <v>0.09484184633</v>
      </c>
      <c r="I3142" t="s">
        <v>37</v>
      </c>
      <c r="L3142" s="46" t="str">
        <f>((I3142&amp;A3142)&amp;"-")&amp;B3142</f>
        <v>REF1287-Wang 99 - S3</v>
      </c>
      <c r="M3142" t="s">
        <v>39</v>
      </c>
      <c r="N3142" s="40"/>
      <c r="O3142" s="40"/>
      <c r="P3142" s="40"/>
      <c r="Q3142" s="40"/>
      <c r="R3142" s="39"/>
      <c r="S3142" s="39"/>
      <c r="T3142" s="39"/>
      <c r="U3142" s="40"/>
      <c r="V3142" s="39"/>
      <c r="W3142" s="69"/>
      <c r="Y3142" t="s">
        <v>40</v>
      </c>
      <c r="AA3142">
        <v>28295052</v>
      </c>
      <c r="AB3142" s="46" t="b">
        <v>0</v>
      </c>
      <c r="AD3142" s="8"/>
    </row>
    <row r="3143" ht="14.25" customHeight="1">
      <c r="A3143" s="38">
        <v>1287</v>
      </c>
      <c r="B3143" s="46" t="s">
        <v>53</v>
      </c>
      <c r="C3143" s="46" t="s">
        <v>45</v>
      </c>
      <c r="D3143" s="46" t="s">
        <v>4140</v>
      </c>
      <c r="E3143" s="46" t="s">
        <v>4141</v>
      </c>
      <c r="F3143" t="s">
        <v>48</v>
      </c>
      <c r="G3143" s="46" t="s">
        <v>49</v>
      </c>
      <c r="H3143">
        <v>0.000034673685</v>
      </c>
      <c r="I3143" t="s">
        <v>37</v>
      </c>
      <c r="L3143" t="s">
        <v>50</v>
      </c>
      <c r="M3143" t="s">
        <v>39</v>
      </c>
      <c r="N3143" s="40"/>
      <c r="O3143" s="40"/>
      <c r="P3143" s="40"/>
      <c r="Q3143" s="40"/>
      <c r="R3143" s="39"/>
      <c r="S3143" s="39"/>
      <c r="T3143" s="39"/>
      <c r="U3143" s="40"/>
      <c r="V3143" s="39"/>
      <c r="W3143" s="69"/>
      <c r="Y3143" t="s">
        <v>40</v>
      </c>
      <c r="AA3143">
        <v>471010</v>
      </c>
      <c r="AB3143" s="46" t="b">
        <v>0</v>
      </c>
      <c r="AD3143" s="8"/>
    </row>
    <row r="3144" ht="14.25" customHeight="1">
      <c r="A3144" s="38">
        <v>1287</v>
      </c>
      <c r="B3144" s="46" t="s">
        <v>44</v>
      </c>
      <c r="C3144" s="46" t="s">
        <v>45</v>
      </c>
      <c r="D3144" s="46" t="s">
        <v>4142</v>
      </c>
      <c r="E3144" s="46" t="s">
        <v>4143</v>
      </c>
      <c r="F3144" t="s">
        <v>48</v>
      </c>
      <c r="G3144" s="46" t="s">
        <v>49</v>
      </c>
      <c r="H3144">
        <v>0.009397233106</v>
      </c>
      <c r="I3144" t="s">
        <v>37</v>
      </c>
      <c r="L3144" t="s">
        <v>50</v>
      </c>
      <c r="M3144" t="s">
        <v>39</v>
      </c>
      <c r="N3144" s="40"/>
      <c r="O3144" s="40"/>
      <c r="P3144" s="40"/>
      <c r="Q3144" s="40"/>
      <c r="R3144" s="39"/>
      <c r="S3144" s="39"/>
      <c r="T3144" s="39"/>
      <c r="U3144" s="40"/>
      <c r="V3144" s="39"/>
      <c r="W3144" s="69"/>
      <c r="Y3144" t="s">
        <v>40</v>
      </c>
      <c r="AA3144">
        <v>75667</v>
      </c>
      <c r="AB3144" s="46" t="b">
        <v>0</v>
      </c>
      <c r="AD3144" s="8"/>
    </row>
    <row r="3145" ht="14.25" customHeight="1">
      <c r="A3145" s="38">
        <v>1287</v>
      </c>
      <c r="B3145" s="46" t="s">
        <v>53</v>
      </c>
      <c r="C3145" s="46" t="s">
        <v>45</v>
      </c>
      <c r="D3145" s="46" t="s">
        <v>4144</v>
      </c>
      <c r="E3145" s="46" t="s">
        <v>4145</v>
      </c>
      <c r="F3145" t="s">
        <v>48</v>
      </c>
      <c r="G3145" s="46" t="s">
        <v>49</v>
      </c>
      <c r="H3145">
        <v>0.000000097724</v>
      </c>
      <c r="I3145" t="s">
        <v>37</v>
      </c>
      <c r="L3145" t="s">
        <v>50</v>
      </c>
      <c r="M3145" t="s">
        <v>39</v>
      </c>
      <c r="N3145" s="40"/>
      <c r="O3145" s="40"/>
      <c r="P3145" s="40"/>
      <c r="Q3145" s="40"/>
      <c r="R3145" s="39"/>
      <c r="S3145" s="39"/>
      <c r="T3145" s="39"/>
      <c r="U3145" s="40"/>
      <c r="V3145" s="39"/>
      <c r="W3145" s="69"/>
      <c r="Y3145" t="s">
        <v>40</v>
      </c>
      <c r="AA3145">
        <v>18311</v>
      </c>
      <c r="AB3145" s="46" t="b">
        <v>0</v>
      </c>
      <c r="AD3145" s="8"/>
    </row>
    <row r="3146" ht="14.25" customHeight="1">
      <c r="A3146" s="38">
        <v>1287</v>
      </c>
      <c r="B3146" s="46" t="s">
        <v>53</v>
      </c>
      <c r="C3146" s="46" t="s">
        <v>45</v>
      </c>
      <c r="D3146" s="46" t="s">
        <v>4146</v>
      </c>
      <c r="E3146" s="46" t="s">
        <v>4147</v>
      </c>
      <c r="F3146" t="s">
        <v>48</v>
      </c>
      <c r="G3146" s="46" t="s">
        <v>49</v>
      </c>
      <c r="H3146">
        <v>0.000003715352</v>
      </c>
      <c r="I3146" t="s">
        <v>37</v>
      </c>
      <c r="L3146" t="s">
        <v>50</v>
      </c>
      <c r="M3146" t="s">
        <v>39</v>
      </c>
      <c r="N3146" s="40"/>
      <c r="O3146" s="40"/>
      <c r="P3146" s="40"/>
      <c r="Q3146" s="40"/>
      <c r="R3146" s="39"/>
      <c r="S3146" s="39"/>
      <c r="T3146" s="39"/>
      <c r="U3146" s="40"/>
      <c r="V3146" s="39"/>
      <c r="W3146" s="69"/>
      <c r="Y3146" t="s">
        <v>40</v>
      </c>
      <c r="AA3146">
        <v>17951</v>
      </c>
      <c r="AB3146" s="46" t="b">
        <v>0</v>
      </c>
      <c r="AD3146" s="8"/>
    </row>
    <row r="3147" ht="14.25" customHeight="1">
      <c r="A3147" s="38">
        <v>1287</v>
      </c>
      <c r="B3147" s="46" t="s">
        <v>53</v>
      </c>
      <c r="C3147" s="46" t="s">
        <v>45</v>
      </c>
      <c r="D3147" s="46" t="s">
        <v>4148</v>
      </c>
      <c r="E3147" s="46" t="s">
        <v>4149</v>
      </c>
      <c r="F3147" t="s">
        <v>48</v>
      </c>
      <c r="G3147" s="46" t="s">
        <v>49</v>
      </c>
      <c r="H3147">
        <v>0.010232929923</v>
      </c>
      <c r="I3147" t="s">
        <v>37</v>
      </c>
      <c r="L3147" t="s">
        <v>50</v>
      </c>
      <c r="M3147" t="s">
        <v>39</v>
      </c>
      <c r="N3147" s="40"/>
      <c r="O3147" s="40"/>
      <c r="P3147" s="40"/>
      <c r="Q3147" s="40"/>
      <c r="R3147" s="39"/>
      <c r="S3147" s="39"/>
      <c r="T3147" s="39"/>
      <c r="U3147" s="40"/>
      <c r="V3147" s="39"/>
      <c r="W3147" s="69"/>
      <c r="Y3147" t="s">
        <v>40</v>
      </c>
      <c r="AA3147">
        <v>13667</v>
      </c>
      <c r="AB3147" s="46" t="b">
        <v>0</v>
      </c>
      <c r="AD3147" s="8"/>
    </row>
    <row r="3148" ht="14.25" customHeight="1">
      <c r="A3148" s="38">
        <v>1287</v>
      </c>
      <c r="B3148" s="46" t="s">
        <v>44</v>
      </c>
      <c r="C3148" s="46" t="s">
        <v>45</v>
      </c>
      <c r="D3148" s="46" t="s">
        <v>4150</v>
      </c>
      <c r="E3148" s="46" t="s">
        <v>4151</v>
      </c>
      <c r="F3148" t="s">
        <v>48</v>
      </c>
      <c r="G3148" s="46" t="s">
        <v>49</v>
      </c>
      <c r="H3148">
        <v>0.000087700082</v>
      </c>
      <c r="I3148" t="s">
        <v>37</v>
      </c>
      <c r="L3148" t="s">
        <v>50</v>
      </c>
      <c r="M3148" t="s">
        <v>39</v>
      </c>
      <c r="N3148" s="40"/>
      <c r="O3148" s="40"/>
      <c r="P3148" s="40"/>
      <c r="Q3148" s="40"/>
      <c r="R3148" s="39"/>
      <c r="S3148" s="39"/>
      <c r="T3148" s="39"/>
      <c r="U3148" s="40"/>
      <c r="V3148" s="39"/>
      <c r="W3148" s="69"/>
      <c r="Y3148" t="s">
        <v>40</v>
      </c>
      <c r="AA3148">
        <v>200337</v>
      </c>
      <c r="AB3148" s="46" t="b">
        <v>0</v>
      </c>
      <c r="AD3148" s="8"/>
    </row>
    <row r="3149" ht="14.25" customHeight="1">
      <c r="A3149" s="38">
        <v>1287</v>
      </c>
      <c r="B3149" s="46" t="s">
        <v>44</v>
      </c>
      <c r="C3149" s="46" t="s">
        <v>45</v>
      </c>
      <c r="D3149" s="46" t="s">
        <v>4152</v>
      </c>
      <c r="E3149" s="46" t="s">
        <v>4153</v>
      </c>
      <c r="F3149" t="s">
        <v>48</v>
      </c>
      <c r="G3149" s="46" t="s">
        <v>49</v>
      </c>
      <c r="H3149">
        <v>0.00020558906</v>
      </c>
      <c r="I3149" t="s">
        <v>37</v>
      </c>
      <c r="L3149" t="s">
        <v>50</v>
      </c>
      <c r="M3149" t="s">
        <v>39</v>
      </c>
      <c r="N3149" s="40"/>
      <c r="O3149" s="40"/>
      <c r="P3149" s="40"/>
      <c r="Q3149" s="40"/>
      <c r="R3149" s="39"/>
      <c r="S3149" s="39"/>
      <c r="T3149" s="39"/>
      <c r="U3149" s="40"/>
      <c r="V3149" s="39"/>
      <c r="W3149" s="69"/>
      <c r="Y3149" t="s">
        <v>40</v>
      </c>
      <c r="AA3149">
        <v>514852</v>
      </c>
      <c r="AB3149" s="46" t="b">
        <v>0</v>
      </c>
      <c r="AD3149" s="8"/>
    </row>
    <row r="3150" ht="14.25" customHeight="1">
      <c r="A3150" s="38">
        <v>1287</v>
      </c>
      <c r="B3150" s="46" t="s">
        <v>44</v>
      </c>
      <c r="C3150" s="46" t="s">
        <v>45</v>
      </c>
      <c r="D3150" s="46" t="s">
        <v>4154</v>
      </c>
      <c r="E3150" s="46" t="s">
        <v>4155</v>
      </c>
      <c r="F3150" t="s">
        <v>48</v>
      </c>
      <c r="G3150" s="46" t="s">
        <v>49</v>
      </c>
      <c r="H3150">
        <v>0.504661297564</v>
      </c>
      <c r="I3150" t="s">
        <v>37</v>
      </c>
      <c r="L3150" t="s">
        <v>50</v>
      </c>
      <c r="M3150" t="s">
        <v>39</v>
      </c>
      <c r="N3150" s="40"/>
      <c r="O3150" s="40"/>
      <c r="P3150" s="40"/>
      <c r="Q3150" s="40"/>
      <c r="R3150" s="39"/>
      <c r="S3150" s="39"/>
      <c r="T3150" s="39"/>
      <c r="U3150" s="40"/>
      <c r="V3150" s="39"/>
      <c r="W3150" s="69"/>
      <c r="Y3150" t="s">
        <v>40</v>
      </c>
      <c r="AA3150">
        <v>10469283</v>
      </c>
      <c r="AB3150" s="46" t="b">
        <v>0</v>
      </c>
      <c r="AD3150" s="8"/>
    </row>
    <row r="3151" ht="14.25" customHeight="1">
      <c r="A3151" s="38">
        <v>1287</v>
      </c>
      <c r="B3151" s="46" t="s">
        <v>44</v>
      </c>
      <c r="C3151" s="46" t="s">
        <v>45</v>
      </c>
      <c r="D3151" s="46" t="s">
        <v>4156</v>
      </c>
      <c r="E3151" s="46" t="s">
        <v>4157</v>
      </c>
      <c r="F3151" t="s">
        <v>48</v>
      </c>
      <c r="G3151" s="46" t="s">
        <v>49</v>
      </c>
      <c r="H3151">
        <v>0.000130016958</v>
      </c>
      <c r="I3151" t="s">
        <v>37</v>
      </c>
      <c r="L3151" t="s">
        <v>50</v>
      </c>
      <c r="M3151" t="s">
        <v>39</v>
      </c>
      <c r="N3151" s="40"/>
      <c r="O3151" s="40"/>
      <c r="P3151" s="40"/>
      <c r="Q3151" s="40"/>
      <c r="R3151" s="39"/>
      <c r="S3151" s="39"/>
      <c r="T3151" s="39"/>
      <c r="U3151" s="40"/>
      <c r="V3151" s="39"/>
      <c r="W3151" s="69"/>
      <c r="Y3151" t="s">
        <v>40</v>
      </c>
      <c r="AA3151">
        <v>85293</v>
      </c>
      <c r="AB3151" s="46" t="b">
        <v>0</v>
      </c>
      <c r="AD3151" s="8"/>
    </row>
    <row r="3152" ht="14.25" customHeight="1">
      <c r="A3152" s="38">
        <v>1287</v>
      </c>
      <c r="B3152" s="46" t="s">
        <v>44</v>
      </c>
      <c r="C3152" s="46" t="s">
        <v>45</v>
      </c>
      <c r="D3152" s="46" t="s">
        <v>4158</v>
      </c>
      <c r="E3152" s="46" t="s">
        <v>4159</v>
      </c>
      <c r="F3152" t="s">
        <v>48</v>
      </c>
      <c r="G3152" s="46" t="s">
        <v>49</v>
      </c>
      <c r="H3152">
        <v>0.231206479018</v>
      </c>
      <c r="I3152" t="s">
        <v>37</v>
      </c>
      <c r="L3152" s="46" t="str">
        <f>((I3152&amp;A3152)&amp;"-")&amp;B3152</f>
        <v>REF1287-Wang 99 - S3</v>
      </c>
      <c r="M3152" t="s">
        <v>39</v>
      </c>
      <c r="N3152" s="40"/>
      <c r="O3152" s="40"/>
      <c r="P3152" s="40"/>
      <c r="Q3152" s="40"/>
      <c r="R3152" s="39"/>
      <c r="S3152" s="39"/>
      <c r="T3152" s="39"/>
      <c r="U3152" s="40"/>
      <c r="V3152" s="39"/>
      <c r="W3152" s="69"/>
      <c r="Y3152" t="s">
        <v>40</v>
      </c>
      <c r="AA3152">
        <v>28295045</v>
      </c>
      <c r="AB3152" s="46" t="b">
        <v>0</v>
      </c>
      <c r="AD3152" s="8"/>
    </row>
    <row r="3153" ht="14.25" customHeight="1">
      <c r="A3153" s="38">
        <v>1287</v>
      </c>
      <c r="B3153" s="46" t="s">
        <v>44</v>
      </c>
      <c r="C3153" s="46" t="s">
        <v>45</v>
      </c>
      <c r="D3153" s="46" t="s">
        <v>4160</v>
      </c>
      <c r="E3153" s="46" t="s">
        <v>4161</v>
      </c>
      <c r="F3153" t="s">
        <v>48</v>
      </c>
      <c r="G3153" s="46" t="s">
        <v>49</v>
      </c>
      <c r="H3153">
        <v>0.00693425806</v>
      </c>
      <c r="I3153" t="s">
        <v>37</v>
      </c>
      <c r="L3153" t="s">
        <v>50</v>
      </c>
      <c r="M3153" t="s">
        <v>39</v>
      </c>
      <c r="N3153" s="40"/>
      <c r="O3153" s="40"/>
      <c r="P3153" s="40"/>
      <c r="Q3153" s="40"/>
      <c r="R3153" s="39"/>
      <c r="S3153" s="39"/>
      <c r="T3153" s="39"/>
      <c r="U3153" s="40"/>
      <c r="V3153" s="39"/>
      <c r="W3153" s="69"/>
      <c r="Y3153" t="s">
        <v>40</v>
      </c>
      <c r="AA3153">
        <v>405250</v>
      </c>
      <c r="AB3153" s="46" t="b">
        <v>0</v>
      </c>
      <c r="AD3153" s="8"/>
    </row>
    <row r="3154" ht="14.25" customHeight="1">
      <c r="A3154" s="38">
        <v>1287</v>
      </c>
      <c r="B3154" s="46" t="s">
        <v>53</v>
      </c>
      <c r="C3154" s="46" t="s">
        <v>45</v>
      </c>
      <c r="D3154" s="46" t="s">
        <v>4162</v>
      </c>
      <c r="E3154" s="46" t="s">
        <v>4163</v>
      </c>
      <c r="F3154" t="s">
        <v>48</v>
      </c>
      <c r="G3154" s="46" t="s">
        <v>49</v>
      </c>
      <c r="H3154">
        <v>0.028183829313</v>
      </c>
      <c r="I3154" t="s">
        <v>37</v>
      </c>
      <c r="L3154" s="46" t="str">
        <f>((I3154&amp;A3154)&amp;"-")&amp;B3154</f>
        <v>REF1287-Wang 99 - S1</v>
      </c>
      <c r="M3154" t="s">
        <v>39</v>
      </c>
      <c r="N3154" s="40"/>
      <c r="O3154" s="40"/>
      <c r="P3154" s="40"/>
      <c r="Q3154" s="40"/>
      <c r="R3154" s="39"/>
      <c r="S3154" s="39"/>
      <c r="T3154" s="39"/>
      <c r="U3154" s="40"/>
      <c r="V3154" s="39"/>
      <c r="W3154" s="69"/>
      <c r="Y3154" t="s">
        <v>40</v>
      </c>
      <c r="AA3154">
        <v>28295076</v>
      </c>
      <c r="AB3154" s="46" t="b">
        <v>0</v>
      </c>
      <c r="AD3154" s="8"/>
    </row>
    <row r="3155" ht="14.25" customHeight="1">
      <c r="A3155" s="38">
        <v>1287</v>
      </c>
      <c r="B3155" s="46" t="s">
        <v>44</v>
      </c>
      <c r="C3155" s="46" t="s">
        <v>45</v>
      </c>
      <c r="D3155" s="46" t="s">
        <v>4164</v>
      </c>
      <c r="E3155" s="46" t="s">
        <v>4165</v>
      </c>
      <c r="F3155" t="s">
        <v>48</v>
      </c>
      <c r="G3155" s="46" t="s">
        <v>49</v>
      </c>
      <c r="H3155">
        <v>0.011587773562</v>
      </c>
      <c r="I3155" t="s">
        <v>37</v>
      </c>
      <c r="L3155" s="46" t="str">
        <f>((I3155&amp;A3155)&amp;"-")&amp;B3155</f>
        <v>REF1287-Wang 99 - S3</v>
      </c>
      <c r="M3155" t="s">
        <v>39</v>
      </c>
      <c r="N3155" s="40"/>
      <c r="O3155" s="40"/>
      <c r="P3155" s="40"/>
      <c r="Q3155" s="40"/>
      <c r="R3155" s="39"/>
      <c r="S3155" s="39"/>
      <c r="T3155" s="39"/>
      <c r="U3155" s="40"/>
      <c r="V3155" s="39"/>
      <c r="W3155" s="69"/>
      <c r="Y3155" t="s">
        <v>40</v>
      </c>
      <c r="AA3155">
        <v>28295091</v>
      </c>
      <c r="AB3155" s="46" t="b">
        <v>0</v>
      </c>
      <c r="AD3155" s="8"/>
    </row>
    <row r="3156" ht="14.25" customHeight="1">
      <c r="A3156" s="38">
        <v>1287</v>
      </c>
      <c r="B3156" s="46" t="s">
        <v>44</v>
      </c>
      <c r="C3156" s="46" t="s">
        <v>45</v>
      </c>
      <c r="D3156" s="46" t="s">
        <v>4166</v>
      </c>
      <c r="E3156" s="46" t="s">
        <v>4167</v>
      </c>
      <c r="F3156" t="s">
        <v>48</v>
      </c>
      <c r="G3156" s="46" t="s">
        <v>49</v>
      </c>
      <c r="H3156">
        <v>0.009354056741</v>
      </c>
      <c r="I3156" t="s">
        <v>37</v>
      </c>
      <c r="L3156" s="46" t="str">
        <f>((I3156&amp;A3156)&amp;"-")&amp;B3156</f>
        <v>REF1287-Wang 99 - S3</v>
      </c>
      <c r="M3156" t="s">
        <v>39</v>
      </c>
      <c r="N3156" s="40"/>
      <c r="O3156" s="40"/>
      <c r="P3156" s="40"/>
      <c r="Q3156" s="40"/>
      <c r="R3156" s="39"/>
      <c r="S3156" s="39"/>
      <c r="T3156" s="39"/>
      <c r="U3156" s="40"/>
      <c r="V3156" s="39"/>
      <c r="W3156" s="69"/>
      <c r="Y3156" t="s">
        <v>40</v>
      </c>
      <c r="AA3156">
        <v>28295094</v>
      </c>
      <c r="AB3156" s="46" t="b">
        <v>0</v>
      </c>
      <c r="AD3156" s="8"/>
    </row>
    <row r="3157" ht="14.25" customHeight="1">
      <c r="A3157" s="38">
        <v>1287</v>
      </c>
      <c r="B3157" s="46" t="s">
        <v>44</v>
      </c>
      <c r="C3157" s="46" t="s">
        <v>45</v>
      </c>
      <c r="D3157" s="46" t="s">
        <v>4168</v>
      </c>
      <c r="E3157" s="46" t="s">
        <v>4169</v>
      </c>
      <c r="F3157" t="s">
        <v>48</v>
      </c>
      <c r="G3157" s="46" t="s">
        <v>49</v>
      </c>
      <c r="H3157">
        <v>0.00000835603</v>
      </c>
      <c r="I3157" t="s">
        <v>37</v>
      </c>
      <c r="L3157" t="s">
        <v>50</v>
      </c>
      <c r="M3157" t="s">
        <v>39</v>
      </c>
      <c r="N3157" s="40"/>
      <c r="O3157" s="40"/>
      <c r="P3157" s="40"/>
      <c r="Q3157" s="40"/>
      <c r="R3157" s="39"/>
      <c r="S3157" s="39"/>
      <c r="T3157" s="39"/>
      <c r="U3157" s="40"/>
      <c r="V3157" s="39"/>
      <c r="W3157" s="69"/>
      <c r="Y3157" t="s">
        <v>40</v>
      </c>
      <c r="AA3157">
        <v>132012</v>
      </c>
      <c r="AB3157" s="46" t="b">
        <v>0</v>
      </c>
      <c r="AD3157" s="8"/>
    </row>
    <row r="3158" ht="14.25" customHeight="1">
      <c r="A3158" s="38">
        <v>14</v>
      </c>
      <c r="B3158" s="44" t="s">
        <v>1192</v>
      </c>
      <c r="C3158" s="46" t="s">
        <v>426</v>
      </c>
      <c r="D3158" s="46" t="s">
        <v>4170</v>
      </c>
      <c r="E3158" s="46" t="s">
        <v>4171</v>
      </c>
      <c r="F3158" s="41" t="s">
        <v>429</v>
      </c>
      <c r="G3158" s="41" t="s">
        <v>430</v>
      </c>
      <c r="H3158" s="65">
        <v>0.003</v>
      </c>
      <c r="I3158" t="s">
        <v>431</v>
      </c>
      <c r="K3158" s="46"/>
      <c r="L3158" s="46"/>
      <c r="M3158" t="s">
        <v>583</v>
      </c>
      <c r="N3158" s="40"/>
      <c r="O3158" s="40"/>
      <c r="P3158" s="40"/>
      <c r="Q3158" s="40"/>
      <c r="R3158" s="39"/>
      <c r="S3158" s="39"/>
      <c r="T3158" s="39"/>
      <c r="U3158" s="40"/>
      <c r="V3158" s="39"/>
      <c r="W3158" s="69"/>
      <c r="Y3158" t="s">
        <v>40</v>
      </c>
      <c r="AA3158">
        <v>548</v>
      </c>
      <c r="AB3158" t="b">
        <f>if((W3158=""),false,true)</f>
        <v>0</v>
      </c>
      <c r="AD3158" s="8"/>
    </row>
    <row r="3159" ht="14.25" customHeight="1">
      <c r="A3159" s="38">
        <v>14</v>
      </c>
      <c r="B3159" s="44" t="s">
        <v>1685</v>
      </c>
      <c r="C3159" s="46" t="s">
        <v>426</v>
      </c>
      <c r="D3159" s="46" t="s">
        <v>4170</v>
      </c>
      <c r="E3159" s="46" t="s">
        <v>4171</v>
      </c>
      <c r="F3159" s="41" t="s">
        <v>434</v>
      </c>
      <c r="G3159" s="41" t="s">
        <v>435</v>
      </c>
      <c r="H3159" s="65">
        <v>0.06</v>
      </c>
      <c r="I3159" t="s">
        <v>431</v>
      </c>
      <c r="K3159" s="46"/>
      <c r="L3159" s="46"/>
      <c r="M3159" t="s">
        <v>583</v>
      </c>
      <c r="N3159" s="40"/>
      <c r="O3159" s="40"/>
      <c r="P3159" s="40"/>
      <c r="Q3159" s="40"/>
      <c r="R3159" s="39"/>
      <c r="S3159" s="39"/>
      <c r="T3159" s="39"/>
      <c r="U3159" s="40"/>
      <c r="V3159" s="39"/>
      <c r="W3159" s="69"/>
      <c r="Y3159" t="s">
        <v>40</v>
      </c>
      <c r="AA3159">
        <v>548</v>
      </c>
      <c r="AB3159" t="b">
        <f>if((W3159=""),false,true)</f>
        <v>0</v>
      </c>
      <c r="AD3159" s="8"/>
    </row>
    <row r="3160" ht="14.25" customHeight="1">
      <c r="A3160" s="38">
        <v>969</v>
      </c>
      <c r="B3160" s="46" t="s">
        <v>4172</v>
      </c>
      <c r="C3160" s="46" t="s">
        <v>1219</v>
      </c>
      <c r="D3160" s="46" t="s">
        <v>4170</v>
      </c>
      <c r="E3160" s="46" t="s">
        <v>4171</v>
      </c>
      <c r="F3160" s="41" t="s">
        <v>429</v>
      </c>
      <c r="G3160" s="41" t="s">
        <v>430</v>
      </c>
      <c r="H3160" s="65">
        <v>0.00011</v>
      </c>
      <c r="I3160" t="s">
        <v>37</v>
      </c>
      <c r="K3160" s="46" t="s">
        <v>43</v>
      </c>
      <c r="L3160" s="46" t="s">
        <v>1356</v>
      </c>
      <c r="M3160" t="s">
        <v>583</v>
      </c>
      <c r="N3160" s="40"/>
      <c r="O3160" s="40"/>
      <c r="P3160" s="40"/>
      <c r="Q3160" s="40"/>
      <c r="R3160" s="39"/>
      <c r="S3160" s="39"/>
      <c r="T3160" s="39"/>
      <c r="U3160" s="40"/>
      <c r="V3160" s="39"/>
      <c r="W3160" s="69"/>
      <c r="Y3160" t="s">
        <v>40</v>
      </c>
      <c r="AA3160">
        <v>548</v>
      </c>
      <c r="AB3160" t="b">
        <f>if((W3160=""),false,true)</f>
        <v>0</v>
      </c>
      <c r="AD3160" s="8"/>
    </row>
    <row r="3161" ht="14.25" customHeight="1">
      <c r="A3161" s="38">
        <v>969</v>
      </c>
      <c r="B3161" s="46" t="s">
        <v>4172</v>
      </c>
      <c r="C3161" s="46" t="s">
        <v>1219</v>
      </c>
      <c r="D3161" s="46" t="s">
        <v>4170</v>
      </c>
      <c r="E3161" s="46" t="s">
        <v>4171</v>
      </c>
      <c r="F3161" s="41" t="s">
        <v>48</v>
      </c>
      <c r="G3161" s="41" t="s">
        <v>49</v>
      </c>
      <c r="H3161" s="65">
        <v>0.106</v>
      </c>
      <c r="I3161" t="s">
        <v>37</v>
      </c>
      <c r="K3161" s="46" t="s">
        <v>43</v>
      </c>
      <c r="L3161" s="46" t="s">
        <v>1356</v>
      </c>
      <c r="M3161" t="s">
        <v>583</v>
      </c>
      <c r="N3161" s="40"/>
      <c r="O3161" s="40"/>
      <c r="P3161" s="40"/>
      <c r="Q3161" s="40"/>
      <c r="R3161" s="39"/>
      <c r="S3161" s="39"/>
      <c r="T3161" s="39"/>
      <c r="U3161" s="40"/>
      <c r="V3161" s="39"/>
      <c r="W3161" s="69"/>
      <c r="Y3161" t="s">
        <v>40</v>
      </c>
      <c r="AA3161">
        <v>548</v>
      </c>
      <c r="AB3161" t="b">
        <f>if((W3161=""),false,true)</f>
        <v>0</v>
      </c>
      <c r="AD3161" s="8"/>
    </row>
    <row r="3162" ht="14.25" customHeight="1">
      <c r="A3162" s="38">
        <v>1287</v>
      </c>
      <c r="B3162" s="46" t="s">
        <v>53</v>
      </c>
      <c r="C3162" s="46" t="s">
        <v>45</v>
      </c>
      <c r="D3162" s="46" t="s">
        <v>4173</v>
      </c>
      <c r="E3162" s="46" t="s">
        <v>4174</v>
      </c>
      <c r="F3162" t="s">
        <v>48</v>
      </c>
      <c r="G3162" s="46" t="s">
        <v>49</v>
      </c>
      <c r="H3162">
        <v>0.000000630957</v>
      </c>
      <c r="I3162" t="s">
        <v>37</v>
      </c>
      <c r="L3162" t="s">
        <v>50</v>
      </c>
      <c r="M3162" t="s">
        <v>39</v>
      </c>
      <c r="N3162" s="40"/>
      <c r="O3162" s="40"/>
      <c r="P3162" s="40"/>
      <c r="Q3162" s="40"/>
      <c r="R3162" s="39"/>
      <c r="S3162" s="39"/>
      <c r="T3162" s="39"/>
      <c r="U3162" s="40"/>
      <c r="V3162" s="39"/>
      <c r="W3162" s="69"/>
      <c r="Y3162" t="s">
        <v>40</v>
      </c>
      <c r="AA3162">
        <v>16579</v>
      </c>
      <c r="AB3162" s="46" t="b">
        <v>0</v>
      </c>
      <c r="AD3162" s="8"/>
    </row>
    <row r="3163" ht="14.25" customHeight="1">
      <c r="A3163" s="38">
        <v>1287</v>
      </c>
      <c r="B3163" s="46" t="s">
        <v>44</v>
      </c>
      <c r="C3163" s="46" t="s">
        <v>45</v>
      </c>
      <c r="D3163" s="46" t="s">
        <v>4175</v>
      </c>
      <c r="E3163" s="46" t="s">
        <v>4176</v>
      </c>
      <c r="F3163" t="s">
        <v>48</v>
      </c>
      <c r="G3163" s="46" t="s">
        <v>49</v>
      </c>
      <c r="H3163">
        <v>0.039084089579</v>
      </c>
      <c r="I3163" t="s">
        <v>37</v>
      </c>
      <c r="L3163" t="s">
        <v>50</v>
      </c>
      <c r="M3163" t="s">
        <v>39</v>
      </c>
      <c r="N3163" s="40"/>
      <c r="O3163" s="40"/>
      <c r="P3163" s="40"/>
      <c r="Q3163" s="40"/>
      <c r="R3163" s="39"/>
      <c r="S3163" s="39"/>
      <c r="T3163" s="39"/>
      <c r="U3163" s="40"/>
      <c r="V3163" s="39"/>
      <c r="W3163" s="69"/>
      <c r="Y3163" t="s">
        <v>40</v>
      </c>
      <c r="AA3163">
        <v>213890</v>
      </c>
      <c r="AB3163" s="46" t="b">
        <v>0</v>
      </c>
      <c r="AD3163" s="8"/>
    </row>
    <row r="3164" ht="14.25" customHeight="1">
      <c r="A3164" s="38">
        <v>1287</v>
      </c>
      <c r="B3164" s="46" t="s">
        <v>44</v>
      </c>
      <c r="C3164" s="46" t="s">
        <v>45</v>
      </c>
      <c r="D3164" s="46" t="s">
        <v>4177</v>
      </c>
      <c r="E3164" s="46" t="s">
        <v>4178</v>
      </c>
      <c r="F3164" t="s">
        <v>48</v>
      </c>
      <c r="G3164" s="46" t="s">
        <v>49</v>
      </c>
      <c r="H3164">
        <v>0.001790605854</v>
      </c>
      <c r="I3164" t="s">
        <v>37</v>
      </c>
      <c r="L3164" t="s">
        <v>50</v>
      </c>
      <c r="M3164" t="s">
        <v>39</v>
      </c>
      <c r="N3164" s="40"/>
      <c r="O3164" s="40"/>
      <c r="P3164" s="40"/>
      <c r="Q3164" s="40"/>
      <c r="R3164" s="39"/>
      <c r="S3164" s="39"/>
      <c r="T3164" s="39"/>
      <c r="U3164" s="40"/>
      <c r="V3164" s="39"/>
      <c r="W3164" s="69"/>
      <c r="Y3164" t="s">
        <v>40</v>
      </c>
      <c r="AA3164">
        <v>59841</v>
      </c>
      <c r="AB3164" s="46" t="b">
        <v>0</v>
      </c>
      <c r="AD3164" s="8"/>
    </row>
    <row r="3165" ht="14.25" customHeight="1">
      <c r="A3165" s="38">
        <v>1287</v>
      </c>
      <c r="B3165" s="46" t="s">
        <v>44</v>
      </c>
      <c r="C3165" s="46" t="s">
        <v>45</v>
      </c>
      <c r="D3165" s="46" t="s">
        <v>4179</v>
      </c>
      <c r="E3165" s="46" t="s">
        <v>4180</v>
      </c>
      <c r="F3165" t="s">
        <v>48</v>
      </c>
      <c r="G3165" s="46" t="s">
        <v>49</v>
      </c>
      <c r="H3165">
        <v>0.000253512863</v>
      </c>
      <c r="I3165" t="s">
        <v>37</v>
      </c>
      <c r="L3165" t="s">
        <v>50</v>
      </c>
      <c r="M3165" t="s">
        <v>39</v>
      </c>
      <c r="N3165" s="40"/>
      <c r="O3165" s="40"/>
      <c r="P3165" s="40"/>
      <c r="Q3165" s="40"/>
      <c r="R3165" s="39"/>
      <c r="S3165" s="39"/>
      <c r="T3165" s="39"/>
      <c r="U3165" s="40"/>
      <c r="V3165" s="39"/>
      <c r="W3165" s="69"/>
      <c r="Y3165" t="s">
        <v>40</v>
      </c>
      <c r="AA3165">
        <v>56177</v>
      </c>
      <c r="AB3165" s="46" t="b">
        <v>0</v>
      </c>
      <c r="AD3165" s="8"/>
    </row>
    <row r="3166" ht="14.25" customHeight="1">
      <c r="A3166" s="38">
        <v>1316</v>
      </c>
      <c r="B3166" s="46" t="s">
        <v>4181</v>
      </c>
      <c r="C3166" s="46" t="s">
        <v>4182</v>
      </c>
      <c r="D3166" s="46" t="s">
        <v>4183</v>
      </c>
      <c r="E3166" s="46" t="s">
        <v>4184</v>
      </c>
      <c r="F3166" t="s">
        <v>1665</v>
      </c>
      <c r="G3166" s="12" t="s">
        <v>3370</v>
      </c>
      <c r="H3166">
        <v>0.010347768973197</v>
      </c>
      <c r="I3166" t="s">
        <v>37</v>
      </c>
      <c r="K3166" s="47" t="s">
        <v>43</v>
      </c>
      <c r="L3166" s="47" t="str">
        <f>((I3166&amp;A3166)&amp;"-")&amp;B3166</f>
        <v>REF1316-Yonghong Hu. Zheng Cao. Jiaojiao Li. Wenge Yang. Yumei Kai and Wenbiao Zhi. Solubilities of 4‑Bromo-1,8-naphthalic Anhydride in Different Pure Solvents and Binary Solvent Mixtures with the Temperature Range from (278.15 to 333.15) K. J. Chem. Eng. Data 2013 58 2913−2918</v>
      </c>
      <c r="M3166" t="s">
        <v>39</v>
      </c>
      <c r="N3166" s="71"/>
      <c r="O3166" s="71"/>
      <c r="P3166" s="71"/>
      <c r="Q3166" s="71"/>
      <c r="R3166" s="29"/>
      <c r="S3166" s="29"/>
      <c r="T3166" s="29"/>
      <c r="U3166" s="71"/>
      <c r="V3166" s="29"/>
      <c r="W3166" s="60"/>
      <c r="Y3166" t="s">
        <v>40</v>
      </c>
      <c r="AA3166">
        <v>59864</v>
      </c>
      <c r="AB3166" t="b">
        <v>0</v>
      </c>
      <c r="AD3166" s="37"/>
    </row>
    <row r="3167" ht="14.25" customHeight="1">
      <c r="A3167" s="38">
        <v>1316</v>
      </c>
      <c r="B3167" s="46" t="s">
        <v>4181</v>
      </c>
      <c r="C3167" s="46" t="s">
        <v>4182</v>
      </c>
      <c r="D3167" s="46" t="s">
        <v>4183</v>
      </c>
      <c r="E3167" s="46" t="s">
        <v>4184</v>
      </c>
      <c r="F3167" t="s">
        <v>586</v>
      </c>
      <c r="G3167" s="12" t="s">
        <v>587</v>
      </c>
      <c r="H3167">
        <v>0.026405854090169</v>
      </c>
      <c r="I3167" t="s">
        <v>37</v>
      </c>
      <c r="K3167" s="47" t="s">
        <v>43</v>
      </c>
      <c r="L3167" s="47" t="str">
        <f>((I3167&amp;A3167)&amp;"-")&amp;B3167</f>
        <v>REF1316-Yonghong Hu. Zheng Cao. Jiaojiao Li. Wenge Yang. Yumei Kai and Wenbiao Zhi. Solubilities of 4‑Bromo-1,8-naphthalic Anhydride in Different Pure Solvents and Binary Solvent Mixtures with the Temperature Range from (278.15 to 333.15) K. J. Chem. Eng. Data 2013 58 2913−2918</v>
      </c>
      <c r="M3167" t="s">
        <v>39</v>
      </c>
      <c r="N3167" s="71"/>
      <c r="O3167" s="71"/>
      <c r="P3167" s="71"/>
      <c r="Q3167" s="71"/>
      <c r="R3167" s="29"/>
      <c r="S3167" s="29"/>
      <c r="T3167" s="29"/>
      <c r="U3167" s="71"/>
      <c r="V3167" s="29"/>
      <c r="W3167" s="60"/>
      <c r="Y3167" t="s">
        <v>40</v>
      </c>
      <c r="AA3167">
        <v>59864</v>
      </c>
      <c r="AB3167" t="b">
        <v>0</v>
      </c>
      <c r="AD3167" s="37"/>
    </row>
    <row r="3168" ht="14.25" customHeight="1">
      <c r="A3168" s="38">
        <v>1316</v>
      </c>
      <c r="B3168" s="46" t="s">
        <v>4181</v>
      </c>
      <c r="C3168" s="46" t="s">
        <v>4182</v>
      </c>
      <c r="D3168" s="46" t="s">
        <v>4183</v>
      </c>
      <c r="E3168" s="46" t="s">
        <v>4184</v>
      </c>
      <c r="F3168" t="s">
        <v>429</v>
      </c>
      <c r="G3168" s="12" t="s">
        <v>590</v>
      </c>
      <c r="H3168">
        <v>0.001655621736412</v>
      </c>
      <c r="I3168" t="s">
        <v>37</v>
      </c>
      <c r="K3168" s="47" t="s">
        <v>43</v>
      </c>
      <c r="L3168" s="47" t="str">
        <f>((I3168&amp;A3168)&amp;"-")&amp;B3168</f>
        <v>REF1316-Yonghong Hu. Zheng Cao. Jiaojiao Li. Wenge Yang. Yumei Kai and Wenbiao Zhi. Solubilities of 4‑Bromo-1,8-naphthalic Anhydride in Different Pure Solvents and Binary Solvent Mixtures with the Temperature Range from (278.15 to 333.15) K. J. Chem. Eng. Data 2013 58 2913−2918</v>
      </c>
      <c r="M3168" t="s">
        <v>39</v>
      </c>
      <c r="N3168" s="71"/>
      <c r="O3168" s="71"/>
      <c r="P3168" s="71"/>
      <c r="Q3168" s="71"/>
      <c r="R3168" s="29"/>
      <c r="S3168" s="29"/>
      <c r="T3168" s="29"/>
      <c r="U3168" s="71"/>
      <c r="V3168" s="29"/>
      <c r="W3168" s="60"/>
      <c r="Y3168" t="s">
        <v>40</v>
      </c>
      <c r="AA3168">
        <v>59864</v>
      </c>
      <c r="AB3168" t="b">
        <v>0</v>
      </c>
      <c r="AD3168" s="37"/>
    </row>
    <row r="3169" ht="14.25" customHeight="1">
      <c r="A3169" s="38">
        <v>1316</v>
      </c>
      <c r="B3169" s="46" t="s">
        <v>4181</v>
      </c>
      <c r="C3169" s="46" t="s">
        <v>4182</v>
      </c>
      <c r="D3169" s="46" t="s">
        <v>4183</v>
      </c>
      <c r="E3169" s="46" t="s">
        <v>4184</v>
      </c>
      <c r="F3169" t="s">
        <v>434</v>
      </c>
      <c r="G3169" s="12" t="s">
        <v>593</v>
      </c>
      <c r="H3169">
        <v>0.003989925906602</v>
      </c>
      <c r="I3169" t="s">
        <v>37</v>
      </c>
      <c r="K3169" s="47" t="s">
        <v>43</v>
      </c>
      <c r="L3169" s="47" t="str">
        <f>((I3169&amp;A3169)&amp;"-")&amp;B3169</f>
        <v>REF1316-Yonghong Hu. Zheng Cao. Jiaojiao Li. Wenge Yang. Yumei Kai and Wenbiao Zhi. Solubilities of 4‑Bromo-1,8-naphthalic Anhydride in Different Pure Solvents and Binary Solvent Mixtures with the Temperature Range from (278.15 to 333.15) K. J. Chem. Eng. Data 2013 58 2913−2918</v>
      </c>
      <c r="M3169" t="s">
        <v>39</v>
      </c>
      <c r="N3169" s="71"/>
      <c r="O3169" s="71"/>
      <c r="P3169" s="71"/>
      <c r="Q3169" s="71"/>
      <c r="R3169" s="29"/>
      <c r="S3169" s="29"/>
      <c r="T3169" s="29"/>
      <c r="U3169" s="71"/>
      <c r="V3169" s="29"/>
      <c r="W3169" s="60"/>
      <c r="Y3169" t="s">
        <v>40</v>
      </c>
      <c r="AA3169">
        <v>59864</v>
      </c>
      <c r="AB3169" t="b">
        <v>0</v>
      </c>
      <c r="AD3169" s="37"/>
    </row>
    <row r="3170" ht="14.25" customHeight="1">
      <c r="A3170" s="38">
        <v>1287</v>
      </c>
      <c r="B3170" s="46" t="s">
        <v>53</v>
      </c>
      <c r="C3170" s="46" t="s">
        <v>45</v>
      </c>
      <c r="D3170" s="46" t="s">
        <v>4185</v>
      </c>
      <c r="E3170" s="46" t="s">
        <v>4186</v>
      </c>
      <c r="F3170" t="s">
        <v>48</v>
      </c>
      <c r="G3170" s="46" t="s">
        <v>49</v>
      </c>
      <c r="H3170">
        <v>0.000005888437</v>
      </c>
      <c r="I3170" t="s">
        <v>37</v>
      </c>
      <c r="L3170" t="s">
        <v>50</v>
      </c>
      <c r="M3170" t="s">
        <v>39</v>
      </c>
      <c r="N3170" s="40"/>
      <c r="O3170" s="40"/>
      <c r="P3170" s="40"/>
      <c r="Q3170" s="40"/>
      <c r="R3170" s="39"/>
      <c r="S3170" s="39"/>
      <c r="T3170" s="39"/>
      <c r="U3170" s="40"/>
      <c r="V3170" s="39"/>
      <c r="W3170" s="69"/>
      <c r="Y3170" t="s">
        <v>40</v>
      </c>
      <c r="AA3170">
        <v>4629</v>
      </c>
      <c r="AB3170" s="46" t="b">
        <v>0</v>
      </c>
      <c r="AD3170" s="8"/>
    </row>
    <row r="3171" ht="14.25" customHeight="1">
      <c r="A3171" s="38">
        <v>1287</v>
      </c>
      <c r="B3171" s="46" t="s">
        <v>44</v>
      </c>
      <c r="C3171" s="46" t="s">
        <v>45</v>
      </c>
      <c r="D3171" s="46" t="s">
        <v>4187</v>
      </c>
      <c r="E3171" s="46" t="s">
        <v>4188</v>
      </c>
      <c r="F3171" t="s">
        <v>48</v>
      </c>
      <c r="G3171" s="46" t="s">
        <v>49</v>
      </c>
      <c r="H3171">
        <v>0.01706082389</v>
      </c>
      <c r="I3171" t="s">
        <v>37</v>
      </c>
      <c r="L3171" t="s">
        <v>50</v>
      </c>
      <c r="M3171" t="s">
        <v>39</v>
      </c>
      <c r="N3171" s="40"/>
      <c r="O3171" s="40"/>
      <c r="P3171" s="40"/>
      <c r="Q3171" s="40"/>
      <c r="R3171" s="39"/>
      <c r="S3171" s="39"/>
      <c r="T3171" s="39"/>
      <c r="U3171" s="40"/>
      <c r="V3171" s="39"/>
      <c r="W3171" s="69"/>
      <c r="Y3171" t="s">
        <v>40</v>
      </c>
      <c r="AA3171">
        <v>21157</v>
      </c>
      <c r="AB3171" s="46" t="b">
        <v>0</v>
      </c>
      <c r="AD3171" s="8"/>
    </row>
    <row r="3172" ht="14.25" customHeight="1">
      <c r="A3172" s="38">
        <v>1287</v>
      </c>
      <c r="B3172" s="46" t="s">
        <v>53</v>
      </c>
      <c r="C3172" s="46" t="s">
        <v>45</v>
      </c>
      <c r="D3172" s="46" t="s">
        <v>4189</v>
      </c>
      <c r="E3172" s="46" t="s">
        <v>4190</v>
      </c>
      <c r="F3172" t="s">
        <v>48</v>
      </c>
      <c r="G3172" s="46" t="s">
        <v>49</v>
      </c>
      <c r="H3172">
        <v>0.00016218101</v>
      </c>
      <c r="I3172" t="s">
        <v>37</v>
      </c>
      <c r="L3172" t="s">
        <v>50</v>
      </c>
      <c r="M3172" t="s">
        <v>39</v>
      </c>
      <c r="N3172" s="40"/>
      <c r="O3172" s="40"/>
      <c r="P3172" s="40"/>
      <c r="Q3172" s="40"/>
      <c r="R3172" s="39"/>
      <c r="S3172" s="39"/>
      <c r="T3172" s="39"/>
      <c r="U3172" s="40"/>
      <c r="V3172" s="39"/>
      <c r="W3172" s="69"/>
      <c r="Y3172" t="s">
        <v>40</v>
      </c>
      <c r="AA3172">
        <v>15156</v>
      </c>
      <c r="AB3172" s="46" t="b">
        <v>0</v>
      </c>
      <c r="AD3172" s="8"/>
    </row>
    <row r="3173" ht="14.25" customHeight="1">
      <c r="A3173" s="38">
        <v>1287</v>
      </c>
      <c r="B3173" s="46" t="s">
        <v>53</v>
      </c>
      <c r="C3173" s="46" t="s">
        <v>45</v>
      </c>
      <c r="D3173" s="46" t="s">
        <v>4191</v>
      </c>
      <c r="E3173" s="46" t="s">
        <v>4192</v>
      </c>
      <c r="F3173" t="s">
        <v>48</v>
      </c>
      <c r="G3173" s="46" t="s">
        <v>49</v>
      </c>
      <c r="H3173">
        <v>0.000087096359</v>
      </c>
      <c r="I3173" t="s">
        <v>37</v>
      </c>
      <c r="L3173" t="s">
        <v>50</v>
      </c>
      <c r="M3173" t="s">
        <v>39</v>
      </c>
      <c r="N3173" s="40"/>
      <c r="O3173" s="40"/>
      <c r="P3173" s="40"/>
      <c r="Q3173" s="40"/>
      <c r="R3173" s="39"/>
      <c r="S3173" s="39"/>
      <c r="T3173" s="39"/>
      <c r="U3173" s="40"/>
      <c r="V3173" s="39"/>
      <c r="W3173" s="69"/>
      <c r="Y3173" t="s">
        <v>40</v>
      </c>
      <c r="AA3173">
        <v>15157</v>
      </c>
      <c r="AB3173" s="46" t="b">
        <v>0</v>
      </c>
      <c r="AD3173" s="8"/>
    </row>
    <row r="3174" ht="14.25" customHeight="1">
      <c r="A3174" s="38">
        <v>1287</v>
      </c>
      <c r="B3174" s="46" t="s">
        <v>53</v>
      </c>
      <c r="C3174" s="46" t="s">
        <v>45</v>
      </c>
      <c r="D3174" s="46" t="s">
        <v>4193</v>
      </c>
      <c r="E3174" s="46" t="s">
        <v>4194</v>
      </c>
      <c r="F3174" t="s">
        <v>48</v>
      </c>
      <c r="G3174" s="46" t="s">
        <v>49</v>
      </c>
      <c r="H3174">
        <v>0.000038904514</v>
      </c>
      <c r="I3174" t="s">
        <v>37</v>
      </c>
      <c r="L3174" t="s">
        <v>50</v>
      </c>
      <c r="M3174" t="s">
        <v>39</v>
      </c>
      <c r="N3174" s="40"/>
      <c r="O3174" s="40"/>
      <c r="P3174" s="40"/>
      <c r="Q3174" s="40"/>
      <c r="R3174" s="39"/>
      <c r="S3174" s="39"/>
      <c r="T3174" s="39"/>
      <c r="U3174" s="40"/>
      <c r="V3174" s="39"/>
      <c r="W3174" s="69"/>
      <c r="Y3174" t="s">
        <v>40</v>
      </c>
      <c r="AA3174">
        <v>10902</v>
      </c>
      <c r="AB3174" s="46" t="b">
        <v>0</v>
      </c>
      <c r="AD3174" s="8"/>
    </row>
    <row r="3175" ht="14.25" customHeight="1">
      <c r="A3175" s="38">
        <v>1287</v>
      </c>
      <c r="B3175" s="46" t="s">
        <v>53</v>
      </c>
      <c r="C3175" s="46" t="s">
        <v>45</v>
      </c>
      <c r="D3175" s="46" t="s">
        <v>4195</v>
      </c>
      <c r="E3175" s="46" t="s">
        <v>4196</v>
      </c>
      <c r="F3175" t="s">
        <v>48</v>
      </c>
      <c r="G3175" s="46" t="s">
        <v>49</v>
      </c>
      <c r="H3175">
        <v>0.000037153523</v>
      </c>
      <c r="I3175" t="s">
        <v>37</v>
      </c>
      <c r="L3175" t="s">
        <v>50</v>
      </c>
      <c r="M3175" t="s">
        <v>39</v>
      </c>
      <c r="N3175" s="40"/>
      <c r="O3175" s="40"/>
      <c r="P3175" s="40"/>
      <c r="Q3175" s="40"/>
      <c r="R3175" s="39"/>
      <c r="S3175" s="39"/>
      <c r="T3175" s="39"/>
      <c r="U3175" s="40"/>
      <c r="V3175" s="39"/>
      <c r="W3175" s="69"/>
      <c r="Y3175" t="s">
        <v>40</v>
      </c>
      <c r="AA3175">
        <v>4768</v>
      </c>
      <c r="AB3175" s="46" t="b">
        <v>0</v>
      </c>
      <c r="AD3175" s="8"/>
    </row>
    <row r="3176" ht="14.25" customHeight="1">
      <c r="A3176" s="38">
        <v>1287</v>
      </c>
      <c r="B3176" s="46" t="s">
        <v>53</v>
      </c>
      <c r="C3176" s="46" t="s">
        <v>45</v>
      </c>
      <c r="D3176" s="46" t="s">
        <v>4197</v>
      </c>
      <c r="E3176" s="46" t="s">
        <v>4198</v>
      </c>
      <c r="F3176" t="s">
        <v>48</v>
      </c>
      <c r="G3176" s="46" t="s">
        <v>49</v>
      </c>
      <c r="H3176">
        <v>0.000028183829</v>
      </c>
      <c r="I3176" t="s">
        <v>37</v>
      </c>
      <c r="L3176" t="s">
        <v>50</v>
      </c>
      <c r="M3176" t="s">
        <v>39</v>
      </c>
      <c r="N3176" s="40"/>
      <c r="O3176" s="40"/>
      <c r="P3176" s="40"/>
      <c r="Q3176" s="40"/>
      <c r="R3176" s="39"/>
      <c r="S3176" s="39"/>
      <c r="T3176" s="39"/>
      <c r="U3176" s="40"/>
      <c r="V3176" s="39"/>
      <c r="W3176" s="69"/>
      <c r="Y3176" t="s">
        <v>40</v>
      </c>
      <c r="AA3176">
        <v>5027</v>
      </c>
      <c r="AB3176" s="46" t="b">
        <v>0</v>
      </c>
      <c r="AD3176" s="8"/>
    </row>
    <row r="3177" ht="14.25" customHeight="1">
      <c r="A3177" s="38">
        <v>1287</v>
      </c>
      <c r="B3177" s="46" t="s">
        <v>44</v>
      </c>
      <c r="C3177" s="46" t="s">
        <v>45</v>
      </c>
      <c r="D3177" s="46" t="s">
        <v>4199</v>
      </c>
      <c r="E3177" s="46" t="s">
        <v>4200</v>
      </c>
      <c r="F3177" t="s">
        <v>48</v>
      </c>
      <c r="G3177" s="46" t="s">
        <v>49</v>
      </c>
      <c r="H3177">
        <v>0.010023052381</v>
      </c>
      <c r="I3177" t="s">
        <v>37</v>
      </c>
      <c r="L3177" s="46" t="str">
        <f>((I3177&amp;A3177)&amp;"-")&amp;B3177</f>
        <v>REF1287-Wang 99 - S3</v>
      </c>
      <c r="M3177" t="s">
        <v>39</v>
      </c>
      <c r="N3177" s="40"/>
      <c r="O3177" s="40"/>
      <c r="P3177" s="40"/>
      <c r="Q3177" s="40"/>
      <c r="R3177" s="39"/>
      <c r="S3177" s="39"/>
      <c r="T3177" s="39"/>
      <c r="U3177" s="40"/>
      <c r="V3177" s="39"/>
      <c r="W3177" s="69"/>
      <c r="Y3177" t="s">
        <v>40</v>
      </c>
      <c r="AA3177">
        <v>25044143</v>
      </c>
      <c r="AB3177" s="46" t="b">
        <v>0</v>
      </c>
      <c r="AD3177" s="8"/>
    </row>
    <row r="3178" ht="14.25" customHeight="1">
      <c r="A3178" s="38">
        <v>1287</v>
      </c>
      <c r="B3178" s="46" t="s">
        <v>53</v>
      </c>
      <c r="C3178" s="46" t="s">
        <v>45</v>
      </c>
      <c r="D3178" s="46" t="s">
        <v>4201</v>
      </c>
      <c r="E3178" s="46" t="s">
        <v>4202</v>
      </c>
      <c r="F3178" t="s">
        <v>48</v>
      </c>
      <c r="G3178" s="46" t="s">
        <v>49</v>
      </c>
      <c r="H3178">
        <v>0.134896288259</v>
      </c>
      <c r="I3178" t="s">
        <v>37</v>
      </c>
      <c r="L3178" t="s">
        <v>50</v>
      </c>
      <c r="M3178" t="s">
        <v>39</v>
      </c>
      <c r="N3178" s="40"/>
      <c r="O3178" s="40"/>
      <c r="P3178" s="40"/>
      <c r="Q3178" s="40"/>
      <c r="R3178" s="39"/>
      <c r="S3178" s="39"/>
      <c r="T3178" s="39"/>
      <c r="U3178" s="40"/>
      <c r="V3178" s="39"/>
      <c r="W3178" s="69"/>
      <c r="Y3178" t="s">
        <v>40</v>
      </c>
      <c r="AA3178">
        <v>10468611</v>
      </c>
      <c r="AB3178" s="46" t="b">
        <v>0</v>
      </c>
      <c r="AD3178" s="8"/>
    </row>
    <row r="3179" ht="14.25" customHeight="1">
      <c r="A3179" s="38">
        <v>1269</v>
      </c>
      <c r="B3179" s="46" t="s">
        <v>4203</v>
      </c>
      <c r="C3179" s="46" t="s">
        <v>4204</v>
      </c>
      <c r="D3179" s="46" t="s">
        <v>4205</v>
      </c>
      <c r="E3179" s="46" t="s">
        <v>4206</v>
      </c>
      <c r="F3179" t="s">
        <v>485</v>
      </c>
      <c r="G3179" s="46" t="s">
        <v>665</v>
      </c>
      <c r="H3179">
        <v>0.019975673574158</v>
      </c>
      <c r="I3179" t="s">
        <v>37</v>
      </c>
      <c r="L3179" t="s">
        <v>4207</v>
      </c>
      <c r="M3179" t="s">
        <v>39</v>
      </c>
      <c r="N3179" s="40"/>
      <c r="O3179" s="40"/>
      <c r="P3179" s="40"/>
      <c r="Q3179" s="40"/>
      <c r="R3179" s="39"/>
      <c r="S3179" s="39"/>
      <c r="T3179" s="39"/>
      <c r="U3179" s="40"/>
      <c r="V3179" s="39"/>
      <c r="W3179" s="69"/>
      <c r="Y3179" t="s">
        <v>40</v>
      </c>
      <c r="AA3179">
        <v>20342</v>
      </c>
      <c r="AB3179" s="46" t="b">
        <f>if((W3179=""),false,true)</f>
        <v>0</v>
      </c>
      <c r="AD3179" s="8"/>
    </row>
    <row r="3180" ht="14.25" customHeight="1">
      <c r="A3180" s="38">
        <v>1269</v>
      </c>
      <c r="B3180" s="46" t="s">
        <v>4203</v>
      </c>
      <c r="C3180" s="46" t="s">
        <v>4204</v>
      </c>
      <c r="D3180" s="46" t="s">
        <v>4205</v>
      </c>
      <c r="E3180" s="46" t="s">
        <v>4206</v>
      </c>
      <c r="F3180" t="s">
        <v>586</v>
      </c>
      <c r="G3180" s="46" t="s">
        <v>587</v>
      </c>
      <c r="H3180">
        <v>0.044937142011666</v>
      </c>
      <c r="I3180" t="s">
        <v>37</v>
      </c>
      <c r="L3180" t="s">
        <v>4207</v>
      </c>
      <c r="M3180" t="s">
        <v>39</v>
      </c>
      <c r="N3180" s="40"/>
      <c r="O3180" s="40"/>
      <c r="P3180" s="40"/>
      <c r="Q3180" s="40"/>
      <c r="R3180" s="39"/>
      <c r="S3180" s="39"/>
      <c r="T3180" s="39"/>
      <c r="U3180" s="40"/>
      <c r="V3180" s="39"/>
      <c r="W3180" s="69"/>
      <c r="Y3180" t="s">
        <v>40</v>
      </c>
      <c r="AA3180">
        <v>20342</v>
      </c>
      <c r="AB3180" s="46" t="b">
        <f>if((W3180=""),false,true)</f>
        <v>0</v>
      </c>
      <c r="AD3180" s="8"/>
    </row>
    <row r="3181" ht="14.25" customHeight="1">
      <c r="A3181" s="38">
        <v>1269</v>
      </c>
      <c r="B3181" s="46" t="s">
        <v>4203</v>
      </c>
      <c r="C3181" s="46" t="s">
        <v>4204</v>
      </c>
      <c r="D3181" s="46" t="s">
        <v>4205</v>
      </c>
      <c r="E3181" s="46" t="s">
        <v>4206</v>
      </c>
      <c r="F3181" t="s">
        <v>2409</v>
      </c>
      <c r="G3181" s="7" t="s">
        <v>4208</v>
      </c>
      <c r="H3181">
        <v>0.043733346185745</v>
      </c>
      <c r="I3181" t="s">
        <v>37</v>
      </c>
      <c r="L3181" t="s">
        <v>4207</v>
      </c>
      <c r="M3181" t="s">
        <v>39</v>
      </c>
      <c r="N3181" s="40"/>
      <c r="O3181" s="40"/>
      <c r="P3181" s="40"/>
      <c r="Q3181" s="40"/>
      <c r="R3181" s="39"/>
      <c r="S3181" s="39"/>
      <c r="T3181" s="39"/>
      <c r="U3181" s="40"/>
      <c r="V3181" s="39"/>
      <c r="W3181" s="69"/>
      <c r="Y3181" t="s">
        <v>40</v>
      </c>
      <c r="AA3181">
        <v>20342</v>
      </c>
      <c r="AB3181" s="46" t="b">
        <f>if((W3181=""),false,true)</f>
        <v>0</v>
      </c>
      <c r="AD3181" s="8"/>
    </row>
    <row r="3182" ht="14.25" customHeight="1">
      <c r="A3182" s="38">
        <v>1269</v>
      </c>
      <c r="B3182" s="46" t="s">
        <v>4203</v>
      </c>
      <c r="C3182" s="46" t="s">
        <v>4204</v>
      </c>
      <c r="D3182" s="46" t="s">
        <v>4205</v>
      </c>
      <c r="E3182" s="46" t="s">
        <v>4206</v>
      </c>
      <c r="F3182" t="s">
        <v>1108</v>
      </c>
      <c r="G3182" s="46" t="s">
        <v>1109</v>
      </c>
      <c r="H3182">
        <v>0.42007452269089</v>
      </c>
      <c r="I3182" t="s">
        <v>37</v>
      </c>
      <c r="L3182" t="s">
        <v>4207</v>
      </c>
      <c r="M3182" t="s">
        <v>39</v>
      </c>
      <c r="N3182" s="40"/>
      <c r="O3182" s="40"/>
      <c r="P3182" s="40"/>
      <c r="Q3182" s="40"/>
      <c r="R3182" s="39"/>
      <c r="S3182" s="39"/>
      <c r="T3182" s="39"/>
      <c r="U3182" s="40"/>
      <c r="V3182" s="39"/>
      <c r="W3182" s="69"/>
      <c r="Y3182" t="s">
        <v>40</v>
      </c>
      <c r="AA3182">
        <v>20342</v>
      </c>
      <c r="AB3182" s="46" t="b">
        <f>if((W3182=""),false,true)</f>
        <v>0</v>
      </c>
      <c r="AD3182" s="8"/>
    </row>
    <row r="3183" ht="14.25" customHeight="1">
      <c r="A3183" s="38">
        <v>1269</v>
      </c>
      <c r="B3183" s="46" t="s">
        <v>4203</v>
      </c>
      <c r="C3183" s="46" t="s">
        <v>4204</v>
      </c>
      <c r="D3183" s="46" t="s">
        <v>4205</v>
      </c>
      <c r="E3183" s="46" t="s">
        <v>4206</v>
      </c>
      <c r="F3183" t="s">
        <v>429</v>
      </c>
      <c r="G3183" s="46" t="s">
        <v>590</v>
      </c>
      <c r="H3183">
        <v>0.03492040455537</v>
      </c>
      <c r="I3183" t="s">
        <v>37</v>
      </c>
      <c r="L3183" t="s">
        <v>4207</v>
      </c>
      <c r="M3183" t="s">
        <v>39</v>
      </c>
      <c r="N3183" s="40"/>
      <c r="O3183" s="40"/>
      <c r="P3183" s="40"/>
      <c r="Q3183" s="40"/>
      <c r="R3183" s="39"/>
      <c r="S3183" s="39"/>
      <c r="T3183" s="39"/>
      <c r="U3183" s="40"/>
      <c r="V3183" s="39"/>
      <c r="W3183" s="69"/>
      <c r="Y3183" t="s">
        <v>40</v>
      </c>
      <c r="AA3183">
        <v>20342</v>
      </c>
      <c r="AB3183" s="46" t="b">
        <f>if((W3183=""),false,true)</f>
        <v>0</v>
      </c>
      <c r="AD3183" s="8"/>
    </row>
    <row r="3184" ht="14.25" customHeight="1">
      <c r="A3184" s="38">
        <v>1269</v>
      </c>
      <c r="B3184" s="46" t="s">
        <v>4203</v>
      </c>
      <c r="C3184" s="46" t="s">
        <v>4204</v>
      </c>
      <c r="D3184" s="46" t="s">
        <v>4205</v>
      </c>
      <c r="E3184" s="46" t="s">
        <v>4206</v>
      </c>
      <c r="F3184" t="s">
        <v>591</v>
      </c>
      <c r="G3184" s="46" t="s">
        <v>592</v>
      </c>
      <c r="H3184">
        <v>0.013590798792648</v>
      </c>
      <c r="I3184" t="s">
        <v>37</v>
      </c>
      <c r="L3184" t="s">
        <v>4207</v>
      </c>
      <c r="M3184" t="s">
        <v>39</v>
      </c>
      <c r="N3184" s="40"/>
      <c r="O3184" s="40"/>
      <c r="P3184" s="40"/>
      <c r="Q3184" s="40"/>
      <c r="R3184" s="39"/>
      <c r="S3184" s="39"/>
      <c r="T3184" s="39"/>
      <c r="U3184" s="40"/>
      <c r="V3184" s="39"/>
      <c r="W3184" s="69"/>
      <c r="Y3184" t="s">
        <v>40</v>
      </c>
      <c r="AA3184">
        <v>20342</v>
      </c>
      <c r="AB3184" s="46" t="b">
        <f>if((W3184=""),false,true)</f>
        <v>0</v>
      </c>
      <c r="AD3184" s="8"/>
    </row>
    <row r="3185" ht="14.25" customHeight="1">
      <c r="A3185" s="38">
        <v>1269</v>
      </c>
      <c r="B3185" s="46" t="s">
        <v>4203</v>
      </c>
      <c r="C3185" s="46" t="s">
        <v>4204</v>
      </c>
      <c r="D3185" s="46" t="s">
        <v>4205</v>
      </c>
      <c r="E3185" s="46" t="s">
        <v>4206</v>
      </c>
      <c r="F3185" t="s">
        <v>434</v>
      </c>
      <c r="G3185" s="46" t="s">
        <v>593</v>
      </c>
      <c r="H3185">
        <v>0.090738224113997</v>
      </c>
      <c r="I3185" t="s">
        <v>37</v>
      </c>
      <c r="L3185" t="s">
        <v>4207</v>
      </c>
      <c r="M3185" t="s">
        <v>39</v>
      </c>
      <c r="N3185" s="40"/>
      <c r="O3185" s="40"/>
      <c r="P3185" s="40"/>
      <c r="Q3185" s="40"/>
      <c r="R3185" s="39"/>
      <c r="S3185" s="39"/>
      <c r="T3185" s="39"/>
      <c r="U3185" s="40"/>
      <c r="V3185" s="39"/>
      <c r="W3185" s="69"/>
      <c r="Y3185" t="s">
        <v>40</v>
      </c>
      <c r="AA3185">
        <v>20342</v>
      </c>
      <c r="AB3185" s="46" t="b">
        <f>if((W3185=""),false,true)</f>
        <v>0</v>
      </c>
      <c r="AD3185" s="8"/>
    </row>
    <row r="3186" ht="14.25" customHeight="1">
      <c r="A3186" s="38">
        <v>1269</v>
      </c>
      <c r="B3186" s="46" t="s">
        <v>4203</v>
      </c>
      <c r="C3186" s="46" t="s">
        <v>4204</v>
      </c>
      <c r="D3186" s="46" t="s">
        <v>4205</v>
      </c>
      <c r="E3186" s="46" t="s">
        <v>4206</v>
      </c>
      <c r="F3186" t="s">
        <v>731</v>
      </c>
      <c r="G3186" s="46" t="s">
        <v>732</v>
      </c>
      <c r="H3186">
        <v>0.000475488750366</v>
      </c>
      <c r="I3186" t="s">
        <v>37</v>
      </c>
      <c r="L3186" t="s">
        <v>4207</v>
      </c>
      <c r="M3186" t="s">
        <v>39</v>
      </c>
      <c r="N3186" s="40"/>
      <c r="O3186" s="40"/>
      <c r="P3186" s="40"/>
      <c r="Q3186" s="40"/>
      <c r="R3186" s="39"/>
      <c r="S3186" s="39"/>
      <c r="T3186" s="39"/>
      <c r="U3186" s="40"/>
      <c r="V3186" s="39"/>
      <c r="W3186" s="69"/>
      <c r="Y3186" t="s">
        <v>40</v>
      </c>
      <c r="AA3186">
        <v>20342</v>
      </c>
      <c r="AB3186" s="46" t="b">
        <f>if((W3186=""),false,true)</f>
        <v>0</v>
      </c>
      <c r="AD3186" s="8"/>
    </row>
    <row r="3187" ht="14.25" customHeight="1">
      <c r="A3187" s="38">
        <v>1283</v>
      </c>
      <c r="B3187" s="46" t="s">
        <v>31</v>
      </c>
      <c r="C3187" s="46" t="s">
        <v>32</v>
      </c>
      <c r="D3187" s="46" t="s">
        <v>4209</v>
      </c>
      <c r="E3187" s="46" t="s">
        <v>4210</v>
      </c>
      <c r="F3187" t="s">
        <v>35</v>
      </c>
      <c r="G3187" s="46" t="s">
        <v>36</v>
      </c>
      <c r="H3187">
        <v>0.0009120108</v>
      </c>
      <c r="I3187" t="s">
        <v>37</v>
      </c>
      <c r="L3187" t="s">
        <v>38</v>
      </c>
      <c r="M3187" t="s">
        <v>39</v>
      </c>
      <c r="N3187" s="40"/>
      <c r="O3187" s="40"/>
      <c r="P3187" s="40"/>
      <c r="Q3187" s="40"/>
      <c r="R3187" s="39"/>
      <c r="S3187" s="39"/>
      <c r="T3187" s="39"/>
      <c r="U3187" s="40"/>
      <c r="V3187" s="39"/>
      <c r="W3187" s="69"/>
      <c r="Y3187" t="s">
        <v>40</v>
      </c>
      <c r="AA3187">
        <v>49900</v>
      </c>
      <c r="AB3187" s="46" t="b">
        <f>if((W3187=""),false,true)</f>
        <v>0</v>
      </c>
      <c r="AD3187" s="8"/>
    </row>
    <row r="3188" ht="14.25" customHeight="1">
      <c r="A3188" s="38">
        <v>1308</v>
      </c>
      <c r="B3188" s="46" t="s">
        <v>41</v>
      </c>
      <c r="C3188" s="46" t="s">
        <v>42</v>
      </c>
      <c r="D3188" s="46" t="s">
        <v>4209</v>
      </c>
      <c r="E3188" s="46" t="s">
        <v>4211</v>
      </c>
      <c r="F3188" t="s">
        <v>35</v>
      </c>
      <c r="G3188" s="12" t="s">
        <v>36</v>
      </c>
      <c r="H3188">
        <v>0.000912010839356</v>
      </c>
      <c r="I3188" t="s">
        <v>37</v>
      </c>
      <c r="K3188" s="47" t="s">
        <v>43</v>
      </c>
      <c r="L3188" s="47" t="str">
        <f>((I3188&amp;A3188)&amp;"-")&amp;B3188</f>
        <v>REF1308-Abraham M.H. and Acree Jr. W.E. The solubility of liquid and solid compounds in dry octan-1-ol. Chemosphere (2013)</v>
      </c>
      <c r="M3188" t="s">
        <v>39</v>
      </c>
      <c r="N3188" s="71"/>
      <c r="O3188" s="71"/>
      <c r="P3188" s="71"/>
      <c r="Q3188" s="71"/>
      <c r="R3188" s="29"/>
      <c r="S3188" s="29"/>
      <c r="T3188" s="29"/>
      <c r="U3188" s="71"/>
      <c r="V3188" s="29"/>
      <c r="W3188" s="60"/>
      <c r="Y3188" t="s">
        <v>40</v>
      </c>
      <c r="AA3188">
        <v>49900</v>
      </c>
      <c r="AB3188" t="b">
        <f>if((W3188=""),false,true)</f>
        <v>0</v>
      </c>
      <c r="AD3188" s="37"/>
    </row>
    <row r="3189" ht="14.25" customHeight="1">
      <c r="A3189" s="38">
        <v>1308</v>
      </c>
      <c r="B3189" s="46" t="s">
        <v>41</v>
      </c>
      <c r="C3189" s="46" t="s">
        <v>42</v>
      </c>
      <c r="D3189" s="46" t="s">
        <v>4209</v>
      </c>
      <c r="E3189" s="46" t="s">
        <v>4211</v>
      </c>
      <c r="F3189" t="s">
        <v>35</v>
      </c>
      <c r="G3189" s="12" t="s">
        <v>36</v>
      </c>
      <c r="H3189">
        <v>0.000909913272632</v>
      </c>
      <c r="I3189" t="s">
        <v>37</v>
      </c>
      <c r="K3189" s="47" t="s">
        <v>43</v>
      </c>
      <c r="L3189" s="47" t="str">
        <f>((I3189&amp;A3189)&amp;"-")&amp;B3189</f>
        <v>REF1308-Abraham M.H. and Acree Jr. W.E. The solubility of liquid and solid compounds in dry octan-1-ol. Chemosphere (2013)</v>
      </c>
      <c r="M3189" t="s">
        <v>39</v>
      </c>
      <c r="N3189" s="71"/>
      <c r="O3189" s="71"/>
      <c r="P3189" s="71"/>
      <c r="Q3189" s="71"/>
      <c r="R3189" s="29"/>
      <c r="S3189" s="29"/>
      <c r="T3189" s="29"/>
      <c r="U3189" s="71"/>
      <c r="V3189" s="29"/>
      <c r="W3189" s="60"/>
      <c r="Y3189" t="s">
        <v>40</v>
      </c>
      <c r="AA3189">
        <v>49900</v>
      </c>
      <c r="AB3189" t="b">
        <f>if((W3189=""),false,true)</f>
        <v>0</v>
      </c>
      <c r="AD3189" s="37"/>
    </row>
    <row r="3190" ht="14.25" customHeight="1">
      <c r="A3190" s="38">
        <v>1287</v>
      </c>
      <c r="B3190" s="46" t="s">
        <v>44</v>
      </c>
      <c r="C3190" s="46" t="s">
        <v>45</v>
      </c>
      <c r="D3190" s="46" t="s">
        <v>4212</v>
      </c>
      <c r="E3190" s="46" t="s">
        <v>4213</v>
      </c>
      <c r="F3190" t="s">
        <v>48</v>
      </c>
      <c r="G3190" s="46" t="s">
        <v>49</v>
      </c>
      <c r="H3190">
        <v>0.002494594727</v>
      </c>
      <c r="I3190" t="s">
        <v>37</v>
      </c>
      <c r="L3190" t="s">
        <v>50</v>
      </c>
      <c r="M3190" t="s">
        <v>39</v>
      </c>
      <c r="N3190" s="40"/>
      <c r="O3190" s="40"/>
      <c r="P3190" s="40"/>
      <c r="Q3190" s="40"/>
      <c r="R3190" s="39"/>
      <c r="S3190" s="39"/>
      <c r="T3190" s="39"/>
      <c r="U3190" s="40"/>
      <c r="V3190" s="39"/>
      <c r="W3190" s="69"/>
      <c r="Y3190" t="s">
        <v>40</v>
      </c>
      <c r="AA3190">
        <v>427870</v>
      </c>
      <c r="AB3190" s="46" t="b">
        <v>0</v>
      </c>
      <c r="AD3190" s="8"/>
    </row>
    <row r="3191" ht="14.25" customHeight="1">
      <c r="A3191" s="38">
        <v>1287</v>
      </c>
      <c r="B3191" s="46" t="s">
        <v>44</v>
      </c>
      <c r="C3191" s="46" t="s">
        <v>45</v>
      </c>
      <c r="D3191" s="46" t="s">
        <v>4214</v>
      </c>
      <c r="E3191" s="46" t="s">
        <v>4215</v>
      </c>
      <c r="F3191" t="s">
        <v>48</v>
      </c>
      <c r="G3191" s="46" t="s">
        <v>49</v>
      </c>
      <c r="H3191">
        <v>0.0001</v>
      </c>
      <c r="I3191" t="s">
        <v>37</v>
      </c>
      <c r="L3191" t="s">
        <v>50</v>
      </c>
      <c r="M3191" t="s">
        <v>39</v>
      </c>
      <c r="N3191" s="40"/>
      <c r="O3191" s="40"/>
      <c r="P3191" s="40"/>
      <c r="Q3191" s="40"/>
      <c r="R3191" s="39"/>
      <c r="S3191" s="39"/>
      <c r="T3191" s="39"/>
      <c r="U3191" s="40"/>
      <c r="V3191" s="39"/>
      <c r="W3191" s="69"/>
      <c r="Y3191" t="s">
        <v>40</v>
      </c>
      <c r="AA3191">
        <v>139344</v>
      </c>
      <c r="AB3191" s="46" t="b">
        <v>0</v>
      </c>
      <c r="AD3191" s="8"/>
    </row>
    <row r="3192" ht="14.25" customHeight="1">
      <c r="A3192" s="38">
        <v>1287</v>
      </c>
      <c r="B3192" s="46" t="s">
        <v>44</v>
      </c>
      <c r="C3192" s="46" t="s">
        <v>45</v>
      </c>
      <c r="D3192" s="46" t="s">
        <v>4216</v>
      </c>
      <c r="E3192" s="46" t="s">
        <v>4217</v>
      </c>
      <c r="F3192" t="s">
        <v>48</v>
      </c>
      <c r="G3192" s="46" t="s">
        <v>49</v>
      </c>
      <c r="H3192">
        <v>0.000271019163</v>
      </c>
      <c r="I3192" t="s">
        <v>37</v>
      </c>
      <c r="L3192" s="46" t="str">
        <f>((I3192&amp;A3192)&amp;"-")&amp;B3192</f>
        <v>REF1287-Wang 99 - S3</v>
      </c>
      <c r="M3192" t="s">
        <v>39</v>
      </c>
      <c r="N3192" s="40"/>
      <c r="O3192" s="40"/>
      <c r="P3192" s="40"/>
      <c r="Q3192" s="40"/>
      <c r="R3192" s="39"/>
      <c r="S3192" s="39"/>
      <c r="T3192" s="39"/>
      <c r="U3192" s="40"/>
      <c r="V3192" s="39"/>
      <c r="W3192" s="69"/>
      <c r="Y3192" t="s">
        <v>40</v>
      </c>
      <c r="AA3192">
        <v>15046234</v>
      </c>
      <c r="AB3192" s="46" t="b">
        <v>0</v>
      </c>
      <c r="AD3192" s="8"/>
    </row>
    <row r="3193" ht="14.25" customHeight="1">
      <c r="A3193" s="38">
        <v>1287</v>
      </c>
      <c r="B3193" s="46" t="s">
        <v>44</v>
      </c>
      <c r="C3193" s="46" t="s">
        <v>45</v>
      </c>
      <c r="D3193" s="46" t="s">
        <v>4218</v>
      </c>
      <c r="E3193" s="46" t="s">
        <v>4219</v>
      </c>
      <c r="F3193" t="s">
        <v>48</v>
      </c>
      <c r="G3193" s="46" t="s">
        <v>49</v>
      </c>
      <c r="H3193">
        <v>0.003140508694</v>
      </c>
      <c r="I3193" t="s">
        <v>37</v>
      </c>
      <c r="L3193" t="s">
        <v>50</v>
      </c>
      <c r="M3193" t="s">
        <v>39</v>
      </c>
      <c r="N3193" s="40"/>
      <c r="O3193" s="40"/>
      <c r="P3193" s="40"/>
      <c r="Q3193" s="40"/>
      <c r="R3193" s="39"/>
      <c r="S3193" s="39"/>
      <c r="T3193" s="39"/>
      <c r="U3193" s="40"/>
      <c r="V3193" s="39"/>
      <c r="W3193" s="69"/>
      <c r="Y3193" t="s">
        <v>40</v>
      </c>
      <c r="AA3193">
        <v>5254586</v>
      </c>
      <c r="AB3193" s="46" t="b">
        <v>0</v>
      </c>
      <c r="AD3193" s="8"/>
    </row>
    <row r="3194" ht="14.25" customHeight="1">
      <c r="A3194" s="38">
        <v>1287</v>
      </c>
      <c r="B3194" s="46" t="s">
        <v>44</v>
      </c>
      <c r="C3194" s="46" t="s">
        <v>45</v>
      </c>
      <c r="D3194" s="46" t="s">
        <v>4220</v>
      </c>
      <c r="E3194" s="46" t="s">
        <v>4221</v>
      </c>
      <c r="F3194" t="s">
        <v>48</v>
      </c>
      <c r="G3194" s="46" t="s">
        <v>49</v>
      </c>
      <c r="H3194">
        <v>0.00758577575</v>
      </c>
      <c r="I3194" t="s">
        <v>37</v>
      </c>
      <c r="L3194" s="46" t="str">
        <f>((I3194&amp;A3194)&amp;"-")&amp;B3194</f>
        <v>REF1287-Wang 99 - S3</v>
      </c>
      <c r="M3194" t="s">
        <v>39</v>
      </c>
      <c r="N3194" s="40"/>
      <c r="O3194" s="40"/>
      <c r="P3194" s="40"/>
      <c r="Q3194" s="40"/>
      <c r="R3194" s="39"/>
      <c r="S3194" s="39"/>
      <c r="T3194" s="39"/>
      <c r="U3194" s="40"/>
      <c r="V3194" s="39"/>
      <c r="W3194" s="69"/>
      <c r="Y3194" t="s">
        <v>40</v>
      </c>
      <c r="AA3194">
        <v>16088266</v>
      </c>
      <c r="AB3194" s="46" t="b">
        <v>0</v>
      </c>
      <c r="AD3194" s="8"/>
    </row>
    <row r="3195" ht="14.25" customHeight="1">
      <c r="A3195" s="38">
        <v>1287</v>
      </c>
      <c r="B3195" s="46" t="s">
        <v>44</v>
      </c>
      <c r="C3195" s="46" t="s">
        <v>45</v>
      </c>
      <c r="D3195" s="46" t="s">
        <v>4222</v>
      </c>
      <c r="E3195" s="46" t="s">
        <v>4223</v>
      </c>
      <c r="F3195" t="s">
        <v>48</v>
      </c>
      <c r="G3195" s="46" t="s">
        <v>49</v>
      </c>
      <c r="H3195">
        <v>0.02576321157</v>
      </c>
      <c r="I3195" t="s">
        <v>37</v>
      </c>
      <c r="L3195" t="s">
        <v>50</v>
      </c>
      <c r="M3195" t="s">
        <v>39</v>
      </c>
      <c r="N3195" s="40"/>
      <c r="O3195" s="40"/>
      <c r="P3195" s="40"/>
      <c r="Q3195" s="40"/>
      <c r="R3195" s="39"/>
      <c r="S3195" s="39"/>
      <c r="T3195" s="39"/>
      <c r="U3195" s="40"/>
      <c r="V3195" s="39"/>
      <c r="W3195" s="69"/>
      <c r="Y3195" t="s">
        <v>40</v>
      </c>
      <c r="AA3195">
        <v>10439286</v>
      </c>
      <c r="AB3195" s="46" t="b">
        <v>0</v>
      </c>
      <c r="AD3195" s="8"/>
    </row>
    <row r="3196" ht="14.25" customHeight="1">
      <c r="A3196" s="38">
        <v>1287</v>
      </c>
      <c r="B3196" s="46" t="s">
        <v>44</v>
      </c>
      <c r="C3196" s="46" t="s">
        <v>45</v>
      </c>
      <c r="D3196" s="46" t="s">
        <v>4224</v>
      </c>
      <c r="E3196" s="46" t="s">
        <v>4225</v>
      </c>
      <c r="F3196" t="s">
        <v>48</v>
      </c>
      <c r="G3196" s="46" t="s">
        <v>49</v>
      </c>
      <c r="H3196">
        <v>0.005211947111</v>
      </c>
      <c r="I3196" t="s">
        <v>37</v>
      </c>
      <c r="L3196" s="46" t="str">
        <f>((I3196&amp;A3196)&amp;"-")&amp;B3196</f>
        <v>REF1287-Wang 99 - S3</v>
      </c>
      <c r="M3196" t="s">
        <v>39</v>
      </c>
      <c r="N3196" s="40"/>
      <c r="O3196" s="40"/>
      <c r="P3196" s="40"/>
      <c r="Q3196" s="40"/>
      <c r="R3196" s="39"/>
      <c r="S3196" s="39"/>
      <c r="T3196" s="39"/>
      <c r="U3196" s="40"/>
      <c r="V3196" s="39"/>
      <c r="W3196" s="69"/>
      <c r="Y3196" t="s">
        <v>40</v>
      </c>
      <c r="AA3196">
        <v>16088302</v>
      </c>
      <c r="AB3196" s="46" t="b">
        <v>0</v>
      </c>
      <c r="AD3196" s="8"/>
    </row>
    <row r="3197" ht="14.25" customHeight="1">
      <c r="A3197" s="38">
        <v>1283</v>
      </c>
      <c r="B3197" s="46" t="s">
        <v>31</v>
      </c>
      <c r="C3197" s="46" t="s">
        <v>32</v>
      </c>
      <c r="D3197" s="46" t="s">
        <v>4226</v>
      </c>
      <c r="E3197" s="46" t="s">
        <v>4227</v>
      </c>
      <c r="F3197" t="s">
        <v>35</v>
      </c>
      <c r="G3197" s="46" t="s">
        <v>36</v>
      </c>
      <c r="H3197">
        <v>0.0015135612</v>
      </c>
      <c r="I3197" t="s">
        <v>37</v>
      </c>
      <c r="L3197" t="s">
        <v>38</v>
      </c>
      <c r="M3197" t="s">
        <v>39</v>
      </c>
      <c r="N3197" s="40"/>
      <c r="O3197" s="40"/>
      <c r="P3197" s="40"/>
      <c r="Q3197" s="40"/>
      <c r="R3197" s="39"/>
      <c r="S3197" s="39"/>
      <c r="T3197" s="39"/>
      <c r="U3197" s="40"/>
      <c r="V3197" s="39"/>
      <c r="W3197" s="69"/>
      <c r="Y3197" t="s">
        <v>40</v>
      </c>
      <c r="AA3197">
        <v>580869</v>
      </c>
      <c r="AB3197" s="46" t="b">
        <f>if((W3197=""),false,true)</f>
        <v>0</v>
      </c>
      <c r="AD3197" s="8"/>
    </row>
    <row r="3198" ht="14.25" customHeight="1">
      <c r="A3198" s="38">
        <v>1308</v>
      </c>
      <c r="B3198" s="46" t="s">
        <v>41</v>
      </c>
      <c r="C3198" s="46" t="s">
        <v>42</v>
      </c>
      <c r="D3198" s="46" t="s">
        <v>4226</v>
      </c>
      <c r="E3198" s="46" t="s">
        <v>4228</v>
      </c>
      <c r="F3198" t="s">
        <v>35</v>
      </c>
      <c r="G3198" s="12" t="s">
        <v>36</v>
      </c>
      <c r="H3198">
        <v>0.001513561248436</v>
      </c>
      <c r="I3198" t="s">
        <v>37</v>
      </c>
      <c r="K3198" s="47" t="s">
        <v>43</v>
      </c>
      <c r="L3198" s="47" t="str">
        <f>((I3198&amp;A3198)&amp;"-")&amp;B3198</f>
        <v>REF1308-Abraham M.H. and Acree Jr. W.E. The solubility of liquid and solid compounds in dry octan-1-ol. Chemosphere (2013)</v>
      </c>
      <c r="M3198" t="s">
        <v>39</v>
      </c>
      <c r="N3198" s="71"/>
      <c r="O3198" s="71"/>
      <c r="P3198" s="71"/>
      <c r="Q3198" s="71"/>
      <c r="R3198" s="29"/>
      <c r="S3198" s="29"/>
      <c r="T3198" s="29"/>
      <c r="U3198" s="71"/>
      <c r="V3198" s="29"/>
      <c r="W3198" s="60"/>
      <c r="Y3198" t="s">
        <v>40</v>
      </c>
      <c r="AA3198">
        <v>580869</v>
      </c>
      <c r="AB3198" t="b">
        <f>if((W3198=""),false,true)</f>
        <v>0</v>
      </c>
      <c r="AD3198" s="37"/>
    </row>
    <row r="3199" ht="14.25" customHeight="1">
      <c r="A3199" s="38">
        <v>1287</v>
      </c>
      <c r="B3199" s="46" t="s">
        <v>44</v>
      </c>
      <c r="C3199" s="46" t="s">
        <v>45</v>
      </c>
      <c r="D3199" s="46" t="s">
        <v>4229</v>
      </c>
      <c r="E3199" s="46" t="s">
        <v>4230</v>
      </c>
      <c r="F3199" t="s">
        <v>48</v>
      </c>
      <c r="G3199" s="46" t="s">
        <v>49</v>
      </c>
      <c r="H3199">
        <v>0.00001</v>
      </c>
      <c r="I3199" t="s">
        <v>37</v>
      </c>
      <c r="L3199" t="s">
        <v>50</v>
      </c>
      <c r="M3199" t="s">
        <v>39</v>
      </c>
      <c r="N3199" s="40"/>
      <c r="O3199" s="40"/>
      <c r="P3199" s="40"/>
      <c r="Q3199" s="40"/>
      <c r="R3199" s="39"/>
      <c r="S3199" s="39"/>
      <c r="T3199" s="39"/>
      <c r="U3199" s="40"/>
      <c r="V3199" s="39"/>
      <c r="W3199" s="69"/>
      <c r="Y3199" t="s">
        <v>40</v>
      </c>
      <c r="AA3199">
        <v>132013</v>
      </c>
      <c r="AB3199" s="46" t="b">
        <v>0</v>
      </c>
      <c r="AD3199" s="8"/>
    </row>
    <row r="3200" ht="14.25" customHeight="1">
      <c r="A3200" s="38">
        <v>1287</v>
      </c>
      <c r="B3200" s="46" t="s">
        <v>44</v>
      </c>
      <c r="C3200" s="46" t="s">
        <v>45</v>
      </c>
      <c r="D3200" s="46" t="s">
        <v>4231</v>
      </c>
      <c r="E3200" s="46" t="s">
        <v>4232</v>
      </c>
      <c r="F3200" t="s">
        <v>48</v>
      </c>
      <c r="G3200" s="46" t="s">
        <v>49</v>
      </c>
      <c r="H3200">
        <v>0.00090782053</v>
      </c>
      <c r="I3200" t="s">
        <v>37</v>
      </c>
      <c r="L3200" t="s">
        <v>50</v>
      </c>
      <c r="M3200" t="s">
        <v>39</v>
      </c>
      <c r="N3200" s="40"/>
      <c r="O3200" s="40"/>
      <c r="P3200" s="40"/>
      <c r="Q3200" s="40"/>
      <c r="R3200" s="39"/>
      <c r="S3200" s="39"/>
      <c r="T3200" s="39"/>
      <c r="U3200" s="40"/>
      <c r="V3200" s="39"/>
      <c r="W3200" s="69"/>
      <c r="Y3200" t="s">
        <v>40</v>
      </c>
      <c r="AA3200">
        <v>65980</v>
      </c>
      <c r="AB3200" s="46" t="b">
        <v>0</v>
      </c>
      <c r="AD3200" s="8"/>
    </row>
    <row r="3201" ht="14.25" customHeight="1">
      <c r="A3201" s="38">
        <v>1287</v>
      </c>
      <c r="B3201" s="46" t="s">
        <v>53</v>
      </c>
      <c r="C3201" s="46" t="s">
        <v>45</v>
      </c>
      <c r="D3201" s="46" t="s">
        <v>4233</v>
      </c>
      <c r="E3201" s="46" t="s">
        <v>4234</v>
      </c>
      <c r="F3201" t="s">
        <v>48</v>
      </c>
      <c r="G3201" s="46" t="s">
        <v>49</v>
      </c>
      <c r="H3201">
        <v>0.025118864315</v>
      </c>
      <c r="I3201" t="s">
        <v>37</v>
      </c>
      <c r="L3201" t="s">
        <v>50</v>
      </c>
      <c r="M3201" t="s">
        <v>39</v>
      </c>
      <c r="N3201" s="40"/>
      <c r="O3201" s="40"/>
      <c r="P3201" s="40"/>
      <c r="Q3201" s="40"/>
      <c r="R3201" s="39"/>
      <c r="S3201" s="39"/>
      <c r="T3201" s="39"/>
      <c r="U3201" s="40"/>
      <c r="V3201" s="39"/>
      <c r="W3201" s="69"/>
      <c r="Y3201" t="s">
        <v>40</v>
      </c>
      <c r="AA3201">
        <v>68831</v>
      </c>
      <c r="AB3201" s="46" t="b">
        <v>0</v>
      </c>
      <c r="AD3201" s="8"/>
    </row>
    <row r="3202" ht="14.25" customHeight="1">
      <c r="A3202" s="38">
        <v>1287</v>
      </c>
      <c r="B3202" s="46" t="s">
        <v>44</v>
      </c>
      <c r="C3202" s="46" t="s">
        <v>45</v>
      </c>
      <c r="D3202" s="46" t="s">
        <v>4235</v>
      </c>
      <c r="E3202" s="46" t="s">
        <v>4236</v>
      </c>
      <c r="F3202" t="s">
        <v>48</v>
      </c>
      <c r="G3202" s="46" t="s">
        <v>49</v>
      </c>
      <c r="H3202">
        <v>0.007014552984</v>
      </c>
      <c r="I3202" t="s">
        <v>37</v>
      </c>
      <c r="L3202" t="s">
        <v>50</v>
      </c>
      <c r="M3202" t="s">
        <v>39</v>
      </c>
      <c r="N3202" s="40"/>
      <c r="O3202" s="40"/>
      <c r="P3202" s="40"/>
      <c r="Q3202" s="40"/>
      <c r="R3202" s="39"/>
      <c r="S3202" s="39"/>
      <c r="T3202" s="39"/>
      <c r="U3202" s="40"/>
      <c r="V3202" s="39"/>
      <c r="W3202" s="69"/>
      <c r="Y3202" t="s">
        <v>40</v>
      </c>
      <c r="AA3202">
        <v>10465440</v>
      </c>
      <c r="AB3202" s="46" t="b">
        <v>0</v>
      </c>
      <c r="AD3202" s="8"/>
    </row>
    <row r="3203" ht="14.25" customHeight="1">
      <c r="A3203" s="38">
        <v>1287</v>
      </c>
      <c r="B3203" s="46" t="s">
        <v>53</v>
      </c>
      <c r="C3203" s="46" t="s">
        <v>45</v>
      </c>
      <c r="D3203" s="46" t="s">
        <v>4237</v>
      </c>
      <c r="E3203" s="46" t="s">
        <v>4238</v>
      </c>
      <c r="F3203" t="s">
        <v>48</v>
      </c>
      <c r="G3203" s="46" t="s">
        <v>49</v>
      </c>
      <c r="H3203">
        <v>0.000000269153</v>
      </c>
      <c r="I3203" t="s">
        <v>37</v>
      </c>
      <c r="L3203" t="s">
        <v>50</v>
      </c>
      <c r="M3203" t="s">
        <v>39</v>
      </c>
      <c r="N3203" s="40"/>
      <c r="O3203" s="40"/>
      <c r="P3203" s="40"/>
      <c r="Q3203" s="40"/>
      <c r="R3203" s="39"/>
      <c r="S3203" s="39"/>
      <c r="T3203" s="39"/>
      <c r="U3203" s="40"/>
      <c r="V3203" s="39"/>
      <c r="W3203" s="69"/>
      <c r="Y3203" t="s">
        <v>40</v>
      </c>
      <c r="AA3203">
        <v>14807</v>
      </c>
      <c r="AB3203" s="46" t="b">
        <v>0</v>
      </c>
      <c r="AD3203" s="8"/>
    </row>
    <row r="3204" ht="14.25" customHeight="1">
      <c r="A3204" s="38">
        <v>1287</v>
      </c>
      <c r="B3204" s="46" t="s">
        <v>53</v>
      </c>
      <c r="C3204" s="46" t="s">
        <v>45</v>
      </c>
      <c r="D3204" s="46" t="s">
        <v>4239</v>
      </c>
      <c r="E3204" s="46" t="s">
        <v>4240</v>
      </c>
      <c r="F3204" t="s">
        <v>48</v>
      </c>
      <c r="G3204" s="46" t="s">
        <v>49</v>
      </c>
      <c r="H3204">
        <v>0.001023292992</v>
      </c>
      <c r="I3204" t="s">
        <v>37</v>
      </c>
      <c r="L3204" t="s">
        <v>50</v>
      </c>
      <c r="M3204" t="s">
        <v>39</v>
      </c>
      <c r="N3204" s="40"/>
      <c r="O3204" s="40"/>
      <c r="P3204" s="40"/>
      <c r="Q3204" s="40"/>
      <c r="R3204" s="39"/>
      <c r="S3204" s="39"/>
      <c r="T3204" s="39"/>
      <c r="U3204" s="40"/>
      <c r="V3204" s="39"/>
      <c r="W3204" s="69"/>
      <c r="Y3204" t="s">
        <v>40</v>
      </c>
      <c r="AA3204">
        <v>115592</v>
      </c>
      <c r="AB3204" s="46" t="b">
        <v>0</v>
      </c>
      <c r="AD3204" s="8"/>
    </row>
    <row r="3205" ht="14.25" customHeight="1">
      <c r="A3205" s="38">
        <v>1287</v>
      </c>
      <c r="B3205" s="46" t="s">
        <v>174</v>
      </c>
      <c r="C3205" s="46" t="s">
        <v>45</v>
      </c>
      <c r="D3205" s="46" t="s">
        <v>4239</v>
      </c>
      <c r="E3205" s="46" t="s">
        <v>4241</v>
      </c>
      <c r="F3205" t="s">
        <v>48</v>
      </c>
      <c r="G3205" s="46" t="s">
        <v>49</v>
      </c>
      <c r="H3205">
        <v>0.000933254301</v>
      </c>
      <c r="I3205" t="s">
        <v>37</v>
      </c>
      <c r="L3205" t="s">
        <v>50</v>
      </c>
      <c r="M3205" t="s">
        <v>39</v>
      </c>
      <c r="N3205" s="40"/>
      <c r="O3205" s="40"/>
      <c r="P3205" s="40"/>
      <c r="Q3205" s="40"/>
      <c r="R3205" s="39"/>
      <c r="S3205" s="39"/>
      <c r="T3205" s="39"/>
      <c r="U3205" s="40"/>
      <c r="V3205" s="39"/>
      <c r="W3205" s="69"/>
      <c r="Y3205" t="s">
        <v>40</v>
      </c>
      <c r="AA3205">
        <v>115592</v>
      </c>
      <c r="AB3205" s="46" t="b">
        <v>0</v>
      </c>
      <c r="AD3205" s="8"/>
    </row>
    <row r="3206" ht="14.25" customHeight="1">
      <c r="A3206" s="38">
        <v>1287</v>
      </c>
      <c r="B3206" s="46" t="s">
        <v>44</v>
      </c>
      <c r="C3206" s="46" t="s">
        <v>45</v>
      </c>
      <c r="D3206" s="46" t="s">
        <v>4239</v>
      </c>
      <c r="E3206" s="46" t="s">
        <v>4242</v>
      </c>
      <c r="F3206" t="s">
        <v>48</v>
      </c>
      <c r="G3206" s="46" t="s">
        <v>49</v>
      </c>
      <c r="H3206">
        <v>0.000000427563</v>
      </c>
      <c r="I3206" t="s">
        <v>37</v>
      </c>
      <c r="L3206" t="s">
        <v>50</v>
      </c>
      <c r="M3206" t="s">
        <v>39</v>
      </c>
      <c r="N3206" s="40"/>
      <c r="O3206" s="40"/>
      <c r="P3206" s="40"/>
      <c r="Q3206" s="40"/>
      <c r="R3206" s="39"/>
      <c r="S3206" s="39"/>
      <c r="T3206" s="39"/>
      <c r="U3206" s="40"/>
      <c r="V3206" s="39"/>
      <c r="W3206" s="69"/>
      <c r="Y3206" t="s">
        <v>40</v>
      </c>
      <c r="AA3206">
        <v>115592</v>
      </c>
      <c r="AB3206" s="46" t="b">
        <v>0</v>
      </c>
      <c r="AD3206" s="8"/>
    </row>
    <row r="3207" ht="14.25" customHeight="1">
      <c r="A3207" s="38">
        <v>1287</v>
      </c>
      <c r="B3207" s="46" t="s">
        <v>53</v>
      </c>
      <c r="C3207" s="46" t="s">
        <v>45</v>
      </c>
      <c r="D3207" s="46" t="s">
        <v>4243</v>
      </c>
      <c r="E3207" s="46" t="s">
        <v>4244</v>
      </c>
      <c r="F3207" t="s">
        <v>48</v>
      </c>
      <c r="G3207" s="46" t="s">
        <v>49</v>
      </c>
      <c r="H3207">
        <v>1.148153621497</v>
      </c>
      <c r="I3207" t="s">
        <v>37</v>
      </c>
      <c r="L3207" s="46" t="str">
        <f>((I3207&amp;A3207)&amp;"-")&amp;B3207</f>
        <v>REF1287-Wang 99 - S1</v>
      </c>
      <c r="M3207" t="s">
        <v>39</v>
      </c>
      <c r="N3207" s="40"/>
      <c r="O3207" s="40"/>
      <c r="P3207" s="40"/>
      <c r="Q3207" s="40"/>
      <c r="R3207" s="39"/>
      <c r="S3207" s="39"/>
      <c r="T3207" s="39"/>
      <c r="U3207" s="40"/>
      <c r="V3207" s="39"/>
      <c r="W3207" s="69"/>
      <c r="Y3207" t="s">
        <v>40</v>
      </c>
      <c r="AA3207">
        <v>15264716</v>
      </c>
      <c r="AB3207" s="46" t="b">
        <v>0</v>
      </c>
      <c r="AD3207" s="8"/>
    </row>
    <row r="3208" ht="14.25" customHeight="1">
      <c r="A3208" s="38">
        <v>1287</v>
      </c>
      <c r="B3208" s="46" t="s">
        <v>53</v>
      </c>
      <c r="C3208" s="46" t="s">
        <v>45</v>
      </c>
      <c r="D3208" s="46" t="s">
        <v>4245</v>
      </c>
      <c r="E3208" s="46" t="s">
        <v>4246</v>
      </c>
      <c r="F3208" t="s">
        <v>48</v>
      </c>
      <c r="G3208" s="46" t="s">
        <v>49</v>
      </c>
      <c r="H3208">
        <v>0.000213796209</v>
      </c>
      <c r="I3208" t="s">
        <v>37</v>
      </c>
      <c r="L3208" t="s">
        <v>50</v>
      </c>
      <c r="M3208" t="s">
        <v>39</v>
      </c>
      <c r="N3208" s="40"/>
      <c r="O3208" s="40"/>
      <c r="P3208" s="40"/>
      <c r="Q3208" s="40"/>
      <c r="R3208" s="39"/>
      <c r="S3208" s="39"/>
      <c r="T3208" s="39"/>
      <c r="U3208" s="40"/>
      <c r="V3208" s="39"/>
      <c r="W3208" s="69"/>
      <c r="Y3208" t="s">
        <v>40</v>
      </c>
      <c r="AA3208">
        <v>399756</v>
      </c>
      <c r="AB3208" s="46" t="b">
        <v>0</v>
      </c>
      <c r="AD3208" s="8"/>
    </row>
    <row r="3209" ht="14.25" customHeight="1">
      <c r="A3209" s="38">
        <v>1287</v>
      </c>
      <c r="B3209" s="46" t="s">
        <v>53</v>
      </c>
      <c r="C3209" s="46" t="s">
        <v>45</v>
      </c>
      <c r="D3209" s="46" t="s">
        <v>4247</v>
      </c>
      <c r="E3209" s="46" t="s">
        <v>4248</v>
      </c>
      <c r="F3209" t="s">
        <v>48</v>
      </c>
      <c r="G3209" s="46" t="s">
        <v>49</v>
      </c>
      <c r="H3209">
        <v>0.054954087386</v>
      </c>
      <c r="I3209" t="s">
        <v>37</v>
      </c>
      <c r="L3209" t="s">
        <v>50</v>
      </c>
      <c r="M3209" t="s">
        <v>39</v>
      </c>
      <c r="N3209" s="40"/>
      <c r="O3209" s="40"/>
      <c r="P3209" s="40"/>
      <c r="Q3209" s="40"/>
      <c r="R3209" s="39"/>
      <c r="S3209" s="39"/>
      <c r="T3209" s="39"/>
      <c r="U3209" s="40"/>
      <c r="V3209" s="39"/>
      <c r="W3209" s="69"/>
      <c r="Y3209" t="s">
        <v>40</v>
      </c>
      <c r="AA3209">
        <v>11780</v>
      </c>
      <c r="AB3209" s="46" t="b">
        <v>0</v>
      </c>
      <c r="AD3209" s="8"/>
    </row>
    <row r="3210" ht="14.25" customHeight="1">
      <c r="A3210" s="38">
        <v>1287</v>
      </c>
      <c r="B3210" s="46" t="s">
        <v>44</v>
      </c>
      <c r="C3210" s="46" t="s">
        <v>45</v>
      </c>
      <c r="D3210" s="46" t="s">
        <v>4249</v>
      </c>
      <c r="E3210" s="46" t="s">
        <v>4250</v>
      </c>
      <c r="F3210" t="s">
        <v>48</v>
      </c>
      <c r="G3210" s="46" t="s">
        <v>49</v>
      </c>
      <c r="H3210">
        <v>0.002233572223</v>
      </c>
      <c r="I3210" t="s">
        <v>37</v>
      </c>
      <c r="L3210" t="s">
        <v>50</v>
      </c>
      <c r="M3210" t="s">
        <v>39</v>
      </c>
      <c r="N3210" s="40"/>
      <c r="O3210" s="40"/>
      <c r="P3210" s="40"/>
      <c r="Q3210" s="40"/>
      <c r="R3210" s="39"/>
      <c r="S3210" s="39"/>
      <c r="T3210" s="39"/>
      <c r="U3210" s="40"/>
      <c r="V3210" s="39"/>
      <c r="W3210" s="69"/>
      <c r="Y3210" t="s">
        <v>40</v>
      </c>
      <c r="AA3210">
        <v>194210</v>
      </c>
      <c r="AB3210" s="46" t="b">
        <v>0</v>
      </c>
      <c r="AD3210" s="8"/>
    </row>
    <row r="3211" ht="14.25" customHeight="1">
      <c r="A3211" s="38">
        <v>1287</v>
      </c>
      <c r="B3211" s="46" t="s">
        <v>44</v>
      </c>
      <c r="C3211" s="46" t="s">
        <v>45</v>
      </c>
      <c r="D3211" s="46" t="s">
        <v>4251</v>
      </c>
      <c r="E3211" s="46" t="s">
        <v>4252</v>
      </c>
      <c r="F3211" t="s">
        <v>48</v>
      </c>
      <c r="G3211" s="46" t="s">
        <v>49</v>
      </c>
      <c r="H3211">
        <v>0.001442115352</v>
      </c>
      <c r="I3211" t="s">
        <v>37</v>
      </c>
      <c r="L3211" t="s">
        <v>50</v>
      </c>
      <c r="M3211" t="s">
        <v>39</v>
      </c>
      <c r="N3211" s="40"/>
      <c r="O3211" s="40"/>
      <c r="P3211" s="40"/>
      <c r="Q3211" s="40"/>
      <c r="R3211" s="39"/>
      <c r="S3211" s="39"/>
      <c r="T3211" s="39"/>
      <c r="U3211" s="40"/>
      <c r="V3211" s="39"/>
      <c r="W3211" s="69"/>
      <c r="Y3211" t="s">
        <v>40</v>
      </c>
      <c r="AA3211">
        <v>10438217</v>
      </c>
      <c r="AB3211" s="46" t="b">
        <v>0</v>
      </c>
      <c r="AD3211" s="8"/>
    </row>
    <row r="3212" ht="14.25" customHeight="1">
      <c r="A3212" s="38">
        <v>1287</v>
      </c>
      <c r="B3212" s="46" t="s">
        <v>44</v>
      </c>
      <c r="C3212" s="46" t="s">
        <v>45</v>
      </c>
      <c r="D3212" s="46" t="s">
        <v>4253</v>
      </c>
      <c r="E3212" s="46" t="s">
        <v>4254</v>
      </c>
      <c r="F3212" t="s">
        <v>48</v>
      </c>
      <c r="G3212" s="46" t="s">
        <v>49</v>
      </c>
      <c r="H3212">
        <v>0.001682674061</v>
      </c>
      <c r="I3212" t="s">
        <v>37</v>
      </c>
      <c r="L3212" t="s">
        <v>50</v>
      </c>
      <c r="M3212" t="s">
        <v>39</v>
      </c>
      <c r="N3212" s="40"/>
      <c r="O3212" s="40"/>
      <c r="P3212" s="40"/>
      <c r="Q3212" s="40"/>
      <c r="R3212" s="39"/>
      <c r="S3212" s="39"/>
      <c r="T3212" s="39"/>
      <c r="U3212" s="40"/>
      <c r="V3212" s="39"/>
      <c r="W3212" s="69"/>
      <c r="Y3212" t="s">
        <v>40</v>
      </c>
      <c r="AA3212">
        <v>2884069</v>
      </c>
      <c r="AB3212" s="46" t="b">
        <v>0</v>
      </c>
      <c r="AD3212" s="8"/>
    </row>
    <row r="3213" ht="14.25" customHeight="1">
      <c r="A3213" s="38">
        <v>1287</v>
      </c>
      <c r="B3213" s="46" t="s">
        <v>44</v>
      </c>
      <c r="C3213" s="46" t="s">
        <v>45</v>
      </c>
      <c r="D3213" s="46" t="s">
        <v>4255</v>
      </c>
      <c r="E3213" s="46" t="s">
        <v>4256</v>
      </c>
      <c r="F3213" t="s">
        <v>48</v>
      </c>
      <c r="G3213" s="46" t="s">
        <v>49</v>
      </c>
      <c r="H3213">
        <v>0.00027542287</v>
      </c>
      <c r="I3213" t="s">
        <v>37</v>
      </c>
      <c r="L3213" s="46" t="str">
        <f>((I3213&amp;A3213)&amp;"-")&amp;B3213</f>
        <v>REF1287-Wang 99 - S3</v>
      </c>
      <c r="M3213" t="s">
        <v>39</v>
      </c>
      <c r="N3213" s="40"/>
      <c r="O3213" s="40"/>
      <c r="P3213" s="40"/>
      <c r="Q3213" s="40"/>
      <c r="R3213" s="39"/>
      <c r="S3213" s="39"/>
      <c r="T3213" s="39"/>
      <c r="U3213" s="40"/>
      <c r="V3213" s="39"/>
      <c r="W3213" s="69"/>
      <c r="Y3213" t="s">
        <v>40</v>
      </c>
      <c r="AA3213">
        <v>28295169</v>
      </c>
      <c r="AB3213" s="46" t="b">
        <v>0</v>
      </c>
      <c r="AD3213" s="8"/>
    </row>
    <row r="3214" ht="14.25" customHeight="1">
      <c r="A3214" s="38">
        <v>1287</v>
      </c>
      <c r="B3214" s="46" t="s">
        <v>44</v>
      </c>
      <c r="C3214" s="46" t="s">
        <v>45</v>
      </c>
      <c r="D3214" s="46" t="s">
        <v>4257</v>
      </c>
      <c r="E3214" s="46" t="s">
        <v>4258</v>
      </c>
      <c r="F3214" t="s">
        <v>48</v>
      </c>
      <c r="G3214" s="46" t="s">
        <v>49</v>
      </c>
      <c r="H3214">
        <v>0.001086425624</v>
      </c>
      <c r="I3214" t="s">
        <v>37</v>
      </c>
      <c r="L3214" s="46" t="str">
        <f>((I3214&amp;A3214)&amp;"-")&amp;B3214</f>
        <v>REF1287-Wang 99 - S3</v>
      </c>
      <c r="M3214" t="s">
        <v>39</v>
      </c>
      <c r="N3214" s="40"/>
      <c r="O3214" s="40"/>
      <c r="P3214" s="40"/>
      <c r="Q3214" s="40"/>
      <c r="R3214" s="39"/>
      <c r="S3214" s="39"/>
      <c r="T3214" s="39"/>
      <c r="U3214" s="40"/>
      <c r="V3214" s="39"/>
      <c r="W3214" s="69"/>
      <c r="Y3214" t="s">
        <v>40</v>
      </c>
      <c r="AA3214">
        <v>28295141</v>
      </c>
      <c r="AB3214" s="46" t="b">
        <v>0</v>
      </c>
      <c r="AD3214" s="8"/>
    </row>
    <row r="3215" ht="14.25" customHeight="1">
      <c r="A3215" s="38">
        <v>1287</v>
      </c>
      <c r="B3215" s="46" t="s">
        <v>44</v>
      </c>
      <c r="C3215" s="46" t="s">
        <v>45</v>
      </c>
      <c r="D3215" s="46" t="s">
        <v>4259</v>
      </c>
      <c r="E3215" s="46" t="s">
        <v>4260</v>
      </c>
      <c r="F3215" t="s">
        <v>48</v>
      </c>
      <c r="G3215" s="46" t="s">
        <v>49</v>
      </c>
      <c r="H3215">
        <v>0.004466835922</v>
      </c>
      <c r="I3215" t="s">
        <v>37</v>
      </c>
      <c r="L3215" s="46" t="str">
        <f>((I3215&amp;A3215)&amp;"-")&amp;B3215</f>
        <v>REF1287-Wang 99 - S3</v>
      </c>
      <c r="M3215" t="s">
        <v>39</v>
      </c>
      <c r="N3215" s="40"/>
      <c r="O3215" s="40"/>
      <c r="P3215" s="40"/>
      <c r="Q3215" s="40"/>
      <c r="R3215" s="39"/>
      <c r="S3215" s="39"/>
      <c r="T3215" s="39"/>
      <c r="U3215" s="40"/>
      <c r="V3215" s="39"/>
      <c r="W3215" s="69"/>
      <c r="Y3215" t="s">
        <v>40</v>
      </c>
      <c r="AA3215">
        <v>28295114</v>
      </c>
      <c r="AB3215" s="46" t="b">
        <v>0</v>
      </c>
      <c r="AD3215" s="8"/>
    </row>
    <row r="3216" ht="14.25" customHeight="1">
      <c r="A3216" s="38">
        <v>1287</v>
      </c>
      <c r="B3216" s="46" t="s">
        <v>53</v>
      </c>
      <c r="C3216" s="46" t="s">
        <v>45</v>
      </c>
      <c r="D3216" s="46" t="s">
        <v>4261</v>
      </c>
      <c r="E3216" s="46" t="s">
        <v>4262</v>
      </c>
      <c r="F3216" t="s">
        <v>48</v>
      </c>
      <c r="G3216" s="46" t="s">
        <v>49</v>
      </c>
      <c r="H3216">
        <v>0.0019498446</v>
      </c>
      <c r="I3216" t="s">
        <v>37</v>
      </c>
      <c r="L3216" t="s">
        <v>50</v>
      </c>
      <c r="M3216" t="s">
        <v>39</v>
      </c>
      <c r="N3216" s="40"/>
      <c r="O3216" s="40"/>
      <c r="P3216" s="40"/>
      <c r="Q3216" s="40"/>
      <c r="R3216" s="39"/>
      <c r="S3216" s="39"/>
      <c r="T3216" s="39"/>
      <c r="U3216" s="40"/>
      <c r="V3216" s="39"/>
      <c r="W3216" s="69"/>
      <c r="Y3216" t="s">
        <v>40</v>
      </c>
      <c r="AA3216">
        <v>10465572</v>
      </c>
      <c r="AB3216" s="46" t="b">
        <v>0</v>
      </c>
      <c r="AD3216" s="8"/>
    </row>
    <row r="3217" ht="14.25" customHeight="1">
      <c r="A3217" s="38">
        <v>1287</v>
      </c>
      <c r="B3217" s="46" t="s">
        <v>44</v>
      </c>
      <c r="C3217" s="46" t="s">
        <v>45</v>
      </c>
      <c r="D3217" s="46" t="s">
        <v>4263</v>
      </c>
      <c r="E3217" s="46" t="s">
        <v>4264</v>
      </c>
      <c r="F3217" t="s">
        <v>48</v>
      </c>
      <c r="G3217" s="46" t="s">
        <v>49</v>
      </c>
      <c r="H3217">
        <v>0.000092257143</v>
      </c>
      <c r="I3217" t="s">
        <v>37</v>
      </c>
      <c r="L3217" t="s">
        <v>50</v>
      </c>
      <c r="M3217" t="s">
        <v>39</v>
      </c>
      <c r="N3217" s="40"/>
      <c r="O3217" s="40"/>
      <c r="P3217" s="40"/>
      <c r="Q3217" s="40"/>
      <c r="R3217" s="39"/>
      <c r="S3217" s="39"/>
      <c r="T3217" s="39"/>
      <c r="U3217" s="40"/>
      <c r="V3217" s="39"/>
      <c r="W3217" s="69"/>
      <c r="Y3217" t="s">
        <v>40</v>
      </c>
      <c r="AA3217">
        <v>2297400</v>
      </c>
      <c r="AB3217" s="46" t="b">
        <v>0</v>
      </c>
      <c r="AD3217" s="8"/>
    </row>
    <row r="3218" ht="14.25" customHeight="1">
      <c r="A3218" s="38">
        <v>1287</v>
      </c>
      <c r="B3218" s="46" t="s">
        <v>44</v>
      </c>
      <c r="C3218" s="46" t="s">
        <v>45</v>
      </c>
      <c r="D3218" s="46" t="s">
        <v>4265</v>
      </c>
      <c r="E3218" s="46" t="s">
        <v>4266</v>
      </c>
      <c r="F3218" t="s">
        <v>48</v>
      </c>
      <c r="G3218" s="46" t="s">
        <v>49</v>
      </c>
      <c r="H3218">
        <v>0.00413047502</v>
      </c>
      <c r="I3218" t="s">
        <v>37</v>
      </c>
      <c r="L3218" t="s">
        <v>50</v>
      </c>
      <c r="M3218" t="s">
        <v>39</v>
      </c>
      <c r="N3218" s="40"/>
      <c r="O3218" s="40"/>
      <c r="P3218" s="40"/>
      <c r="Q3218" s="40"/>
      <c r="R3218" s="39"/>
      <c r="S3218" s="39"/>
      <c r="T3218" s="39"/>
      <c r="U3218" s="40"/>
      <c r="V3218" s="39"/>
      <c r="W3218" s="69"/>
      <c r="Y3218" t="s">
        <v>40</v>
      </c>
      <c r="AA3218">
        <v>10469333</v>
      </c>
      <c r="AB3218" s="46" t="b">
        <v>0</v>
      </c>
      <c r="AD3218" s="8"/>
    </row>
    <row r="3219" ht="14.25" customHeight="1">
      <c r="A3219" s="38">
        <v>1287</v>
      </c>
      <c r="B3219" s="46" t="s">
        <v>44</v>
      </c>
      <c r="C3219" s="46" t="s">
        <v>45</v>
      </c>
      <c r="D3219" s="46" t="s">
        <v>4267</v>
      </c>
      <c r="E3219" s="46" t="s">
        <v>4268</v>
      </c>
      <c r="F3219" t="s">
        <v>48</v>
      </c>
      <c r="G3219" s="46" t="s">
        <v>49</v>
      </c>
      <c r="H3219">
        <v>0.005445026528</v>
      </c>
      <c r="I3219" t="s">
        <v>37</v>
      </c>
      <c r="L3219" t="s">
        <v>50</v>
      </c>
      <c r="M3219" t="s">
        <v>39</v>
      </c>
      <c r="N3219" s="40"/>
      <c r="O3219" s="40"/>
      <c r="P3219" s="40"/>
      <c r="Q3219" s="40"/>
      <c r="R3219" s="39"/>
      <c r="S3219" s="39"/>
      <c r="T3219" s="39"/>
      <c r="U3219" s="40"/>
      <c r="V3219" s="39"/>
      <c r="W3219" s="69"/>
      <c r="Y3219" t="s">
        <v>40</v>
      </c>
      <c r="AA3219">
        <v>10469225</v>
      </c>
      <c r="AB3219" s="46" t="b">
        <v>0</v>
      </c>
      <c r="AD3219" s="8"/>
    </row>
    <row r="3220" ht="14.25" customHeight="1">
      <c r="A3220" s="38">
        <v>1287</v>
      </c>
      <c r="B3220" s="46" t="s">
        <v>44</v>
      </c>
      <c r="C3220" s="46" t="s">
        <v>45</v>
      </c>
      <c r="D3220" s="46" t="s">
        <v>4269</v>
      </c>
      <c r="E3220" s="46" t="s">
        <v>4270</v>
      </c>
      <c r="F3220" t="s">
        <v>48</v>
      </c>
      <c r="G3220" s="46" t="s">
        <v>49</v>
      </c>
      <c r="H3220">
        <v>0.012246161993</v>
      </c>
      <c r="I3220" t="s">
        <v>37</v>
      </c>
      <c r="L3220" t="s">
        <v>50</v>
      </c>
      <c r="M3220" t="s">
        <v>39</v>
      </c>
      <c r="N3220" s="40"/>
      <c r="O3220" s="40"/>
      <c r="P3220" s="40"/>
      <c r="Q3220" s="40"/>
      <c r="R3220" s="39"/>
      <c r="S3220" s="39"/>
      <c r="T3220" s="39"/>
      <c r="U3220" s="40"/>
      <c r="V3220" s="39"/>
      <c r="W3220" s="69"/>
      <c r="Y3220" t="s">
        <v>40</v>
      </c>
      <c r="AA3220">
        <v>10469305</v>
      </c>
      <c r="AB3220" s="46" t="b">
        <v>0</v>
      </c>
      <c r="AD3220" s="8"/>
    </row>
    <row r="3221" ht="14.25" customHeight="1">
      <c r="A3221" s="38">
        <v>1287</v>
      </c>
      <c r="B3221" s="46" t="s">
        <v>44</v>
      </c>
      <c r="C3221" s="46" t="s">
        <v>45</v>
      </c>
      <c r="D3221" s="46" t="s">
        <v>4271</v>
      </c>
      <c r="E3221" s="46" t="s">
        <v>4272</v>
      </c>
      <c r="F3221" t="s">
        <v>48</v>
      </c>
      <c r="G3221" s="46" t="s">
        <v>49</v>
      </c>
      <c r="H3221">
        <v>0.000909913273</v>
      </c>
      <c r="I3221" t="s">
        <v>37</v>
      </c>
      <c r="L3221" t="s">
        <v>50</v>
      </c>
      <c r="M3221" t="s">
        <v>39</v>
      </c>
      <c r="N3221" s="40"/>
      <c r="O3221" s="40"/>
      <c r="P3221" s="40"/>
      <c r="Q3221" s="40"/>
      <c r="R3221" s="39"/>
      <c r="S3221" s="39"/>
      <c r="T3221" s="39"/>
      <c r="U3221" s="40"/>
      <c r="V3221" s="39"/>
      <c r="W3221" s="69"/>
      <c r="Y3221" t="s">
        <v>40</v>
      </c>
      <c r="AA3221">
        <v>10469420</v>
      </c>
      <c r="AB3221" s="46" t="b">
        <v>0</v>
      </c>
      <c r="AD3221" s="8"/>
    </row>
    <row r="3222" ht="14.25" customHeight="1">
      <c r="A3222" s="38">
        <v>1287</v>
      </c>
      <c r="B3222" s="46" t="s">
        <v>44</v>
      </c>
      <c r="C3222" s="46" t="s">
        <v>45</v>
      </c>
      <c r="D3222" s="46" t="s">
        <v>4273</v>
      </c>
      <c r="E3222" s="46" t="s">
        <v>4274</v>
      </c>
      <c r="F3222" t="s">
        <v>48</v>
      </c>
      <c r="G3222" s="46" t="s">
        <v>49</v>
      </c>
      <c r="H3222">
        <v>0.001172195366</v>
      </c>
      <c r="I3222" t="s">
        <v>37</v>
      </c>
      <c r="L3222" t="s">
        <v>50</v>
      </c>
      <c r="M3222" t="s">
        <v>39</v>
      </c>
      <c r="N3222" s="40"/>
      <c r="O3222" s="40"/>
      <c r="P3222" s="40"/>
      <c r="Q3222" s="40"/>
      <c r="R3222" s="39"/>
      <c r="S3222" s="39"/>
      <c r="T3222" s="39"/>
      <c r="U3222" s="40"/>
      <c r="V3222" s="39"/>
      <c r="W3222" s="69"/>
      <c r="Y3222" t="s">
        <v>40</v>
      </c>
      <c r="AA3222">
        <v>10469421</v>
      </c>
      <c r="AB3222" s="46" t="b">
        <v>0</v>
      </c>
      <c r="AD3222" s="8"/>
    </row>
    <row r="3223" ht="14.25" customHeight="1">
      <c r="A3223" s="38">
        <v>1287</v>
      </c>
      <c r="B3223" s="46" t="s">
        <v>44</v>
      </c>
      <c r="C3223" s="46" t="s">
        <v>45</v>
      </c>
      <c r="D3223" s="46" t="s">
        <v>4275</v>
      </c>
      <c r="E3223" s="46" t="s">
        <v>4276</v>
      </c>
      <c r="F3223" t="s">
        <v>48</v>
      </c>
      <c r="G3223" s="46" t="s">
        <v>49</v>
      </c>
      <c r="H3223">
        <v>0.758577575029</v>
      </c>
      <c r="I3223" t="s">
        <v>37</v>
      </c>
      <c r="L3223" t="s">
        <v>50</v>
      </c>
      <c r="M3223" t="s">
        <v>39</v>
      </c>
      <c r="N3223" s="40"/>
      <c r="O3223" s="40"/>
      <c r="P3223" s="40"/>
      <c r="Q3223" s="40"/>
      <c r="R3223" s="39"/>
      <c r="S3223" s="39"/>
      <c r="T3223" s="39"/>
      <c r="U3223" s="40"/>
      <c r="V3223" s="39"/>
      <c r="W3223" s="69"/>
      <c r="Y3223" t="s">
        <v>40</v>
      </c>
      <c r="AA3223">
        <v>10469415</v>
      </c>
      <c r="AB3223" s="46" t="b">
        <v>0</v>
      </c>
      <c r="AD3223" s="8"/>
    </row>
    <row r="3224" ht="14.25" customHeight="1">
      <c r="A3224" s="38">
        <v>1287</v>
      </c>
      <c r="B3224" s="46" t="s">
        <v>44</v>
      </c>
      <c r="C3224" s="46" t="s">
        <v>45</v>
      </c>
      <c r="D3224" s="46" t="s">
        <v>4277</v>
      </c>
      <c r="E3224" s="46" t="s">
        <v>4278</v>
      </c>
      <c r="F3224" t="s">
        <v>48</v>
      </c>
      <c r="G3224" s="46" t="s">
        <v>49</v>
      </c>
      <c r="H3224">
        <v>0.179887091513</v>
      </c>
      <c r="I3224" t="s">
        <v>37</v>
      </c>
      <c r="L3224" t="s">
        <v>50</v>
      </c>
      <c r="M3224" t="s">
        <v>39</v>
      </c>
      <c r="N3224" s="40"/>
      <c r="O3224" s="40"/>
      <c r="P3224" s="40"/>
      <c r="Q3224" s="40"/>
      <c r="R3224" s="39"/>
      <c r="S3224" s="39"/>
      <c r="T3224" s="39"/>
      <c r="U3224" s="40"/>
      <c r="V3224" s="39"/>
      <c r="W3224" s="69"/>
      <c r="Y3224" t="s">
        <v>40</v>
      </c>
      <c r="AA3224">
        <v>90538</v>
      </c>
      <c r="AB3224" s="46" t="b">
        <v>0</v>
      </c>
      <c r="AD3224" s="8"/>
    </row>
    <row r="3225" ht="14.25" customHeight="1">
      <c r="A3225" s="38">
        <v>1287</v>
      </c>
      <c r="B3225" s="46" t="s">
        <v>44</v>
      </c>
      <c r="C3225" s="46" t="s">
        <v>45</v>
      </c>
      <c r="D3225" s="46" t="s">
        <v>4279</v>
      </c>
      <c r="E3225" s="46" t="s">
        <v>4280</v>
      </c>
      <c r="F3225" t="s">
        <v>48</v>
      </c>
      <c r="G3225" s="46" t="s">
        <v>49</v>
      </c>
      <c r="H3225">
        <v>0.000328095293</v>
      </c>
      <c r="I3225" t="s">
        <v>37</v>
      </c>
      <c r="L3225" s="46" t="str">
        <f>((I3225&amp;A3225)&amp;"-")&amp;B3225</f>
        <v>REF1287-Wang 99 - S3</v>
      </c>
      <c r="M3225" t="s">
        <v>39</v>
      </c>
      <c r="N3225" s="40"/>
      <c r="O3225" s="40"/>
      <c r="P3225" s="40"/>
      <c r="Q3225" s="40"/>
      <c r="R3225" s="39"/>
      <c r="S3225" s="39"/>
      <c r="T3225" s="39"/>
      <c r="U3225" s="40"/>
      <c r="V3225" s="39"/>
      <c r="W3225" s="69"/>
      <c r="Y3225" t="s">
        <v>40</v>
      </c>
      <c r="AA3225">
        <v>28295162</v>
      </c>
      <c r="AB3225" s="46" t="b">
        <v>0</v>
      </c>
      <c r="AD3225" s="8"/>
    </row>
    <row r="3226" ht="14.25" customHeight="1">
      <c r="A3226" s="38">
        <v>1287</v>
      </c>
      <c r="B3226" s="46" t="s">
        <v>53</v>
      </c>
      <c r="C3226" s="46" t="s">
        <v>45</v>
      </c>
      <c r="D3226" s="46" t="s">
        <v>4281</v>
      </c>
      <c r="E3226" s="46" t="s">
        <v>4282</v>
      </c>
      <c r="F3226" t="s">
        <v>48</v>
      </c>
      <c r="G3226" s="46" t="s">
        <v>49</v>
      </c>
      <c r="H3226">
        <v>0.012589254118</v>
      </c>
      <c r="I3226" t="s">
        <v>37</v>
      </c>
      <c r="L3226" s="46" t="str">
        <f>((I3226&amp;A3226)&amp;"-")&amp;B3226</f>
        <v>REF1287-Wang 99 - S1</v>
      </c>
      <c r="M3226" t="s">
        <v>39</v>
      </c>
      <c r="N3226" s="40"/>
      <c r="O3226" s="40"/>
      <c r="P3226" s="40"/>
      <c r="Q3226" s="40"/>
      <c r="R3226" s="39"/>
      <c r="S3226" s="39"/>
      <c r="T3226" s="39"/>
      <c r="U3226" s="40"/>
      <c r="V3226" s="39"/>
      <c r="W3226" s="69"/>
      <c r="Y3226" t="s">
        <v>40</v>
      </c>
      <c r="AA3226">
        <v>28295089</v>
      </c>
      <c r="AB3226" s="46" t="b">
        <v>0</v>
      </c>
      <c r="AD3226" s="8"/>
    </row>
    <row r="3227" ht="14.25" customHeight="1">
      <c r="A3227" s="38">
        <v>1287</v>
      </c>
      <c r="B3227" s="46" t="s">
        <v>44</v>
      </c>
      <c r="C3227" s="46" t="s">
        <v>45</v>
      </c>
      <c r="D3227" s="46" t="s">
        <v>4283</v>
      </c>
      <c r="E3227" s="46" t="s">
        <v>4284</v>
      </c>
      <c r="F3227" t="s">
        <v>48</v>
      </c>
      <c r="G3227" s="46" t="s">
        <v>49</v>
      </c>
      <c r="H3227">
        <v>0.0006180164</v>
      </c>
      <c r="I3227" t="s">
        <v>37</v>
      </c>
      <c r="L3227" s="46" t="str">
        <f>((I3227&amp;A3227)&amp;"-")&amp;B3227</f>
        <v>REF1287-Wang 99 - S3</v>
      </c>
      <c r="M3227" t="s">
        <v>39</v>
      </c>
      <c r="N3227" s="40"/>
      <c r="O3227" s="40"/>
      <c r="P3227" s="40"/>
      <c r="Q3227" s="40"/>
      <c r="R3227" s="39"/>
      <c r="S3227" s="39"/>
      <c r="T3227" s="39"/>
      <c r="U3227" s="40"/>
      <c r="V3227" s="39"/>
      <c r="W3227" s="69"/>
      <c r="Y3227" t="s">
        <v>40</v>
      </c>
      <c r="AA3227">
        <v>28295154</v>
      </c>
      <c r="AB3227" s="46" t="b">
        <v>0</v>
      </c>
      <c r="AD3227" s="8"/>
    </row>
    <row r="3228" ht="14.25" customHeight="1">
      <c r="A3228" s="38">
        <v>1287</v>
      </c>
      <c r="B3228" s="46" t="s">
        <v>44</v>
      </c>
      <c r="C3228" s="46" t="s">
        <v>45</v>
      </c>
      <c r="D3228" s="46" t="s">
        <v>4285</v>
      </c>
      <c r="E3228" s="46" t="s">
        <v>4286</v>
      </c>
      <c r="F3228" t="s">
        <v>48</v>
      </c>
      <c r="G3228" s="46" t="s">
        <v>49</v>
      </c>
      <c r="H3228">
        <v>0.019498445998</v>
      </c>
      <c r="I3228" t="s">
        <v>37</v>
      </c>
      <c r="L3228" t="s">
        <v>50</v>
      </c>
      <c r="M3228" t="s">
        <v>39</v>
      </c>
      <c r="N3228" s="40"/>
      <c r="O3228" s="40"/>
      <c r="P3228" s="40"/>
      <c r="Q3228" s="40"/>
      <c r="R3228" s="39"/>
      <c r="S3228" s="39"/>
      <c r="T3228" s="39"/>
      <c r="U3228" s="40"/>
      <c r="V3228" s="39"/>
      <c r="W3228" s="69"/>
      <c r="Y3228" t="s">
        <v>40</v>
      </c>
      <c r="AA3228">
        <v>194435</v>
      </c>
      <c r="AB3228" s="46" t="b">
        <v>0</v>
      </c>
      <c r="AD3228" s="8"/>
    </row>
    <row r="3229" ht="14.25" customHeight="1">
      <c r="A3229" s="38">
        <v>1287</v>
      </c>
      <c r="B3229" s="46" t="s">
        <v>44</v>
      </c>
      <c r="C3229" s="46" t="s">
        <v>45</v>
      </c>
      <c r="D3229" s="46" t="s">
        <v>4287</v>
      </c>
      <c r="E3229" s="46" t="s">
        <v>4288</v>
      </c>
      <c r="F3229" t="s">
        <v>48</v>
      </c>
      <c r="G3229" s="46" t="s">
        <v>49</v>
      </c>
      <c r="H3229">
        <v>0.005164163693</v>
      </c>
      <c r="I3229" t="s">
        <v>37</v>
      </c>
      <c r="L3229" t="s">
        <v>50</v>
      </c>
      <c r="M3229" t="s">
        <v>39</v>
      </c>
      <c r="N3229" s="40"/>
      <c r="O3229" s="40"/>
      <c r="P3229" s="40"/>
      <c r="Q3229" s="40"/>
      <c r="R3229" s="39"/>
      <c r="S3229" s="39"/>
      <c r="T3229" s="39"/>
      <c r="U3229" s="40"/>
      <c r="V3229" s="39"/>
      <c r="W3229" s="69"/>
      <c r="Y3229" t="s">
        <v>40</v>
      </c>
      <c r="AA3229">
        <v>4511721</v>
      </c>
      <c r="AB3229" s="46" t="b">
        <v>0</v>
      </c>
      <c r="AD3229" s="8"/>
    </row>
    <row r="3230" ht="14.25" customHeight="1">
      <c r="A3230" s="38">
        <v>1287</v>
      </c>
      <c r="B3230" s="46" t="s">
        <v>44</v>
      </c>
      <c r="C3230" s="46" t="s">
        <v>45</v>
      </c>
      <c r="D3230" s="46" t="s">
        <v>4289</v>
      </c>
      <c r="E3230" s="46" t="s">
        <v>4290</v>
      </c>
      <c r="F3230" t="s">
        <v>48</v>
      </c>
      <c r="G3230" s="46" t="s">
        <v>49</v>
      </c>
      <c r="H3230">
        <v>0.000665273156</v>
      </c>
      <c r="I3230" t="s">
        <v>37</v>
      </c>
      <c r="L3230" t="s">
        <v>50</v>
      </c>
      <c r="M3230" t="s">
        <v>39</v>
      </c>
      <c r="N3230" s="40"/>
      <c r="O3230" s="40"/>
      <c r="P3230" s="40"/>
      <c r="Q3230" s="40"/>
      <c r="R3230" s="39"/>
      <c r="S3230" s="39"/>
      <c r="T3230" s="39"/>
      <c r="U3230" s="40"/>
      <c r="V3230" s="39"/>
      <c r="W3230" s="69"/>
      <c r="Y3230" t="s">
        <v>40</v>
      </c>
      <c r="AA3230">
        <v>4696705</v>
      </c>
      <c r="AB3230" s="46" t="b">
        <v>0</v>
      </c>
      <c r="AD3230" s="8"/>
    </row>
    <row r="3231" ht="14.25" customHeight="1">
      <c r="A3231" s="38">
        <v>1287</v>
      </c>
      <c r="B3231" s="46" t="s">
        <v>44</v>
      </c>
      <c r="C3231" s="46" t="s">
        <v>45</v>
      </c>
      <c r="D3231" s="46" t="s">
        <v>4291</v>
      </c>
      <c r="E3231" s="46" t="s">
        <v>4292</v>
      </c>
      <c r="F3231" t="s">
        <v>48</v>
      </c>
      <c r="G3231" s="46" t="s">
        <v>49</v>
      </c>
      <c r="H3231">
        <v>0.032433961735</v>
      </c>
      <c r="I3231" t="s">
        <v>37</v>
      </c>
      <c r="L3231" t="s">
        <v>50</v>
      </c>
      <c r="M3231" t="s">
        <v>39</v>
      </c>
      <c r="N3231" s="40"/>
      <c r="O3231" s="40"/>
      <c r="P3231" s="40"/>
      <c r="Q3231" s="40"/>
      <c r="R3231" s="39"/>
      <c r="S3231" s="39"/>
      <c r="T3231" s="39"/>
      <c r="U3231" s="40"/>
      <c r="V3231" s="39"/>
      <c r="W3231" s="69"/>
      <c r="Y3231" t="s">
        <v>40</v>
      </c>
      <c r="AA3231">
        <v>10469280</v>
      </c>
      <c r="AB3231" s="46" t="b">
        <v>0</v>
      </c>
      <c r="AD3231" s="8"/>
    </row>
    <row r="3232" ht="14.25" customHeight="1">
      <c r="A3232" s="38">
        <v>1287</v>
      </c>
      <c r="B3232" s="46" t="s">
        <v>53</v>
      </c>
      <c r="C3232" s="46" t="s">
        <v>45</v>
      </c>
      <c r="D3232" s="46" t="s">
        <v>4293</v>
      </c>
      <c r="E3232" s="46" t="s">
        <v>4294</v>
      </c>
      <c r="F3232" t="s">
        <v>48</v>
      </c>
      <c r="G3232" s="46" t="s">
        <v>49</v>
      </c>
      <c r="H3232">
        <v>0.000002454709</v>
      </c>
      <c r="I3232" t="s">
        <v>37</v>
      </c>
      <c r="L3232" t="s">
        <v>50</v>
      </c>
      <c r="M3232" t="s">
        <v>39</v>
      </c>
      <c r="N3232" s="40"/>
      <c r="O3232" s="40"/>
      <c r="P3232" s="40"/>
      <c r="Q3232" s="40"/>
      <c r="R3232" s="39"/>
      <c r="S3232" s="39"/>
      <c r="T3232" s="39"/>
      <c r="U3232" s="40"/>
      <c r="V3232" s="39"/>
      <c r="W3232" s="69"/>
      <c r="Y3232" t="s">
        <v>40</v>
      </c>
      <c r="AA3232">
        <v>3258</v>
      </c>
      <c r="AB3232" s="46" t="b">
        <v>0</v>
      </c>
      <c r="AD3232" s="8"/>
    </row>
    <row r="3233" ht="14.25" customHeight="1">
      <c r="A3233" s="38">
        <v>1287</v>
      </c>
      <c r="B3233" s="46" t="s">
        <v>53</v>
      </c>
      <c r="C3233" s="46" t="s">
        <v>45</v>
      </c>
      <c r="D3233" s="46" t="s">
        <v>4295</v>
      </c>
      <c r="E3233" s="46" t="s">
        <v>4296</v>
      </c>
      <c r="F3233" t="s">
        <v>48</v>
      </c>
      <c r="G3233" s="46" t="s">
        <v>49</v>
      </c>
      <c r="H3233">
        <v>0.331131121483</v>
      </c>
      <c r="I3233" t="s">
        <v>37</v>
      </c>
      <c r="L3233" t="s">
        <v>50</v>
      </c>
      <c r="M3233" t="s">
        <v>39</v>
      </c>
      <c r="N3233" s="40"/>
      <c r="O3233" s="40"/>
      <c r="P3233" s="40"/>
      <c r="Q3233" s="40"/>
      <c r="R3233" s="39"/>
      <c r="S3233" s="39"/>
      <c r="T3233" s="39"/>
      <c r="U3233" s="40"/>
      <c r="V3233" s="39"/>
      <c r="W3233" s="69"/>
      <c r="Y3233" t="s">
        <v>40</v>
      </c>
      <c r="AA3233">
        <v>4997</v>
      </c>
      <c r="AB3233" s="46" t="b">
        <v>0</v>
      </c>
      <c r="AD3233" s="8"/>
    </row>
    <row r="3234" ht="14.25" customHeight="1">
      <c r="A3234" s="38">
        <v>1287</v>
      </c>
      <c r="B3234" s="46" t="s">
        <v>44</v>
      </c>
      <c r="C3234" s="46" t="s">
        <v>45</v>
      </c>
      <c r="D3234" s="46" t="s">
        <v>4297</v>
      </c>
      <c r="E3234" s="46" t="s">
        <v>4298</v>
      </c>
      <c r="F3234" t="s">
        <v>48</v>
      </c>
      <c r="G3234" s="46" t="s">
        <v>49</v>
      </c>
      <c r="H3234">
        <v>0.000179887092</v>
      </c>
      <c r="I3234" t="s">
        <v>37</v>
      </c>
      <c r="L3234" t="s">
        <v>50</v>
      </c>
      <c r="M3234" t="s">
        <v>39</v>
      </c>
      <c r="N3234" s="40"/>
      <c r="O3234" s="40"/>
      <c r="P3234" s="40"/>
      <c r="Q3234" s="40"/>
      <c r="R3234" s="39"/>
      <c r="S3234" s="39"/>
      <c r="T3234" s="39"/>
      <c r="U3234" s="40"/>
      <c r="V3234" s="39"/>
      <c r="W3234" s="69"/>
      <c r="Y3234" t="s">
        <v>40</v>
      </c>
      <c r="AA3234">
        <v>479457</v>
      </c>
      <c r="AB3234" s="46" t="b">
        <v>0</v>
      </c>
      <c r="AD3234" s="8"/>
    </row>
    <row r="3235" ht="14.25" customHeight="1">
      <c r="A3235" s="38">
        <v>1287</v>
      </c>
      <c r="B3235" s="46" t="s">
        <v>44</v>
      </c>
      <c r="C3235" s="46" t="s">
        <v>45</v>
      </c>
      <c r="D3235" s="46" t="s">
        <v>4299</v>
      </c>
      <c r="E3235" s="46" t="s">
        <v>4300</v>
      </c>
      <c r="F3235" t="s">
        <v>48</v>
      </c>
      <c r="G3235" s="46" t="s">
        <v>49</v>
      </c>
      <c r="H3235">
        <v>0.00012246162</v>
      </c>
      <c r="I3235" t="s">
        <v>37</v>
      </c>
      <c r="L3235" s="46" t="str">
        <f>((I3235&amp;A3235)&amp;"-")&amp;B3235</f>
        <v>REF1287-Wang 99 - S3</v>
      </c>
      <c r="M3235" t="s">
        <v>39</v>
      </c>
      <c r="N3235" s="40"/>
      <c r="O3235" s="40"/>
      <c r="P3235" s="40"/>
      <c r="Q3235" s="40"/>
      <c r="R3235" s="39"/>
      <c r="S3235" s="39"/>
      <c r="T3235" s="39"/>
      <c r="U3235" s="40"/>
      <c r="V3235" s="39"/>
      <c r="W3235" s="69"/>
      <c r="Y3235" t="s">
        <v>40</v>
      </c>
      <c r="AA3235">
        <v>18774074</v>
      </c>
      <c r="AB3235" s="46" t="b">
        <v>0</v>
      </c>
      <c r="AD3235" s="8"/>
    </row>
    <row r="3236" ht="14.25" customHeight="1">
      <c r="A3236" s="38">
        <v>1287</v>
      </c>
      <c r="B3236" s="46" t="s">
        <v>44</v>
      </c>
      <c r="C3236" s="46" t="s">
        <v>45</v>
      </c>
      <c r="D3236" s="46" t="s">
        <v>4301</v>
      </c>
      <c r="E3236" s="46" t="s">
        <v>4302</v>
      </c>
      <c r="F3236" t="s">
        <v>48</v>
      </c>
      <c r="G3236" s="46" t="s">
        <v>49</v>
      </c>
      <c r="H3236">
        <v>0.000154170045</v>
      </c>
      <c r="I3236" t="s">
        <v>37</v>
      </c>
      <c r="L3236" s="46" t="str">
        <f>((I3236&amp;A3236)&amp;"-")&amp;B3236</f>
        <v>REF1287-Wang 99 - S3</v>
      </c>
      <c r="M3236" t="s">
        <v>39</v>
      </c>
      <c r="N3236" s="40"/>
      <c r="O3236" s="40"/>
      <c r="P3236" s="40"/>
      <c r="Q3236" s="40"/>
      <c r="R3236" s="39"/>
      <c r="S3236" s="39"/>
      <c r="T3236" s="39"/>
      <c r="U3236" s="40"/>
      <c r="V3236" s="39"/>
      <c r="W3236" s="69"/>
      <c r="Y3236" t="s">
        <v>40</v>
      </c>
      <c r="AA3236">
        <v>16218958</v>
      </c>
      <c r="AB3236" s="46" t="b">
        <v>0</v>
      </c>
      <c r="AD3236" s="8"/>
    </row>
    <row r="3237" ht="14.25" customHeight="1">
      <c r="A3237" s="38">
        <v>1287</v>
      </c>
      <c r="B3237" s="46" t="s">
        <v>44</v>
      </c>
      <c r="C3237" s="46" t="s">
        <v>45</v>
      </c>
      <c r="D3237" s="46" t="s">
        <v>4303</v>
      </c>
      <c r="E3237" s="46" t="s">
        <v>4304</v>
      </c>
      <c r="F3237" t="s">
        <v>48</v>
      </c>
      <c r="G3237" s="46" t="s">
        <v>49</v>
      </c>
      <c r="H3237">
        <v>0.000023550493</v>
      </c>
      <c r="I3237" t="s">
        <v>37</v>
      </c>
      <c r="L3237" s="46" t="str">
        <f>((I3237&amp;A3237)&amp;"-")&amp;B3237</f>
        <v>REF1287-Wang 99 - S3</v>
      </c>
      <c r="M3237" t="s">
        <v>39</v>
      </c>
      <c r="N3237" s="40"/>
      <c r="O3237" s="40"/>
      <c r="P3237" s="40"/>
      <c r="Q3237" s="40"/>
      <c r="R3237" s="39"/>
      <c r="S3237" s="39"/>
      <c r="T3237" s="39"/>
      <c r="U3237" s="40"/>
      <c r="V3237" s="39"/>
      <c r="W3237" s="69"/>
      <c r="Y3237" t="s">
        <v>40</v>
      </c>
      <c r="AA3237">
        <v>16075491</v>
      </c>
      <c r="AB3237" s="46" t="b">
        <v>0</v>
      </c>
      <c r="AD3237" s="8"/>
    </row>
    <row r="3238" ht="14.25" customHeight="1">
      <c r="A3238" s="38">
        <v>1287</v>
      </c>
      <c r="B3238" s="46" t="s">
        <v>44</v>
      </c>
      <c r="C3238" s="46" t="s">
        <v>45</v>
      </c>
      <c r="D3238" s="46" t="s">
        <v>4305</v>
      </c>
      <c r="E3238" s="46" t="s">
        <v>4306</v>
      </c>
      <c r="F3238" t="s">
        <v>48</v>
      </c>
      <c r="G3238" s="46" t="s">
        <v>49</v>
      </c>
      <c r="H3238">
        <v>0.000067142885</v>
      </c>
      <c r="I3238" t="s">
        <v>37</v>
      </c>
      <c r="L3238" s="46" t="str">
        <f>((I3238&amp;A3238)&amp;"-")&amp;B3238</f>
        <v>REF1287-Wang 99 - S3</v>
      </c>
      <c r="M3238" t="s">
        <v>39</v>
      </c>
      <c r="N3238" s="40"/>
      <c r="O3238" s="40"/>
      <c r="P3238" s="40"/>
      <c r="Q3238" s="40"/>
      <c r="R3238" s="39"/>
      <c r="S3238" s="39"/>
      <c r="T3238" s="39"/>
      <c r="U3238" s="40"/>
      <c r="V3238" s="39"/>
      <c r="W3238" s="69"/>
      <c r="Y3238" t="s">
        <v>40</v>
      </c>
      <c r="AA3238">
        <v>16218959</v>
      </c>
      <c r="AB3238" s="46" t="b">
        <v>0</v>
      </c>
      <c r="AD3238" s="8"/>
    </row>
    <row r="3239" ht="14.25" customHeight="1">
      <c r="A3239" s="38">
        <v>1287</v>
      </c>
      <c r="B3239" s="46" t="s">
        <v>44</v>
      </c>
      <c r="C3239" s="46" t="s">
        <v>45</v>
      </c>
      <c r="D3239" s="46" t="s">
        <v>4307</v>
      </c>
      <c r="E3239" s="46" t="s">
        <v>4308</v>
      </c>
      <c r="F3239" t="s">
        <v>48</v>
      </c>
      <c r="G3239" s="46" t="s">
        <v>49</v>
      </c>
      <c r="H3239">
        <v>0.000032885163</v>
      </c>
      <c r="I3239" t="s">
        <v>37</v>
      </c>
      <c r="L3239" s="46" t="str">
        <f>((I3239&amp;A3239)&amp;"-")&amp;B3239</f>
        <v>REF1287-Wang 99 - S3</v>
      </c>
      <c r="M3239" t="s">
        <v>39</v>
      </c>
      <c r="N3239" s="40"/>
      <c r="O3239" s="40"/>
      <c r="P3239" s="40"/>
      <c r="Q3239" s="40"/>
      <c r="R3239" s="39"/>
      <c r="S3239" s="39"/>
      <c r="T3239" s="39"/>
      <c r="U3239" s="40"/>
      <c r="V3239" s="39"/>
      <c r="W3239" s="69"/>
      <c r="Y3239" t="s">
        <v>40</v>
      </c>
      <c r="AA3239">
        <v>14263019</v>
      </c>
      <c r="AB3239" s="46" t="b">
        <v>0</v>
      </c>
      <c r="AD3239" s="8"/>
    </row>
    <row r="3240" ht="14.25" customHeight="1">
      <c r="A3240" s="38">
        <v>1287</v>
      </c>
      <c r="B3240" s="46" t="s">
        <v>44</v>
      </c>
      <c r="C3240" s="46" t="s">
        <v>45</v>
      </c>
      <c r="D3240" s="46" t="s">
        <v>4309</v>
      </c>
      <c r="E3240" s="46" t="s">
        <v>4310</v>
      </c>
      <c r="F3240" t="s">
        <v>48</v>
      </c>
      <c r="G3240" s="46" t="s">
        <v>49</v>
      </c>
      <c r="H3240">
        <v>0.000003775722</v>
      </c>
      <c r="I3240" t="s">
        <v>37</v>
      </c>
      <c r="L3240" s="46" t="str">
        <f>((I3240&amp;A3240)&amp;"-")&amp;B3240</f>
        <v>REF1287-Wang 99 - S3</v>
      </c>
      <c r="M3240" t="s">
        <v>39</v>
      </c>
      <c r="N3240" s="40"/>
      <c r="O3240" s="40"/>
      <c r="P3240" s="40"/>
      <c r="Q3240" s="40"/>
      <c r="R3240" s="39"/>
      <c r="S3240" s="39"/>
      <c r="T3240" s="39"/>
      <c r="U3240" s="40"/>
      <c r="V3240" s="39"/>
      <c r="W3240" s="69"/>
      <c r="Y3240" t="s">
        <v>40</v>
      </c>
      <c r="AA3240">
        <v>23211703</v>
      </c>
      <c r="AB3240" s="46" t="b">
        <v>0</v>
      </c>
      <c r="AD3240" s="8"/>
    </row>
    <row r="3241" ht="14.25" customHeight="1">
      <c r="A3241" s="38">
        <v>1287</v>
      </c>
      <c r="B3241" s="46" t="s">
        <v>44</v>
      </c>
      <c r="C3241" s="46" t="s">
        <v>45</v>
      </c>
      <c r="D3241" s="46" t="s">
        <v>4311</v>
      </c>
      <c r="E3241" s="46" t="s">
        <v>4312</v>
      </c>
      <c r="F3241" t="s">
        <v>48</v>
      </c>
      <c r="G3241" s="46" t="s">
        <v>49</v>
      </c>
      <c r="H3241">
        <v>0.000009099133</v>
      </c>
      <c r="I3241" t="s">
        <v>37</v>
      </c>
      <c r="L3241" s="46" t="str">
        <f>((I3241&amp;A3241)&amp;"-")&amp;B3241</f>
        <v>REF1287-Wang 99 - S3</v>
      </c>
      <c r="M3241" t="s">
        <v>39</v>
      </c>
      <c r="N3241" s="40"/>
      <c r="O3241" s="40"/>
      <c r="P3241" s="40"/>
      <c r="Q3241" s="40"/>
      <c r="R3241" s="39"/>
      <c r="S3241" s="39"/>
      <c r="T3241" s="39"/>
      <c r="U3241" s="40"/>
      <c r="V3241" s="39"/>
      <c r="W3241" s="69"/>
      <c r="Y3241" t="s">
        <v>40</v>
      </c>
      <c r="AA3241">
        <v>16218976</v>
      </c>
      <c r="AB3241" s="46" t="b">
        <v>0</v>
      </c>
      <c r="AD3241" s="8"/>
    </row>
    <row r="3242" ht="14.25" customHeight="1">
      <c r="A3242" s="38">
        <v>1287</v>
      </c>
      <c r="B3242" s="46" t="s">
        <v>44</v>
      </c>
      <c r="C3242" s="46" t="s">
        <v>45</v>
      </c>
      <c r="D3242" s="46" t="s">
        <v>4313</v>
      </c>
      <c r="E3242" s="46" t="s">
        <v>4314</v>
      </c>
      <c r="F3242" t="s">
        <v>48</v>
      </c>
      <c r="G3242" s="46" t="s">
        <v>49</v>
      </c>
      <c r="H3242">
        <v>0.000002421029</v>
      </c>
      <c r="I3242" t="s">
        <v>37</v>
      </c>
      <c r="L3242" t="s">
        <v>50</v>
      </c>
      <c r="M3242" t="s">
        <v>39</v>
      </c>
      <c r="N3242" s="40"/>
      <c r="O3242" s="40"/>
      <c r="P3242" s="40"/>
      <c r="Q3242" s="40"/>
      <c r="R3242" s="39"/>
      <c r="S3242" s="39"/>
      <c r="T3242" s="39"/>
      <c r="U3242" s="40"/>
      <c r="V3242" s="39"/>
      <c r="W3242" s="69"/>
      <c r="Y3242" t="s">
        <v>40</v>
      </c>
      <c r="AA3242">
        <v>9898963</v>
      </c>
      <c r="AB3242" s="46" t="b">
        <v>0</v>
      </c>
      <c r="AD3242" s="8"/>
    </row>
    <row r="3243" ht="14.25" customHeight="1">
      <c r="A3243" s="38">
        <v>1287</v>
      </c>
      <c r="B3243" s="46" t="s">
        <v>44</v>
      </c>
      <c r="C3243" s="46" t="s">
        <v>45</v>
      </c>
      <c r="D3243" s="46" t="s">
        <v>4315</v>
      </c>
      <c r="E3243" s="46" t="s">
        <v>4316</v>
      </c>
      <c r="F3243" t="s">
        <v>48</v>
      </c>
      <c r="G3243" s="46" t="s">
        <v>49</v>
      </c>
      <c r="H3243">
        <v>0.000002296149</v>
      </c>
      <c r="I3243" t="s">
        <v>37</v>
      </c>
      <c r="L3243" t="s">
        <v>50</v>
      </c>
      <c r="M3243" t="s">
        <v>39</v>
      </c>
      <c r="N3243" s="40"/>
      <c r="O3243" s="40"/>
      <c r="P3243" s="40"/>
      <c r="Q3243" s="40"/>
      <c r="R3243" s="39"/>
      <c r="S3243" s="39"/>
      <c r="T3243" s="39"/>
      <c r="U3243" s="40"/>
      <c r="V3243" s="39"/>
      <c r="W3243" s="69"/>
      <c r="Y3243" t="s">
        <v>40</v>
      </c>
      <c r="AA3243">
        <v>115238</v>
      </c>
      <c r="AB3243" s="46" t="b">
        <v>0</v>
      </c>
      <c r="AD3243" s="8"/>
    </row>
    <row r="3244" ht="14.25" customHeight="1">
      <c r="A3244" s="38">
        <v>1287</v>
      </c>
      <c r="B3244" s="46" t="s">
        <v>44</v>
      </c>
      <c r="C3244" s="46" t="s">
        <v>45</v>
      </c>
      <c r="D3244" s="46" t="s">
        <v>4317</v>
      </c>
      <c r="E3244" s="46" t="s">
        <v>4318</v>
      </c>
      <c r="F3244" t="s">
        <v>48</v>
      </c>
      <c r="G3244" s="46" t="s">
        <v>49</v>
      </c>
      <c r="H3244">
        <v>0.000004655861</v>
      </c>
      <c r="I3244" t="s">
        <v>37</v>
      </c>
      <c r="L3244" t="s">
        <v>50</v>
      </c>
      <c r="M3244" t="s">
        <v>39</v>
      </c>
      <c r="N3244" s="40"/>
      <c r="O3244" s="40"/>
      <c r="P3244" s="40"/>
      <c r="Q3244" s="40"/>
      <c r="R3244" s="39"/>
      <c r="S3244" s="39"/>
      <c r="T3244" s="39"/>
      <c r="U3244" s="40"/>
      <c r="V3244" s="39"/>
      <c r="W3244" s="69"/>
      <c r="Y3244" t="s">
        <v>40</v>
      </c>
      <c r="AA3244">
        <v>8047608</v>
      </c>
      <c r="AB3244" s="46" t="b">
        <v>0</v>
      </c>
      <c r="AD3244" s="8"/>
    </row>
    <row r="3245" ht="14.25" customHeight="1">
      <c r="A3245" s="38">
        <v>1287</v>
      </c>
      <c r="B3245" s="46" t="s">
        <v>44</v>
      </c>
      <c r="C3245" s="46" t="s">
        <v>45</v>
      </c>
      <c r="D3245" s="46" t="s">
        <v>4319</v>
      </c>
      <c r="E3245" s="46" t="s">
        <v>4320</v>
      </c>
      <c r="F3245" t="s">
        <v>48</v>
      </c>
      <c r="G3245" s="46" t="s">
        <v>49</v>
      </c>
      <c r="H3245">
        <v>0.00000474242</v>
      </c>
      <c r="I3245" t="s">
        <v>37</v>
      </c>
      <c r="L3245" t="s">
        <v>50</v>
      </c>
      <c r="M3245" t="s">
        <v>39</v>
      </c>
      <c r="N3245" s="40"/>
      <c r="O3245" s="40"/>
      <c r="P3245" s="40"/>
      <c r="Q3245" s="40"/>
      <c r="R3245" s="39"/>
      <c r="S3245" s="39"/>
      <c r="T3245" s="39"/>
      <c r="U3245" s="40"/>
      <c r="V3245" s="39"/>
      <c r="W3245" s="69"/>
      <c r="Y3245" t="s">
        <v>40</v>
      </c>
      <c r="AA3245">
        <v>8262717</v>
      </c>
      <c r="AB3245" s="46" t="b">
        <v>0</v>
      </c>
      <c r="AD3245" s="8"/>
    </row>
    <row r="3246" ht="14.25" customHeight="1">
      <c r="A3246" s="38">
        <v>1287</v>
      </c>
      <c r="B3246" s="46" t="s">
        <v>44</v>
      </c>
      <c r="C3246" s="46" t="s">
        <v>45</v>
      </c>
      <c r="D3246" s="46" t="s">
        <v>4321</v>
      </c>
      <c r="E3246" s="46" t="s">
        <v>4322</v>
      </c>
      <c r="F3246" t="s">
        <v>48</v>
      </c>
      <c r="G3246" s="46" t="s">
        <v>49</v>
      </c>
      <c r="H3246">
        <v>0.000005382698</v>
      </c>
      <c r="I3246" t="s">
        <v>37</v>
      </c>
      <c r="L3246" t="s">
        <v>50</v>
      </c>
      <c r="M3246" t="s">
        <v>39</v>
      </c>
      <c r="N3246" s="40"/>
      <c r="O3246" s="40"/>
      <c r="P3246" s="40"/>
      <c r="Q3246" s="40"/>
      <c r="R3246" s="39"/>
      <c r="S3246" s="39"/>
      <c r="T3246" s="39"/>
      <c r="U3246" s="40"/>
      <c r="V3246" s="39"/>
      <c r="W3246" s="69"/>
      <c r="Y3246" t="s">
        <v>40</v>
      </c>
      <c r="AA3246">
        <v>8512475</v>
      </c>
      <c r="AB3246" s="46" t="b">
        <v>0</v>
      </c>
      <c r="AD3246" s="8"/>
    </row>
    <row r="3247" ht="14.25" customHeight="1">
      <c r="A3247" s="38">
        <v>1287</v>
      </c>
      <c r="B3247" s="46" t="s">
        <v>44</v>
      </c>
      <c r="C3247" s="46" t="s">
        <v>45</v>
      </c>
      <c r="D3247" s="46" t="s">
        <v>4323</v>
      </c>
      <c r="E3247" s="46" t="s">
        <v>4324</v>
      </c>
      <c r="F3247" t="s">
        <v>48</v>
      </c>
      <c r="G3247" s="46" t="s">
        <v>49</v>
      </c>
      <c r="H3247">
        <v>0.000006886523</v>
      </c>
      <c r="I3247" t="s">
        <v>37</v>
      </c>
      <c r="L3247" t="s">
        <v>50</v>
      </c>
      <c r="M3247" t="s">
        <v>39</v>
      </c>
      <c r="N3247" s="40"/>
      <c r="O3247" s="40"/>
      <c r="P3247" s="40"/>
      <c r="Q3247" s="40"/>
      <c r="R3247" s="39"/>
      <c r="S3247" s="39"/>
      <c r="T3247" s="39"/>
      <c r="U3247" s="40"/>
      <c r="V3247" s="39"/>
      <c r="W3247" s="69"/>
      <c r="Y3247" t="s">
        <v>40</v>
      </c>
      <c r="AA3247">
        <v>9770257</v>
      </c>
      <c r="AB3247" s="46" t="b">
        <v>0</v>
      </c>
      <c r="AD3247" s="8"/>
    </row>
    <row r="3248" ht="14.25" customHeight="1">
      <c r="A3248" s="38">
        <v>1287</v>
      </c>
      <c r="B3248" s="46" t="s">
        <v>44</v>
      </c>
      <c r="C3248" s="46" t="s">
        <v>45</v>
      </c>
      <c r="D3248" s="46" t="s">
        <v>4325</v>
      </c>
      <c r="E3248" s="46" t="s">
        <v>4326</v>
      </c>
      <c r="F3248" t="s">
        <v>48</v>
      </c>
      <c r="G3248" s="46" t="s">
        <v>49</v>
      </c>
      <c r="H3248">
        <v>0.000239883292</v>
      </c>
      <c r="I3248" t="s">
        <v>37</v>
      </c>
      <c r="L3248" s="46" t="str">
        <f>((I3248&amp;A3248)&amp;"-")&amp;B3248</f>
        <v>REF1287-Wang 99 - S3</v>
      </c>
      <c r="M3248" t="s">
        <v>39</v>
      </c>
      <c r="N3248" s="40"/>
      <c r="O3248" s="40"/>
      <c r="P3248" s="40"/>
      <c r="Q3248" s="40"/>
      <c r="R3248" s="39"/>
      <c r="S3248" s="39"/>
      <c r="T3248" s="39"/>
      <c r="U3248" s="40"/>
      <c r="V3248" s="39"/>
      <c r="W3248" s="69"/>
      <c r="Y3248" t="s">
        <v>40</v>
      </c>
      <c r="AA3248">
        <v>28295172</v>
      </c>
      <c r="AB3248" s="46" t="b">
        <v>0</v>
      </c>
      <c r="AD3248" s="8"/>
    </row>
    <row r="3249" ht="14.25" customHeight="1">
      <c r="A3249" s="38">
        <v>1287</v>
      </c>
      <c r="B3249" s="46" t="s">
        <v>44</v>
      </c>
      <c r="C3249" s="46" t="s">
        <v>45</v>
      </c>
      <c r="D3249" s="46" t="s">
        <v>4327</v>
      </c>
      <c r="E3249" s="46" t="s">
        <v>4328</v>
      </c>
      <c r="F3249" t="s">
        <v>48</v>
      </c>
      <c r="G3249" s="46" t="s">
        <v>49</v>
      </c>
      <c r="H3249">
        <v>0.002910717118</v>
      </c>
      <c r="I3249" t="s">
        <v>37</v>
      </c>
      <c r="L3249" t="s">
        <v>50</v>
      </c>
      <c r="M3249" t="s">
        <v>39</v>
      </c>
      <c r="N3249" s="40"/>
      <c r="O3249" s="40"/>
      <c r="P3249" s="40"/>
      <c r="Q3249" s="40"/>
      <c r="R3249" s="39"/>
      <c r="S3249" s="39"/>
      <c r="T3249" s="39"/>
      <c r="U3249" s="40"/>
      <c r="V3249" s="39"/>
      <c r="W3249" s="69"/>
      <c r="Y3249" t="s">
        <v>40</v>
      </c>
      <c r="AA3249">
        <v>6589</v>
      </c>
      <c r="AB3249" s="46" t="b">
        <v>0</v>
      </c>
      <c r="AD3249" s="8"/>
    </row>
    <row r="3250" ht="14.25" customHeight="1">
      <c r="A3250" s="38">
        <v>1287</v>
      </c>
      <c r="B3250" s="46" t="s">
        <v>44</v>
      </c>
      <c r="C3250" s="46" t="s">
        <v>45</v>
      </c>
      <c r="D3250" s="46" t="s">
        <v>4329</v>
      </c>
      <c r="E3250" s="46" t="s">
        <v>4330</v>
      </c>
      <c r="F3250" t="s">
        <v>48</v>
      </c>
      <c r="G3250" s="46" t="s">
        <v>49</v>
      </c>
      <c r="H3250">
        <v>0.000175792361</v>
      </c>
      <c r="I3250" t="s">
        <v>37</v>
      </c>
      <c r="L3250" t="s">
        <v>50</v>
      </c>
      <c r="M3250" t="s">
        <v>39</v>
      </c>
      <c r="N3250" s="40"/>
      <c r="O3250" s="40"/>
      <c r="P3250" s="40"/>
      <c r="Q3250" s="40"/>
      <c r="R3250" s="39"/>
      <c r="S3250" s="39"/>
      <c r="T3250" s="39"/>
      <c r="U3250" s="40"/>
      <c r="V3250" s="39"/>
      <c r="W3250" s="69"/>
      <c r="Y3250" t="s">
        <v>40</v>
      </c>
      <c r="AA3250">
        <v>3901</v>
      </c>
      <c r="AB3250" s="46" t="b">
        <v>0</v>
      </c>
      <c r="AD3250" s="8"/>
    </row>
    <row r="3251" ht="14.25" customHeight="1">
      <c r="A3251" s="38">
        <v>1287</v>
      </c>
      <c r="B3251" s="46" t="s">
        <v>53</v>
      </c>
      <c r="C3251" s="46" t="s">
        <v>45</v>
      </c>
      <c r="D3251" s="46" t="s">
        <v>4331</v>
      </c>
      <c r="E3251" s="46" t="s">
        <v>4332</v>
      </c>
      <c r="F3251" t="s">
        <v>48</v>
      </c>
      <c r="G3251" s="46" t="s">
        <v>49</v>
      </c>
      <c r="H3251">
        <v>0.000512861384</v>
      </c>
      <c r="I3251" t="s">
        <v>37</v>
      </c>
      <c r="L3251" t="s">
        <v>50</v>
      </c>
      <c r="M3251" t="s">
        <v>39</v>
      </c>
      <c r="N3251" s="40"/>
      <c r="O3251" s="40"/>
      <c r="P3251" s="40"/>
      <c r="Q3251" s="40"/>
      <c r="R3251" s="39"/>
      <c r="S3251" s="39"/>
      <c r="T3251" s="39"/>
      <c r="U3251" s="40"/>
      <c r="V3251" s="39"/>
      <c r="W3251" s="69"/>
      <c r="Y3251" t="s">
        <v>40</v>
      </c>
      <c r="AA3251">
        <v>6068</v>
      </c>
      <c r="AB3251" s="46" t="b">
        <v>0</v>
      </c>
      <c r="AD3251" s="8"/>
    </row>
    <row r="3252" ht="14.25" customHeight="1">
      <c r="A3252" s="38">
        <v>1287</v>
      </c>
      <c r="B3252" s="46" t="s">
        <v>53</v>
      </c>
      <c r="C3252" s="46" t="s">
        <v>45</v>
      </c>
      <c r="D3252" s="46" t="s">
        <v>4333</v>
      </c>
      <c r="E3252" s="46" t="s">
        <v>4334</v>
      </c>
      <c r="F3252" t="s">
        <v>48</v>
      </c>
      <c r="G3252" s="46" t="s">
        <v>49</v>
      </c>
      <c r="H3252">
        <v>0.000165958691</v>
      </c>
      <c r="I3252" t="s">
        <v>37</v>
      </c>
      <c r="L3252" t="s">
        <v>50</v>
      </c>
      <c r="M3252" t="s">
        <v>39</v>
      </c>
      <c r="N3252" s="40"/>
      <c r="O3252" s="40"/>
      <c r="P3252" s="40"/>
      <c r="Q3252" s="40"/>
      <c r="R3252" s="39"/>
      <c r="S3252" s="39"/>
      <c r="T3252" s="39"/>
      <c r="U3252" s="40"/>
      <c r="V3252" s="39"/>
      <c r="W3252" s="69"/>
      <c r="Y3252" t="s">
        <v>40</v>
      </c>
      <c r="AA3252">
        <v>4026</v>
      </c>
      <c r="AB3252" s="46" t="b">
        <v>0</v>
      </c>
      <c r="AD3252" s="8"/>
    </row>
    <row r="3253" ht="14.25" customHeight="1">
      <c r="A3253" s="38">
        <v>1287</v>
      </c>
      <c r="B3253" s="46" t="s">
        <v>44</v>
      </c>
      <c r="C3253" s="46" t="s">
        <v>45</v>
      </c>
      <c r="D3253" s="46" t="s">
        <v>4335</v>
      </c>
      <c r="E3253" s="46" t="s">
        <v>4336</v>
      </c>
      <c r="F3253" t="s">
        <v>48</v>
      </c>
      <c r="G3253" s="46" t="s">
        <v>49</v>
      </c>
      <c r="H3253">
        <v>0.004602565736</v>
      </c>
      <c r="I3253" t="s">
        <v>37</v>
      </c>
      <c r="L3253" s="46" t="str">
        <f>((I3253&amp;A3253)&amp;"-")&amp;B3253</f>
        <v>REF1287-Wang 99 - S3</v>
      </c>
      <c r="M3253" t="s">
        <v>39</v>
      </c>
      <c r="N3253" s="40"/>
      <c r="O3253" s="40"/>
      <c r="P3253" s="40"/>
      <c r="Q3253" s="40"/>
      <c r="R3253" s="39"/>
      <c r="S3253" s="39"/>
      <c r="T3253" s="39"/>
      <c r="U3253" s="40"/>
      <c r="V3253" s="39"/>
      <c r="W3253" s="69"/>
      <c r="Y3253" t="s">
        <v>40</v>
      </c>
      <c r="AA3253">
        <v>28295113</v>
      </c>
      <c r="AB3253" s="46" t="b">
        <v>0</v>
      </c>
      <c r="AD3253" s="8"/>
    </row>
    <row r="3254" ht="14.25" customHeight="1">
      <c r="A3254" s="38">
        <v>1287</v>
      </c>
      <c r="B3254" s="46" t="s">
        <v>53</v>
      </c>
      <c r="C3254" s="46" t="s">
        <v>45</v>
      </c>
      <c r="D3254" s="46" t="s">
        <v>4337</v>
      </c>
      <c r="E3254" s="46" t="s">
        <v>4338</v>
      </c>
      <c r="F3254" t="s">
        <v>48</v>
      </c>
      <c r="G3254" s="46" t="s">
        <v>49</v>
      </c>
      <c r="H3254">
        <v>0.000112201845</v>
      </c>
      <c r="I3254" t="s">
        <v>37</v>
      </c>
      <c r="L3254" t="s">
        <v>50</v>
      </c>
      <c r="M3254" t="s">
        <v>39</v>
      </c>
      <c r="N3254" s="40"/>
      <c r="O3254" s="40"/>
      <c r="P3254" s="40"/>
      <c r="Q3254" s="40"/>
      <c r="R3254" s="39"/>
      <c r="S3254" s="39"/>
      <c r="T3254" s="39"/>
      <c r="U3254" s="40"/>
      <c r="V3254" s="39"/>
      <c r="W3254" s="69"/>
      <c r="Y3254" t="s">
        <v>40</v>
      </c>
      <c r="AA3254">
        <v>4455</v>
      </c>
      <c r="AB3254" s="46" t="b">
        <v>0</v>
      </c>
      <c r="AD3254" s="8"/>
    </row>
    <row r="3255" ht="14.25" customHeight="1">
      <c r="A3255" s="38">
        <v>1287</v>
      </c>
      <c r="B3255" s="46" t="s">
        <v>44</v>
      </c>
      <c r="C3255" s="46" t="s">
        <v>45</v>
      </c>
      <c r="D3255" s="46" t="s">
        <v>4339</v>
      </c>
      <c r="E3255" s="46" t="s">
        <v>4340</v>
      </c>
      <c r="F3255" t="s">
        <v>48</v>
      </c>
      <c r="G3255" s="46" t="s">
        <v>49</v>
      </c>
      <c r="H3255">
        <v>0.000899497582</v>
      </c>
      <c r="I3255" t="s">
        <v>37</v>
      </c>
      <c r="L3255" t="s">
        <v>50</v>
      </c>
      <c r="M3255" t="s">
        <v>39</v>
      </c>
      <c r="N3255" s="40"/>
      <c r="O3255" s="40"/>
      <c r="P3255" s="40"/>
      <c r="Q3255" s="40"/>
      <c r="R3255" s="39"/>
      <c r="S3255" s="39"/>
      <c r="T3255" s="39"/>
      <c r="U3255" s="40"/>
      <c r="V3255" s="39"/>
      <c r="W3255" s="69"/>
      <c r="Y3255" t="s">
        <v>40</v>
      </c>
      <c r="AA3255">
        <v>293009</v>
      </c>
      <c r="AB3255" s="46" t="b">
        <v>0</v>
      </c>
      <c r="AD3255" s="8"/>
    </row>
    <row r="3256" ht="14.25" customHeight="1">
      <c r="A3256" s="38">
        <v>1287</v>
      </c>
      <c r="B3256" s="46" t="s">
        <v>44</v>
      </c>
      <c r="C3256" s="46" t="s">
        <v>45</v>
      </c>
      <c r="D3256" s="46" t="s">
        <v>4341</v>
      </c>
      <c r="E3256" s="46" t="s">
        <v>4342</v>
      </c>
      <c r="F3256" t="s">
        <v>48</v>
      </c>
      <c r="G3256" s="46" t="s">
        <v>49</v>
      </c>
      <c r="H3256">
        <v>0.00001</v>
      </c>
      <c r="I3256" t="s">
        <v>37</v>
      </c>
      <c r="L3256" t="s">
        <v>50</v>
      </c>
      <c r="M3256" t="s">
        <v>39</v>
      </c>
      <c r="N3256" s="40"/>
      <c r="O3256" s="40"/>
      <c r="P3256" s="40"/>
      <c r="Q3256" s="40"/>
      <c r="R3256" s="39"/>
      <c r="S3256" s="39"/>
      <c r="T3256" s="39"/>
      <c r="U3256" s="40"/>
      <c r="V3256" s="39"/>
      <c r="W3256" s="69"/>
      <c r="Y3256" t="s">
        <v>40</v>
      </c>
      <c r="AA3256">
        <v>8865637</v>
      </c>
      <c r="AB3256" s="46" t="b">
        <v>0</v>
      </c>
      <c r="AD3256" s="8"/>
    </row>
    <row r="3257" ht="14.25" customHeight="1">
      <c r="A3257" s="38">
        <v>1287</v>
      </c>
      <c r="B3257" s="46" t="s">
        <v>44</v>
      </c>
      <c r="C3257" s="46" t="s">
        <v>45</v>
      </c>
      <c r="D3257" s="46" t="s">
        <v>4343</v>
      </c>
      <c r="E3257" s="46" t="s">
        <v>4344</v>
      </c>
      <c r="F3257" t="s">
        <v>48</v>
      </c>
      <c r="G3257" s="46" t="s">
        <v>49</v>
      </c>
      <c r="H3257">
        <v>0.000025003454</v>
      </c>
      <c r="I3257" t="s">
        <v>37</v>
      </c>
      <c r="L3257" t="s">
        <v>50</v>
      </c>
      <c r="M3257" t="s">
        <v>39</v>
      </c>
      <c r="N3257" s="40"/>
      <c r="O3257" s="40"/>
      <c r="P3257" s="40"/>
      <c r="Q3257" s="40"/>
      <c r="R3257" s="39"/>
      <c r="S3257" s="39"/>
      <c r="T3257" s="39"/>
      <c r="U3257" s="40"/>
      <c r="V3257" s="39"/>
      <c r="W3257" s="69"/>
      <c r="Y3257" t="s">
        <v>40</v>
      </c>
      <c r="AA3257">
        <v>10468680</v>
      </c>
      <c r="AB3257" s="46" t="b">
        <v>0</v>
      </c>
      <c r="AD3257" s="8"/>
    </row>
    <row r="3258" ht="14.25" customHeight="1">
      <c r="A3258" s="38">
        <v>1287</v>
      </c>
      <c r="B3258" s="46" t="s">
        <v>53</v>
      </c>
      <c r="C3258" s="46" t="s">
        <v>45</v>
      </c>
      <c r="D3258" s="46" t="s">
        <v>4345</v>
      </c>
      <c r="E3258" s="46" t="s">
        <v>4346</v>
      </c>
      <c r="F3258" t="s">
        <v>48</v>
      </c>
      <c r="G3258" s="46" t="s">
        <v>49</v>
      </c>
      <c r="H3258">
        <v>0.000024547089</v>
      </c>
      <c r="I3258" t="s">
        <v>37</v>
      </c>
      <c r="L3258" t="s">
        <v>50</v>
      </c>
      <c r="M3258" t="s">
        <v>39</v>
      </c>
      <c r="N3258" s="40"/>
      <c r="O3258" s="40"/>
      <c r="P3258" s="40"/>
      <c r="Q3258" s="40"/>
      <c r="R3258" s="39"/>
      <c r="S3258" s="39"/>
      <c r="T3258" s="39"/>
      <c r="U3258" s="40"/>
      <c r="V3258" s="39"/>
      <c r="W3258" s="69"/>
      <c r="Y3258" t="s">
        <v>40</v>
      </c>
      <c r="AA3258">
        <v>3392</v>
      </c>
      <c r="AB3258" s="46" t="b">
        <v>0</v>
      </c>
      <c r="AD3258" s="8"/>
    </row>
    <row r="3259" ht="14.25" customHeight="1">
      <c r="A3259" s="38">
        <v>1287</v>
      </c>
      <c r="B3259" s="46" t="s">
        <v>44</v>
      </c>
      <c r="C3259" s="46" t="s">
        <v>45</v>
      </c>
      <c r="D3259" s="46" t="s">
        <v>4345</v>
      </c>
      <c r="E3259" s="46" t="s">
        <v>4347</v>
      </c>
      <c r="F3259" t="s">
        <v>48</v>
      </c>
      <c r="G3259" s="46" t="s">
        <v>49</v>
      </c>
      <c r="H3259">
        <v>0.000019769696</v>
      </c>
      <c r="I3259" t="s">
        <v>37</v>
      </c>
      <c r="L3259" t="s">
        <v>50</v>
      </c>
      <c r="M3259" t="s">
        <v>39</v>
      </c>
      <c r="N3259" s="40"/>
      <c r="O3259" s="40"/>
      <c r="P3259" s="40"/>
      <c r="Q3259" s="40"/>
      <c r="R3259" s="39"/>
      <c r="S3259" s="39"/>
      <c r="T3259" s="39"/>
      <c r="U3259" s="40"/>
      <c r="V3259" s="39"/>
      <c r="W3259" s="69"/>
      <c r="Y3259" t="s">
        <v>40</v>
      </c>
      <c r="AA3259">
        <v>3392</v>
      </c>
      <c r="AB3259" s="46" t="b">
        <v>0</v>
      </c>
      <c r="AD3259" s="8"/>
    </row>
    <row r="3260" ht="14.25" customHeight="1">
      <c r="A3260" s="38">
        <v>1287</v>
      </c>
      <c r="B3260" s="46" t="s">
        <v>44</v>
      </c>
      <c r="C3260" s="46" t="s">
        <v>45</v>
      </c>
      <c r="D3260" s="46" t="s">
        <v>4348</v>
      </c>
      <c r="E3260" s="46" t="s">
        <v>4349</v>
      </c>
      <c r="F3260" t="s">
        <v>48</v>
      </c>
      <c r="G3260" s="46" t="s">
        <v>49</v>
      </c>
      <c r="H3260">
        <v>0.000039994475</v>
      </c>
      <c r="I3260" t="s">
        <v>37</v>
      </c>
      <c r="L3260" t="s">
        <v>50</v>
      </c>
      <c r="M3260" t="s">
        <v>39</v>
      </c>
      <c r="N3260" s="40"/>
      <c r="O3260" s="40"/>
      <c r="P3260" s="40"/>
      <c r="Q3260" s="40"/>
      <c r="R3260" s="39"/>
      <c r="S3260" s="39"/>
      <c r="T3260" s="39"/>
      <c r="U3260" s="40"/>
      <c r="V3260" s="39"/>
      <c r="W3260" s="69"/>
      <c r="Y3260" t="s">
        <v>40</v>
      </c>
      <c r="AA3260">
        <v>9693</v>
      </c>
      <c r="AB3260" s="46" t="b">
        <v>0</v>
      </c>
      <c r="AD3260" s="8"/>
    </row>
    <row r="3261" ht="14.25" customHeight="1">
      <c r="A3261" s="38">
        <v>1287</v>
      </c>
      <c r="B3261" s="46" t="s">
        <v>44</v>
      </c>
      <c r="C3261" s="46" t="s">
        <v>45</v>
      </c>
      <c r="D3261" s="46" t="s">
        <v>4350</v>
      </c>
      <c r="E3261" s="46" t="s">
        <v>4351</v>
      </c>
      <c r="F3261" t="s">
        <v>48</v>
      </c>
      <c r="G3261" s="46" t="s">
        <v>49</v>
      </c>
      <c r="H3261">
        <v>0.000019998619</v>
      </c>
      <c r="I3261" t="s">
        <v>37</v>
      </c>
      <c r="L3261" t="s">
        <v>50</v>
      </c>
      <c r="M3261" t="s">
        <v>39</v>
      </c>
      <c r="N3261" s="40"/>
      <c r="O3261" s="40"/>
      <c r="P3261" s="40"/>
      <c r="Q3261" s="40"/>
      <c r="R3261" s="39"/>
      <c r="S3261" s="39"/>
      <c r="T3261" s="39"/>
      <c r="U3261" s="40"/>
      <c r="V3261" s="39"/>
      <c r="W3261" s="69"/>
      <c r="Y3261" t="s">
        <v>40</v>
      </c>
      <c r="AA3261">
        <v>10469270</v>
      </c>
      <c r="AB3261" s="46" t="b">
        <v>0</v>
      </c>
      <c r="AD3261" s="8"/>
    </row>
    <row r="3262" ht="14.25" customHeight="1">
      <c r="A3262" s="38">
        <v>1287</v>
      </c>
      <c r="B3262" s="46" t="s">
        <v>53</v>
      </c>
      <c r="C3262" s="46" t="s">
        <v>45</v>
      </c>
      <c r="D3262" s="46" t="s">
        <v>4352</v>
      </c>
      <c r="E3262" s="46" t="s">
        <v>4353</v>
      </c>
      <c r="F3262" t="s">
        <v>48</v>
      </c>
      <c r="G3262" s="46" t="s">
        <v>49</v>
      </c>
      <c r="H3262">
        <v>0.00301995172</v>
      </c>
      <c r="I3262" t="s">
        <v>37</v>
      </c>
      <c r="L3262" t="s">
        <v>50</v>
      </c>
      <c r="M3262" t="s">
        <v>39</v>
      </c>
      <c r="N3262" s="40"/>
      <c r="O3262" s="40"/>
      <c r="P3262" s="40"/>
      <c r="Q3262" s="40"/>
      <c r="R3262" s="39"/>
      <c r="S3262" s="39"/>
      <c r="T3262" s="39"/>
      <c r="U3262" s="40"/>
      <c r="V3262" s="39"/>
      <c r="W3262" s="69"/>
      <c r="Y3262" t="s">
        <v>40</v>
      </c>
      <c r="AA3262">
        <v>10444445</v>
      </c>
      <c r="AB3262" s="46" t="b">
        <v>0</v>
      </c>
      <c r="AD3262" s="8"/>
    </row>
    <row r="3263" ht="14.25" customHeight="1">
      <c r="A3263" s="38">
        <v>1287</v>
      </c>
      <c r="B3263" s="46" t="s">
        <v>44</v>
      </c>
      <c r="C3263" s="46" t="s">
        <v>45</v>
      </c>
      <c r="D3263" s="46" t="s">
        <v>4354</v>
      </c>
      <c r="E3263" s="46" t="s">
        <v>4355</v>
      </c>
      <c r="F3263" t="s">
        <v>48</v>
      </c>
      <c r="G3263" s="46" t="s">
        <v>49</v>
      </c>
      <c r="H3263">
        <v>0.000029922646</v>
      </c>
      <c r="I3263" t="s">
        <v>37</v>
      </c>
      <c r="L3263" t="s">
        <v>50</v>
      </c>
      <c r="M3263" t="s">
        <v>39</v>
      </c>
      <c r="N3263" s="40"/>
      <c r="O3263" s="40"/>
      <c r="P3263" s="40"/>
      <c r="Q3263" s="40"/>
      <c r="R3263" s="39"/>
      <c r="S3263" s="39"/>
      <c r="T3263" s="39"/>
      <c r="U3263" s="40"/>
      <c r="V3263" s="39"/>
      <c r="W3263" s="69"/>
      <c r="Y3263" t="s">
        <v>40</v>
      </c>
      <c r="AA3263">
        <v>10469111</v>
      </c>
      <c r="AB3263" s="46" t="b">
        <v>0</v>
      </c>
      <c r="AD3263" s="8"/>
    </row>
    <row r="3264" ht="14.25" customHeight="1">
      <c r="A3264" s="38">
        <v>1287</v>
      </c>
      <c r="B3264" s="46" t="s">
        <v>44</v>
      </c>
      <c r="C3264" s="46" t="s">
        <v>45</v>
      </c>
      <c r="D3264" s="46" t="s">
        <v>4356</v>
      </c>
      <c r="E3264" s="46" t="s">
        <v>4357</v>
      </c>
      <c r="F3264" t="s">
        <v>48</v>
      </c>
      <c r="G3264" s="46" t="s">
        <v>49</v>
      </c>
      <c r="H3264">
        <v>0.000005984116</v>
      </c>
      <c r="I3264" t="s">
        <v>37</v>
      </c>
      <c r="L3264" t="s">
        <v>50</v>
      </c>
      <c r="M3264" t="s">
        <v>39</v>
      </c>
      <c r="N3264" s="40"/>
      <c r="O3264" s="40"/>
      <c r="P3264" s="40"/>
      <c r="Q3264" s="40"/>
      <c r="R3264" s="39"/>
      <c r="S3264" s="39"/>
      <c r="T3264" s="39"/>
      <c r="U3264" s="40"/>
      <c r="V3264" s="39"/>
      <c r="W3264" s="69"/>
      <c r="Y3264" t="s">
        <v>40</v>
      </c>
      <c r="AA3264">
        <v>10469112</v>
      </c>
      <c r="AB3264" s="46" t="b">
        <v>0</v>
      </c>
      <c r="AD3264" s="8"/>
    </row>
    <row r="3265" ht="14.25" customHeight="1">
      <c r="A3265" s="38">
        <v>1287</v>
      </c>
      <c r="B3265" s="46" t="s">
        <v>53</v>
      </c>
      <c r="C3265" s="46" t="s">
        <v>45</v>
      </c>
      <c r="D3265" s="46" t="s">
        <v>4358</v>
      </c>
      <c r="E3265" s="46" t="s">
        <v>4359</v>
      </c>
      <c r="F3265" t="s">
        <v>48</v>
      </c>
      <c r="G3265" s="46" t="s">
        <v>49</v>
      </c>
      <c r="H3265">
        <v>0.134896288259</v>
      </c>
      <c r="I3265" t="s">
        <v>37</v>
      </c>
      <c r="L3265" t="s">
        <v>50</v>
      </c>
      <c r="M3265" t="s">
        <v>39</v>
      </c>
      <c r="N3265" s="40"/>
      <c r="O3265" s="40"/>
      <c r="P3265" s="40"/>
      <c r="Q3265" s="40"/>
      <c r="R3265" s="39"/>
      <c r="S3265" s="39"/>
      <c r="T3265" s="39"/>
      <c r="U3265" s="40"/>
      <c r="V3265" s="39"/>
      <c r="W3265" s="69"/>
      <c r="Y3265" t="s">
        <v>40</v>
      </c>
      <c r="AA3265">
        <v>10468612</v>
      </c>
      <c r="AB3265" s="46" t="b">
        <v>0</v>
      </c>
      <c r="AD3265" s="8"/>
    </row>
    <row r="3266" ht="14.25" customHeight="1">
      <c r="A3266" s="38">
        <v>1287</v>
      </c>
      <c r="B3266" s="46" t="s">
        <v>44</v>
      </c>
      <c r="C3266" s="46" t="s">
        <v>45</v>
      </c>
      <c r="D3266" s="46" t="s">
        <v>4360</v>
      </c>
      <c r="E3266" s="46" t="s">
        <v>4361</v>
      </c>
      <c r="F3266" t="s">
        <v>48</v>
      </c>
      <c r="G3266" s="46" t="s">
        <v>49</v>
      </c>
      <c r="H3266">
        <v>0.000099770006</v>
      </c>
      <c r="I3266" t="s">
        <v>37</v>
      </c>
      <c r="L3266" t="s">
        <v>50</v>
      </c>
      <c r="M3266" t="s">
        <v>39</v>
      </c>
      <c r="N3266" s="40"/>
      <c r="O3266" s="40"/>
      <c r="P3266" s="40"/>
      <c r="Q3266" s="40"/>
      <c r="R3266" s="39"/>
      <c r="S3266" s="39"/>
      <c r="T3266" s="39"/>
      <c r="U3266" s="40"/>
      <c r="V3266" s="39"/>
      <c r="W3266" s="69"/>
      <c r="Y3266" t="s">
        <v>40</v>
      </c>
      <c r="AA3266">
        <v>6783</v>
      </c>
      <c r="AB3266" s="46" t="b">
        <v>0</v>
      </c>
      <c r="AD3266" s="8"/>
    </row>
    <row r="3267" ht="14.25" customHeight="1">
      <c r="A3267" s="38">
        <v>1287</v>
      </c>
      <c r="B3267" s="46" t="s">
        <v>44</v>
      </c>
      <c r="C3267" s="46" t="s">
        <v>45</v>
      </c>
      <c r="D3267" s="46" t="s">
        <v>4362</v>
      </c>
      <c r="E3267" s="46" t="s">
        <v>4363</v>
      </c>
      <c r="F3267" t="s">
        <v>48</v>
      </c>
      <c r="G3267" s="46" t="s">
        <v>49</v>
      </c>
      <c r="H3267">
        <v>0.000003664376</v>
      </c>
      <c r="I3267" t="s">
        <v>37</v>
      </c>
      <c r="L3267" t="s">
        <v>50</v>
      </c>
      <c r="M3267" t="s">
        <v>39</v>
      </c>
      <c r="N3267" s="40"/>
      <c r="O3267" s="40"/>
      <c r="P3267" s="40"/>
      <c r="Q3267" s="40"/>
      <c r="R3267" s="39"/>
      <c r="S3267" s="39"/>
      <c r="T3267" s="39"/>
      <c r="U3267" s="40"/>
      <c r="V3267" s="39"/>
      <c r="W3267" s="69"/>
      <c r="Y3267" t="s">
        <v>40</v>
      </c>
      <c r="AA3267">
        <v>447736</v>
      </c>
      <c r="AB3267" s="46" t="b">
        <v>0</v>
      </c>
      <c r="AD3267" s="8"/>
    </row>
    <row r="3268" ht="14.25" customHeight="1">
      <c r="A3268" s="38">
        <v>1287</v>
      </c>
      <c r="B3268" s="46" t="s">
        <v>44</v>
      </c>
      <c r="C3268" s="46" t="s">
        <v>45</v>
      </c>
      <c r="D3268" s="46" t="s">
        <v>4364</v>
      </c>
      <c r="E3268" s="46" t="s">
        <v>4365</v>
      </c>
      <c r="F3268" t="s">
        <v>48</v>
      </c>
      <c r="G3268" s="46" t="s">
        <v>49</v>
      </c>
      <c r="H3268">
        <v>0.026915348039</v>
      </c>
      <c r="I3268" t="s">
        <v>37</v>
      </c>
      <c r="L3268" t="s">
        <v>50</v>
      </c>
      <c r="M3268" t="s">
        <v>39</v>
      </c>
      <c r="N3268" s="40"/>
      <c r="O3268" s="40"/>
      <c r="P3268" s="40"/>
      <c r="Q3268" s="40"/>
      <c r="R3268" s="39"/>
      <c r="S3268" s="39"/>
      <c r="T3268" s="39"/>
      <c r="U3268" s="40"/>
      <c r="V3268" s="39"/>
      <c r="W3268" s="69"/>
      <c r="Y3268" t="s">
        <v>40</v>
      </c>
      <c r="AA3268">
        <v>10438771</v>
      </c>
      <c r="AB3268" s="46" t="b">
        <v>0</v>
      </c>
      <c r="AD3268" s="8"/>
    </row>
    <row r="3269" ht="14.25" customHeight="1">
      <c r="A3269" s="38">
        <v>1287</v>
      </c>
      <c r="B3269" s="46" t="s">
        <v>44</v>
      </c>
      <c r="C3269" s="46" t="s">
        <v>45</v>
      </c>
      <c r="D3269" s="46" t="s">
        <v>4366</v>
      </c>
      <c r="E3269" s="46" t="s">
        <v>4367</v>
      </c>
      <c r="F3269" t="s">
        <v>48</v>
      </c>
      <c r="G3269" s="46" t="s">
        <v>49</v>
      </c>
      <c r="H3269">
        <v>0.052966344389</v>
      </c>
      <c r="I3269" t="s">
        <v>37</v>
      </c>
      <c r="L3269" t="s">
        <v>50</v>
      </c>
      <c r="M3269" t="s">
        <v>39</v>
      </c>
      <c r="N3269" s="40"/>
      <c r="O3269" s="40"/>
      <c r="P3269" s="40"/>
      <c r="Q3269" s="40"/>
      <c r="R3269" s="39"/>
      <c r="S3269" s="39"/>
      <c r="T3269" s="39"/>
      <c r="U3269" s="40"/>
      <c r="V3269" s="39"/>
      <c r="W3269" s="69"/>
      <c r="Y3269" t="s">
        <v>40</v>
      </c>
      <c r="AA3269">
        <v>10439287</v>
      </c>
      <c r="AB3269" s="46" t="b">
        <v>0</v>
      </c>
      <c r="AD3269" s="8"/>
    </row>
    <row r="3270" ht="14.25" customHeight="1">
      <c r="A3270" s="38">
        <v>1287</v>
      </c>
      <c r="B3270" s="46" t="s">
        <v>44</v>
      </c>
      <c r="C3270" s="46" t="s">
        <v>45</v>
      </c>
      <c r="D3270" s="46" t="s">
        <v>4368</v>
      </c>
      <c r="E3270" s="46" t="s">
        <v>4369</v>
      </c>
      <c r="F3270" t="s">
        <v>48</v>
      </c>
      <c r="G3270" s="46" t="s">
        <v>49</v>
      </c>
      <c r="H3270">
        <v>0.005571857489</v>
      </c>
      <c r="I3270" t="s">
        <v>37</v>
      </c>
      <c r="L3270" t="s">
        <v>50</v>
      </c>
      <c r="M3270" t="s">
        <v>39</v>
      </c>
      <c r="N3270" s="40"/>
      <c r="O3270" s="40"/>
      <c r="P3270" s="40"/>
      <c r="Q3270" s="40"/>
      <c r="R3270" s="39"/>
      <c r="S3270" s="39"/>
      <c r="T3270" s="39"/>
      <c r="U3270" s="40"/>
      <c r="V3270" s="39"/>
      <c r="W3270" s="69"/>
      <c r="Y3270" t="s">
        <v>40</v>
      </c>
      <c r="AA3270">
        <v>10438330</v>
      </c>
      <c r="AB3270" s="46" t="b">
        <v>0</v>
      </c>
      <c r="AD3270" s="8"/>
    </row>
    <row r="3271" ht="14.25" customHeight="1">
      <c r="A3271" s="38">
        <v>1287</v>
      </c>
      <c r="B3271" s="46" t="s">
        <v>44</v>
      </c>
      <c r="C3271" s="46" t="s">
        <v>45</v>
      </c>
      <c r="D3271" s="46" t="s">
        <v>4370</v>
      </c>
      <c r="E3271" s="46" t="s">
        <v>4371</v>
      </c>
      <c r="F3271" t="s">
        <v>48</v>
      </c>
      <c r="G3271" s="46" t="s">
        <v>49</v>
      </c>
      <c r="H3271">
        <v>0.000033113112</v>
      </c>
      <c r="I3271" t="s">
        <v>37</v>
      </c>
      <c r="L3271" t="s">
        <v>50</v>
      </c>
      <c r="M3271" t="s">
        <v>39</v>
      </c>
      <c r="N3271" s="40"/>
      <c r="O3271" s="40"/>
      <c r="P3271" s="40"/>
      <c r="Q3271" s="40"/>
      <c r="R3271" s="39"/>
      <c r="S3271" s="39"/>
      <c r="T3271" s="39"/>
      <c r="U3271" s="40"/>
      <c r="V3271" s="39"/>
      <c r="W3271" s="69"/>
      <c r="Y3271" t="s">
        <v>40</v>
      </c>
      <c r="AA3271">
        <v>4444445</v>
      </c>
      <c r="AB3271" s="46" t="b">
        <v>0</v>
      </c>
      <c r="AD3271" s="8"/>
    </row>
    <row r="3272" ht="14.25" customHeight="1">
      <c r="A3272" s="38">
        <v>1287</v>
      </c>
      <c r="B3272" s="46" t="s">
        <v>44</v>
      </c>
      <c r="C3272" s="46" t="s">
        <v>45</v>
      </c>
      <c r="D3272" s="46" t="s">
        <v>4372</v>
      </c>
      <c r="E3272" s="46" t="s">
        <v>4373</v>
      </c>
      <c r="F3272" t="s">
        <v>48</v>
      </c>
      <c r="G3272" s="46" t="s">
        <v>49</v>
      </c>
      <c r="H3272">
        <v>0.060117373748</v>
      </c>
      <c r="I3272" t="s">
        <v>37</v>
      </c>
      <c r="L3272" s="46" t="str">
        <f>((I3272&amp;A3272)&amp;"-")&amp;B3272</f>
        <v>REF1287-Wang 99 - S3</v>
      </c>
      <c r="M3272" t="s">
        <v>39</v>
      </c>
      <c r="N3272" s="40"/>
      <c r="O3272" s="40"/>
      <c r="P3272" s="40"/>
      <c r="Q3272" s="40"/>
      <c r="R3272" s="39"/>
      <c r="S3272" s="39"/>
      <c r="T3272" s="39"/>
      <c r="U3272" s="40"/>
      <c r="V3272" s="39"/>
      <c r="W3272" s="69"/>
      <c r="Y3272" t="s">
        <v>40</v>
      </c>
      <c r="AA3272">
        <v>25040373</v>
      </c>
      <c r="AB3272" s="46" t="b">
        <v>0</v>
      </c>
      <c r="AD3272" s="8"/>
    </row>
    <row r="3273" ht="14.25" customHeight="1">
      <c r="A3273" s="38">
        <v>1287</v>
      </c>
      <c r="B3273" s="46" t="s">
        <v>44</v>
      </c>
      <c r="C3273" s="46" t="s">
        <v>45</v>
      </c>
      <c r="D3273" s="46" t="s">
        <v>4374</v>
      </c>
      <c r="E3273" s="46" t="s">
        <v>4375</v>
      </c>
      <c r="F3273" t="s">
        <v>48</v>
      </c>
      <c r="G3273" s="46" t="s">
        <v>49</v>
      </c>
      <c r="H3273">
        <v>0.000755092228</v>
      </c>
      <c r="I3273" t="s">
        <v>37</v>
      </c>
      <c r="L3273" t="s">
        <v>50</v>
      </c>
      <c r="M3273" t="s">
        <v>39</v>
      </c>
      <c r="N3273" s="40"/>
      <c r="O3273" s="40"/>
      <c r="P3273" s="40"/>
      <c r="Q3273" s="40"/>
      <c r="R3273" s="39"/>
      <c r="S3273" s="39"/>
      <c r="T3273" s="39"/>
      <c r="U3273" s="40"/>
      <c r="V3273" s="39"/>
      <c r="W3273" s="69"/>
      <c r="Y3273" t="s">
        <v>40</v>
      </c>
      <c r="AA3273">
        <v>10295</v>
      </c>
      <c r="AB3273" s="46" t="b">
        <v>0</v>
      </c>
      <c r="AD3273" s="8"/>
    </row>
    <row r="3274" ht="14.25" customHeight="1">
      <c r="A3274" s="38">
        <v>1287</v>
      </c>
      <c r="B3274" s="46" t="s">
        <v>53</v>
      </c>
      <c r="C3274" s="46" t="s">
        <v>45</v>
      </c>
      <c r="D3274" s="46" t="s">
        <v>4376</v>
      </c>
      <c r="E3274" s="46" t="s">
        <v>4377</v>
      </c>
      <c r="F3274" t="s">
        <v>48</v>
      </c>
      <c r="G3274" s="46" t="s">
        <v>49</v>
      </c>
      <c r="H3274">
        <v>0.123026877081</v>
      </c>
      <c r="I3274" t="s">
        <v>37</v>
      </c>
      <c r="L3274" t="s">
        <v>50</v>
      </c>
      <c r="M3274" t="s">
        <v>39</v>
      </c>
      <c r="N3274" s="40"/>
      <c r="O3274" s="40"/>
      <c r="P3274" s="40"/>
      <c r="Q3274" s="40"/>
      <c r="R3274" s="39"/>
      <c r="S3274" s="39"/>
      <c r="T3274" s="39"/>
      <c r="U3274" s="40"/>
      <c r="V3274" s="39"/>
      <c r="W3274" s="69"/>
      <c r="Y3274" t="s">
        <v>40</v>
      </c>
      <c r="AA3274">
        <v>10465137</v>
      </c>
      <c r="AB3274" s="46" t="b">
        <v>0</v>
      </c>
      <c r="AD3274" s="8"/>
    </row>
    <row r="3275" ht="14.25" customHeight="1">
      <c r="A3275" s="38">
        <v>1287</v>
      </c>
      <c r="B3275" s="46" t="s">
        <v>53</v>
      </c>
      <c r="C3275" s="46" t="s">
        <v>45</v>
      </c>
      <c r="D3275" s="46" t="s">
        <v>4376</v>
      </c>
      <c r="E3275" s="46" t="s">
        <v>4378</v>
      </c>
      <c r="F3275" t="s">
        <v>48</v>
      </c>
      <c r="G3275" s="46" t="s">
        <v>49</v>
      </c>
      <c r="H3275">
        <v>0.072443596007</v>
      </c>
      <c r="I3275" t="s">
        <v>37</v>
      </c>
      <c r="L3275" t="s">
        <v>50</v>
      </c>
      <c r="M3275" t="s">
        <v>39</v>
      </c>
      <c r="N3275" s="40"/>
      <c r="O3275" s="40"/>
      <c r="P3275" s="40"/>
      <c r="Q3275" s="40"/>
      <c r="R3275" s="39"/>
      <c r="S3275" s="39"/>
      <c r="T3275" s="39"/>
      <c r="U3275" s="40"/>
      <c r="V3275" s="39"/>
      <c r="W3275" s="69"/>
      <c r="Y3275" t="s">
        <v>40</v>
      </c>
      <c r="AA3275">
        <v>10465164</v>
      </c>
      <c r="AB3275" s="46" t="b">
        <v>0</v>
      </c>
      <c r="AD3275" s="8"/>
    </row>
    <row r="3276" ht="14.25" customHeight="1">
      <c r="A3276" s="38">
        <v>1287</v>
      </c>
      <c r="B3276" s="46" t="s">
        <v>53</v>
      </c>
      <c r="C3276" s="46" t="s">
        <v>45</v>
      </c>
      <c r="D3276" s="46" t="s">
        <v>4379</v>
      </c>
      <c r="E3276" s="46" t="s">
        <v>4380</v>
      </c>
      <c r="F3276" t="s">
        <v>48</v>
      </c>
      <c r="G3276" s="46" t="s">
        <v>49</v>
      </c>
      <c r="H3276">
        <v>1.148153621497</v>
      </c>
      <c r="I3276" t="s">
        <v>37</v>
      </c>
      <c r="L3276" t="s">
        <v>50</v>
      </c>
      <c r="M3276" t="s">
        <v>39</v>
      </c>
      <c r="N3276" s="40"/>
      <c r="O3276" s="40"/>
      <c r="P3276" s="40"/>
      <c r="Q3276" s="40"/>
      <c r="R3276" s="39"/>
      <c r="S3276" s="39"/>
      <c r="T3276" s="39"/>
      <c r="U3276" s="40"/>
      <c r="V3276" s="39"/>
      <c r="W3276" s="69"/>
      <c r="Y3276" t="s">
        <v>40</v>
      </c>
      <c r="AA3276">
        <v>512534</v>
      </c>
      <c r="AB3276" s="46" t="b">
        <v>0</v>
      </c>
      <c r="AD3276" s="8"/>
    </row>
    <row r="3277" ht="14.25" customHeight="1">
      <c r="A3277" s="38">
        <v>1287</v>
      </c>
      <c r="B3277" s="46" t="s">
        <v>53</v>
      </c>
      <c r="C3277" s="46" t="s">
        <v>45</v>
      </c>
      <c r="D3277" s="46" t="s">
        <v>4381</v>
      </c>
      <c r="E3277" s="46" t="s">
        <v>4382</v>
      </c>
      <c r="F3277" t="s">
        <v>48</v>
      </c>
      <c r="G3277" s="46" t="s">
        <v>49</v>
      </c>
      <c r="H3277">
        <v>0.028183829313</v>
      </c>
      <c r="I3277" t="s">
        <v>37</v>
      </c>
      <c r="L3277" t="s">
        <v>50</v>
      </c>
      <c r="M3277" t="s">
        <v>39</v>
      </c>
      <c r="N3277" s="40"/>
      <c r="O3277" s="40"/>
      <c r="P3277" s="40"/>
      <c r="Q3277" s="40"/>
      <c r="R3277" s="39"/>
      <c r="S3277" s="39"/>
      <c r="T3277" s="39"/>
      <c r="U3277" s="40"/>
      <c r="V3277" s="39"/>
      <c r="W3277" s="69"/>
      <c r="Y3277" t="s">
        <v>40</v>
      </c>
      <c r="AA3277">
        <v>10465165</v>
      </c>
      <c r="AB3277" s="46" t="b">
        <v>0</v>
      </c>
      <c r="AD3277" s="8"/>
    </row>
    <row r="3278" ht="14.25" customHeight="1">
      <c r="A3278" s="38">
        <v>1287</v>
      </c>
      <c r="B3278" s="46" t="s">
        <v>44</v>
      </c>
      <c r="C3278" s="46" t="s">
        <v>45</v>
      </c>
      <c r="D3278" s="46" t="s">
        <v>4381</v>
      </c>
      <c r="E3278" s="46" t="s">
        <v>4382</v>
      </c>
      <c r="F3278" t="s">
        <v>48</v>
      </c>
      <c r="G3278" s="46" t="s">
        <v>49</v>
      </c>
      <c r="H3278">
        <v>0.02805433638</v>
      </c>
      <c r="I3278" t="s">
        <v>37</v>
      </c>
      <c r="L3278" t="s">
        <v>50</v>
      </c>
      <c r="M3278" t="s">
        <v>39</v>
      </c>
      <c r="N3278" s="40"/>
      <c r="O3278" s="40"/>
      <c r="P3278" s="40"/>
      <c r="Q3278" s="40"/>
      <c r="R3278" s="39"/>
      <c r="S3278" s="39"/>
      <c r="T3278" s="39"/>
      <c r="U3278" s="40"/>
      <c r="V3278" s="39"/>
      <c r="W3278" s="69"/>
      <c r="Y3278" t="s">
        <v>40</v>
      </c>
      <c r="AA3278">
        <v>10465165</v>
      </c>
      <c r="AB3278" s="46" t="b">
        <v>0</v>
      </c>
      <c r="AD3278" s="8"/>
    </row>
    <row r="3279" ht="14.25" customHeight="1">
      <c r="A3279" s="38">
        <v>1287</v>
      </c>
      <c r="B3279" s="46" t="s">
        <v>44</v>
      </c>
      <c r="C3279" s="46" t="s">
        <v>45</v>
      </c>
      <c r="D3279" s="46" t="s">
        <v>4383</v>
      </c>
      <c r="E3279" s="46" t="s">
        <v>4384</v>
      </c>
      <c r="F3279" t="s">
        <v>48</v>
      </c>
      <c r="G3279" s="46" t="s">
        <v>49</v>
      </c>
      <c r="H3279">
        <v>0.000400866718</v>
      </c>
      <c r="I3279" t="s">
        <v>37</v>
      </c>
      <c r="L3279" t="s">
        <v>50</v>
      </c>
      <c r="M3279" t="s">
        <v>39</v>
      </c>
      <c r="N3279" s="40"/>
      <c r="O3279" s="40"/>
      <c r="P3279" s="40"/>
      <c r="Q3279" s="40"/>
      <c r="R3279" s="39"/>
      <c r="S3279" s="39"/>
      <c r="T3279" s="39"/>
      <c r="U3279" s="40"/>
      <c r="V3279" s="39"/>
      <c r="W3279" s="69"/>
      <c r="Y3279" t="s">
        <v>40</v>
      </c>
      <c r="AA3279">
        <v>8306218</v>
      </c>
      <c r="AB3279" s="46" t="b">
        <v>0</v>
      </c>
      <c r="AD3279" s="8"/>
    </row>
    <row r="3280" ht="14.25" customHeight="1">
      <c r="A3280" s="38">
        <v>1287</v>
      </c>
      <c r="B3280" s="46" t="s">
        <v>44</v>
      </c>
      <c r="C3280" s="46" t="s">
        <v>45</v>
      </c>
      <c r="D3280" s="46" t="s">
        <v>4385</v>
      </c>
      <c r="E3280" s="46" t="s">
        <v>4386</v>
      </c>
      <c r="F3280" t="s">
        <v>48</v>
      </c>
      <c r="G3280" s="46" t="s">
        <v>49</v>
      </c>
      <c r="H3280">
        <v>0.000320626932</v>
      </c>
      <c r="I3280" t="s">
        <v>37</v>
      </c>
      <c r="L3280" t="s">
        <v>50</v>
      </c>
      <c r="M3280" t="s">
        <v>39</v>
      </c>
      <c r="N3280" s="40"/>
      <c r="O3280" s="40"/>
      <c r="P3280" s="40"/>
      <c r="Q3280" s="40"/>
      <c r="R3280" s="39"/>
      <c r="S3280" s="39"/>
      <c r="T3280" s="39"/>
      <c r="U3280" s="40"/>
      <c r="V3280" s="39"/>
      <c r="W3280" s="69"/>
      <c r="Y3280" t="s">
        <v>40</v>
      </c>
      <c r="AA3280">
        <v>10438326</v>
      </c>
      <c r="AB3280" s="46" t="b">
        <v>0</v>
      </c>
      <c r="AD3280" s="8"/>
    </row>
    <row r="3281" ht="14.25" customHeight="1">
      <c r="A3281" s="38">
        <v>1287</v>
      </c>
      <c r="B3281" s="46" t="s">
        <v>53</v>
      </c>
      <c r="C3281" s="46" t="s">
        <v>45</v>
      </c>
      <c r="D3281" s="46" t="s">
        <v>4387</v>
      </c>
      <c r="E3281" s="46" t="s">
        <v>4388</v>
      </c>
      <c r="F3281" t="s">
        <v>48</v>
      </c>
      <c r="G3281" s="46" t="s">
        <v>49</v>
      </c>
      <c r="H3281">
        <v>0.000000095499</v>
      </c>
      <c r="I3281" t="s">
        <v>37</v>
      </c>
      <c r="L3281" t="s">
        <v>50</v>
      </c>
      <c r="M3281" t="s">
        <v>39</v>
      </c>
      <c r="N3281" s="40"/>
      <c r="O3281" s="40"/>
      <c r="P3281" s="40"/>
      <c r="Q3281" s="40"/>
      <c r="R3281" s="39"/>
      <c r="S3281" s="39"/>
      <c r="T3281" s="39"/>
      <c r="U3281" s="40"/>
      <c r="V3281" s="39"/>
      <c r="W3281" s="69"/>
      <c r="Y3281" t="s">
        <v>40</v>
      </c>
      <c r="AA3281">
        <v>5779</v>
      </c>
      <c r="AB3281" s="46" t="b">
        <v>0</v>
      </c>
      <c r="AD3281" s="8"/>
    </row>
    <row r="3282" ht="14.25" customHeight="1">
      <c r="A3282" s="38">
        <v>1287</v>
      </c>
      <c r="B3282" s="46" t="s">
        <v>44</v>
      </c>
      <c r="C3282" s="46" t="s">
        <v>45</v>
      </c>
      <c r="D3282" s="46" t="s">
        <v>4389</v>
      </c>
      <c r="E3282" s="46" t="s">
        <v>4390</v>
      </c>
      <c r="F3282" t="s">
        <v>48</v>
      </c>
      <c r="G3282" s="46" t="s">
        <v>49</v>
      </c>
      <c r="H3282">
        <v>0.002094112456</v>
      </c>
      <c r="I3282" t="s">
        <v>37</v>
      </c>
      <c r="L3282" t="s">
        <v>50</v>
      </c>
      <c r="M3282" t="s">
        <v>39</v>
      </c>
      <c r="N3282" s="40"/>
      <c r="O3282" s="40"/>
      <c r="P3282" s="40"/>
      <c r="Q3282" s="40"/>
      <c r="R3282" s="39"/>
      <c r="S3282" s="39"/>
      <c r="T3282" s="39"/>
      <c r="U3282" s="40"/>
      <c r="V3282" s="39"/>
      <c r="W3282" s="69"/>
      <c r="Y3282" t="s">
        <v>40</v>
      </c>
      <c r="AA3282">
        <v>10469314</v>
      </c>
      <c r="AB3282" s="46" t="b">
        <v>0</v>
      </c>
      <c r="AD3282" s="8"/>
    </row>
    <row r="3283" ht="14.25" customHeight="1">
      <c r="A3283" s="38">
        <v>1287</v>
      </c>
      <c r="B3283" s="46" t="s">
        <v>44</v>
      </c>
      <c r="C3283" s="46" t="s">
        <v>45</v>
      </c>
      <c r="D3283" s="46" t="s">
        <v>4391</v>
      </c>
      <c r="E3283" s="46" t="s">
        <v>4392</v>
      </c>
      <c r="F3283" t="s">
        <v>48</v>
      </c>
      <c r="G3283" s="46" t="s">
        <v>49</v>
      </c>
      <c r="H3283">
        <v>0.000121338885</v>
      </c>
      <c r="I3283" t="s">
        <v>37</v>
      </c>
      <c r="L3283" t="s">
        <v>50</v>
      </c>
      <c r="M3283" t="s">
        <v>39</v>
      </c>
      <c r="N3283" s="40"/>
      <c r="O3283" s="40"/>
      <c r="P3283" s="40"/>
      <c r="Q3283" s="40"/>
      <c r="R3283" s="39"/>
      <c r="S3283" s="39"/>
      <c r="T3283" s="39"/>
      <c r="U3283" s="40"/>
      <c r="V3283" s="39"/>
      <c r="W3283" s="69"/>
      <c r="Y3283" t="s">
        <v>40</v>
      </c>
      <c r="AA3283">
        <v>119084</v>
      </c>
      <c r="AB3283" s="46" t="b">
        <v>0</v>
      </c>
      <c r="AD3283" s="8"/>
    </row>
    <row r="3284" ht="14.25" customHeight="1">
      <c r="A3284" s="38">
        <v>1287</v>
      </c>
      <c r="B3284" s="46" t="s">
        <v>44</v>
      </c>
      <c r="C3284" s="46" t="s">
        <v>45</v>
      </c>
      <c r="D3284" s="46" t="s">
        <v>4393</v>
      </c>
      <c r="E3284" s="46" t="s">
        <v>4394</v>
      </c>
      <c r="F3284" t="s">
        <v>48</v>
      </c>
      <c r="G3284" s="46" t="s">
        <v>49</v>
      </c>
      <c r="H3284">
        <v>0.353997341083</v>
      </c>
      <c r="I3284" t="s">
        <v>37</v>
      </c>
      <c r="L3284" t="s">
        <v>50</v>
      </c>
      <c r="M3284" t="s">
        <v>39</v>
      </c>
      <c r="N3284" s="40"/>
      <c r="O3284" s="40"/>
      <c r="P3284" s="40"/>
      <c r="Q3284" s="40"/>
      <c r="R3284" s="39"/>
      <c r="S3284" s="39"/>
      <c r="T3284" s="39"/>
      <c r="U3284" s="40"/>
      <c r="V3284" s="39"/>
      <c r="W3284" s="69"/>
      <c r="Y3284" t="s">
        <v>40</v>
      </c>
      <c r="AA3284">
        <v>311366</v>
      </c>
      <c r="AB3284" s="46" t="b">
        <v>0</v>
      </c>
      <c r="AD3284" s="8"/>
    </row>
    <row r="3285" ht="14.25" customHeight="1">
      <c r="A3285" s="38">
        <v>1287</v>
      </c>
      <c r="B3285" s="46" t="s">
        <v>53</v>
      </c>
      <c r="C3285" s="46" t="s">
        <v>45</v>
      </c>
      <c r="D3285" s="46" t="s">
        <v>4395</v>
      </c>
      <c r="E3285" s="46" t="s">
        <v>4396</v>
      </c>
      <c r="F3285" t="s">
        <v>48</v>
      </c>
      <c r="G3285" s="46" t="s">
        <v>49</v>
      </c>
      <c r="H3285">
        <v>0.000117489755</v>
      </c>
      <c r="I3285" t="s">
        <v>37</v>
      </c>
      <c r="L3285" s="46" t="str">
        <f>((I3285&amp;A3285)&amp;"-")&amp;B3285</f>
        <v>REF1287-Wang 99 - S1</v>
      </c>
      <c r="M3285" t="s">
        <v>39</v>
      </c>
      <c r="N3285" s="40"/>
      <c r="O3285" s="40"/>
      <c r="P3285" s="40"/>
      <c r="Q3285" s="40"/>
      <c r="R3285" s="39"/>
      <c r="S3285" s="39"/>
      <c r="T3285" s="39"/>
      <c r="U3285" s="40"/>
      <c r="V3285" s="39"/>
      <c r="W3285" s="69"/>
      <c r="Y3285" t="s">
        <v>40</v>
      </c>
      <c r="AA3285">
        <v>28295180</v>
      </c>
      <c r="AB3285" s="46" t="b">
        <v>0</v>
      </c>
      <c r="AD3285" s="8"/>
    </row>
    <row r="3286" ht="14.25" customHeight="1">
      <c r="A3286" s="38">
        <v>1287</v>
      </c>
      <c r="B3286" s="46" t="s">
        <v>53</v>
      </c>
      <c r="C3286" s="46" t="s">
        <v>45</v>
      </c>
      <c r="D3286" s="46" t="s">
        <v>4397</v>
      </c>
      <c r="E3286" s="46" t="s">
        <v>4398</v>
      </c>
      <c r="F3286" t="s">
        <v>48</v>
      </c>
      <c r="G3286" s="46" t="s">
        <v>49</v>
      </c>
      <c r="H3286">
        <v>0.954992586021</v>
      </c>
      <c r="I3286" t="s">
        <v>37</v>
      </c>
      <c r="L3286" t="s">
        <v>50</v>
      </c>
      <c r="M3286" t="s">
        <v>39</v>
      </c>
      <c r="N3286" s="40"/>
      <c r="O3286" s="40"/>
      <c r="P3286" s="40"/>
      <c r="Q3286" s="40"/>
      <c r="R3286" s="39"/>
      <c r="S3286" s="39"/>
      <c r="T3286" s="39"/>
      <c r="U3286" s="40"/>
      <c r="V3286" s="39"/>
      <c r="W3286" s="69"/>
      <c r="Y3286" t="s">
        <v>40</v>
      </c>
      <c r="AA3286">
        <v>220719</v>
      </c>
      <c r="AB3286" s="46" t="b">
        <v>0</v>
      </c>
      <c r="AD3286" s="8"/>
    </row>
    <row r="3287" ht="14.25" customHeight="1">
      <c r="A3287" s="38">
        <v>3</v>
      </c>
      <c r="B3287" s="44" t="s">
        <v>425</v>
      </c>
      <c r="C3287" s="46" t="s">
        <v>1368</v>
      </c>
      <c r="D3287" s="46" t="s">
        <v>4399</v>
      </c>
      <c r="E3287" s="46" t="s">
        <v>4400</v>
      </c>
      <c r="F3287" s="41" t="s">
        <v>429</v>
      </c>
      <c r="G3287" s="41" t="s">
        <v>430</v>
      </c>
      <c r="H3287" s="65">
        <v>3.75420364582656</v>
      </c>
      <c r="I3287" t="s">
        <v>431</v>
      </c>
      <c r="K3287" s="46"/>
      <c r="L3287" s="46" t="str">
        <f>((I3287&amp;A3287)&amp;"-")&amp;B3287</f>
        <v>ONSC3-2-</v>
      </c>
      <c r="M3287" t="s">
        <v>583</v>
      </c>
      <c r="N3287" s="40"/>
      <c r="O3287" s="40"/>
      <c r="P3287" s="40"/>
      <c r="Q3287" s="40"/>
      <c r="R3287" s="39"/>
      <c r="S3287" s="39"/>
      <c r="T3287" s="39"/>
      <c r="U3287" s="40"/>
      <c r="V3287" s="39"/>
      <c r="W3287" s="69"/>
      <c r="Y3287" t="s">
        <v>40</v>
      </c>
      <c r="AA3287">
        <v>477171</v>
      </c>
      <c r="AB3287" t="b">
        <f>if((W3287=""),false,true)</f>
        <v>0</v>
      </c>
      <c r="AD3287" s="8"/>
    </row>
    <row r="3288" ht="14.25" customHeight="1">
      <c r="A3288" s="38">
        <v>3</v>
      </c>
      <c r="B3288" s="44" t="s">
        <v>764</v>
      </c>
      <c r="C3288" s="46" t="s">
        <v>1368</v>
      </c>
      <c r="D3288" s="46" t="s">
        <v>4399</v>
      </c>
      <c r="E3288" s="46" t="s">
        <v>4400</v>
      </c>
      <c r="F3288" s="41" t="s">
        <v>434</v>
      </c>
      <c r="G3288" s="41" t="s">
        <v>435</v>
      </c>
      <c r="H3288" s="65">
        <v>3.27910146524202</v>
      </c>
      <c r="I3288" t="s">
        <v>431</v>
      </c>
      <c r="K3288" s="46"/>
      <c r="L3288" s="46" t="str">
        <f>((I3288&amp;A3288)&amp;"-")&amp;B3288</f>
        <v>ONSC3-6-</v>
      </c>
      <c r="M3288" t="s">
        <v>583</v>
      </c>
      <c r="N3288" s="40"/>
      <c r="O3288" s="40"/>
      <c r="P3288" s="40"/>
      <c r="Q3288" s="40"/>
      <c r="R3288" s="39"/>
      <c r="S3288" s="39"/>
      <c r="T3288" s="39"/>
      <c r="U3288" s="40"/>
      <c r="V3288" s="39"/>
      <c r="W3288" s="69"/>
      <c r="Y3288" t="s">
        <v>40</v>
      </c>
      <c r="AA3288">
        <v>477171</v>
      </c>
      <c r="AB3288" t="b">
        <f>if((W3288=""),false,true)</f>
        <v>0</v>
      </c>
      <c r="AD3288" s="8"/>
    </row>
    <row r="3289" ht="14.25" customHeight="1">
      <c r="A3289" s="38">
        <v>3</v>
      </c>
      <c r="B3289" s="44" t="s">
        <v>766</v>
      </c>
      <c r="C3289" s="46" t="s">
        <v>1368</v>
      </c>
      <c r="D3289" s="46" t="s">
        <v>4399</v>
      </c>
      <c r="E3289" s="46" t="s">
        <v>4400</v>
      </c>
      <c r="F3289" s="41" t="s">
        <v>238</v>
      </c>
      <c r="G3289" s="41" t="s">
        <v>239</v>
      </c>
      <c r="H3289" s="65">
        <v>3.5596806775495</v>
      </c>
      <c r="I3289" t="s">
        <v>431</v>
      </c>
      <c r="K3289" s="46"/>
      <c r="L3289" s="46" t="str">
        <f>((I3289&amp;A3289)&amp;"-")&amp;B3289</f>
        <v>ONSC3-10-</v>
      </c>
      <c r="M3289" t="s">
        <v>583</v>
      </c>
      <c r="N3289" s="40"/>
      <c r="O3289" s="40"/>
      <c r="P3289" s="40"/>
      <c r="Q3289" s="40"/>
      <c r="R3289" s="39"/>
      <c r="S3289" s="39"/>
      <c r="T3289" s="39"/>
      <c r="U3289" s="40"/>
      <c r="V3289" s="39"/>
      <c r="W3289" s="69"/>
      <c r="Y3289" t="s">
        <v>40</v>
      </c>
      <c r="AA3289">
        <v>477171</v>
      </c>
      <c r="AB3289" t="b">
        <f>if((W3289=""),false,true)</f>
        <v>0</v>
      </c>
      <c r="AD3289" s="8"/>
    </row>
    <row r="3290" ht="14.25" customHeight="1">
      <c r="A3290" s="38">
        <v>66</v>
      </c>
      <c r="B3290" s="44" t="s">
        <v>1684</v>
      </c>
      <c r="C3290" s="46" t="s">
        <v>4401</v>
      </c>
      <c r="D3290" s="46" t="s">
        <v>4399</v>
      </c>
      <c r="E3290" s="46" t="s">
        <v>4402</v>
      </c>
      <c r="F3290" s="41" t="s">
        <v>429</v>
      </c>
      <c r="G3290" s="41" t="s">
        <v>430</v>
      </c>
      <c r="H3290" s="65">
        <v>4.39</v>
      </c>
      <c r="I3290" t="s">
        <v>431</v>
      </c>
      <c r="K3290" s="46"/>
      <c r="L3290" s="46" t="str">
        <f>((I3290&amp;A3290)&amp;"-")&amp;B3290</f>
        <v>ONSC66-1-</v>
      </c>
      <c r="M3290" t="s">
        <v>583</v>
      </c>
      <c r="N3290" s="40"/>
      <c r="O3290" s="40"/>
      <c r="P3290" s="40"/>
      <c r="Q3290" s="40"/>
      <c r="R3290" s="39"/>
      <c r="S3290" s="39"/>
      <c r="T3290" s="39"/>
      <c r="U3290" s="40"/>
      <c r="V3290" s="39"/>
      <c r="W3290" s="69"/>
      <c r="Y3290" t="s">
        <v>40</v>
      </c>
      <c r="AA3290">
        <v>477171</v>
      </c>
      <c r="AB3290" t="b">
        <f>if((W3290=""),false,true)</f>
        <v>0</v>
      </c>
      <c r="AD3290" s="8"/>
    </row>
    <row r="3291" ht="14.25" customHeight="1">
      <c r="A3291" s="38">
        <v>1287</v>
      </c>
      <c r="B3291" s="46" t="s">
        <v>44</v>
      </c>
      <c r="C3291" s="46" t="s">
        <v>45</v>
      </c>
      <c r="D3291" s="46" t="s">
        <v>4403</v>
      </c>
      <c r="E3291" s="46" t="s">
        <v>4404</v>
      </c>
      <c r="F3291" t="s">
        <v>48</v>
      </c>
      <c r="G3291" s="46" t="s">
        <v>49</v>
      </c>
      <c r="H3291">
        <v>0.000368977599</v>
      </c>
      <c r="I3291" t="s">
        <v>37</v>
      </c>
      <c r="L3291" t="s">
        <v>50</v>
      </c>
      <c r="M3291" t="s">
        <v>39</v>
      </c>
      <c r="N3291" s="40"/>
      <c r="O3291" s="40"/>
      <c r="P3291" s="40"/>
      <c r="Q3291" s="40"/>
      <c r="R3291" s="39"/>
      <c r="S3291" s="39"/>
      <c r="T3291" s="39"/>
      <c r="U3291" s="40"/>
      <c r="V3291" s="39"/>
      <c r="W3291" s="69"/>
      <c r="Y3291" t="s">
        <v>40</v>
      </c>
      <c r="AA3291">
        <v>2034</v>
      </c>
      <c r="AB3291" s="46" t="b">
        <v>0</v>
      </c>
      <c r="AD3291" s="8"/>
    </row>
    <row r="3292" ht="14.25" customHeight="1">
      <c r="A3292" s="38">
        <v>1287</v>
      </c>
      <c r="B3292" s="46" t="s">
        <v>53</v>
      </c>
      <c r="C3292" s="46" t="s">
        <v>45</v>
      </c>
      <c r="D3292" s="46" t="s">
        <v>4405</v>
      </c>
      <c r="E3292" s="46" t="s">
        <v>4406</v>
      </c>
      <c r="F3292" t="s">
        <v>48</v>
      </c>
      <c r="G3292" s="46" t="s">
        <v>49</v>
      </c>
      <c r="H3292">
        <v>0.000083176377</v>
      </c>
      <c r="I3292" t="s">
        <v>37</v>
      </c>
      <c r="L3292" t="s">
        <v>50</v>
      </c>
      <c r="M3292" t="s">
        <v>39</v>
      </c>
      <c r="N3292" s="40"/>
      <c r="O3292" s="40"/>
      <c r="P3292" s="40"/>
      <c r="Q3292" s="40"/>
      <c r="R3292" s="39"/>
      <c r="S3292" s="39"/>
      <c r="T3292" s="39"/>
      <c r="U3292" s="40"/>
      <c r="V3292" s="39"/>
      <c r="W3292" s="69"/>
      <c r="Y3292" t="s">
        <v>40</v>
      </c>
      <c r="AA3292">
        <v>5355</v>
      </c>
      <c r="AB3292" s="46" t="b">
        <v>0</v>
      </c>
      <c r="AD3292" s="8"/>
    </row>
    <row r="3293" ht="14.25" customHeight="1">
      <c r="A3293" s="38">
        <v>1287</v>
      </c>
      <c r="B3293" s="46" t="s">
        <v>44</v>
      </c>
      <c r="C3293" s="46" t="s">
        <v>45</v>
      </c>
      <c r="D3293" s="46" t="s">
        <v>4407</v>
      </c>
      <c r="E3293" s="46" t="s">
        <v>4408</v>
      </c>
      <c r="F3293" t="s">
        <v>48</v>
      </c>
      <c r="G3293" s="46" t="s">
        <v>49</v>
      </c>
      <c r="H3293">
        <v>0.000038106582</v>
      </c>
      <c r="I3293" t="s">
        <v>37</v>
      </c>
      <c r="L3293" t="s">
        <v>50</v>
      </c>
      <c r="M3293" t="s">
        <v>39</v>
      </c>
      <c r="N3293" s="40"/>
      <c r="O3293" s="40"/>
      <c r="P3293" s="40"/>
      <c r="Q3293" s="40"/>
      <c r="R3293" s="39"/>
      <c r="S3293" s="39"/>
      <c r="T3293" s="39"/>
      <c r="U3293" s="40"/>
      <c r="V3293" s="39"/>
      <c r="W3293" s="69"/>
      <c r="Y3293" t="s">
        <v>40</v>
      </c>
      <c r="AA3293">
        <v>3827</v>
      </c>
      <c r="AB3293" s="46" t="b">
        <v>0</v>
      </c>
      <c r="AD3293" s="8"/>
    </row>
    <row r="3294" ht="14.25" customHeight="1">
      <c r="A3294" s="38">
        <v>1287</v>
      </c>
      <c r="B3294" s="46" t="s">
        <v>44</v>
      </c>
      <c r="C3294" s="46" t="s">
        <v>45</v>
      </c>
      <c r="D3294" s="46" t="s">
        <v>4409</v>
      </c>
      <c r="E3294" s="46" t="s">
        <v>4410</v>
      </c>
      <c r="F3294" t="s">
        <v>48</v>
      </c>
      <c r="G3294" s="46" t="s">
        <v>49</v>
      </c>
      <c r="H3294">
        <v>0.002904022654</v>
      </c>
      <c r="I3294" t="s">
        <v>37</v>
      </c>
      <c r="L3294" t="s">
        <v>50</v>
      </c>
      <c r="M3294" t="s">
        <v>39</v>
      </c>
      <c r="N3294" s="40"/>
      <c r="O3294" s="40"/>
      <c r="P3294" s="40"/>
      <c r="Q3294" s="40"/>
      <c r="R3294" s="39"/>
      <c r="S3294" s="39"/>
      <c r="T3294" s="39"/>
      <c r="U3294" s="40"/>
      <c r="V3294" s="39"/>
      <c r="W3294" s="69"/>
      <c r="Y3294" t="s">
        <v>40</v>
      </c>
      <c r="AA3294">
        <v>9809</v>
      </c>
      <c r="AB3294" s="46" t="b">
        <v>0</v>
      </c>
      <c r="AD3294" s="8"/>
    </row>
    <row r="3295" ht="14.25" customHeight="1">
      <c r="A3295" s="38">
        <v>1287</v>
      </c>
      <c r="B3295" s="46" t="s">
        <v>44</v>
      </c>
      <c r="C3295" s="46" t="s">
        <v>45</v>
      </c>
      <c r="D3295" s="46" t="s">
        <v>4411</v>
      </c>
      <c r="E3295" s="46" t="s">
        <v>4412</v>
      </c>
      <c r="F3295" t="s">
        <v>48</v>
      </c>
      <c r="G3295" s="46" t="s">
        <v>49</v>
      </c>
      <c r="H3295">
        <v>0.004295364268</v>
      </c>
      <c r="I3295" t="s">
        <v>37</v>
      </c>
      <c r="L3295" t="s">
        <v>50</v>
      </c>
      <c r="M3295" t="s">
        <v>39</v>
      </c>
      <c r="N3295" s="40"/>
      <c r="O3295" s="40"/>
      <c r="P3295" s="40"/>
      <c r="Q3295" s="40"/>
      <c r="R3295" s="39"/>
      <c r="S3295" s="39"/>
      <c r="T3295" s="39"/>
      <c r="U3295" s="40"/>
      <c r="V3295" s="39"/>
      <c r="W3295" s="69"/>
      <c r="Y3295" t="s">
        <v>40</v>
      </c>
      <c r="AA3295">
        <v>3899848</v>
      </c>
      <c r="AB3295" s="46" t="b">
        <v>0</v>
      </c>
      <c r="AD3295" s="8"/>
    </row>
    <row r="3296" ht="14.25" customHeight="1">
      <c r="A3296" s="38">
        <v>1287</v>
      </c>
      <c r="B3296" s="46" t="s">
        <v>44</v>
      </c>
      <c r="C3296" s="46" t="s">
        <v>45</v>
      </c>
      <c r="D3296" s="46" t="s">
        <v>4413</v>
      </c>
      <c r="E3296" s="46" t="s">
        <v>4414</v>
      </c>
      <c r="F3296" t="s">
        <v>48</v>
      </c>
      <c r="G3296" s="46" t="s">
        <v>49</v>
      </c>
      <c r="H3296">
        <v>0.006324118514</v>
      </c>
      <c r="I3296" t="s">
        <v>37</v>
      </c>
      <c r="L3296" t="s">
        <v>50</v>
      </c>
      <c r="M3296" t="s">
        <v>39</v>
      </c>
      <c r="N3296" s="40"/>
      <c r="O3296" s="40"/>
      <c r="P3296" s="40"/>
      <c r="Q3296" s="40"/>
      <c r="R3296" s="39"/>
      <c r="S3296" s="39"/>
      <c r="T3296" s="39"/>
      <c r="U3296" s="40"/>
      <c r="V3296" s="39"/>
      <c r="W3296" s="69"/>
      <c r="Y3296" t="s">
        <v>40</v>
      </c>
      <c r="AA3296">
        <v>10575</v>
      </c>
      <c r="AB3296" s="46" t="b">
        <v>0</v>
      </c>
      <c r="AD3296" s="8"/>
    </row>
    <row r="3297" ht="14.25" customHeight="1">
      <c r="A3297" s="38">
        <v>1287</v>
      </c>
      <c r="B3297" s="46" t="s">
        <v>44</v>
      </c>
      <c r="C3297" s="46" t="s">
        <v>45</v>
      </c>
      <c r="D3297" s="46" t="s">
        <v>4415</v>
      </c>
      <c r="E3297" s="46" t="s">
        <v>4416</v>
      </c>
      <c r="F3297" t="s">
        <v>48</v>
      </c>
      <c r="G3297" s="46" t="s">
        <v>49</v>
      </c>
      <c r="H3297">
        <v>0.000035481339</v>
      </c>
      <c r="I3297" t="s">
        <v>37</v>
      </c>
      <c r="L3297" s="46" t="str">
        <f>((I3297&amp;A3297)&amp;"-")&amp;B3297</f>
        <v>REF1287-Wang 99 - S3</v>
      </c>
      <c r="M3297" t="s">
        <v>39</v>
      </c>
      <c r="N3297" s="40"/>
      <c r="O3297" s="40"/>
      <c r="P3297" s="40"/>
      <c r="Q3297" s="40"/>
      <c r="R3297" s="39"/>
      <c r="S3297" s="39"/>
      <c r="T3297" s="39"/>
      <c r="U3297" s="40"/>
      <c r="V3297" s="39"/>
      <c r="W3297" s="69"/>
      <c r="Y3297" t="s">
        <v>40</v>
      </c>
      <c r="AA3297">
        <v>14001911</v>
      </c>
      <c r="AB3297" s="46" t="b">
        <v>0</v>
      </c>
      <c r="AD3297" s="8"/>
    </row>
    <row r="3298" ht="14.25" customHeight="1">
      <c r="A3298" s="38">
        <v>1287</v>
      </c>
      <c r="B3298" s="46" t="s">
        <v>44</v>
      </c>
      <c r="C3298" s="46" t="s">
        <v>45</v>
      </c>
      <c r="D3298" s="46" t="s">
        <v>4417</v>
      </c>
      <c r="E3298" s="46" t="s">
        <v>4418</v>
      </c>
      <c r="F3298" t="s">
        <v>48</v>
      </c>
      <c r="G3298" s="46" t="s">
        <v>49</v>
      </c>
      <c r="H3298">
        <v>0.000071944898</v>
      </c>
      <c r="I3298" t="s">
        <v>37</v>
      </c>
      <c r="L3298" t="s">
        <v>50</v>
      </c>
      <c r="M3298" t="s">
        <v>39</v>
      </c>
      <c r="N3298" s="40"/>
      <c r="O3298" s="40"/>
      <c r="P3298" s="40"/>
      <c r="Q3298" s="40"/>
      <c r="R3298" s="39"/>
      <c r="S3298" s="39"/>
      <c r="T3298" s="39"/>
      <c r="U3298" s="40"/>
      <c r="V3298" s="39"/>
      <c r="W3298" s="69"/>
      <c r="Y3298" t="s">
        <v>40</v>
      </c>
      <c r="AA3298">
        <v>8418667</v>
      </c>
      <c r="AB3298" s="46" t="b">
        <v>0</v>
      </c>
      <c r="AD3298" s="8"/>
    </row>
    <row r="3299" ht="14.25" customHeight="1">
      <c r="A3299" s="38">
        <v>1287</v>
      </c>
      <c r="B3299" s="46" t="s">
        <v>44</v>
      </c>
      <c r="C3299" s="46" t="s">
        <v>45</v>
      </c>
      <c r="D3299" s="46" t="s">
        <v>4419</v>
      </c>
      <c r="E3299" s="46" t="s">
        <v>4420</v>
      </c>
      <c r="F3299" t="s">
        <v>48</v>
      </c>
      <c r="G3299" s="46" t="s">
        <v>49</v>
      </c>
      <c r="H3299">
        <v>0.000860993752</v>
      </c>
      <c r="I3299" t="s">
        <v>37</v>
      </c>
      <c r="L3299" t="s">
        <v>50</v>
      </c>
      <c r="M3299" t="s">
        <v>39</v>
      </c>
      <c r="N3299" s="40"/>
      <c r="O3299" s="40"/>
      <c r="P3299" s="40"/>
      <c r="Q3299" s="40"/>
      <c r="R3299" s="39"/>
      <c r="S3299" s="39"/>
      <c r="T3299" s="39"/>
      <c r="U3299" s="40"/>
      <c r="V3299" s="39"/>
      <c r="W3299" s="69"/>
      <c r="Y3299" t="s">
        <v>40</v>
      </c>
      <c r="AA3299">
        <v>201641</v>
      </c>
      <c r="AB3299" s="46" t="b">
        <v>0</v>
      </c>
      <c r="AD3299" s="8"/>
    </row>
    <row r="3300" ht="14.25" customHeight="1">
      <c r="A3300" s="38">
        <v>1287</v>
      </c>
      <c r="B3300" s="46" t="s">
        <v>53</v>
      </c>
      <c r="C3300" s="46" t="s">
        <v>45</v>
      </c>
      <c r="D3300" s="46" t="s">
        <v>4421</v>
      </c>
      <c r="E3300" s="46" t="s">
        <v>4422</v>
      </c>
      <c r="F3300" t="s">
        <v>48</v>
      </c>
      <c r="G3300" s="46" t="s">
        <v>49</v>
      </c>
      <c r="H3300">
        <v>0.0019498446</v>
      </c>
      <c r="I3300" t="s">
        <v>37</v>
      </c>
      <c r="L3300" t="s">
        <v>50</v>
      </c>
      <c r="M3300" t="s">
        <v>39</v>
      </c>
      <c r="N3300" s="40"/>
      <c r="O3300" s="40"/>
      <c r="P3300" s="40"/>
      <c r="Q3300" s="40"/>
      <c r="R3300" s="39"/>
      <c r="S3300" s="39"/>
      <c r="T3300" s="39"/>
      <c r="U3300" s="40"/>
      <c r="V3300" s="39"/>
      <c r="W3300" s="69"/>
      <c r="Y3300" t="s">
        <v>40</v>
      </c>
      <c r="AA3300">
        <v>10468300</v>
      </c>
      <c r="AB3300" s="46" t="b">
        <v>0</v>
      </c>
      <c r="AD3300" s="8"/>
    </row>
    <row r="3301" ht="14.25" customHeight="1">
      <c r="A3301" s="38">
        <v>1287</v>
      </c>
      <c r="B3301" s="46" t="s">
        <v>53</v>
      </c>
      <c r="C3301" s="46" t="s">
        <v>45</v>
      </c>
      <c r="D3301" s="46" t="s">
        <v>4423</v>
      </c>
      <c r="E3301" s="46" t="s">
        <v>4424</v>
      </c>
      <c r="F3301" t="s">
        <v>48</v>
      </c>
      <c r="G3301" s="46" t="s">
        <v>49</v>
      </c>
      <c r="H3301">
        <v>0.000013489629</v>
      </c>
      <c r="I3301" t="s">
        <v>37</v>
      </c>
      <c r="L3301" s="46" t="str">
        <f>((I3301&amp;A3301)&amp;"-")&amp;B3301</f>
        <v>REF1287-Wang 99 - S1</v>
      </c>
      <c r="M3301" t="s">
        <v>39</v>
      </c>
      <c r="N3301" s="40"/>
      <c r="O3301" s="40"/>
      <c r="P3301" s="40"/>
      <c r="Q3301" s="40"/>
      <c r="R3301" s="39"/>
      <c r="S3301" s="39"/>
      <c r="T3301" s="39"/>
      <c r="U3301" s="40"/>
      <c r="V3301" s="39"/>
      <c r="W3301" s="69"/>
      <c r="Y3301" t="s">
        <v>40</v>
      </c>
      <c r="AA3301">
        <v>28295210</v>
      </c>
      <c r="AB3301" s="46" t="b">
        <v>0</v>
      </c>
      <c r="AD3301" s="8"/>
    </row>
    <row r="3302" ht="14.25" customHeight="1">
      <c r="A3302" s="38">
        <v>1287</v>
      </c>
      <c r="B3302" s="46" t="s">
        <v>53</v>
      </c>
      <c r="C3302" s="46" t="s">
        <v>45</v>
      </c>
      <c r="D3302" s="46" t="s">
        <v>4425</v>
      </c>
      <c r="E3302" s="46" t="s">
        <v>4426</v>
      </c>
      <c r="F3302" t="s">
        <v>48</v>
      </c>
      <c r="G3302" s="46" t="s">
        <v>49</v>
      </c>
      <c r="H3302">
        <v>0.000004365158</v>
      </c>
      <c r="I3302" t="s">
        <v>37</v>
      </c>
      <c r="L3302" s="46" t="str">
        <f>((I3302&amp;A3302)&amp;"-")&amp;B3302</f>
        <v>REF1287-Wang 99 - S1</v>
      </c>
      <c r="M3302" t="s">
        <v>39</v>
      </c>
      <c r="N3302" s="40"/>
      <c r="O3302" s="40"/>
      <c r="P3302" s="40"/>
      <c r="Q3302" s="40"/>
      <c r="R3302" s="39"/>
      <c r="S3302" s="39"/>
      <c r="T3302" s="39"/>
      <c r="U3302" s="40"/>
      <c r="V3302" s="39"/>
      <c r="W3302" s="69"/>
      <c r="Y3302" t="s">
        <v>40</v>
      </c>
      <c r="AA3302">
        <v>28295215</v>
      </c>
      <c r="AB3302" s="46" t="b">
        <v>0</v>
      </c>
      <c r="AD3302" s="8"/>
    </row>
    <row r="3303" ht="14.25" customHeight="1">
      <c r="A3303" s="38">
        <v>905</v>
      </c>
      <c r="B3303" s="44" t="s">
        <v>1728</v>
      </c>
      <c r="C3303" s="46" t="s">
        <v>1729</v>
      </c>
      <c r="D3303" s="46" t="s">
        <v>4427</v>
      </c>
      <c r="E3303" s="46" t="s">
        <v>4428</v>
      </c>
      <c r="F3303" s="41" t="s">
        <v>485</v>
      </c>
      <c r="G3303" s="41" t="s">
        <v>486</v>
      </c>
      <c r="H3303" s="65">
        <v>0.37</v>
      </c>
      <c r="I3303" t="s">
        <v>37</v>
      </c>
      <c r="K3303" s="46" t="s">
        <v>43</v>
      </c>
      <c r="L3303" s="46" t="s">
        <v>1732</v>
      </c>
      <c r="M3303" t="s">
        <v>39</v>
      </c>
      <c r="N3303" s="40">
        <f>U3303*V3303</f>
        <v>6.33590232</v>
      </c>
      <c r="O3303" s="40">
        <f>(1-V3303)*74.1216</f>
        <v>71.515484544</v>
      </c>
      <c r="P3303" s="40">
        <v>0.805</v>
      </c>
      <c r="Q3303" s="40">
        <v>1.244</v>
      </c>
      <c r="R3303" s="39">
        <f>N3303/Q3303</f>
        <v>5.09316906752412</v>
      </c>
      <c r="S3303" s="39">
        <f>O3303/P3303</f>
        <v>88.8391112347826</v>
      </c>
      <c r="T3303" s="39">
        <f>R3303+S3303</f>
        <v>93.9322803023067</v>
      </c>
      <c r="U3303" s="40">
        <v>180.202</v>
      </c>
      <c r="V3303" s="39">
        <v>0.03516</v>
      </c>
      <c r="W3303" s="69">
        <f>round(((1000*V3303)/T3303),2)</f>
        <v>0.37</v>
      </c>
      <c r="Y3303" t="s">
        <v>40</v>
      </c>
      <c r="AA3303">
        <v>9824</v>
      </c>
      <c r="AB3303" t="b">
        <v>1</v>
      </c>
      <c r="AD3303" s="8"/>
    </row>
    <row r="3304" ht="14.25" customHeight="1">
      <c r="A3304" s="38">
        <v>905</v>
      </c>
      <c r="B3304" s="44" t="s">
        <v>1728</v>
      </c>
      <c r="C3304" s="46" t="s">
        <v>1729</v>
      </c>
      <c r="D3304" s="46" t="s">
        <v>4427</v>
      </c>
      <c r="E3304" s="46" t="s">
        <v>4428</v>
      </c>
      <c r="F3304" s="41" t="s">
        <v>547</v>
      </c>
      <c r="G3304" s="41" t="s">
        <v>548</v>
      </c>
      <c r="H3304" s="65">
        <v>0.42</v>
      </c>
      <c r="I3304" t="s">
        <v>37</v>
      </c>
      <c r="K3304" s="46" t="s">
        <v>43</v>
      </c>
      <c r="L3304" s="46" t="s">
        <v>1732</v>
      </c>
      <c r="M3304" t="s">
        <v>39</v>
      </c>
      <c r="N3304" s="40">
        <f>U3304*V3304</f>
        <v>14.16027316</v>
      </c>
      <c r="O3304" s="40">
        <f>(1-V3304)*158.2811</f>
        <v>145.843371162</v>
      </c>
      <c r="P3304" s="40">
        <v>0.828</v>
      </c>
      <c r="Q3304" s="40">
        <v>1.244</v>
      </c>
      <c r="R3304" s="39">
        <f>N3304/Q3304</f>
        <v>11.3828562379421</v>
      </c>
      <c r="S3304" s="39">
        <f>O3304/P3304</f>
        <v>176.139337152174</v>
      </c>
      <c r="T3304" s="39">
        <f>R3304+S3304</f>
        <v>187.522193390116</v>
      </c>
      <c r="U3304" s="40">
        <v>180.202</v>
      </c>
      <c r="V3304" s="39">
        <v>0.07858</v>
      </c>
      <c r="W3304" s="69">
        <f>round(((1000*V3304)/T3304),2)</f>
        <v>0.42</v>
      </c>
      <c r="Y3304" t="s">
        <v>40</v>
      </c>
      <c r="AA3304">
        <v>9824</v>
      </c>
      <c r="AB3304" t="b">
        <v>1</v>
      </c>
      <c r="AD3304" s="8"/>
    </row>
    <row r="3305" ht="14.25" customHeight="1">
      <c r="A3305" s="38">
        <v>905</v>
      </c>
      <c r="B3305" s="44" t="s">
        <v>1728</v>
      </c>
      <c r="C3305" s="46" t="s">
        <v>1729</v>
      </c>
      <c r="D3305" s="46" t="s">
        <v>4427</v>
      </c>
      <c r="E3305" s="46" t="s">
        <v>4428</v>
      </c>
      <c r="F3305" s="41" t="s">
        <v>594</v>
      </c>
      <c r="G3305" s="41" t="s">
        <v>595</v>
      </c>
      <c r="H3305" s="65">
        <v>0.43</v>
      </c>
      <c r="I3305" t="s">
        <v>37</v>
      </c>
      <c r="K3305" s="46" t="s">
        <v>43</v>
      </c>
      <c r="L3305" s="46" t="s">
        <v>1732</v>
      </c>
      <c r="M3305" t="s">
        <v>39</v>
      </c>
      <c r="N3305" s="40">
        <f>U3305*V3305</f>
        <v>10.98150988</v>
      </c>
      <c r="O3305" s="40">
        <f>(1-V3305)*116.2013</f>
        <v>109.119992778</v>
      </c>
      <c r="P3305" s="40">
        <v>0.82</v>
      </c>
      <c r="Q3305" s="40">
        <v>1.244</v>
      </c>
      <c r="R3305" s="39">
        <f>N3305/Q3305</f>
        <v>8.82758028938907</v>
      </c>
      <c r="S3305" s="39">
        <f>O3305/P3305</f>
        <v>133.07316192439</v>
      </c>
      <c r="T3305" s="39">
        <f>R3305+S3305</f>
        <v>141.900742213779</v>
      </c>
      <c r="U3305" s="40">
        <v>180.202</v>
      </c>
      <c r="V3305" s="39">
        <v>0.06094</v>
      </c>
      <c r="W3305" s="69">
        <f>round(((1000*V3305)/T3305),2)</f>
        <v>0.43</v>
      </c>
      <c r="Y3305" t="s">
        <v>40</v>
      </c>
      <c r="AA3305">
        <v>9824</v>
      </c>
      <c r="AB3305" t="b">
        <v>1</v>
      </c>
      <c r="AD3305" s="8"/>
    </row>
    <row r="3306" ht="14.25" customHeight="1">
      <c r="A3306" s="38">
        <v>905</v>
      </c>
      <c r="B3306" s="44" t="s">
        <v>1728</v>
      </c>
      <c r="C3306" s="46" t="s">
        <v>1729</v>
      </c>
      <c r="D3306" s="46" t="s">
        <v>4427</v>
      </c>
      <c r="E3306" s="46" t="s">
        <v>4428</v>
      </c>
      <c r="F3306" s="41" t="s">
        <v>598</v>
      </c>
      <c r="G3306" s="41" t="s">
        <v>599</v>
      </c>
      <c r="H3306" s="65">
        <v>0.41</v>
      </c>
      <c r="I3306" t="s">
        <v>37</v>
      </c>
      <c r="K3306" s="46" t="s">
        <v>43</v>
      </c>
      <c r="L3306" s="46" t="s">
        <v>1732</v>
      </c>
      <c r="M3306" t="s">
        <v>39</v>
      </c>
      <c r="N3306" s="40">
        <f>U3306*V3306</f>
        <v>9.21553028</v>
      </c>
      <c r="O3306" s="40">
        <f>(1-V3306)*102.1748</f>
        <v>96.949580728</v>
      </c>
      <c r="P3306" s="40">
        <v>0.816</v>
      </c>
      <c r="Q3306" s="40">
        <v>1.244</v>
      </c>
      <c r="R3306" s="39">
        <f>N3306/Q3306</f>
        <v>7.40798254019292</v>
      </c>
      <c r="S3306" s="39">
        <f>O3306/P3306</f>
        <v>118.810760696078</v>
      </c>
      <c r="T3306" s="39">
        <f>R3306+S3306</f>
        <v>126.218743236271</v>
      </c>
      <c r="U3306" s="40">
        <v>180.202</v>
      </c>
      <c r="V3306" s="39">
        <v>0.05114</v>
      </c>
      <c r="W3306" s="69">
        <f>round(((1000*V3306)/T3306),2)</f>
        <v>0.41</v>
      </c>
      <c r="Y3306" t="s">
        <v>40</v>
      </c>
      <c r="AA3306">
        <v>9824</v>
      </c>
      <c r="AB3306" t="b">
        <v>1</v>
      </c>
      <c r="AD3306" s="8"/>
    </row>
    <row r="3307" ht="14.25" customHeight="1">
      <c r="A3307" s="38">
        <v>905</v>
      </c>
      <c r="B3307" s="44" t="s">
        <v>1728</v>
      </c>
      <c r="C3307" s="46" t="s">
        <v>1729</v>
      </c>
      <c r="D3307" s="46" t="s">
        <v>4427</v>
      </c>
      <c r="E3307" s="46" t="s">
        <v>4428</v>
      </c>
      <c r="F3307" s="41" t="s">
        <v>35</v>
      </c>
      <c r="G3307" s="41" t="s">
        <v>36</v>
      </c>
      <c r="H3307" s="65">
        <v>0.43</v>
      </c>
      <c r="I3307" t="s">
        <v>37</v>
      </c>
      <c r="K3307" s="46" t="s">
        <v>43</v>
      </c>
      <c r="L3307" s="46" t="s">
        <v>1732</v>
      </c>
      <c r="M3307" t="s">
        <v>39</v>
      </c>
      <c r="N3307" s="40">
        <f>U3307*V3307</f>
        <v>12.18345722</v>
      </c>
      <c r="O3307" s="40">
        <f>(1-V3307)*130.2279</f>
        <v>121.423191681</v>
      </c>
      <c r="P3307" s="40">
        <v>0.823</v>
      </c>
      <c r="Q3307" s="40">
        <v>1.244</v>
      </c>
      <c r="R3307" s="39">
        <f>N3307/Q3307</f>
        <v>9.79377590032154</v>
      </c>
      <c r="S3307" s="39">
        <f>O3307/P3307</f>
        <v>147.537292443499</v>
      </c>
      <c r="T3307" s="39">
        <f>R3307+S3307</f>
        <v>157.331068343821</v>
      </c>
      <c r="U3307" s="40">
        <v>180.202</v>
      </c>
      <c r="V3307" s="39">
        <v>0.06761</v>
      </c>
      <c r="W3307" s="69">
        <f>round(((1000*V3307)/T3307),2)</f>
        <v>0.43</v>
      </c>
      <c r="Y3307" t="s">
        <v>40</v>
      </c>
      <c r="AA3307">
        <v>9824</v>
      </c>
      <c r="AB3307" t="b">
        <v>1</v>
      </c>
      <c r="AD3307" s="8"/>
    </row>
    <row r="3308" ht="14.25" customHeight="1">
      <c r="A3308" s="38">
        <v>905</v>
      </c>
      <c r="B3308" s="44" t="s">
        <v>1728</v>
      </c>
      <c r="C3308" s="46" t="s">
        <v>1729</v>
      </c>
      <c r="D3308" s="46" t="s">
        <v>4427</v>
      </c>
      <c r="E3308" s="46" t="s">
        <v>4428</v>
      </c>
      <c r="F3308" s="41" t="s">
        <v>669</v>
      </c>
      <c r="G3308" s="41" t="s">
        <v>670</v>
      </c>
      <c r="H3308" s="65">
        <v>0.41</v>
      </c>
      <c r="I3308" t="s">
        <v>37</v>
      </c>
      <c r="K3308" s="46" t="s">
        <v>43</v>
      </c>
      <c r="L3308" s="46" t="s">
        <v>1732</v>
      </c>
      <c r="M3308" t="s">
        <v>39</v>
      </c>
      <c r="N3308" s="40">
        <f>U3308*V3308</f>
        <v>8.1000799</v>
      </c>
      <c r="O3308" s="40">
        <f>(1-V3308)*88.1482</f>
        <v>84.18593841</v>
      </c>
      <c r="P3308" s="40">
        <v>0.811</v>
      </c>
      <c r="Q3308" s="40">
        <v>1.244</v>
      </c>
      <c r="R3308" s="39">
        <f>N3308/Q3308</f>
        <v>6.51131824758842</v>
      </c>
      <c r="S3308" s="39">
        <f>O3308/P3308</f>
        <v>103.805102848335</v>
      </c>
      <c r="T3308" s="39">
        <f>R3308+S3308</f>
        <v>110.316421095924</v>
      </c>
      <c r="U3308" s="40">
        <v>180.202</v>
      </c>
      <c r="V3308" s="39">
        <v>0.04495</v>
      </c>
      <c r="W3308" s="69">
        <f>round(((1000*V3308)/T3308),2)</f>
        <v>0.41</v>
      </c>
      <c r="Y3308" t="s">
        <v>40</v>
      </c>
      <c r="AA3308">
        <v>9824</v>
      </c>
      <c r="AB3308" t="b">
        <v>1</v>
      </c>
      <c r="AD3308" s="8"/>
    </row>
    <row r="3309" ht="14.25" customHeight="1">
      <c r="A3309" s="38">
        <v>905</v>
      </c>
      <c r="B3309" s="44" t="s">
        <v>1728</v>
      </c>
      <c r="C3309" s="46" t="s">
        <v>1729</v>
      </c>
      <c r="D3309" s="46" t="s">
        <v>4427</v>
      </c>
      <c r="E3309" s="46" t="s">
        <v>4428</v>
      </c>
      <c r="F3309" s="41" t="s">
        <v>580</v>
      </c>
      <c r="G3309" s="41" t="s">
        <v>792</v>
      </c>
      <c r="H3309" s="65">
        <v>0.38</v>
      </c>
      <c r="I3309" t="s">
        <v>37</v>
      </c>
      <c r="K3309" s="46" t="s">
        <v>43</v>
      </c>
      <c r="L3309" s="46" t="s">
        <v>1732</v>
      </c>
      <c r="M3309" t="s">
        <v>39</v>
      </c>
      <c r="N3309" s="40">
        <f>U3309*V3309</f>
        <v>5.32316708</v>
      </c>
      <c r="O3309" s="40">
        <f>(1-V3309)*60.095</f>
        <v>58.3197937</v>
      </c>
      <c r="P3309" s="40">
        <v>0.795</v>
      </c>
      <c r="Q3309" s="40">
        <v>1.244</v>
      </c>
      <c r="R3309" s="39">
        <f>N3309/Q3309</f>
        <v>4.27907321543408</v>
      </c>
      <c r="S3309" s="39">
        <f>O3309/P3309</f>
        <v>73.3582310691824</v>
      </c>
      <c r="T3309" s="39">
        <f>R3309+S3309</f>
        <v>77.6373042846165</v>
      </c>
      <c r="U3309" s="40">
        <v>180.202</v>
      </c>
      <c r="V3309" s="39">
        <v>0.02954</v>
      </c>
      <c r="W3309" s="69">
        <f>round(((1000*V3309)/T3309),2)</f>
        <v>0.38</v>
      </c>
      <c r="Y3309" t="s">
        <v>40</v>
      </c>
      <c r="AA3309">
        <v>9824</v>
      </c>
      <c r="AB3309" t="b">
        <v>1</v>
      </c>
      <c r="AD3309" s="8"/>
    </row>
    <row r="3310" ht="14.25" customHeight="1">
      <c r="A3310" s="38">
        <v>905</v>
      </c>
      <c r="B3310" s="44" t="s">
        <v>1728</v>
      </c>
      <c r="C3310" s="46" t="s">
        <v>1729</v>
      </c>
      <c r="D3310" s="46" t="s">
        <v>4427</v>
      </c>
      <c r="E3310" s="46" t="s">
        <v>4428</v>
      </c>
      <c r="F3310" s="41" t="s">
        <v>671</v>
      </c>
      <c r="G3310" s="41" t="s">
        <v>672</v>
      </c>
      <c r="H3310" s="65">
        <v>0.33</v>
      </c>
      <c r="I3310" t="s">
        <v>37</v>
      </c>
      <c r="K3310" s="46" t="s">
        <v>43</v>
      </c>
      <c r="L3310" s="46" t="s">
        <v>1732</v>
      </c>
      <c r="M3310" t="s">
        <v>39</v>
      </c>
      <c r="N3310" s="40">
        <f>U3310*V3310</f>
        <v>5.65473876</v>
      </c>
      <c r="O3310" s="40">
        <f>(1-V3310)*74.1216</f>
        <v>71.795664192</v>
      </c>
      <c r="P3310" s="40">
        <v>0.801</v>
      </c>
      <c r="Q3310" s="40">
        <v>1.244</v>
      </c>
      <c r="R3310" s="39">
        <f>N3310/Q3310</f>
        <v>4.54560993569132</v>
      </c>
      <c r="S3310" s="39">
        <f>O3310/P3310</f>
        <v>89.6325395655431</v>
      </c>
      <c r="T3310" s="39">
        <f>R3310+S3310</f>
        <v>94.1781495012344</v>
      </c>
      <c r="U3310" s="40">
        <v>180.202</v>
      </c>
      <c r="V3310" s="39">
        <v>0.03138</v>
      </c>
      <c r="W3310" s="69">
        <f>round(((1000*V3310)/T3310),2)</f>
        <v>0.33</v>
      </c>
      <c r="Y3310" t="s">
        <v>40</v>
      </c>
      <c r="AA3310">
        <v>9824</v>
      </c>
      <c r="AB3310" t="b">
        <v>1</v>
      </c>
      <c r="AD3310" s="8"/>
    </row>
    <row r="3311" ht="14.25" customHeight="1">
      <c r="A3311" s="38">
        <v>905</v>
      </c>
      <c r="B3311" s="44" t="s">
        <v>1728</v>
      </c>
      <c r="C3311" s="46" t="s">
        <v>1729</v>
      </c>
      <c r="D3311" s="46" t="s">
        <v>4427</v>
      </c>
      <c r="E3311" s="46" t="s">
        <v>4428</v>
      </c>
      <c r="F3311" s="41" t="s">
        <v>673</v>
      </c>
      <c r="G3311" s="41" t="s">
        <v>674</v>
      </c>
      <c r="H3311" s="65">
        <v>0.35</v>
      </c>
      <c r="I3311" t="s">
        <v>37</v>
      </c>
      <c r="K3311" s="46" t="s">
        <v>43</v>
      </c>
      <c r="L3311" s="46" t="s">
        <v>1732</v>
      </c>
      <c r="M3311" t="s">
        <v>39</v>
      </c>
      <c r="N3311" s="40">
        <f>U3311*V3311</f>
        <v>9.88227768</v>
      </c>
      <c r="O3311" s="40">
        <f>(1-V3311)*130.2279</f>
        <v>123.086201964</v>
      </c>
      <c r="P3311" s="40">
        <v>0.821</v>
      </c>
      <c r="Q3311" s="40">
        <v>1.244</v>
      </c>
      <c r="R3311" s="39">
        <f>N3311/Q3311</f>
        <v>7.94395311897106</v>
      </c>
      <c r="S3311" s="39">
        <f>O3311/P3311</f>
        <v>149.922292282582</v>
      </c>
      <c r="T3311" s="39">
        <f>R3311+S3311</f>
        <v>157.866245401553</v>
      </c>
      <c r="U3311" s="40">
        <v>180.202</v>
      </c>
      <c r="V3311" s="39">
        <v>0.05484</v>
      </c>
      <c r="W3311" s="69">
        <f>round(((1000*V3311)/T3311),2)</f>
        <v>0.35</v>
      </c>
      <c r="Y3311" t="s">
        <v>40</v>
      </c>
      <c r="AA3311">
        <v>9824</v>
      </c>
      <c r="AB3311" t="b">
        <v>1</v>
      </c>
      <c r="AD3311" s="8"/>
    </row>
    <row r="3312" ht="14.25" customHeight="1">
      <c r="A3312" s="38">
        <v>905</v>
      </c>
      <c r="B3312" s="44" t="s">
        <v>1728</v>
      </c>
      <c r="C3312" s="46" t="s">
        <v>1729</v>
      </c>
      <c r="D3312" s="46" t="s">
        <v>4427</v>
      </c>
      <c r="E3312" s="46" t="s">
        <v>4428</v>
      </c>
      <c r="F3312" s="41" t="s">
        <v>677</v>
      </c>
      <c r="G3312" s="41" t="s">
        <v>678</v>
      </c>
      <c r="H3312" s="65">
        <v>0.36</v>
      </c>
      <c r="I3312" t="s">
        <v>37</v>
      </c>
      <c r="K3312" s="46" t="s">
        <v>43</v>
      </c>
      <c r="L3312" s="46" t="s">
        <v>1732</v>
      </c>
      <c r="M3312" t="s">
        <v>39</v>
      </c>
      <c r="N3312" s="40">
        <f>U3312*V3312</f>
        <v>8.10368394</v>
      </c>
      <c r="O3312" s="40">
        <f>(1-V3312)*102.1748</f>
        <v>97.579999244</v>
      </c>
      <c r="P3312" s="40">
        <v>0.814</v>
      </c>
      <c r="Q3312" s="40">
        <v>1.244</v>
      </c>
      <c r="R3312" s="39">
        <f>N3312/Q3312</f>
        <v>6.51421538585209</v>
      </c>
      <c r="S3312" s="39">
        <f>O3312/P3312</f>
        <v>119.877148948403</v>
      </c>
      <c r="T3312" s="39">
        <f>R3312+S3312</f>
        <v>126.391364334255</v>
      </c>
      <c r="U3312" s="40">
        <v>180.202</v>
      </c>
      <c r="V3312" s="39">
        <v>0.04497</v>
      </c>
      <c r="W3312" s="69">
        <f>round(((1000*V3312)/T3312),2)</f>
        <v>0.36</v>
      </c>
      <c r="Y3312" t="s">
        <v>40</v>
      </c>
      <c r="AA3312">
        <v>9824</v>
      </c>
      <c r="AB3312" t="b">
        <v>1</v>
      </c>
      <c r="AD3312" s="8"/>
    </row>
    <row r="3313" ht="14.25" customHeight="1">
      <c r="A3313" s="38">
        <v>905</v>
      </c>
      <c r="B3313" s="44" t="s">
        <v>1728</v>
      </c>
      <c r="C3313" s="46" t="s">
        <v>1729</v>
      </c>
      <c r="D3313" s="46" t="s">
        <v>4427</v>
      </c>
      <c r="E3313" s="46" t="s">
        <v>4428</v>
      </c>
      <c r="F3313" s="41" t="s">
        <v>679</v>
      </c>
      <c r="G3313" s="41" t="s">
        <v>1119</v>
      </c>
      <c r="H3313" s="65">
        <v>0.25</v>
      </c>
      <c r="I3313" t="s">
        <v>37</v>
      </c>
      <c r="K3313" s="46" t="s">
        <v>43</v>
      </c>
      <c r="L3313" s="46" t="s">
        <v>1732</v>
      </c>
      <c r="M3313" t="s">
        <v>39</v>
      </c>
      <c r="N3313" s="40">
        <f>U3313*V3313</f>
        <v>4.2978177</v>
      </c>
      <c r="O3313" s="40">
        <f>(1-V3313)*74.1216</f>
        <v>72.35379984</v>
      </c>
      <c r="P3313" s="40">
        <v>0.801</v>
      </c>
      <c r="Q3313" s="40">
        <v>1.244</v>
      </c>
      <c r="R3313" s="39">
        <f>N3313/Q3313</f>
        <v>3.45483737942122</v>
      </c>
      <c r="S3313" s="39">
        <f>O3313/P3313</f>
        <v>90.3293381273408</v>
      </c>
      <c r="T3313" s="39">
        <f>R3313+S3313</f>
        <v>93.784175506762</v>
      </c>
      <c r="U3313" s="40">
        <v>180.202</v>
      </c>
      <c r="V3313" s="39">
        <v>0.02385</v>
      </c>
      <c r="W3313" s="69">
        <f>round(((1000*V3313)/T3313),2)</f>
        <v>0.25</v>
      </c>
      <c r="Y3313" t="s">
        <v>40</v>
      </c>
      <c r="AA3313">
        <v>9824</v>
      </c>
      <c r="AB3313" t="b">
        <v>1</v>
      </c>
      <c r="AD3313" s="8"/>
    </row>
    <row r="3314" ht="14.25" customHeight="1">
      <c r="A3314" s="38">
        <v>905</v>
      </c>
      <c r="B3314" s="44" t="s">
        <v>1728</v>
      </c>
      <c r="C3314" s="46" t="s">
        <v>1729</v>
      </c>
      <c r="D3314" s="46" t="s">
        <v>4427</v>
      </c>
      <c r="E3314" s="46" t="s">
        <v>4428</v>
      </c>
      <c r="F3314" s="41" t="s">
        <v>3769</v>
      </c>
      <c r="G3314" s="41" t="s">
        <v>3770</v>
      </c>
      <c r="H3314" s="65">
        <v>0.4</v>
      </c>
      <c r="I3314" t="s">
        <v>37</v>
      </c>
      <c r="K3314" s="46" t="s">
        <v>43</v>
      </c>
      <c r="L3314" s="46" t="s">
        <v>1732</v>
      </c>
      <c r="M3314" t="s">
        <v>39</v>
      </c>
      <c r="N3314" s="40">
        <f>U3314*V3314</f>
        <v>7.96853244</v>
      </c>
      <c r="O3314" s="40">
        <f>(1-V3314)*88.1482</f>
        <v>84.250286596</v>
      </c>
      <c r="P3314" s="40">
        <v>0.811</v>
      </c>
      <c r="Q3314" s="40">
        <v>1.244</v>
      </c>
      <c r="R3314" s="39">
        <f>N3314/Q3314</f>
        <v>6.40557270096463</v>
      </c>
      <c r="S3314" s="39">
        <f>O3314/P3314</f>
        <v>103.884447097411</v>
      </c>
      <c r="T3314" s="39">
        <f>R3314+S3314</f>
        <v>110.290019798375</v>
      </c>
      <c r="U3314" s="40">
        <v>180.202</v>
      </c>
      <c r="V3314" s="39">
        <v>0.04422</v>
      </c>
      <c r="W3314" s="69">
        <f>round(((1000*V3314)/T3314),2)</f>
        <v>0.4</v>
      </c>
      <c r="Y3314" t="s">
        <v>40</v>
      </c>
      <c r="AA3314">
        <v>9824</v>
      </c>
      <c r="AB3314" t="b">
        <v>1</v>
      </c>
      <c r="AD3314" s="8"/>
    </row>
    <row r="3315" ht="14.25" customHeight="1">
      <c r="A3315" s="38">
        <v>905</v>
      </c>
      <c r="B3315" s="44" t="s">
        <v>1728</v>
      </c>
      <c r="C3315" s="46" t="s">
        <v>1729</v>
      </c>
      <c r="D3315" s="46" t="s">
        <v>4427</v>
      </c>
      <c r="E3315" s="46" t="s">
        <v>4428</v>
      </c>
      <c r="F3315" s="41" t="s">
        <v>681</v>
      </c>
      <c r="G3315" s="41" t="s">
        <v>1120</v>
      </c>
      <c r="H3315" s="65">
        <v>0.31</v>
      </c>
      <c r="I3315" t="s">
        <v>37</v>
      </c>
      <c r="K3315" s="46" t="s">
        <v>43</v>
      </c>
      <c r="L3315" s="46" t="s">
        <v>1732</v>
      </c>
      <c r="M3315" t="s">
        <v>39</v>
      </c>
      <c r="N3315" s="40">
        <f>U3315*V3315</f>
        <v>5.24928426</v>
      </c>
      <c r="O3315" s="40">
        <f>(1-V3315)*74.1216</f>
        <v>71.962437792</v>
      </c>
      <c r="P3315" s="40">
        <v>0.804</v>
      </c>
      <c r="Q3315" s="40">
        <v>1.244</v>
      </c>
      <c r="R3315" s="39">
        <f>N3315/Q3315</f>
        <v>4.21968188102894</v>
      </c>
      <c r="S3315" s="39">
        <f>O3315/P3315</f>
        <v>89.505519641791</v>
      </c>
      <c r="T3315" s="39">
        <f>R3315+S3315</f>
        <v>93.72520152282</v>
      </c>
      <c r="U3315" s="40">
        <v>180.202</v>
      </c>
      <c r="V3315" s="39">
        <v>0.02913</v>
      </c>
      <c r="W3315" s="69">
        <f>round(((1000*V3315)/T3315),2)</f>
        <v>0.31</v>
      </c>
      <c r="Y3315" t="s">
        <v>40</v>
      </c>
      <c r="AA3315">
        <v>9824</v>
      </c>
      <c r="AB3315" t="b">
        <v>1</v>
      </c>
      <c r="AD3315" s="8"/>
    </row>
    <row r="3316" ht="14.25" customHeight="1">
      <c r="A3316" s="38">
        <v>905</v>
      </c>
      <c r="B3316" s="44" t="s">
        <v>1728</v>
      </c>
      <c r="C3316" s="46" t="s">
        <v>1729</v>
      </c>
      <c r="D3316" s="46" t="s">
        <v>4427</v>
      </c>
      <c r="E3316" s="46" t="s">
        <v>4428</v>
      </c>
      <c r="F3316" s="41" t="s">
        <v>683</v>
      </c>
      <c r="G3316" s="41" t="s">
        <v>684</v>
      </c>
      <c r="H3316" s="65">
        <v>0.35</v>
      </c>
      <c r="I3316" t="s">
        <v>37</v>
      </c>
      <c r="K3316" s="46" t="s">
        <v>43</v>
      </c>
      <c r="L3316" s="46" t="s">
        <v>1732</v>
      </c>
      <c r="M3316" t="s">
        <v>39</v>
      </c>
      <c r="N3316" s="40">
        <f>U3316*V3316</f>
        <v>6.87110226</v>
      </c>
      <c r="O3316" s="40">
        <f>(1-V3316)*88.1482</f>
        <v>84.787109134</v>
      </c>
      <c r="P3316" s="40">
        <v>0.809</v>
      </c>
      <c r="Q3316" s="40">
        <v>1.244</v>
      </c>
      <c r="R3316" s="39">
        <f>N3316/Q3316</f>
        <v>5.52339409967846</v>
      </c>
      <c r="S3316" s="39">
        <f>O3316/P3316</f>
        <v>104.80483205686</v>
      </c>
      <c r="T3316" s="39">
        <f>R3316+S3316</f>
        <v>110.328226156539</v>
      </c>
      <c r="U3316" s="40">
        <v>180.202</v>
      </c>
      <c r="V3316" s="39">
        <v>0.03813</v>
      </c>
      <c r="W3316" s="69">
        <f>round(((1000*V3316)/T3316),2)</f>
        <v>0.35</v>
      </c>
      <c r="Y3316" t="s">
        <v>40</v>
      </c>
      <c r="AA3316">
        <v>9824</v>
      </c>
      <c r="AB3316" t="b">
        <v>1</v>
      </c>
      <c r="AD3316" s="8"/>
    </row>
    <row r="3317" ht="14.25" customHeight="1">
      <c r="A3317" s="38">
        <v>905</v>
      </c>
      <c r="B3317" s="44" t="s">
        <v>1728</v>
      </c>
      <c r="C3317" s="46" t="s">
        <v>1729</v>
      </c>
      <c r="D3317" s="46" t="s">
        <v>4427</v>
      </c>
      <c r="E3317" s="46" t="s">
        <v>4428</v>
      </c>
      <c r="F3317" s="41" t="s">
        <v>584</v>
      </c>
      <c r="G3317" s="41" t="s">
        <v>1733</v>
      </c>
      <c r="H3317" s="65">
        <v>0.29</v>
      </c>
      <c r="I3317" t="s">
        <v>37</v>
      </c>
      <c r="K3317" s="46" t="s">
        <v>43</v>
      </c>
      <c r="L3317" s="46" t="s">
        <v>1732</v>
      </c>
      <c r="M3317" t="s">
        <v>39</v>
      </c>
      <c r="N3317" s="40">
        <f>U3317*V3317</f>
        <v>4.03832682</v>
      </c>
      <c r="O3317" s="40">
        <f>(1-V3317)*60.095</f>
        <v>58.74827105</v>
      </c>
      <c r="P3317" s="40">
        <v>0.791</v>
      </c>
      <c r="Q3317" s="40">
        <v>1.244</v>
      </c>
      <c r="R3317" s="39">
        <f>N3317/Q3317</f>
        <v>3.2462434244373</v>
      </c>
      <c r="S3317" s="39">
        <f>O3317/P3317</f>
        <v>74.2708862831858</v>
      </c>
      <c r="T3317" s="39">
        <f>R3317+S3317</f>
        <v>77.5171297076231</v>
      </c>
      <c r="U3317" s="40">
        <v>180.202</v>
      </c>
      <c r="V3317" s="39">
        <v>0.02241</v>
      </c>
      <c r="W3317" s="69">
        <f>round(((1000*V3317)/T3317),2)</f>
        <v>0.29</v>
      </c>
      <c r="Y3317" t="s">
        <v>40</v>
      </c>
      <c r="AA3317">
        <v>9824</v>
      </c>
      <c r="AB3317" t="b">
        <v>1</v>
      </c>
      <c r="AD3317" s="8"/>
    </row>
    <row r="3318" ht="14.25" customHeight="1">
      <c r="A3318" s="38">
        <v>905</v>
      </c>
      <c r="B3318" s="44" t="s">
        <v>1728</v>
      </c>
      <c r="C3318" s="46" t="s">
        <v>1729</v>
      </c>
      <c r="D3318" s="46" t="s">
        <v>4427</v>
      </c>
      <c r="E3318" s="46" t="s">
        <v>4428</v>
      </c>
      <c r="F3318" s="41" t="s">
        <v>1832</v>
      </c>
      <c r="G3318" s="41" t="s">
        <v>1833</v>
      </c>
      <c r="H3318" s="65">
        <v>0.07</v>
      </c>
      <c r="I3318" t="s">
        <v>37</v>
      </c>
      <c r="K3318" s="46" t="s">
        <v>43</v>
      </c>
      <c r="L3318" s="46" t="s">
        <v>1732</v>
      </c>
      <c r="M3318" t="s">
        <v>39</v>
      </c>
      <c r="N3318" s="40">
        <f>U3318*V3318</f>
        <v>2.04709472</v>
      </c>
      <c r="O3318" s="40">
        <f>(1-V3318)*114.2285</f>
        <v>112.93086424</v>
      </c>
      <c r="P3318" s="40">
        <v>0.709</v>
      </c>
      <c r="Q3318" s="40">
        <v>1.244</v>
      </c>
      <c r="R3318" s="39">
        <f>N3318/Q3318</f>
        <v>1.64557453376206</v>
      </c>
      <c r="S3318" s="39">
        <f>O3318/P3318</f>
        <v>159.28189596615</v>
      </c>
      <c r="T3318" s="39">
        <f>R3318+S3318</f>
        <v>160.927470499912</v>
      </c>
      <c r="U3318" s="40">
        <v>180.202</v>
      </c>
      <c r="V3318" s="39">
        <v>0.01136</v>
      </c>
      <c r="W3318" s="69">
        <f>round(((1000*V3318)/T3318),2)</f>
        <v>0.07</v>
      </c>
      <c r="Y3318" t="s">
        <v>40</v>
      </c>
      <c r="AA3318">
        <v>9824</v>
      </c>
      <c r="AB3318" t="b">
        <v>1</v>
      </c>
      <c r="AD3318" s="8"/>
    </row>
    <row r="3319" ht="14.25" customHeight="1">
      <c r="A3319" s="38">
        <v>905</v>
      </c>
      <c r="B3319" s="44" t="s">
        <v>1728</v>
      </c>
      <c r="C3319" s="46" t="s">
        <v>1729</v>
      </c>
      <c r="D3319" s="46" t="s">
        <v>4427</v>
      </c>
      <c r="E3319" s="46" t="s">
        <v>4428</v>
      </c>
      <c r="F3319" s="41" t="s">
        <v>685</v>
      </c>
      <c r="G3319" s="41" t="s">
        <v>686</v>
      </c>
      <c r="H3319" s="65">
        <v>0.31</v>
      </c>
      <c r="I3319" t="s">
        <v>37</v>
      </c>
      <c r="K3319" s="46" t="s">
        <v>43</v>
      </c>
      <c r="L3319" s="46" t="s">
        <v>1732</v>
      </c>
      <c r="M3319" t="s">
        <v>39</v>
      </c>
      <c r="N3319" s="40">
        <f>U3319*V3319</f>
        <v>6.11064982</v>
      </c>
      <c r="O3319" s="40">
        <f>(1-V3319)*88.1482</f>
        <v>85.159094538</v>
      </c>
      <c r="P3319" s="40">
        <v>0.809</v>
      </c>
      <c r="Q3319" s="40">
        <v>1.244</v>
      </c>
      <c r="R3319" s="39">
        <f>N3319/Q3319</f>
        <v>4.91209792604502</v>
      </c>
      <c r="S3319" s="39">
        <f>O3319/P3319</f>
        <v>105.264640961681</v>
      </c>
      <c r="T3319" s="39">
        <f>R3319+S3319</f>
        <v>110.176738887726</v>
      </c>
      <c r="U3319" s="40">
        <v>180.202</v>
      </c>
      <c r="V3319" s="39">
        <v>0.03391</v>
      </c>
      <c r="W3319" s="69">
        <f>round(((1000*V3319)/T3319),2)</f>
        <v>0.31</v>
      </c>
      <c r="Y3319" t="s">
        <v>40</v>
      </c>
      <c r="AA3319">
        <v>9824</v>
      </c>
      <c r="AB3319" t="b">
        <v>1</v>
      </c>
      <c r="AD3319" s="8"/>
    </row>
    <row r="3320" ht="14.25" customHeight="1">
      <c r="A3320" s="38">
        <v>905</v>
      </c>
      <c r="B3320" s="44" t="s">
        <v>1728</v>
      </c>
      <c r="C3320" s="46" t="s">
        <v>1729</v>
      </c>
      <c r="D3320" s="46" t="s">
        <v>4427</v>
      </c>
      <c r="E3320" s="46" t="s">
        <v>4428</v>
      </c>
      <c r="F3320" s="41" t="s">
        <v>687</v>
      </c>
      <c r="G3320" s="41" t="s">
        <v>688</v>
      </c>
      <c r="H3320" s="65">
        <v>0.29</v>
      </c>
      <c r="I3320" t="s">
        <v>37</v>
      </c>
      <c r="K3320" s="46" t="s">
        <v>43</v>
      </c>
      <c r="L3320" s="46" t="s">
        <v>1732</v>
      </c>
      <c r="M3320" t="s">
        <v>39</v>
      </c>
      <c r="N3320" s="40">
        <f>U3320*V3320</f>
        <v>6.5503427</v>
      </c>
      <c r="O3320" s="40">
        <f>(1-V3320)*102.1748</f>
        <v>98.46074602</v>
      </c>
      <c r="P3320" s="40">
        <v>0.811</v>
      </c>
      <c r="Q3320" s="40">
        <v>1.244</v>
      </c>
      <c r="R3320" s="39">
        <f>N3320/Q3320</f>
        <v>5.26554879421222</v>
      </c>
      <c r="S3320" s="39">
        <f>O3320/P3320</f>
        <v>121.40659188656</v>
      </c>
      <c r="T3320" s="39">
        <f>R3320+S3320</f>
        <v>126.672140680772</v>
      </c>
      <c r="U3320" s="40">
        <v>180.202</v>
      </c>
      <c r="V3320" s="39">
        <v>0.03635</v>
      </c>
      <c r="W3320" s="69">
        <f>round(((1000*V3320)/T3320),2)</f>
        <v>0.29</v>
      </c>
      <c r="Y3320" t="s">
        <v>40</v>
      </c>
      <c r="AA3320">
        <v>9824</v>
      </c>
      <c r="AB3320" t="b">
        <v>1</v>
      </c>
      <c r="AD3320" s="8"/>
    </row>
    <row r="3321" ht="14.25" customHeight="1">
      <c r="A3321" s="38">
        <v>905</v>
      </c>
      <c r="B3321" s="44" t="s">
        <v>1728</v>
      </c>
      <c r="C3321" s="46" t="s">
        <v>1729</v>
      </c>
      <c r="D3321" s="46" t="s">
        <v>4427</v>
      </c>
      <c r="E3321" s="46" t="s">
        <v>4428</v>
      </c>
      <c r="F3321" s="41" t="s">
        <v>689</v>
      </c>
      <c r="G3321" s="41" t="s">
        <v>762</v>
      </c>
      <c r="H3321" s="65">
        <v>1.57</v>
      </c>
      <c r="I3321" t="s">
        <v>37</v>
      </c>
      <c r="K3321" s="46" t="s">
        <v>43</v>
      </c>
      <c r="L3321" s="46" t="s">
        <v>1732</v>
      </c>
      <c r="M3321" t="s">
        <v>39</v>
      </c>
      <c r="N3321" s="40">
        <f>U3321*V3321</f>
        <v>18.1463414</v>
      </c>
      <c r="O3321" s="40">
        <f>(1-V3321)*41.0519</f>
        <v>36.91797367</v>
      </c>
      <c r="P3321" s="40">
        <v>0.747</v>
      </c>
      <c r="Q3321" s="40">
        <v>1.244</v>
      </c>
      <c r="R3321" s="39">
        <f>N3321/Q3321</f>
        <v>14.5870911575563</v>
      </c>
      <c r="S3321" s="39">
        <f>O3321/P3321</f>
        <v>49.4216514993307</v>
      </c>
      <c r="T3321" s="39">
        <f>R3321+S3321</f>
        <v>64.0087426568869</v>
      </c>
      <c r="U3321" s="40">
        <v>180.202</v>
      </c>
      <c r="V3321" s="39">
        <v>0.1007</v>
      </c>
      <c r="W3321" s="69">
        <f>round(((1000*V3321)/T3321),2)</f>
        <v>1.57</v>
      </c>
      <c r="Y3321" t="s">
        <v>40</v>
      </c>
      <c r="AA3321">
        <v>9824</v>
      </c>
      <c r="AB3321" t="b">
        <v>1</v>
      </c>
      <c r="AD3321" s="8"/>
    </row>
    <row r="3322" ht="14.25" customHeight="1">
      <c r="A3322" s="38">
        <v>905</v>
      </c>
      <c r="B3322" s="44" t="s">
        <v>1728</v>
      </c>
      <c r="C3322" s="46" t="s">
        <v>1729</v>
      </c>
      <c r="D3322" s="46" t="s">
        <v>4427</v>
      </c>
      <c r="E3322" s="46" t="s">
        <v>4428</v>
      </c>
      <c r="F3322" s="41" t="s">
        <v>691</v>
      </c>
      <c r="G3322" s="41" t="s">
        <v>692</v>
      </c>
      <c r="H3322" s="65">
        <v>2.61</v>
      </c>
      <c r="I3322" t="s">
        <v>37</v>
      </c>
      <c r="K3322" s="46" t="s">
        <v>43</v>
      </c>
      <c r="L3322" s="46" t="s">
        <v>1732</v>
      </c>
      <c r="M3322" t="s">
        <v>39</v>
      </c>
      <c r="N3322" s="40">
        <f>U3322*V3322</f>
        <v>49.105045</v>
      </c>
      <c r="O3322" s="40">
        <f>(1-V3322)*78.1118</f>
        <v>56.8263345</v>
      </c>
      <c r="P3322" s="40">
        <v>0.873</v>
      </c>
      <c r="Q3322" s="40">
        <v>1.244</v>
      </c>
      <c r="R3322" s="39">
        <f>N3322/Q3322</f>
        <v>39.4735088424437</v>
      </c>
      <c r="S3322" s="39">
        <f>O3322/P3322</f>
        <v>65.0931666666667</v>
      </c>
      <c r="T3322" s="39">
        <f>R3322+S3322</f>
        <v>104.56667550911</v>
      </c>
      <c r="U3322" s="40">
        <v>180.202</v>
      </c>
      <c r="V3322" s="39">
        <v>0.2725</v>
      </c>
      <c r="W3322" s="69">
        <f>round(((1000*V3322)/T3322),2)</f>
        <v>2.61</v>
      </c>
      <c r="Y3322" t="s">
        <v>40</v>
      </c>
      <c r="AA3322">
        <v>9824</v>
      </c>
      <c r="AB3322" t="b">
        <v>1</v>
      </c>
      <c r="AD3322" s="8"/>
    </row>
    <row r="3323" ht="14.25" customHeight="1">
      <c r="A3323" s="38">
        <v>905</v>
      </c>
      <c r="B3323" s="44" t="s">
        <v>1728</v>
      </c>
      <c r="C3323" s="46" t="s">
        <v>1729</v>
      </c>
      <c r="D3323" s="46" t="s">
        <v>4427</v>
      </c>
      <c r="E3323" s="46" t="s">
        <v>4428</v>
      </c>
      <c r="F3323" s="41" t="s">
        <v>693</v>
      </c>
      <c r="G3323" s="41" t="s">
        <v>4429</v>
      </c>
      <c r="H3323" s="65">
        <v>1.93</v>
      </c>
      <c r="I3323" t="s">
        <v>37</v>
      </c>
      <c r="K3323" s="46" t="s">
        <v>43</v>
      </c>
      <c r="L3323" s="46" t="s">
        <v>1732</v>
      </c>
      <c r="M3323" t="s">
        <v>39</v>
      </c>
      <c r="N3323" s="40">
        <f>U3323*V3323</f>
        <v>34.3645214</v>
      </c>
      <c r="O3323" s="40">
        <f>(1-V3323)*69.1051</f>
        <v>55.92675743</v>
      </c>
      <c r="P3323" s="40">
        <v>0.785</v>
      </c>
      <c r="Q3323" s="40">
        <v>1.244</v>
      </c>
      <c r="R3323" s="39">
        <f>N3323/Q3323</f>
        <v>27.6242133440514</v>
      </c>
      <c r="S3323" s="39">
        <f>O3323/P3323</f>
        <v>71.2442769808917</v>
      </c>
      <c r="T3323" s="39">
        <f>R3323+S3323</f>
        <v>98.8684903249432</v>
      </c>
      <c r="U3323" s="40">
        <v>180.202</v>
      </c>
      <c r="V3323" s="39">
        <v>0.1907</v>
      </c>
      <c r="W3323" s="69">
        <f>round(((1000*V3323)/T3323),2)</f>
        <v>1.93</v>
      </c>
      <c r="Y3323" t="s">
        <v>40</v>
      </c>
      <c r="AA3323">
        <v>9824</v>
      </c>
      <c r="AB3323" t="b">
        <v>1</v>
      </c>
      <c r="AD3323" s="8"/>
    </row>
    <row r="3324" ht="14.25" customHeight="1">
      <c r="A3324" s="38">
        <v>905</v>
      </c>
      <c r="B3324" s="44" t="s">
        <v>1728</v>
      </c>
      <c r="C3324" s="46" t="s">
        <v>1729</v>
      </c>
      <c r="D3324" s="46" t="s">
        <v>4427</v>
      </c>
      <c r="E3324" s="46" t="s">
        <v>4428</v>
      </c>
      <c r="F3324" s="41" t="s">
        <v>1123</v>
      </c>
      <c r="G3324" s="41" t="s">
        <v>1124</v>
      </c>
      <c r="H3324" s="65">
        <v>1.83</v>
      </c>
      <c r="I3324" t="s">
        <v>37</v>
      </c>
      <c r="K3324" s="46" t="s">
        <v>43</v>
      </c>
      <c r="L3324" s="46" t="s">
        <v>1732</v>
      </c>
      <c r="M3324" t="s">
        <v>39</v>
      </c>
      <c r="N3324" s="40">
        <f>U3324*V3324</f>
        <v>33.2292488</v>
      </c>
      <c r="O3324" s="40">
        <f>(1-V3324)*153.8227</f>
        <v>125.45779412</v>
      </c>
      <c r="P3324" s="40">
        <v>1.697</v>
      </c>
      <c r="Q3324" s="40">
        <v>1.244</v>
      </c>
      <c r="R3324" s="39">
        <f>N3324/Q3324</f>
        <v>26.7116147909968</v>
      </c>
      <c r="S3324" s="39">
        <f>O3324/P3324</f>
        <v>73.9291656570418</v>
      </c>
      <c r="T3324" s="39">
        <f>R3324+S3324</f>
        <v>100.640780448039</v>
      </c>
      <c r="U3324" s="40">
        <v>180.202</v>
      </c>
      <c r="V3324" s="39">
        <v>0.1844</v>
      </c>
      <c r="W3324" s="69">
        <f>round(((1000*V3324)/T3324),2)</f>
        <v>1.83</v>
      </c>
      <c r="Y3324" t="s">
        <v>40</v>
      </c>
      <c r="AA3324">
        <v>9824</v>
      </c>
      <c r="AB3324" t="b">
        <v>1</v>
      </c>
      <c r="AD3324" s="8"/>
    </row>
    <row r="3325" ht="14.25" customHeight="1">
      <c r="A3325" s="38">
        <v>905</v>
      </c>
      <c r="B3325" s="44" t="s">
        <v>1728</v>
      </c>
      <c r="C3325" s="46" t="s">
        <v>1729</v>
      </c>
      <c r="D3325" s="46" t="s">
        <v>4427</v>
      </c>
      <c r="E3325" s="46" t="s">
        <v>4428</v>
      </c>
      <c r="F3325" s="41" t="s">
        <v>695</v>
      </c>
      <c r="G3325" s="41" t="s">
        <v>696</v>
      </c>
      <c r="H3325" s="65">
        <v>0.15</v>
      </c>
      <c r="I3325" t="s">
        <v>37</v>
      </c>
      <c r="K3325" s="46" t="s">
        <v>43</v>
      </c>
      <c r="L3325" s="46" t="s">
        <v>1732</v>
      </c>
      <c r="M3325" t="s">
        <v>39</v>
      </c>
      <c r="N3325" s="40">
        <f>U3325*V3325</f>
        <v>2.96071886</v>
      </c>
      <c r="O3325" s="40">
        <f>(1-V3325)*84.1595</f>
        <v>82.776759415</v>
      </c>
      <c r="P3325" s="40">
        <v>0.79</v>
      </c>
      <c r="Q3325" s="40">
        <v>1.244</v>
      </c>
      <c r="R3325" s="39">
        <f>N3325/Q3325</f>
        <v>2.37999908360129</v>
      </c>
      <c r="S3325" s="39">
        <f>O3325/P3325</f>
        <v>104.780708120253</v>
      </c>
      <c r="T3325" s="39">
        <f>R3325+S3325</f>
        <v>107.160707203854</v>
      </c>
      <c r="U3325" s="40">
        <v>180.202</v>
      </c>
      <c r="V3325" s="39">
        <v>0.01643</v>
      </c>
      <c r="W3325" s="69">
        <f>round(((1000*V3325)/T3325),2)</f>
        <v>0.15</v>
      </c>
      <c r="Y3325" t="s">
        <v>40</v>
      </c>
      <c r="AA3325">
        <v>9824</v>
      </c>
      <c r="AB3325" t="b">
        <v>1</v>
      </c>
      <c r="AD3325" s="8"/>
    </row>
    <row r="3326" ht="14.25" customHeight="1">
      <c r="A3326" s="38">
        <v>905</v>
      </c>
      <c r="B3326" s="44" t="s">
        <v>1728</v>
      </c>
      <c r="C3326" s="46" t="s">
        <v>1729</v>
      </c>
      <c r="D3326" s="46" t="s">
        <v>4427</v>
      </c>
      <c r="E3326" s="46" t="s">
        <v>4428</v>
      </c>
      <c r="F3326" s="41" t="s">
        <v>697</v>
      </c>
      <c r="G3326" s="41" t="s">
        <v>698</v>
      </c>
      <c r="H3326" s="65">
        <v>0.17</v>
      </c>
      <c r="I3326" t="s">
        <v>37</v>
      </c>
      <c r="K3326" s="46" t="s">
        <v>43</v>
      </c>
      <c r="L3326" s="46" t="s">
        <v>1732</v>
      </c>
      <c r="M3326" t="s">
        <v>39</v>
      </c>
      <c r="N3326" s="40">
        <f>U3326*V3326</f>
        <v>4.3608884</v>
      </c>
      <c r="O3326" s="40">
        <f>(1-V3326)*112.2126</f>
        <v>109.49705508</v>
      </c>
      <c r="P3326" s="40">
        <v>0.79</v>
      </c>
      <c r="Q3326" s="40">
        <v>1.244</v>
      </c>
      <c r="R3326" s="39">
        <f>N3326/Q3326</f>
        <v>3.50553729903537</v>
      </c>
      <c r="S3326" s="39">
        <f>O3326/P3326</f>
        <v>138.603867189873</v>
      </c>
      <c r="T3326" s="39">
        <f>R3326+S3326</f>
        <v>142.109404488909</v>
      </c>
      <c r="U3326" s="40">
        <v>180.202</v>
      </c>
      <c r="V3326" s="39">
        <v>0.0242</v>
      </c>
      <c r="W3326" s="69">
        <f>round(((1000*V3326)/T3326),2)</f>
        <v>0.17</v>
      </c>
      <c r="Y3326" t="s">
        <v>40</v>
      </c>
      <c r="AA3326">
        <v>9824</v>
      </c>
      <c r="AB3326" t="b">
        <v>1</v>
      </c>
      <c r="AD3326" s="8"/>
    </row>
    <row r="3327" ht="14.25" customHeight="1">
      <c r="A3327" s="38">
        <v>905</v>
      </c>
      <c r="B3327" s="44" t="s">
        <v>1728</v>
      </c>
      <c r="C3327" s="46" t="s">
        <v>1729</v>
      </c>
      <c r="D3327" s="46" t="s">
        <v>4427</v>
      </c>
      <c r="E3327" s="46" t="s">
        <v>4428</v>
      </c>
      <c r="F3327" s="41" t="s">
        <v>699</v>
      </c>
      <c r="G3327" s="41" t="s">
        <v>4430</v>
      </c>
      <c r="H3327" s="65">
        <v>0.82</v>
      </c>
      <c r="I3327" t="s">
        <v>37</v>
      </c>
      <c r="K3327" s="46" t="s">
        <v>43</v>
      </c>
      <c r="L3327" s="46" t="s">
        <v>1732</v>
      </c>
      <c r="M3327" t="s">
        <v>39</v>
      </c>
      <c r="N3327" s="40">
        <f>U3327*V3327</f>
        <v>13.23944094</v>
      </c>
      <c r="O3327" s="40">
        <f>(1-V3327)*86.1323</f>
        <v>79.804159919</v>
      </c>
      <c r="P3327" s="40">
        <v>1.004</v>
      </c>
      <c r="Q3327" s="40">
        <v>1.244</v>
      </c>
      <c r="R3327" s="39">
        <f>N3327/Q3327</f>
        <v>10.6426374115756</v>
      </c>
      <c r="S3327" s="39">
        <f>O3327/P3327</f>
        <v>79.4862150587649</v>
      </c>
      <c r="T3327" s="39">
        <f>R3327+S3327</f>
        <v>90.1288524703405</v>
      </c>
      <c r="U3327" s="40">
        <v>180.202</v>
      </c>
      <c r="V3327" s="39">
        <v>0.07347</v>
      </c>
      <c r="W3327" s="69">
        <f>round(((1000*V3327)/T3327),2)</f>
        <v>0.82</v>
      </c>
      <c r="Y3327" t="s">
        <v>40</v>
      </c>
      <c r="AA3327">
        <v>9824</v>
      </c>
      <c r="AB3327" t="b">
        <v>1</v>
      </c>
      <c r="AD3327" s="8"/>
    </row>
    <row r="3328" ht="14.25" customHeight="1">
      <c r="A3328" s="38">
        <v>905</v>
      </c>
      <c r="B3328" s="44" t="s">
        <v>1728</v>
      </c>
      <c r="C3328" s="46" t="s">
        <v>1729</v>
      </c>
      <c r="D3328" s="46" t="s">
        <v>4427</v>
      </c>
      <c r="E3328" s="46" t="s">
        <v>4428</v>
      </c>
      <c r="F3328" s="41" t="s">
        <v>701</v>
      </c>
      <c r="G3328" s="41" t="s">
        <v>1834</v>
      </c>
      <c r="H3328" s="65">
        <v>0.12</v>
      </c>
      <c r="I3328" t="s">
        <v>37</v>
      </c>
      <c r="K3328" s="46" t="s">
        <v>43</v>
      </c>
      <c r="L3328" s="46" t="s">
        <v>1732</v>
      </c>
      <c r="M3328" t="s">
        <v>39</v>
      </c>
      <c r="N3328" s="40">
        <f>U3328*V3328</f>
        <v>4.17347832</v>
      </c>
      <c r="O3328" s="40">
        <f>(1-V3328)*142.2817</f>
        <v>138.986455828</v>
      </c>
      <c r="P3328" s="40">
        <v>0.734</v>
      </c>
      <c r="Q3328" s="40">
        <v>1.244</v>
      </c>
      <c r="R3328" s="39">
        <f>N3328/Q3328</f>
        <v>3.35488610932476</v>
      </c>
      <c r="S3328" s="39">
        <f>O3328/P3328</f>
        <v>189.354844452316</v>
      </c>
      <c r="T3328" s="39">
        <f>R3328+S3328</f>
        <v>192.709730561641</v>
      </c>
      <c r="U3328" s="40">
        <v>180.202</v>
      </c>
      <c r="V3328" s="39">
        <v>0.02316</v>
      </c>
      <c r="W3328" s="69">
        <f>round(((1000*V3328)/T3328),2)</f>
        <v>0.12</v>
      </c>
      <c r="Y3328" t="s">
        <v>40</v>
      </c>
      <c r="AA3328">
        <v>9824</v>
      </c>
      <c r="AB3328" t="b">
        <v>1</v>
      </c>
      <c r="AD3328" s="8"/>
    </row>
    <row r="3329" ht="14.25" customHeight="1">
      <c r="A3329" s="38">
        <v>905</v>
      </c>
      <c r="B3329" s="44" t="s">
        <v>1728</v>
      </c>
      <c r="C3329" s="46" t="s">
        <v>1729</v>
      </c>
      <c r="D3329" s="46" t="s">
        <v>4427</v>
      </c>
      <c r="E3329" s="46" t="s">
        <v>4428</v>
      </c>
      <c r="F3329" s="41" t="s">
        <v>703</v>
      </c>
      <c r="G3329" s="41" t="s">
        <v>704</v>
      </c>
      <c r="H3329" s="65">
        <v>0.37</v>
      </c>
      <c r="I3329" t="s">
        <v>37</v>
      </c>
      <c r="K3329" s="46" t="s">
        <v>43</v>
      </c>
      <c r="L3329" s="46" t="s">
        <v>1732</v>
      </c>
      <c r="M3329" t="s">
        <v>39</v>
      </c>
      <c r="N3329" s="40">
        <f>U3329*V3329</f>
        <v>11.09864118</v>
      </c>
      <c r="O3329" s="40">
        <f>(1-V3329)*130.2279</f>
        <v>122.207163639</v>
      </c>
      <c r="P3329" s="40">
        <v>0.78</v>
      </c>
      <c r="Q3329" s="40">
        <v>1.244</v>
      </c>
      <c r="R3329" s="39">
        <f>N3329/Q3329</f>
        <v>8.9217372829582</v>
      </c>
      <c r="S3329" s="39">
        <f>O3329/P3329</f>
        <v>156.675850819231</v>
      </c>
      <c r="T3329" s="39">
        <f>R3329+S3329</f>
        <v>165.597588102189</v>
      </c>
      <c r="U3329" s="40">
        <v>180.202</v>
      </c>
      <c r="V3329" s="39">
        <v>0.06159</v>
      </c>
      <c r="W3329" s="69">
        <f>round(((1000*V3329)/T3329),2)</f>
        <v>0.37</v>
      </c>
      <c r="Y3329" t="s">
        <v>40</v>
      </c>
      <c r="AA3329">
        <v>9824</v>
      </c>
      <c r="AB3329" t="b">
        <v>1</v>
      </c>
      <c r="AD3329" s="8"/>
    </row>
    <row r="3330" ht="14.25" customHeight="1">
      <c r="A3330" s="38">
        <v>905</v>
      </c>
      <c r="B3330" s="44" t="s">
        <v>1728</v>
      </c>
      <c r="C3330" s="46" t="s">
        <v>1729</v>
      </c>
      <c r="D3330" s="46" t="s">
        <v>4427</v>
      </c>
      <c r="E3330" s="46" t="s">
        <v>4428</v>
      </c>
      <c r="F3330" s="41" t="s">
        <v>1605</v>
      </c>
      <c r="G3330" s="41" t="s">
        <v>1606</v>
      </c>
      <c r="H3330" s="65">
        <v>4.03</v>
      </c>
      <c r="I3330" t="s">
        <v>37</v>
      </c>
      <c r="K3330" s="46" t="s">
        <v>43</v>
      </c>
      <c r="L3330" s="46" t="s">
        <v>1732</v>
      </c>
      <c r="M3330" t="s">
        <v>39</v>
      </c>
      <c r="N3330" s="40">
        <f>U3330*V3330</f>
        <v>71.4320728</v>
      </c>
      <c r="O3330" s="40">
        <f>(1-V3330)*84.9326</f>
        <v>51.26531736</v>
      </c>
      <c r="P3330" s="40">
        <v>1.252</v>
      </c>
      <c r="Q3330" s="40">
        <v>1.244</v>
      </c>
      <c r="R3330" s="39">
        <f>N3330/Q3330</f>
        <v>57.4212803858521</v>
      </c>
      <c r="S3330" s="39">
        <f>O3330/P3330</f>
        <v>40.9467391054313</v>
      </c>
      <c r="T3330" s="39">
        <f>R3330+S3330</f>
        <v>98.3680194912834</v>
      </c>
      <c r="U3330" s="40">
        <v>180.202</v>
      </c>
      <c r="V3330" s="39">
        <v>0.3964</v>
      </c>
      <c r="W3330" s="69">
        <f>round(((1000*V3330)/T3330),2)</f>
        <v>4.03</v>
      </c>
      <c r="Y3330" t="s">
        <v>40</v>
      </c>
      <c r="AA3330">
        <v>9824</v>
      </c>
      <c r="AB3330" t="b">
        <v>1</v>
      </c>
      <c r="AD3330" s="8"/>
    </row>
    <row r="3331" ht="14.25" customHeight="1">
      <c r="A3331" s="38">
        <v>905</v>
      </c>
      <c r="B3331" s="44" t="s">
        <v>1728</v>
      </c>
      <c r="C3331" s="46" t="s">
        <v>1729</v>
      </c>
      <c r="D3331" s="46" t="s">
        <v>4427</v>
      </c>
      <c r="E3331" s="46" t="s">
        <v>4428</v>
      </c>
      <c r="F3331" s="41" t="s">
        <v>705</v>
      </c>
      <c r="G3331" s="41" t="s">
        <v>1734</v>
      </c>
      <c r="H3331" s="65">
        <v>0.88</v>
      </c>
      <c r="I3331" t="s">
        <v>37</v>
      </c>
      <c r="K3331" s="46" t="s">
        <v>43</v>
      </c>
      <c r="L3331" s="46" t="s">
        <v>1732</v>
      </c>
      <c r="M3331" t="s">
        <v>39</v>
      </c>
      <c r="N3331" s="40">
        <f>U3331*V3331</f>
        <v>16.70832944</v>
      </c>
      <c r="O3331" s="40">
        <f>(1-V3331)*74.1216</f>
        <v>67.249045248</v>
      </c>
      <c r="P3331" s="40">
        <v>0.734</v>
      </c>
      <c r="Q3331" s="40">
        <v>1.244</v>
      </c>
      <c r="R3331" s="39">
        <f>N3331/Q3331</f>
        <v>13.4311329903537</v>
      </c>
      <c r="S3331" s="39">
        <f>O3331/P3331</f>
        <v>91.619952653951</v>
      </c>
      <c r="T3331" s="39">
        <f>R3331+S3331</f>
        <v>105.051085644305</v>
      </c>
      <c r="U3331" s="40">
        <v>180.202</v>
      </c>
      <c r="V3331" s="39">
        <v>0.09272</v>
      </c>
      <c r="W3331" s="69">
        <f>round(((1000*V3331)/T3331),2)</f>
        <v>0.88</v>
      </c>
      <c r="Y3331" t="s">
        <v>40</v>
      </c>
      <c r="AA3331">
        <v>9824</v>
      </c>
      <c r="AB3331" t="b">
        <v>1</v>
      </c>
      <c r="AD3331" s="8"/>
    </row>
    <row r="3332" ht="14.25" customHeight="1">
      <c r="A3332" s="38">
        <v>905</v>
      </c>
      <c r="B3332" s="44" t="s">
        <v>1728</v>
      </c>
      <c r="C3332" s="46" t="s">
        <v>1729</v>
      </c>
      <c r="D3332" s="46" t="s">
        <v>4427</v>
      </c>
      <c r="E3332" s="46" t="s">
        <v>4428</v>
      </c>
      <c r="F3332" s="41" t="s">
        <v>707</v>
      </c>
      <c r="G3332" s="41" t="s">
        <v>708</v>
      </c>
      <c r="H3332" s="65">
        <v>0.37</v>
      </c>
      <c r="I3332" t="s">
        <v>37</v>
      </c>
      <c r="K3332" s="46" t="s">
        <v>43</v>
      </c>
      <c r="L3332" s="46" t="s">
        <v>1732</v>
      </c>
      <c r="M3332" t="s">
        <v>39</v>
      </c>
      <c r="N3332" s="40">
        <f>U3332*V3332</f>
        <v>9.05334848</v>
      </c>
      <c r="O3332" s="40">
        <f>(1-V3332)*102.1748</f>
        <v>97.041538048</v>
      </c>
      <c r="P3332" s="40">
        <v>0.758</v>
      </c>
      <c r="Q3332" s="40">
        <v>1.244</v>
      </c>
      <c r="R3332" s="39">
        <f>N3332/Q3332</f>
        <v>7.27761131832798</v>
      </c>
      <c r="S3332" s="39">
        <f>O3332/P3332</f>
        <v>128.023137266491</v>
      </c>
      <c r="T3332" s="39">
        <f>R3332+S3332</f>
        <v>135.300748584819</v>
      </c>
      <c r="U3332" s="40">
        <v>180.202</v>
      </c>
      <c r="V3332" s="39">
        <v>0.05024</v>
      </c>
      <c r="W3332" s="69">
        <f>round(((1000*V3332)/T3332),2)</f>
        <v>0.37</v>
      </c>
      <c r="Y3332" t="s">
        <v>40</v>
      </c>
      <c r="AA3332">
        <v>9824</v>
      </c>
      <c r="AB3332" t="b">
        <v>1</v>
      </c>
      <c r="AD3332" s="8"/>
    </row>
    <row r="3333" ht="14.25" customHeight="1">
      <c r="A3333" s="38">
        <v>905</v>
      </c>
      <c r="B3333" s="44" t="s">
        <v>1728</v>
      </c>
      <c r="C3333" s="46" t="s">
        <v>1729</v>
      </c>
      <c r="D3333" s="46" t="s">
        <v>4427</v>
      </c>
      <c r="E3333" s="46" t="s">
        <v>4428</v>
      </c>
      <c r="F3333" s="41" t="s">
        <v>429</v>
      </c>
      <c r="G3333" s="41" t="s">
        <v>430</v>
      </c>
      <c r="H3333" s="65">
        <v>3.08</v>
      </c>
      <c r="I3333" t="s">
        <v>37</v>
      </c>
      <c r="K3333" s="46" t="s">
        <v>43</v>
      </c>
      <c r="L3333" s="46" t="s">
        <v>1732</v>
      </c>
      <c r="M3333" t="s">
        <v>39</v>
      </c>
      <c r="N3333" s="40">
        <f>U3333*V3333</f>
        <v>44.5279142</v>
      </c>
      <c r="O3333" s="40">
        <f>(1-V3333)*46.0684</f>
        <v>34.68489836</v>
      </c>
      <c r="P3333" s="40">
        <v>0.78</v>
      </c>
      <c r="Q3333" s="40">
        <v>1.244</v>
      </c>
      <c r="R3333" s="39">
        <f>N3333/Q3333</f>
        <v>35.7941432475884</v>
      </c>
      <c r="S3333" s="39">
        <f>O3333/P3333</f>
        <v>44.4678184102564</v>
      </c>
      <c r="T3333" s="39">
        <f>R3333+S3333</f>
        <v>80.2619616578448</v>
      </c>
      <c r="U3333" s="40">
        <v>180.202</v>
      </c>
      <c r="V3333" s="39">
        <v>0.2471</v>
      </c>
      <c r="W3333" s="69">
        <f>round(((1000*V3333)/T3333),2)</f>
        <v>3.08</v>
      </c>
      <c r="Y3333" t="s">
        <v>40</v>
      </c>
      <c r="AA3333">
        <v>9824</v>
      </c>
      <c r="AB3333" t="b">
        <v>1</v>
      </c>
      <c r="AD3333" s="8"/>
    </row>
    <row r="3334" ht="14.25" customHeight="1">
      <c r="A3334" s="38">
        <v>905</v>
      </c>
      <c r="B3334" s="44" t="s">
        <v>1728</v>
      </c>
      <c r="C3334" s="46" t="s">
        <v>1729</v>
      </c>
      <c r="D3334" s="46" t="s">
        <v>4427</v>
      </c>
      <c r="E3334" s="46" t="s">
        <v>4428</v>
      </c>
      <c r="F3334" s="41" t="s">
        <v>711</v>
      </c>
      <c r="G3334" s="41" t="s">
        <v>712</v>
      </c>
      <c r="H3334" s="65">
        <v>0.11</v>
      </c>
      <c r="I3334" t="s">
        <v>37</v>
      </c>
      <c r="K3334" s="46" t="s">
        <v>43</v>
      </c>
      <c r="L3334" s="46" t="s">
        <v>1732</v>
      </c>
      <c r="M3334" t="s">
        <v>39</v>
      </c>
      <c r="N3334" s="40">
        <f>U3334*V3334</f>
        <v>2.8201613</v>
      </c>
      <c r="O3334" s="40">
        <f>(1-V3334)*100.2019</f>
        <v>98.633740265</v>
      </c>
      <c r="P3334" s="40">
        <v>0.695</v>
      </c>
      <c r="Q3334" s="40">
        <v>1.244</v>
      </c>
      <c r="R3334" s="39">
        <f>N3334/Q3334</f>
        <v>2.26701069131833</v>
      </c>
      <c r="S3334" s="39">
        <f>O3334/P3334</f>
        <v>141.919050741007</v>
      </c>
      <c r="T3334" s="39">
        <f>R3334+S3334</f>
        <v>144.186061432326</v>
      </c>
      <c r="U3334" s="40">
        <v>180.202</v>
      </c>
      <c r="V3334" s="39">
        <v>0.01565</v>
      </c>
      <c r="W3334" s="69">
        <f>round(((1000*V3334)/T3334),2)</f>
        <v>0.11</v>
      </c>
      <c r="Y3334" t="s">
        <v>40</v>
      </c>
      <c r="AA3334">
        <v>9824</v>
      </c>
      <c r="AB3334" t="b">
        <v>1</v>
      </c>
      <c r="AD3334" s="8"/>
    </row>
    <row r="3335" ht="14.25" customHeight="1">
      <c r="A3335" s="38">
        <v>905</v>
      </c>
      <c r="B3335" s="44" t="s">
        <v>1728</v>
      </c>
      <c r="C3335" s="46" t="s">
        <v>1729</v>
      </c>
      <c r="D3335" s="46" t="s">
        <v>4427</v>
      </c>
      <c r="E3335" s="46" t="s">
        <v>4428</v>
      </c>
      <c r="F3335" s="41" t="s">
        <v>713</v>
      </c>
      <c r="G3335" s="41" t="s">
        <v>714</v>
      </c>
      <c r="H3335" s="65">
        <v>0.12</v>
      </c>
      <c r="I3335" t="s">
        <v>37</v>
      </c>
      <c r="K3335" s="46" t="s">
        <v>43</v>
      </c>
      <c r="L3335" s="46" t="s">
        <v>1732</v>
      </c>
      <c r="M3335" t="s">
        <v>39</v>
      </c>
      <c r="N3335" s="40">
        <f>U3335*V3335</f>
        <v>6.2079589</v>
      </c>
      <c r="O3335" s="40">
        <f>(1-V3335)*226.4412</f>
        <v>218.64030066</v>
      </c>
      <c r="P3335" s="40">
        <v>0.773</v>
      </c>
      <c r="Q3335" s="40">
        <v>1.244</v>
      </c>
      <c r="R3335" s="39">
        <f>N3335/Q3335</f>
        <v>4.99032065916399</v>
      </c>
      <c r="S3335" s="39">
        <f>O3335/P3335</f>
        <v>282.846443285899</v>
      </c>
      <c r="T3335" s="39">
        <f>R3335+S3335</f>
        <v>287.836763945063</v>
      </c>
      <c r="U3335" s="40">
        <v>180.202</v>
      </c>
      <c r="V3335" s="39">
        <v>0.03445</v>
      </c>
      <c r="W3335" s="69">
        <f>round(((1000*V3335)/T3335),2)</f>
        <v>0.12</v>
      </c>
      <c r="Y3335" t="s">
        <v>40</v>
      </c>
      <c r="AA3335">
        <v>9824</v>
      </c>
      <c r="AB3335" t="b">
        <v>1</v>
      </c>
      <c r="AD3335" s="8"/>
    </row>
    <row r="3336" ht="14.25" customHeight="1">
      <c r="A3336" s="38">
        <v>905</v>
      </c>
      <c r="B3336" s="44" t="s">
        <v>1728</v>
      </c>
      <c r="C3336" s="46" t="s">
        <v>1729</v>
      </c>
      <c r="D3336" s="46" t="s">
        <v>4427</v>
      </c>
      <c r="E3336" s="46" t="s">
        <v>4428</v>
      </c>
      <c r="F3336" s="41" t="s">
        <v>715</v>
      </c>
      <c r="G3336" s="41" t="s">
        <v>716</v>
      </c>
      <c r="H3336" s="65">
        <v>0.1</v>
      </c>
      <c r="I3336" t="s">
        <v>37</v>
      </c>
      <c r="K3336" s="46" t="s">
        <v>43</v>
      </c>
      <c r="L3336" s="46" t="s">
        <v>1732</v>
      </c>
      <c r="M3336" t="s">
        <v>39</v>
      </c>
      <c r="N3336" s="40">
        <f>180.202*0.01285</f>
        <v>2.3155957</v>
      </c>
      <c r="O3336" s="40">
        <f>86.1754*(1-0.01285)</f>
        <v>85.06804611</v>
      </c>
      <c r="P3336" s="40">
        <v>0.675</v>
      </c>
      <c r="Q3336" s="40">
        <v>1.244</v>
      </c>
      <c r="R3336" s="39">
        <f>N3336/Q3336</f>
        <v>1.86141133440514</v>
      </c>
      <c r="S3336" s="39">
        <f>O3336/P3336</f>
        <v>126.026734977778</v>
      </c>
      <c r="T3336" s="39">
        <f>R3336+S3336</f>
        <v>127.888146312183</v>
      </c>
      <c r="U3336" s="40">
        <v>180.202</v>
      </c>
      <c r="V3336" s="39">
        <v>0.01285</v>
      </c>
      <c r="W3336" s="69">
        <f>round(((1000*V3336)/T3336),2)</f>
        <v>0.1</v>
      </c>
      <c r="Y3336" t="s">
        <v>40</v>
      </c>
      <c r="AA3336">
        <v>9824</v>
      </c>
      <c r="AB3336" t="b">
        <v>1</v>
      </c>
      <c r="AD3336" s="8"/>
    </row>
    <row r="3337" ht="14.25" customHeight="1">
      <c r="A3337" s="38">
        <v>905</v>
      </c>
      <c r="B3337" s="44" t="s">
        <v>1728</v>
      </c>
      <c r="C3337" s="46" t="s">
        <v>1729</v>
      </c>
      <c r="D3337" s="46" t="s">
        <v>4427</v>
      </c>
      <c r="E3337" s="46" t="s">
        <v>4428</v>
      </c>
      <c r="F3337" s="41" t="s">
        <v>434</v>
      </c>
      <c r="G3337" s="41" t="s">
        <v>435</v>
      </c>
      <c r="H3337" s="65">
        <v>0.37</v>
      </c>
      <c r="I3337" t="s">
        <v>37</v>
      </c>
      <c r="K3337" s="46" t="s">
        <v>43</v>
      </c>
      <c r="L3337" s="46" t="s">
        <v>1732</v>
      </c>
      <c r="M3337" t="s">
        <v>39</v>
      </c>
      <c r="N3337" s="40">
        <f>U3337*V3337</f>
        <v>2.92467846</v>
      </c>
      <c r="O3337" s="40">
        <f>(1-V3337)*32.0419</f>
        <v>31.521859963</v>
      </c>
      <c r="P3337" s="40">
        <v>0.753</v>
      </c>
      <c r="Q3337" s="40">
        <v>1.244</v>
      </c>
      <c r="R3337" s="39">
        <f>N3337/Q3337</f>
        <v>2.35102770096463</v>
      </c>
      <c r="S3337" s="39">
        <f>O3337/P3337</f>
        <v>41.8616998180611</v>
      </c>
      <c r="T3337" s="39">
        <f>R3337+S3337</f>
        <v>44.2127275190257</v>
      </c>
      <c r="U3337" s="40">
        <v>180.202</v>
      </c>
      <c r="V3337" s="39">
        <v>0.01623</v>
      </c>
      <c r="W3337" s="69">
        <f>round(((1000*V3337)/T3337),2)</f>
        <v>0.37</v>
      </c>
      <c r="Y3337" t="s">
        <v>40</v>
      </c>
      <c r="AA3337">
        <v>9824</v>
      </c>
      <c r="AB3337" t="b">
        <v>1</v>
      </c>
      <c r="AD3337" s="8"/>
    </row>
    <row r="3338" ht="14.25" customHeight="1">
      <c r="A3338" s="38">
        <v>905</v>
      </c>
      <c r="B3338" s="44" t="s">
        <v>1728</v>
      </c>
      <c r="C3338" s="46" t="s">
        <v>1729</v>
      </c>
      <c r="D3338" s="46" t="s">
        <v>4427</v>
      </c>
      <c r="E3338" s="46" t="s">
        <v>4428</v>
      </c>
      <c r="F3338" s="41" t="s">
        <v>719</v>
      </c>
      <c r="G3338" s="41" t="s">
        <v>720</v>
      </c>
      <c r="H3338" s="65">
        <v>0.76</v>
      </c>
      <c r="I3338" t="s">
        <v>37</v>
      </c>
      <c r="K3338" s="46" t="s">
        <v>43</v>
      </c>
      <c r="L3338" s="46" t="s">
        <v>1732</v>
      </c>
      <c r="M3338" t="s">
        <v>39</v>
      </c>
      <c r="N3338" s="40">
        <f>U3338*V3338</f>
        <v>16.39297594</v>
      </c>
      <c r="O3338" s="40">
        <f>(1-V3338)*88.1482</f>
        <v>80.129358246</v>
      </c>
      <c r="P3338" s="40">
        <v>0.75</v>
      </c>
      <c r="Q3338" s="40">
        <v>1.244</v>
      </c>
      <c r="R3338" s="39">
        <f>N3338/Q3338</f>
        <v>13.177633392283</v>
      </c>
      <c r="S3338" s="39">
        <f>O3338/P3338</f>
        <v>106.839144328</v>
      </c>
      <c r="T3338" s="39">
        <f>R3338+S3338</f>
        <v>120.016777720283</v>
      </c>
      <c r="U3338" s="40">
        <v>180.202</v>
      </c>
      <c r="V3338" s="39">
        <v>0.09097</v>
      </c>
      <c r="W3338" s="69">
        <f>round(((1000*V3338)/T3338),2)</f>
        <v>0.76</v>
      </c>
      <c r="Y3338" t="s">
        <v>40</v>
      </c>
      <c r="AA3338">
        <v>9824</v>
      </c>
      <c r="AB3338" t="b">
        <v>1</v>
      </c>
      <c r="AD3338" s="8"/>
    </row>
    <row r="3339" ht="14.25" customHeight="1">
      <c r="A3339" s="38">
        <v>905</v>
      </c>
      <c r="B3339" s="44" t="s">
        <v>1728</v>
      </c>
      <c r="C3339" s="46" t="s">
        <v>1729</v>
      </c>
      <c r="D3339" s="46" t="s">
        <v>4427</v>
      </c>
      <c r="E3339" s="46" t="s">
        <v>4428</v>
      </c>
      <c r="F3339" s="41" t="s">
        <v>721</v>
      </c>
      <c r="G3339" s="41" t="s">
        <v>722</v>
      </c>
      <c r="H3339" s="65">
        <v>0.14</v>
      </c>
      <c r="I3339" t="s">
        <v>37</v>
      </c>
      <c r="K3339" s="46" t="s">
        <v>43</v>
      </c>
      <c r="L3339" s="46" t="s">
        <v>1732</v>
      </c>
      <c r="M3339" t="s">
        <v>39</v>
      </c>
      <c r="N3339" s="40">
        <f>U3339*V3339</f>
        <v>3.20399156</v>
      </c>
      <c r="O3339" s="40">
        <f>(1-V3339)*98.1861</f>
        <v>96.440351142</v>
      </c>
      <c r="P3339" s="40">
        <v>0.776</v>
      </c>
      <c r="Q3339" s="40">
        <v>1.244</v>
      </c>
      <c r="R3339" s="39">
        <f>N3339/Q3339</f>
        <v>2.57555591639871</v>
      </c>
      <c r="S3339" s="39">
        <f>O3339/P3339</f>
        <v>124.278803018041</v>
      </c>
      <c r="T3339" s="39">
        <f>R3339+S3339</f>
        <v>126.85435893444</v>
      </c>
      <c r="U3339" s="40">
        <v>180.202</v>
      </c>
      <c r="V3339" s="39">
        <v>0.01778</v>
      </c>
      <c r="W3339" s="69">
        <f>round(((1000*V3339)/T3339),2)</f>
        <v>0.14</v>
      </c>
      <c r="Y3339" t="s">
        <v>40</v>
      </c>
      <c r="AA3339">
        <v>9824</v>
      </c>
      <c r="AB3339" t="b">
        <v>1</v>
      </c>
      <c r="AD3339" s="8"/>
    </row>
    <row r="3340" ht="14.25" customHeight="1">
      <c r="A3340" s="38">
        <v>905</v>
      </c>
      <c r="B3340" s="44" t="s">
        <v>1728</v>
      </c>
      <c r="C3340" s="46" t="s">
        <v>1729</v>
      </c>
      <c r="D3340" s="46" t="s">
        <v>4427</v>
      </c>
      <c r="E3340" s="46" t="s">
        <v>4428</v>
      </c>
      <c r="F3340" s="41" t="s">
        <v>723</v>
      </c>
      <c r="G3340" s="41" t="s">
        <v>724</v>
      </c>
      <c r="H3340" s="65">
        <v>0.12</v>
      </c>
      <c r="I3340" t="s">
        <v>37</v>
      </c>
      <c r="K3340" s="46" t="s">
        <v>43</v>
      </c>
      <c r="L3340" s="46" t="s">
        <v>1732</v>
      </c>
      <c r="M3340" t="s">
        <v>39</v>
      </c>
      <c r="N3340" s="40">
        <f>U3340*V3340</f>
        <v>3.73558746</v>
      </c>
      <c r="O3340" s="40">
        <f>(1-V3340)*128.2551</f>
        <v>125.596371777</v>
      </c>
      <c r="P3340" s="40">
        <v>0.724</v>
      </c>
      <c r="Q3340" s="40">
        <v>1.244</v>
      </c>
      <c r="R3340" s="39">
        <f>N3340/Q3340</f>
        <v>3.00288381028939</v>
      </c>
      <c r="S3340" s="39">
        <f>O3340/P3340</f>
        <v>173.475651625691</v>
      </c>
      <c r="T3340" s="39">
        <f>R3340+S3340</f>
        <v>176.47853543598</v>
      </c>
      <c r="U3340" s="40">
        <v>180.202</v>
      </c>
      <c r="V3340" s="39">
        <v>0.02073</v>
      </c>
      <c r="W3340" s="69">
        <f>round(((1000*V3340)/T3340),2)</f>
        <v>0.12</v>
      </c>
      <c r="Y3340" t="s">
        <v>40</v>
      </c>
      <c r="AA3340">
        <v>9824</v>
      </c>
      <c r="AB3340" t="b">
        <v>1</v>
      </c>
      <c r="AD3340" s="8"/>
    </row>
    <row r="3341" ht="14.25" customHeight="1">
      <c r="A3341" s="38">
        <v>905</v>
      </c>
      <c r="B3341" s="44" t="s">
        <v>1728</v>
      </c>
      <c r="C3341" s="46" t="s">
        <v>1729</v>
      </c>
      <c r="D3341" s="46" t="s">
        <v>4427</v>
      </c>
      <c r="E3341" s="46" t="s">
        <v>4428</v>
      </c>
      <c r="F3341" s="41" t="s">
        <v>725</v>
      </c>
      <c r="G3341" s="41" t="s">
        <v>726</v>
      </c>
      <c r="H3341" s="65">
        <v>0.11</v>
      </c>
      <c r="I3341" t="s">
        <v>37</v>
      </c>
      <c r="K3341" s="46" t="s">
        <v>43</v>
      </c>
      <c r="L3341" s="46" t="s">
        <v>1732</v>
      </c>
      <c r="M3341" t="s">
        <v>39</v>
      </c>
      <c r="N3341" s="40">
        <f>U3341*V3341</f>
        <v>3.27787438</v>
      </c>
      <c r="O3341" s="40">
        <f>(1-V3341)*114.2285</f>
        <v>112.150683585</v>
      </c>
      <c r="P3341" s="40">
        <v>0.711</v>
      </c>
      <c r="Q3341" s="40">
        <v>1.244</v>
      </c>
      <c r="R3341" s="39">
        <f>N3341/Q3341</f>
        <v>2.63494725080386</v>
      </c>
      <c r="S3341" s="39">
        <f>O3341/P3341</f>
        <v>157.736545126582</v>
      </c>
      <c r="T3341" s="39">
        <f>R3341+S3341</f>
        <v>160.371492377386</v>
      </c>
      <c r="U3341" s="40">
        <v>180.202</v>
      </c>
      <c r="V3341" s="39">
        <v>0.01819</v>
      </c>
      <c r="W3341" s="69">
        <f>round(((1000*V3341)/T3341),2)</f>
        <v>0.11</v>
      </c>
      <c r="Y3341" t="s">
        <v>40</v>
      </c>
      <c r="AA3341">
        <v>9824</v>
      </c>
      <c r="AB3341" t="b">
        <v>1</v>
      </c>
      <c r="AD3341" s="8"/>
    </row>
    <row r="3342" ht="14.25" customHeight="1">
      <c r="A3342" s="38">
        <v>905</v>
      </c>
      <c r="B3342" s="44" t="s">
        <v>1728</v>
      </c>
      <c r="C3342" s="46" t="s">
        <v>1729</v>
      </c>
      <c r="D3342" s="46" t="s">
        <v>4427</v>
      </c>
      <c r="E3342" s="46" t="s">
        <v>4428</v>
      </c>
      <c r="F3342" s="41" t="s">
        <v>727</v>
      </c>
      <c r="G3342" s="41" t="s">
        <v>4431</v>
      </c>
      <c r="H3342" s="65">
        <v>1.99</v>
      </c>
      <c r="I3342" t="s">
        <v>37</v>
      </c>
      <c r="K3342" s="46" t="s">
        <v>43</v>
      </c>
      <c r="L3342" s="46" t="s">
        <v>1732</v>
      </c>
      <c r="M3342" t="s">
        <v>39</v>
      </c>
      <c r="N3342" s="40">
        <f>U3342*V3342</f>
        <v>29.9675926</v>
      </c>
      <c r="O3342" s="40">
        <f>(1-V3342)*55.0785</f>
        <v>45.91894545</v>
      </c>
      <c r="P3342" s="40">
        <v>0.771</v>
      </c>
      <c r="Q3342" s="40">
        <v>1.244</v>
      </c>
      <c r="R3342" s="39">
        <f>N3342/Q3342</f>
        <v>24.0897046623794</v>
      </c>
      <c r="S3342" s="39">
        <f>O3342/P3342</f>
        <v>59.5576464980545</v>
      </c>
      <c r="T3342" s="39">
        <f>R3342+S3342</f>
        <v>83.6473511604339</v>
      </c>
      <c r="U3342" s="40">
        <v>180.202</v>
      </c>
      <c r="V3342" s="39">
        <v>0.1663</v>
      </c>
      <c r="W3342" s="69">
        <f>round(((1000*V3342)/T3342),2)</f>
        <v>1.99</v>
      </c>
      <c r="Y3342" t="s">
        <v>40</v>
      </c>
      <c r="AA3342">
        <v>9824</v>
      </c>
      <c r="AB3342" t="b">
        <v>1</v>
      </c>
      <c r="AD3342" s="8"/>
    </row>
    <row r="3343" ht="14.25" customHeight="1">
      <c r="A3343" s="38">
        <v>905</v>
      </c>
      <c r="B3343" s="44" t="s">
        <v>1728</v>
      </c>
      <c r="C3343" s="46" t="s">
        <v>1729</v>
      </c>
      <c r="D3343" s="46" t="s">
        <v>4427</v>
      </c>
      <c r="E3343" s="46" t="s">
        <v>4428</v>
      </c>
      <c r="F3343" s="41" t="s">
        <v>729</v>
      </c>
      <c r="G3343" s="41" t="s">
        <v>730</v>
      </c>
      <c r="H3343" s="65">
        <v>0.12</v>
      </c>
      <c r="I3343" t="s">
        <v>37</v>
      </c>
      <c r="K3343" s="46" t="s">
        <v>43</v>
      </c>
      <c r="L3343" s="46" t="s">
        <v>1732</v>
      </c>
      <c r="M3343" t="s">
        <v>39</v>
      </c>
      <c r="N3343" s="40">
        <f>U3343*V3343</f>
        <v>3.62386222</v>
      </c>
      <c r="O3343" s="40">
        <f>(1-V3343)*140.2658</f>
        <v>137.445054762</v>
      </c>
      <c r="P3343" s="40">
        <v>0.812</v>
      </c>
      <c r="Q3343" s="40">
        <v>1.244</v>
      </c>
      <c r="R3343" s="39">
        <f>N3343/Q3343</f>
        <v>2.91307252411576</v>
      </c>
      <c r="S3343" s="39">
        <f>O3343/P3343</f>
        <v>169.267308820197</v>
      </c>
      <c r="T3343" s="39">
        <f>R3343+S3343</f>
        <v>172.180381344313</v>
      </c>
      <c r="U3343" s="40">
        <v>180.202</v>
      </c>
      <c r="V3343" s="39">
        <v>0.02011</v>
      </c>
      <c r="W3343" s="69">
        <f>round(((1000*V3343)/T3343),2)</f>
        <v>0.12</v>
      </c>
      <c r="Y3343" t="s">
        <v>40</v>
      </c>
      <c r="AA3343">
        <v>9824</v>
      </c>
      <c r="AB3343" t="b">
        <v>1</v>
      </c>
      <c r="AD3343" s="8"/>
    </row>
    <row r="3344" ht="14.25" customHeight="1">
      <c r="A3344" s="38">
        <v>905</v>
      </c>
      <c r="B3344" s="44" t="s">
        <v>1728</v>
      </c>
      <c r="C3344" s="46" t="s">
        <v>1729</v>
      </c>
      <c r="D3344" s="46" t="s">
        <v>4427</v>
      </c>
      <c r="E3344" s="46" t="s">
        <v>4428</v>
      </c>
      <c r="F3344" s="41" t="s">
        <v>731</v>
      </c>
      <c r="G3344" s="41" t="s">
        <v>767</v>
      </c>
      <c r="H3344" s="65">
        <v>2.17</v>
      </c>
      <c r="I3344" t="s">
        <v>37</v>
      </c>
      <c r="K3344" s="46" t="s">
        <v>43</v>
      </c>
      <c r="L3344" s="46" t="s">
        <v>1732</v>
      </c>
      <c r="M3344" t="s">
        <v>39</v>
      </c>
      <c r="N3344" s="40">
        <f>U3344*V3344</f>
        <v>45.3027828</v>
      </c>
      <c r="O3344" s="40">
        <f>(1-V3344)*92.1384</f>
        <v>68.97480624</v>
      </c>
      <c r="P3344" s="40">
        <v>0.871</v>
      </c>
      <c r="Q3344" s="40">
        <v>1.244</v>
      </c>
      <c r="R3344" s="39">
        <f>N3344/Q3344</f>
        <v>36.4170279742765</v>
      </c>
      <c r="S3344" s="39">
        <f>O3344/P3344</f>
        <v>79.1903630769231</v>
      </c>
      <c r="T3344" s="39">
        <f>R3344+S3344</f>
        <v>115.6073910512</v>
      </c>
      <c r="U3344" s="40">
        <v>180.202</v>
      </c>
      <c r="V3344" s="39">
        <v>0.2514</v>
      </c>
      <c r="W3344" s="69">
        <f>round(((1000*V3344)/T3344),2)</f>
        <v>2.17</v>
      </c>
      <c r="Y3344" t="s">
        <v>40</v>
      </c>
      <c r="AA3344">
        <v>9824</v>
      </c>
      <c r="AB3344" t="b">
        <v>1</v>
      </c>
      <c r="AD3344" s="8"/>
    </row>
    <row r="3345" ht="14.25" customHeight="1">
      <c r="A3345" s="38">
        <v>905</v>
      </c>
      <c r="B3345" s="44" t="s">
        <v>1728</v>
      </c>
      <c r="C3345" s="46" t="s">
        <v>1729</v>
      </c>
      <c r="D3345" s="46" t="s">
        <v>4427</v>
      </c>
      <c r="E3345" s="46" t="s">
        <v>4428</v>
      </c>
      <c r="F3345" s="41" t="s">
        <v>733</v>
      </c>
      <c r="G3345" s="41" t="s">
        <v>734</v>
      </c>
      <c r="H3345" s="65">
        <v>0.12</v>
      </c>
      <c r="I3345" t="s">
        <v>37</v>
      </c>
      <c r="K3345" s="46" t="s">
        <v>43</v>
      </c>
      <c r="L3345" s="46" t="s">
        <v>1732</v>
      </c>
      <c r="M3345" t="s">
        <v>39</v>
      </c>
      <c r="N3345" s="40">
        <f>U3345*V3345</f>
        <v>4.3969288</v>
      </c>
      <c r="O3345" s="40">
        <f>(1-V3345)*156.3083</f>
        <v>152.49437748</v>
      </c>
      <c r="P3345" s="40">
        <v>0.743</v>
      </c>
      <c r="Q3345" s="40">
        <v>1.244</v>
      </c>
      <c r="R3345" s="39">
        <f>N3345/Q3345</f>
        <v>3.53450868167203</v>
      </c>
      <c r="S3345" s="39">
        <f>O3345/P3345</f>
        <v>205.241423257066</v>
      </c>
      <c r="T3345" s="39">
        <f>R3345+S3345</f>
        <v>208.775931938738</v>
      </c>
      <c r="U3345" s="40">
        <v>180.202</v>
      </c>
      <c r="V3345" s="39">
        <v>0.0244</v>
      </c>
      <c r="W3345" s="69">
        <f>round(((1000*V3345)/T3345),2)</f>
        <v>0.12</v>
      </c>
      <c r="Y3345" t="s">
        <v>40</v>
      </c>
      <c r="AA3345">
        <v>9824</v>
      </c>
      <c r="AB3345" t="b">
        <v>1</v>
      </c>
      <c r="AD3345" s="8"/>
    </row>
    <row r="3346" ht="14.25" customHeight="1">
      <c r="A3346" s="38">
        <v>1308</v>
      </c>
      <c r="B3346" s="46" t="s">
        <v>41</v>
      </c>
      <c r="C3346" s="46" t="s">
        <v>42</v>
      </c>
      <c r="D3346" s="46" t="s">
        <v>4427</v>
      </c>
      <c r="E3346" s="46" t="s">
        <v>4432</v>
      </c>
      <c r="F3346" t="s">
        <v>35</v>
      </c>
      <c r="G3346" s="12" t="s">
        <v>36</v>
      </c>
      <c r="H3346">
        <v>0.429536426764887</v>
      </c>
      <c r="I3346" t="s">
        <v>37</v>
      </c>
      <c r="K3346" s="47" t="s">
        <v>43</v>
      </c>
      <c r="L3346" s="47" t="str">
        <f>((I3346&amp;A3346)&amp;"-")&amp;B3346</f>
        <v>REF1308-Abraham M.H. and Acree Jr. W.E. The solubility of liquid and solid compounds in dry octan-1-ol. Chemosphere (2013)</v>
      </c>
      <c r="M3346" t="s">
        <v>39</v>
      </c>
      <c r="N3346" s="71"/>
      <c r="O3346" s="71"/>
      <c r="P3346" s="71"/>
      <c r="Q3346" s="71"/>
      <c r="R3346" s="29"/>
      <c r="S3346" s="29"/>
      <c r="T3346" s="29"/>
      <c r="U3346" s="71"/>
      <c r="V3346" s="29"/>
      <c r="W3346" s="60"/>
      <c r="Y3346" t="s">
        <v>40</v>
      </c>
      <c r="AA3346">
        <v>9824</v>
      </c>
      <c r="AB3346" t="b">
        <f>if((W3346=""),false,true)</f>
        <v>0</v>
      </c>
      <c r="AD3346" s="37"/>
    </row>
    <row r="3347" ht="14.25" customHeight="1">
      <c r="A3347" s="38">
        <v>1287</v>
      </c>
      <c r="B3347" s="46" t="s">
        <v>53</v>
      </c>
      <c r="C3347" s="46" t="s">
        <v>45</v>
      </c>
      <c r="D3347" s="46" t="s">
        <v>4433</v>
      </c>
      <c r="E3347" s="46" t="s">
        <v>4434</v>
      </c>
      <c r="F3347" t="s">
        <v>48</v>
      </c>
      <c r="G3347" s="46" t="s">
        <v>49</v>
      </c>
      <c r="H3347">
        <v>0.000204173794</v>
      </c>
      <c r="I3347" t="s">
        <v>37</v>
      </c>
      <c r="L3347" t="s">
        <v>50</v>
      </c>
      <c r="M3347" t="s">
        <v>39</v>
      </c>
      <c r="N3347" s="40"/>
      <c r="O3347" s="40"/>
      <c r="P3347" s="40"/>
      <c r="Q3347" s="40"/>
      <c r="R3347" s="39"/>
      <c r="S3347" s="39"/>
      <c r="T3347" s="39"/>
      <c r="U3347" s="40"/>
      <c r="V3347" s="39"/>
      <c r="W3347" s="69"/>
      <c r="Y3347" t="s">
        <v>40</v>
      </c>
      <c r="AA3347">
        <v>5343</v>
      </c>
      <c r="AB3347" s="46" t="b">
        <v>0</v>
      </c>
      <c r="AD3347" s="8"/>
    </row>
    <row r="3348" ht="14.25" customHeight="1">
      <c r="A3348" s="38">
        <v>1287</v>
      </c>
      <c r="B3348" s="46" t="s">
        <v>44</v>
      </c>
      <c r="C3348" s="46" t="s">
        <v>45</v>
      </c>
      <c r="D3348" s="46" t="s">
        <v>4435</v>
      </c>
      <c r="E3348" s="46" t="s">
        <v>4436</v>
      </c>
      <c r="F3348" t="s">
        <v>48</v>
      </c>
      <c r="G3348" s="46" t="s">
        <v>49</v>
      </c>
      <c r="H3348">
        <v>0.011350108157</v>
      </c>
      <c r="I3348" t="s">
        <v>37</v>
      </c>
      <c r="L3348" t="s">
        <v>50</v>
      </c>
      <c r="M3348" t="s">
        <v>39</v>
      </c>
      <c r="N3348" s="40"/>
      <c r="O3348" s="40"/>
      <c r="P3348" s="40"/>
      <c r="Q3348" s="40"/>
      <c r="R3348" s="39"/>
      <c r="S3348" s="39"/>
      <c r="T3348" s="39"/>
      <c r="U3348" s="40"/>
      <c r="V3348" s="39"/>
      <c r="W3348" s="69"/>
      <c r="Y3348" t="s">
        <v>40</v>
      </c>
      <c r="AA3348">
        <v>514615</v>
      </c>
      <c r="AB3348" s="46" t="b">
        <v>0</v>
      </c>
      <c r="AD3348" s="8"/>
    </row>
    <row r="3349" ht="14.25" customHeight="1">
      <c r="A3349" s="38">
        <v>1287</v>
      </c>
      <c r="B3349" s="46" t="s">
        <v>44</v>
      </c>
      <c r="C3349" s="46" t="s">
        <v>45</v>
      </c>
      <c r="D3349" s="46" t="s">
        <v>4437</v>
      </c>
      <c r="E3349" s="46" t="s">
        <v>4438</v>
      </c>
      <c r="F3349" t="s">
        <v>48</v>
      </c>
      <c r="G3349" s="46" t="s">
        <v>49</v>
      </c>
      <c r="H3349">
        <v>0.000608135001</v>
      </c>
      <c r="I3349" t="s">
        <v>37</v>
      </c>
      <c r="L3349" t="s">
        <v>50</v>
      </c>
      <c r="M3349" t="s">
        <v>39</v>
      </c>
      <c r="N3349" s="40"/>
      <c r="O3349" s="40"/>
      <c r="P3349" s="40"/>
      <c r="Q3349" s="40"/>
      <c r="R3349" s="39"/>
      <c r="S3349" s="39"/>
      <c r="T3349" s="39"/>
      <c r="U3349" s="40"/>
      <c r="V3349" s="39"/>
      <c r="W3349" s="69"/>
      <c r="Y3349" t="s">
        <v>40</v>
      </c>
      <c r="AA3349">
        <v>58600</v>
      </c>
      <c r="AB3349" s="46" t="b">
        <v>0</v>
      </c>
      <c r="AD3349" s="8"/>
    </row>
    <row r="3350" ht="14.25" customHeight="1">
      <c r="A3350" s="38">
        <v>1287</v>
      </c>
      <c r="B3350" s="46" t="s">
        <v>53</v>
      </c>
      <c r="C3350" s="46" t="s">
        <v>45</v>
      </c>
      <c r="D3350" s="46" t="s">
        <v>4439</v>
      </c>
      <c r="E3350" s="46" t="s">
        <v>4440</v>
      </c>
      <c r="F3350" t="s">
        <v>48</v>
      </c>
      <c r="G3350" s="46" t="s">
        <v>49</v>
      </c>
      <c r="H3350">
        <v>0.000000012023</v>
      </c>
      <c r="I3350" t="s">
        <v>37</v>
      </c>
      <c r="L3350" s="46" t="str">
        <f>((I3350&amp;A3350)&amp;"-")&amp;B3350</f>
        <v>REF1287-Wang 99 - S1</v>
      </c>
      <c r="M3350" t="s">
        <v>39</v>
      </c>
      <c r="N3350" s="40"/>
      <c r="O3350" s="40"/>
      <c r="P3350" s="40"/>
      <c r="Q3350" s="40"/>
      <c r="R3350" s="39"/>
      <c r="S3350" s="39"/>
      <c r="T3350" s="39"/>
      <c r="U3350" s="40"/>
      <c r="V3350" s="39"/>
      <c r="W3350" s="69"/>
      <c r="Y3350" t="s">
        <v>40</v>
      </c>
      <c r="AA3350">
        <v>28295222</v>
      </c>
      <c r="AB3350" s="46" t="b">
        <v>0</v>
      </c>
      <c r="AD3350" s="8"/>
    </row>
    <row r="3351" ht="14.25" customHeight="1">
      <c r="A3351" s="38">
        <v>1287</v>
      </c>
      <c r="B3351" s="46" t="s">
        <v>44</v>
      </c>
      <c r="C3351" s="46" t="s">
        <v>45</v>
      </c>
      <c r="D3351" s="46" t="s">
        <v>4441</v>
      </c>
      <c r="E3351" s="46" t="s">
        <v>4442</v>
      </c>
      <c r="F3351" t="s">
        <v>48</v>
      </c>
      <c r="G3351" s="46" t="s">
        <v>49</v>
      </c>
      <c r="H3351">
        <v>0.000115345326</v>
      </c>
      <c r="I3351" t="s">
        <v>37</v>
      </c>
      <c r="L3351" t="s">
        <v>50</v>
      </c>
      <c r="M3351" t="s">
        <v>39</v>
      </c>
      <c r="N3351" s="40"/>
      <c r="O3351" s="40"/>
      <c r="P3351" s="40"/>
      <c r="Q3351" s="40"/>
      <c r="R3351" s="39"/>
      <c r="S3351" s="39"/>
      <c r="T3351" s="39"/>
      <c r="U3351" s="40"/>
      <c r="V3351" s="39"/>
      <c r="W3351" s="69"/>
      <c r="Y3351" t="s">
        <v>40</v>
      </c>
      <c r="AA3351">
        <v>97755</v>
      </c>
      <c r="AB3351" s="46" t="b">
        <v>0</v>
      </c>
      <c r="AD3351" s="8"/>
    </row>
    <row r="3352" ht="14.25" customHeight="1">
      <c r="A3352" s="38">
        <v>1283</v>
      </c>
      <c r="B3352" s="46" t="s">
        <v>31</v>
      </c>
      <c r="C3352" s="46" t="s">
        <v>32</v>
      </c>
      <c r="D3352" s="46" t="s">
        <v>4443</v>
      </c>
      <c r="E3352" s="46" t="s">
        <v>4444</v>
      </c>
      <c r="F3352" t="s">
        <v>35</v>
      </c>
      <c r="G3352" s="46" t="s">
        <v>36</v>
      </c>
      <c r="H3352">
        <v>0.2511886432</v>
      </c>
      <c r="I3352" t="s">
        <v>37</v>
      </c>
      <c r="L3352" t="s">
        <v>38</v>
      </c>
      <c r="M3352" t="s">
        <v>39</v>
      </c>
      <c r="N3352" s="40"/>
      <c r="O3352" s="40"/>
      <c r="P3352" s="40"/>
      <c r="Q3352" s="40"/>
      <c r="R3352" s="39"/>
      <c r="S3352" s="39"/>
      <c r="T3352" s="39"/>
      <c r="U3352" s="40"/>
      <c r="V3352" s="39"/>
      <c r="W3352" s="69"/>
      <c r="Y3352" t="s">
        <v>40</v>
      </c>
      <c r="AA3352">
        <v>12524</v>
      </c>
      <c r="AB3352" s="46" t="b">
        <f>if((W3352=""),false,true)</f>
        <v>0</v>
      </c>
      <c r="AD3352" s="8"/>
    </row>
    <row r="3353" ht="14.25" customHeight="1">
      <c r="A3353" s="38">
        <v>1287</v>
      </c>
      <c r="B3353" s="46" t="s">
        <v>174</v>
      </c>
      <c r="C3353" s="46" t="s">
        <v>45</v>
      </c>
      <c r="D3353" s="46" t="s">
        <v>4443</v>
      </c>
      <c r="E3353" s="46" t="s">
        <v>4444</v>
      </c>
      <c r="F3353" t="s">
        <v>48</v>
      </c>
      <c r="G3353" s="46" t="s">
        <v>49</v>
      </c>
      <c r="H3353">
        <v>0.00000128825</v>
      </c>
      <c r="I3353" t="s">
        <v>37</v>
      </c>
      <c r="L3353" t="s">
        <v>50</v>
      </c>
      <c r="M3353" t="s">
        <v>39</v>
      </c>
      <c r="N3353" s="40"/>
      <c r="O3353" s="40"/>
      <c r="P3353" s="40"/>
      <c r="Q3353" s="40"/>
      <c r="R3353" s="39"/>
      <c r="S3353" s="39"/>
      <c r="T3353" s="39"/>
      <c r="U3353" s="40"/>
      <c r="V3353" s="39"/>
      <c r="W3353" s="69"/>
      <c r="Y3353" t="s">
        <v>40</v>
      </c>
      <c r="AA3353">
        <v>12524</v>
      </c>
      <c r="AB3353" s="46" t="b">
        <v>0</v>
      </c>
      <c r="AD3353" s="8"/>
    </row>
    <row r="3354" ht="14.25" customHeight="1">
      <c r="A3354" s="38">
        <v>1287</v>
      </c>
      <c r="B3354" s="46" t="s">
        <v>53</v>
      </c>
      <c r="C3354" s="46" t="s">
        <v>45</v>
      </c>
      <c r="D3354" s="46" t="s">
        <v>4443</v>
      </c>
      <c r="E3354" s="46" t="s">
        <v>4444</v>
      </c>
      <c r="F3354" t="s">
        <v>48</v>
      </c>
      <c r="G3354" s="46" t="s">
        <v>49</v>
      </c>
      <c r="H3354">
        <v>0.00000128825</v>
      </c>
      <c r="I3354" t="s">
        <v>37</v>
      </c>
      <c r="L3354" t="s">
        <v>50</v>
      </c>
      <c r="M3354" t="s">
        <v>39</v>
      </c>
      <c r="N3354" s="40"/>
      <c r="O3354" s="40"/>
      <c r="P3354" s="40"/>
      <c r="Q3354" s="40"/>
      <c r="R3354" s="39"/>
      <c r="S3354" s="39"/>
      <c r="T3354" s="39"/>
      <c r="U3354" s="40"/>
      <c r="V3354" s="39"/>
      <c r="W3354" s="69"/>
      <c r="Y3354" t="s">
        <v>40</v>
      </c>
      <c r="AA3354">
        <v>12524</v>
      </c>
      <c r="AB3354" s="46" t="b">
        <v>0</v>
      </c>
      <c r="AD3354" s="8"/>
    </row>
    <row r="3355" ht="14.25" customHeight="1">
      <c r="A3355" s="38">
        <v>1308</v>
      </c>
      <c r="B3355" s="46" t="s">
        <v>41</v>
      </c>
      <c r="C3355" s="46" t="s">
        <v>42</v>
      </c>
      <c r="D3355" s="46" t="s">
        <v>4443</v>
      </c>
      <c r="E3355" s="46" t="s">
        <v>4445</v>
      </c>
      <c r="F3355" t="s">
        <v>35</v>
      </c>
      <c r="G3355" s="12" t="s">
        <v>36</v>
      </c>
      <c r="H3355">
        <v>0.251188643150958</v>
      </c>
      <c r="I3355" t="s">
        <v>37</v>
      </c>
      <c r="K3355" s="47" t="s">
        <v>43</v>
      </c>
      <c r="L3355" s="47" t="str">
        <f>((I3355&amp;A3355)&amp;"-")&amp;B3355</f>
        <v>REF1308-Abraham M.H. and Acree Jr. W.E. The solubility of liquid and solid compounds in dry octan-1-ol. Chemosphere (2013)</v>
      </c>
      <c r="M3355" t="s">
        <v>39</v>
      </c>
      <c r="N3355" s="71"/>
      <c r="O3355" s="71"/>
      <c r="P3355" s="71"/>
      <c r="Q3355" s="71"/>
      <c r="R3355" s="29"/>
      <c r="S3355" s="29"/>
      <c r="T3355" s="29"/>
      <c r="U3355" s="71"/>
      <c r="V3355" s="29"/>
      <c r="W3355" s="60"/>
      <c r="Y3355" t="s">
        <v>40</v>
      </c>
      <c r="AA3355">
        <v>12524</v>
      </c>
      <c r="AB3355" t="b">
        <f>if((W3355=""),false,true)</f>
        <v>0</v>
      </c>
      <c r="AD3355" s="37"/>
    </row>
    <row r="3356" ht="14.25" customHeight="1">
      <c r="A3356" s="38">
        <v>1287</v>
      </c>
      <c r="B3356" s="46" t="s">
        <v>53</v>
      </c>
      <c r="C3356" s="46" t="s">
        <v>45</v>
      </c>
      <c r="D3356" s="46" t="s">
        <v>4446</v>
      </c>
      <c r="E3356" s="46" t="s">
        <v>4447</v>
      </c>
      <c r="F3356" t="s">
        <v>48</v>
      </c>
      <c r="G3356" s="46" t="s">
        <v>49</v>
      </c>
      <c r="H3356">
        <v>0.000000269153</v>
      </c>
      <c r="I3356" t="s">
        <v>37</v>
      </c>
      <c r="L3356" t="s">
        <v>50</v>
      </c>
      <c r="M3356" t="s">
        <v>39</v>
      </c>
      <c r="N3356" s="40"/>
      <c r="O3356" s="40"/>
      <c r="P3356" s="40"/>
      <c r="Q3356" s="40"/>
      <c r="R3356" s="39"/>
      <c r="S3356" s="39"/>
      <c r="T3356" s="39"/>
      <c r="U3356" s="40"/>
      <c r="V3356" s="39"/>
      <c r="W3356" s="69"/>
      <c r="Y3356" t="s">
        <v>40</v>
      </c>
      <c r="AA3356">
        <v>12532</v>
      </c>
      <c r="AB3356" s="46" t="b">
        <v>0</v>
      </c>
      <c r="AD3356" s="8"/>
    </row>
    <row r="3357" ht="14.25" customHeight="1">
      <c r="A3357" s="38">
        <v>1287</v>
      </c>
      <c r="B3357" s="46" t="s">
        <v>53</v>
      </c>
      <c r="C3357" s="46" t="s">
        <v>45</v>
      </c>
      <c r="D3357" s="46" t="s">
        <v>4448</v>
      </c>
      <c r="E3357" s="46" t="s">
        <v>4449</v>
      </c>
      <c r="F3357" t="s">
        <v>48</v>
      </c>
      <c r="G3357" s="46" t="s">
        <v>49</v>
      </c>
      <c r="H3357">
        <v>0.003090295433</v>
      </c>
      <c r="I3357" t="s">
        <v>37</v>
      </c>
      <c r="L3357" t="s">
        <v>50</v>
      </c>
      <c r="M3357" t="s">
        <v>39</v>
      </c>
      <c r="N3357" s="40"/>
      <c r="O3357" s="40"/>
      <c r="P3357" s="40"/>
      <c r="Q3357" s="40"/>
      <c r="R3357" s="39"/>
      <c r="S3357" s="39"/>
      <c r="T3357" s="39"/>
      <c r="U3357" s="40"/>
      <c r="V3357" s="39"/>
      <c r="W3357" s="69"/>
      <c r="Y3357" t="s">
        <v>40</v>
      </c>
      <c r="AA3357">
        <v>1441</v>
      </c>
      <c r="AB3357" s="46" t="b">
        <v>0</v>
      </c>
      <c r="AD3357" s="8"/>
    </row>
    <row r="3358" ht="14.25" customHeight="1">
      <c r="A3358" s="38">
        <v>1287</v>
      </c>
      <c r="B3358" s="46" t="s">
        <v>44</v>
      </c>
      <c r="C3358" s="46" t="s">
        <v>45</v>
      </c>
      <c r="D3358" s="46" t="s">
        <v>4450</v>
      </c>
      <c r="E3358" s="46" t="s">
        <v>4451</v>
      </c>
      <c r="F3358" t="s">
        <v>48</v>
      </c>
      <c r="G3358" s="46" t="s">
        <v>49</v>
      </c>
      <c r="H3358">
        <v>0.000186208714</v>
      </c>
      <c r="I3358" t="s">
        <v>37</v>
      </c>
      <c r="L3358" t="s">
        <v>50</v>
      </c>
      <c r="M3358" t="s">
        <v>39</v>
      </c>
      <c r="N3358" s="40"/>
      <c r="O3358" s="40"/>
      <c r="P3358" s="40"/>
      <c r="Q3358" s="40"/>
      <c r="R3358" s="39"/>
      <c r="S3358" s="39"/>
      <c r="T3358" s="39"/>
      <c r="U3358" s="40"/>
      <c r="V3358" s="39"/>
      <c r="W3358" s="69"/>
      <c r="Y3358" t="s">
        <v>40</v>
      </c>
      <c r="AA3358">
        <v>58486</v>
      </c>
      <c r="AB3358" s="46" t="b">
        <v>0</v>
      </c>
      <c r="AD3358" s="8"/>
    </row>
    <row r="3359" ht="14.25" customHeight="1">
      <c r="A3359" s="38">
        <v>1287</v>
      </c>
      <c r="B3359" s="46" t="s">
        <v>44</v>
      </c>
      <c r="C3359" s="46" t="s">
        <v>45</v>
      </c>
      <c r="D3359" s="46" t="s">
        <v>4452</v>
      </c>
      <c r="E3359" s="46" t="s">
        <v>4453</v>
      </c>
      <c r="F3359" t="s">
        <v>48</v>
      </c>
      <c r="G3359" s="46" t="s">
        <v>49</v>
      </c>
      <c r="H3359">
        <v>0.039174187711</v>
      </c>
      <c r="I3359" t="s">
        <v>37</v>
      </c>
      <c r="L3359" t="s">
        <v>50</v>
      </c>
      <c r="M3359" t="s">
        <v>39</v>
      </c>
      <c r="N3359" s="40"/>
      <c r="O3359" s="40"/>
      <c r="P3359" s="40"/>
      <c r="Q3359" s="40"/>
      <c r="R3359" s="39"/>
      <c r="S3359" s="39"/>
      <c r="T3359" s="39"/>
      <c r="U3359" s="40"/>
      <c r="V3359" s="39"/>
      <c r="W3359" s="69"/>
      <c r="Y3359" t="s">
        <v>40</v>
      </c>
      <c r="AA3359">
        <v>86015</v>
      </c>
      <c r="AB3359" s="46" t="b">
        <v>0</v>
      </c>
      <c r="AD3359" s="8"/>
    </row>
    <row r="3360" ht="14.25" customHeight="1">
      <c r="A3360" s="38">
        <v>1308</v>
      </c>
      <c r="B3360" s="46" t="s">
        <v>41</v>
      </c>
      <c r="C3360" s="46" t="s">
        <v>42</v>
      </c>
      <c r="D3360" s="46" t="s">
        <v>4454</v>
      </c>
      <c r="E3360" s="46" t="s">
        <v>4455</v>
      </c>
      <c r="F3360" t="s">
        <v>35</v>
      </c>
      <c r="G3360" s="12" t="s">
        <v>36</v>
      </c>
      <c r="H3360">
        <v>0.223872113856834</v>
      </c>
      <c r="I3360" t="s">
        <v>37</v>
      </c>
      <c r="K3360" s="47" t="s">
        <v>43</v>
      </c>
      <c r="L3360" s="47" t="str">
        <f>((I3360&amp;A3360)&amp;"-")&amp;B3360</f>
        <v>REF1308-Abraham M.H. and Acree Jr. W.E. The solubility of liquid and solid compounds in dry octan-1-ol. Chemosphere (2013)</v>
      </c>
      <c r="M3360" t="s">
        <v>39</v>
      </c>
      <c r="N3360" s="71"/>
      <c r="O3360" s="71"/>
      <c r="P3360" s="71"/>
      <c r="Q3360" s="71"/>
      <c r="R3360" s="29"/>
      <c r="S3360" s="29"/>
      <c r="T3360" s="29"/>
      <c r="U3360" s="71"/>
      <c r="V3360" s="29"/>
      <c r="W3360" s="60"/>
      <c r="Y3360" t="s">
        <v>40</v>
      </c>
      <c r="AA3360">
        <v>16736486</v>
      </c>
      <c r="AB3360" t="b">
        <f>if((W3360=""),false,true)</f>
        <v>0</v>
      </c>
      <c r="AD3360" s="37"/>
    </row>
    <row r="3361" ht="14.25" customHeight="1">
      <c r="A3361" s="38">
        <v>1287</v>
      </c>
      <c r="B3361" s="46" t="s">
        <v>174</v>
      </c>
      <c r="C3361" s="46" t="s">
        <v>45</v>
      </c>
      <c r="D3361" s="46" t="s">
        <v>4456</v>
      </c>
      <c r="E3361" s="46" t="s">
        <v>4457</v>
      </c>
      <c r="F3361" t="s">
        <v>48</v>
      </c>
      <c r="G3361" s="46" t="s">
        <v>49</v>
      </c>
      <c r="H3361">
        <v>0.000001174898</v>
      </c>
      <c r="I3361" t="s">
        <v>37</v>
      </c>
      <c r="L3361" s="46" t="str">
        <f>((I3361&amp;A3361)&amp;"-")&amp;B3361</f>
        <v>REF1287-Wang 99 - S2</v>
      </c>
      <c r="M3361" t="s">
        <v>39</v>
      </c>
      <c r="N3361" s="40"/>
      <c r="O3361" s="40"/>
      <c r="P3361" s="40"/>
      <c r="Q3361" s="40"/>
      <c r="R3361" s="39"/>
      <c r="S3361" s="39"/>
      <c r="T3361" s="39"/>
      <c r="U3361" s="40"/>
      <c r="V3361" s="39"/>
      <c r="W3361" s="69"/>
      <c r="Y3361" t="s">
        <v>40</v>
      </c>
      <c r="AA3361">
        <v>16736498</v>
      </c>
      <c r="AB3361" s="46" t="b">
        <v>0</v>
      </c>
      <c r="AD3361" s="8"/>
    </row>
    <row r="3362" ht="14.25" customHeight="1">
      <c r="A3362" s="38">
        <v>1308</v>
      </c>
      <c r="B3362" s="46" t="s">
        <v>41</v>
      </c>
      <c r="C3362" s="46" t="s">
        <v>42</v>
      </c>
      <c r="D3362" s="46" t="s">
        <v>4458</v>
      </c>
      <c r="E3362" s="46" t="s">
        <v>4459</v>
      </c>
      <c r="F3362" t="s">
        <v>35</v>
      </c>
      <c r="G3362" s="12" t="s">
        <v>36</v>
      </c>
      <c r="H3362">
        <v>0.064565422903466</v>
      </c>
      <c r="I3362" t="s">
        <v>37</v>
      </c>
      <c r="K3362" s="47" t="s">
        <v>43</v>
      </c>
      <c r="L3362" s="47" t="str">
        <f>((I3362&amp;A3362)&amp;"-")&amp;B3362</f>
        <v>REF1308-Abraham M.H. and Acree Jr. W.E. The solubility of liquid and solid compounds in dry octan-1-ol. Chemosphere (2013)</v>
      </c>
      <c r="M3362" t="s">
        <v>39</v>
      </c>
      <c r="N3362" s="71"/>
      <c r="O3362" s="71"/>
      <c r="P3362" s="71"/>
      <c r="Q3362" s="71"/>
      <c r="R3362" s="29"/>
      <c r="S3362" s="29"/>
      <c r="T3362" s="29"/>
      <c r="U3362" s="71"/>
      <c r="V3362" s="29"/>
      <c r="W3362" s="60"/>
      <c r="Y3362" t="s">
        <v>40</v>
      </c>
      <c r="AA3362">
        <v>10468511</v>
      </c>
      <c r="AB3362" t="b">
        <f>if((W3362=""),false,true)</f>
        <v>0</v>
      </c>
      <c r="AD3362" s="37"/>
    </row>
    <row r="3363" ht="14.25" customHeight="1">
      <c r="A3363" s="38">
        <v>1287</v>
      </c>
      <c r="B3363" s="46" t="s">
        <v>53</v>
      </c>
      <c r="C3363" s="46" t="s">
        <v>45</v>
      </c>
      <c r="D3363" s="46" t="s">
        <v>4460</v>
      </c>
      <c r="E3363" s="46" t="s">
        <v>4461</v>
      </c>
      <c r="F3363" t="s">
        <v>48</v>
      </c>
      <c r="G3363" s="46" t="s">
        <v>49</v>
      </c>
      <c r="H3363">
        <v>0.00000057544</v>
      </c>
      <c r="I3363" t="s">
        <v>37</v>
      </c>
      <c r="L3363" t="s">
        <v>50</v>
      </c>
      <c r="M3363" t="s">
        <v>39</v>
      </c>
      <c r="N3363" s="40"/>
      <c r="O3363" s="40"/>
      <c r="P3363" s="40"/>
      <c r="Q3363" s="40"/>
      <c r="R3363" s="39"/>
      <c r="S3363" s="39"/>
      <c r="T3363" s="39"/>
      <c r="U3363" s="40"/>
      <c r="V3363" s="39"/>
      <c r="W3363" s="69"/>
      <c r="Y3363" t="s">
        <v>40</v>
      </c>
      <c r="AA3363">
        <v>5199</v>
      </c>
      <c r="AB3363" s="46" t="b">
        <v>0</v>
      </c>
      <c r="AD3363" s="8"/>
    </row>
    <row r="3364" ht="14.25" customHeight="1">
      <c r="A3364" s="38">
        <v>1287</v>
      </c>
      <c r="B3364" s="46" t="s">
        <v>53</v>
      </c>
      <c r="C3364" s="46" t="s">
        <v>45</v>
      </c>
      <c r="D3364" s="46" t="s">
        <v>4462</v>
      </c>
      <c r="E3364" s="46" t="s">
        <v>4463</v>
      </c>
      <c r="F3364" t="s">
        <v>48</v>
      </c>
      <c r="G3364" s="46" t="s">
        <v>49</v>
      </c>
      <c r="H3364">
        <v>0.000158489319</v>
      </c>
      <c r="I3364" t="s">
        <v>37</v>
      </c>
      <c r="L3364" t="s">
        <v>50</v>
      </c>
      <c r="M3364" t="s">
        <v>39</v>
      </c>
      <c r="N3364" s="40"/>
      <c r="O3364" s="40"/>
      <c r="P3364" s="40"/>
      <c r="Q3364" s="40"/>
      <c r="R3364" s="39"/>
      <c r="S3364" s="39"/>
      <c r="T3364" s="39"/>
      <c r="U3364" s="40"/>
      <c r="V3364" s="39"/>
      <c r="W3364" s="69"/>
      <c r="Y3364" t="s">
        <v>40</v>
      </c>
      <c r="AA3364">
        <v>82077</v>
      </c>
      <c r="AB3364" s="46" t="b">
        <v>0</v>
      </c>
      <c r="AD3364" s="8"/>
    </row>
    <row r="3365" ht="14.25" customHeight="1">
      <c r="A3365" s="38">
        <v>1002</v>
      </c>
      <c r="B3365" s="18" t="s">
        <v>4464</v>
      </c>
      <c r="C3365" s="46" t="s">
        <v>4465</v>
      </c>
      <c r="D3365" s="46" t="s">
        <v>4466</v>
      </c>
      <c r="E3365" s="46" t="s">
        <v>4467</v>
      </c>
      <c r="F3365" s="41" t="s">
        <v>1603</v>
      </c>
      <c r="G3365" s="5" t="s">
        <v>1674</v>
      </c>
      <c r="H3365" s="65">
        <v>0.09452687</v>
      </c>
      <c r="I3365" t="s">
        <v>37</v>
      </c>
      <c r="K3365" s="47"/>
      <c r="L3365" s="47" t="s">
        <v>4468</v>
      </c>
      <c r="M3365" t="s">
        <v>39</v>
      </c>
      <c r="N3365" s="71"/>
      <c r="O3365" s="71"/>
      <c r="P3365" s="71"/>
      <c r="Q3365" s="71"/>
      <c r="R3365" s="29"/>
      <c r="S3365" s="29"/>
      <c r="T3365" s="29"/>
      <c r="U3365" s="71">
        <v>354.185</v>
      </c>
      <c r="V3365" s="29"/>
      <c r="W3365" s="60">
        <f>AC3365/U3365</f>
        <v>0.094526871550179</v>
      </c>
      <c r="Y3365" t="s">
        <v>40</v>
      </c>
      <c r="AA3365">
        <v>64809</v>
      </c>
      <c r="AB3365" t="b">
        <v>0</v>
      </c>
      <c r="AC3365">
        <v>33.48</v>
      </c>
      <c r="AD3365" s="37"/>
    </row>
    <row r="3366" ht="14.25" customHeight="1">
      <c r="A3366" s="38">
        <v>1002</v>
      </c>
      <c r="B3366" s="18" t="s">
        <v>4464</v>
      </c>
      <c r="C3366" s="46" t="s">
        <v>4465</v>
      </c>
      <c r="D3366" s="46" t="s">
        <v>4466</v>
      </c>
      <c r="E3366" s="46" t="s">
        <v>4467</v>
      </c>
      <c r="F3366" s="41" t="s">
        <v>429</v>
      </c>
      <c r="G3366" s="5" t="s">
        <v>590</v>
      </c>
      <c r="H3366" s="65">
        <v>0.0393297</v>
      </c>
      <c r="I3366" t="s">
        <v>37</v>
      </c>
      <c r="K3366" s="47"/>
      <c r="L3366" s="47" t="s">
        <v>4468</v>
      </c>
      <c r="M3366" t="s">
        <v>39</v>
      </c>
      <c r="N3366" s="71"/>
      <c r="O3366" s="71"/>
      <c r="P3366" s="71"/>
      <c r="Q3366" s="71"/>
      <c r="R3366" s="29"/>
      <c r="S3366" s="29"/>
      <c r="T3366" s="29"/>
      <c r="U3366" s="71">
        <v>354.185</v>
      </c>
      <c r="V3366" s="29"/>
      <c r="W3366" s="60">
        <f>AC3366/U3366</f>
        <v>0.039329728814038</v>
      </c>
      <c r="Y3366" t="s">
        <v>40</v>
      </c>
      <c r="AA3366">
        <v>64809</v>
      </c>
      <c r="AB3366" t="b">
        <v>0</v>
      </c>
      <c r="AC3366">
        <v>13.93</v>
      </c>
      <c r="AD3366" s="37"/>
    </row>
    <row r="3367" ht="14.25" customHeight="1">
      <c r="A3367" s="38">
        <v>1002</v>
      </c>
      <c r="B3367" s="18" t="s">
        <v>4464</v>
      </c>
      <c r="C3367" s="46" t="s">
        <v>4465</v>
      </c>
      <c r="D3367" s="46" t="s">
        <v>4466</v>
      </c>
      <c r="E3367" s="46" t="s">
        <v>4467</v>
      </c>
      <c r="F3367" s="41" t="s">
        <v>434</v>
      </c>
      <c r="G3367" s="5" t="s">
        <v>593</v>
      </c>
      <c r="H3367" s="65">
        <v>0.029561</v>
      </c>
      <c r="I3367" t="s">
        <v>37</v>
      </c>
      <c r="K3367" s="47"/>
      <c r="L3367" s="47" t="s">
        <v>4468</v>
      </c>
      <c r="M3367" t="s">
        <v>39</v>
      </c>
      <c r="N3367" s="71"/>
      <c r="O3367" s="71"/>
      <c r="P3367" s="71"/>
      <c r="Q3367" s="71"/>
      <c r="R3367" s="29"/>
      <c r="S3367" s="29"/>
      <c r="T3367" s="29"/>
      <c r="U3367" s="71">
        <v>354.185</v>
      </c>
      <c r="V3367" s="29"/>
      <c r="W3367" s="60">
        <f>AC3367/U3367</f>
        <v>0.029560822733882</v>
      </c>
      <c r="Y3367" t="s">
        <v>40</v>
      </c>
      <c r="AA3367">
        <v>64809</v>
      </c>
      <c r="AB3367" t="b">
        <v>0</v>
      </c>
      <c r="AC3367">
        <v>10.47</v>
      </c>
      <c r="AD3367" s="37"/>
    </row>
    <row r="3368" ht="14.25" customHeight="1">
      <c r="A3368" s="38">
        <v>1002</v>
      </c>
      <c r="B3368" s="18" t="s">
        <v>4464</v>
      </c>
      <c r="C3368" s="46" t="s">
        <v>4465</v>
      </c>
      <c r="D3368" s="46" t="s">
        <v>4466</v>
      </c>
      <c r="E3368" s="46" t="s">
        <v>4467</v>
      </c>
      <c r="F3368" s="41" t="s">
        <v>48</v>
      </c>
      <c r="G3368" s="41" t="s">
        <v>49</v>
      </c>
      <c r="H3368" s="65">
        <v>0.00287985</v>
      </c>
      <c r="I3368" t="s">
        <v>37</v>
      </c>
      <c r="K3368" s="47"/>
      <c r="L3368" s="47" t="s">
        <v>4468</v>
      </c>
      <c r="M3368" t="s">
        <v>39</v>
      </c>
      <c r="N3368" s="71"/>
      <c r="O3368" s="71"/>
      <c r="P3368" s="71"/>
      <c r="Q3368" s="71"/>
      <c r="R3368" s="29"/>
      <c r="S3368" s="29"/>
      <c r="T3368" s="29"/>
      <c r="U3368" s="71">
        <v>354.185</v>
      </c>
      <c r="V3368" s="29"/>
      <c r="W3368" s="60">
        <f>AC3368/U3368</f>
        <v>0.002879850925364</v>
      </c>
      <c r="Y3368" t="s">
        <v>40</v>
      </c>
      <c r="AA3368">
        <v>64809</v>
      </c>
      <c r="AB3368" t="b">
        <v>0</v>
      </c>
      <c r="AC3368">
        <v>1.02</v>
      </c>
      <c r="AD3368" s="37"/>
    </row>
    <row r="3369" ht="14.25" customHeight="1">
      <c r="A3369" s="38">
        <v>1002</v>
      </c>
      <c r="B3369" s="18" t="s">
        <v>4464</v>
      </c>
      <c r="C3369" s="46" t="s">
        <v>4465</v>
      </c>
      <c r="D3369" s="46" t="s">
        <v>4469</v>
      </c>
      <c r="E3369" s="46" t="s">
        <v>4470</v>
      </c>
      <c r="F3369" s="41" t="s">
        <v>1603</v>
      </c>
      <c r="G3369" s="5" t="s">
        <v>1674</v>
      </c>
      <c r="H3369" s="65">
        <v>0.090469</v>
      </c>
      <c r="I3369" t="s">
        <v>37</v>
      </c>
      <c r="K3369" s="47"/>
      <c r="L3369" s="47" t="s">
        <v>4468</v>
      </c>
      <c r="M3369" t="s">
        <v>39</v>
      </c>
      <c r="N3369" s="71"/>
      <c r="O3369" s="71"/>
      <c r="P3369" s="71"/>
      <c r="Q3369" s="71"/>
      <c r="R3369" s="29"/>
      <c r="S3369" s="29"/>
      <c r="T3369" s="29"/>
      <c r="U3369" s="71">
        <v>467.342</v>
      </c>
      <c r="V3369" s="29"/>
      <c r="W3369" s="60">
        <f>AC3369/U3369</f>
        <v>0.090469078319518</v>
      </c>
      <c r="Y3369" t="s">
        <v>40</v>
      </c>
      <c r="AA3369">
        <v>25999991</v>
      </c>
      <c r="AB3369" t="b">
        <v>0</v>
      </c>
      <c r="AC3369">
        <v>42.28</v>
      </c>
      <c r="AD3369" s="37"/>
    </row>
    <row r="3370" ht="14.25" customHeight="1">
      <c r="A3370" s="38">
        <v>1002</v>
      </c>
      <c r="B3370" s="18" t="s">
        <v>4464</v>
      </c>
      <c r="C3370" s="46" t="s">
        <v>4465</v>
      </c>
      <c r="D3370" s="46" t="s">
        <v>4469</v>
      </c>
      <c r="E3370" s="46" t="s">
        <v>4470</v>
      </c>
      <c r="F3370" s="41" t="s">
        <v>429</v>
      </c>
      <c r="G3370" s="5" t="s">
        <v>590</v>
      </c>
      <c r="H3370" s="65">
        <v>0.054692</v>
      </c>
      <c r="I3370" t="s">
        <v>37</v>
      </c>
      <c r="K3370" s="47"/>
      <c r="L3370" s="47" t="s">
        <v>4468</v>
      </c>
      <c r="M3370" t="s">
        <v>39</v>
      </c>
      <c r="N3370" s="71"/>
      <c r="O3370" s="71"/>
      <c r="P3370" s="71"/>
      <c r="Q3370" s="71"/>
      <c r="R3370" s="29"/>
      <c r="S3370" s="29"/>
      <c r="T3370" s="29"/>
      <c r="U3370" s="71">
        <v>467.342</v>
      </c>
      <c r="V3370" s="29"/>
      <c r="W3370" s="60">
        <f>AC3370/U3370</f>
        <v>0.054692281027599</v>
      </c>
      <c r="Y3370" t="s">
        <v>40</v>
      </c>
      <c r="AA3370">
        <v>25999991</v>
      </c>
      <c r="AB3370" t="b">
        <v>0</v>
      </c>
      <c r="AC3370">
        <v>25.56</v>
      </c>
      <c r="AD3370" s="37"/>
    </row>
    <row r="3371" ht="14.25" customHeight="1">
      <c r="A3371" s="38">
        <v>1002</v>
      </c>
      <c r="B3371" s="18" t="s">
        <v>4464</v>
      </c>
      <c r="C3371" s="46" t="s">
        <v>4465</v>
      </c>
      <c r="D3371" s="46" t="s">
        <v>4469</v>
      </c>
      <c r="E3371" s="46" t="s">
        <v>4470</v>
      </c>
      <c r="F3371" s="41" t="s">
        <v>434</v>
      </c>
      <c r="G3371" s="5" t="s">
        <v>593</v>
      </c>
      <c r="H3371" s="65">
        <v>0.04589786</v>
      </c>
      <c r="I3371" t="s">
        <v>37</v>
      </c>
      <c r="K3371" s="47"/>
      <c r="L3371" s="47" t="s">
        <v>4468</v>
      </c>
      <c r="M3371" t="s">
        <v>39</v>
      </c>
      <c r="N3371" s="71"/>
      <c r="O3371" s="71"/>
      <c r="P3371" s="71"/>
      <c r="Q3371" s="71"/>
      <c r="R3371" s="29"/>
      <c r="S3371" s="29"/>
      <c r="T3371" s="29"/>
      <c r="U3371" s="71">
        <v>467.342</v>
      </c>
      <c r="V3371" s="29"/>
      <c r="W3371" s="60">
        <f>AC3371/U3371</f>
        <v>0.04589786494687</v>
      </c>
      <c r="Y3371" t="s">
        <v>40</v>
      </c>
      <c r="AA3371">
        <v>25999991</v>
      </c>
      <c r="AB3371" t="b">
        <v>0</v>
      </c>
      <c r="AC3371">
        <v>21.45</v>
      </c>
      <c r="AD3371" s="37"/>
    </row>
    <row r="3372" ht="14.25" customHeight="1">
      <c r="A3372" s="38">
        <v>1002</v>
      </c>
      <c r="B3372" s="18" t="s">
        <v>4464</v>
      </c>
      <c r="C3372" s="46" t="s">
        <v>4465</v>
      </c>
      <c r="D3372" s="46" t="s">
        <v>4469</v>
      </c>
      <c r="E3372" s="46" t="s">
        <v>4470</v>
      </c>
      <c r="F3372" s="41" t="s">
        <v>48</v>
      </c>
      <c r="G3372" s="41" t="s">
        <v>49</v>
      </c>
      <c r="H3372" s="65">
        <v>0.03526</v>
      </c>
      <c r="I3372" t="s">
        <v>37</v>
      </c>
      <c r="K3372" s="47"/>
      <c r="L3372" s="47" t="s">
        <v>4468</v>
      </c>
      <c r="M3372" t="s">
        <v>39</v>
      </c>
      <c r="N3372" s="71"/>
      <c r="O3372" s="71"/>
      <c r="P3372" s="71"/>
      <c r="Q3372" s="71"/>
      <c r="R3372" s="29"/>
      <c r="S3372" s="29"/>
      <c r="T3372" s="29"/>
      <c r="U3372" s="71">
        <v>467.342</v>
      </c>
      <c r="V3372" s="29"/>
      <c r="W3372" s="60">
        <f>AC3372/U3372</f>
        <v>0.035263254747059</v>
      </c>
      <c r="Y3372" t="s">
        <v>40</v>
      </c>
      <c r="AA3372">
        <v>25999991</v>
      </c>
      <c r="AB3372" t="b">
        <v>0</v>
      </c>
      <c r="AC3372">
        <v>16.48</v>
      </c>
      <c r="AD3372" s="37"/>
    </row>
    <row r="3373" ht="14.25" customHeight="1">
      <c r="A3373" s="38">
        <v>1002</v>
      </c>
      <c r="B3373" s="18" t="s">
        <v>4464</v>
      </c>
      <c r="C3373" s="46" t="s">
        <v>4465</v>
      </c>
      <c r="D3373" s="46" t="s">
        <v>4471</v>
      </c>
      <c r="E3373" s="46" t="s">
        <v>4472</v>
      </c>
      <c r="F3373" s="41" t="s">
        <v>1603</v>
      </c>
      <c r="G3373" s="5" t="s">
        <v>1674</v>
      </c>
      <c r="H3373" s="65">
        <v>0.082289</v>
      </c>
      <c r="I3373" t="s">
        <v>37</v>
      </c>
      <c r="K3373" s="47"/>
      <c r="L3373" s="47" t="s">
        <v>4468</v>
      </c>
      <c r="M3373" t="s">
        <v>39</v>
      </c>
      <c r="N3373" s="71"/>
      <c r="O3373" s="71"/>
      <c r="P3373" s="71"/>
      <c r="Q3373" s="71"/>
      <c r="R3373" s="29"/>
      <c r="S3373" s="29"/>
      <c r="T3373" s="29"/>
      <c r="U3373" s="71">
        <v>509.422</v>
      </c>
      <c r="V3373" s="29"/>
      <c r="W3373" s="60">
        <f>AC3373/U3373</f>
        <v>0.082289339683013</v>
      </c>
      <c r="Y3373" t="s">
        <v>40</v>
      </c>
      <c r="AA3373">
        <v>25999992</v>
      </c>
      <c r="AB3373" t="b">
        <v>0</v>
      </c>
      <c r="AC3373">
        <v>41.92</v>
      </c>
      <c r="AD3373" s="37"/>
    </row>
    <row r="3374" ht="14.25" customHeight="1">
      <c r="A3374" s="38">
        <v>1002</v>
      </c>
      <c r="B3374" s="18" t="s">
        <v>4464</v>
      </c>
      <c r="C3374" s="46" t="s">
        <v>4465</v>
      </c>
      <c r="D3374" s="46" t="s">
        <v>4471</v>
      </c>
      <c r="E3374" s="46" t="s">
        <v>4472</v>
      </c>
      <c r="F3374" s="41" t="s">
        <v>429</v>
      </c>
      <c r="G3374" s="5" t="s">
        <v>590</v>
      </c>
      <c r="H3374" s="65">
        <v>0.0511364</v>
      </c>
      <c r="I3374" t="s">
        <v>37</v>
      </c>
      <c r="K3374" s="47"/>
      <c r="L3374" s="47" t="s">
        <v>4468</v>
      </c>
      <c r="M3374" t="s">
        <v>39</v>
      </c>
      <c r="N3374" s="71"/>
      <c r="O3374" s="71"/>
      <c r="P3374" s="71"/>
      <c r="Q3374" s="71"/>
      <c r="R3374" s="29"/>
      <c r="S3374" s="29"/>
      <c r="T3374" s="29"/>
      <c r="U3374" s="71">
        <v>509.422</v>
      </c>
      <c r="V3374" s="29"/>
      <c r="W3374" s="60">
        <f>AC3374/U3374</f>
        <v>0.051136385943285</v>
      </c>
      <c r="Y3374" t="s">
        <v>40</v>
      </c>
      <c r="AA3374">
        <v>25999992</v>
      </c>
      <c r="AB3374" t="b">
        <v>0</v>
      </c>
      <c r="AC3374">
        <v>26.05</v>
      </c>
      <c r="AD3374" s="37"/>
    </row>
    <row r="3375" ht="14.25" customHeight="1">
      <c r="A3375" s="38">
        <v>1002</v>
      </c>
      <c r="B3375" s="18" t="s">
        <v>4464</v>
      </c>
      <c r="C3375" s="46" t="s">
        <v>4465</v>
      </c>
      <c r="D3375" s="46" t="s">
        <v>4471</v>
      </c>
      <c r="E3375" s="46" t="s">
        <v>4472</v>
      </c>
      <c r="F3375" s="41" t="s">
        <v>434</v>
      </c>
      <c r="G3375" s="5" t="s">
        <v>593</v>
      </c>
      <c r="H3375" s="65">
        <v>0.049036</v>
      </c>
      <c r="I3375" t="s">
        <v>37</v>
      </c>
      <c r="K3375" s="47"/>
      <c r="L3375" s="47" t="s">
        <v>4468</v>
      </c>
      <c r="M3375" t="s">
        <v>39</v>
      </c>
      <c r="N3375" s="71"/>
      <c r="O3375" s="71"/>
      <c r="P3375" s="71"/>
      <c r="Q3375" s="71"/>
      <c r="R3375" s="29"/>
      <c r="S3375" s="29"/>
      <c r="T3375" s="29"/>
      <c r="U3375" s="71">
        <v>509.422</v>
      </c>
      <c r="V3375" s="29"/>
      <c r="W3375" s="60">
        <f>AC3375/U3375</f>
        <v>0.049035966251948</v>
      </c>
      <c r="Y3375" t="s">
        <v>40</v>
      </c>
      <c r="AA3375">
        <v>25999992</v>
      </c>
      <c r="AB3375" t="b">
        <v>0</v>
      </c>
      <c r="AC3375">
        <v>24.98</v>
      </c>
      <c r="AD3375" s="37"/>
    </row>
    <row r="3376" ht="14.25" customHeight="1">
      <c r="A3376" s="38">
        <v>1002</v>
      </c>
      <c r="B3376" s="18" t="s">
        <v>4464</v>
      </c>
      <c r="C3376" s="46" t="s">
        <v>4465</v>
      </c>
      <c r="D3376" s="46" t="s">
        <v>4471</v>
      </c>
      <c r="E3376" s="46" t="s">
        <v>4472</v>
      </c>
      <c r="F3376" s="41" t="s">
        <v>48</v>
      </c>
      <c r="G3376" s="41" t="s">
        <v>49</v>
      </c>
      <c r="H3376" s="65">
        <v>0.02222</v>
      </c>
      <c r="I3376" t="s">
        <v>37</v>
      </c>
      <c r="K3376" s="47"/>
      <c r="L3376" s="47" t="s">
        <v>4468</v>
      </c>
      <c r="M3376" t="s">
        <v>39</v>
      </c>
      <c r="N3376" s="71"/>
      <c r="O3376" s="71"/>
      <c r="P3376" s="71"/>
      <c r="Q3376" s="71"/>
      <c r="R3376" s="29"/>
      <c r="S3376" s="29"/>
      <c r="T3376" s="29"/>
      <c r="U3376" s="71">
        <v>509.422</v>
      </c>
      <c r="V3376" s="29"/>
      <c r="W3376" s="60">
        <f>AC3376/U3376</f>
        <v>0.022221262528905</v>
      </c>
      <c r="Y3376" t="s">
        <v>40</v>
      </c>
      <c r="AA3376">
        <v>25999992</v>
      </c>
      <c r="AB3376" t="b">
        <v>0</v>
      </c>
      <c r="AC3376">
        <v>11.32</v>
      </c>
      <c r="AD3376" s="37"/>
    </row>
    <row r="3377" ht="14.25" customHeight="1">
      <c r="A3377" s="38">
        <v>1002</v>
      </c>
      <c r="B3377" s="18" t="s">
        <v>4464</v>
      </c>
      <c r="C3377" s="46" t="s">
        <v>4465</v>
      </c>
      <c r="D3377" s="46" t="s">
        <v>4473</v>
      </c>
      <c r="E3377" s="46" t="s">
        <v>4474</v>
      </c>
      <c r="F3377" s="41" t="s">
        <v>1603</v>
      </c>
      <c r="G3377" s="5" t="s">
        <v>1674</v>
      </c>
      <c r="H3377" s="65">
        <v>0.099396</v>
      </c>
      <c r="I3377" t="s">
        <v>37</v>
      </c>
      <c r="K3377" s="47"/>
      <c r="L3377" s="47" t="s">
        <v>4468</v>
      </c>
      <c r="M3377" t="s">
        <v>39</v>
      </c>
      <c r="N3377" s="71"/>
      <c r="O3377" s="71"/>
      <c r="P3377" s="71"/>
      <c r="Q3377" s="71"/>
      <c r="R3377" s="29"/>
      <c r="S3377" s="29"/>
      <c r="T3377" s="29"/>
      <c r="U3377" s="71">
        <v>493.38</v>
      </c>
      <c r="V3377" s="29"/>
      <c r="W3377" s="60">
        <f>AC3377/U3377</f>
        <v>0.09939600308079</v>
      </c>
      <c r="Y3377" t="s">
        <v>40</v>
      </c>
      <c r="AA3377">
        <v>25999993</v>
      </c>
      <c r="AB3377" t="b">
        <v>0</v>
      </c>
      <c r="AC3377">
        <v>49.04</v>
      </c>
      <c r="AD3377" s="37"/>
    </row>
    <row r="3378" ht="14.25" customHeight="1">
      <c r="A3378" s="38">
        <v>1002</v>
      </c>
      <c r="B3378" s="18" t="s">
        <v>4464</v>
      </c>
      <c r="C3378" s="46" t="s">
        <v>4465</v>
      </c>
      <c r="D3378" s="46" t="s">
        <v>4473</v>
      </c>
      <c r="E3378" s="46" t="s">
        <v>4474</v>
      </c>
      <c r="F3378" s="41" t="s">
        <v>429</v>
      </c>
      <c r="G3378" s="5" t="s">
        <v>590</v>
      </c>
      <c r="H3378" s="65">
        <v>0.05557582</v>
      </c>
      <c r="I3378" t="s">
        <v>37</v>
      </c>
      <c r="K3378" s="47"/>
      <c r="L3378" s="47" t="s">
        <v>4468</v>
      </c>
      <c r="M3378" t="s">
        <v>39</v>
      </c>
      <c r="N3378" s="71"/>
      <c r="O3378" s="71"/>
      <c r="P3378" s="71"/>
      <c r="Q3378" s="71"/>
      <c r="R3378" s="29"/>
      <c r="S3378" s="29"/>
      <c r="T3378" s="29"/>
      <c r="U3378" s="71">
        <v>493.38</v>
      </c>
      <c r="V3378" s="29"/>
      <c r="W3378" s="60">
        <f>AC3378/U3378</f>
        <v>0.055575823908549</v>
      </c>
      <c r="Y3378" t="s">
        <v>40</v>
      </c>
      <c r="AA3378">
        <v>25999993</v>
      </c>
      <c r="AB3378" t="b">
        <v>0</v>
      </c>
      <c r="AC3378">
        <v>27.42</v>
      </c>
      <c r="AD3378" s="37"/>
    </row>
    <row r="3379" ht="14.25" customHeight="1">
      <c r="A3379" s="38">
        <v>1002</v>
      </c>
      <c r="B3379" s="18" t="s">
        <v>4464</v>
      </c>
      <c r="C3379" s="46" t="s">
        <v>4465</v>
      </c>
      <c r="D3379" s="46" t="s">
        <v>4473</v>
      </c>
      <c r="E3379" s="46" t="s">
        <v>4474</v>
      </c>
      <c r="F3379" s="41" t="s">
        <v>434</v>
      </c>
      <c r="G3379" s="5" t="s">
        <v>593</v>
      </c>
      <c r="H3379" s="65">
        <v>0.053954</v>
      </c>
      <c r="I3379" t="s">
        <v>37</v>
      </c>
      <c r="K3379" s="47"/>
      <c r="L3379" s="47" t="s">
        <v>4468</v>
      </c>
      <c r="M3379" t="s">
        <v>39</v>
      </c>
      <c r="N3379" s="71"/>
      <c r="O3379" s="71"/>
      <c r="P3379" s="71"/>
      <c r="Q3379" s="71"/>
      <c r="R3379" s="29"/>
      <c r="S3379" s="29"/>
      <c r="T3379" s="29"/>
      <c r="U3379" s="71">
        <v>493.38</v>
      </c>
      <c r="V3379" s="29"/>
      <c r="W3379" s="60">
        <f>AC3379/U3379</f>
        <v>0.053954355669058</v>
      </c>
      <c r="Y3379" t="s">
        <v>40</v>
      </c>
      <c r="AA3379">
        <v>25999993</v>
      </c>
      <c r="AB3379" t="b">
        <v>0</v>
      </c>
      <c r="AC3379">
        <v>26.62</v>
      </c>
      <c r="AD3379" s="37"/>
    </row>
    <row r="3380" ht="14.25" customHeight="1">
      <c r="A3380" s="38">
        <v>1002</v>
      </c>
      <c r="B3380" s="18" t="s">
        <v>4464</v>
      </c>
      <c r="C3380" s="46" t="s">
        <v>4465</v>
      </c>
      <c r="D3380" s="46" t="s">
        <v>4473</v>
      </c>
      <c r="E3380" s="46" t="s">
        <v>4474</v>
      </c>
      <c r="F3380" s="41" t="s">
        <v>48</v>
      </c>
      <c r="G3380" s="41" t="s">
        <v>49</v>
      </c>
      <c r="H3380" s="65">
        <v>0.031274</v>
      </c>
      <c r="I3380" t="s">
        <v>37</v>
      </c>
      <c r="K3380" s="47"/>
      <c r="L3380" s="47" t="s">
        <v>4468</v>
      </c>
      <c r="M3380" t="s">
        <v>39</v>
      </c>
      <c r="N3380" s="71"/>
      <c r="O3380" s="71"/>
      <c r="P3380" s="71"/>
      <c r="Q3380" s="71"/>
      <c r="R3380" s="29"/>
      <c r="S3380" s="29"/>
      <c r="T3380" s="29"/>
      <c r="U3380" s="71">
        <v>493.38</v>
      </c>
      <c r="V3380" s="29"/>
      <c r="W3380" s="60">
        <f>AC3380/U3380</f>
        <v>0.03127406866918</v>
      </c>
      <c r="Y3380" t="s">
        <v>40</v>
      </c>
      <c r="AA3380">
        <v>25999993</v>
      </c>
      <c r="AB3380" t="b">
        <v>0</v>
      </c>
      <c r="AC3380">
        <v>15.43</v>
      </c>
      <c r="AD3380" s="37"/>
    </row>
    <row r="3381" ht="14.25" customHeight="1">
      <c r="A3381" s="38">
        <v>1002</v>
      </c>
      <c r="B3381" s="18" t="s">
        <v>4464</v>
      </c>
      <c r="C3381" s="46" t="s">
        <v>4465</v>
      </c>
      <c r="D3381" s="46" t="s">
        <v>4475</v>
      </c>
      <c r="E3381" s="46" t="s">
        <v>4476</v>
      </c>
      <c r="F3381" s="41" t="s">
        <v>1603</v>
      </c>
      <c r="G3381" s="5" t="s">
        <v>1674</v>
      </c>
      <c r="H3381" s="65">
        <v>0.0820959</v>
      </c>
      <c r="I3381" t="s">
        <v>37</v>
      </c>
      <c r="K3381" s="47"/>
      <c r="L3381" s="47" t="s">
        <v>4468</v>
      </c>
      <c r="M3381" t="s">
        <v>39</v>
      </c>
      <c r="N3381" s="71"/>
      <c r="O3381" s="71"/>
      <c r="P3381" s="71"/>
      <c r="Q3381" s="71"/>
      <c r="R3381" s="29"/>
      <c r="S3381" s="29"/>
      <c r="T3381" s="29"/>
      <c r="U3381" s="71">
        <v>495.396</v>
      </c>
      <c r="V3381" s="29"/>
      <c r="W3381" s="60">
        <f>AC3381/U3381</f>
        <v>0.082095939410088</v>
      </c>
      <c r="Y3381" t="s">
        <v>40</v>
      </c>
      <c r="AA3381">
        <v>25999994</v>
      </c>
      <c r="AB3381" t="b">
        <v>0</v>
      </c>
      <c r="AC3381">
        <v>40.67</v>
      </c>
      <c r="AD3381" s="37"/>
    </row>
    <row r="3382" ht="14.25" customHeight="1">
      <c r="A3382" s="38">
        <v>1002</v>
      </c>
      <c r="B3382" s="18" t="s">
        <v>4464</v>
      </c>
      <c r="C3382" s="46" t="s">
        <v>4465</v>
      </c>
      <c r="D3382" s="46" t="s">
        <v>4475</v>
      </c>
      <c r="E3382" s="46" t="s">
        <v>4476</v>
      </c>
      <c r="F3382" s="41" t="s">
        <v>429</v>
      </c>
      <c r="G3382" s="5" t="s">
        <v>590</v>
      </c>
      <c r="H3382" s="65">
        <v>0.0475377</v>
      </c>
      <c r="I3382" t="s">
        <v>37</v>
      </c>
      <c r="K3382" s="47"/>
      <c r="L3382" s="47" t="s">
        <v>4468</v>
      </c>
      <c r="M3382" t="s">
        <v>39</v>
      </c>
      <c r="N3382" s="71"/>
      <c r="O3382" s="71"/>
      <c r="P3382" s="71"/>
      <c r="Q3382" s="71"/>
      <c r="R3382" s="29"/>
      <c r="S3382" s="29"/>
      <c r="T3382" s="29"/>
      <c r="U3382" s="71">
        <v>495.396</v>
      </c>
      <c r="V3382" s="29"/>
      <c r="W3382" s="60">
        <f>AC3382/U3382</f>
        <v>0.047537727393842</v>
      </c>
      <c r="Y3382" t="s">
        <v>40</v>
      </c>
      <c r="AA3382">
        <v>25999994</v>
      </c>
      <c r="AB3382" t="b">
        <v>0</v>
      </c>
      <c r="AC3382">
        <v>23.55</v>
      </c>
      <c r="AD3382" s="37"/>
    </row>
    <row r="3383" ht="14.25" customHeight="1">
      <c r="A3383" s="38">
        <v>1002</v>
      </c>
      <c r="B3383" s="18" t="s">
        <v>4464</v>
      </c>
      <c r="C3383" s="46" t="s">
        <v>4465</v>
      </c>
      <c r="D3383" s="46" t="s">
        <v>4475</v>
      </c>
      <c r="E3383" s="46" t="s">
        <v>4476</v>
      </c>
      <c r="F3383" s="41" t="s">
        <v>434</v>
      </c>
      <c r="G3383" s="5" t="s">
        <v>593</v>
      </c>
      <c r="H3383" s="65">
        <v>0.035164</v>
      </c>
      <c r="I3383" t="s">
        <v>37</v>
      </c>
      <c r="K3383" s="47"/>
      <c r="L3383" s="47" t="s">
        <v>4468</v>
      </c>
      <c r="M3383" t="s">
        <v>39</v>
      </c>
      <c r="N3383" s="71"/>
      <c r="O3383" s="71"/>
      <c r="P3383" s="71"/>
      <c r="Q3383" s="71"/>
      <c r="R3383" s="29"/>
      <c r="S3383" s="29"/>
      <c r="T3383" s="29"/>
      <c r="U3383" s="71">
        <v>495.396</v>
      </c>
      <c r="V3383" s="29"/>
      <c r="W3383" s="60">
        <f>AC3383/U3383</f>
        <v>0.03516378816139</v>
      </c>
      <c r="Y3383" t="s">
        <v>40</v>
      </c>
      <c r="AA3383">
        <v>25999994</v>
      </c>
      <c r="AB3383" t="b">
        <v>0</v>
      </c>
      <c r="AC3383">
        <v>17.42</v>
      </c>
      <c r="AD3383" s="37"/>
    </row>
    <row r="3384" ht="14.25" customHeight="1">
      <c r="A3384" s="38">
        <v>1002</v>
      </c>
      <c r="B3384" s="18" t="s">
        <v>4464</v>
      </c>
      <c r="C3384" s="46" t="s">
        <v>4465</v>
      </c>
      <c r="D3384" s="46" t="s">
        <v>4475</v>
      </c>
      <c r="E3384" s="46" t="s">
        <v>4476</v>
      </c>
      <c r="F3384" s="41" t="s">
        <v>48</v>
      </c>
      <c r="G3384" s="41" t="s">
        <v>49</v>
      </c>
      <c r="H3384" s="65">
        <v>0.025172</v>
      </c>
      <c r="I3384" t="s">
        <v>37</v>
      </c>
      <c r="K3384" s="47"/>
      <c r="L3384" s="47" t="s">
        <v>4468</v>
      </c>
      <c r="M3384" t="s">
        <v>39</v>
      </c>
      <c r="N3384" s="71"/>
      <c r="O3384" s="71"/>
      <c r="P3384" s="71"/>
      <c r="Q3384" s="71"/>
      <c r="R3384" s="29"/>
      <c r="S3384" s="29"/>
      <c r="T3384" s="29"/>
      <c r="U3384" s="71">
        <v>495.396</v>
      </c>
      <c r="V3384" s="29"/>
      <c r="W3384" s="60">
        <f>AC3384/U3384</f>
        <v>0.025171781766506</v>
      </c>
      <c r="Y3384" t="s">
        <v>40</v>
      </c>
      <c r="AA3384">
        <v>25999994</v>
      </c>
      <c r="AB3384" t="b">
        <v>0</v>
      </c>
      <c r="AC3384">
        <v>12.47</v>
      </c>
      <c r="AD3384" s="37"/>
    </row>
    <row r="3385" ht="14.25" customHeight="1">
      <c r="A3385" s="38">
        <v>997</v>
      </c>
      <c r="B3385" s="44" t="s">
        <v>638</v>
      </c>
      <c r="C3385" s="46" t="s">
        <v>639</v>
      </c>
      <c r="D3385" s="46" t="s">
        <v>4477</v>
      </c>
      <c r="E3385" s="46" t="s">
        <v>4478</v>
      </c>
      <c r="F3385" s="5" t="s">
        <v>35</v>
      </c>
      <c r="G3385" s="5" t="s">
        <v>36</v>
      </c>
      <c r="H3385" s="65">
        <v>0.257039578</v>
      </c>
      <c r="I3385" t="s">
        <v>37</v>
      </c>
      <c r="K3385" s="47"/>
      <c r="L3385" s="47" t="str">
        <f>((I3385&amp;A3385)&amp;"-")&amp;B3385</f>
        <v>REF997-Kia Sepassi and Samuel H. Yalkowsky. Solubility Prediction in Octanol: A Technical Note. AAPS PharmSciTech 2006; 7 (1) Article 26</v>
      </c>
      <c r="M3385" t="s">
        <v>39</v>
      </c>
      <c r="N3385" s="71"/>
      <c r="O3385" s="71"/>
      <c r="P3385" s="71"/>
      <c r="Q3385" s="71"/>
      <c r="R3385" s="29"/>
      <c r="S3385" s="29"/>
      <c r="T3385" s="29"/>
      <c r="U3385" s="71"/>
      <c r="V3385" s="29"/>
      <c r="W3385" s="60"/>
      <c r="Y3385" t="s">
        <v>40</v>
      </c>
      <c r="AA3385">
        <v>6478</v>
      </c>
      <c r="AB3385" t="b">
        <f>if((W3385=""),false,true)</f>
        <v>0</v>
      </c>
      <c r="AD3385" s="37"/>
    </row>
    <row r="3386" ht="14.25" customHeight="1">
      <c r="A3386" s="38">
        <v>1036</v>
      </c>
      <c r="B3386" s="46" t="s">
        <v>4479</v>
      </c>
      <c r="C3386" s="46" t="s">
        <v>4480</v>
      </c>
      <c r="D3386" s="46" t="s">
        <v>4477</v>
      </c>
      <c r="E3386" s="46" t="s">
        <v>4478</v>
      </c>
      <c r="F3386" s="46" t="s">
        <v>485</v>
      </c>
      <c r="G3386" s="46" t="s">
        <v>665</v>
      </c>
      <c r="H3386">
        <v>0.2549</v>
      </c>
      <c r="I3386" t="s">
        <v>37</v>
      </c>
      <c r="K3386" t="s">
        <v>43</v>
      </c>
      <c r="L3386" s="46" t="s">
        <v>4481</v>
      </c>
      <c r="M3386" t="s">
        <v>39</v>
      </c>
      <c r="N3386" s="40"/>
      <c r="O3386" s="40"/>
      <c r="P3386" s="40"/>
      <c r="Q3386" s="40"/>
      <c r="R3386" s="39"/>
      <c r="S3386" s="39"/>
      <c r="T3386" s="39"/>
      <c r="U3386" s="40"/>
      <c r="V3386" s="39"/>
      <c r="W3386" s="69"/>
      <c r="Y3386" t="s">
        <v>40</v>
      </c>
      <c r="AA3386" s="54">
        <v>6478</v>
      </c>
      <c r="AB3386" t="b">
        <f>if((W3385=""),false,true)</f>
        <v>0</v>
      </c>
    </row>
    <row r="3387" ht="14.25" customHeight="1">
      <c r="A3387" s="38">
        <v>1036</v>
      </c>
      <c r="B3387" s="46" t="s">
        <v>4479</v>
      </c>
      <c r="C3387" s="46" t="s">
        <v>4480</v>
      </c>
      <c r="D3387" s="46" t="s">
        <v>4477</v>
      </c>
      <c r="E3387" s="46" t="s">
        <v>4478</v>
      </c>
      <c r="F3387" s="46" t="s">
        <v>547</v>
      </c>
      <c r="G3387" s="46" t="s">
        <v>548</v>
      </c>
      <c r="H3387">
        <v>0.3551</v>
      </c>
      <c r="I3387" t="s">
        <v>37</v>
      </c>
      <c r="K3387" t="s">
        <v>43</v>
      </c>
      <c r="L3387" s="46" t="s">
        <v>4481</v>
      </c>
      <c r="M3387" t="s">
        <v>39</v>
      </c>
      <c r="N3387" s="40"/>
      <c r="O3387" s="40"/>
      <c r="P3387" s="40"/>
      <c r="Q3387" s="40"/>
      <c r="R3387" s="39"/>
      <c r="S3387" s="39"/>
      <c r="T3387" s="39"/>
      <c r="U3387" s="40"/>
      <c r="V3387" s="39"/>
      <c r="W3387" s="69"/>
      <c r="Y3387" t="s">
        <v>40</v>
      </c>
      <c r="AA3387" s="54">
        <v>6478</v>
      </c>
      <c r="AB3387" t="b">
        <f>if((W3386=""),false,true)</f>
        <v>0</v>
      </c>
    </row>
    <row r="3388" ht="14.25" customHeight="1">
      <c r="A3388" s="38">
        <v>1036</v>
      </c>
      <c r="B3388" s="46" t="s">
        <v>4479</v>
      </c>
      <c r="C3388" s="46" t="s">
        <v>4480</v>
      </c>
      <c r="D3388" s="46" t="s">
        <v>4477</v>
      </c>
      <c r="E3388" s="46" t="s">
        <v>4478</v>
      </c>
      <c r="F3388" s="46" t="s">
        <v>594</v>
      </c>
      <c r="G3388" s="46" t="s">
        <v>595</v>
      </c>
      <c r="H3388">
        <v>0.3258</v>
      </c>
      <c r="I3388" t="s">
        <v>37</v>
      </c>
      <c r="K3388" t="s">
        <v>43</v>
      </c>
      <c r="L3388" s="46" t="s">
        <v>4481</v>
      </c>
      <c r="M3388" t="s">
        <v>39</v>
      </c>
      <c r="N3388" s="40"/>
      <c r="O3388" s="40"/>
      <c r="P3388" s="40"/>
      <c r="Q3388" s="40"/>
      <c r="R3388" s="39"/>
      <c r="S3388" s="39"/>
      <c r="T3388" s="39"/>
      <c r="U3388" s="40"/>
      <c r="V3388" s="39"/>
      <c r="W3388" s="69"/>
      <c r="Y3388" t="s">
        <v>40</v>
      </c>
      <c r="AA3388" s="54">
        <v>6478</v>
      </c>
      <c r="AB3388" t="b">
        <f>if((W3387=""),false,true)</f>
        <v>0</v>
      </c>
    </row>
    <row r="3389" ht="14.25" customHeight="1">
      <c r="A3389" s="38">
        <v>1036</v>
      </c>
      <c r="B3389" s="46" t="s">
        <v>4479</v>
      </c>
      <c r="C3389" s="46" t="s">
        <v>4480</v>
      </c>
      <c r="D3389" s="46" t="s">
        <v>4477</v>
      </c>
      <c r="E3389" s="46" t="s">
        <v>4478</v>
      </c>
      <c r="F3389" s="46" t="s">
        <v>598</v>
      </c>
      <c r="G3389" s="46" t="s">
        <v>667</v>
      </c>
      <c r="H3389">
        <v>0.312</v>
      </c>
      <c r="I3389" t="s">
        <v>37</v>
      </c>
      <c r="K3389" t="s">
        <v>43</v>
      </c>
      <c r="L3389" s="46" t="s">
        <v>4481</v>
      </c>
      <c r="M3389" t="s">
        <v>39</v>
      </c>
      <c r="N3389" s="40"/>
      <c r="O3389" s="40"/>
      <c r="P3389" s="40"/>
      <c r="Q3389" s="40"/>
      <c r="R3389" s="39"/>
      <c r="S3389" s="39"/>
      <c r="T3389" s="39"/>
      <c r="U3389" s="40"/>
      <c r="V3389" s="39"/>
      <c r="W3389" s="69"/>
      <c r="Y3389" t="s">
        <v>40</v>
      </c>
      <c r="AA3389" s="54">
        <v>6478</v>
      </c>
      <c r="AB3389" t="b">
        <f>if((W3388=""),false,true)</f>
        <v>0</v>
      </c>
    </row>
    <row r="3390" ht="14.25" customHeight="1">
      <c r="A3390" s="38">
        <v>1036</v>
      </c>
      <c r="B3390" s="46" t="s">
        <v>4479</v>
      </c>
      <c r="C3390" s="46" t="s">
        <v>4480</v>
      </c>
      <c r="D3390" s="46" t="s">
        <v>4477</v>
      </c>
      <c r="E3390" s="46" t="s">
        <v>4478</v>
      </c>
      <c r="F3390" s="46" t="s">
        <v>35</v>
      </c>
      <c r="G3390" s="46" t="s">
        <v>668</v>
      </c>
      <c r="H3390">
        <v>0.3236</v>
      </c>
      <c r="I3390" t="s">
        <v>37</v>
      </c>
      <c r="K3390" t="s">
        <v>43</v>
      </c>
      <c r="L3390" s="46" t="s">
        <v>4481</v>
      </c>
      <c r="M3390" t="s">
        <v>39</v>
      </c>
      <c r="N3390" s="40"/>
      <c r="O3390" s="40"/>
      <c r="P3390" s="40"/>
      <c r="Q3390" s="40"/>
      <c r="R3390" s="39"/>
      <c r="S3390" s="39"/>
      <c r="T3390" s="39"/>
      <c r="U3390" s="40"/>
      <c r="V3390" s="39"/>
      <c r="W3390" s="69"/>
      <c r="Y3390" t="s">
        <v>40</v>
      </c>
      <c r="AA3390" s="54">
        <v>6478</v>
      </c>
      <c r="AB3390" t="b">
        <f>if((W3389=""),false,true)</f>
        <v>0</v>
      </c>
    </row>
    <row r="3391" ht="14.25" customHeight="1">
      <c r="A3391" s="38">
        <v>1036</v>
      </c>
      <c r="B3391" s="46" t="s">
        <v>4479</v>
      </c>
      <c r="C3391" s="46" t="s">
        <v>4480</v>
      </c>
      <c r="D3391" s="46" t="s">
        <v>4477</v>
      </c>
      <c r="E3391" s="46" t="s">
        <v>4478</v>
      </c>
      <c r="F3391" s="46" t="s">
        <v>669</v>
      </c>
      <c r="G3391" s="46" t="s">
        <v>670</v>
      </c>
      <c r="H3391">
        <v>0.2898</v>
      </c>
      <c r="I3391" t="s">
        <v>37</v>
      </c>
      <c r="K3391" t="s">
        <v>43</v>
      </c>
      <c r="L3391" s="46" t="s">
        <v>4481</v>
      </c>
      <c r="M3391" t="s">
        <v>39</v>
      </c>
      <c r="N3391" s="40"/>
      <c r="O3391" s="40"/>
      <c r="P3391" s="40"/>
      <c r="Q3391" s="40"/>
      <c r="R3391" s="39"/>
      <c r="S3391" s="39"/>
      <c r="T3391" s="39"/>
      <c r="U3391" s="40"/>
      <c r="V3391" s="39"/>
      <c r="W3391" s="69"/>
      <c r="Y3391" t="s">
        <v>40</v>
      </c>
      <c r="AA3391" s="54">
        <v>6478</v>
      </c>
      <c r="AB3391" t="b">
        <f>if((W3390=""),false,true)</f>
        <v>0</v>
      </c>
    </row>
    <row r="3392" ht="14.25" customHeight="1">
      <c r="A3392" s="38">
        <v>1036</v>
      </c>
      <c r="B3392" s="46" t="s">
        <v>4479</v>
      </c>
      <c r="C3392" s="46" t="s">
        <v>4480</v>
      </c>
      <c r="D3392" s="46" t="s">
        <v>4477</v>
      </c>
      <c r="E3392" s="46" t="s">
        <v>4478</v>
      </c>
      <c r="F3392" s="46" t="s">
        <v>580</v>
      </c>
      <c r="G3392" s="46" t="s">
        <v>581</v>
      </c>
      <c r="H3392">
        <v>0.2214</v>
      </c>
      <c r="I3392" t="s">
        <v>37</v>
      </c>
      <c r="K3392" t="s">
        <v>43</v>
      </c>
      <c r="L3392" s="46" t="s">
        <v>4481</v>
      </c>
      <c r="M3392" t="s">
        <v>39</v>
      </c>
      <c r="N3392" s="40"/>
      <c r="O3392" s="40"/>
      <c r="P3392" s="40"/>
      <c r="Q3392" s="40"/>
      <c r="R3392" s="39"/>
      <c r="S3392" s="39"/>
      <c r="T3392" s="39"/>
      <c r="U3392" s="40"/>
      <c r="V3392" s="39"/>
      <c r="W3392" s="69"/>
      <c r="Y3392" t="s">
        <v>40</v>
      </c>
      <c r="AA3392" s="54">
        <v>6478</v>
      </c>
      <c r="AB3392" t="b">
        <f>if((W3391=""),false,true)</f>
        <v>0</v>
      </c>
    </row>
    <row r="3393" ht="14.25" customHeight="1">
      <c r="A3393" s="38">
        <v>1036</v>
      </c>
      <c r="B3393" s="46" t="s">
        <v>4479</v>
      </c>
      <c r="C3393" s="46" t="s">
        <v>4480</v>
      </c>
      <c r="D3393" s="46" t="s">
        <v>4477</v>
      </c>
      <c r="E3393" s="46" t="s">
        <v>4478</v>
      </c>
      <c r="F3393" s="46" t="s">
        <v>873</v>
      </c>
      <c r="G3393" s="7" t="s">
        <v>874</v>
      </c>
      <c r="H3393">
        <v>1.852</v>
      </c>
      <c r="I3393" t="s">
        <v>37</v>
      </c>
      <c r="K3393" t="s">
        <v>43</v>
      </c>
      <c r="L3393" s="46" t="s">
        <v>4481</v>
      </c>
      <c r="M3393" t="s">
        <v>39</v>
      </c>
      <c r="N3393" s="40"/>
      <c r="O3393" s="40"/>
      <c r="P3393" s="40"/>
      <c r="Q3393" s="40"/>
      <c r="R3393" s="39"/>
      <c r="S3393" s="39"/>
      <c r="T3393" s="39"/>
      <c r="U3393" s="40"/>
      <c r="V3393" s="39"/>
      <c r="W3393" s="69"/>
      <c r="Y3393" t="s">
        <v>40</v>
      </c>
      <c r="AA3393" s="54">
        <v>6478</v>
      </c>
      <c r="AB3393" t="b">
        <f>if((W3392=""),false,true)</f>
        <v>0</v>
      </c>
    </row>
    <row r="3394" ht="14.25" customHeight="1">
      <c r="A3394" s="38">
        <v>1036</v>
      </c>
      <c r="B3394" s="46" t="s">
        <v>4479</v>
      </c>
      <c r="C3394" s="46" t="s">
        <v>4480</v>
      </c>
      <c r="D3394" s="46" t="s">
        <v>4477</v>
      </c>
      <c r="E3394" s="46" t="s">
        <v>4478</v>
      </c>
      <c r="F3394" s="46" t="s">
        <v>1361</v>
      </c>
      <c r="G3394" s="46" t="s">
        <v>1362</v>
      </c>
      <c r="H3394">
        <v>1.519</v>
      </c>
      <c r="I3394" t="s">
        <v>37</v>
      </c>
      <c r="K3394" t="s">
        <v>43</v>
      </c>
      <c r="L3394" s="46" t="s">
        <v>4481</v>
      </c>
      <c r="M3394" t="s">
        <v>39</v>
      </c>
      <c r="N3394" s="40"/>
      <c r="O3394" s="40"/>
      <c r="P3394" s="40"/>
      <c r="Q3394" s="40"/>
      <c r="R3394" s="39"/>
      <c r="S3394" s="39"/>
      <c r="T3394" s="39"/>
      <c r="U3394" s="40"/>
      <c r="V3394" s="39"/>
      <c r="W3394" s="69"/>
      <c r="Y3394" t="s">
        <v>40</v>
      </c>
      <c r="AA3394" s="54">
        <v>6478</v>
      </c>
      <c r="AB3394" t="b">
        <f>if((W3393=""),false,true)</f>
        <v>0</v>
      </c>
    </row>
    <row r="3395" ht="14.25" customHeight="1">
      <c r="A3395" s="38">
        <v>1036</v>
      </c>
      <c r="B3395" s="46" t="s">
        <v>4479</v>
      </c>
      <c r="C3395" s="46" t="s">
        <v>4480</v>
      </c>
      <c r="D3395" s="46" t="s">
        <v>4477</v>
      </c>
      <c r="E3395" s="46" t="s">
        <v>4478</v>
      </c>
      <c r="F3395" s="46" t="s">
        <v>584</v>
      </c>
      <c r="G3395" s="46" t="s">
        <v>585</v>
      </c>
      <c r="H3395">
        <v>0.1719</v>
      </c>
      <c r="I3395" t="s">
        <v>37</v>
      </c>
      <c r="K3395" t="s">
        <v>43</v>
      </c>
      <c r="L3395" s="46" t="s">
        <v>4481</v>
      </c>
      <c r="M3395" t="s">
        <v>39</v>
      </c>
      <c r="N3395" s="40"/>
      <c r="O3395" s="40"/>
      <c r="P3395" s="40"/>
      <c r="Q3395" s="40"/>
      <c r="R3395" s="39"/>
      <c r="S3395" s="39"/>
      <c r="T3395" s="39"/>
      <c r="U3395" s="40"/>
      <c r="V3395" s="39"/>
      <c r="W3395" s="69"/>
      <c r="Y3395" t="s">
        <v>40</v>
      </c>
      <c r="AA3395" s="54">
        <v>6478</v>
      </c>
      <c r="AB3395" t="b">
        <f>if((W3394=""),false,true)</f>
        <v>0</v>
      </c>
    </row>
    <row r="3396" ht="14.25" customHeight="1">
      <c r="A3396" s="38">
        <v>1036</v>
      </c>
      <c r="B3396" s="46" t="s">
        <v>4479</v>
      </c>
      <c r="C3396" s="46" t="s">
        <v>4480</v>
      </c>
      <c r="D3396" s="46" t="s">
        <v>4477</v>
      </c>
      <c r="E3396" s="46" t="s">
        <v>4478</v>
      </c>
      <c r="F3396" s="46" t="s">
        <v>1832</v>
      </c>
      <c r="G3396" s="46" t="s">
        <v>1833</v>
      </c>
      <c r="H3396">
        <v>0.2833</v>
      </c>
      <c r="I3396" t="s">
        <v>37</v>
      </c>
      <c r="K3396" t="s">
        <v>43</v>
      </c>
      <c r="L3396" s="46" t="s">
        <v>4481</v>
      </c>
      <c r="M3396" t="s">
        <v>39</v>
      </c>
      <c r="N3396" s="40"/>
      <c r="O3396" s="40"/>
      <c r="P3396" s="40"/>
      <c r="Q3396" s="40"/>
      <c r="R3396" s="39"/>
      <c r="S3396" s="39"/>
      <c r="T3396" s="39"/>
      <c r="U3396" s="40"/>
      <c r="V3396" s="39"/>
      <c r="W3396" s="69"/>
      <c r="Y3396" t="s">
        <v>40</v>
      </c>
      <c r="AA3396" s="54">
        <v>6478</v>
      </c>
      <c r="AB3396" t="b">
        <f>if((W3395=""),false,true)</f>
        <v>0</v>
      </c>
    </row>
    <row r="3397" ht="14.25" customHeight="1">
      <c r="A3397" s="38">
        <v>1036</v>
      </c>
      <c r="B3397" s="46" t="s">
        <v>4479</v>
      </c>
      <c r="C3397" s="46" t="s">
        <v>4480</v>
      </c>
      <c r="D3397" s="46" t="s">
        <v>4477</v>
      </c>
      <c r="E3397" s="46" t="s">
        <v>4478</v>
      </c>
      <c r="F3397" s="46" t="s">
        <v>4482</v>
      </c>
      <c r="G3397" s="46" t="s">
        <v>4483</v>
      </c>
      <c r="H3397">
        <v>0.28645775222829</v>
      </c>
      <c r="I3397" t="s">
        <v>37</v>
      </c>
      <c r="K3397" t="s">
        <v>3757</v>
      </c>
      <c r="L3397" s="46" t="s">
        <v>4481</v>
      </c>
      <c r="M3397" t="s">
        <v>39</v>
      </c>
      <c r="N3397" s="40"/>
      <c r="O3397" s="40"/>
      <c r="P3397" s="40"/>
      <c r="Q3397" s="40"/>
      <c r="R3397" s="39"/>
      <c r="S3397" s="39"/>
      <c r="T3397" s="39"/>
      <c r="U3397" s="40"/>
      <c r="V3397" s="39"/>
      <c r="W3397" s="69"/>
      <c r="Y3397" t="s">
        <v>40</v>
      </c>
      <c r="AA3397" s="54">
        <v>6478</v>
      </c>
      <c r="AB3397" t="b">
        <f>if((W3396=""),false,true)</f>
        <v>0</v>
      </c>
    </row>
    <row r="3398" ht="14.25" customHeight="1">
      <c r="A3398" s="38">
        <v>1036</v>
      </c>
      <c r="B3398" s="46" t="s">
        <v>4479</v>
      </c>
      <c r="C3398" s="46" t="s">
        <v>4480</v>
      </c>
      <c r="D3398" s="46" t="s">
        <v>4477</v>
      </c>
      <c r="E3398" s="46" t="s">
        <v>4478</v>
      </c>
      <c r="F3398" s="46" t="s">
        <v>2407</v>
      </c>
      <c r="G3398" s="46" t="s">
        <v>2408</v>
      </c>
      <c r="H3398">
        <v>1.3444847699819</v>
      </c>
      <c r="I3398" t="s">
        <v>37</v>
      </c>
      <c r="K3398" t="s">
        <v>3757</v>
      </c>
      <c r="L3398" s="46" t="s">
        <v>4481</v>
      </c>
      <c r="M3398" t="s">
        <v>39</v>
      </c>
      <c r="N3398" s="40"/>
      <c r="O3398" s="40"/>
      <c r="P3398" s="40"/>
      <c r="Q3398" s="40"/>
      <c r="R3398" s="39"/>
      <c r="S3398" s="39"/>
      <c r="T3398" s="39"/>
      <c r="U3398" s="40"/>
      <c r="V3398" s="39"/>
      <c r="W3398" s="69"/>
      <c r="Y3398" t="s">
        <v>40</v>
      </c>
      <c r="AA3398" s="54">
        <v>6478</v>
      </c>
      <c r="AB3398" t="b">
        <f>if((W3397=""),false,true)</f>
        <v>0</v>
      </c>
    </row>
    <row r="3399" ht="14.25" customHeight="1">
      <c r="A3399" s="38">
        <v>1036</v>
      </c>
      <c r="B3399" s="46" t="s">
        <v>4479</v>
      </c>
      <c r="C3399" s="46" t="s">
        <v>4480</v>
      </c>
      <c r="D3399" s="46" t="s">
        <v>4477</v>
      </c>
      <c r="E3399" s="46" t="s">
        <v>4478</v>
      </c>
      <c r="F3399" s="7" t="s">
        <v>693</v>
      </c>
      <c r="G3399" s="7" t="s">
        <v>4429</v>
      </c>
      <c r="H3399">
        <v>1.0534375305889</v>
      </c>
      <c r="I3399" t="s">
        <v>37</v>
      </c>
      <c r="K3399" t="s">
        <v>3757</v>
      </c>
      <c r="L3399" s="46" t="s">
        <v>4481</v>
      </c>
      <c r="M3399" t="s">
        <v>39</v>
      </c>
      <c r="N3399" s="40"/>
      <c r="O3399" s="40"/>
      <c r="P3399" s="40"/>
      <c r="Q3399" s="40"/>
      <c r="R3399" s="39"/>
      <c r="S3399" s="39"/>
      <c r="T3399" s="39"/>
      <c r="U3399" s="40"/>
      <c r="V3399" s="39"/>
      <c r="W3399" s="69"/>
      <c r="Y3399" t="s">
        <v>40</v>
      </c>
      <c r="AA3399" s="54">
        <v>6478</v>
      </c>
      <c r="AB3399" t="b">
        <f>if((W3398=""),false,true)</f>
        <v>0</v>
      </c>
    </row>
    <row r="3400" ht="14.25" customHeight="1">
      <c r="A3400" s="38">
        <v>1036</v>
      </c>
      <c r="B3400" s="46" t="s">
        <v>4479</v>
      </c>
      <c r="C3400" s="46" t="s">
        <v>4480</v>
      </c>
      <c r="D3400" s="46" t="s">
        <v>4477</v>
      </c>
      <c r="E3400" s="46" t="s">
        <v>4478</v>
      </c>
      <c r="F3400" s="46" t="s">
        <v>1123</v>
      </c>
      <c r="G3400" s="46" t="s">
        <v>1124</v>
      </c>
      <c r="H3400">
        <v>1.454</v>
      </c>
      <c r="I3400" t="s">
        <v>37</v>
      </c>
      <c r="K3400" t="s">
        <v>43</v>
      </c>
      <c r="L3400" s="46" t="s">
        <v>4481</v>
      </c>
      <c r="M3400" t="s">
        <v>39</v>
      </c>
      <c r="N3400" s="40"/>
      <c r="O3400" s="40"/>
      <c r="P3400" s="40"/>
      <c r="Q3400" s="40"/>
      <c r="R3400" s="39"/>
      <c r="S3400" s="39"/>
      <c r="T3400" s="39"/>
      <c r="U3400" s="40"/>
      <c r="V3400" s="39"/>
      <c r="W3400" s="69"/>
      <c r="Y3400" t="s">
        <v>40</v>
      </c>
      <c r="AA3400" s="54">
        <v>6478</v>
      </c>
      <c r="AB3400" t="b">
        <f>if((W3399=""),false,true)</f>
        <v>0</v>
      </c>
    </row>
    <row r="3401" ht="14.25" customHeight="1">
      <c r="A3401" s="38">
        <v>1036</v>
      </c>
      <c r="B3401" s="46" t="s">
        <v>4479</v>
      </c>
      <c r="C3401" s="46" t="s">
        <v>4480</v>
      </c>
      <c r="D3401" s="46" t="s">
        <v>4477</v>
      </c>
      <c r="E3401" s="46" t="s">
        <v>4478</v>
      </c>
      <c r="F3401" s="46" t="s">
        <v>1603</v>
      </c>
      <c r="G3401" s="7" t="s">
        <v>1674</v>
      </c>
      <c r="H3401">
        <v>2.114</v>
      </c>
      <c r="I3401" t="s">
        <v>37</v>
      </c>
      <c r="K3401" t="s">
        <v>43</v>
      </c>
      <c r="L3401" s="46" t="s">
        <v>4481</v>
      </c>
      <c r="M3401" t="s">
        <v>39</v>
      </c>
      <c r="N3401" s="40"/>
      <c r="O3401" s="40"/>
      <c r="P3401" s="40"/>
      <c r="Q3401" s="40"/>
      <c r="R3401" s="39"/>
      <c r="S3401" s="39"/>
      <c r="T3401" s="39"/>
      <c r="U3401" s="40"/>
      <c r="V3401" s="39"/>
      <c r="W3401" s="69"/>
      <c r="Y3401" t="s">
        <v>40</v>
      </c>
      <c r="AA3401" s="54">
        <v>6478</v>
      </c>
      <c r="AB3401" t="b">
        <f>if((W3400=""),false,true)</f>
        <v>0</v>
      </c>
    </row>
    <row r="3402" ht="14.25" customHeight="1">
      <c r="A3402" s="38">
        <v>1036</v>
      </c>
      <c r="B3402" s="46" t="s">
        <v>4479</v>
      </c>
      <c r="C3402" s="46" t="s">
        <v>4480</v>
      </c>
      <c r="D3402" s="46" t="s">
        <v>4477</v>
      </c>
      <c r="E3402" s="46" t="s">
        <v>4478</v>
      </c>
      <c r="F3402" s="46" t="s">
        <v>695</v>
      </c>
      <c r="G3402" s="46" t="s">
        <v>696</v>
      </c>
      <c r="H3402">
        <v>0.6356</v>
      </c>
      <c r="I3402" t="s">
        <v>37</v>
      </c>
      <c r="K3402" t="s">
        <v>43</v>
      </c>
      <c r="L3402" s="46" t="s">
        <v>4481</v>
      </c>
      <c r="M3402" t="s">
        <v>39</v>
      </c>
      <c r="N3402" s="40"/>
      <c r="O3402" s="40"/>
      <c r="P3402" s="40"/>
      <c r="Q3402" s="40"/>
      <c r="R3402" s="39"/>
      <c r="S3402" s="39"/>
      <c r="T3402" s="39"/>
      <c r="U3402" s="40"/>
      <c r="V3402" s="39"/>
      <c r="W3402" s="69"/>
      <c r="Y3402" t="s">
        <v>40</v>
      </c>
      <c r="AA3402" s="54">
        <v>6478</v>
      </c>
      <c r="AB3402" t="b">
        <f>if((W3401=""),false,true)</f>
        <v>0</v>
      </c>
    </row>
    <row r="3403" ht="14.25" customHeight="1">
      <c r="A3403" s="38">
        <v>1036</v>
      </c>
      <c r="B3403" s="46" t="s">
        <v>4479</v>
      </c>
      <c r="C3403" s="46" t="s">
        <v>4480</v>
      </c>
      <c r="D3403" s="46" t="s">
        <v>4477</v>
      </c>
      <c r="E3403" s="46" t="s">
        <v>4478</v>
      </c>
      <c r="F3403" s="46" t="s">
        <v>701</v>
      </c>
      <c r="G3403" s="46" t="s">
        <v>702</v>
      </c>
      <c r="H3403">
        <v>0.4104</v>
      </c>
      <c r="I3403" t="s">
        <v>37</v>
      </c>
      <c r="K3403" t="s">
        <v>43</v>
      </c>
      <c r="L3403" s="46" t="s">
        <v>4481</v>
      </c>
      <c r="M3403" t="s">
        <v>39</v>
      </c>
      <c r="N3403" s="40"/>
      <c r="O3403" s="40"/>
      <c r="P3403" s="40"/>
      <c r="Q3403" s="40"/>
      <c r="R3403" s="39"/>
      <c r="S3403" s="39"/>
      <c r="T3403" s="39"/>
      <c r="U3403" s="40"/>
      <c r="V3403" s="39"/>
      <c r="W3403" s="69"/>
      <c r="Y3403" t="s">
        <v>40</v>
      </c>
      <c r="AA3403" s="54">
        <v>6478</v>
      </c>
      <c r="AB3403" t="b">
        <f>if((W3402=""),false,true)</f>
        <v>0</v>
      </c>
    </row>
    <row r="3404" ht="14.25" customHeight="1">
      <c r="A3404" s="38">
        <v>1036</v>
      </c>
      <c r="B3404" s="46" t="s">
        <v>4479</v>
      </c>
      <c r="C3404" s="46" t="s">
        <v>4480</v>
      </c>
      <c r="D3404" s="46" t="s">
        <v>4477</v>
      </c>
      <c r="E3404" s="46" t="s">
        <v>4478</v>
      </c>
      <c r="F3404" s="46" t="s">
        <v>703</v>
      </c>
      <c r="G3404" s="46" t="s">
        <v>704</v>
      </c>
      <c r="H3404">
        <v>0.6696</v>
      </c>
      <c r="I3404" t="s">
        <v>37</v>
      </c>
      <c r="K3404" t="s">
        <v>43</v>
      </c>
      <c r="L3404" s="46" t="s">
        <v>4481</v>
      </c>
      <c r="M3404" t="s">
        <v>39</v>
      </c>
      <c r="N3404" s="40"/>
      <c r="O3404" s="40"/>
      <c r="P3404" s="40"/>
      <c r="Q3404" s="40"/>
      <c r="R3404" s="39"/>
      <c r="S3404" s="39"/>
      <c r="T3404" s="39"/>
      <c r="U3404" s="40"/>
      <c r="V3404" s="39"/>
      <c r="W3404" s="69"/>
      <c r="Y3404" t="s">
        <v>40</v>
      </c>
      <c r="AA3404" s="54">
        <v>6478</v>
      </c>
      <c r="AB3404" t="b">
        <f>if((W3403=""),false,true)</f>
        <v>0</v>
      </c>
    </row>
    <row r="3405" ht="14.25" customHeight="1">
      <c r="A3405" s="38">
        <v>1036</v>
      </c>
      <c r="B3405" s="46" t="s">
        <v>4479</v>
      </c>
      <c r="C3405" s="46" t="s">
        <v>4480</v>
      </c>
      <c r="D3405" s="46" t="s">
        <v>4477</v>
      </c>
      <c r="E3405" s="46" t="s">
        <v>4478</v>
      </c>
      <c r="F3405" s="46" t="s">
        <v>705</v>
      </c>
      <c r="G3405" s="46" t="s">
        <v>706</v>
      </c>
      <c r="H3405">
        <v>0.9422</v>
      </c>
      <c r="I3405" t="s">
        <v>37</v>
      </c>
      <c r="K3405" t="s">
        <v>43</v>
      </c>
      <c r="L3405" s="46" t="s">
        <v>4481</v>
      </c>
      <c r="M3405" t="s">
        <v>39</v>
      </c>
      <c r="N3405" s="40"/>
      <c r="O3405" s="40"/>
      <c r="P3405" s="40"/>
      <c r="Q3405" s="40"/>
      <c r="R3405" s="39"/>
      <c r="S3405" s="39"/>
      <c r="T3405" s="39"/>
      <c r="U3405" s="40"/>
      <c r="V3405" s="39"/>
      <c r="W3405" s="69"/>
      <c r="Y3405" t="s">
        <v>40</v>
      </c>
      <c r="AA3405" s="54">
        <v>6478</v>
      </c>
      <c r="AB3405" t="b">
        <f>if((W3404=""),false,true)</f>
        <v>0</v>
      </c>
    </row>
    <row r="3406" ht="14.25" customHeight="1">
      <c r="A3406" s="38">
        <v>1036</v>
      </c>
      <c r="B3406" s="46" t="s">
        <v>4479</v>
      </c>
      <c r="C3406" s="46" t="s">
        <v>4480</v>
      </c>
      <c r="D3406" s="46" t="s">
        <v>4477</v>
      </c>
      <c r="E3406" s="46" t="s">
        <v>4478</v>
      </c>
      <c r="F3406" s="46" t="s">
        <v>707</v>
      </c>
      <c r="G3406" s="46" t="s">
        <v>708</v>
      </c>
      <c r="H3406">
        <v>0.63135214482222</v>
      </c>
      <c r="I3406" t="s">
        <v>37</v>
      </c>
      <c r="K3406" t="s">
        <v>3757</v>
      </c>
      <c r="L3406" s="46" t="s">
        <v>4481</v>
      </c>
      <c r="M3406" t="s">
        <v>39</v>
      </c>
      <c r="N3406" s="40"/>
      <c r="O3406" s="40"/>
      <c r="P3406" s="40"/>
      <c r="Q3406" s="40"/>
      <c r="R3406" s="39"/>
      <c r="S3406" s="39"/>
      <c r="T3406" s="39"/>
      <c r="U3406" s="40"/>
      <c r="V3406" s="39"/>
      <c r="W3406" s="69"/>
      <c r="Y3406" t="s">
        <v>40</v>
      </c>
      <c r="AA3406" s="54">
        <v>6478</v>
      </c>
      <c r="AB3406" t="b">
        <f>if((W3405=""),false,true)</f>
        <v>0</v>
      </c>
    </row>
    <row r="3407" ht="14.25" customHeight="1">
      <c r="A3407" s="38">
        <v>1036</v>
      </c>
      <c r="B3407" s="46" t="s">
        <v>4479</v>
      </c>
      <c r="C3407" s="46" t="s">
        <v>4480</v>
      </c>
      <c r="D3407" s="46" t="s">
        <v>4477</v>
      </c>
      <c r="E3407" s="46" t="s">
        <v>4478</v>
      </c>
      <c r="F3407" s="46" t="s">
        <v>1281</v>
      </c>
      <c r="G3407" s="46" t="s">
        <v>2411</v>
      </c>
      <c r="H3407">
        <v>0.49007142627303</v>
      </c>
      <c r="I3407" t="s">
        <v>37</v>
      </c>
      <c r="K3407" t="s">
        <v>3757</v>
      </c>
      <c r="L3407" s="46" t="s">
        <v>4481</v>
      </c>
      <c r="M3407" t="s">
        <v>39</v>
      </c>
      <c r="N3407" s="40"/>
      <c r="O3407" s="40"/>
      <c r="P3407" s="40"/>
      <c r="Q3407" s="40"/>
      <c r="R3407" s="39"/>
      <c r="S3407" s="39"/>
      <c r="T3407" s="39"/>
      <c r="U3407" s="40"/>
      <c r="V3407" s="39"/>
      <c r="W3407" s="69"/>
      <c r="Y3407" t="s">
        <v>40</v>
      </c>
      <c r="AA3407" s="54">
        <v>6478</v>
      </c>
      <c r="AB3407" t="b">
        <f>if((W3406=""),false,true)</f>
        <v>0</v>
      </c>
    </row>
    <row r="3408" ht="14.25" customHeight="1">
      <c r="A3408" s="38">
        <v>1036</v>
      </c>
      <c r="B3408" s="46" t="s">
        <v>4479</v>
      </c>
      <c r="C3408" s="46" t="s">
        <v>4480</v>
      </c>
      <c r="D3408" s="46" t="s">
        <v>4477</v>
      </c>
      <c r="E3408" s="46" t="s">
        <v>4478</v>
      </c>
      <c r="F3408" s="46" t="s">
        <v>429</v>
      </c>
      <c r="G3408" s="46" t="s">
        <v>590</v>
      </c>
      <c r="H3408">
        <v>0.1794</v>
      </c>
      <c r="I3408" t="s">
        <v>37</v>
      </c>
      <c r="K3408" t="s">
        <v>43</v>
      </c>
      <c r="L3408" s="46" t="s">
        <v>4481</v>
      </c>
      <c r="M3408" t="s">
        <v>39</v>
      </c>
      <c r="N3408" s="40"/>
      <c r="O3408" s="40"/>
      <c r="P3408" s="40"/>
      <c r="Q3408" s="40"/>
      <c r="R3408" s="39"/>
      <c r="S3408" s="39"/>
      <c r="T3408" s="39"/>
      <c r="U3408" s="40"/>
      <c r="V3408" s="39"/>
      <c r="W3408" s="69"/>
      <c r="Y3408" t="s">
        <v>40</v>
      </c>
      <c r="AA3408" s="54">
        <v>6478</v>
      </c>
      <c r="AB3408" t="b">
        <f>if((W3407=""),false,true)</f>
        <v>0</v>
      </c>
    </row>
    <row r="3409" ht="14.25" customHeight="1">
      <c r="A3409" s="38">
        <v>1036</v>
      </c>
      <c r="B3409" s="46" t="s">
        <v>4479</v>
      </c>
      <c r="C3409" s="46" t="s">
        <v>4480</v>
      </c>
      <c r="D3409" s="46" t="s">
        <v>4477</v>
      </c>
      <c r="E3409" s="46" t="s">
        <v>4478</v>
      </c>
      <c r="F3409" s="62" t="s">
        <v>591</v>
      </c>
      <c r="G3409" s="46" t="s">
        <v>592</v>
      </c>
      <c r="H3409">
        <v>1.057</v>
      </c>
      <c r="I3409" t="s">
        <v>37</v>
      </c>
      <c r="K3409" t="s">
        <v>43</v>
      </c>
      <c r="L3409" s="46" t="s">
        <v>4481</v>
      </c>
      <c r="M3409" t="s">
        <v>39</v>
      </c>
      <c r="N3409" s="40"/>
      <c r="O3409" s="40"/>
      <c r="P3409" s="40"/>
      <c r="Q3409" s="40"/>
      <c r="R3409" s="39"/>
      <c r="S3409" s="39"/>
      <c r="T3409" s="39"/>
      <c r="U3409" s="40"/>
      <c r="V3409" s="39"/>
      <c r="W3409" s="69"/>
      <c r="Y3409" t="s">
        <v>40</v>
      </c>
      <c r="AA3409" s="54">
        <v>6478</v>
      </c>
      <c r="AB3409" t="b">
        <f>if((W3408=""),false,true)</f>
        <v>0</v>
      </c>
    </row>
    <row r="3410" ht="14.25" customHeight="1">
      <c r="A3410" s="38">
        <v>1036</v>
      </c>
      <c r="B3410" s="46" t="s">
        <v>4479</v>
      </c>
      <c r="C3410" s="46" t="s">
        <v>4480</v>
      </c>
      <c r="D3410" s="46" t="s">
        <v>4477</v>
      </c>
      <c r="E3410" s="46" t="s">
        <v>4478</v>
      </c>
      <c r="F3410" s="46" t="s">
        <v>711</v>
      </c>
      <c r="G3410" s="46" t="s">
        <v>712</v>
      </c>
      <c r="H3410">
        <v>0.417</v>
      </c>
      <c r="I3410" t="s">
        <v>37</v>
      </c>
      <c r="K3410" t="s">
        <v>43</v>
      </c>
      <c r="L3410" s="46" t="s">
        <v>4481</v>
      </c>
      <c r="M3410" t="s">
        <v>39</v>
      </c>
      <c r="N3410" s="40"/>
      <c r="O3410" s="40"/>
      <c r="P3410" s="40"/>
      <c r="Q3410" s="40"/>
      <c r="R3410" s="39"/>
      <c r="S3410" s="39"/>
      <c r="T3410" s="39"/>
      <c r="U3410" s="40"/>
      <c r="V3410" s="39"/>
      <c r="W3410" s="69"/>
      <c r="Y3410" t="s">
        <v>40</v>
      </c>
      <c r="AA3410" s="54">
        <v>6478</v>
      </c>
      <c r="AB3410" t="b">
        <f>if((W3409=""),false,true)</f>
        <v>0</v>
      </c>
    </row>
    <row r="3411" ht="14.25" customHeight="1">
      <c r="A3411" s="38">
        <v>1036</v>
      </c>
      <c r="B3411" s="46" t="s">
        <v>4479</v>
      </c>
      <c r="C3411" s="46" t="s">
        <v>4480</v>
      </c>
      <c r="D3411" s="46" t="s">
        <v>4477</v>
      </c>
      <c r="E3411" s="46" t="s">
        <v>4478</v>
      </c>
      <c r="F3411" s="46" t="s">
        <v>713</v>
      </c>
      <c r="G3411" s="46" t="s">
        <v>714</v>
      </c>
      <c r="H3411">
        <v>0.3838</v>
      </c>
      <c r="I3411" t="s">
        <v>37</v>
      </c>
      <c r="K3411" t="s">
        <v>43</v>
      </c>
      <c r="L3411" s="46" t="s">
        <v>4481</v>
      </c>
      <c r="M3411" t="s">
        <v>39</v>
      </c>
      <c r="N3411" s="40"/>
      <c r="O3411" s="40"/>
      <c r="P3411" s="40"/>
      <c r="Q3411" s="40"/>
      <c r="R3411" s="39"/>
      <c r="S3411" s="39"/>
      <c r="T3411" s="39"/>
      <c r="U3411" s="40"/>
      <c r="V3411" s="39"/>
      <c r="W3411" s="69"/>
      <c r="Y3411" t="s">
        <v>40</v>
      </c>
      <c r="AA3411" s="54">
        <v>6478</v>
      </c>
      <c r="AB3411" t="b">
        <f>if((W3410=""),false,true)</f>
        <v>0</v>
      </c>
    </row>
    <row r="3412" ht="14.25" customHeight="1">
      <c r="A3412" s="38">
        <v>1036</v>
      </c>
      <c r="B3412" s="46" t="s">
        <v>4479</v>
      </c>
      <c r="C3412" s="46" t="s">
        <v>4480</v>
      </c>
      <c r="D3412" s="46" t="s">
        <v>4477</v>
      </c>
      <c r="E3412" s="46" t="s">
        <v>4478</v>
      </c>
      <c r="F3412" s="46" t="s">
        <v>715</v>
      </c>
      <c r="G3412" s="46" t="s">
        <v>716</v>
      </c>
      <c r="H3412">
        <v>0.3938</v>
      </c>
      <c r="I3412" t="s">
        <v>37</v>
      </c>
      <c r="K3412" t="s">
        <v>43</v>
      </c>
      <c r="L3412" s="46" t="s">
        <v>4481</v>
      </c>
      <c r="M3412" t="s">
        <v>39</v>
      </c>
      <c r="N3412" s="40"/>
      <c r="O3412" s="40"/>
      <c r="P3412" s="40"/>
      <c r="Q3412" s="40"/>
      <c r="R3412" s="39"/>
      <c r="S3412" s="39"/>
      <c r="T3412" s="39"/>
      <c r="U3412" s="40"/>
      <c r="V3412" s="39"/>
      <c r="W3412" s="69"/>
      <c r="Y3412" t="s">
        <v>40</v>
      </c>
      <c r="AA3412" s="54">
        <v>6478</v>
      </c>
      <c r="AB3412" t="b">
        <f>if((W3411=""),false,true)</f>
        <v>0</v>
      </c>
    </row>
    <row r="3413" ht="14.25" customHeight="1">
      <c r="A3413" s="38">
        <v>1036</v>
      </c>
      <c r="B3413" s="46" t="s">
        <v>4479</v>
      </c>
      <c r="C3413" s="46" t="s">
        <v>4480</v>
      </c>
      <c r="D3413" s="46" t="s">
        <v>4477</v>
      </c>
      <c r="E3413" s="46" t="s">
        <v>4478</v>
      </c>
      <c r="F3413" s="46" t="s">
        <v>434</v>
      </c>
      <c r="G3413" s="46" t="s">
        <v>593</v>
      </c>
      <c r="H3413">
        <v>0.1319</v>
      </c>
      <c r="I3413" t="s">
        <v>37</v>
      </c>
      <c r="K3413" t="s">
        <v>43</v>
      </c>
      <c r="L3413" s="46" t="s">
        <v>4481</v>
      </c>
      <c r="M3413" t="s">
        <v>39</v>
      </c>
      <c r="N3413" s="40"/>
      <c r="O3413" s="40"/>
      <c r="P3413" s="40"/>
      <c r="Q3413" s="40"/>
      <c r="R3413" s="39"/>
      <c r="S3413" s="39"/>
      <c r="T3413" s="39"/>
      <c r="U3413" s="40"/>
      <c r="V3413" s="39"/>
      <c r="W3413" s="69"/>
      <c r="Y3413" t="s">
        <v>40</v>
      </c>
      <c r="AA3413" s="54">
        <v>6478</v>
      </c>
      <c r="AB3413" t="b">
        <f>if((W3412=""),false,true)</f>
        <v>0</v>
      </c>
    </row>
    <row r="3414" ht="14.25" customHeight="1">
      <c r="A3414" s="38">
        <v>1036</v>
      </c>
      <c r="B3414" s="46" t="s">
        <v>4479</v>
      </c>
      <c r="C3414" s="46" t="s">
        <v>4480</v>
      </c>
      <c r="D3414" s="46" t="s">
        <v>4477</v>
      </c>
      <c r="E3414" s="46" t="s">
        <v>4478</v>
      </c>
      <c r="F3414" s="46" t="s">
        <v>992</v>
      </c>
      <c r="G3414" s="46" t="s">
        <v>993</v>
      </c>
      <c r="H3414">
        <v>0.83216144346802</v>
      </c>
      <c r="I3414" t="s">
        <v>37</v>
      </c>
      <c r="K3414" t="s">
        <v>3757</v>
      </c>
      <c r="L3414" s="46" t="s">
        <v>4481</v>
      </c>
      <c r="M3414" t="s">
        <v>39</v>
      </c>
      <c r="N3414" s="40"/>
      <c r="O3414" s="40"/>
      <c r="P3414" s="40"/>
      <c r="Q3414" s="40"/>
      <c r="R3414" s="39"/>
      <c r="S3414" s="39"/>
      <c r="T3414" s="39"/>
      <c r="U3414" s="40"/>
      <c r="V3414" s="39"/>
      <c r="W3414" s="69"/>
      <c r="Y3414" t="s">
        <v>40</v>
      </c>
      <c r="AA3414" s="54">
        <v>6478</v>
      </c>
      <c r="AB3414" t="b">
        <f>if((W3413=""),false,true)</f>
        <v>0</v>
      </c>
    </row>
    <row r="3415" ht="14.25" customHeight="1">
      <c r="A3415" s="38">
        <v>1036</v>
      </c>
      <c r="B3415" s="46" t="s">
        <v>4479</v>
      </c>
      <c r="C3415" s="46" t="s">
        <v>4480</v>
      </c>
      <c r="D3415" s="46" t="s">
        <v>4477</v>
      </c>
      <c r="E3415" s="46" t="s">
        <v>4478</v>
      </c>
      <c r="F3415" s="46" t="s">
        <v>719</v>
      </c>
      <c r="G3415" s="46" t="s">
        <v>720</v>
      </c>
      <c r="H3415">
        <v>0.756</v>
      </c>
      <c r="I3415" t="s">
        <v>37</v>
      </c>
      <c r="K3415" t="s">
        <v>43</v>
      </c>
      <c r="L3415" s="46" t="s">
        <v>4481</v>
      </c>
      <c r="M3415" t="s">
        <v>39</v>
      </c>
      <c r="N3415" s="40"/>
      <c r="O3415" s="40"/>
      <c r="P3415" s="40"/>
      <c r="Q3415" s="40"/>
      <c r="R3415" s="39"/>
      <c r="S3415" s="39"/>
      <c r="T3415" s="39"/>
      <c r="U3415" s="40"/>
      <c r="V3415" s="39"/>
      <c r="W3415" s="69"/>
      <c r="Y3415" t="s">
        <v>40</v>
      </c>
      <c r="AA3415" s="54">
        <v>6478</v>
      </c>
      <c r="AB3415" t="b">
        <f>if((W3414=""),false,true)</f>
        <v>0</v>
      </c>
    </row>
    <row r="3416" ht="14.25" customHeight="1">
      <c r="A3416" s="38">
        <v>1036</v>
      </c>
      <c r="B3416" s="46" t="s">
        <v>4479</v>
      </c>
      <c r="C3416" s="46" t="s">
        <v>4480</v>
      </c>
      <c r="D3416" s="46" t="s">
        <v>4477</v>
      </c>
      <c r="E3416" s="46" t="s">
        <v>4478</v>
      </c>
      <c r="F3416" s="46" t="s">
        <v>3615</v>
      </c>
      <c r="G3416" s="46" t="s">
        <v>3616</v>
      </c>
      <c r="H3416">
        <v>0.21228453191441</v>
      </c>
      <c r="I3416" t="s">
        <v>37</v>
      </c>
      <c r="K3416" t="s">
        <v>3757</v>
      </c>
      <c r="L3416" s="46" t="s">
        <v>4481</v>
      </c>
      <c r="M3416" t="s">
        <v>39</v>
      </c>
      <c r="N3416" s="40"/>
      <c r="O3416" s="40"/>
      <c r="P3416" s="40"/>
      <c r="Q3416" s="40"/>
      <c r="R3416" s="39"/>
      <c r="S3416" s="39"/>
      <c r="T3416" s="39"/>
      <c r="U3416" s="40"/>
      <c r="V3416" s="39"/>
      <c r="W3416" s="69"/>
      <c r="Y3416" t="s">
        <v>40</v>
      </c>
      <c r="AA3416" s="54">
        <v>6478</v>
      </c>
      <c r="AB3416" t="b">
        <f>if((W3415=""),false,true)</f>
        <v>0</v>
      </c>
    </row>
    <row r="3417" ht="14.25" customHeight="1">
      <c r="A3417" s="38">
        <v>1036</v>
      </c>
      <c r="B3417" s="46" t="s">
        <v>4479</v>
      </c>
      <c r="C3417" s="46" t="s">
        <v>4480</v>
      </c>
      <c r="D3417" s="46" t="s">
        <v>4477</v>
      </c>
      <c r="E3417" s="46" t="s">
        <v>4478</v>
      </c>
      <c r="F3417" s="46" t="s">
        <v>723</v>
      </c>
      <c r="G3417" s="46" t="s">
        <v>724</v>
      </c>
      <c r="H3417">
        <v>0.4077</v>
      </c>
      <c r="I3417" t="s">
        <v>37</v>
      </c>
      <c r="K3417" t="s">
        <v>43</v>
      </c>
      <c r="L3417" s="46" t="s">
        <v>4481</v>
      </c>
      <c r="M3417" t="s">
        <v>39</v>
      </c>
      <c r="N3417" s="40"/>
      <c r="O3417" s="40"/>
      <c r="P3417" s="40"/>
      <c r="Q3417" s="40"/>
      <c r="R3417" s="39"/>
      <c r="S3417" s="39"/>
      <c r="T3417" s="39"/>
      <c r="U3417" s="40"/>
      <c r="V3417" s="39"/>
      <c r="W3417" s="69"/>
      <c r="Y3417" t="s">
        <v>40</v>
      </c>
      <c r="AA3417" s="54">
        <v>6478</v>
      </c>
      <c r="AB3417" t="b">
        <f>if((W3416=""),false,true)</f>
        <v>0</v>
      </c>
    </row>
    <row r="3418" ht="14.25" customHeight="1">
      <c r="A3418" s="38">
        <v>1036</v>
      </c>
      <c r="B3418" s="46" t="s">
        <v>4479</v>
      </c>
      <c r="C3418" s="46" t="s">
        <v>4480</v>
      </c>
      <c r="D3418" s="46" t="s">
        <v>4477</v>
      </c>
      <c r="E3418" s="46" t="s">
        <v>4478</v>
      </c>
      <c r="F3418" s="46" t="s">
        <v>725</v>
      </c>
      <c r="G3418" s="46" t="s">
        <v>726</v>
      </c>
      <c r="H3418">
        <v>0.4221</v>
      </c>
      <c r="I3418" t="s">
        <v>37</v>
      </c>
      <c r="K3418" t="s">
        <v>43</v>
      </c>
      <c r="L3418" s="46" t="s">
        <v>4481</v>
      </c>
      <c r="M3418" t="s">
        <v>39</v>
      </c>
      <c r="N3418" s="40"/>
      <c r="O3418" s="40"/>
      <c r="P3418" s="40"/>
      <c r="Q3418" s="40"/>
      <c r="R3418" s="39"/>
      <c r="S3418" s="39"/>
      <c r="T3418" s="39"/>
      <c r="U3418" s="40"/>
      <c r="V3418" s="39"/>
      <c r="W3418" s="69"/>
      <c r="Y3418" t="s">
        <v>40</v>
      </c>
      <c r="AA3418" s="54">
        <v>6478</v>
      </c>
      <c r="AB3418" t="b">
        <f>if((W3417=""),false,true)</f>
        <v>0</v>
      </c>
    </row>
    <row r="3419" ht="14.25" customHeight="1">
      <c r="A3419" s="38">
        <v>1036</v>
      </c>
      <c r="B3419" s="46" t="s">
        <v>4479</v>
      </c>
      <c r="C3419" s="46" t="s">
        <v>4480</v>
      </c>
      <c r="D3419" s="46" t="s">
        <v>4477</v>
      </c>
      <c r="E3419" s="46" t="s">
        <v>4478</v>
      </c>
      <c r="F3419" s="7" t="s">
        <v>727</v>
      </c>
      <c r="G3419" s="7" t="s">
        <v>4431</v>
      </c>
      <c r="H3419">
        <v>0.81734335255062</v>
      </c>
      <c r="I3419" t="s">
        <v>37</v>
      </c>
      <c r="K3419" t="s">
        <v>3757</v>
      </c>
      <c r="L3419" s="46" t="s">
        <v>4481</v>
      </c>
      <c r="M3419" t="s">
        <v>39</v>
      </c>
      <c r="N3419" s="40"/>
      <c r="O3419" s="40"/>
      <c r="P3419" s="40"/>
      <c r="Q3419" s="40"/>
      <c r="R3419" s="39"/>
      <c r="S3419" s="39"/>
      <c r="T3419" s="39"/>
      <c r="U3419" s="40"/>
      <c r="V3419" s="39"/>
      <c r="W3419" s="69"/>
      <c r="Y3419" t="s">
        <v>40</v>
      </c>
      <c r="AA3419" s="54">
        <v>6478</v>
      </c>
      <c r="AB3419" t="b">
        <f>if((W3418=""),false,true)</f>
        <v>0</v>
      </c>
    </row>
    <row r="3420" ht="14.25" customHeight="1">
      <c r="A3420" s="38">
        <v>1036</v>
      </c>
      <c r="B3420" s="46" t="s">
        <v>4479</v>
      </c>
      <c r="C3420" s="46" t="s">
        <v>4480</v>
      </c>
      <c r="D3420" s="46" t="s">
        <v>4477</v>
      </c>
      <c r="E3420" s="46" t="s">
        <v>4478</v>
      </c>
      <c r="F3420" s="46" t="s">
        <v>4484</v>
      </c>
      <c r="G3420" s="46" t="s">
        <v>4485</v>
      </c>
      <c r="H3420">
        <v>0.30366747094825</v>
      </c>
      <c r="I3420" t="s">
        <v>37</v>
      </c>
      <c r="K3420" t="s">
        <v>3757</v>
      </c>
      <c r="L3420" s="46" t="s">
        <v>4481</v>
      </c>
      <c r="M3420" t="s">
        <v>39</v>
      </c>
      <c r="N3420" s="40"/>
      <c r="O3420" s="40"/>
      <c r="P3420" s="40"/>
      <c r="Q3420" s="40"/>
      <c r="R3420" s="39"/>
      <c r="S3420" s="39"/>
      <c r="T3420" s="39"/>
      <c r="U3420" s="40"/>
      <c r="V3420" s="39"/>
      <c r="W3420" s="69"/>
      <c r="Y3420" t="s">
        <v>40</v>
      </c>
      <c r="AA3420" s="54">
        <v>6478</v>
      </c>
      <c r="AB3420" t="b">
        <f>if((W3419=""),false,true)</f>
        <v>0</v>
      </c>
    </row>
    <row r="3421" ht="14.25" customHeight="1">
      <c r="A3421" s="38">
        <v>1036</v>
      </c>
      <c r="B3421" s="46" t="s">
        <v>4479</v>
      </c>
      <c r="C3421" s="46" t="s">
        <v>4480</v>
      </c>
      <c r="D3421" s="46" t="s">
        <v>4477</v>
      </c>
      <c r="E3421" s="46" t="s">
        <v>4478</v>
      </c>
      <c r="F3421" s="46" t="s">
        <v>238</v>
      </c>
      <c r="G3421" s="46" t="s">
        <v>1365</v>
      </c>
      <c r="H3421">
        <v>2.132</v>
      </c>
      <c r="I3421" t="s">
        <v>37</v>
      </c>
      <c r="K3421" t="s">
        <v>43</v>
      </c>
      <c r="L3421" s="46" t="s">
        <v>4481</v>
      </c>
      <c r="M3421" t="s">
        <v>39</v>
      </c>
      <c r="N3421" s="40"/>
      <c r="O3421" s="40"/>
      <c r="P3421" s="40"/>
      <c r="Q3421" s="40"/>
      <c r="R3421" s="39"/>
      <c r="S3421" s="39"/>
      <c r="T3421" s="39"/>
      <c r="U3421" s="40"/>
      <c r="V3421" s="39"/>
      <c r="W3421" s="69"/>
      <c r="Y3421" t="s">
        <v>40</v>
      </c>
      <c r="AA3421" s="54">
        <v>6478</v>
      </c>
      <c r="AB3421" t="b">
        <f>if((W3420=""),false,true)</f>
        <v>0</v>
      </c>
    </row>
    <row r="3422" ht="14.25" customHeight="1">
      <c r="A3422" s="38">
        <v>1036</v>
      </c>
      <c r="B3422" s="46" t="s">
        <v>4479</v>
      </c>
      <c r="C3422" s="46" t="s">
        <v>4480</v>
      </c>
      <c r="D3422" s="46" t="s">
        <v>4477</v>
      </c>
      <c r="E3422" s="46" t="s">
        <v>4478</v>
      </c>
      <c r="F3422" s="62" t="s">
        <v>48</v>
      </c>
      <c r="G3422" s="46" t="s">
        <v>49</v>
      </c>
      <c r="H3422">
        <v>0.000028840315031</v>
      </c>
      <c r="I3422" t="s">
        <v>37</v>
      </c>
      <c r="K3422" t="s">
        <v>43</v>
      </c>
      <c r="L3422" s="46" t="s">
        <v>4481</v>
      </c>
      <c r="M3422" t="s">
        <v>39</v>
      </c>
      <c r="N3422" s="40"/>
      <c r="O3422" s="40"/>
      <c r="P3422" s="40"/>
      <c r="Q3422" s="40"/>
      <c r="R3422" s="39"/>
      <c r="S3422" s="39"/>
      <c r="T3422" s="39"/>
      <c r="U3422" s="40"/>
      <c r="V3422" s="39"/>
      <c r="W3422" s="69"/>
      <c r="Y3422" t="s">
        <v>40</v>
      </c>
      <c r="AA3422" s="54">
        <v>6478</v>
      </c>
      <c r="AB3422" t="b">
        <f>if((W3421=""),false,true)</f>
        <v>0</v>
      </c>
    </row>
    <row r="3423" ht="14.25" customHeight="1">
      <c r="A3423" s="38">
        <v>1084</v>
      </c>
      <c r="B3423" s="46" t="s">
        <v>4486</v>
      </c>
      <c r="C3423" s="46" t="s">
        <v>1115</v>
      </c>
      <c r="D3423" s="11" t="s">
        <v>4477</v>
      </c>
      <c r="E3423" s="11" t="s">
        <v>4478</v>
      </c>
      <c r="F3423" s="11" t="s">
        <v>671</v>
      </c>
      <c r="G3423" s="7" t="s">
        <v>672</v>
      </c>
      <c r="H3423">
        <v>0.20148743282318</v>
      </c>
      <c r="I3423" t="s">
        <v>37</v>
      </c>
      <c r="K3423" s="47"/>
      <c r="L3423" s="47" t="s">
        <v>4487</v>
      </c>
      <c r="M3423" t="s">
        <v>39</v>
      </c>
      <c r="N3423" s="71"/>
      <c r="O3423" s="71"/>
      <c r="P3423" s="71"/>
      <c r="Q3423" s="71"/>
      <c r="R3423" s="29"/>
      <c r="S3423" s="29"/>
      <c r="T3423" s="29"/>
      <c r="U3423" s="71"/>
      <c r="V3423" s="29"/>
      <c r="W3423" s="60"/>
      <c r="Y3423" t="s">
        <v>40</v>
      </c>
      <c r="AA3423">
        <v>6478</v>
      </c>
      <c r="AB3423" t="b">
        <f>if((W3423=""),false,true)</f>
        <v>0</v>
      </c>
      <c r="AD3423" s="37"/>
    </row>
    <row r="3424" ht="14.25" customHeight="1">
      <c r="A3424" s="38">
        <v>1084</v>
      </c>
      <c r="B3424" s="46" t="s">
        <v>4486</v>
      </c>
      <c r="C3424" s="46" t="s">
        <v>1115</v>
      </c>
      <c r="D3424" s="11" t="s">
        <v>4477</v>
      </c>
      <c r="E3424" s="11" t="s">
        <v>4478</v>
      </c>
      <c r="F3424" s="11" t="s">
        <v>673</v>
      </c>
      <c r="G3424" s="7" t="s">
        <v>674</v>
      </c>
      <c r="H3424">
        <v>0.27981740610152</v>
      </c>
      <c r="I3424" t="s">
        <v>37</v>
      </c>
      <c r="K3424" s="47"/>
      <c r="L3424" s="47" t="s">
        <v>4487</v>
      </c>
      <c r="M3424" t="s">
        <v>39</v>
      </c>
      <c r="N3424" s="71"/>
      <c r="O3424" s="71"/>
      <c r="P3424" s="71"/>
      <c r="Q3424" s="71"/>
      <c r="R3424" s="29"/>
      <c r="S3424" s="29"/>
      <c r="T3424" s="29"/>
      <c r="U3424" s="71"/>
      <c r="V3424" s="29"/>
      <c r="W3424" s="60"/>
      <c r="Y3424" t="s">
        <v>40</v>
      </c>
      <c r="AA3424">
        <v>6478</v>
      </c>
      <c r="AB3424" t="b">
        <f>if((W3424=""),false,true)</f>
        <v>0</v>
      </c>
      <c r="AD3424" s="37"/>
    </row>
    <row r="3425" ht="14.25" customHeight="1">
      <c r="A3425" s="38">
        <v>1084</v>
      </c>
      <c r="B3425" s="46" t="s">
        <v>4486</v>
      </c>
      <c r="C3425" s="46" t="s">
        <v>1115</v>
      </c>
      <c r="D3425" s="11" t="s">
        <v>4477</v>
      </c>
      <c r="E3425" s="11" t="s">
        <v>4478</v>
      </c>
      <c r="F3425" s="11" t="s">
        <v>677</v>
      </c>
      <c r="G3425" s="7" t="s">
        <v>678</v>
      </c>
      <c r="H3425">
        <v>0.2310125608348</v>
      </c>
      <c r="I3425" t="s">
        <v>37</v>
      </c>
      <c r="K3425" s="47"/>
      <c r="L3425" s="47" t="s">
        <v>4487</v>
      </c>
      <c r="M3425" t="s">
        <v>39</v>
      </c>
      <c r="N3425" s="71"/>
      <c r="O3425" s="71"/>
      <c r="P3425" s="71"/>
      <c r="Q3425" s="71"/>
      <c r="R3425" s="29"/>
      <c r="S3425" s="29"/>
      <c r="T3425" s="29"/>
      <c r="U3425" s="71"/>
      <c r="V3425" s="29"/>
      <c r="W3425" s="60"/>
      <c r="Y3425" t="s">
        <v>40</v>
      </c>
      <c r="AA3425">
        <v>6478</v>
      </c>
      <c r="AB3425" t="b">
        <f>if((W3425=""),false,true)</f>
        <v>0</v>
      </c>
      <c r="AD3425" s="37"/>
    </row>
    <row r="3426" ht="14.25" customHeight="1">
      <c r="A3426" s="38">
        <v>1084</v>
      </c>
      <c r="B3426" s="46" t="s">
        <v>4486</v>
      </c>
      <c r="C3426" s="46" t="s">
        <v>1115</v>
      </c>
      <c r="D3426" s="11" t="s">
        <v>4477</v>
      </c>
      <c r="E3426" s="11" t="s">
        <v>4478</v>
      </c>
      <c r="F3426" s="11" t="s">
        <v>679</v>
      </c>
      <c r="G3426" s="7" t="s">
        <v>1119</v>
      </c>
      <c r="H3426">
        <v>0.18167512634229</v>
      </c>
      <c r="I3426" t="s">
        <v>37</v>
      </c>
      <c r="K3426" s="47"/>
      <c r="L3426" s="47" t="s">
        <v>4487</v>
      </c>
      <c r="M3426" t="s">
        <v>39</v>
      </c>
      <c r="N3426" s="71"/>
      <c r="O3426" s="71"/>
      <c r="P3426" s="71"/>
      <c r="Q3426" s="71"/>
      <c r="R3426" s="29"/>
      <c r="S3426" s="29"/>
      <c r="T3426" s="29"/>
      <c r="U3426" s="71"/>
      <c r="V3426" s="29"/>
      <c r="W3426" s="60"/>
      <c r="Y3426" t="s">
        <v>40</v>
      </c>
      <c r="AA3426">
        <v>6478</v>
      </c>
      <c r="AB3426" t="b">
        <f>if((W3426=""),false,true)</f>
        <v>0</v>
      </c>
      <c r="AD3426" s="37"/>
    </row>
    <row r="3427" ht="14.25" customHeight="1">
      <c r="A3427" s="38">
        <v>1084</v>
      </c>
      <c r="B3427" s="46" t="s">
        <v>4486</v>
      </c>
      <c r="C3427" s="46" t="s">
        <v>1115</v>
      </c>
      <c r="D3427" s="11" t="s">
        <v>4477</v>
      </c>
      <c r="E3427" s="11" t="s">
        <v>4478</v>
      </c>
      <c r="F3427" s="11" t="s">
        <v>3769</v>
      </c>
      <c r="G3427" s="7" t="s">
        <v>3770</v>
      </c>
      <c r="H3427">
        <v>0.26245375092299</v>
      </c>
      <c r="I3427" t="s">
        <v>37</v>
      </c>
      <c r="K3427" s="47"/>
      <c r="L3427" s="47" t="s">
        <v>4487</v>
      </c>
      <c r="M3427" t="s">
        <v>39</v>
      </c>
      <c r="N3427" s="71"/>
      <c r="O3427" s="71"/>
      <c r="P3427" s="71"/>
      <c r="Q3427" s="71"/>
      <c r="R3427" s="29"/>
      <c r="S3427" s="29"/>
      <c r="T3427" s="29"/>
      <c r="U3427" s="71"/>
      <c r="V3427" s="29"/>
      <c r="W3427" s="60"/>
      <c r="Y3427" t="s">
        <v>40</v>
      </c>
      <c r="AA3427">
        <v>6478</v>
      </c>
      <c r="AB3427" t="b">
        <f>if((W3427=""),false,true)</f>
        <v>0</v>
      </c>
      <c r="AD3427" s="37"/>
    </row>
    <row r="3428" ht="14.25" customHeight="1">
      <c r="A3428" s="38">
        <v>1084</v>
      </c>
      <c r="B3428" s="46" t="s">
        <v>4486</v>
      </c>
      <c r="C3428" s="46" t="s">
        <v>1115</v>
      </c>
      <c r="D3428" s="11" t="s">
        <v>4477</v>
      </c>
      <c r="E3428" s="11" t="s">
        <v>4478</v>
      </c>
      <c r="F3428" s="11" t="s">
        <v>681</v>
      </c>
      <c r="G3428" s="7" t="s">
        <v>1120</v>
      </c>
      <c r="H3428">
        <v>0.18362178181253</v>
      </c>
      <c r="I3428" t="s">
        <v>37</v>
      </c>
      <c r="K3428" s="47"/>
      <c r="L3428" s="47" t="s">
        <v>4487</v>
      </c>
      <c r="M3428" t="s">
        <v>39</v>
      </c>
      <c r="N3428" s="71"/>
      <c r="O3428" s="71"/>
      <c r="P3428" s="71"/>
      <c r="Q3428" s="71"/>
      <c r="R3428" s="29"/>
      <c r="S3428" s="29"/>
      <c r="T3428" s="29"/>
      <c r="U3428" s="71"/>
      <c r="V3428" s="29"/>
      <c r="W3428" s="60"/>
      <c r="Y3428" t="s">
        <v>40</v>
      </c>
      <c r="AA3428">
        <v>6478</v>
      </c>
      <c r="AB3428" t="b">
        <f>if((W3428=""),false,true)</f>
        <v>0</v>
      </c>
      <c r="AD3428" s="37"/>
    </row>
    <row r="3429" ht="14.25" customHeight="1">
      <c r="A3429" s="38">
        <v>1084</v>
      </c>
      <c r="B3429" s="46" t="s">
        <v>4486</v>
      </c>
      <c r="C3429" s="46" t="s">
        <v>1115</v>
      </c>
      <c r="D3429" s="11" t="s">
        <v>4477</v>
      </c>
      <c r="E3429" s="11" t="s">
        <v>4478</v>
      </c>
      <c r="F3429" s="11" t="s">
        <v>683</v>
      </c>
      <c r="G3429" s="7" t="s">
        <v>684</v>
      </c>
      <c r="H3429">
        <v>0.22306597766209</v>
      </c>
      <c r="I3429" t="s">
        <v>37</v>
      </c>
      <c r="K3429" s="47"/>
      <c r="L3429" s="47" t="s">
        <v>4487</v>
      </c>
      <c r="M3429" t="s">
        <v>39</v>
      </c>
      <c r="N3429" s="71"/>
      <c r="O3429" s="71"/>
      <c r="P3429" s="71"/>
      <c r="Q3429" s="71"/>
      <c r="R3429" s="29"/>
      <c r="S3429" s="29"/>
      <c r="T3429" s="29"/>
      <c r="U3429" s="71"/>
      <c r="V3429" s="29"/>
      <c r="W3429" s="60"/>
      <c r="Y3429" t="s">
        <v>40</v>
      </c>
      <c r="AA3429">
        <v>6478</v>
      </c>
      <c r="AB3429" t="b">
        <f>if((W3429=""),false,true)</f>
        <v>0</v>
      </c>
      <c r="AD3429" s="37"/>
    </row>
    <row r="3430" ht="14.25" customHeight="1">
      <c r="A3430" s="38">
        <v>1084</v>
      </c>
      <c r="B3430" s="46" t="s">
        <v>4486</v>
      </c>
      <c r="C3430" s="46" t="s">
        <v>1115</v>
      </c>
      <c r="D3430" s="11" t="s">
        <v>4477</v>
      </c>
      <c r="E3430" s="11" t="s">
        <v>4478</v>
      </c>
      <c r="F3430" s="11" t="s">
        <v>685</v>
      </c>
      <c r="G3430" s="7" t="s">
        <v>686</v>
      </c>
      <c r="H3430">
        <v>0.21434908134406</v>
      </c>
      <c r="I3430" t="s">
        <v>37</v>
      </c>
      <c r="K3430" s="47"/>
      <c r="L3430" s="47" t="s">
        <v>4487</v>
      </c>
      <c r="M3430" t="s">
        <v>39</v>
      </c>
      <c r="N3430" s="71"/>
      <c r="O3430" s="71"/>
      <c r="P3430" s="71"/>
      <c r="Q3430" s="71"/>
      <c r="R3430" s="29"/>
      <c r="S3430" s="29"/>
      <c r="T3430" s="29"/>
      <c r="U3430" s="71"/>
      <c r="V3430" s="29"/>
      <c r="W3430" s="60"/>
      <c r="Y3430" t="s">
        <v>40</v>
      </c>
      <c r="AA3430">
        <v>6478</v>
      </c>
      <c r="AB3430" t="b">
        <f>if((W3430=""),false,true)</f>
        <v>0</v>
      </c>
      <c r="AD3430" s="37"/>
    </row>
    <row r="3431" ht="14.25" customHeight="1">
      <c r="A3431" s="38">
        <v>1084</v>
      </c>
      <c r="B3431" s="46" t="s">
        <v>4486</v>
      </c>
      <c r="C3431" s="46" t="s">
        <v>1115</v>
      </c>
      <c r="D3431" s="11" t="s">
        <v>4477</v>
      </c>
      <c r="E3431" s="11" t="s">
        <v>4478</v>
      </c>
      <c r="F3431" s="11" t="s">
        <v>687</v>
      </c>
      <c r="G3431" s="7" t="s">
        <v>688</v>
      </c>
      <c r="H3431">
        <v>0.2025789905952</v>
      </c>
      <c r="I3431" t="s">
        <v>37</v>
      </c>
      <c r="K3431" s="47"/>
      <c r="L3431" s="47" t="s">
        <v>4487</v>
      </c>
      <c r="M3431" t="s">
        <v>39</v>
      </c>
      <c r="N3431" s="71"/>
      <c r="O3431" s="71"/>
      <c r="P3431" s="71"/>
      <c r="Q3431" s="71"/>
      <c r="R3431" s="29"/>
      <c r="S3431" s="29"/>
      <c r="T3431" s="29"/>
      <c r="U3431" s="71"/>
      <c r="V3431" s="29"/>
      <c r="W3431" s="60"/>
      <c r="Y3431" t="s">
        <v>40</v>
      </c>
      <c r="AA3431">
        <v>6478</v>
      </c>
      <c r="AB3431" t="b">
        <f>if((W3431=""),false,true)</f>
        <v>0</v>
      </c>
      <c r="AD3431" s="37"/>
    </row>
    <row r="3432" ht="14.25" customHeight="1">
      <c r="A3432" s="38">
        <v>1084</v>
      </c>
      <c r="B3432" s="46" t="s">
        <v>4486</v>
      </c>
      <c r="C3432" s="46" t="s">
        <v>1115</v>
      </c>
      <c r="D3432" s="11" t="s">
        <v>4477</v>
      </c>
      <c r="E3432" s="11" t="s">
        <v>4478</v>
      </c>
      <c r="F3432" s="11" t="s">
        <v>588</v>
      </c>
      <c r="G3432" s="7" t="s">
        <v>989</v>
      </c>
      <c r="H3432">
        <v>1.0415233776627</v>
      </c>
      <c r="I3432" t="s">
        <v>37</v>
      </c>
      <c r="K3432" s="47"/>
      <c r="L3432" s="47" t="s">
        <v>4487</v>
      </c>
      <c r="M3432" t="s">
        <v>39</v>
      </c>
      <c r="N3432" s="71"/>
      <c r="O3432" s="71"/>
      <c r="P3432" s="71"/>
      <c r="Q3432" s="71"/>
      <c r="R3432" s="29"/>
      <c r="S3432" s="29"/>
      <c r="T3432" s="29"/>
      <c r="U3432" s="71"/>
      <c r="V3432" s="29"/>
      <c r="W3432" s="60"/>
      <c r="Y3432" t="s">
        <v>40</v>
      </c>
      <c r="AA3432">
        <v>6478</v>
      </c>
      <c r="AB3432" t="b">
        <f>if((W3432=""),false,true)</f>
        <v>0</v>
      </c>
      <c r="AD3432" s="37"/>
    </row>
    <row r="3433" ht="14.25" customHeight="1">
      <c r="A3433" s="38">
        <v>1084</v>
      </c>
      <c r="B3433" s="46" t="s">
        <v>4486</v>
      </c>
      <c r="C3433" s="46" t="s">
        <v>1115</v>
      </c>
      <c r="D3433" s="11" t="s">
        <v>4477</v>
      </c>
      <c r="E3433" s="11" t="s">
        <v>4478</v>
      </c>
      <c r="F3433" s="11" t="s">
        <v>697</v>
      </c>
      <c r="G3433" s="7" t="s">
        <v>698</v>
      </c>
      <c r="H3433">
        <v>0.69034505727155</v>
      </c>
      <c r="I3433" t="s">
        <v>37</v>
      </c>
      <c r="K3433" s="47"/>
      <c r="L3433" s="47" t="s">
        <v>4487</v>
      </c>
      <c r="M3433" t="s">
        <v>39</v>
      </c>
      <c r="N3433" s="71"/>
      <c r="O3433" s="71"/>
      <c r="P3433" s="71"/>
      <c r="Q3433" s="71"/>
      <c r="R3433" s="29"/>
      <c r="S3433" s="29"/>
      <c r="T3433" s="29"/>
      <c r="U3433" s="71"/>
      <c r="V3433" s="29"/>
      <c r="W3433" s="60"/>
      <c r="Y3433" t="s">
        <v>40</v>
      </c>
      <c r="AA3433">
        <v>6478</v>
      </c>
      <c r="AB3433" t="b">
        <f>if((W3433=""),false,true)</f>
        <v>0</v>
      </c>
      <c r="AD3433" s="37"/>
    </row>
    <row r="3434" ht="14.25" customHeight="1">
      <c r="A3434" s="38">
        <v>1084</v>
      </c>
      <c r="B3434" s="46" t="s">
        <v>4486</v>
      </c>
      <c r="C3434" s="46" t="s">
        <v>1115</v>
      </c>
      <c r="D3434" s="11" t="s">
        <v>4477</v>
      </c>
      <c r="E3434" s="11" t="s">
        <v>4478</v>
      </c>
      <c r="F3434" s="11" t="s">
        <v>721</v>
      </c>
      <c r="G3434" s="7" t="s">
        <v>722</v>
      </c>
      <c r="H3434">
        <v>0.63745583972297</v>
      </c>
      <c r="I3434" t="s">
        <v>37</v>
      </c>
      <c r="K3434" s="47"/>
      <c r="L3434" s="47" t="s">
        <v>4487</v>
      </c>
      <c r="M3434" t="s">
        <v>39</v>
      </c>
      <c r="N3434" s="71"/>
      <c r="O3434" s="71"/>
      <c r="P3434" s="71"/>
      <c r="Q3434" s="71"/>
      <c r="R3434" s="29"/>
      <c r="S3434" s="29"/>
      <c r="T3434" s="29"/>
      <c r="U3434" s="71"/>
      <c r="V3434" s="29"/>
      <c r="W3434" s="60"/>
      <c r="Y3434" t="s">
        <v>40</v>
      </c>
      <c r="AA3434">
        <v>6478</v>
      </c>
      <c r="AB3434" t="b">
        <f>if((W3434=""),false,true)</f>
        <v>0</v>
      </c>
      <c r="AD3434" s="37"/>
    </row>
    <row r="3435" ht="14.25" customHeight="1">
      <c r="A3435" s="38">
        <v>1084</v>
      </c>
      <c r="B3435" s="46" t="s">
        <v>4486</v>
      </c>
      <c r="C3435" s="46" t="s">
        <v>1115</v>
      </c>
      <c r="D3435" s="11" t="s">
        <v>4477</v>
      </c>
      <c r="E3435" s="11" t="s">
        <v>4478</v>
      </c>
      <c r="F3435" s="11" t="s">
        <v>729</v>
      </c>
      <c r="G3435" s="7" t="s">
        <v>730</v>
      </c>
      <c r="H3435">
        <v>0.45753056373461</v>
      </c>
      <c r="I3435" t="s">
        <v>37</v>
      </c>
      <c r="K3435" s="47"/>
      <c r="L3435" s="47" t="s">
        <v>4487</v>
      </c>
      <c r="M3435" t="s">
        <v>39</v>
      </c>
      <c r="N3435" s="71"/>
      <c r="O3435" s="71"/>
      <c r="P3435" s="71"/>
      <c r="Q3435" s="71"/>
      <c r="R3435" s="29"/>
      <c r="S3435" s="29"/>
      <c r="T3435" s="29"/>
      <c r="U3435" s="71"/>
      <c r="V3435" s="29"/>
      <c r="W3435" s="60"/>
      <c r="Y3435" t="s">
        <v>40</v>
      </c>
      <c r="AA3435">
        <v>6478</v>
      </c>
      <c r="AB3435" t="b">
        <f>if((W3435=""),false,true)</f>
        <v>0</v>
      </c>
      <c r="AD3435" s="37"/>
    </row>
    <row r="3436" ht="14.25" customHeight="1">
      <c r="A3436" s="38">
        <v>1085</v>
      </c>
      <c r="B3436" s="46" t="s">
        <v>4488</v>
      </c>
      <c r="C3436" s="46" t="s">
        <v>1115</v>
      </c>
      <c r="D3436" s="11" t="s">
        <v>4477</v>
      </c>
      <c r="E3436" s="11" t="s">
        <v>4478</v>
      </c>
      <c r="F3436" s="11" t="s">
        <v>4489</v>
      </c>
      <c r="G3436" s="7" t="s">
        <v>4490</v>
      </c>
      <c r="H3436">
        <v>0.40310536085459</v>
      </c>
      <c r="I3436" t="s">
        <v>37</v>
      </c>
      <c r="K3436" s="47"/>
      <c r="L3436" s="47" t="s">
        <v>4491</v>
      </c>
      <c r="M3436" t="s">
        <v>39</v>
      </c>
      <c r="N3436" s="71"/>
      <c r="O3436" s="71"/>
      <c r="P3436" s="71"/>
      <c r="Q3436" s="71"/>
      <c r="R3436" s="29"/>
      <c r="S3436" s="29"/>
      <c r="T3436" s="29"/>
      <c r="U3436" s="71"/>
      <c r="V3436" s="29"/>
      <c r="W3436" s="60"/>
      <c r="Y3436" t="s">
        <v>40</v>
      </c>
      <c r="AA3436">
        <v>6478</v>
      </c>
      <c r="AB3436" t="b">
        <f>if((W3436=""),false,true)</f>
        <v>0</v>
      </c>
      <c r="AD3436" s="37"/>
    </row>
    <row r="3437" ht="14.25" customHeight="1">
      <c r="A3437" s="38">
        <v>1207</v>
      </c>
      <c r="B3437" s="46" t="s">
        <v>4492</v>
      </c>
      <c r="C3437" s="46" t="s">
        <v>577</v>
      </c>
      <c r="D3437" s="11" t="s">
        <v>4477</v>
      </c>
      <c r="E3437" s="11" t="s">
        <v>4478</v>
      </c>
      <c r="F3437" s="7" t="s">
        <v>873</v>
      </c>
      <c r="G3437" s="7" t="s">
        <v>874</v>
      </c>
      <c r="H3437">
        <v>1.7880822876833</v>
      </c>
      <c r="I3437" s="46" t="s">
        <v>37</v>
      </c>
      <c r="K3437" s="46"/>
      <c r="L3437" t="s">
        <v>4493</v>
      </c>
      <c r="M3437" t="s">
        <v>39</v>
      </c>
      <c r="N3437" s="40"/>
      <c r="O3437" s="40"/>
      <c r="P3437" s="40"/>
      <c r="Q3437" s="40"/>
      <c r="R3437" s="39"/>
      <c r="S3437" s="39"/>
      <c r="T3437" s="39"/>
      <c r="U3437" s="40"/>
      <c r="V3437" s="39"/>
      <c r="W3437" s="69"/>
      <c r="Y3437" t="s">
        <v>40</v>
      </c>
      <c r="AA3437">
        <v>6478</v>
      </c>
      <c r="AB3437" s="46" t="b">
        <f>if((W3437=""),false,true)</f>
        <v>0</v>
      </c>
      <c r="AD3437" s="8"/>
    </row>
    <row r="3438" ht="14.25" customHeight="1">
      <c r="A3438" s="38">
        <v>1207</v>
      </c>
      <c r="B3438" s="46" t="s">
        <v>4492</v>
      </c>
      <c r="C3438" s="46" t="s">
        <v>577</v>
      </c>
      <c r="D3438" s="11" t="s">
        <v>4477</v>
      </c>
      <c r="E3438" s="11" t="s">
        <v>4478</v>
      </c>
      <c r="F3438" s="7" t="s">
        <v>1123</v>
      </c>
      <c r="G3438" s="7" t="s">
        <v>1124</v>
      </c>
      <c r="H3438">
        <v>1.5808976855439</v>
      </c>
      <c r="I3438" s="46" t="s">
        <v>37</v>
      </c>
      <c r="K3438" s="46"/>
      <c r="L3438" t="s">
        <v>4493</v>
      </c>
      <c r="M3438" t="s">
        <v>39</v>
      </c>
      <c r="N3438" s="40"/>
      <c r="O3438" s="40"/>
      <c r="P3438" s="40"/>
      <c r="Q3438" s="40"/>
      <c r="R3438" s="39"/>
      <c r="S3438" s="39"/>
      <c r="T3438" s="39"/>
      <c r="U3438" s="40"/>
      <c r="V3438" s="39"/>
      <c r="W3438" s="69"/>
      <c r="Y3438" t="s">
        <v>40</v>
      </c>
      <c r="AA3438">
        <v>6478</v>
      </c>
      <c r="AB3438" s="46" t="b">
        <f>if((W3438=""),false,true)</f>
        <v>0</v>
      </c>
      <c r="AD3438" s="8"/>
    </row>
    <row r="3439" ht="14.25" customHeight="1">
      <c r="A3439" s="38">
        <v>1207</v>
      </c>
      <c r="B3439" s="46" t="s">
        <v>4492</v>
      </c>
      <c r="C3439" s="46" t="s">
        <v>577</v>
      </c>
      <c r="D3439" s="11" t="s">
        <v>4477</v>
      </c>
      <c r="E3439" s="11" t="s">
        <v>4478</v>
      </c>
      <c r="F3439" s="7" t="s">
        <v>4494</v>
      </c>
      <c r="G3439" s="7" t="s">
        <v>4495</v>
      </c>
      <c r="H3439">
        <v>2.2523248597935</v>
      </c>
      <c r="I3439" s="46" t="s">
        <v>37</v>
      </c>
      <c r="K3439" s="46"/>
      <c r="L3439" t="s">
        <v>4493</v>
      </c>
      <c r="M3439" t="s">
        <v>39</v>
      </c>
      <c r="N3439" s="40"/>
      <c r="O3439" s="40"/>
      <c r="P3439" s="40"/>
      <c r="Q3439" s="40"/>
      <c r="R3439" s="39"/>
      <c r="S3439" s="39"/>
      <c r="T3439" s="39"/>
      <c r="U3439" s="40"/>
      <c r="V3439" s="39"/>
      <c r="W3439" s="69"/>
      <c r="Y3439" t="s">
        <v>40</v>
      </c>
      <c r="AA3439">
        <v>6478</v>
      </c>
      <c r="AB3439" s="46" t="b">
        <f>if((W3439=""),false,true)</f>
        <v>0</v>
      </c>
      <c r="AD3439" s="8"/>
    </row>
    <row r="3440" ht="14.25" customHeight="1">
      <c r="A3440" s="38">
        <v>1207</v>
      </c>
      <c r="B3440" s="46" t="s">
        <v>4492</v>
      </c>
      <c r="C3440" s="46" t="s">
        <v>577</v>
      </c>
      <c r="D3440" s="11" t="s">
        <v>4477</v>
      </c>
      <c r="E3440" s="11" t="s">
        <v>4478</v>
      </c>
      <c r="F3440" s="7" t="s">
        <v>1603</v>
      </c>
      <c r="G3440" s="7" t="s">
        <v>1604</v>
      </c>
      <c r="H3440">
        <v>2.1141742659676</v>
      </c>
      <c r="I3440" s="46" t="s">
        <v>37</v>
      </c>
      <c r="K3440" s="46"/>
      <c r="L3440" t="s">
        <v>4493</v>
      </c>
      <c r="M3440" t="s">
        <v>39</v>
      </c>
      <c r="N3440" s="40"/>
      <c r="O3440" s="40"/>
      <c r="P3440" s="40"/>
      <c r="Q3440" s="40"/>
      <c r="R3440" s="39"/>
      <c r="S3440" s="39"/>
      <c r="T3440" s="39"/>
      <c r="U3440" s="40"/>
      <c r="V3440" s="39"/>
      <c r="W3440" s="69"/>
      <c r="Y3440" t="s">
        <v>40</v>
      </c>
      <c r="AA3440">
        <v>6478</v>
      </c>
      <c r="AB3440" s="46" t="b">
        <f>if((W3440=""),false,true)</f>
        <v>0</v>
      </c>
      <c r="AD3440" s="8"/>
    </row>
    <row r="3441" ht="14.25" customHeight="1">
      <c r="A3441" s="38">
        <v>1207</v>
      </c>
      <c r="B3441" s="46" t="s">
        <v>4492</v>
      </c>
      <c r="C3441" s="46" t="s">
        <v>577</v>
      </c>
      <c r="D3441" s="11" t="s">
        <v>4477</v>
      </c>
      <c r="E3441" s="11" t="s">
        <v>4478</v>
      </c>
      <c r="F3441" s="11" t="s">
        <v>4496</v>
      </c>
      <c r="G3441" s="7" t="s">
        <v>799</v>
      </c>
      <c r="H3441">
        <v>1.7277484624453</v>
      </c>
      <c r="I3441" s="46" t="s">
        <v>37</v>
      </c>
      <c r="K3441" s="46"/>
      <c r="L3441" t="s">
        <v>4493</v>
      </c>
      <c r="M3441" t="s">
        <v>39</v>
      </c>
      <c r="N3441" s="40"/>
      <c r="O3441" s="40"/>
      <c r="P3441" s="40"/>
      <c r="Q3441" s="40"/>
      <c r="R3441" s="39"/>
      <c r="S3441" s="39"/>
      <c r="T3441" s="39"/>
      <c r="U3441" s="40"/>
      <c r="V3441" s="39"/>
      <c r="W3441" s="69"/>
      <c r="Y3441" t="s">
        <v>40</v>
      </c>
      <c r="AA3441">
        <v>6478</v>
      </c>
      <c r="AB3441" s="46" t="b">
        <f>if((W3441=""),false,true)</f>
        <v>0</v>
      </c>
      <c r="AD3441" s="8"/>
    </row>
    <row r="3442" ht="14.25" customHeight="1">
      <c r="A3442" s="38">
        <v>1207</v>
      </c>
      <c r="B3442" s="46" t="s">
        <v>4492</v>
      </c>
      <c r="C3442" s="46" t="s">
        <v>577</v>
      </c>
      <c r="D3442" s="11" t="s">
        <v>4477</v>
      </c>
      <c r="E3442" s="11" t="s">
        <v>4478</v>
      </c>
      <c r="F3442" s="7" t="s">
        <v>4497</v>
      </c>
      <c r="G3442" s="7" t="s">
        <v>4498</v>
      </c>
      <c r="H3442">
        <v>1.3782451874112</v>
      </c>
      <c r="I3442" s="46" t="s">
        <v>37</v>
      </c>
      <c r="K3442" s="46"/>
      <c r="L3442" t="s">
        <v>4493</v>
      </c>
      <c r="M3442" t="s">
        <v>39</v>
      </c>
      <c r="N3442" s="40"/>
      <c r="O3442" s="40"/>
      <c r="P3442" s="40"/>
      <c r="Q3442" s="40"/>
      <c r="R3442" s="39"/>
      <c r="S3442" s="39"/>
      <c r="T3442" s="39"/>
      <c r="U3442" s="40"/>
      <c r="V3442" s="39"/>
      <c r="W3442" s="69"/>
      <c r="Y3442" t="s">
        <v>40</v>
      </c>
      <c r="AA3442">
        <v>6478</v>
      </c>
      <c r="AB3442" s="46" t="b">
        <f>if((W3442=""),false,true)</f>
        <v>0</v>
      </c>
      <c r="AD3442" s="8"/>
    </row>
    <row r="3443" ht="14.25" customHeight="1">
      <c r="A3443" s="38">
        <v>1229</v>
      </c>
      <c r="B3443" s="46" t="s">
        <v>4499</v>
      </c>
      <c r="C3443" s="46" t="s">
        <v>577</v>
      </c>
      <c r="D3443" s="11" t="s">
        <v>4477</v>
      </c>
      <c r="E3443" s="11" t="s">
        <v>4478</v>
      </c>
      <c r="F3443" s="7" t="s">
        <v>733</v>
      </c>
      <c r="G3443" s="7" t="s">
        <v>734</v>
      </c>
      <c r="H3443">
        <v>0.407</v>
      </c>
      <c r="I3443" s="46" t="s">
        <v>37</v>
      </c>
      <c r="K3443" s="46"/>
      <c r="L3443" t="s">
        <v>4500</v>
      </c>
      <c r="M3443" t="s">
        <v>39</v>
      </c>
      <c r="N3443" s="40"/>
      <c r="O3443" s="40"/>
      <c r="P3443" s="40"/>
      <c r="Q3443" s="40"/>
      <c r="R3443" s="39"/>
      <c r="S3443" s="39"/>
      <c r="T3443" s="39"/>
      <c r="U3443" s="40"/>
      <c r="V3443" s="39"/>
      <c r="W3443" s="69"/>
      <c r="Y3443" t="s">
        <v>40</v>
      </c>
      <c r="AA3443">
        <v>6478</v>
      </c>
      <c r="AB3443" s="46" t="b">
        <f>if((W3443=""),false,true)</f>
        <v>0</v>
      </c>
      <c r="AD3443" s="8"/>
    </row>
    <row r="3444" ht="14.25" customHeight="1">
      <c r="A3444" s="38">
        <v>1265</v>
      </c>
      <c r="B3444" s="46" t="s">
        <v>4501</v>
      </c>
      <c r="C3444" s="46" t="s">
        <v>577</v>
      </c>
      <c r="D3444" s="11" t="s">
        <v>4477</v>
      </c>
      <c r="E3444" s="11" t="s">
        <v>4478</v>
      </c>
      <c r="F3444" s="7" t="s">
        <v>586</v>
      </c>
      <c r="G3444" s="7" t="s">
        <v>587</v>
      </c>
      <c r="H3444">
        <v>0.85795890686883</v>
      </c>
      <c r="I3444" s="46" t="s">
        <v>37</v>
      </c>
      <c r="K3444" s="46"/>
      <c r="L3444" t="s">
        <v>4502</v>
      </c>
      <c r="M3444" t="s">
        <v>39</v>
      </c>
      <c r="N3444" s="40"/>
      <c r="O3444" s="40"/>
      <c r="P3444" s="40"/>
      <c r="Q3444" s="40"/>
      <c r="R3444" s="39"/>
      <c r="S3444" s="39"/>
      <c r="T3444" s="39"/>
      <c r="U3444" s="40"/>
      <c r="V3444" s="39"/>
      <c r="W3444" s="69"/>
      <c r="Y3444" t="s">
        <v>40</v>
      </c>
      <c r="AA3444">
        <v>6478</v>
      </c>
      <c r="AB3444" s="46" t="b">
        <f>if((W3444=""),false,true)</f>
        <v>0</v>
      </c>
      <c r="AD3444" s="8"/>
    </row>
    <row r="3445" ht="14.25" customHeight="1">
      <c r="A3445" s="38">
        <v>1265</v>
      </c>
      <c r="B3445" s="46" t="s">
        <v>4501</v>
      </c>
      <c r="C3445" s="46" t="s">
        <v>577</v>
      </c>
      <c r="D3445" s="11" t="s">
        <v>4477</v>
      </c>
      <c r="E3445" s="11" t="s">
        <v>4478</v>
      </c>
      <c r="F3445" s="7" t="s">
        <v>691</v>
      </c>
      <c r="G3445" s="7" t="s">
        <v>692</v>
      </c>
      <c r="H3445">
        <v>1.7114933911926</v>
      </c>
      <c r="I3445" s="46" t="s">
        <v>37</v>
      </c>
      <c r="K3445" s="46"/>
      <c r="L3445" t="s">
        <v>4502</v>
      </c>
      <c r="M3445" t="s">
        <v>39</v>
      </c>
      <c r="N3445" s="40"/>
      <c r="O3445" s="40"/>
      <c r="P3445" s="40"/>
      <c r="Q3445" s="40"/>
      <c r="R3445" s="39"/>
      <c r="S3445" s="39"/>
      <c r="T3445" s="39"/>
      <c r="U3445" s="40"/>
      <c r="V3445" s="39"/>
      <c r="W3445" s="69"/>
      <c r="Y3445" t="s">
        <v>40</v>
      </c>
      <c r="AA3445">
        <v>6478</v>
      </c>
      <c r="AB3445" s="46" t="b">
        <f>if((W3445=""),false,true)</f>
        <v>0</v>
      </c>
      <c r="AD3445" s="8"/>
    </row>
    <row r="3446" ht="14.25" customHeight="1">
      <c r="A3446" s="38">
        <v>1265</v>
      </c>
      <c r="B3446" s="46" t="s">
        <v>4501</v>
      </c>
      <c r="C3446" s="46" t="s">
        <v>577</v>
      </c>
      <c r="D3446" s="11" t="s">
        <v>4477</v>
      </c>
      <c r="E3446" s="11" t="s">
        <v>4478</v>
      </c>
      <c r="F3446" s="7" t="s">
        <v>4503</v>
      </c>
      <c r="G3446" s="7" t="s">
        <v>4504</v>
      </c>
      <c r="H3446">
        <v>1.3237377143275</v>
      </c>
      <c r="I3446" s="46" t="s">
        <v>37</v>
      </c>
      <c r="K3446" s="46"/>
      <c r="L3446" t="s">
        <v>4502</v>
      </c>
      <c r="M3446" t="s">
        <v>39</v>
      </c>
      <c r="N3446" s="40"/>
      <c r="O3446" s="40"/>
      <c r="P3446" s="40"/>
      <c r="Q3446" s="40"/>
      <c r="R3446" s="39"/>
      <c r="S3446" s="39"/>
      <c r="T3446" s="39"/>
      <c r="U3446" s="40"/>
      <c r="V3446" s="39"/>
      <c r="W3446" s="69"/>
      <c r="Y3446" t="s">
        <v>40</v>
      </c>
      <c r="AA3446">
        <v>6478</v>
      </c>
      <c r="AB3446" s="46" t="b">
        <f>if((W3446=""),false,true)</f>
        <v>0</v>
      </c>
      <c r="AD3446" s="8"/>
    </row>
    <row r="3447" ht="14.25" customHeight="1">
      <c r="A3447" s="38">
        <v>1283</v>
      </c>
      <c r="B3447" s="46" t="s">
        <v>31</v>
      </c>
      <c r="C3447" s="46" t="s">
        <v>32</v>
      </c>
      <c r="D3447" s="46" t="s">
        <v>4477</v>
      </c>
      <c r="E3447" s="46" t="s">
        <v>4478</v>
      </c>
      <c r="F3447" t="s">
        <v>35</v>
      </c>
      <c r="G3447" s="46" t="s">
        <v>36</v>
      </c>
      <c r="H3447">
        <v>0.2570395783</v>
      </c>
      <c r="I3447" t="s">
        <v>37</v>
      </c>
      <c r="L3447" t="s">
        <v>38</v>
      </c>
      <c r="M3447" t="s">
        <v>39</v>
      </c>
      <c r="N3447" s="40"/>
      <c r="O3447" s="40"/>
      <c r="P3447" s="40"/>
      <c r="Q3447" s="40"/>
      <c r="R3447" s="39"/>
      <c r="S3447" s="39"/>
      <c r="T3447" s="39"/>
      <c r="U3447" s="40"/>
      <c r="V3447" s="39"/>
      <c r="W3447" s="69"/>
      <c r="Y3447" t="s">
        <v>40</v>
      </c>
      <c r="AA3447">
        <v>6478</v>
      </c>
      <c r="AB3447" s="46" t="b">
        <f>if((W3447=""),false,true)</f>
        <v>0</v>
      </c>
      <c r="AD3447" s="8"/>
    </row>
    <row r="3448" ht="14.25" customHeight="1">
      <c r="A3448" s="38">
        <v>1287</v>
      </c>
      <c r="B3448" s="46" t="s">
        <v>53</v>
      </c>
      <c r="C3448" s="46" t="s">
        <v>45</v>
      </c>
      <c r="D3448" s="46" t="s">
        <v>4477</v>
      </c>
      <c r="E3448" s="46" t="s">
        <v>4478</v>
      </c>
      <c r="F3448" t="s">
        <v>48</v>
      </c>
      <c r="G3448" s="46" t="s">
        <v>49</v>
      </c>
      <c r="H3448">
        <v>0.000023442288</v>
      </c>
      <c r="I3448" t="s">
        <v>37</v>
      </c>
      <c r="L3448" t="s">
        <v>50</v>
      </c>
      <c r="M3448" t="s">
        <v>39</v>
      </c>
      <c r="N3448" s="40"/>
      <c r="O3448" s="40"/>
      <c r="P3448" s="40"/>
      <c r="Q3448" s="40"/>
      <c r="R3448" s="39"/>
      <c r="S3448" s="39"/>
      <c r="T3448" s="39"/>
      <c r="U3448" s="40"/>
      <c r="V3448" s="39"/>
      <c r="W3448" s="69"/>
      <c r="Y3448" t="s">
        <v>40</v>
      </c>
      <c r="AA3448">
        <v>6478</v>
      </c>
      <c r="AB3448" s="46" t="b">
        <v>0</v>
      </c>
      <c r="AD3448" s="8"/>
    </row>
    <row r="3449" ht="14.25" customHeight="1">
      <c r="A3449" s="38">
        <v>1308</v>
      </c>
      <c r="B3449" s="46" t="s">
        <v>41</v>
      </c>
      <c r="C3449" s="46" t="s">
        <v>42</v>
      </c>
      <c r="D3449" s="46" t="s">
        <v>4477</v>
      </c>
      <c r="E3449" s="46" t="s">
        <v>4505</v>
      </c>
      <c r="F3449" t="s">
        <v>35</v>
      </c>
      <c r="G3449" s="12" t="s">
        <v>36</v>
      </c>
      <c r="H3449">
        <v>0.257039578276886</v>
      </c>
      <c r="I3449" t="s">
        <v>37</v>
      </c>
      <c r="K3449" s="47" t="s">
        <v>43</v>
      </c>
      <c r="L3449" s="47" t="str">
        <f>((I3449&amp;A3449)&amp;"-")&amp;B3449</f>
        <v>REF1308-Abraham M.H. and Acree Jr. W.E. The solubility of liquid and solid compounds in dry octan-1-ol. Chemosphere (2013)</v>
      </c>
      <c r="M3449" t="s">
        <v>39</v>
      </c>
      <c r="N3449" s="71"/>
      <c r="O3449" s="71"/>
      <c r="P3449" s="71"/>
      <c r="Q3449" s="71"/>
      <c r="R3449" s="29"/>
      <c r="S3449" s="29"/>
      <c r="T3449" s="29"/>
      <c r="U3449" s="71"/>
      <c r="V3449" s="29"/>
      <c r="W3449" s="60"/>
      <c r="Y3449" t="s">
        <v>40</v>
      </c>
      <c r="AA3449">
        <v>6478</v>
      </c>
      <c r="AB3449" t="b">
        <f>if((W3449=""),false,true)</f>
        <v>0</v>
      </c>
      <c r="AD3449" s="37"/>
    </row>
    <row r="3450" ht="14.25" customHeight="1">
      <c r="A3450" s="38">
        <v>1287</v>
      </c>
      <c r="B3450" s="46" t="s">
        <v>174</v>
      </c>
      <c r="C3450" s="46" t="s">
        <v>45</v>
      </c>
      <c r="D3450" s="46" t="s">
        <v>4506</v>
      </c>
      <c r="E3450" s="46" t="s">
        <v>4507</v>
      </c>
      <c r="F3450" t="s">
        <v>48</v>
      </c>
      <c r="G3450" s="46" t="s">
        <v>49</v>
      </c>
      <c r="H3450">
        <v>0.00010964782</v>
      </c>
      <c r="I3450" t="s">
        <v>37</v>
      </c>
      <c r="L3450" t="s">
        <v>50</v>
      </c>
      <c r="M3450" t="s">
        <v>39</v>
      </c>
      <c r="N3450" s="40"/>
      <c r="O3450" s="40"/>
      <c r="P3450" s="40"/>
      <c r="Q3450" s="40"/>
      <c r="R3450" s="39"/>
      <c r="S3450" s="39"/>
      <c r="T3450" s="39"/>
      <c r="U3450" s="40"/>
      <c r="V3450" s="39"/>
      <c r="W3450" s="69"/>
      <c r="Y3450" t="s">
        <v>40</v>
      </c>
      <c r="AA3450">
        <v>8807</v>
      </c>
      <c r="AB3450" s="46" t="b">
        <v>0</v>
      </c>
      <c r="AD3450" s="8"/>
    </row>
    <row r="3451" ht="14.25" customHeight="1">
      <c r="A3451" s="38">
        <v>1287</v>
      </c>
      <c r="B3451" s="46" t="s">
        <v>53</v>
      </c>
      <c r="C3451" s="46" t="s">
        <v>45</v>
      </c>
      <c r="D3451" s="46" t="s">
        <v>4506</v>
      </c>
      <c r="E3451" s="46" t="s">
        <v>4507</v>
      </c>
      <c r="F3451" t="s">
        <v>48</v>
      </c>
      <c r="G3451" s="46" t="s">
        <v>49</v>
      </c>
      <c r="H3451">
        <v>0.00010964782</v>
      </c>
      <c r="I3451" t="s">
        <v>37</v>
      </c>
      <c r="L3451" t="s">
        <v>50</v>
      </c>
      <c r="M3451" t="s">
        <v>39</v>
      </c>
      <c r="N3451" s="40"/>
      <c r="O3451" s="40"/>
      <c r="P3451" s="40"/>
      <c r="Q3451" s="40"/>
      <c r="R3451" s="39"/>
      <c r="S3451" s="39"/>
      <c r="T3451" s="39"/>
      <c r="U3451" s="40"/>
      <c r="V3451" s="39"/>
      <c r="W3451" s="69"/>
      <c r="Y3451" t="s">
        <v>40</v>
      </c>
      <c r="AA3451">
        <v>8807</v>
      </c>
      <c r="AB3451" s="46" t="b">
        <v>0</v>
      </c>
      <c r="AD3451" s="8"/>
    </row>
    <row r="3452" ht="14.25" customHeight="1">
      <c r="A3452" s="38">
        <v>923</v>
      </c>
      <c r="B3452" s="46" t="s">
        <v>4508</v>
      </c>
      <c r="C3452" s="46" t="s">
        <v>4509</v>
      </c>
      <c r="D3452" s="46" t="s">
        <v>4510</v>
      </c>
      <c r="E3452" s="46" t="s">
        <v>4511</v>
      </c>
      <c r="F3452" s="41" t="s">
        <v>584</v>
      </c>
      <c r="G3452" s="41" t="s">
        <v>988</v>
      </c>
      <c r="H3452" s="65">
        <v>0.756</v>
      </c>
      <c r="I3452" t="s">
        <v>4512</v>
      </c>
      <c r="K3452" s="46" t="s">
        <v>4513</v>
      </c>
      <c r="L3452" s="46" t="s">
        <v>4514</v>
      </c>
      <c r="M3452" t="s">
        <v>39</v>
      </c>
      <c r="N3452" s="40">
        <f>U3452*V3452</f>
        <v>11.8200546294998</v>
      </c>
      <c r="O3452" s="56">
        <v>60.095</v>
      </c>
      <c r="P3452" s="56">
        <v>0.791</v>
      </c>
      <c r="Q3452" s="40">
        <v>1.263</v>
      </c>
      <c r="R3452" s="39">
        <f>O3452/P3452</f>
        <v>75.9734513274336</v>
      </c>
      <c r="S3452" s="39">
        <f>N3452/Q3452</f>
        <v>9.35871308748995</v>
      </c>
      <c r="T3452" s="39">
        <f>R3452+S3452</f>
        <v>85.3321644149236</v>
      </c>
      <c r="U3452" s="40">
        <v>183.166</v>
      </c>
      <c r="V3452" s="39">
        <v>0.0645319253</v>
      </c>
      <c r="W3452" s="69">
        <f>round(((1000*V3452)/T3452),3)</f>
        <v>0.756</v>
      </c>
      <c r="Y3452" t="s">
        <v>40</v>
      </c>
      <c r="AA3452">
        <v>1905</v>
      </c>
      <c r="AB3452" t="b">
        <v>1</v>
      </c>
      <c r="AD3452" s="8"/>
    </row>
    <row r="3453" ht="14.25" customHeight="1">
      <c r="A3453" s="38">
        <v>923</v>
      </c>
      <c r="B3453" s="46" t="s">
        <v>4508</v>
      </c>
      <c r="C3453" s="46" t="s">
        <v>4509</v>
      </c>
      <c r="D3453" s="46" t="s">
        <v>4510</v>
      </c>
      <c r="E3453" s="46" t="s">
        <v>4511</v>
      </c>
      <c r="F3453" s="41" t="s">
        <v>586</v>
      </c>
      <c r="G3453" s="41" t="s">
        <v>587</v>
      </c>
      <c r="H3453" s="65">
        <v>0.85</v>
      </c>
      <c r="I3453" t="s">
        <v>4512</v>
      </c>
      <c r="K3453" s="46" t="s">
        <v>4515</v>
      </c>
      <c r="L3453" s="46" t="s">
        <v>4514</v>
      </c>
      <c r="M3453" t="s">
        <v>39</v>
      </c>
      <c r="N3453" s="40">
        <f>U3453*V3453</f>
        <v>13.355608510533</v>
      </c>
      <c r="O3453" s="56">
        <v>58.0791</v>
      </c>
      <c r="P3453" s="56">
        <v>0.772</v>
      </c>
      <c r="Q3453" s="40">
        <v>1.263</v>
      </c>
      <c r="R3453" s="39">
        <f>O3453/P3453</f>
        <v>75.2319948186528</v>
      </c>
      <c r="S3453" s="39">
        <f>N3453/Q3453</f>
        <v>10.5745118848242</v>
      </c>
      <c r="T3453" s="39">
        <f>R3453+S3453</f>
        <v>85.8065067034771</v>
      </c>
      <c r="U3453" s="40">
        <v>183.166</v>
      </c>
      <c r="V3453" s="39">
        <v>0.0729153255</v>
      </c>
      <c r="W3453" s="69">
        <f>round(((1000*V3453)/T3453),3)</f>
        <v>0.85</v>
      </c>
      <c r="Y3453" t="s">
        <v>40</v>
      </c>
      <c r="AA3453">
        <v>1905</v>
      </c>
      <c r="AB3453" t="b">
        <v>1</v>
      </c>
      <c r="AD3453" s="8"/>
    </row>
    <row r="3454" ht="14.25" customHeight="1">
      <c r="A3454" s="38">
        <v>923</v>
      </c>
      <c r="B3454" s="46" t="s">
        <v>4508</v>
      </c>
      <c r="C3454" s="46" t="s">
        <v>4509</v>
      </c>
      <c r="D3454" s="46" t="s">
        <v>4510</v>
      </c>
      <c r="E3454" s="46" t="s">
        <v>4511</v>
      </c>
      <c r="F3454" s="41" t="s">
        <v>1605</v>
      </c>
      <c r="G3454" s="41" t="s">
        <v>2038</v>
      </c>
      <c r="H3454" s="65">
        <v>2.503</v>
      </c>
      <c r="I3454" t="s">
        <v>4512</v>
      </c>
      <c r="K3454" s="46" t="s">
        <v>4516</v>
      </c>
      <c r="L3454" s="46" t="s">
        <v>4514</v>
      </c>
      <c r="M3454" t="s">
        <v>39</v>
      </c>
      <c r="N3454" s="40">
        <v>48.8218145</v>
      </c>
      <c r="O3454" s="56">
        <v>84.9326</v>
      </c>
      <c r="P3454" s="56">
        <v>1.252</v>
      </c>
      <c r="Q3454" s="40">
        <v>1.263</v>
      </c>
      <c r="R3454" s="39">
        <f>O3454/P3454</f>
        <v>67.8375399361022</v>
      </c>
      <c r="S3454" s="39">
        <f>N3454/Q3454</f>
        <v>38.6554350752177</v>
      </c>
      <c r="T3454" s="39">
        <f>R3454+S3454</f>
        <v>106.49297501132</v>
      </c>
      <c r="U3454" s="40">
        <v>183.1659</v>
      </c>
      <c r="V3454" s="39">
        <v>0.266544234</v>
      </c>
      <c r="W3454" s="69">
        <f>round(((1000*V3454)/T3454),3)</f>
        <v>2.503</v>
      </c>
      <c r="Y3454" t="s">
        <v>40</v>
      </c>
      <c r="AA3454">
        <v>1905</v>
      </c>
      <c r="AB3454" t="b">
        <v>1</v>
      </c>
      <c r="AD3454" s="8"/>
    </row>
    <row r="3455" ht="14.25" customHeight="1">
      <c r="A3455" s="38">
        <v>923</v>
      </c>
      <c r="B3455" s="46" t="s">
        <v>4508</v>
      </c>
      <c r="C3455" s="46" t="s">
        <v>4509</v>
      </c>
      <c r="D3455" s="46" t="s">
        <v>4510</v>
      </c>
      <c r="E3455" s="46" t="s">
        <v>4511</v>
      </c>
      <c r="F3455" s="41" t="s">
        <v>591</v>
      </c>
      <c r="G3455" s="41" t="s">
        <v>2243</v>
      </c>
      <c r="H3455" s="65">
        <v>0.35</v>
      </c>
      <c r="I3455" t="s">
        <v>4512</v>
      </c>
      <c r="K3455" s="46" t="s">
        <v>4517</v>
      </c>
      <c r="L3455" s="46" t="s">
        <v>4514</v>
      </c>
      <c r="M3455" t="s">
        <v>39</v>
      </c>
      <c r="N3455" s="40">
        <f>U3455*V3455</f>
        <v>6.6354590143982</v>
      </c>
      <c r="O3455" s="56">
        <v>88.1051</v>
      </c>
      <c r="P3455" s="56">
        <v>0.898</v>
      </c>
      <c r="Q3455" s="40">
        <v>1.263</v>
      </c>
      <c r="R3455" s="39">
        <f>O3455/P3455</f>
        <v>98.112583518931</v>
      </c>
      <c r="S3455" s="39">
        <f>N3455/Q3455</f>
        <v>5.25372843578638</v>
      </c>
      <c r="T3455" s="39">
        <f>R3455+S3455</f>
        <v>103.366311954717</v>
      </c>
      <c r="U3455" s="40">
        <v>183.166</v>
      </c>
      <c r="V3455" s="39">
        <v>0.0362264777</v>
      </c>
      <c r="W3455" s="69">
        <f>round(((1000*V3455)/T3455),3)</f>
        <v>0.35</v>
      </c>
      <c r="Y3455" t="s">
        <v>40</v>
      </c>
      <c r="AA3455">
        <v>1905</v>
      </c>
      <c r="AB3455" t="b">
        <v>1</v>
      </c>
      <c r="AD3455" s="8"/>
    </row>
    <row r="3456" ht="14.25" customHeight="1">
      <c r="A3456" s="38">
        <v>1287</v>
      </c>
      <c r="B3456" s="46" t="s">
        <v>53</v>
      </c>
      <c r="C3456" s="46" t="s">
        <v>45</v>
      </c>
      <c r="D3456" s="46" t="s">
        <v>4510</v>
      </c>
      <c r="E3456" s="46" t="s">
        <v>4518</v>
      </c>
      <c r="F3456" t="s">
        <v>48</v>
      </c>
      <c r="G3456" s="46" t="s">
        <v>49</v>
      </c>
      <c r="H3456">
        <v>3.467368504525</v>
      </c>
      <c r="I3456" t="s">
        <v>37</v>
      </c>
      <c r="L3456" t="s">
        <v>50</v>
      </c>
      <c r="M3456" t="s">
        <v>39</v>
      </c>
      <c r="N3456" s="40"/>
      <c r="O3456" s="40"/>
      <c r="P3456" s="40"/>
      <c r="Q3456" s="40"/>
      <c r="R3456" s="39"/>
      <c r="S3456" s="39"/>
      <c r="T3456" s="39"/>
      <c r="U3456" s="40"/>
      <c r="V3456" s="39"/>
      <c r="W3456" s="69"/>
      <c r="Y3456" t="s">
        <v>40</v>
      </c>
      <c r="AA3456">
        <v>1905</v>
      </c>
      <c r="AB3456" s="46" t="b">
        <v>0</v>
      </c>
      <c r="AD3456" s="8"/>
    </row>
    <row r="3457" ht="14.25" customHeight="1">
      <c r="A3457" s="38">
        <v>1287</v>
      </c>
      <c r="B3457" s="46" t="s">
        <v>53</v>
      </c>
      <c r="C3457" s="46" t="s">
        <v>45</v>
      </c>
      <c r="D3457" s="46" t="s">
        <v>4519</v>
      </c>
      <c r="E3457" s="46" t="s">
        <v>4520</v>
      </c>
      <c r="F3457" t="s">
        <v>48</v>
      </c>
      <c r="G3457" s="46" t="s">
        <v>49</v>
      </c>
      <c r="H3457">
        <v>38.018939632056</v>
      </c>
      <c r="I3457" t="s">
        <v>37</v>
      </c>
      <c r="L3457" t="s">
        <v>50</v>
      </c>
      <c r="M3457" t="s">
        <v>39</v>
      </c>
      <c r="N3457" s="40"/>
      <c r="O3457" s="40"/>
      <c r="P3457" s="40"/>
      <c r="Q3457" s="40"/>
      <c r="R3457" s="39"/>
      <c r="S3457" s="39"/>
      <c r="T3457" s="39"/>
      <c r="U3457" s="40"/>
      <c r="V3457" s="39"/>
      <c r="W3457" s="69"/>
      <c r="Y3457" t="s">
        <v>40</v>
      </c>
      <c r="AA3457">
        <v>173</v>
      </c>
      <c r="AB3457" s="46" t="b">
        <v>0</v>
      </c>
      <c r="AD3457" s="8"/>
    </row>
    <row r="3458" ht="14.25" customHeight="1">
      <c r="A3458" s="38">
        <v>1287</v>
      </c>
      <c r="B3458" s="46" t="s">
        <v>174</v>
      </c>
      <c r="C3458" s="46" t="s">
        <v>45</v>
      </c>
      <c r="D3458" s="46" t="s">
        <v>4519</v>
      </c>
      <c r="E3458" s="46" t="s">
        <v>4521</v>
      </c>
      <c r="F3458" t="s">
        <v>48</v>
      </c>
      <c r="G3458" s="46" t="s">
        <v>49</v>
      </c>
      <c r="H3458">
        <v>38.018939632056</v>
      </c>
      <c r="I3458" t="s">
        <v>37</v>
      </c>
      <c r="L3458" t="s">
        <v>50</v>
      </c>
      <c r="M3458" t="s">
        <v>39</v>
      </c>
      <c r="N3458" s="40"/>
      <c r="O3458" s="40"/>
      <c r="P3458" s="40"/>
      <c r="Q3458" s="40"/>
      <c r="R3458" s="39"/>
      <c r="S3458" s="39"/>
      <c r="T3458" s="39"/>
      <c r="U3458" s="40"/>
      <c r="V3458" s="39"/>
      <c r="W3458" s="69"/>
      <c r="Y3458" t="s">
        <v>40</v>
      </c>
      <c r="AA3458">
        <v>173</v>
      </c>
      <c r="AB3458" s="46" t="b">
        <v>0</v>
      </c>
      <c r="AD3458" s="8"/>
    </row>
    <row r="3459" ht="14.25" customHeight="1">
      <c r="A3459" s="38">
        <v>924</v>
      </c>
      <c r="B3459" s="46" t="s">
        <v>4522</v>
      </c>
      <c r="C3459" s="46" t="s">
        <v>4523</v>
      </c>
      <c r="D3459" s="46" t="s">
        <v>4524</v>
      </c>
      <c r="E3459" s="46" t="s">
        <v>4525</v>
      </c>
      <c r="F3459" s="41" t="s">
        <v>485</v>
      </c>
      <c r="G3459" s="41" t="s">
        <v>665</v>
      </c>
      <c r="H3459" s="65">
        <v>0.457</v>
      </c>
      <c r="I3459" t="s">
        <v>4526</v>
      </c>
      <c r="K3459" s="46" t="s">
        <v>43</v>
      </c>
      <c r="L3459" s="46" t="s">
        <v>4527</v>
      </c>
      <c r="M3459" t="s">
        <v>39</v>
      </c>
      <c r="N3459" s="40">
        <v>8.327</v>
      </c>
      <c r="O3459" s="56">
        <f>100-N3459</f>
        <v>91.673</v>
      </c>
      <c r="P3459" s="56">
        <v>0.805</v>
      </c>
      <c r="Q3459" s="56">
        <v>1.249</v>
      </c>
      <c r="R3459" s="39">
        <f>O3459/P3459</f>
        <v>113.87950310559</v>
      </c>
      <c r="S3459" s="39">
        <f>N3459/Q3459</f>
        <v>6.66693354683747</v>
      </c>
      <c r="T3459" s="39">
        <f>R3459+S3459</f>
        <v>120.546436652428</v>
      </c>
      <c r="U3459" s="40">
        <v>151.163</v>
      </c>
      <c r="V3459" s="39">
        <f>N3459/U3459</f>
        <v>0.055086231419064</v>
      </c>
      <c r="W3459" s="69">
        <f>round(((1000*V3459)/T3459),3)</f>
        <v>0.457</v>
      </c>
      <c r="Y3459" t="s">
        <v>40</v>
      </c>
      <c r="AA3459">
        <v>1906</v>
      </c>
      <c r="AB3459" t="b">
        <v>1</v>
      </c>
      <c r="AD3459" s="8"/>
    </row>
    <row r="3460" ht="14.25" customHeight="1">
      <c r="A3460" s="38">
        <v>924</v>
      </c>
      <c r="B3460" s="46" t="s">
        <v>4522</v>
      </c>
      <c r="C3460" s="46" t="s">
        <v>4523</v>
      </c>
      <c r="D3460" s="46" t="s">
        <v>4524</v>
      </c>
      <c r="E3460" s="46" t="s">
        <v>4525</v>
      </c>
      <c r="F3460" s="41" t="s">
        <v>594</v>
      </c>
      <c r="G3460" s="41" t="s">
        <v>595</v>
      </c>
      <c r="H3460" s="65">
        <v>0.206</v>
      </c>
      <c r="I3460" t="s">
        <v>4526</v>
      </c>
      <c r="K3460" s="46" t="s">
        <v>998</v>
      </c>
      <c r="L3460" s="46" t="s">
        <v>4527</v>
      </c>
      <c r="M3460" t="s">
        <v>39</v>
      </c>
      <c r="N3460" s="40">
        <v>3.743</v>
      </c>
      <c r="O3460" s="56">
        <f>100-N3460</f>
        <v>96.257</v>
      </c>
      <c r="P3460" s="56">
        <v>0.82</v>
      </c>
      <c r="Q3460" s="56">
        <v>1.249</v>
      </c>
      <c r="R3460" s="39">
        <f>O3460/P3460</f>
        <v>117.386585365854</v>
      </c>
      <c r="S3460" s="39">
        <f>N3460/Q3460</f>
        <v>2.99679743795036</v>
      </c>
      <c r="T3460" s="39">
        <f>R3460+S3460</f>
        <v>120.383382803804</v>
      </c>
      <c r="U3460" s="40">
        <v>151.163</v>
      </c>
      <c r="V3460" s="39">
        <f>N3460/U3460</f>
        <v>0.024761350330438</v>
      </c>
      <c r="W3460" s="69">
        <f>round(((1000*V3460)/T3460),3)</f>
        <v>0.206</v>
      </c>
      <c r="Y3460" t="s">
        <v>40</v>
      </c>
      <c r="AA3460">
        <v>1906</v>
      </c>
      <c r="AB3460" t="b">
        <v>1</v>
      </c>
      <c r="AD3460" s="8"/>
    </row>
    <row r="3461" ht="14.25" customHeight="1">
      <c r="A3461" s="38">
        <v>924</v>
      </c>
      <c r="B3461" s="46" t="s">
        <v>4522</v>
      </c>
      <c r="C3461" s="46" t="s">
        <v>4523</v>
      </c>
      <c r="D3461" s="46" t="s">
        <v>4524</v>
      </c>
      <c r="E3461" s="46" t="s">
        <v>4525</v>
      </c>
      <c r="F3461" s="41" t="s">
        <v>598</v>
      </c>
      <c r="G3461" s="41" t="s">
        <v>599</v>
      </c>
      <c r="H3461" s="65">
        <v>0.273</v>
      </c>
      <c r="I3461" t="s">
        <v>4526</v>
      </c>
      <c r="K3461" s="46" t="s">
        <v>998</v>
      </c>
      <c r="L3461" s="46" t="s">
        <v>4527</v>
      </c>
      <c r="M3461" t="s">
        <v>39</v>
      </c>
      <c r="N3461" s="40">
        <v>4.971</v>
      </c>
      <c r="O3461" s="56">
        <f>100-N3461</f>
        <v>95.029</v>
      </c>
      <c r="P3461" s="56">
        <v>0.816</v>
      </c>
      <c r="Q3461" s="56">
        <v>1.249</v>
      </c>
      <c r="R3461" s="39">
        <f>O3461/P3461</f>
        <v>116.457107843137</v>
      </c>
      <c r="S3461" s="39">
        <f>N3461/Q3461</f>
        <v>3.97998398718975</v>
      </c>
      <c r="T3461" s="39">
        <f>R3461+S3461</f>
        <v>120.437091830327</v>
      </c>
      <c r="U3461" s="40">
        <v>151.163</v>
      </c>
      <c r="V3461" s="39">
        <f>N3461/U3461</f>
        <v>0.032885031389956</v>
      </c>
      <c r="W3461" s="69">
        <f>round(((1000*V3461)/T3461),3)</f>
        <v>0.273</v>
      </c>
      <c r="Y3461" t="s">
        <v>40</v>
      </c>
      <c r="AA3461">
        <v>1906</v>
      </c>
      <c r="AB3461" t="b">
        <v>1</v>
      </c>
      <c r="AD3461" s="8"/>
    </row>
    <row r="3462" ht="14.25" customHeight="1">
      <c r="A3462" s="38">
        <v>924</v>
      </c>
      <c r="B3462" s="46" t="s">
        <v>4522</v>
      </c>
      <c r="C3462" s="46" t="s">
        <v>4523</v>
      </c>
      <c r="D3462" s="46" t="s">
        <v>4524</v>
      </c>
      <c r="E3462" s="46" t="s">
        <v>4525</v>
      </c>
      <c r="F3462" s="41" t="s">
        <v>35</v>
      </c>
      <c r="G3462" s="41" t="s">
        <v>36</v>
      </c>
      <c r="H3462" s="65">
        <v>0.151</v>
      </c>
      <c r="I3462" t="s">
        <v>4526</v>
      </c>
      <c r="K3462" s="46" t="s">
        <v>998</v>
      </c>
      <c r="L3462" s="46" t="s">
        <v>4527</v>
      </c>
      <c r="M3462" t="s">
        <v>39</v>
      </c>
      <c r="N3462" s="40">
        <v>2.747</v>
      </c>
      <c r="O3462" s="56">
        <f>100-N3462</f>
        <v>97.253</v>
      </c>
      <c r="P3462" s="56">
        <v>0.823</v>
      </c>
      <c r="Q3462" s="56">
        <v>1.249</v>
      </c>
      <c r="R3462" s="39">
        <f>O3462/P3462</f>
        <v>118.168894289186</v>
      </c>
      <c r="S3462" s="39">
        <f>N3462/Q3462</f>
        <v>2.19935948759007</v>
      </c>
      <c r="T3462" s="39">
        <f>R3462+S3462</f>
        <v>120.368253776776</v>
      </c>
      <c r="U3462" s="40">
        <v>151.163</v>
      </c>
      <c r="V3462" s="39">
        <f>N3462/U3462</f>
        <v>0.018172436376627</v>
      </c>
      <c r="W3462" s="69">
        <f>round(((1000*V3462)/T3462),3)</f>
        <v>0.151</v>
      </c>
      <c r="Y3462" t="s">
        <v>40</v>
      </c>
      <c r="AA3462">
        <v>1906</v>
      </c>
      <c r="AB3462" t="b">
        <v>1</v>
      </c>
      <c r="AD3462" s="8"/>
    </row>
    <row r="3463" ht="14.25" customHeight="1">
      <c r="A3463" s="38">
        <v>924</v>
      </c>
      <c r="B3463" s="46" t="s">
        <v>4522</v>
      </c>
      <c r="C3463" s="46" t="s">
        <v>4523</v>
      </c>
      <c r="D3463" s="46" t="s">
        <v>4524</v>
      </c>
      <c r="E3463" s="46" t="s">
        <v>4525</v>
      </c>
      <c r="F3463" s="41" t="s">
        <v>669</v>
      </c>
      <c r="G3463" s="41" t="s">
        <v>670</v>
      </c>
      <c r="H3463" s="65">
        <v>0.373</v>
      </c>
      <c r="I3463" t="s">
        <v>4526</v>
      </c>
      <c r="K3463" s="46" t="s">
        <v>998</v>
      </c>
      <c r="L3463" s="46" t="s">
        <v>4527</v>
      </c>
      <c r="M3463" t="s">
        <v>39</v>
      </c>
      <c r="N3463" s="40">
        <v>6.782</v>
      </c>
      <c r="O3463" s="56">
        <f>100-N3463</f>
        <v>93.218</v>
      </c>
      <c r="P3463" s="56">
        <v>0.811</v>
      </c>
      <c r="Q3463" s="56">
        <v>1.249</v>
      </c>
      <c r="R3463" s="39">
        <f>O3463/P3463</f>
        <v>114.942046855734</v>
      </c>
      <c r="S3463" s="39">
        <f>N3463/Q3463</f>
        <v>5.42994395516413</v>
      </c>
      <c r="T3463" s="39">
        <f>R3463+S3463</f>
        <v>120.371990810898</v>
      </c>
      <c r="U3463" s="40">
        <v>151.163</v>
      </c>
      <c r="V3463" s="39">
        <f>N3463/U3463</f>
        <v>0.04486547634011</v>
      </c>
      <c r="W3463" s="69">
        <f>round(((1000*V3463)/T3463),3)</f>
        <v>0.373</v>
      </c>
      <c r="Y3463" t="s">
        <v>40</v>
      </c>
      <c r="AA3463">
        <v>1906</v>
      </c>
      <c r="AB3463" t="b">
        <v>1</v>
      </c>
      <c r="AD3463" s="8"/>
    </row>
    <row r="3464" ht="14.25" customHeight="1">
      <c r="A3464" s="38">
        <v>924</v>
      </c>
      <c r="B3464" s="46" t="s">
        <v>4522</v>
      </c>
      <c r="C3464" s="46" t="s">
        <v>4523</v>
      </c>
      <c r="D3464" s="46" t="s">
        <v>4524</v>
      </c>
      <c r="E3464" s="46" t="s">
        <v>4525</v>
      </c>
      <c r="F3464" s="41" t="s">
        <v>580</v>
      </c>
      <c r="G3464" s="41" t="s">
        <v>581</v>
      </c>
      <c r="H3464" s="65">
        <v>0.656</v>
      </c>
      <c r="I3464" t="s">
        <v>4526</v>
      </c>
      <c r="K3464" s="46" t="s">
        <v>43</v>
      </c>
      <c r="L3464" s="46" t="s">
        <v>4527</v>
      </c>
      <c r="M3464" t="s">
        <v>39</v>
      </c>
      <c r="N3464" s="40">
        <v>11.932</v>
      </c>
      <c r="O3464" s="56">
        <f>100-N3464</f>
        <v>88.068</v>
      </c>
      <c r="P3464">
        <v>0.795</v>
      </c>
      <c r="Q3464" s="56">
        <v>1.249</v>
      </c>
      <c r="R3464" s="39">
        <f>O3464/P3464</f>
        <v>110.777358490566</v>
      </c>
      <c r="S3464" s="39">
        <f>N3464/Q3464</f>
        <v>9.55324259407526</v>
      </c>
      <c r="T3464" s="39">
        <f>R3464+S3464</f>
        <v>120.330601084641</v>
      </c>
      <c r="U3464" s="40">
        <v>151.163</v>
      </c>
      <c r="V3464" s="39">
        <f>N3464/U3464</f>
        <v>0.078934659936625</v>
      </c>
      <c r="W3464" s="69">
        <f>round(((1000*V3464)/T3464),3)</f>
        <v>0.656</v>
      </c>
      <c r="Y3464" t="s">
        <v>40</v>
      </c>
      <c r="AA3464">
        <v>1906</v>
      </c>
      <c r="AB3464" t="b">
        <v>1</v>
      </c>
      <c r="AD3464" s="8"/>
    </row>
    <row r="3465" ht="14.25" customHeight="1">
      <c r="A3465" s="38">
        <v>924</v>
      </c>
      <c r="B3465" s="46" t="s">
        <v>4522</v>
      </c>
      <c r="C3465" s="46" t="s">
        <v>4523</v>
      </c>
      <c r="D3465" s="46" t="s">
        <v>4524</v>
      </c>
      <c r="E3465" s="46" t="s">
        <v>4525</v>
      </c>
      <c r="F3465" s="41" t="s">
        <v>1361</v>
      </c>
      <c r="G3465" s="41" t="s">
        <v>1362</v>
      </c>
      <c r="H3465" s="65">
        <v>0.113</v>
      </c>
      <c r="I3465" t="s">
        <v>4526</v>
      </c>
      <c r="K3465" s="46" t="s">
        <v>998</v>
      </c>
      <c r="L3465" s="46" t="s">
        <v>4527</v>
      </c>
      <c r="M3465" t="s">
        <v>39</v>
      </c>
      <c r="N3465" s="40">
        <v>1.708</v>
      </c>
      <c r="O3465" s="56">
        <f>100-N3465</f>
        <v>98.292</v>
      </c>
      <c r="P3465" s="56">
        <v>0.995</v>
      </c>
      <c r="Q3465" s="56">
        <v>1.249</v>
      </c>
      <c r="R3465" s="39">
        <f>O3465/P3465</f>
        <v>98.7859296482412</v>
      </c>
      <c r="S3465" s="39">
        <f>N3465/Q3465</f>
        <v>1.36749399519616</v>
      </c>
      <c r="T3465" s="39">
        <f>R3465+S3465</f>
        <v>100.153423643437</v>
      </c>
      <c r="U3465" s="40">
        <v>151.163</v>
      </c>
      <c r="V3465" s="39">
        <f>N3465/U3465</f>
        <v>0.011299061278223</v>
      </c>
      <c r="W3465" s="69">
        <f>round(((1000*V3465)/T3465),3)</f>
        <v>0.113</v>
      </c>
      <c r="Y3465" t="s">
        <v>40</v>
      </c>
      <c r="AA3465">
        <v>1906</v>
      </c>
      <c r="AB3465" t="b">
        <v>1</v>
      </c>
      <c r="AD3465" s="8"/>
    </row>
    <row r="3466" ht="14.25" customHeight="1">
      <c r="A3466" s="38">
        <v>924</v>
      </c>
      <c r="B3466" s="46" t="s">
        <v>4522</v>
      </c>
      <c r="C3466" s="46" t="s">
        <v>4523</v>
      </c>
      <c r="D3466" s="46" t="s">
        <v>4524</v>
      </c>
      <c r="E3466" s="46" t="s">
        <v>4525</v>
      </c>
      <c r="F3466" s="41" t="s">
        <v>584</v>
      </c>
      <c r="G3466" s="41" t="s">
        <v>988</v>
      </c>
      <c r="H3466" s="65">
        <v>0.663</v>
      </c>
      <c r="I3466" t="s">
        <v>4526</v>
      </c>
      <c r="K3466" s="46" t="s">
        <v>43</v>
      </c>
      <c r="L3466" s="46" t="s">
        <v>4527</v>
      </c>
      <c r="M3466" t="s">
        <v>39</v>
      </c>
      <c r="N3466" s="40">
        <v>12.115</v>
      </c>
      <c r="O3466" s="56">
        <f>100-N3466</f>
        <v>87.885</v>
      </c>
      <c r="P3466" s="56">
        <v>0.791</v>
      </c>
      <c r="Q3466" s="56">
        <v>1.249</v>
      </c>
      <c r="R3466" s="39">
        <f>O3466/P3466</f>
        <v>111.106194690265</v>
      </c>
      <c r="S3466" s="39">
        <f>N3466/Q3466</f>
        <v>9.69975980784628</v>
      </c>
      <c r="T3466" s="39">
        <f>R3466+S3466</f>
        <v>120.805954498112</v>
      </c>
      <c r="U3466" s="40">
        <v>151.163</v>
      </c>
      <c r="V3466" s="39">
        <f>N3466/U3466</f>
        <v>0.080145273645006</v>
      </c>
      <c r="W3466" s="69">
        <f>round(((1000*V3466)/T3466),3)</f>
        <v>0.663</v>
      </c>
      <c r="Y3466" t="s">
        <v>40</v>
      </c>
      <c r="AA3466">
        <v>1906</v>
      </c>
      <c r="AB3466" t="b">
        <v>1</v>
      </c>
      <c r="AD3466" s="8"/>
    </row>
    <row r="3467" ht="14.25" customHeight="1">
      <c r="A3467" s="38">
        <v>924</v>
      </c>
      <c r="B3467" s="46" t="s">
        <v>4522</v>
      </c>
      <c r="C3467" s="46" t="s">
        <v>4523</v>
      </c>
      <c r="D3467" s="46" t="s">
        <v>4524</v>
      </c>
      <c r="E3467" s="46" t="s">
        <v>4525</v>
      </c>
      <c r="F3467" s="41" t="s">
        <v>586</v>
      </c>
      <c r="G3467" s="41" t="s">
        <v>587</v>
      </c>
      <c r="H3467" s="65">
        <v>0.528</v>
      </c>
      <c r="I3467" t="s">
        <v>4526</v>
      </c>
      <c r="K3467" s="46" t="s">
        <v>43</v>
      </c>
      <c r="L3467" s="46" t="s">
        <v>4527</v>
      </c>
      <c r="M3467" t="s">
        <v>39</v>
      </c>
      <c r="N3467" s="40">
        <v>9.938</v>
      </c>
      <c r="O3467" s="56">
        <f>100-N3467</f>
        <v>90.062</v>
      </c>
      <c r="P3467" s="56">
        <v>0.772</v>
      </c>
      <c r="Q3467" s="56">
        <v>1.249</v>
      </c>
      <c r="R3467" s="39">
        <f>O3467/P3467</f>
        <v>116.660621761658</v>
      </c>
      <c r="S3467" s="39">
        <f>N3467/Q3467</f>
        <v>7.95676541232986</v>
      </c>
      <c r="T3467" s="39">
        <f>R3467+S3467</f>
        <v>124.617387173988</v>
      </c>
      <c r="U3467" s="40">
        <v>151.163</v>
      </c>
      <c r="V3467" s="39">
        <f>N3467/U3467</f>
        <v>0.06574360127809</v>
      </c>
      <c r="W3467" s="69">
        <f>round(((1000*V3467)/T3467),3)</f>
        <v>0.528</v>
      </c>
      <c r="Y3467" t="s">
        <v>40</v>
      </c>
      <c r="AA3467">
        <v>1906</v>
      </c>
      <c r="AB3467" t="b">
        <v>1</v>
      </c>
      <c r="AD3467" s="8"/>
    </row>
    <row r="3468" ht="14.25" customHeight="1">
      <c r="A3468" s="38">
        <v>924</v>
      </c>
      <c r="B3468" s="46" t="s">
        <v>4522</v>
      </c>
      <c r="C3468" s="46" t="s">
        <v>4523</v>
      </c>
      <c r="D3468" s="46" t="s">
        <v>4524</v>
      </c>
      <c r="E3468" s="46" t="s">
        <v>4525</v>
      </c>
      <c r="F3468" s="41" t="s">
        <v>689</v>
      </c>
      <c r="G3468" s="41" t="s">
        <v>2620</v>
      </c>
      <c r="H3468" s="65">
        <v>0.138</v>
      </c>
      <c r="I3468" t="s">
        <v>4526</v>
      </c>
      <c r="K3468" s="46" t="s">
        <v>43</v>
      </c>
      <c r="L3468" s="46" t="s">
        <v>4527</v>
      </c>
      <c r="M3468" t="s">
        <v>39</v>
      </c>
      <c r="N3468" s="40">
        <v>2.754</v>
      </c>
      <c r="O3468" s="56">
        <f>100-N3468</f>
        <v>97.246</v>
      </c>
      <c r="P3468" s="56">
        <v>0.747</v>
      </c>
      <c r="Q3468" s="56">
        <v>1.249</v>
      </c>
      <c r="R3468" s="39">
        <f>O3468/P3468</f>
        <v>130.182061579652</v>
      </c>
      <c r="S3468" s="39">
        <f>N3468/Q3468</f>
        <v>2.20496397117694</v>
      </c>
      <c r="T3468" s="39">
        <f>R3468+S3468</f>
        <v>132.387025550829</v>
      </c>
      <c r="U3468" s="40">
        <v>151.163</v>
      </c>
      <c r="V3468" s="39">
        <f>N3468/U3468</f>
        <v>0.018218744004816</v>
      </c>
      <c r="W3468" s="69">
        <f>round(((1000*V3468)/T3468),3)</f>
        <v>0.138</v>
      </c>
      <c r="Y3468" t="s">
        <v>40</v>
      </c>
      <c r="AA3468">
        <v>1906</v>
      </c>
      <c r="AB3468" t="b">
        <v>1</v>
      </c>
      <c r="AD3468" s="8"/>
    </row>
    <row r="3469" ht="14.25" customHeight="1">
      <c r="A3469" s="38">
        <v>924</v>
      </c>
      <c r="B3469" s="46" t="s">
        <v>4522</v>
      </c>
      <c r="C3469" s="46" t="s">
        <v>4523</v>
      </c>
      <c r="D3469" s="46" t="s">
        <v>4524</v>
      </c>
      <c r="E3469" s="46" t="s">
        <v>4525</v>
      </c>
      <c r="F3469" s="41" t="s">
        <v>2407</v>
      </c>
      <c r="G3469" s="41" t="s">
        <v>3094</v>
      </c>
      <c r="H3469" s="65">
        <v>0.374</v>
      </c>
      <c r="I3469" t="s">
        <v>4526</v>
      </c>
      <c r="K3469" s="46" t="s">
        <v>998</v>
      </c>
      <c r="L3469" s="46" t="s">
        <v>4527</v>
      </c>
      <c r="M3469" t="s">
        <v>39</v>
      </c>
      <c r="N3469" s="40">
        <v>6.999</v>
      </c>
      <c r="O3469" s="56">
        <f>100-N3469</f>
        <v>93.001</v>
      </c>
      <c r="P3469" s="56">
        <v>0.786</v>
      </c>
      <c r="Q3469" s="56">
        <v>1.249</v>
      </c>
      <c r="R3469" s="39">
        <f>O3469/P3469</f>
        <v>118.321882951654</v>
      </c>
      <c r="S3469" s="39">
        <f>N3469/Q3469</f>
        <v>5.60368294635708</v>
      </c>
      <c r="T3469" s="39">
        <f>R3469+S3469</f>
        <v>123.925565898011</v>
      </c>
      <c r="U3469" s="40">
        <v>151.163</v>
      </c>
      <c r="V3469" s="39">
        <f>N3469/U3469</f>
        <v>0.046301012813982</v>
      </c>
      <c r="W3469" s="69">
        <f>round(((1000*V3469)/T3469),3)</f>
        <v>0.374</v>
      </c>
      <c r="Y3469" t="s">
        <v>40</v>
      </c>
      <c r="AA3469">
        <v>1906</v>
      </c>
      <c r="AB3469" t="b">
        <v>1</v>
      </c>
      <c r="AD3469" s="8"/>
    </row>
    <row r="3470" ht="14.25" customHeight="1">
      <c r="A3470" s="38">
        <v>924</v>
      </c>
      <c r="B3470" s="46" t="s">
        <v>4522</v>
      </c>
      <c r="C3470" s="46" t="s">
        <v>4523</v>
      </c>
      <c r="D3470" s="46" t="s">
        <v>4524</v>
      </c>
      <c r="E3470" s="46" t="s">
        <v>4525</v>
      </c>
      <c r="F3470" s="41" t="s">
        <v>1123</v>
      </c>
      <c r="G3470" s="41" t="s">
        <v>4528</v>
      </c>
      <c r="H3470" s="65">
        <v>0.01</v>
      </c>
      <c r="I3470" t="s">
        <v>4526</v>
      </c>
      <c r="K3470" s="46" t="s">
        <v>998</v>
      </c>
      <c r="L3470" s="46" t="s">
        <v>4527</v>
      </c>
      <c r="M3470" t="s">
        <v>39</v>
      </c>
      <c r="N3470" s="40">
        <v>0.089</v>
      </c>
      <c r="O3470" s="56">
        <f>100-N3470</f>
        <v>99.911</v>
      </c>
      <c r="P3470" s="56">
        <v>1.697</v>
      </c>
      <c r="Q3470" s="56">
        <v>1.249</v>
      </c>
      <c r="R3470" s="39">
        <f>O3470/P3470</f>
        <v>58.8750736593989</v>
      </c>
      <c r="S3470" s="39">
        <f>N3470/Q3470</f>
        <v>0.071257005604484</v>
      </c>
      <c r="T3470" s="39">
        <f>R3470+S3470</f>
        <v>58.9463306650034</v>
      </c>
      <c r="U3470" s="40">
        <v>151.163</v>
      </c>
      <c r="V3470" s="39">
        <f>N3470/U3470</f>
        <v>0.000588768415551</v>
      </c>
      <c r="W3470" s="69">
        <f>round(((1000*V3470)/T3470),3)</f>
        <v>0.01</v>
      </c>
      <c r="Y3470" t="s">
        <v>40</v>
      </c>
      <c r="AA3470">
        <v>1906</v>
      </c>
      <c r="AB3470" t="b">
        <v>1</v>
      </c>
      <c r="AD3470" s="8"/>
    </row>
    <row r="3471" ht="14.25" customHeight="1">
      <c r="A3471" s="38">
        <v>924</v>
      </c>
      <c r="B3471" s="46" t="s">
        <v>4522</v>
      </c>
      <c r="C3471" s="46" t="s">
        <v>4523</v>
      </c>
      <c r="D3471" s="46" t="s">
        <v>4524</v>
      </c>
      <c r="E3471" s="46" t="s">
        <v>4525</v>
      </c>
      <c r="F3471" s="41" t="s">
        <v>1603</v>
      </c>
      <c r="G3471" s="41" t="s">
        <v>1674</v>
      </c>
      <c r="H3471" s="65">
        <v>0.015</v>
      </c>
      <c r="I3471" t="s">
        <v>4526</v>
      </c>
      <c r="K3471" s="46" t="s">
        <v>998</v>
      </c>
      <c r="L3471" s="46" t="s">
        <v>4527</v>
      </c>
      <c r="M3471" t="s">
        <v>39</v>
      </c>
      <c r="N3471" s="40">
        <v>0.154</v>
      </c>
      <c r="O3471" s="56">
        <f>100-N3471</f>
        <v>99.846</v>
      </c>
      <c r="P3471" s="56">
        <v>1.5</v>
      </c>
      <c r="Q3471" s="56">
        <v>1.249</v>
      </c>
      <c r="R3471" s="39">
        <f>O3471/P3471</f>
        <v>66.564</v>
      </c>
      <c r="S3471" s="39">
        <f>N3471/Q3471</f>
        <v>0.123298638911129</v>
      </c>
      <c r="T3471" s="39">
        <f>R3471+S3471</f>
        <v>66.6872986389111</v>
      </c>
      <c r="U3471" s="40">
        <v>151.163</v>
      </c>
      <c r="V3471" s="39">
        <f>N3471/U3471</f>
        <v>0.001018767820168</v>
      </c>
      <c r="W3471" s="69">
        <f>round(((1000*V3471)/T3471),3)</f>
        <v>0.015</v>
      </c>
      <c r="Y3471" t="s">
        <v>40</v>
      </c>
      <c r="AA3471">
        <v>1906</v>
      </c>
      <c r="AB3471" t="b">
        <v>1</v>
      </c>
      <c r="AD3471" s="8"/>
    </row>
    <row r="3472" ht="14.25" customHeight="1">
      <c r="A3472" s="38">
        <v>924</v>
      </c>
      <c r="B3472" s="46" t="s">
        <v>4522</v>
      </c>
      <c r="C3472" s="46" t="s">
        <v>4523</v>
      </c>
      <c r="D3472" s="46" t="s">
        <v>4524</v>
      </c>
      <c r="E3472" s="46" t="s">
        <v>4525</v>
      </c>
      <c r="F3472" s="41" t="s">
        <v>1605</v>
      </c>
      <c r="G3472" s="41" t="s">
        <v>2038</v>
      </c>
      <c r="H3472" s="65">
        <v>0.003</v>
      </c>
      <c r="I3472" t="s">
        <v>4526</v>
      </c>
      <c r="K3472" s="46" t="s">
        <v>998</v>
      </c>
      <c r="L3472" s="46" t="s">
        <v>4527</v>
      </c>
      <c r="M3472" t="s">
        <v>39</v>
      </c>
      <c r="N3472" s="40">
        <v>0.032</v>
      </c>
      <c r="O3472" s="56">
        <f>100-N3472</f>
        <v>99.968</v>
      </c>
      <c r="P3472" s="56">
        <v>1.252</v>
      </c>
      <c r="Q3472" s="56">
        <v>1.249</v>
      </c>
      <c r="R3472" s="39">
        <f>O3472/P3472</f>
        <v>79.8466453674121</v>
      </c>
      <c r="S3472" s="39">
        <f>N3472/Q3472</f>
        <v>0.025620496397118</v>
      </c>
      <c r="T3472" s="39">
        <f>R3472+S3472</f>
        <v>79.8722658638093</v>
      </c>
      <c r="U3472" s="40">
        <v>151.1626</v>
      </c>
      <c r="V3472" s="39">
        <f>N3472/U3472</f>
        <v>0.000211692574751</v>
      </c>
      <c r="W3472" s="69">
        <f>round(((1000*V3472)/T3472),3)</f>
        <v>0.003</v>
      </c>
      <c r="Y3472" t="s">
        <v>40</v>
      </c>
      <c r="AA3472">
        <v>1906</v>
      </c>
      <c r="AB3472" t="b">
        <v>1</v>
      </c>
      <c r="AD3472" s="8"/>
    </row>
    <row r="3473" ht="14.25" customHeight="1">
      <c r="A3473" s="38">
        <v>924</v>
      </c>
      <c r="B3473" s="46" t="s">
        <v>4522</v>
      </c>
      <c r="C3473" s="46" t="s">
        <v>4523</v>
      </c>
      <c r="D3473" s="46" t="s">
        <v>4524</v>
      </c>
      <c r="E3473" s="46" t="s">
        <v>4525</v>
      </c>
      <c r="F3473" s="41" t="s">
        <v>429</v>
      </c>
      <c r="G3473" s="41" t="s">
        <v>590</v>
      </c>
      <c r="H3473" s="65">
        <v>1.188</v>
      </c>
      <c r="I3473" t="s">
        <v>4526</v>
      </c>
      <c r="K3473" s="46" t="s">
        <v>43</v>
      </c>
      <c r="L3473" s="46" t="s">
        <v>4527</v>
      </c>
      <c r="M3473" t="s">
        <v>39</v>
      </c>
      <c r="N3473" s="40">
        <v>20.991</v>
      </c>
      <c r="O3473" s="56">
        <f>100-N3473</f>
        <v>79.009</v>
      </c>
      <c r="P3473" s="56">
        <v>0.7893</v>
      </c>
      <c r="Q3473" s="56">
        <v>1.249</v>
      </c>
      <c r="R3473" s="39">
        <f>O3473/P3473</f>
        <v>100.100088686178</v>
      </c>
      <c r="S3473" s="39">
        <f>N3473/Q3473</f>
        <v>16.8062449959968</v>
      </c>
      <c r="T3473" s="39">
        <f>R3473+S3473</f>
        <v>116.906333682174</v>
      </c>
      <c r="U3473" s="40">
        <v>151.163</v>
      </c>
      <c r="V3473" s="39">
        <f>N3473/U3473</f>
        <v>0.138863346189213</v>
      </c>
      <c r="W3473" s="69">
        <f>round(((1000*V3473)/T3473),3)</f>
        <v>1.188</v>
      </c>
      <c r="Y3473" t="s">
        <v>40</v>
      </c>
      <c r="AA3473">
        <v>1906</v>
      </c>
      <c r="AB3473" t="b">
        <v>1</v>
      </c>
      <c r="AD3473" s="8"/>
    </row>
    <row r="3474" ht="14.25" customHeight="1">
      <c r="A3474" s="38">
        <v>924</v>
      </c>
      <c r="B3474" s="46" t="s">
        <v>4522</v>
      </c>
      <c r="C3474" s="46" t="s">
        <v>4523</v>
      </c>
      <c r="D3474" s="46" t="s">
        <v>4524</v>
      </c>
      <c r="E3474" s="46" t="s">
        <v>4525</v>
      </c>
      <c r="F3474" s="41" t="s">
        <v>591</v>
      </c>
      <c r="G3474" s="41" t="s">
        <v>2243</v>
      </c>
      <c r="H3474" s="65">
        <v>0.056</v>
      </c>
      <c r="I3474" t="s">
        <v>4526</v>
      </c>
      <c r="K3474" s="46" t="s">
        <v>43</v>
      </c>
      <c r="L3474" s="46" t="s">
        <v>4527</v>
      </c>
      <c r="M3474" t="s">
        <v>39</v>
      </c>
      <c r="N3474" s="40">
        <v>0.945</v>
      </c>
      <c r="O3474" s="56">
        <f>100-N3474</f>
        <v>99.055</v>
      </c>
      <c r="P3474" s="56">
        <v>0.898</v>
      </c>
      <c r="Q3474" s="56">
        <v>1.249</v>
      </c>
      <c r="R3474" s="39">
        <f>O3474/P3474</f>
        <v>110.306236080178</v>
      </c>
      <c r="S3474" s="39">
        <f>N3474/Q3474</f>
        <v>0.756605284227382</v>
      </c>
      <c r="T3474" s="39">
        <f>R3474+S3474</f>
        <v>111.062841364406</v>
      </c>
      <c r="U3474" s="40">
        <v>151.163</v>
      </c>
      <c r="V3474" s="39">
        <f>N3474/U3474</f>
        <v>0.006251529805574</v>
      </c>
      <c r="W3474" s="69">
        <f>round(((1000*V3474)/T3474),3)</f>
        <v>0.056</v>
      </c>
      <c r="Y3474" t="s">
        <v>40</v>
      </c>
      <c r="AA3474">
        <v>1906</v>
      </c>
      <c r="AB3474" t="b">
        <v>1</v>
      </c>
      <c r="AD3474" s="8"/>
    </row>
    <row r="3475" ht="14.25" customHeight="1">
      <c r="A3475" s="38">
        <v>924</v>
      </c>
      <c r="B3475" s="46" t="s">
        <v>4522</v>
      </c>
      <c r="C3475" s="46" t="s">
        <v>4523</v>
      </c>
      <c r="D3475" s="46" t="s">
        <v>4524</v>
      </c>
      <c r="E3475" s="46" t="s">
        <v>4525</v>
      </c>
      <c r="F3475" s="41" t="s">
        <v>709</v>
      </c>
      <c r="G3475" s="41" t="s">
        <v>3373</v>
      </c>
      <c r="H3475" s="65">
        <v>1.066</v>
      </c>
      <c r="I3475" t="s">
        <v>4526</v>
      </c>
      <c r="K3475" s="46" t="s">
        <v>998</v>
      </c>
      <c r="L3475" s="46" t="s">
        <v>4527</v>
      </c>
      <c r="M3475" t="s">
        <v>39</v>
      </c>
      <c r="N3475" s="40">
        <v>14.43</v>
      </c>
      <c r="O3475" s="56">
        <f>100-N3475</f>
        <v>85.57</v>
      </c>
      <c r="P3475" s="56">
        <v>1.097</v>
      </c>
      <c r="Q3475" s="56">
        <v>1.249</v>
      </c>
      <c r="R3475" s="39">
        <f>O3475/P3475</f>
        <v>78.003646308113</v>
      </c>
      <c r="S3475" s="39">
        <f>N3475/Q3475</f>
        <v>11.5532425940753</v>
      </c>
      <c r="T3475" s="39">
        <f>R3475+S3475</f>
        <v>89.5568889021883</v>
      </c>
      <c r="U3475" s="40">
        <v>151.163</v>
      </c>
      <c r="V3475" s="39">
        <f>N3475/U3475</f>
        <v>0.095459867824798</v>
      </c>
      <c r="W3475" s="69">
        <f>round(((1000*V3475)/T3475),3)</f>
        <v>1.066</v>
      </c>
      <c r="Y3475" t="s">
        <v>40</v>
      </c>
      <c r="AA3475">
        <v>1906</v>
      </c>
      <c r="AB3475" t="b">
        <v>1</v>
      </c>
      <c r="AD3475" s="8"/>
    </row>
    <row r="3476" ht="14.25" customHeight="1">
      <c r="A3476" s="38">
        <v>924</v>
      </c>
      <c r="B3476" s="46" t="s">
        <v>4522</v>
      </c>
      <c r="C3476" s="46" t="s">
        <v>4523</v>
      </c>
      <c r="D3476" s="46" t="s">
        <v>4524</v>
      </c>
      <c r="E3476" s="46" t="s">
        <v>4525</v>
      </c>
      <c r="F3476" s="41" t="s">
        <v>434</v>
      </c>
      <c r="G3476" s="41" t="s">
        <v>593</v>
      </c>
      <c r="H3476" s="65">
        <v>1.979</v>
      </c>
      <c r="I3476" t="s">
        <v>4526</v>
      </c>
      <c r="K3476" s="46" t="s">
        <v>43</v>
      </c>
      <c r="L3476" s="46" t="s">
        <v>4527</v>
      </c>
      <c r="M3476" t="s">
        <v>39</v>
      </c>
      <c r="N3476" s="40">
        <v>33.211</v>
      </c>
      <c r="O3476" s="56">
        <f>100-N3476</f>
        <v>66.789</v>
      </c>
      <c r="P3476" s="56">
        <v>0.791</v>
      </c>
      <c r="Q3476" s="56">
        <v>1.249</v>
      </c>
      <c r="R3476" s="39">
        <f>O3476/P3476</f>
        <v>84.4361567635904</v>
      </c>
      <c r="S3476" s="39">
        <f>N3476/Q3476</f>
        <v>26.5900720576461</v>
      </c>
      <c r="T3476" s="39">
        <f>R3476+S3476</f>
        <v>111.026228821236</v>
      </c>
      <c r="U3476" s="40">
        <v>151.163</v>
      </c>
      <c r="V3476" s="39">
        <f>N3476/U3476</f>
        <v>0.21970323425706</v>
      </c>
      <c r="W3476" s="69">
        <f>round(((1000*V3476)/T3476),3)</f>
        <v>1.979</v>
      </c>
      <c r="Y3476" t="s">
        <v>40</v>
      </c>
      <c r="AA3476">
        <v>1906</v>
      </c>
      <c r="AB3476" t="b">
        <v>1</v>
      </c>
      <c r="AD3476" s="8"/>
    </row>
    <row r="3477" ht="14.25" customHeight="1">
      <c r="A3477" s="38">
        <v>924</v>
      </c>
      <c r="B3477" s="46" t="s">
        <v>4522</v>
      </c>
      <c r="C3477" s="46" t="s">
        <v>4523</v>
      </c>
      <c r="D3477" s="46" t="s">
        <v>4524</v>
      </c>
      <c r="E3477" s="46" t="s">
        <v>4525</v>
      </c>
      <c r="F3477" s="41" t="s">
        <v>238</v>
      </c>
      <c r="G3477" s="41" t="s">
        <v>1365</v>
      </c>
      <c r="H3477" s="65">
        <v>0.971</v>
      </c>
      <c r="I3477" t="s">
        <v>4526</v>
      </c>
      <c r="K3477" s="46" t="s">
        <v>998</v>
      </c>
      <c r="L3477" s="46" t="s">
        <v>4527</v>
      </c>
      <c r="M3477" t="s">
        <v>39</v>
      </c>
      <c r="N3477" s="40">
        <v>15.537</v>
      </c>
      <c r="O3477" s="56">
        <f>100-N3477</f>
        <v>84.463</v>
      </c>
      <c r="P3477" s="56">
        <v>0.904</v>
      </c>
      <c r="Q3477" s="56">
        <v>1.249</v>
      </c>
      <c r="R3477" s="39">
        <f>O3477/P3477</f>
        <v>93.4325221238938</v>
      </c>
      <c r="S3477" s="39">
        <f>N3477/Q3477</f>
        <v>12.439551641313</v>
      </c>
      <c r="T3477" s="39">
        <f>R3477+S3477</f>
        <v>105.872073765207</v>
      </c>
      <c r="U3477" s="40">
        <v>151.163</v>
      </c>
      <c r="V3477" s="39">
        <f>N3477/U3477</f>
        <v>0.102783088454185</v>
      </c>
      <c r="W3477" s="69">
        <f>round(((1000*V3477)/T3477),3)</f>
        <v>0.971</v>
      </c>
      <c r="Y3477" t="s">
        <v>40</v>
      </c>
      <c r="AA3477">
        <v>1906</v>
      </c>
      <c r="AB3477" t="b">
        <v>1</v>
      </c>
      <c r="AD3477" s="8"/>
    </row>
    <row r="3478" ht="14.25" customHeight="1">
      <c r="A3478" s="38">
        <v>924</v>
      </c>
      <c r="B3478" s="46" t="s">
        <v>4522</v>
      </c>
      <c r="C3478" s="46" t="s">
        <v>4523</v>
      </c>
      <c r="D3478" s="46" t="s">
        <v>4524</v>
      </c>
      <c r="E3478" s="46" t="s">
        <v>4525</v>
      </c>
      <c r="F3478" s="41" t="s">
        <v>731</v>
      </c>
      <c r="G3478" s="41" t="s">
        <v>767</v>
      </c>
      <c r="H3478" s="65">
        <v>0.002</v>
      </c>
      <c r="I3478" t="s">
        <v>4526</v>
      </c>
      <c r="K3478" s="46" t="s">
        <v>43</v>
      </c>
      <c r="L3478" s="46" t="s">
        <v>4527</v>
      </c>
      <c r="M3478" t="s">
        <v>39</v>
      </c>
      <c r="N3478" s="40">
        <v>0.037</v>
      </c>
      <c r="O3478" s="56">
        <f>100-N3478</f>
        <v>99.963</v>
      </c>
      <c r="P3478" s="56">
        <v>0.871</v>
      </c>
      <c r="Q3478" s="56">
        <v>1.249</v>
      </c>
      <c r="R3478" s="39">
        <f>O3478/P3478</f>
        <v>114.768082663605</v>
      </c>
      <c r="S3478" s="39">
        <f>N3478/Q3478</f>
        <v>0.029623698959167</v>
      </c>
      <c r="T3478" s="39">
        <f>R3478+S3478</f>
        <v>114.797706362564</v>
      </c>
      <c r="U3478" s="40">
        <v>151.163</v>
      </c>
      <c r="V3478" s="39">
        <f>N3478/U3478</f>
        <v>0.000244768891858</v>
      </c>
      <c r="W3478" s="69">
        <f>round(((1000*V3478)/T3478),3)</f>
        <v>0.002</v>
      </c>
      <c r="Y3478" t="s">
        <v>40</v>
      </c>
      <c r="AA3478">
        <v>1906</v>
      </c>
      <c r="AB3478" t="b">
        <v>1</v>
      </c>
      <c r="AD3478" s="8"/>
    </row>
    <row r="3479" ht="14.25" customHeight="1">
      <c r="A3479" s="38">
        <v>924</v>
      </c>
      <c r="B3479" s="46" t="s">
        <v>4522</v>
      </c>
      <c r="C3479" s="46" t="s">
        <v>4523</v>
      </c>
      <c r="D3479" s="46" t="s">
        <v>4524</v>
      </c>
      <c r="E3479" s="46" t="s">
        <v>4525</v>
      </c>
      <c r="F3479" s="41" t="s">
        <v>48</v>
      </c>
      <c r="G3479" s="41" t="s">
        <v>49</v>
      </c>
      <c r="H3479" s="65">
        <v>0.099</v>
      </c>
      <c r="I3479" t="s">
        <v>4526</v>
      </c>
      <c r="K3479" s="46" t="s">
        <v>43</v>
      </c>
      <c r="L3479" s="46" t="s">
        <v>4527</v>
      </c>
      <c r="M3479" t="s">
        <v>39</v>
      </c>
      <c r="N3479" s="40">
        <v>1.49</v>
      </c>
      <c r="O3479" s="56">
        <f>100-N3479</f>
        <v>98.51</v>
      </c>
      <c r="P3479" s="56">
        <v>0.998</v>
      </c>
      <c r="Q3479" s="56">
        <v>1.249</v>
      </c>
      <c r="R3479" s="39">
        <f>O3479/P3479</f>
        <v>98.7074148296593</v>
      </c>
      <c r="S3479" s="39">
        <f>N3479/Q3479</f>
        <v>1.19295436349079</v>
      </c>
      <c r="T3479" s="39">
        <f>R3479+S3479</f>
        <v>99.9003691931501</v>
      </c>
      <c r="U3479" s="40">
        <v>151.163</v>
      </c>
      <c r="V3479" s="39">
        <f>N3479/U3479</f>
        <v>0.009856909428895</v>
      </c>
      <c r="W3479" s="69">
        <f>round(((1000*V3479)/T3479),3)</f>
        <v>0.099</v>
      </c>
      <c r="Y3479" t="s">
        <v>40</v>
      </c>
      <c r="AA3479">
        <v>1906</v>
      </c>
      <c r="AB3479" t="b">
        <v>1</v>
      </c>
      <c r="AD3479" s="8"/>
    </row>
    <row r="3480" ht="14.25" customHeight="1">
      <c r="A3480" s="38">
        <v>925</v>
      </c>
      <c r="B3480" s="46" t="s">
        <v>4529</v>
      </c>
      <c r="C3480" s="46" t="s">
        <v>4530</v>
      </c>
      <c r="D3480" s="46" t="s">
        <v>4524</v>
      </c>
      <c r="E3480" s="46" t="s">
        <v>4525</v>
      </c>
      <c r="F3480" s="41" t="s">
        <v>669</v>
      </c>
      <c r="G3480" s="41" t="s">
        <v>670</v>
      </c>
      <c r="H3480" s="65">
        <v>0.638</v>
      </c>
      <c r="I3480" t="s">
        <v>4531</v>
      </c>
      <c r="K3480" s="46" t="s">
        <v>43</v>
      </c>
      <c r="L3480" s="46" t="s">
        <v>4532</v>
      </c>
      <c r="M3480" t="s">
        <v>39</v>
      </c>
      <c r="N3480" s="40">
        <f>U3480*V3480</f>
        <v>11.3603845774159</v>
      </c>
      <c r="O3480" s="56">
        <v>88.1482</v>
      </c>
      <c r="P3480" s="56">
        <v>0.811</v>
      </c>
      <c r="Q3480" s="56">
        <v>1.249</v>
      </c>
      <c r="R3480" s="39">
        <f>O3480/P3480</f>
        <v>108.69075215783</v>
      </c>
      <c r="S3480" s="39">
        <f>N3480/Q3480</f>
        <v>9.09558412923611</v>
      </c>
      <c r="T3480" s="39">
        <f>R3480+S3480</f>
        <v>117.786336287066</v>
      </c>
      <c r="U3480" s="40">
        <v>151.163</v>
      </c>
      <c r="V3480" s="39">
        <v>0.0751532093</v>
      </c>
      <c r="W3480" s="69">
        <f>round(((1000*V3480)/T3480),3)</f>
        <v>0.638</v>
      </c>
      <c r="Y3480" t="s">
        <v>40</v>
      </c>
      <c r="AA3480">
        <v>1906</v>
      </c>
      <c r="AB3480" t="b">
        <v>1</v>
      </c>
      <c r="AD3480" s="8"/>
    </row>
    <row r="3481" ht="14.25" customHeight="1">
      <c r="A3481" s="38">
        <v>925</v>
      </c>
      <c r="B3481" s="46" t="s">
        <v>4529</v>
      </c>
      <c r="C3481" s="46" t="s">
        <v>4530</v>
      </c>
      <c r="D3481" s="46" t="s">
        <v>4524</v>
      </c>
      <c r="E3481" s="46" t="s">
        <v>4525</v>
      </c>
      <c r="F3481" s="41" t="s">
        <v>1361</v>
      </c>
      <c r="G3481" s="41" t="s">
        <v>1362</v>
      </c>
      <c r="H3481" s="65">
        <v>0.351</v>
      </c>
      <c r="I3481" t="s">
        <v>4531</v>
      </c>
      <c r="K3481" s="46" t="s">
        <v>43</v>
      </c>
      <c r="L3481" s="46" t="s">
        <v>4532</v>
      </c>
      <c r="M3481" t="s">
        <v>39</v>
      </c>
      <c r="N3481" s="40">
        <f>U3481*V3481</f>
        <v>4.9003904642164</v>
      </c>
      <c r="O3481" s="56">
        <v>88.1051</v>
      </c>
      <c r="P3481" s="56">
        <v>0.995</v>
      </c>
      <c r="Q3481" s="56">
        <v>1.249</v>
      </c>
      <c r="R3481" s="39">
        <f>O3481/P3481</f>
        <v>88.5478391959799</v>
      </c>
      <c r="S3481" s="39">
        <f>N3481/Q3481</f>
        <v>3.92345113227894</v>
      </c>
      <c r="T3481" s="39">
        <f>R3481+S3481</f>
        <v>92.4712903282588</v>
      </c>
      <c r="U3481" s="40">
        <v>151.163</v>
      </c>
      <c r="V3481" s="39">
        <v>0.0324179228</v>
      </c>
      <c r="W3481" s="69">
        <f>round(((1000*V3481)/T3481),3)</f>
        <v>0.351</v>
      </c>
      <c r="Y3481" t="s">
        <v>40</v>
      </c>
      <c r="AA3481">
        <v>1906</v>
      </c>
      <c r="AB3481" t="b">
        <v>1</v>
      </c>
      <c r="AD3481" s="8"/>
    </row>
    <row r="3482" ht="14.25" customHeight="1">
      <c r="A3482" s="38">
        <v>925</v>
      </c>
      <c r="B3482" s="46" t="s">
        <v>4529</v>
      </c>
      <c r="C3482" s="46" t="s">
        <v>4530</v>
      </c>
      <c r="D3482" s="46" t="s">
        <v>4524</v>
      </c>
      <c r="E3482" s="46" t="s">
        <v>4525</v>
      </c>
      <c r="F3482" s="41" t="s">
        <v>691</v>
      </c>
      <c r="G3482" s="41" t="s">
        <v>692</v>
      </c>
      <c r="H3482" s="65">
        <v>0.001</v>
      </c>
      <c r="I3482" t="s">
        <v>4531</v>
      </c>
      <c r="K3482" s="46" t="s">
        <v>43</v>
      </c>
      <c r="L3482" s="46" t="s">
        <v>4532</v>
      </c>
      <c r="M3482" t="s">
        <v>39</v>
      </c>
      <c r="N3482" s="40">
        <f>U3482*V3482</f>
        <v>0.016629759223463</v>
      </c>
      <c r="O3482" s="56">
        <v>78.1118</v>
      </c>
      <c r="P3482" s="56">
        <v>0.873</v>
      </c>
      <c r="Q3482" s="56">
        <v>1.249</v>
      </c>
      <c r="R3482" s="39">
        <f>O3482/P3482</f>
        <v>89.4751431844215</v>
      </c>
      <c r="S3482" s="39">
        <f>N3482/Q3482</f>
        <v>0.013314458945927</v>
      </c>
      <c r="T3482" s="39">
        <f>R3482+S3482</f>
        <v>89.4884576433675</v>
      </c>
      <c r="U3482" s="40">
        <v>151.163</v>
      </c>
      <c r="V3482" s="39">
        <v>0.000110012101</v>
      </c>
      <c r="W3482" s="69">
        <f>round(((1000*V3482)/T3482),3)</f>
        <v>0.001</v>
      </c>
      <c r="Y3482" t="s">
        <v>40</v>
      </c>
      <c r="AA3482">
        <v>1906</v>
      </c>
      <c r="AB3482" t="b">
        <v>1</v>
      </c>
      <c r="AD3482" s="8"/>
    </row>
    <row r="3483" ht="14.25" customHeight="1">
      <c r="A3483" s="38">
        <v>925</v>
      </c>
      <c r="B3483" s="46" t="s">
        <v>4529</v>
      </c>
      <c r="C3483" s="46" t="s">
        <v>4530</v>
      </c>
      <c r="D3483" s="46" t="s">
        <v>4524</v>
      </c>
      <c r="E3483" s="46" t="s">
        <v>4525</v>
      </c>
      <c r="F3483" s="41" t="s">
        <v>1603</v>
      </c>
      <c r="G3483" s="41" t="s">
        <v>1674</v>
      </c>
      <c r="H3483" s="65">
        <v>0.004</v>
      </c>
      <c r="I3483" t="s">
        <v>4531</v>
      </c>
      <c r="K3483" s="46" t="s">
        <v>43</v>
      </c>
      <c r="L3483" s="46" t="s">
        <v>4532</v>
      </c>
      <c r="M3483" t="s">
        <v>39</v>
      </c>
      <c r="N3483" s="40">
        <f>U3483*V3483</f>
        <v>0.048387644079579</v>
      </c>
      <c r="O3483" s="56">
        <v>119.3776</v>
      </c>
      <c r="P3483" s="56">
        <v>1.5</v>
      </c>
      <c r="Q3483" s="56">
        <v>1.249</v>
      </c>
      <c r="R3483" s="39">
        <f>O3483/P3483</f>
        <v>79.5850666666667</v>
      </c>
      <c r="S3483" s="39">
        <f>N3483/Q3483</f>
        <v>0.038741108150183</v>
      </c>
      <c r="T3483" s="39">
        <f>R3483+S3483</f>
        <v>79.6238077748168</v>
      </c>
      <c r="U3483" s="40">
        <v>151.163</v>
      </c>
      <c r="V3483" s="39">
        <v>0.000320102433</v>
      </c>
      <c r="W3483" s="69">
        <f>round(((1000*V3483)/T3483),3)</f>
        <v>0.004</v>
      </c>
      <c r="Y3483" t="s">
        <v>40</v>
      </c>
      <c r="AA3483">
        <v>1906</v>
      </c>
      <c r="AB3483" t="b">
        <v>1</v>
      </c>
      <c r="AD3483" s="8"/>
    </row>
    <row r="3484" ht="14.25" customHeight="1">
      <c r="A3484" s="38">
        <v>925</v>
      </c>
      <c r="B3484" s="46" t="s">
        <v>4529</v>
      </c>
      <c r="C3484" s="46" t="s">
        <v>4530</v>
      </c>
      <c r="D3484" s="46" t="s">
        <v>4524</v>
      </c>
      <c r="E3484" s="46" t="s">
        <v>4525</v>
      </c>
      <c r="F3484" s="41" t="s">
        <v>695</v>
      </c>
      <c r="G3484" s="41" t="s">
        <v>696</v>
      </c>
      <c r="H3484" s="65">
        <v>0</v>
      </c>
      <c r="I3484" t="s">
        <v>4531</v>
      </c>
      <c r="K3484" s="46" t="s">
        <v>43</v>
      </c>
      <c r="L3484" s="46" t="s">
        <v>4532</v>
      </c>
      <c r="M3484" t="s">
        <v>39</v>
      </c>
      <c r="N3484" s="40">
        <f>U3484*V3484</f>
        <v>0.00302326</v>
      </c>
      <c r="O3484" s="56">
        <v>84.1595</v>
      </c>
      <c r="P3484" s="56">
        <v>0.79</v>
      </c>
      <c r="Q3484" s="56">
        <v>1.249</v>
      </c>
      <c r="R3484" s="39">
        <f>O3484/P3484</f>
        <v>106.531012658228</v>
      </c>
      <c r="S3484" s="39">
        <f>N3484/Q3484</f>
        <v>0.002420544435548</v>
      </c>
      <c r="T3484" s="39">
        <f>R3484+S3484</f>
        <v>106.533433202663</v>
      </c>
      <c r="U3484" s="40">
        <v>151.163</v>
      </c>
      <c r="V3484" s="39">
        <v>0.00002</v>
      </c>
      <c r="W3484" s="69">
        <f>round(((1000*V3484)/T3484),3)</f>
        <v>0</v>
      </c>
      <c r="Y3484" t="s">
        <v>40</v>
      </c>
      <c r="AA3484">
        <v>1906</v>
      </c>
      <c r="AB3484" t="b">
        <v>1</v>
      </c>
      <c r="AD3484" s="8"/>
    </row>
    <row r="3485" ht="14.25" customHeight="1">
      <c r="A3485" s="38">
        <v>925</v>
      </c>
      <c r="B3485" s="46" t="s">
        <v>4529</v>
      </c>
      <c r="C3485" s="46" t="s">
        <v>4530</v>
      </c>
      <c r="D3485" s="46" t="s">
        <v>4524</v>
      </c>
      <c r="E3485" s="46" t="s">
        <v>4525</v>
      </c>
      <c r="F3485" s="41" t="s">
        <v>1108</v>
      </c>
      <c r="G3485" s="41" t="s">
        <v>3372</v>
      </c>
      <c r="H3485" s="65">
        <v>5.016</v>
      </c>
      <c r="I3485" t="s">
        <v>4531</v>
      </c>
      <c r="K3485" s="46" t="s">
        <v>43</v>
      </c>
      <c r="L3485" s="46" t="s">
        <v>4532</v>
      </c>
      <c r="M3485" t="s">
        <v>39</v>
      </c>
      <c r="N3485" s="40">
        <f>U3485*V3485</f>
        <v>162.08923850071</v>
      </c>
      <c r="O3485" s="56">
        <v>73.0938</v>
      </c>
      <c r="P3485" s="56">
        <v>0.87</v>
      </c>
      <c r="Q3485" s="56">
        <v>1.249</v>
      </c>
      <c r="R3485" s="39">
        <f>O3485/P3485</f>
        <v>84.0158620689655</v>
      </c>
      <c r="S3485" s="39">
        <f>N3485/Q3485</f>
        <v>129.775210969343</v>
      </c>
      <c r="T3485" s="39">
        <f>R3485+S3485</f>
        <v>213.791073038309</v>
      </c>
      <c r="U3485" s="40">
        <v>151.163</v>
      </c>
      <c r="V3485" s="39">
        <v>1.07228117</v>
      </c>
      <c r="W3485" s="69">
        <f>round(((1000*V3485)/T3485),3)</f>
        <v>5.016</v>
      </c>
      <c r="Y3485" t="s">
        <v>40</v>
      </c>
      <c r="AA3485">
        <v>1906</v>
      </c>
      <c r="AB3485" t="b">
        <v>1</v>
      </c>
      <c r="AD3485" s="8"/>
    </row>
    <row r="3486" ht="14.25" customHeight="1">
      <c r="A3486" s="38">
        <v>925</v>
      </c>
      <c r="B3486" s="46" t="s">
        <v>4529</v>
      </c>
      <c r="C3486" s="46" t="s">
        <v>4530</v>
      </c>
      <c r="D3486" s="46" t="s">
        <v>4524</v>
      </c>
      <c r="E3486" s="46" t="s">
        <v>4525</v>
      </c>
      <c r="F3486" s="41" t="s">
        <v>591</v>
      </c>
      <c r="G3486" s="41" t="s">
        <v>2243</v>
      </c>
      <c r="H3486" s="65">
        <v>0.126</v>
      </c>
      <c r="I3486" t="s">
        <v>4531</v>
      </c>
      <c r="K3486" s="46" t="s">
        <v>43</v>
      </c>
      <c r="L3486" s="46" t="s">
        <v>4532</v>
      </c>
      <c r="M3486" t="s">
        <v>39</v>
      </c>
      <c r="N3486" s="40">
        <f>U3486*V3486</f>
        <v>1.8917567995845</v>
      </c>
      <c r="O3486" s="56">
        <v>88.1051</v>
      </c>
      <c r="P3486" s="56">
        <v>0.898</v>
      </c>
      <c r="Q3486" s="56">
        <v>1.249</v>
      </c>
      <c r="R3486" s="39">
        <f>O3486/P3486</f>
        <v>98.112583518931</v>
      </c>
      <c r="S3486" s="39">
        <f>N3486/Q3486</f>
        <v>1.5146171333743</v>
      </c>
      <c r="T3486" s="39">
        <f>R3486+S3486</f>
        <v>99.6272006523052</v>
      </c>
      <c r="U3486" s="40">
        <v>151.163</v>
      </c>
      <c r="V3486" s="39">
        <v>0.0125146815</v>
      </c>
      <c r="W3486" s="69">
        <f>round(((1000*V3486)/T3486),3)</f>
        <v>0.126</v>
      </c>
      <c r="Y3486" t="s">
        <v>40</v>
      </c>
      <c r="AA3486">
        <v>1906</v>
      </c>
      <c r="AB3486" t="b">
        <v>1</v>
      </c>
      <c r="AD3486" s="8"/>
    </row>
    <row r="3487" ht="14.25" customHeight="1">
      <c r="A3487" s="38">
        <v>925</v>
      </c>
      <c r="B3487" s="46" t="s">
        <v>4529</v>
      </c>
      <c r="C3487" s="46" t="s">
        <v>4530</v>
      </c>
      <c r="D3487" s="46" t="s">
        <v>4524</v>
      </c>
      <c r="E3487" s="46" t="s">
        <v>4525</v>
      </c>
      <c r="F3487" s="41" t="s">
        <v>709</v>
      </c>
      <c r="G3487" s="41" t="s">
        <v>3373</v>
      </c>
      <c r="H3487" s="65">
        <v>1.893</v>
      </c>
      <c r="I3487" t="s">
        <v>4531</v>
      </c>
      <c r="K3487" s="46" t="s">
        <v>43</v>
      </c>
      <c r="L3487" s="46" t="s">
        <v>4532</v>
      </c>
      <c r="M3487" t="s">
        <v>39</v>
      </c>
      <c r="N3487" s="40">
        <f>U3487*V3487</f>
        <v>21.002465080296</v>
      </c>
      <c r="O3487" s="56">
        <v>62.0678</v>
      </c>
      <c r="P3487" s="56">
        <v>1.097</v>
      </c>
      <c r="Q3487" s="56">
        <v>1.249</v>
      </c>
      <c r="R3487" s="39">
        <f>O3487/P3487</f>
        <v>56.579580674567</v>
      </c>
      <c r="S3487" s="39">
        <f>N3487/Q3487</f>
        <v>16.8154244037598</v>
      </c>
      <c r="T3487" s="39">
        <f>R3487+S3487</f>
        <v>73.3950050783268</v>
      </c>
      <c r="U3487" s="40">
        <v>151.163</v>
      </c>
      <c r="V3487" s="39">
        <v>0.138939192</v>
      </c>
      <c r="W3487" s="69">
        <f>round(((1000*V3487)/T3487),3)</f>
        <v>1.893</v>
      </c>
      <c r="Y3487" t="s">
        <v>40</v>
      </c>
      <c r="AA3487">
        <v>1906</v>
      </c>
      <c r="AB3487" t="b">
        <v>1</v>
      </c>
      <c r="AD3487" s="8"/>
    </row>
    <row r="3488" ht="14.25" customHeight="1">
      <c r="A3488" s="38">
        <v>925</v>
      </c>
      <c r="B3488" s="46" t="s">
        <v>4529</v>
      </c>
      <c r="C3488" s="46" t="s">
        <v>4530</v>
      </c>
      <c r="D3488" s="46" t="s">
        <v>4524</v>
      </c>
      <c r="E3488" s="46" t="s">
        <v>4525</v>
      </c>
      <c r="F3488" s="41" t="s">
        <v>999</v>
      </c>
      <c r="G3488" s="41" t="s">
        <v>1000</v>
      </c>
      <c r="H3488" s="65">
        <v>2.749</v>
      </c>
      <c r="I3488" t="s">
        <v>4531</v>
      </c>
      <c r="K3488" s="46" t="s">
        <v>43</v>
      </c>
      <c r="L3488" s="46" t="s">
        <v>4532</v>
      </c>
      <c r="M3488" t="s">
        <v>39</v>
      </c>
      <c r="N3488" s="40">
        <f>U3488*V3488</f>
        <v>28.67948029139</v>
      </c>
      <c r="O3488" s="6">
        <v>45.0406</v>
      </c>
      <c r="P3488" s="6">
        <v>0.978</v>
      </c>
      <c r="Q3488" s="56">
        <v>1.249</v>
      </c>
      <c r="R3488" s="39">
        <f>O3488/P3488</f>
        <v>46.0537832310838</v>
      </c>
      <c r="S3488" s="39">
        <f>N3488/Q3488</f>
        <v>22.9619537961489</v>
      </c>
      <c r="T3488" s="39">
        <f>R3488+S3488</f>
        <v>69.0157370272328</v>
      </c>
      <c r="U3488" s="40">
        <v>151.163</v>
      </c>
      <c r="V3488" s="39">
        <v>0.18972553</v>
      </c>
      <c r="W3488" s="69">
        <f>round(((1000*V3488)/T3488),3)</f>
        <v>2.749</v>
      </c>
      <c r="Y3488" t="s">
        <v>40</v>
      </c>
      <c r="AA3488">
        <v>1906</v>
      </c>
      <c r="AB3488" t="b">
        <v>1</v>
      </c>
      <c r="AD3488" s="8"/>
    </row>
    <row r="3489" ht="14.25" customHeight="1">
      <c r="A3489" s="38">
        <v>925</v>
      </c>
      <c r="B3489" s="46" t="s">
        <v>4529</v>
      </c>
      <c r="C3489" s="46" t="s">
        <v>4530</v>
      </c>
      <c r="D3489" s="46" t="s">
        <v>4524</v>
      </c>
      <c r="E3489" s="46" t="s">
        <v>4525</v>
      </c>
      <c r="F3489" s="41" t="s">
        <v>434</v>
      </c>
      <c r="G3489" s="41" t="s">
        <v>593</v>
      </c>
      <c r="H3489" s="65">
        <v>4.093</v>
      </c>
      <c r="I3489" t="s">
        <v>4531</v>
      </c>
      <c r="K3489" s="46" t="s">
        <v>43</v>
      </c>
      <c r="L3489" s="46" t="s">
        <v>4532</v>
      </c>
      <c r="M3489" t="s">
        <v>39</v>
      </c>
      <c r="N3489" s="40">
        <f>U3489*V3489</f>
        <v>49.670023297039</v>
      </c>
      <c r="O3489" s="56">
        <v>32.0419</v>
      </c>
      <c r="P3489" s="56">
        <v>0.791</v>
      </c>
      <c r="Q3489" s="56">
        <v>1.249</v>
      </c>
      <c r="R3489" s="39">
        <f>O3489/P3489</f>
        <v>40.5080910240202</v>
      </c>
      <c r="S3489" s="39">
        <f>N3489/Q3489</f>
        <v>39.7678329039544</v>
      </c>
      <c r="T3489" s="39">
        <f>R3489+S3489</f>
        <v>80.2759239279746</v>
      </c>
      <c r="U3489" s="40">
        <v>151.163</v>
      </c>
      <c r="V3489" s="39">
        <v>0.328585853</v>
      </c>
      <c r="W3489" s="69">
        <f>round(((1000*V3489)/T3489),3)</f>
        <v>4.093</v>
      </c>
      <c r="Y3489" t="s">
        <v>40</v>
      </c>
      <c r="AA3489">
        <v>1906</v>
      </c>
      <c r="AB3489" t="b">
        <v>1</v>
      </c>
      <c r="AD3489" s="8"/>
    </row>
    <row r="3490" ht="14.25" customHeight="1">
      <c r="A3490" s="38">
        <v>926</v>
      </c>
      <c r="B3490" s="46" t="s">
        <v>4533</v>
      </c>
      <c r="C3490" s="46" t="s">
        <v>4534</v>
      </c>
      <c r="D3490" s="46" t="s">
        <v>4524</v>
      </c>
      <c r="E3490" s="46" t="s">
        <v>4525</v>
      </c>
      <c r="F3490" s="41" t="s">
        <v>485</v>
      </c>
      <c r="G3490" s="41" t="s">
        <v>665</v>
      </c>
      <c r="H3490" s="65">
        <v>0.486891634</v>
      </c>
      <c r="I3490" t="s">
        <v>4535</v>
      </c>
      <c r="K3490" s="46" t="s">
        <v>998</v>
      </c>
      <c r="L3490" s="46" t="s">
        <v>4536</v>
      </c>
      <c r="M3490" t="s">
        <v>39</v>
      </c>
      <c r="N3490" s="40"/>
      <c r="O3490" s="56"/>
      <c r="P3490" s="56"/>
      <c r="Q3490" s="56"/>
      <c r="R3490" s="39"/>
      <c r="S3490" s="39"/>
      <c r="T3490" s="39"/>
      <c r="U3490" s="40"/>
      <c r="V3490" s="39"/>
      <c r="W3490" s="69"/>
      <c r="Y3490" t="s">
        <v>40</v>
      </c>
      <c r="AA3490">
        <v>1906</v>
      </c>
      <c r="AB3490" t="b">
        <v>0</v>
      </c>
      <c r="AD3490" s="8"/>
    </row>
    <row r="3491" ht="14.25" customHeight="1">
      <c r="A3491" s="38">
        <v>926</v>
      </c>
      <c r="B3491" s="46" t="s">
        <v>4533</v>
      </c>
      <c r="C3491" s="46" t="s">
        <v>4534</v>
      </c>
      <c r="D3491" s="46" t="s">
        <v>4524</v>
      </c>
      <c r="E3491" s="46" t="s">
        <v>4525</v>
      </c>
      <c r="F3491" s="41" t="s">
        <v>594</v>
      </c>
      <c r="G3491" s="41" t="s">
        <v>595</v>
      </c>
      <c r="H3491" s="65">
        <v>0.185230513</v>
      </c>
      <c r="I3491" t="s">
        <v>4535</v>
      </c>
      <c r="K3491" s="46" t="s">
        <v>998</v>
      </c>
      <c r="L3491" s="46" t="s">
        <v>4536</v>
      </c>
      <c r="M3491" t="s">
        <v>39</v>
      </c>
      <c r="N3491" s="40"/>
      <c r="O3491" s="56"/>
      <c r="P3491" s="56"/>
      <c r="Q3491" s="56"/>
      <c r="R3491" s="39"/>
      <c r="S3491" s="39"/>
      <c r="T3491" s="39"/>
      <c r="U3491" s="40"/>
      <c r="V3491" s="39"/>
      <c r="W3491" s="69"/>
      <c r="Y3491" t="s">
        <v>40</v>
      </c>
      <c r="AA3491">
        <v>1906</v>
      </c>
      <c r="AB3491" t="b">
        <v>0</v>
      </c>
      <c r="AD3491" s="8"/>
    </row>
    <row r="3492" ht="14.25" customHeight="1">
      <c r="A3492" s="38">
        <v>926</v>
      </c>
      <c r="B3492" s="46" t="s">
        <v>4533</v>
      </c>
      <c r="C3492" s="46" t="s">
        <v>4534</v>
      </c>
      <c r="D3492" s="46" t="s">
        <v>4524</v>
      </c>
      <c r="E3492" s="46" t="s">
        <v>4525</v>
      </c>
      <c r="F3492" s="41" t="s">
        <v>598</v>
      </c>
      <c r="G3492" s="41" t="s">
        <v>599</v>
      </c>
      <c r="H3492" s="65">
        <v>0.255353493</v>
      </c>
      <c r="I3492" t="s">
        <v>4535</v>
      </c>
      <c r="K3492" s="46" t="s">
        <v>998</v>
      </c>
      <c r="L3492" s="46" t="s">
        <v>4536</v>
      </c>
      <c r="M3492" t="s">
        <v>39</v>
      </c>
      <c r="N3492" s="40"/>
      <c r="O3492" s="56"/>
      <c r="P3492" s="56"/>
      <c r="Q3492" s="56"/>
      <c r="R3492" s="39"/>
      <c r="S3492" s="39"/>
      <c r="T3492" s="39"/>
      <c r="U3492" s="40"/>
      <c r="V3492" s="39"/>
      <c r="W3492" s="69"/>
      <c r="Y3492" t="s">
        <v>40</v>
      </c>
      <c r="AA3492">
        <v>1906</v>
      </c>
      <c r="AB3492" t="b">
        <v>0</v>
      </c>
      <c r="AD3492" s="8"/>
    </row>
    <row r="3493" ht="14.25" customHeight="1">
      <c r="A3493" s="38">
        <v>926</v>
      </c>
      <c r="B3493" s="46" t="s">
        <v>4533</v>
      </c>
      <c r="C3493" s="46" t="s">
        <v>4534</v>
      </c>
      <c r="D3493" s="46" t="s">
        <v>4524</v>
      </c>
      <c r="E3493" s="46" t="s">
        <v>4525</v>
      </c>
      <c r="F3493" s="41" t="s">
        <v>669</v>
      </c>
      <c r="G3493" s="41" t="s">
        <v>670</v>
      </c>
      <c r="H3493" s="65">
        <v>0.336061073</v>
      </c>
      <c r="I3493" t="s">
        <v>4535</v>
      </c>
      <c r="K3493" s="46" t="s">
        <v>998</v>
      </c>
      <c r="L3493" s="46" t="s">
        <v>4536</v>
      </c>
      <c r="M3493" t="s">
        <v>39</v>
      </c>
      <c r="N3493" s="40"/>
      <c r="O3493" s="56"/>
      <c r="P3493" s="56"/>
      <c r="Q3493" s="56"/>
      <c r="R3493" s="39"/>
      <c r="S3493" s="39"/>
      <c r="T3493" s="39"/>
      <c r="U3493" s="40"/>
      <c r="V3493" s="39"/>
      <c r="W3493" s="69"/>
      <c r="Y3493" t="s">
        <v>40</v>
      </c>
      <c r="AA3493">
        <v>1906</v>
      </c>
      <c r="AB3493" t="b">
        <v>0</v>
      </c>
      <c r="AD3493" s="8"/>
    </row>
    <row r="3494" ht="14.25" customHeight="1">
      <c r="A3494" s="38">
        <v>926</v>
      </c>
      <c r="B3494" s="46" t="s">
        <v>4533</v>
      </c>
      <c r="C3494" s="46" t="s">
        <v>4534</v>
      </c>
      <c r="D3494" s="46" t="s">
        <v>4524</v>
      </c>
      <c r="E3494" s="46" t="s">
        <v>4525</v>
      </c>
      <c r="F3494" s="41" t="s">
        <v>580</v>
      </c>
      <c r="G3494" s="41" t="s">
        <v>581</v>
      </c>
      <c r="H3494" s="65">
        <v>0.7276913</v>
      </c>
      <c r="I3494" t="s">
        <v>4535</v>
      </c>
      <c r="K3494" s="46" t="s">
        <v>998</v>
      </c>
      <c r="L3494" s="46" t="s">
        <v>4536</v>
      </c>
      <c r="M3494" t="s">
        <v>39</v>
      </c>
      <c r="N3494" s="40"/>
      <c r="O3494" s="56"/>
      <c r="P3494" s="56"/>
      <c r="Q3494" s="56"/>
      <c r="R3494" s="39"/>
      <c r="S3494" s="39"/>
      <c r="T3494" s="39"/>
      <c r="U3494" s="40"/>
      <c r="V3494" s="39"/>
      <c r="W3494" s="69"/>
      <c r="Y3494" t="s">
        <v>40</v>
      </c>
      <c r="AA3494">
        <v>1906</v>
      </c>
      <c r="AB3494" t="b">
        <v>0</v>
      </c>
      <c r="AD3494" s="8"/>
    </row>
    <row r="3495" ht="14.25" customHeight="1">
      <c r="A3495" s="38">
        <v>926</v>
      </c>
      <c r="B3495" s="46" t="s">
        <v>4533</v>
      </c>
      <c r="C3495" s="46" t="s">
        <v>4534</v>
      </c>
      <c r="D3495" s="46" t="s">
        <v>4524</v>
      </c>
      <c r="E3495" s="46" t="s">
        <v>4525</v>
      </c>
      <c r="F3495" s="41" t="s">
        <v>584</v>
      </c>
      <c r="G3495" s="41" t="s">
        <v>988</v>
      </c>
      <c r="H3495" s="65">
        <v>0.7276913</v>
      </c>
      <c r="I3495" t="s">
        <v>4535</v>
      </c>
      <c r="K3495" s="46" t="s">
        <v>998</v>
      </c>
      <c r="L3495" s="46" t="s">
        <v>4536</v>
      </c>
      <c r="M3495" t="s">
        <v>39</v>
      </c>
      <c r="N3495" s="40"/>
      <c r="O3495" s="56"/>
      <c r="P3495" s="56"/>
      <c r="Q3495" s="56"/>
      <c r="R3495" s="39"/>
      <c r="S3495" s="39"/>
      <c r="T3495" s="39"/>
      <c r="U3495" s="40"/>
      <c r="V3495" s="39"/>
      <c r="W3495" s="69"/>
      <c r="Y3495" t="s">
        <v>40</v>
      </c>
      <c r="AA3495">
        <v>1906</v>
      </c>
      <c r="AB3495" t="b">
        <v>0</v>
      </c>
      <c r="AD3495" s="8"/>
    </row>
    <row r="3496" ht="14.25" customHeight="1">
      <c r="A3496" s="38">
        <v>926</v>
      </c>
      <c r="B3496" s="46" t="s">
        <v>4533</v>
      </c>
      <c r="C3496" s="46" t="s">
        <v>4534</v>
      </c>
      <c r="D3496" s="46" t="s">
        <v>4524</v>
      </c>
      <c r="E3496" s="46" t="s">
        <v>4525</v>
      </c>
      <c r="F3496" s="41" t="s">
        <v>586</v>
      </c>
      <c r="G3496" s="41" t="s">
        <v>587</v>
      </c>
      <c r="H3496" s="65">
        <v>0.536506949</v>
      </c>
      <c r="I3496" t="s">
        <v>4535</v>
      </c>
      <c r="K3496" s="46" t="s">
        <v>998</v>
      </c>
      <c r="L3496" s="46" t="s">
        <v>4536</v>
      </c>
      <c r="M3496" t="s">
        <v>39</v>
      </c>
      <c r="N3496" s="40"/>
      <c r="O3496" s="56"/>
      <c r="P3496" s="56"/>
      <c r="Q3496" s="56"/>
      <c r="R3496" s="39"/>
      <c r="S3496" s="39"/>
      <c r="T3496" s="39"/>
      <c r="U3496" s="40"/>
      <c r="V3496" s="39"/>
      <c r="W3496" s="69"/>
      <c r="Y3496" t="s">
        <v>40</v>
      </c>
      <c r="AA3496">
        <v>1906</v>
      </c>
      <c r="AB3496" t="b">
        <v>0</v>
      </c>
      <c r="AD3496" s="8"/>
    </row>
    <row r="3497" ht="14.25" customHeight="1">
      <c r="A3497" s="38">
        <v>926</v>
      </c>
      <c r="B3497" s="46" t="s">
        <v>4533</v>
      </c>
      <c r="C3497" s="46" t="s">
        <v>4534</v>
      </c>
      <c r="D3497" s="46" t="s">
        <v>4524</v>
      </c>
      <c r="E3497" s="46" t="s">
        <v>4525</v>
      </c>
      <c r="F3497" s="41" t="s">
        <v>689</v>
      </c>
      <c r="G3497" s="41" t="s">
        <v>2620</v>
      </c>
      <c r="H3497" s="65">
        <v>0.14818441</v>
      </c>
      <c r="I3497" t="s">
        <v>4535</v>
      </c>
      <c r="K3497" s="46" t="s">
        <v>998</v>
      </c>
      <c r="L3497" s="46" t="s">
        <v>4536</v>
      </c>
      <c r="M3497" t="s">
        <v>39</v>
      </c>
      <c r="N3497" s="40"/>
      <c r="O3497" s="56"/>
      <c r="P3497" s="56"/>
      <c r="Q3497" s="56"/>
      <c r="R3497" s="39"/>
      <c r="S3497" s="39"/>
      <c r="T3497" s="39"/>
      <c r="U3497" s="40"/>
      <c r="V3497" s="39"/>
      <c r="W3497" s="69"/>
      <c r="Y3497" t="s">
        <v>40</v>
      </c>
      <c r="AA3497">
        <v>1906</v>
      </c>
      <c r="AB3497" t="b">
        <v>0</v>
      </c>
      <c r="AD3497" s="8"/>
    </row>
    <row r="3498" ht="14.25" customHeight="1">
      <c r="A3498" s="38">
        <v>926</v>
      </c>
      <c r="B3498" s="46" t="s">
        <v>4533</v>
      </c>
      <c r="C3498" s="46" t="s">
        <v>4534</v>
      </c>
      <c r="D3498" s="46" t="s">
        <v>4524</v>
      </c>
      <c r="E3498" s="46" t="s">
        <v>4525</v>
      </c>
      <c r="F3498" s="41" t="s">
        <v>2407</v>
      </c>
      <c r="G3498" s="41" t="s">
        <v>3094</v>
      </c>
      <c r="H3498" s="65">
        <v>0.3611995</v>
      </c>
      <c r="I3498" t="s">
        <v>4535</v>
      </c>
      <c r="K3498" s="46" t="s">
        <v>998</v>
      </c>
      <c r="L3498" s="46" t="s">
        <v>4536</v>
      </c>
      <c r="M3498" t="s">
        <v>39</v>
      </c>
      <c r="N3498" s="40"/>
      <c r="O3498" s="56"/>
      <c r="P3498" s="56"/>
      <c r="Q3498" s="56"/>
      <c r="R3498" s="39"/>
      <c r="S3498" s="39"/>
      <c r="T3498" s="39"/>
      <c r="U3498" s="40"/>
      <c r="V3498" s="39"/>
      <c r="W3498" s="69"/>
      <c r="Y3498" t="s">
        <v>40</v>
      </c>
      <c r="AA3498">
        <v>1906</v>
      </c>
      <c r="AB3498" t="b">
        <v>0</v>
      </c>
      <c r="AD3498" s="8"/>
    </row>
    <row r="3499" ht="14.25" customHeight="1">
      <c r="A3499" s="38">
        <v>926</v>
      </c>
      <c r="B3499" s="46" t="s">
        <v>4533</v>
      </c>
      <c r="C3499" s="46" t="s">
        <v>4534</v>
      </c>
      <c r="D3499" s="46" t="s">
        <v>4524</v>
      </c>
      <c r="E3499" s="46" t="s">
        <v>4525</v>
      </c>
      <c r="F3499" s="41" t="s">
        <v>1123</v>
      </c>
      <c r="G3499" s="41" t="s">
        <v>4528</v>
      </c>
      <c r="H3499" s="65">
        <v>0.000992306318</v>
      </c>
      <c r="I3499" t="s">
        <v>4535</v>
      </c>
      <c r="K3499" s="46" t="s">
        <v>998</v>
      </c>
      <c r="L3499" s="46" t="s">
        <v>4536</v>
      </c>
      <c r="M3499" t="s">
        <v>39</v>
      </c>
      <c r="N3499" s="40"/>
      <c r="O3499" s="56"/>
      <c r="P3499" s="56"/>
      <c r="Q3499" s="56"/>
      <c r="R3499" s="39"/>
      <c r="S3499" s="39"/>
      <c r="T3499" s="39"/>
      <c r="U3499" s="40"/>
      <c r="V3499" s="39"/>
      <c r="W3499" s="69"/>
      <c r="Y3499" t="s">
        <v>40</v>
      </c>
      <c r="AA3499">
        <v>1906</v>
      </c>
      <c r="AB3499" t="b">
        <v>0</v>
      </c>
      <c r="AD3499" s="8"/>
    </row>
    <row r="3500" ht="14.25" customHeight="1">
      <c r="A3500" s="38">
        <v>926</v>
      </c>
      <c r="B3500" s="46" t="s">
        <v>4533</v>
      </c>
      <c r="C3500" s="46" t="s">
        <v>4534</v>
      </c>
      <c r="D3500" s="46" t="s">
        <v>4524</v>
      </c>
      <c r="E3500" s="46" t="s">
        <v>4525</v>
      </c>
      <c r="F3500" s="41" t="s">
        <v>1603</v>
      </c>
      <c r="G3500" s="41" t="s">
        <v>1674</v>
      </c>
      <c r="H3500" s="65">
        <v>0.00390307152</v>
      </c>
      <c r="I3500" t="s">
        <v>4535</v>
      </c>
      <c r="K3500" s="46" t="s">
        <v>998</v>
      </c>
      <c r="L3500" s="46" t="s">
        <v>4536</v>
      </c>
      <c r="M3500" t="s">
        <v>39</v>
      </c>
      <c r="N3500" s="40"/>
      <c r="O3500" s="56"/>
      <c r="P3500" s="56"/>
      <c r="Q3500" s="56"/>
      <c r="R3500" s="39"/>
      <c r="S3500" s="39"/>
      <c r="T3500" s="39"/>
      <c r="U3500" s="40"/>
      <c r="V3500" s="39"/>
      <c r="W3500" s="69"/>
      <c r="Y3500" t="s">
        <v>40</v>
      </c>
      <c r="AA3500">
        <v>1906</v>
      </c>
      <c r="AB3500" t="b">
        <v>0</v>
      </c>
      <c r="AD3500" s="8"/>
    </row>
    <row r="3501" ht="14.25" customHeight="1">
      <c r="A3501" s="38">
        <v>926</v>
      </c>
      <c r="B3501" s="46" t="s">
        <v>4533</v>
      </c>
      <c r="C3501" s="46" t="s">
        <v>4534</v>
      </c>
      <c r="D3501" s="46" t="s">
        <v>4524</v>
      </c>
      <c r="E3501" s="46" t="s">
        <v>4525</v>
      </c>
      <c r="F3501" s="41" t="s">
        <v>1605</v>
      </c>
      <c r="G3501" s="41" t="s">
        <v>2038</v>
      </c>
      <c r="H3501" s="65">
        <v>0.00317538022</v>
      </c>
      <c r="I3501" t="s">
        <v>4535</v>
      </c>
      <c r="K3501" s="46" t="s">
        <v>998</v>
      </c>
      <c r="L3501" s="46" t="s">
        <v>4536</v>
      </c>
      <c r="M3501" t="s">
        <v>39</v>
      </c>
      <c r="N3501" s="40"/>
      <c r="O3501" s="56"/>
      <c r="P3501" s="56"/>
      <c r="Q3501" s="56"/>
      <c r="R3501" s="39"/>
      <c r="S3501" s="39"/>
      <c r="T3501" s="39"/>
      <c r="U3501" s="40"/>
      <c r="V3501" s="39"/>
      <c r="W3501" s="69"/>
      <c r="Y3501" t="s">
        <v>40</v>
      </c>
      <c r="AA3501">
        <v>1906</v>
      </c>
      <c r="AB3501" t="b">
        <v>0</v>
      </c>
      <c r="AD3501" s="8"/>
    </row>
    <row r="3502" ht="14.25" customHeight="1">
      <c r="A3502" s="38">
        <v>926</v>
      </c>
      <c r="B3502" s="46" t="s">
        <v>4533</v>
      </c>
      <c r="C3502" s="46" t="s">
        <v>4534</v>
      </c>
      <c r="D3502" s="46" t="s">
        <v>4524</v>
      </c>
      <c r="E3502" s="46" t="s">
        <v>4525</v>
      </c>
      <c r="F3502" s="41" t="s">
        <v>429</v>
      </c>
      <c r="G3502" s="41" t="s">
        <v>590</v>
      </c>
      <c r="H3502" s="65">
        <v>1.00553707</v>
      </c>
      <c r="I3502" t="s">
        <v>4535</v>
      </c>
      <c r="K3502" s="46" t="s">
        <v>998</v>
      </c>
      <c r="L3502" s="46" t="s">
        <v>4536</v>
      </c>
      <c r="M3502" t="s">
        <v>39</v>
      </c>
      <c r="N3502" s="40"/>
      <c r="O3502" s="56"/>
      <c r="P3502" s="56"/>
      <c r="Q3502" s="56"/>
      <c r="R3502" s="39"/>
      <c r="S3502" s="39"/>
      <c r="T3502" s="39"/>
      <c r="U3502" s="40"/>
      <c r="V3502" s="39"/>
      <c r="W3502" s="69"/>
      <c r="Y3502" t="s">
        <v>40</v>
      </c>
      <c r="AA3502">
        <v>1906</v>
      </c>
      <c r="AB3502" t="b">
        <v>0</v>
      </c>
      <c r="AD3502" s="8"/>
    </row>
    <row r="3503" ht="14.25" customHeight="1">
      <c r="A3503" s="38">
        <v>926</v>
      </c>
      <c r="B3503" s="46" t="s">
        <v>4533</v>
      </c>
      <c r="C3503" s="46" t="s">
        <v>4534</v>
      </c>
      <c r="D3503" s="46" t="s">
        <v>4524</v>
      </c>
      <c r="E3503" s="46" t="s">
        <v>4525</v>
      </c>
      <c r="F3503" s="41" t="s">
        <v>591</v>
      </c>
      <c r="G3503" s="41" t="s">
        <v>2243</v>
      </c>
      <c r="H3503" s="65">
        <v>0.0650952945</v>
      </c>
      <c r="I3503" t="s">
        <v>4535</v>
      </c>
      <c r="K3503" s="46" t="s">
        <v>998</v>
      </c>
      <c r="L3503" s="46" t="s">
        <v>4536</v>
      </c>
      <c r="M3503" t="s">
        <v>39</v>
      </c>
      <c r="N3503" s="40"/>
      <c r="O3503" s="56"/>
      <c r="P3503" s="56"/>
      <c r="Q3503" s="56"/>
      <c r="R3503" s="39"/>
      <c r="S3503" s="39"/>
      <c r="T3503" s="39"/>
      <c r="U3503" s="40"/>
      <c r="V3503" s="39"/>
      <c r="W3503" s="69"/>
      <c r="Y3503" t="s">
        <v>40</v>
      </c>
      <c r="AA3503">
        <v>1906</v>
      </c>
      <c r="AB3503" t="b">
        <v>0</v>
      </c>
      <c r="AD3503" s="8"/>
    </row>
    <row r="3504" ht="14.25" customHeight="1">
      <c r="A3504" s="38">
        <v>926</v>
      </c>
      <c r="B3504" s="46" t="s">
        <v>4533</v>
      </c>
      <c r="C3504" s="46" t="s">
        <v>4534</v>
      </c>
      <c r="D3504" s="46" t="s">
        <v>4524</v>
      </c>
      <c r="E3504" s="46" t="s">
        <v>4525</v>
      </c>
      <c r="F3504" s="41" t="s">
        <v>709</v>
      </c>
      <c r="G3504" s="41" t="s">
        <v>3373</v>
      </c>
      <c r="H3504" s="65">
        <v>0.932767939</v>
      </c>
      <c r="I3504" t="s">
        <v>4535</v>
      </c>
      <c r="K3504" s="46" t="s">
        <v>998</v>
      </c>
      <c r="L3504" s="46" t="s">
        <v>4536</v>
      </c>
      <c r="M3504" t="s">
        <v>39</v>
      </c>
      <c r="N3504" s="40"/>
      <c r="O3504" s="56"/>
      <c r="P3504" s="56"/>
      <c r="Q3504" s="56"/>
      <c r="R3504" s="39"/>
      <c r="S3504" s="39"/>
      <c r="T3504" s="39"/>
      <c r="U3504" s="40"/>
      <c r="V3504" s="39"/>
      <c r="W3504" s="69"/>
      <c r="Y3504" t="s">
        <v>40</v>
      </c>
      <c r="AA3504">
        <v>1906</v>
      </c>
      <c r="AB3504" t="b">
        <v>0</v>
      </c>
      <c r="AD3504" s="8"/>
    </row>
    <row r="3505" ht="14.25" customHeight="1">
      <c r="A3505" s="38">
        <v>926</v>
      </c>
      <c r="B3505" s="46" t="s">
        <v>4533</v>
      </c>
      <c r="C3505" s="46" t="s">
        <v>4534</v>
      </c>
      <c r="D3505" s="46" t="s">
        <v>4524</v>
      </c>
      <c r="E3505" s="46" t="s">
        <v>4525</v>
      </c>
      <c r="F3505" s="41" t="s">
        <v>434</v>
      </c>
      <c r="G3505" s="41" t="s">
        <v>593</v>
      </c>
      <c r="H3505" s="65">
        <v>1.81261287</v>
      </c>
      <c r="I3505" t="s">
        <v>4535</v>
      </c>
      <c r="K3505" s="46" t="s">
        <v>998</v>
      </c>
      <c r="L3505" s="46" t="s">
        <v>4536</v>
      </c>
      <c r="M3505" t="s">
        <v>39</v>
      </c>
      <c r="N3505" s="40"/>
      <c r="O3505" s="56"/>
      <c r="P3505" s="56"/>
      <c r="Q3505" s="56"/>
      <c r="R3505" s="39"/>
      <c r="S3505" s="39"/>
      <c r="T3505" s="39"/>
      <c r="U3505" s="40"/>
      <c r="V3505" s="39"/>
      <c r="W3505" s="69"/>
      <c r="Y3505" t="s">
        <v>40</v>
      </c>
      <c r="AA3505">
        <v>1906</v>
      </c>
      <c r="AB3505" t="b">
        <v>0</v>
      </c>
      <c r="AD3505" s="8"/>
    </row>
    <row r="3506" ht="14.25" customHeight="1">
      <c r="A3506" s="38">
        <v>926</v>
      </c>
      <c r="B3506" s="46" t="s">
        <v>4533</v>
      </c>
      <c r="C3506" s="46" t="s">
        <v>4534</v>
      </c>
      <c r="D3506" s="46" t="s">
        <v>4524</v>
      </c>
      <c r="E3506" s="46" t="s">
        <v>4525</v>
      </c>
      <c r="F3506" s="41" t="s">
        <v>238</v>
      </c>
      <c r="G3506" s="41" t="s">
        <v>1365</v>
      </c>
      <c r="H3506" s="65">
        <v>0.879844936</v>
      </c>
      <c r="I3506" t="s">
        <v>4535</v>
      </c>
      <c r="K3506" s="46" t="s">
        <v>998</v>
      </c>
      <c r="L3506" s="46" t="s">
        <v>4536</v>
      </c>
      <c r="M3506" t="s">
        <v>39</v>
      </c>
      <c r="N3506" s="40"/>
      <c r="O3506" s="56"/>
      <c r="P3506" s="56"/>
      <c r="Q3506" s="56"/>
      <c r="R3506" s="39"/>
      <c r="S3506" s="39"/>
      <c r="T3506" s="39"/>
      <c r="U3506" s="40"/>
      <c r="V3506" s="39"/>
      <c r="W3506" s="69"/>
      <c r="Y3506" t="s">
        <v>40</v>
      </c>
      <c r="AA3506">
        <v>1906</v>
      </c>
      <c r="AB3506" t="b">
        <v>0</v>
      </c>
      <c r="AD3506" s="8"/>
    </row>
    <row r="3507" ht="14.25" customHeight="1">
      <c r="A3507" s="38">
        <v>926</v>
      </c>
      <c r="B3507" s="46" t="s">
        <v>4533</v>
      </c>
      <c r="C3507" s="46" t="s">
        <v>4534</v>
      </c>
      <c r="D3507" s="46" t="s">
        <v>4524</v>
      </c>
      <c r="E3507" s="46" t="s">
        <v>4525</v>
      </c>
      <c r="F3507" s="41" t="s">
        <v>731</v>
      </c>
      <c r="G3507" s="41" t="s">
        <v>767</v>
      </c>
      <c r="H3507" s="65">
        <v>0.00105846007</v>
      </c>
      <c r="I3507" t="s">
        <v>4535</v>
      </c>
      <c r="K3507" s="46" t="s">
        <v>998</v>
      </c>
      <c r="L3507" s="46" t="s">
        <v>4536</v>
      </c>
      <c r="M3507" t="s">
        <v>39</v>
      </c>
      <c r="N3507" s="40"/>
      <c r="O3507" s="56"/>
      <c r="P3507" s="56"/>
      <c r="Q3507" s="56"/>
      <c r="R3507" s="39"/>
      <c r="S3507" s="39"/>
      <c r="T3507" s="39"/>
      <c r="U3507" s="40"/>
      <c r="V3507" s="39"/>
      <c r="W3507" s="69"/>
      <c r="Y3507" t="s">
        <v>40</v>
      </c>
      <c r="AA3507">
        <v>1906</v>
      </c>
      <c r="AB3507" t="b">
        <v>0</v>
      </c>
      <c r="AD3507" s="8"/>
    </row>
    <row r="3508" ht="14.25" customHeight="1">
      <c r="A3508" s="38">
        <v>928</v>
      </c>
      <c r="B3508" s="46" t="s">
        <v>4537</v>
      </c>
      <c r="C3508" s="46" t="s">
        <v>4538</v>
      </c>
      <c r="D3508" s="46" t="s">
        <v>4524</v>
      </c>
      <c r="E3508" s="46" t="s">
        <v>4525</v>
      </c>
      <c r="F3508" s="41" t="s">
        <v>35</v>
      </c>
      <c r="G3508" s="41" t="s">
        <v>36</v>
      </c>
      <c r="H3508" s="65">
        <v>0.1351</v>
      </c>
      <c r="I3508" t="s">
        <v>4539</v>
      </c>
      <c r="K3508" s="46" t="s">
        <v>43</v>
      </c>
      <c r="L3508" s="46" t="s">
        <v>4540</v>
      </c>
      <c r="M3508" t="s">
        <v>39</v>
      </c>
      <c r="N3508" s="40"/>
      <c r="O3508" s="56"/>
      <c r="P3508" s="56"/>
      <c r="Q3508" s="56"/>
      <c r="R3508" s="39"/>
      <c r="S3508" s="39"/>
      <c r="T3508" s="39"/>
      <c r="U3508" s="40"/>
      <c r="V3508" s="39"/>
      <c r="W3508" s="69"/>
      <c r="Y3508" t="s">
        <v>40</v>
      </c>
      <c r="AA3508">
        <v>1906</v>
      </c>
      <c r="AB3508" t="b">
        <v>0</v>
      </c>
      <c r="AD3508" s="8"/>
    </row>
    <row r="3509" ht="14.25" customHeight="1">
      <c r="A3509" s="38">
        <v>928</v>
      </c>
      <c r="B3509" s="46" t="s">
        <v>4541</v>
      </c>
      <c r="C3509" s="46" t="s">
        <v>4538</v>
      </c>
      <c r="D3509" s="46" t="s">
        <v>4524</v>
      </c>
      <c r="E3509" s="46" t="s">
        <v>4525</v>
      </c>
      <c r="F3509" s="41" t="s">
        <v>1603</v>
      </c>
      <c r="G3509" s="41" t="s">
        <v>1674</v>
      </c>
      <c r="H3509" s="65">
        <v>0.00318</v>
      </c>
      <c r="I3509" t="s">
        <v>4539</v>
      </c>
      <c r="K3509" s="46" t="s">
        <v>43</v>
      </c>
      <c r="L3509" s="46" t="s">
        <v>4540</v>
      </c>
      <c r="M3509" t="s">
        <v>39</v>
      </c>
      <c r="N3509" s="40"/>
      <c r="O3509" s="56"/>
      <c r="P3509" s="56"/>
      <c r="Q3509" s="56"/>
      <c r="R3509" s="39"/>
      <c r="S3509" s="39"/>
      <c r="T3509" s="39"/>
      <c r="U3509" s="40"/>
      <c r="V3509" s="39"/>
      <c r="W3509" s="69"/>
      <c r="Y3509" t="s">
        <v>40</v>
      </c>
      <c r="AA3509">
        <v>1906</v>
      </c>
      <c r="AB3509" t="b">
        <v>0</v>
      </c>
      <c r="AD3509" s="8"/>
    </row>
    <row r="3510" ht="14.25" customHeight="1">
      <c r="A3510" s="38">
        <v>928</v>
      </c>
      <c r="B3510" s="46" t="s">
        <v>4541</v>
      </c>
      <c r="C3510" s="46" t="s">
        <v>4538</v>
      </c>
      <c r="D3510" s="46" t="s">
        <v>4524</v>
      </c>
      <c r="E3510" s="46" t="s">
        <v>4525</v>
      </c>
      <c r="F3510" s="41" t="s">
        <v>695</v>
      </c>
      <c r="G3510" s="41" t="s">
        <v>696</v>
      </c>
      <c r="H3510" s="65">
        <v>0.000278</v>
      </c>
      <c r="I3510" t="s">
        <v>4539</v>
      </c>
      <c r="K3510" s="46" t="s">
        <v>43</v>
      </c>
      <c r="L3510" s="46" t="s">
        <v>4540</v>
      </c>
      <c r="M3510" t="s">
        <v>39</v>
      </c>
      <c r="N3510" s="40"/>
      <c r="O3510" s="56"/>
      <c r="P3510" s="56"/>
      <c r="Q3510" s="56"/>
      <c r="R3510" s="39"/>
      <c r="S3510" s="39"/>
      <c r="T3510" s="39"/>
      <c r="U3510" s="40"/>
      <c r="V3510" s="39"/>
      <c r="W3510" s="69"/>
      <c r="Y3510" t="s">
        <v>40</v>
      </c>
      <c r="AA3510">
        <v>1906</v>
      </c>
      <c r="AB3510" t="b">
        <v>0</v>
      </c>
      <c r="AD3510" s="8"/>
    </row>
    <row r="3511" ht="14.25" customHeight="1">
      <c r="A3511" s="38">
        <v>928</v>
      </c>
      <c r="B3511" s="46" t="s">
        <v>4541</v>
      </c>
      <c r="C3511" s="46" t="s">
        <v>4538</v>
      </c>
      <c r="D3511" s="46" t="s">
        <v>4524</v>
      </c>
      <c r="E3511" s="46" t="s">
        <v>4525</v>
      </c>
      <c r="F3511" s="41" t="s">
        <v>4542</v>
      </c>
      <c r="G3511" s="41" t="s">
        <v>4543</v>
      </c>
      <c r="H3511" s="65">
        <v>0.002723</v>
      </c>
      <c r="I3511" t="s">
        <v>4539</v>
      </c>
      <c r="K3511" s="46" t="s">
        <v>43</v>
      </c>
      <c r="L3511" s="46" t="s">
        <v>4540</v>
      </c>
      <c r="M3511" t="s">
        <v>39</v>
      </c>
      <c r="N3511" s="40"/>
      <c r="O3511" s="56"/>
      <c r="P3511" s="56"/>
      <c r="Q3511" s="56"/>
      <c r="R3511" s="39"/>
      <c r="S3511" s="39"/>
      <c r="T3511" s="39"/>
      <c r="U3511" s="40"/>
      <c r="V3511" s="39"/>
      <c r="W3511" s="69"/>
      <c r="Y3511" t="s">
        <v>40</v>
      </c>
      <c r="AA3511">
        <v>1906</v>
      </c>
      <c r="AB3511" t="b">
        <v>0</v>
      </c>
      <c r="AD3511" s="8"/>
    </row>
    <row r="3512" ht="14.25" customHeight="1">
      <c r="A3512" s="38">
        <v>929</v>
      </c>
      <c r="B3512" s="46" t="s">
        <v>3374</v>
      </c>
      <c r="C3512" s="46" t="s">
        <v>4544</v>
      </c>
      <c r="D3512" s="46" t="s">
        <v>4524</v>
      </c>
      <c r="E3512" s="46" t="s">
        <v>4525</v>
      </c>
      <c r="F3512" s="41" t="s">
        <v>48</v>
      </c>
      <c r="G3512" s="41" t="s">
        <v>49</v>
      </c>
      <c r="H3512" s="65">
        <v>0.0926152564</v>
      </c>
      <c r="I3512" t="s">
        <v>37</v>
      </c>
      <c r="K3512" s="46" t="s">
        <v>43</v>
      </c>
      <c r="L3512" s="46" t="s">
        <v>4545</v>
      </c>
      <c r="M3512" t="s">
        <v>39</v>
      </c>
      <c r="N3512" s="40"/>
      <c r="O3512" s="56"/>
      <c r="P3512" s="56"/>
      <c r="Q3512" s="56"/>
      <c r="R3512" s="39"/>
      <c r="S3512" s="39"/>
      <c r="T3512" s="39"/>
      <c r="U3512" s="40"/>
      <c r="V3512" s="39"/>
      <c r="W3512" s="69"/>
      <c r="Y3512" t="s">
        <v>40</v>
      </c>
      <c r="AA3512">
        <v>1906</v>
      </c>
      <c r="AB3512" t="b">
        <v>0</v>
      </c>
      <c r="AD3512" s="8"/>
    </row>
    <row r="3513" ht="14.25" customHeight="1">
      <c r="A3513" s="38">
        <v>941</v>
      </c>
      <c r="B3513" s="46" t="s">
        <v>3595</v>
      </c>
      <c r="C3513" s="46" t="s">
        <v>3596</v>
      </c>
      <c r="D3513" s="46" t="s">
        <v>4524</v>
      </c>
      <c r="E3513" s="46" t="s">
        <v>4525</v>
      </c>
      <c r="F3513" s="41" t="s">
        <v>35</v>
      </c>
      <c r="G3513" s="41" t="s">
        <v>36</v>
      </c>
      <c r="H3513" s="65">
        <v>0.157</v>
      </c>
      <c r="I3513" t="s">
        <v>4546</v>
      </c>
      <c r="K3513" s="46" t="s">
        <v>43</v>
      </c>
      <c r="L3513" s="46" t="s">
        <v>3600</v>
      </c>
      <c r="M3513" t="s">
        <v>39</v>
      </c>
      <c r="N3513" s="40">
        <f>U3513*V3513</f>
        <v>3.8282847390667</v>
      </c>
      <c r="O3513" s="56">
        <v>130.2279</v>
      </c>
      <c r="P3513" s="56">
        <v>0.823</v>
      </c>
      <c r="Q3513" s="56">
        <v>1.249</v>
      </c>
      <c r="R3513" s="39">
        <f>O3513/P3513</f>
        <v>158.23560145808</v>
      </c>
      <c r="S3513" s="39">
        <f>N3513/Q3513</f>
        <v>3.06507985513747</v>
      </c>
      <c r="T3513" s="39">
        <f>R3513+S3513</f>
        <v>161.300681313218</v>
      </c>
      <c r="U3513" s="40">
        <v>151.163</v>
      </c>
      <c r="V3513" s="39">
        <v>0.0253255409</v>
      </c>
      <c r="W3513" s="69">
        <f>round(((1000*V3513)/T3513),3)</f>
        <v>0.157</v>
      </c>
      <c r="Y3513" t="s">
        <v>40</v>
      </c>
      <c r="AA3513">
        <v>1906</v>
      </c>
      <c r="AB3513" t="b">
        <v>1</v>
      </c>
      <c r="AD3513" s="8"/>
    </row>
    <row r="3514" ht="14.25" customHeight="1">
      <c r="A3514" s="38">
        <v>941</v>
      </c>
      <c r="B3514" s="46" t="s">
        <v>3595</v>
      </c>
      <c r="C3514" s="46" t="s">
        <v>3596</v>
      </c>
      <c r="D3514" s="46" t="s">
        <v>4524</v>
      </c>
      <c r="E3514" s="46" t="s">
        <v>4525</v>
      </c>
      <c r="F3514" s="41" t="s">
        <v>715</v>
      </c>
      <c r="G3514" s="41" t="s">
        <v>716</v>
      </c>
      <c r="H3514" s="65">
        <v>0</v>
      </c>
      <c r="I3514" t="s">
        <v>4546</v>
      </c>
      <c r="K3514" s="46" t="s">
        <v>43</v>
      </c>
      <c r="L3514" s="46" t="s">
        <v>3600</v>
      </c>
      <c r="M3514" t="s">
        <v>39</v>
      </c>
      <c r="N3514" s="40">
        <f>U3514*V3514</f>
        <v>0.0006197683</v>
      </c>
      <c r="O3514" s="56">
        <v>86.1754</v>
      </c>
      <c r="P3514" s="56">
        <v>0.675</v>
      </c>
      <c r="Q3514" s="56">
        <v>1.249</v>
      </c>
      <c r="R3514" s="39">
        <f>O3514/P3514</f>
        <v>127.667259259259</v>
      </c>
      <c r="S3514" s="39">
        <f>N3514/Q3514</f>
        <v>0.000496211609287</v>
      </c>
      <c r="T3514" s="39">
        <f>R3514+S3514</f>
        <v>127.667755470869</v>
      </c>
      <c r="U3514" s="40">
        <v>151.163</v>
      </c>
      <c r="V3514" s="39">
        <v>0.0000041</v>
      </c>
      <c r="W3514" s="69">
        <f>round(((1000*V3514)/T3514),3)</f>
        <v>0</v>
      </c>
      <c r="Y3514" t="s">
        <v>40</v>
      </c>
      <c r="AA3514">
        <v>1906</v>
      </c>
      <c r="AB3514" t="b">
        <v>1</v>
      </c>
      <c r="AD3514" s="8"/>
    </row>
    <row r="3515" ht="14.25" customHeight="1">
      <c r="A3515" s="38">
        <v>984</v>
      </c>
      <c r="B3515" s="44" t="s">
        <v>4547</v>
      </c>
      <c r="C3515" s="46" t="s">
        <v>1219</v>
      </c>
      <c r="D3515" s="11" t="s">
        <v>4524</v>
      </c>
      <c r="E3515" s="46" t="s">
        <v>4548</v>
      </c>
      <c r="F3515" s="41" t="s">
        <v>689</v>
      </c>
      <c r="G3515" s="41" t="s">
        <v>762</v>
      </c>
      <c r="H3515" s="65">
        <f>W3515</f>
        <v>0.1482</v>
      </c>
      <c r="I3515" t="s">
        <v>37</v>
      </c>
      <c r="K3515" s="47" t="s">
        <v>998</v>
      </c>
      <c r="L3515" s="47" t="str">
        <f>((I3515&amp;A3515)&amp;"-")&amp;B3515</f>
        <v>REF984-Greene N.R.; Blackburn A.C.; and Miller J.M.; Rapid small-scale determination of organic solvent solubility using a thermogravimetric analyzer. Journal of Pharmaceutical and Biomedical Analysis. 2005. 39: 344-347.</v>
      </c>
      <c r="M3515" t="s">
        <v>39</v>
      </c>
      <c r="N3515" s="71">
        <v>22.4</v>
      </c>
      <c r="O3515" s="71"/>
      <c r="P3515" s="71"/>
      <c r="Q3515" s="71"/>
      <c r="R3515" s="29"/>
      <c r="S3515" s="29"/>
      <c r="T3515" s="29">
        <v>1000</v>
      </c>
      <c r="U3515" s="71">
        <v>151.1626</v>
      </c>
      <c r="V3515" s="29">
        <f>N3515/U3515</f>
        <v>0.148184802325443</v>
      </c>
      <c r="W3515" s="60">
        <f>round((V3515/(T3515/1000)),4)</f>
        <v>0.1482</v>
      </c>
      <c r="Y3515" t="s">
        <v>40</v>
      </c>
      <c r="AA3515">
        <v>1906</v>
      </c>
      <c r="AB3515" t="b">
        <v>1</v>
      </c>
      <c r="AD3515" s="37"/>
    </row>
    <row r="3516" ht="14.25" customHeight="1">
      <c r="A3516" s="38">
        <v>991</v>
      </c>
      <c r="B3516" s="44" t="s">
        <v>4549</v>
      </c>
      <c r="C3516" s="46" t="s">
        <v>1219</v>
      </c>
      <c r="D3516" s="11" t="s">
        <v>4524</v>
      </c>
      <c r="E3516" s="46" t="s">
        <v>4548</v>
      </c>
      <c r="F3516" s="41" t="s">
        <v>689</v>
      </c>
      <c r="G3516" s="41" t="s">
        <v>762</v>
      </c>
      <c r="H3516" s="65">
        <f>W3516</f>
        <v>0.1408</v>
      </c>
      <c r="I3516" t="s">
        <v>37</v>
      </c>
      <c r="K3516" s="47" t="s">
        <v>43</v>
      </c>
      <c r="L3516" s="47" t="str">
        <f>((I3516&amp;A3516)&amp;"-")&amp;B3516</f>
        <v>REF991-Granberg R.A. and Rasmuson A.C. Solubility of paracetamol in pure solvents. Journal of Chemical and Engineering Data. 1999. 44: 1391-1395.</v>
      </c>
      <c r="M3516" t="s">
        <v>39</v>
      </c>
      <c r="N3516" s="71">
        <v>27.54</v>
      </c>
      <c r="O3516" s="71">
        <v>1000</v>
      </c>
      <c r="P3516" s="71">
        <v>0.786</v>
      </c>
      <c r="Q3516" s="71">
        <v>1.25</v>
      </c>
      <c r="R3516" s="29">
        <f>O3516/P3516</f>
        <v>1272.26463104326</v>
      </c>
      <c r="S3516" s="29">
        <f>N3516/Q3516</f>
        <v>22.032</v>
      </c>
      <c r="T3516" s="29">
        <f>R3516+S3516</f>
        <v>1294.29663104326</v>
      </c>
      <c r="U3516" s="71">
        <v>151.1626</v>
      </c>
      <c r="V3516" s="29">
        <f>N3516/U3516</f>
        <v>0.182187922144763</v>
      </c>
      <c r="W3516" s="60">
        <f>round((V3516/(T3516/1000)),4)</f>
        <v>0.1408</v>
      </c>
      <c r="Y3516" t="s">
        <v>40</v>
      </c>
      <c r="AA3516">
        <v>1906</v>
      </c>
      <c r="AB3516" t="b">
        <v>1</v>
      </c>
      <c r="AD3516" s="37"/>
    </row>
    <row r="3517" ht="14.25" customHeight="1">
      <c r="A3517" s="38">
        <v>1040</v>
      </c>
      <c r="B3517" s="44" t="s">
        <v>1956</v>
      </c>
      <c r="C3517" s="46" t="s">
        <v>1957</v>
      </c>
      <c r="D3517" s="46" t="s">
        <v>4524</v>
      </c>
      <c r="E3517" s="46" t="s">
        <v>4548</v>
      </c>
      <c r="F3517" s="46" t="s">
        <v>1958</v>
      </c>
      <c r="G3517" s="46" t="s">
        <v>1959</v>
      </c>
      <c r="H3517">
        <v>0.28174038731522</v>
      </c>
      <c r="I3517" t="s">
        <v>37</v>
      </c>
      <c r="K3517" s="47" t="s">
        <v>43</v>
      </c>
      <c r="L3517" s="47" t="s">
        <v>1960</v>
      </c>
      <c r="M3517" t="s">
        <v>39</v>
      </c>
      <c r="N3517" s="71"/>
      <c r="O3517" s="71"/>
      <c r="P3517" s="71"/>
      <c r="Q3517" s="71"/>
      <c r="R3517" s="29"/>
      <c r="S3517" s="29"/>
      <c r="T3517" s="29"/>
      <c r="U3517" s="71"/>
      <c r="V3517" s="29"/>
      <c r="W3517" s="60"/>
      <c r="Y3517" t="s">
        <v>40</v>
      </c>
      <c r="AA3517">
        <v>1906</v>
      </c>
      <c r="AB3517" t="b">
        <f>if((W3517=""),false,true)</f>
        <v>0</v>
      </c>
      <c r="AD3517" s="37"/>
    </row>
    <row r="3518" ht="14.25" customHeight="1">
      <c r="A3518" s="38">
        <v>1040</v>
      </c>
      <c r="B3518" s="44" t="s">
        <v>1956</v>
      </c>
      <c r="C3518" s="46" t="s">
        <v>1957</v>
      </c>
      <c r="D3518" s="46" t="s">
        <v>4524</v>
      </c>
      <c r="E3518" s="46" t="s">
        <v>4548</v>
      </c>
      <c r="F3518" s="46" t="s">
        <v>1646</v>
      </c>
      <c r="G3518" s="46" t="s">
        <v>1961</v>
      </c>
      <c r="H3518">
        <v>0.46893120705868</v>
      </c>
      <c r="I3518" t="s">
        <v>37</v>
      </c>
      <c r="K3518" s="47" t="s">
        <v>43</v>
      </c>
      <c r="L3518" s="47" t="s">
        <v>1960</v>
      </c>
      <c r="M3518" t="s">
        <v>39</v>
      </c>
      <c r="N3518" s="71"/>
      <c r="O3518" s="71"/>
      <c r="P3518" s="71"/>
      <c r="Q3518" s="71"/>
      <c r="R3518" s="29"/>
      <c r="S3518" s="29"/>
      <c r="T3518" s="29"/>
      <c r="U3518" s="71"/>
      <c r="V3518" s="29"/>
      <c r="W3518" s="60"/>
      <c r="Y3518" t="s">
        <v>40</v>
      </c>
      <c r="AA3518">
        <v>1906</v>
      </c>
      <c r="AB3518" t="b">
        <f>if((W3518=""),false,true)</f>
        <v>0</v>
      </c>
      <c r="AD3518" s="37"/>
    </row>
    <row r="3519" ht="14.25" customHeight="1">
      <c r="A3519" s="38">
        <v>1040</v>
      </c>
      <c r="B3519" s="44" t="s">
        <v>1956</v>
      </c>
      <c r="C3519" s="46" t="s">
        <v>1957</v>
      </c>
      <c r="D3519" s="46" t="s">
        <v>4524</v>
      </c>
      <c r="E3519" s="46" t="s">
        <v>4548</v>
      </c>
      <c r="F3519" s="62" t="s">
        <v>1962</v>
      </c>
      <c r="G3519" s="46" t="s">
        <v>1963</v>
      </c>
      <c r="H3519">
        <v>1.2356871287187</v>
      </c>
      <c r="I3519" t="s">
        <v>37</v>
      </c>
      <c r="K3519" s="47" t="s">
        <v>43</v>
      </c>
      <c r="L3519" s="47" t="s">
        <v>1960</v>
      </c>
      <c r="M3519" t="s">
        <v>39</v>
      </c>
      <c r="N3519" s="71"/>
      <c r="O3519" s="71"/>
      <c r="P3519" s="71"/>
      <c r="Q3519" s="71"/>
      <c r="R3519" s="29"/>
      <c r="S3519" s="29"/>
      <c r="T3519" s="29"/>
      <c r="U3519" s="71"/>
      <c r="V3519" s="29"/>
      <c r="W3519" s="60"/>
      <c r="Y3519" t="s">
        <v>40</v>
      </c>
      <c r="AA3519">
        <v>1906</v>
      </c>
      <c r="AB3519" t="b">
        <f>if((W3519=""),false,true)</f>
        <v>0</v>
      </c>
      <c r="AD3519" s="37"/>
    </row>
    <row r="3520" ht="14.25" customHeight="1">
      <c r="A3520" s="38">
        <v>1040</v>
      </c>
      <c r="B3520" s="44" t="s">
        <v>1956</v>
      </c>
      <c r="C3520" s="46" t="s">
        <v>1957</v>
      </c>
      <c r="D3520" s="46" t="s">
        <v>4524</v>
      </c>
      <c r="E3520" s="46" t="s">
        <v>4548</v>
      </c>
      <c r="F3520" s="46" t="s">
        <v>1964</v>
      </c>
      <c r="G3520" s="46" t="s">
        <v>1965</v>
      </c>
      <c r="H3520">
        <v>0.76022013666623</v>
      </c>
      <c r="I3520" t="s">
        <v>37</v>
      </c>
      <c r="K3520" s="47" t="s">
        <v>43</v>
      </c>
      <c r="L3520" s="47" t="s">
        <v>1960</v>
      </c>
      <c r="M3520" t="s">
        <v>39</v>
      </c>
      <c r="N3520" s="71"/>
      <c r="O3520" s="71"/>
      <c r="P3520" s="71"/>
      <c r="Q3520" s="71"/>
      <c r="R3520" s="29"/>
      <c r="S3520" s="29"/>
      <c r="T3520" s="29"/>
      <c r="U3520" s="71"/>
      <c r="V3520" s="29"/>
      <c r="W3520" s="60"/>
      <c r="Y3520" t="s">
        <v>40</v>
      </c>
      <c r="AA3520">
        <v>1906</v>
      </c>
      <c r="AB3520" t="b">
        <f>if((W3520=""),false,true)</f>
        <v>0</v>
      </c>
      <c r="AD3520" s="37"/>
    </row>
    <row r="3521" ht="14.25" customHeight="1">
      <c r="A3521" s="38">
        <v>1040</v>
      </c>
      <c r="B3521" s="44" t="s">
        <v>1956</v>
      </c>
      <c r="C3521" s="46" t="s">
        <v>1957</v>
      </c>
      <c r="D3521" s="46" t="s">
        <v>4524</v>
      </c>
      <c r="E3521" s="46" t="s">
        <v>4548</v>
      </c>
      <c r="F3521" s="46" t="s">
        <v>1966</v>
      </c>
      <c r="G3521" s="46" t="s">
        <v>1967</v>
      </c>
      <c r="H3521">
        <v>0.69779676008646</v>
      </c>
      <c r="I3521" t="s">
        <v>37</v>
      </c>
      <c r="K3521" s="47" t="s">
        <v>43</v>
      </c>
      <c r="L3521" s="47" t="s">
        <v>1960</v>
      </c>
      <c r="M3521" t="s">
        <v>39</v>
      </c>
      <c r="N3521" s="71"/>
      <c r="O3521" s="71"/>
      <c r="P3521" s="71"/>
      <c r="Q3521" s="71"/>
      <c r="R3521" s="29"/>
      <c r="S3521" s="29"/>
      <c r="T3521" s="29"/>
      <c r="U3521" s="71"/>
      <c r="V3521" s="29"/>
      <c r="W3521" s="60"/>
      <c r="Y3521" t="s">
        <v>40</v>
      </c>
      <c r="AA3521">
        <v>1906</v>
      </c>
      <c r="AB3521" t="b">
        <f>if((W3521=""),false,true)</f>
        <v>0</v>
      </c>
      <c r="AD3521" s="37"/>
    </row>
    <row r="3522" ht="14.25" customHeight="1">
      <c r="A3522" s="38">
        <v>1040</v>
      </c>
      <c r="B3522" s="44" t="s">
        <v>1956</v>
      </c>
      <c r="C3522" s="46" t="s">
        <v>1957</v>
      </c>
      <c r="D3522" s="46" t="s">
        <v>4524</v>
      </c>
      <c r="E3522" s="46" t="s">
        <v>4548</v>
      </c>
      <c r="F3522" s="46" t="s">
        <v>1968</v>
      </c>
      <c r="G3522" s="46" t="s">
        <v>1969</v>
      </c>
      <c r="H3522">
        <v>0.58197697469842</v>
      </c>
      <c r="I3522" t="s">
        <v>37</v>
      </c>
      <c r="K3522" s="47" t="s">
        <v>43</v>
      </c>
      <c r="L3522" s="47" t="s">
        <v>1960</v>
      </c>
      <c r="M3522" t="s">
        <v>39</v>
      </c>
      <c r="N3522" s="71"/>
      <c r="O3522" s="71"/>
      <c r="P3522" s="71"/>
      <c r="Q3522" s="71"/>
      <c r="R3522" s="29"/>
      <c r="S3522" s="29"/>
      <c r="T3522" s="29"/>
      <c r="U3522" s="71"/>
      <c r="V3522" s="29"/>
      <c r="W3522" s="60"/>
      <c r="Y3522" t="s">
        <v>40</v>
      </c>
      <c r="AA3522">
        <v>1906</v>
      </c>
      <c r="AB3522" t="b">
        <f>if((W3522=""),false,true)</f>
        <v>0</v>
      </c>
      <c r="AD3522" s="37"/>
    </row>
    <row r="3523" ht="14.25" customHeight="1">
      <c r="A3523" s="38">
        <v>1049</v>
      </c>
      <c r="B3523" s="46" t="s">
        <v>922</v>
      </c>
      <c r="C3523" s="46" t="s">
        <v>923</v>
      </c>
      <c r="D3523" s="11" t="s">
        <v>4524</v>
      </c>
      <c r="E3523" s="46" t="s">
        <v>4548</v>
      </c>
      <c r="F3523" s="7" t="s">
        <v>924</v>
      </c>
      <c r="G3523" s="7" t="s">
        <v>925</v>
      </c>
      <c r="H3523">
        <v>0.86496791877569</v>
      </c>
      <c r="I3523" t="s">
        <v>37</v>
      </c>
      <c r="K3523" s="47" t="s">
        <v>43</v>
      </c>
      <c r="L3523" s="47" t="s">
        <v>926</v>
      </c>
      <c r="M3523" t="s">
        <v>39</v>
      </c>
      <c r="N3523" s="71"/>
      <c r="O3523" s="71"/>
      <c r="P3523" s="71"/>
      <c r="Q3523" s="71"/>
      <c r="R3523" s="29"/>
      <c r="S3523" s="29"/>
      <c r="T3523" s="29"/>
      <c r="U3523" s="71"/>
      <c r="V3523" s="29"/>
      <c r="W3523" s="60"/>
      <c r="Y3523" t="s">
        <v>40</v>
      </c>
      <c r="AA3523" s="21">
        <v>1906</v>
      </c>
      <c r="AB3523" t="b">
        <f>if((W3523=""),false,true)</f>
        <v>0</v>
      </c>
      <c r="AD3523" s="37"/>
    </row>
    <row r="3524" ht="14.25" customHeight="1">
      <c r="A3524" s="38">
        <v>1049</v>
      </c>
      <c r="B3524" s="46" t="s">
        <v>922</v>
      </c>
      <c r="C3524" s="46" t="s">
        <v>923</v>
      </c>
      <c r="D3524" s="11" t="s">
        <v>4524</v>
      </c>
      <c r="E3524" s="11" t="s">
        <v>4548</v>
      </c>
      <c r="F3524" s="7" t="s">
        <v>927</v>
      </c>
      <c r="G3524" s="7" t="s">
        <v>928</v>
      </c>
      <c r="H3524">
        <v>0.35809643710264</v>
      </c>
      <c r="I3524" t="s">
        <v>37</v>
      </c>
      <c r="K3524" s="47" t="s">
        <v>43</v>
      </c>
      <c r="L3524" s="47" t="s">
        <v>926</v>
      </c>
      <c r="M3524" t="s">
        <v>39</v>
      </c>
      <c r="N3524" s="71"/>
      <c r="O3524" s="71"/>
      <c r="P3524" s="71"/>
      <c r="Q3524" s="71"/>
      <c r="R3524" s="29"/>
      <c r="S3524" s="29"/>
      <c r="T3524" s="29"/>
      <c r="U3524" s="71"/>
      <c r="V3524" s="29"/>
      <c r="W3524" s="60"/>
      <c r="Y3524" t="s">
        <v>40</v>
      </c>
      <c r="AA3524">
        <v>1906</v>
      </c>
      <c r="AB3524" t="b">
        <f>if((W3524=""),false,true)</f>
        <v>0</v>
      </c>
      <c r="AD3524" s="37"/>
    </row>
    <row r="3525" ht="14.25" customHeight="1">
      <c r="A3525" s="38">
        <v>1049</v>
      </c>
      <c r="B3525" s="46" t="s">
        <v>922</v>
      </c>
      <c r="C3525" s="46" t="s">
        <v>923</v>
      </c>
      <c r="D3525" s="11" t="s">
        <v>4524</v>
      </c>
      <c r="E3525" s="11" t="s">
        <v>4548</v>
      </c>
      <c r="F3525" s="7" t="s">
        <v>929</v>
      </c>
      <c r="G3525" s="7" t="s">
        <v>928</v>
      </c>
      <c r="H3525">
        <v>0.94623716136579</v>
      </c>
      <c r="I3525" t="s">
        <v>37</v>
      </c>
      <c r="K3525" s="47" t="s">
        <v>43</v>
      </c>
      <c r="L3525" s="47" t="s">
        <v>926</v>
      </c>
      <c r="M3525" t="s">
        <v>39</v>
      </c>
      <c r="N3525" s="71"/>
      <c r="O3525" s="71"/>
      <c r="P3525" s="71"/>
      <c r="Q3525" s="71"/>
      <c r="R3525" s="29"/>
      <c r="S3525" s="29"/>
      <c r="T3525" s="29"/>
      <c r="U3525" s="71"/>
      <c r="V3525" s="29"/>
      <c r="W3525" s="60"/>
      <c r="Y3525" t="s">
        <v>40</v>
      </c>
      <c r="AA3525">
        <v>1906</v>
      </c>
      <c r="AB3525" t="b">
        <f>if((W3525=""),false,true)</f>
        <v>0</v>
      </c>
      <c r="AD3525" s="37"/>
    </row>
    <row r="3526" ht="14.25" customHeight="1">
      <c r="A3526" s="38">
        <v>1049</v>
      </c>
      <c r="B3526" s="46" t="s">
        <v>922</v>
      </c>
      <c r="C3526" s="46" t="s">
        <v>923</v>
      </c>
      <c r="D3526" s="11" t="s">
        <v>4524</v>
      </c>
      <c r="E3526" s="11" t="s">
        <v>4548</v>
      </c>
      <c r="F3526" s="7" t="s">
        <v>930</v>
      </c>
      <c r="G3526" s="7" t="s">
        <v>928</v>
      </c>
      <c r="H3526">
        <v>1.46892627764387</v>
      </c>
      <c r="I3526" t="s">
        <v>37</v>
      </c>
      <c r="K3526" s="47" t="s">
        <v>43</v>
      </c>
      <c r="L3526" s="47" t="s">
        <v>926</v>
      </c>
      <c r="M3526" t="s">
        <v>39</v>
      </c>
      <c r="N3526" s="71"/>
      <c r="O3526" s="71"/>
      <c r="P3526" s="71"/>
      <c r="Q3526" s="71"/>
      <c r="R3526" s="29"/>
      <c r="S3526" s="29"/>
      <c r="T3526" s="29"/>
      <c r="U3526" s="71"/>
      <c r="V3526" s="29"/>
      <c r="W3526" s="60"/>
      <c r="Y3526" t="s">
        <v>40</v>
      </c>
      <c r="AA3526">
        <v>1906</v>
      </c>
      <c r="AB3526" t="b">
        <f>if((W3526=""),false,true)</f>
        <v>0</v>
      </c>
      <c r="AD3526" s="37"/>
    </row>
    <row r="3527" ht="14.25" customHeight="1">
      <c r="A3527" s="38">
        <v>1049</v>
      </c>
      <c r="B3527" s="46" t="s">
        <v>922</v>
      </c>
      <c r="C3527" s="46" t="s">
        <v>923</v>
      </c>
      <c r="D3527" s="11" t="s">
        <v>4524</v>
      </c>
      <c r="E3527" s="11" t="s">
        <v>4548</v>
      </c>
      <c r="F3527" s="11" t="s">
        <v>48</v>
      </c>
      <c r="G3527" s="11" t="s">
        <v>49</v>
      </c>
      <c r="H3527">
        <v>0.083752928212688</v>
      </c>
      <c r="I3527" t="s">
        <v>37</v>
      </c>
      <c r="K3527" s="47" t="s">
        <v>43</v>
      </c>
      <c r="L3527" s="47" t="s">
        <v>926</v>
      </c>
      <c r="M3527" t="s">
        <v>39</v>
      </c>
      <c r="N3527" s="71"/>
      <c r="O3527" s="71"/>
      <c r="P3527" s="71"/>
      <c r="Q3527" s="71"/>
      <c r="R3527" s="29"/>
      <c r="S3527" s="29"/>
      <c r="T3527" s="29"/>
      <c r="U3527" s="71"/>
      <c r="V3527" s="29"/>
      <c r="W3527" s="60"/>
      <c r="Y3527" t="s">
        <v>40</v>
      </c>
      <c r="AA3527">
        <v>1906</v>
      </c>
      <c r="AB3527" t="b">
        <f>if((W3527=""),false,true)</f>
        <v>0</v>
      </c>
      <c r="AD3527" s="37"/>
    </row>
    <row r="3528" ht="14.25" customHeight="1">
      <c r="A3528" s="38">
        <v>1062</v>
      </c>
      <c r="B3528" s="46" t="s">
        <v>1970</v>
      </c>
      <c r="C3528" s="46" t="s">
        <v>1115</v>
      </c>
      <c r="D3528" s="11" t="s">
        <v>4524</v>
      </c>
      <c r="E3528" s="11" t="s">
        <v>4548</v>
      </c>
      <c r="F3528" s="11" t="s">
        <v>1958</v>
      </c>
      <c r="G3528" s="7" t="s">
        <v>1959</v>
      </c>
      <c r="H3528">
        <v>0.28204612640874</v>
      </c>
      <c r="I3528" t="s">
        <v>37</v>
      </c>
      <c r="K3528" s="47"/>
      <c r="L3528" s="47" t="s">
        <v>1971</v>
      </c>
      <c r="M3528" t="s">
        <v>39</v>
      </c>
      <c r="N3528" s="71"/>
      <c r="O3528" s="71"/>
      <c r="P3528" s="71"/>
      <c r="Q3528" s="71"/>
      <c r="R3528" s="29"/>
      <c r="S3528" s="29"/>
      <c r="T3528" s="29"/>
      <c r="U3528" s="71"/>
      <c r="V3528" s="29"/>
      <c r="W3528" s="60"/>
      <c r="Y3528" t="s">
        <v>40</v>
      </c>
      <c r="AA3528">
        <v>1906</v>
      </c>
      <c r="AB3528" t="b">
        <f>if((W3528=""),false,true)</f>
        <v>0</v>
      </c>
      <c r="AD3528" s="37"/>
    </row>
    <row r="3529" ht="14.25" customHeight="1">
      <c r="A3529" s="38">
        <v>1062</v>
      </c>
      <c r="B3529" s="46" t="s">
        <v>1970</v>
      </c>
      <c r="C3529" s="46" t="s">
        <v>1115</v>
      </c>
      <c r="D3529" s="11" t="s">
        <v>4524</v>
      </c>
      <c r="E3529" s="11" t="s">
        <v>4548</v>
      </c>
      <c r="F3529" s="11" t="s">
        <v>1646</v>
      </c>
      <c r="G3529" s="7" t="s">
        <v>1961</v>
      </c>
      <c r="H3529">
        <v>0.46893115006152</v>
      </c>
      <c r="I3529" t="s">
        <v>37</v>
      </c>
      <c r="K3529" s="47"/>
      <c r="L3529" s="47" t="s">
        <v>1971</v>
      </c>
      <c r="M3529" t="s">
        <v>39</v>
      </c>
      <c r="N3529" s="71"/>
      <c r="O3529" s="71"/>
      <c r="P3529" s="71"/>
      <c r="Q3529" s="71"/>
      <c r="R3529" s="29"/>
      <c r="S3529" s="29"/>
      <c r="T3529" s="29"/>
      <c r="U3529" s="71"/>
      <c r="V3529" s="29"/>
      <c r="W3529" s="60"/>
      <c r="Y3529" t="s">
        <v>40</v>
      </c>
      <c r="AA3529">
        <v>1906</v>
      </c>
      <c r="AB3529" t="b">
        <f>if((W3529=""),false,true)</f>
        <v>0</v>
      </c>
      <c r="AD3529" s="37"/>
    </row>
    <row r="3530" ht="14.25" customHeight="1">
      <c r="A3530" s="38">
        <v>1062</v>
      </c>
      <c r="B3530" s="46" t="s">
        <v>1970</v>
      </c>
      <c r="C3530" s="46" t="s">
        <v>1115</v>
      </c>
      <c r="D3530" s="11" t="s">
        <v>4524</v>
      </c>
      <c r="E3530" s="11" t="s">
        <v>4548</v>
      </c>
      <c r="F3530" s="11" t="s">
        <v>1962</v>
      </c>
      <c r="G3530" s="7" t="s">
        <v>1963</v>
      </c>
      <c r="H3530">
        <v>1.2368353862433</v>
      </c>
      <c r="I3530" t="s">
        <v>37</v>
      </c>
      <c r="K3530" s="47"/>
      <c r="L3530" s="47" t="s">
        <v>1971</v>
      </c>
      <c r="M3530" t="s">
        <v>39</v>
      </c>
      <c r="N3530" s="71"/>
      <c r="O3530" s="71"/>
      <c r="P3530" s="71"/>
      <c r="Q3530" s="71"/>
      <c r="R3530" s="29"/>
      <c r="S3530" s="29"/>
      <c r="T3530" s="29"/>
      <c r="U3530" s="71"/>
      <c r="V3530" s="29"/>
      <c r="W3530" s="60"/>
      <c r="Y3530" t="s">
        <v>40</v>
      </c>
      <c r="AA3530">
        <v>1906</v>
      </c>
      <c r="AB3530" t="b">
        <f>if((W3530=""),false,true)</f>
        <v>0</v>
      </c>
      <c r="AD3530" s="37"/>
    </row>
    <row r="3531" ht="14.25" customHeight="1">
      <c r="A3531" s="38">
        <v>1062</v>
      </c>
      <c r="B3531" s="46" t="s">
        <v>1970</v>
      </c>
      <c r="C3531" s="46" t="s">
        <v>1115</v>
      </c>
      <c r="D3531" s="11" t="s">
        <v>4524</v>
      </c>
      <c r="E3531" s="11" t="s">
        <v>4548</v>
      </c>
      <c r="F3531" s="11" t="s">
        <v>1964</v>
      </c>
      <c r="G3531" s="7" t="s">
        <v>1965</v>
      </c>
      <c r="H3531">
        <v>0.76021996696692</v>
      </c>
      <c r="I3531" t="s">
        <v>37</v>
      </c>
      <c r="K3531" s="47"/>
      <c r="L3531" s="47" t="s">
        <v>1971</v>
      </c>
      <c r="M3531" t="s">
        <v>39</v>
      </c>
      <c r="N3531" s="71"/>
      <c r="O3531" s="71"/>
      <c r="P3531" s="71"/>
      <c r="Q3531" s="71"/>
      <c r="R3531" s="29"/>
      <c r="S3531" s="29"/>
      <c r="T3531" s="29"/>
      <c r="U3531" s="71"/>
      <c r="V3531" s="29"/>
      <c r="W3531" s="60"/>
      <c r="Y3531" t="s">
        <v>40</v>
      </c>
      <c r="AA3531">
        <v>1906</v>
      </c>
      <c r="AB3531" t="b">
        <f>if((W3531=""),false,true)</f>
        <v>0</v>
      </c>
      <c r="AD3531" s="37"/>
    </row>
    <row r="3532" ht="14.25" customHeight="1">
      <c r="A3532" s="38">
        <v>1062</v>
      </c>
      <c r="B3532" s="46" t="s">
        <v>1970</v>
      </c>
      <c r="C3532" s="46" t="s">
        <v>1115</v>
      </c>
      <c r="D3532" s="11" t="s">
        <v>4524</v>
      </c>
      <c r="E3532" s="11" t="s">
        <v>4548</v>
      </c>
      <c r="F3532" s="11" t="s">
        <v>1966</v>
      </c>
      <c r="G3532" s="7" t="s">
        <v>1967</v>
      </c>
      <c r="H3532">
        <v>0.69779661546026</v>
      </c>
      <c r="I3532" t="s">
        <v>37</v>
      </c>
      <c r="K3532" s="47"/>
      <c r="L3532" s="47" t="s">
        <v>1971</v>
      </c>
      <c r="M3532" t="s">
        <v>39</v>
      </c>
      <c r="N3532" s="71"/>
      <c r="O3532" s="71"/>
      <c r="P3532" s="71"/>
      <c r="Q3532" s="71"/>
      <c r="R3532" s="29"/>
      <c r="S3532" s="29"/>
      <c r="T3532" s="29"/>
      <c r="U3532" s="71"/>
      <c r="V3532" s="29"/>
      <c r="W3532" s="60"/>
      <c r="Y3532" t="s">
        <v>40</v>
      </c>
      <c r="AA3532">
        <v>1906</v>
      </c>
      <c r="AB3532" t="b">
        <f>if((W3532=""),false,true)</f>
        <v>0</v>
      </c>
      <c r="AD3532" s="37"/>
    </row>
    <row r="3533" ht="14.25" customHeight="1">
      <c r="A3533" s="38">
        <v>1062</v>
      </c>
      <c r="B3533" s="46" t="s">
        <v>1970</v>
      </c>
      <c r="C3533" s="46" t="s">
        <v>1115</v>
      </c>
      <c r="D3533" s="11" t="s">
        <v>4524</v>
      </c>
      <c r="E3533" s="11" t="s">
        <v>4548</v>
      </c>
      <c r="F3533" s="11" t="s">
        <v>1968</v>
      </c>
      <c r="G3533" s="7" t="s">
        <v>1969</v>
      </c>
      <c r="H3533">
        <v>0.5819768713136</v>
      </c>
      <c r="I3533" t="s">
        <v>37</v>
      </c>
      <c r="K3533" s="47"/>
      <c r="L3533" s="47" t="s">
        <v>1971</v>
      </c>
      <c r="M3533" t="s">
        <v>39</v>
      </c>
      <c r="N3533" s="71"/>
      <c r="O3533" s="71"/>
      <c r="P3533" s="71"/>
      <c r="Q3533" s="71"/>
      <c r="R3533" s="29"/>
      <c r="S3533" s="29"/>
      <c r="T3533" s="29"/>
      <c r="U3533" s="71"/>
      <c r="V3533" s="29"/>
      <c r="W3533" s="60"/>
      <c r="Y3533" t="s">
        <v>40</v>
      </c>
      <c r="AA3533">
        <v>1906</v>
      </c>
      <c r="AB3533" t="b">
        <f>if((W3533=""),false,true)</f>
        <v>0</v>
      </c>
      <c r="AD3533" s="37"/>
    </row>
    <row r="3534" ht="14.25" customHeight="1">
      <c r="A3534" s="38">
        <v>1171</v>
      </c>
      <c r="B3534" s="46" t="s">
        <v>4550</v>
      </c>
      <c r="C3534" s="46" t="s">
        <v>577</v>
      </c>
      <c r="D3534" s="11" t="s">
        <v>4524</v>
      </c>
      <c r="E3534" s="11" t="s">
        <v>4548</v>
      </c>
      <c r="F3534" s="7" t="s">
        <v>2084</v>
      </c>
      <c r="G3534" s="7" t="s">
        <v>2085</v>
      </c>
      <c r="H3534">
        <v>0.13663143922012</v>
      </c>
      <c r="I3534" s="46" t="s">
        <v>37</v>
      </c>
      <c r="K3534" s="46"/>
      <c r="L3534" t="s">
        <v>4551</v>
      </c>
      <c r="M3534" t="s">
        <v>39</v>
      </c>
      <c r="N3534" s="40"/>
      <c r="O3534" s="40"/>
      <c r="P3534" s="40"/>
      <c r="Q3534" s="40"/>
      <c r="R3534" s="39"/>
      <c r="S3534" s="39"/>
      <c r="T3534" s="39"/>
      <c r="U3534" s="40"/>
      <c r="V3534" s="39"/>
      <c r="W3534" s="69"/>
      <c r="Y3534" t="s">
        <v>40</v>
      </c>
      <c r="AA3534">
        <v>1906</v>
      </c>
      <c r="AB3534" s="46" t="b">
        <f>if((W3534=""),false,true)</f>
        <v>0</v>
      </c>
      <c r="AD3534" s="8"/>
    </row>
    <row r="3535" ht="14.25" customHeight="1">
      <c r="A3535" s="38">
        <v>1171</v>
      </c>
      <c r="B3535" s="46" t="s">
        <v>4550</v>
      </c>
      <c r="C3535" s="46" t="s">
        <v>577</v>
      </c>
      <c r="D3535" s="11" t="s">
        <v>4524</v>
      </c>
      <c r="E3535" s="11" t="s">
        <v>4548</v>
      </c>
      <c r="F3535" s="7" t="s">
        <v>2087</v>
      </c>
      <c r="G3535" s="7" t="s">
        <v>2085</v>
      </c>
      <c r="H3535">
        <v>0.22070214067824</v>
      </c>
      <c r="I3535" s="46" t="s">
        <v>37</v>
      </c>
      <c r="K3535" s="46"/>
      <c r="L3535" t="s">
        <v>4551</v>
      </c>
      <c r="M3535" t="s">
        <v>39</v>
      </c>
      <c r="N3535" s="40"/>
      <c r="O3535" s="40"/>
      <c r="P3535" s="40"/>
      <c r="Q3535" s="40"/>
      <c r="R3535" s="39"/>
      <c r="S3535" s="39"/>
      <c r="T3535" s="39"/>
      <c r="U3535" s="40"/>
      <c r="V3535" s="39"/>
      <c r="W3535" s="69"/>
      <c r="Y3535" t="s">
        <v>40</v>
      </c>
      <c r="AA3535">
        <v>1906</v>
      </c>
      <c r="AB3535" s="46" t="b">
        <f>if((W3535=""),false,true)</f>
        <v>0</v>
      </c>
      <c r="AD3535" s="8"/>
    </row>
    <row r="3536" ht="14.25" customHeight="1">
      <c r="A3536" s="38">
        <v>1171</v>
      </c>
      <c r="B3536" s="46" t="s">
        <v>4550</v>
      </c>
      <c r="C3536" s="46" t="s">
        <v>577</v>
      </c>
      <c r="D3536" s="11" t="s">
        <v>4524</v>
      </c>
      <c r="E3536" s="11" t="s">
        <v>4548</v>
      </c>
      <c r="F3536" s="7" t="s">
        <v>2088</v>
      </c>
      <c r="G3536" s="7" t="s">
        <v>2085</v>
      </c>
      <c r="H3536">
        <v>0.42194224495593</v>
      </c>
      <c r="I3536" s="46" t="s">
        <v>37</v>
      </c>
      <c r="K3536" s="46"/>
      <c r="L3536" t="s">
        <v>4551</v>
      </c>
      <c r="M3536" t="s">
        <v>39</v>
      </c>
      <c r="N3536" s="40"/>
      <c r="O3536" s="40"/>
      <c r="P3536" s="40"/>
      <c r="Q3536" s="40"/>
      <c r="R3536" s="39"/>
      <c r="S3536" s="39"/>
      <c r="T3536" s="39"/>
      <c r="U3536" s="40"/>
      <c r="V3536" s="39"/>
      <c r="W3536" s="69"/>
      <c r="Y3536" t="s">
        <v>40</v>
      </c>
      <c r="AA3536">
        <v>1906</v>
      </c>
      <c r="AB3536" s="46" t="b">
        <f>if((W3536=""),false,true)</f>
        <v>0</v>
      </c>
      <c r="AD3536" s="8"/>
    </row>
    <row r="3537" ht="14.25" customHeight="1">
      <c r="A3537" s="38">
        <v>1171</v>
      </c>
      <c r="B3537" s="46" t="s">
        <v>4550</v>
      </c>
      <c r="C3537" s="46" t="s">
        <v>577</v>
      </c>
      <c r="D3537" s="11" t="s">
        <v>4524</v>
      </c>
      <c r="E3537" s="11" t="s">
        <v>4548</v>
      </c>
      <c r="F3537" s="7" t="s">
        <v>2089</v>
      </c>
      <c r="G3537" s="7" t="s">
        <v>2085</v>
      </c>
      <c r="H3537">
        <v>0.64390213628591</v>
      </c>
      <c r="I3537" s="46" t="s">
        <v>37</v>
      </c>
      <c r="K3537" s="46"/>
      <c r="L3537" t="s">
        <v>4551</v>
      </c>
      <c r="M3537" t="s">
        <v>39</v>
      </c>
      <c r="N3537" s="40"/>
      <c r="O3537" s="40"/>
      <c r="P3537" s="40"/>
      <c r="Q3537" s="40"/>
      <c r="R3537" s="39"/>
      <c r="S3537" s="39"/>
      <c r="T3537" s="39"/>
      <c r="U3537" s="40"/>
      <c r="V3537" s="39"/>
      <c r="W3537" s="69"/>
      <c r="Y3537" t="s">
        <v>40</v>
      </c>
      <c r="AA3537">
        <v>1906</v>
      </c>
      <c r="AB3537" s="46" t="b">
        <f>if((W3537=""),false,true)</f>
        <v>0</v>
      </c>
      <c r="AD3537" s="8"/>
    </row>
    <row r="3538" ht="14.25" customHeight="1">
      <c r="A3538" s="38">
        <v>1171</v>
      </c>
      <c r="B3538" s="46" t="s">
        <v>4550</v>
      </c>
      <c r="C3538" s="46" t="s">
        <v>577</v>
      </c>
      <c r="D3538" s="11" t="s">
        <v>4524</v>
      </c>
      <c r="E3538" s="11" t="s">
        <v>4548</v>
      </c>
      <c r="F3538" s="7" t="s">
        <v>2090</v>
      </c>
      <c r="G3538" s="7" t="s">
        <v>2085</v>
      </c>
      <c r="H3538">
        <v>0.93901015762471</v>
      </c>
      <c r="I3538" s="46" t="s">
        <v>37</v>
      </c>
      <c r="K3538" s="46"/>
      <c r="L3538" t="s">
        <v>4551</v>
      </c>
      <c r="M3538" t="s">
        <v>39</v>
      </c>
      <c r="N3538" s="40"/>
      <c r="O3538" s="40"/>
      <c r="P3538" s="40"/>
      <c r="Q3538" s="40"/>
      <c r="R3538" s="39"/>
      <c r="S3538" s="39"/>
      <c r="T3538" s="39"/>
      <c r="U3538" s="40"/>
      <c r="V3538" s="39"/>
      <c r="W3538" s="69"/>
      <c r="Y3538" t="s">
        <v>40</v>
      </c>
      <c r="AA3538">
        <v>1906</v>
      </c>
      <c r="AB3538" s="46" t="b">
        <f>if((W3538=""),false,true)</f>
        <v>0</v>
      </c>
      <c r="AD3538" s="8"/>
    </row>
    <row r="3539" ht="14.25" customHeight="1">
      <c r="A3539" s="38">
        <v>1171</v>
      </c>
      <c r="B3539" s="46" t="s">
        <v>4550</v>
      </c>
      <c r="C3539" s="46" t="s">
        <v>577</v>
      </c>
      <c r="D3539" s="11" t="s">
        <v>4524</v>
      </c>
      <c r="E3539" s="11" t="s">
        <v>4548</v>
      </c>
      <c r="F3539" s="7" t="s">
        <v>2091</v>
      </c>
      <c r="G3539" s="7" t="s">
        <v>2085</v>
      </c>
      <c r="H3539">
        <v>1.20624907241717</v>
      </c>
      <c r="I3539" s="46" t="s">
        <v>37</v>
      </c>
      <c r="K3539" s="46"/>
      <c r="L3539" t="s">
        <v>4551</v>
      </c>
      <c r="M3539" t="s">
        <v>39</v>
      </c>
      <c r="N3539" s="40"/>
      <c r="O3539" s="40"/>
      <c r="P3539" s="40"/>
      <c r="Q3539" s="40"/>
      <c r="R3539" s="39"/>
      <c r="S3539" s="39"/>
      <c r="T3539" s="39"/>
      <c r="U3539" s="40"/>
      <c r="V3539" s="39"/>
      <c r="W3539" s="69"/>
      <c r="Y3539" t="s">
        <v>40</v>
      </c>
      <c r="AA3539">
        <v>1906</v>
      </c>
      <c r="AB3539" s="46" t="b">
        <f>if((W3539=""),false,true)</f>
        <v>0</v>
      </c>
      <c r="AD3539" s="8"/>
    </row>
    <row r="3540" ht="14.25" customHeight="1">
      <c r="A3540" s="38">
        <v>1171</v>
      </c>
      <c r="B3540" s="46" t="s">
        <v>4550</v>
      </c>
      <c r="C3540" s="46" t="s">
        <v>577</v>
      </c>
      <c r="D3540" s="11" t="s">
        <v>4524</v>
      </c>
      <c r="E3540" s="11" t="s">
        <v>4548</v>
      </c>
      <c r="F3540" s="7" t="s">
        <v>2092</v>
      </c>
      <c r="G3540" s="7" t="s">
        <v>2085</v>
      </c>
      <c r="H3540">
        <v>1.32176354016868</v>
      </c>
      <c r="I3540" s="46" t="s">
        <v>37</v>
      </c>
      <c r="K3540" s="46"/>
      <c r="L3540" t="s">
        <v>4551</v>
      </c>
      <c r="M3540" t="s">
        <v>39</v>
      </c>
      <c r="N3540" s="40"/>
      <c r="O3540" s="40"/>
      <c r="P3540" s="40"/>
      <c r="Q3540" s="40"/>
      <c r="R3540" s="39"/>
      <c r="S3540" s="39"/>
      <c r="T3540" s="39"/>
      <c r="U3540" s="40"/>
      <c r="V3540" s="39"/>
      <c r="W3540" s="69"/>
      <c r="Y3540" t="s">
        <v>40</v>
      </c>
      <c r="AA3540">
        <v>1906</v>
      </c>
      <c r="AB3540" s="46" t="b">
        <f>if((W3540=""),false,true)</f>
        <v>0</v>
      </c>
      <c r="AD3540" s="8"/>
    </row>
    <row r="3541" ht="14.25" customHeight="1">
      <c r="A3541" s="38">
        <v>1171</v>
      </c>
      <c r="B3541" s="46" t="s">
        <v>4550</v>
      </c>
      <c r="C3541" s="46" t="s">
        <v>577</v>
      </c>
      <c r="D3541" s="11" t="s">
        <v>4524</v>
      </c>
      <c r="E3541" s="11" t="s">
        <v>4548</v>
      </c>
      <c r="F3541" s="7" t="s">
        <v>2093</v>
      </c>
      <c r="G3541" s="7" t="s">
        <v>2085</v>
      </c>
      <c r="H3541">
        <v>1.39252856367948</v>
      </c>
      <c r="I3541" s="46" t="s">
        <v>37</v>
      </c>
      <c r="K3541" s="46"/>
      <c r="L3541" t="s">
        <v>4551</v>
      </c>
      <c r="M3541" t="s">
        <v>39</v>
      </c>
      <c r="N3541" s="40"/>
      <c r="O3541" s="40"/>
      <c r="P3541" s="40"/>
      <c r="Q3541" s="40"/>
      <c r="R3541" s="39"/>
      <c r="S3541" s="39"/>
      <c r="T3541" s="39"/>
      <c r="U3541" s="40"/>
      <c r="V3541" s="39"/>
      <c r="W3541" s="69"/>
      <c r="Y3541" t="s">
        <v>40</v>
      </c>
      <c r="AA3541">
        <v>1906</v>
      </c>
      <c r="AB3541" s="46" t="b">
        <f>if((W3541=""),false,true)</f>
        <v>0</v>
      </c>
      <c r="AD3541" s="8"/>
    </row>
    <row r="3542" ht="14.25" customHeight="1">
      <c r="A3542" s="38">
        <v>1171</v>
      </c>
      <c r="B3542" s="46" t="s">
        <v>4550</v>
      </c>
      <c r="C3542" s="46" t="s">
        <v>577</v>
      </c>
      <c r="D3542" s="11" t="s">
        <v>4524</v>
      </c>
      <c r="E3542" s="11" t="s">
        <v>4548</v>
      </c>
      <c r="F3542" s="7" t="s">
        <v>2094</v>
      </c>
      <c r="G3542" s="7" t="s">
        <v>2085</v>
      </c>
      <c r="H3542">
        <v>1.29455640764955</v>
      </c>
      <c r="I3542" s="46" t="s">
        <v>37</v>
      </c>
      <c r="K3542" s="46"/>
      <c r="L3542" t="s">
        <v>4551</v>
      </c>
      <c r="M3542" t="s">
        <v>39</v>
      </c>
      <c r="N3542" s="40"/>
      <c r="O3542" s="40"/>
      <c r="P3542" s="40"/>
      <c r="Q3542" s="40"/>
      <c r="R3542" s="39"/>
      <c r="S3542" s="39"/>
      <c r="T3542" s="39"/>
      <c r="U3542" s="40"/>
      <c r="V3542" s="39"/>
      <c r="W3542" s="69"/>
      <c r="Y3542" t="s">
        <v>40</v>
      </c>
      <c r="AA3542">
        <v>1906</v>
      </c>
      <c r="AB3542" s="46" t="b">
        <f>if((W3542=""),false,true)</f>
        <v>0</v>
      </c>
      <c r="AD3542" s="8"/>
    </row>
    <row r="3543" ht="14.25" customHeight="1">
      <c r="A3543" s="38">
        <v>1243</v>
      </c>
      <c r="B3543" s="46" t="s">
        <v>4552</v>
      </c>
      <c r="C3543" s="46" t="s">
        <v>577</v>
      </c>
      <c r="D3543" s="11" t="s">
        <v>4524</v>
      </c>
      <c r="E3543" s="11" t="s">
        <v>4548</v>
      </c>
      <c r="F3543" s="7" t="s">
        <v>1363</v>
      </c>
      <c r="G3543" s="7" t="s">
        <v>1364</v>
      </c>
      <c r="H3543">
        <v>5.045</v>
      </c>
      <c r="I3543" s="46" t="s">
        <v>37</v>
      </c>
      <c r="K3543" s="46"/>
      <c r="L3543" t="s">
        <v>4553</v>
      </c>
      <c r="M3543" t="s">
        <v>39</v>
      </c>
      <c r="N3543" s="40"/>
      <c r="O3543" s="40"/>
      <c r="P3543" s="40"/>
      <c r="Q3543" s="40"/>
      <c r="R3543" s="39"/>
      <c r="S3543" s="39"/>
      <c r="T3543" s="39"/>
      <c r="U3543" s="40"/>
      <c r="V3543" s="39"/>
      <c r="W3543" s="69"/>
      <c r="Y3543" t="s">
        <v>40</v>
      </c>
      <c r="AA3543">
        <v>1906</v>
      </c>
      <c r="AB3543" s="46" t="b">
        <f>if((W3543=""),false,true)</f>
        <v>0</v>
      </c>
      <c r="AD3543" s="8"/>
    </row>
    <row r="3544" ht="14.25" customHeight="1">
      <c r="A3544" s="38">
        <v>1268</v>
      </c>
      <c r="B3544" s="46" t="s">
        <v>3548</v>
      </c>
      <c r="C3544" s="46" t="s">
        <v>3549</v>
      </c>
      <c r="D3544" s="46" t="s">
        <v>4524</v>
      </c>
      <c r="E3544" s="46" t="s">
        <v>4548</v>
      </c>
      <c r="F3544" s="7" t="s">
        <v>1281</v>
      </c>
      <c r="G3544" s="7" t="s">
        <v>2411</v>
      </c>
      <c r="H3544">
        <v>2.87958701844731</v>
      </c>
      <c r="I3544" t="s">
        <v>37</v>
      </c>
      <c r="K3544" t="s">
        <v>43</v>
      </c>
      <c r="L3544" t="s">
        <v>3553</v>
      </c>
      <c r="M3544" t="s">
        <v>39</v>
      </c>
      <c r="N3544" s="40"/>
      <c r="O3544" s="40"/>
      <c r="P3544" s="40"/>
      <c r="Q3544" s="40"/>
      <c r="R3544" s="39"/>
      <c r="S3544" s="39"/>
      <c r="T3544" s="39"/>
      <c r="U3544" s="40"/>
      <c r="V3544" s="39"/>
      <c r="W3544" s="69"/>
      <c r="Y3544" t="s">
        <v>40</v>
      </c>
      <c r="AA3544">
        <v>1906</v>
      </c>
      <c r="AB3544" s="46" t="b">
        <f>if((W3544=""),false,true)</f>
        <v>0</v>
      </c>
      <c r="AD3544" s="8"/>
    </row>
    <row r="3545" ht="14.25" customHeight="1">
      <c r="A3545" s="38">
        <v>1274</v>
      </c>
      <c r="B3545" s="46" t="s">
        <v>4554</v>
      </c>
      <c r="C3545" s="46" t="s">
        <v>4555</v>
      </c>
      <c r="D3545" s="46" t="s">
        <v>4524</v>
      </c>
      <c r="E3545" s="46" t="s">
        <v>4548</v>
      </c>
      <c r="F3545" t="s">
        <v>429</v>
      </c>
      <c r="G3545" s="46" t="s">
        <v>590</v>
      </c>
      <c r="H3545">
        <v>0.886</v>
      </c>
      <c r="I3545" t="s">
        <v>37</v>
      </c>
      <c r="L3545" t="s">
        <v>4556</v>
      </c>
      <c r="M3545" t="s">
        <v>39</v>
      </c>
      <c r="N3545" s="40"/>
      <c r="O3545" s="40"/>
      <c r="P3545" s="40"/>
      <c r="Q3545" s="40"/>
      <c r="R3545" s="39"/>
      <c r="S3545" s="39"/>
      <c r="T3545" s="39"/>
      <c r="U3545" s="40"/>
      <c r="V3545" s="39"/>
      <c r="W3545" s="69"/>
      <c r="Y3545" t="s">
        <v>40</v>
      </c>
      <c r="AA3545">
        <v>1906</v>
      </c>
      <c r="AB3545" s="46" t="b">
        <f>if((W3545=""),false,true)</f>
        <v>0</v>
      </c>
      <c r="AD3545" s="8"/>
    </row>
    <row r="3546" ht="14.25" customHeight="1">
      <c r="A3546" s="38">
        <v>1274</v>
      </c>
      <c r="B3546" s="46" t="s">
        <v>4554</v>
      </c>
      <c r="C3546" s="46" t="s">
        <v>4555</v>
      </c>
      <c r="D3546" s="46" t="s">
        <v>4524</v>
      </c>
      <c r="E3546" s="46" t="s">
        <v>4548</v>
      </c>
      <c r="F3546" t="s">
        <v>994</v>
      </c>
      <c r="G3546" s="46" t="s">
        <v>4557</v>
      </c>
      <c r="H3546">
        <v>0.679</v>
      </c>
      <c r="I3546" t="s">
        <v>37</v>
      </c>
      <c r="L3546" t="s">
        <v>4556</v>
      </c>
      <c r="M3546" t="s">
        <v>39</v>
      </c>
      <c r="N3546" s="40"/>
      <c r="O3546" s="40"/>
      <c r="P3546" s="40"/>
      <c r="Q3546" s="40"/>
      <c r="R3546" s="39"/>
      <c r="S3546" s="39"/>
      <c r="T3546" s="39"/>
      <c r="U3546" s="40"/>
      <c r="V3546" s="39"/>
      <c r="W3546" s="69"/>
      <c r="Y3546" t="s">
        <v>40</v>
      </c>
      <c r="AA3546">
        <v>1906</v>
      </c>
      <c r="AB3546" s="46" t="b">
        <f>if((W3546=""),false,true)</f>
        <v>0</v>
      </c>
      <c r="AD3546" s="8"/>
    </row>
    <row r="3547" ht="14.25" customHeight="1">
      <c r="A3547" s="38">
        <v>1283</v>
      </c>
      <c r="B3547" s="46" t="s">
        <v>31</v>
      </c>
      <c r="C3547" s="46" t="s">
        <v>32</v>
      </c>
      <c r="D3547" s="46" t="s">
        <v>4524</v>
      </c>
      <c r="E3547" s="46" t="s">
        <v>4548</v>
      </c>
      <c r="F3547" t="s">
        <v>35</v>
      </c>
      <c r="G3547" s="46" t="s">
        <v>36</v>
      </c>
      <c r="H3547">
        <v>0.1584893192</v>
      </c>
      <c r="I3547" t="s">
        <v>37</v>
      </c>
      <c r="L3547" t="s">
        <v>38</v>
      </c>
      <c r="M3547" t="s">
        <v>39</v>
      </c>
      <c r="N3547" s="40"/>
      <c r="O3547" s="40"/>
      <c r="P3547" s="40"/>
      <c r="Q3547" s="40"/>
      <c r="R3547" s="39"/>
      <c r="S3547" s="39"/>
      <c r="T3547" s="39"/>
      <c r="U3547" s="40"/>
      <c r="V3547" s="39"/>
      <c r="W3547" s="69"/>
      <c r="Y3547" t="s">
        <v>40</v>
      </c>
      <c r="AA3547">
        <v>1906</v>
      </c>
      <c r="AB3547" s="46" t="b">
        <f>if((W3547=""),false,true)</f>
        <v>0</v>
      </c>
      <c r="AD3547" s="8"/>
    </row>
    <row r="3548" ht="14.25" customHeight="1">
      <c r="A3548" s="38">
        <v>1287</v>
      </c>
      <c r="B3548" s="46" t="s">
        <v>53</v>
      </c>
      <c r="C3548" s="46" t="s">
        <v>45</v>
      </c>
      <c r="D3548" s="46" t="s">
        <v>4524</v>
      </c>
      <c r="E3548" s="46" t="s">
        <v>4548</v>
      </c>
      <c r="F3548" t="s">
        <v>48</v>
      </c>
      <c r="G3548" s="46" t="s">
        <v>49</v>
      </c>
      <c r="H3548">
        <v>0.09332543008</v>
      </c>
      <c r="I3548" t="s">
        <v>37</v>
      </c>
      <c r="L3548" t="s">
        <v>50</v>
      </c>
      <c r="M3548" t="s">
        <v>39</v>
      </c>
      <c r="N3548" s="40"/>
      <c r="O3548" s="40"/>
      <c r="P3548" s="40"/>
      <c r="Q3548" s="40"/>
      <c r="R3548" s="39"/>
      <c r="S3548" s="39"/>
      <c r="T3548" s="39"/>
      <c r="U3548" s="40"/>
      <c r="V3548" s="39"/>
      <c r="W3548" s="69"/>
      <c r="Y3548" t="s">
        <v>40</v>
      </c>
      <c r="AA3548">
        <v>1906</v>
      </c>
      <c r="AB3548" s="46" t="b">
        <v>0</v>
      </c>
      <c r="AD3548" s="8"/>
    </row>
    <row r="3549" ht="14.25" customHeight="1">
      <c r="A3549" s="38">
        <v>1287</v>
      </c>
      <c r="B3549" s="46" t="s">
        <v>653</v>
      </c>
      <c r="C3549" s="46" t="s">
        <v>45</v>
      </c>
      <c r="D3549" s="46" t="s">
        <v>4524</v>
      </c>
      <c r="E3549" s="46" t="s">
        <v>4558</v>
      </c>
      <c r="F3549" t="s">
        <v>48</v>
      </c>
      <c r="G3549" s="46" t="s">
        <v>49</v>
      </c>
      <c r="H3549">
        <v>0.08633760556</v>
      </c>
      <c r="I3549" t="s">
        <v>37</v>
      </c>
      <c r="L3549" t="s">
        <v>50</v>
      </c>
      <c r="M3549" t="s">
        <v>39</v>
      </c>
      <c r="N3549" s="40"/>
      <c r="O3549" s="40"/>
      <c r="P3549" s="40"/>
      <c r="Q3549" s="40"/>
      <c r="R3549" s="39"/>
      <c r="S3549" s="39"/>
      <c r="T3549" s="39"/>
      <c r="U3549" s="40"/>
      <c r="V3549" s="39"/>
      <c r="W3549" s="69"/>
      <c r="Y3549" t="s">
        <v>40</v>
      </c>
      <c r="AA3549">
        <v>70309</v>
      </c>
      <c r="AB3549" s="46" t="b">
        <v>0</v>
      </c>
      <c r="AD3549" s="8"/>
    </row>
    <row r="3550" ht="14.25" customHeight="1">
      <c r="A3550" s="38">
        <v>1299</v>
      </c>
      <c r="B3550" s="46" t="s">
        <v>4559</v>
      </c>
      <c r="C3550" s="30" t="s">
        <v>4560</v>
      </c>
      <c r="D3550" s="46" t="s">
        <v>4524</v>
      </c>
      <c r="E3550" s="46" t="s">
        <v>4548</v>
      </c>
      <c r="F3550" s="12" t="s">
        <v>924</v>
      </c>
      <c r="G3550" s="12" t="s">
        <v>925</v>
      </c>
      <c r="H3550">
        <v>1.616</v>
      </c>
      <c r="I3550" t="s">
        <v>37</v>
      </c>
      <c r="K3550" t="s">
        <v>43</v>
      </c>
      <c r="L3550" s="46" t="str">
        <f>((I3550&amp;A3550)&amp;"-")&amp;B3550</f>
        <v>REF1299-Edgar A. Ahumada; Daniel R. Delgado; Fleming Martínez. Corrigendum to Solution thermodynamics of acetaminophen in some PEG400 + water mixtures [Fluid Phase Equilibr. 332 (2012) 120–127]</v>
      </c>
      <c r="M3550" t="s">
        <v>39</v>
      </c>
      <c r="N3550" s="40"/>
      <c r="O3550" s="40"/>
      <c r="P3550" s="40"/>
      <c r="Q3550" s="40"/>
      <c r="R3550" s="39"/>
      <c r="S3550" s="39"/>
      <c r="T3550" s="39"/>
      <c r="U3550" s="40"/>
      <c r="V3550" s="39"/>
      <c r="W3550" s="69"/>
      <c r="Y3550" t="s">
        <v>40</v>
      </c>
      <c r="AA3550">
        <v>1906</v>
      </c>
      <c r="AB3550" s="46" t="b">
        <v>0</v>
      </c>
      <c r="AD3550" s="8"/>
    </row>
    <row r="3551" ht="14.25" customHeight="1">
      <c r="A3551" s="38">
        <v>1299</v>
      </c>
      <c r="B3551" s="46" t="s">
        <v>4559</v>
      </c>
      <c r="C3551" s="30" t="s">
        <v>4560</v>
      </c>
      <c r="D3551" s="46" t="s">
        <v>4524</v>
      </c>
      <c r="E3551" s="46" t="s">
        <v>4548</v>
      </c>
      <c r="F3551" s="12" t="s">
        <v>927</v>
      </c>
      <c r="G3551" s="12" t="s">
        <v>928</v>
      </c>
      <c r="H3551">
        <v>0.2658</v>
      </c>
      <c r="I3551" t="s">
        <v>37</v>
      </c>
      <c r="K3551" t="s">
        <v>43</v>
      </c>
      <c r="L3551" s="46" t="str">
        <f>((I3551&amp;A3551)&amp;"-")&amp;B3551</f>
        <v>REF1299-Edgar A. Ahumada; Daniel R. Delgado; Fleming Martínez. Corrigendum to Solution thermodynamics of acetaminophen in some PEG400 + water mixtures [Fluid Phase Equilibr. 332 (2012) 120–127]</v>
      </c>
      <c r="M3551" t="s">
        <v>39</v>
      </c>
      <c r="N3551" s="40"/>
      <c r="O3551" s="40"/>
      <c r="P3551" s="40"/>
      <c r="Q3551" s="40"/>
      <c r="R3551" s="39"/>
      <c r="S3551" s="39"/>
      <c r="T3551" s="39"/>
      <c r="U3551" s="40"/>
      <c r="V3551" s="39"/>
      <c r="W3551" s="69"/>
      <c r="Y3551" t="s">
        <v>40</v>
      </c>
      <c r="AA3551">
        <v>1906</v>
      </c>
      <c r="AB3551" s="46" t="b">
        <v>0</v>
      </c>
      <c r="AD3551" s="8"/>
    </row>
    <row r="3552" ht="14.25" customHeight="1">
      <c r="A3552" s="38">
        <v>1299</v>
      </c>
      <c r="B3552" s="46" t="s">
        <v>4559</v>
      </c>
      <c r="C3552" s="30" t="s">
        <v>4560</v>
      </c>
      <c r="D3552" s="46" t="s">
        <v>4524</v>
      </c>
      <c r="E3552" s="46" t="s">
        <v>4548</v>
      </c>
      <c r="F3552" s="12" t="s">
        <v>929</v>
      </c>
      <c r="G3552" s="12" t="s">
        <v>928</v>
      </c>
      <c r="H3552">
        <v>0.956</v>
      </c>
      <c r="I3552" t="s">
        <v>37</v>
      </c>
      <c r="K3552" t="s">
        <v>43</v>
      </c>
      <c r="L3552" s="46" t="str">
        <f>((I3552&amp;A3552)&amp;"-")&amp;B3552</f>
        <v>REF1299-Edgar A. Ahumada; Daniel R. Delgado; Fleming Martínez. Corrigendum to Solution thermodynamics of acetaminophen in some PEG400 + water mixtures [Fluid Phase Equilibr. 332 (2012) 120–127]</v>
      </c>
      <c r="M3552" t="s">
        <v>39</v>
      </c>
      <c r="N3552" s="40"/>
      <c r="O3552" s="40"/>
      <c r="P3552" s="40"/>
      <c r="Q3552" s="40"/>
      <c r="R3552" s="39"/>
      <c r="S3552" s="39"/>
      <c r="T3552" s="39"/>
      <c r="U3552" s="40"/>
      <c r="V3552" s="39"/>
      <c r="W3552" s="69"/>
      <c r="Y3552" t="s">
        <v>40</v>
      </c>
      <c r="AA3552">
        <v>1906</v>
      </c>
      <c r="AB3552" s="46" t="b">
        <v>0</v>
      </c>
      <c r="AD3552" s="8"/>
    </row>
    <row r="3553" ht="14.25" customHeight="1">
      <c r="A3553" s="38">
        <v>1299</v>
      </c>
      <c r="B3553" s="46" t="s">
        <v>4559</v>
      </c>
      <c r="C3553" s="30" t="s">
        <v>4560</v>
      </c>
      <c r="D3553" s="46" t="s">
        <v>4524</v>
      </c>
      <c r="E3553" s="46" t="s">
        <v>4548</v>
      </c>
      <c r="F3553" s="12" t="s">
        <v>930</v>
      </c>
      <c r="G3553" s="12" t="s">
        <v>928</v>
      </c>
      <c r="H3553">
        <v>1.613</v>
      </c>
      <c r="I3553" t="s">
        <v>37</v>
      </c>
      <c r="K3553" t="s">
        <v>43</v>
      </c>
      <c r="L3553" s="46" t="str">
        <f>((I3553&amp;A3553)&amp;"-")&amp;B3553</f>
        <v>REF1299-Edgar A. Ahumada; Daniel R. Delgado; Fleming Martínez. Corrigendum to Solution thermodynamics of acetaminophen in some PEG400 + water mixtures [Fluid Phase Equilibr. 332 (2012) 120–127]</v>
      </c>
      <c r="M3553" t="s">
        <v>39</v>
      </c>
      <c r="N3553" s="40"/>
      <c r="O3553" s="40"/>
      <c r="P3553" s="40"/>
      <c r="Q3553" s="40"/>
      <c r="R3553" s="39"/>
      <c r="S3553" s="39"/>
      <c r="T3553" s="39"/>
      <c r="U3553" s="40"/>
      <c r="V3553" s="39"/>
      <c r="W3553" s="69"/>
      <c r="Y3553" t="s">
        <v>40</v>
      </c>
      <c r="AA3553">
        <v>1906</v>
      </c>
      <c r="AB3553" s="46" t="b">
        <v>0</v>
      </c>
      <c r="AD3553" s="8"/>
    </row>
    <row r="3554" ht="14.25" customHeight="1">
      <c r="A3554" s="38">
        <v>1299</v>
      </c>
      <c r="B3554" s="46" t="s">
        <v>4559</v>
      </c>
      <c r="C3554" s="30" t="s">
        <v>4560</v>
      </c>
      <c r="D3554" s="46" t="s">
        <v>4524</v>
      </c>
      <c r="E3554" s="46" t="s">
        <v>4548</v>
      </c>
      <c r="F3554" t="s">
        <v>48</v>
      </c>
      <c r="G3554" s="12" t="s">
        <v>49</v>
      </c>
      <c r="H3554">
        <v>0.1029</v>
      </c>
      <c r="I3554" t="s">
        <v>37</v>
      </c>
      <c r="K3554" t="s">
        <v>43</v>
      </c>
      <c r="L3554" s="46" t="str">
        <f>((I3554&amp;A3554)&amp;"-")&amp;B3554</f>
        <v>REF1299-Edgar A. Ahumada; Daniel R. Delgado; Fleming Martínez. Corrigendum to Solution thermodynamics of acetaminophen in some PEG400 + water mixtures [Fluid Phase Equilibr. 332 (2012) 120–127]</v>
      </c>
      <c r="M3554" t="s">
        <v>39</v>
      </c>
      <c r="N3554" s="40"/>
      <c r="O3554" s="40"/>
      <c r="P3554" s="40"/>
      <c r="Q3554" s="40"/>
      <c r="R3554" s="39"/>
      <c r="S3554" s="39"/>
      <c r="T3554" s="39"/>
      <c r="U3554" s="40"/>
      <c r="V3554" s="39"/>
      <c r="W3554" s="69"/>
      <c r="Y3554" t="s">
        <v>40</v>
      </c>
      <c r="AA3554">
        <v>1906</v>
      </c>
      <c r="AB3554" s="46" t="b">
        <v>0</v>
      </c>
      <c r="AD3554" s="8"/>
    </row>
    <row r="3555" ht="14.25" customHeight="1">
      <c r="A3555" s="38">
        <v>1308</v>
      </c>
      <c r="B3555" s="46" t="s">
        <v>41</v>
      </c>
      <c r="C3555" s="46" t="s">
        <v>42</v>
      </c>
      <c r="D3555" s="46" t="s">
        <v>4524</v>
      </c>
      <c r="E3555" s="46" t="s">
        <v>4548</v>
      </c>
      <c r="F3555" t="s">
        <v>35</v>
      </c>
      <c r="G3555" s="12" t="s">
        <v>36</v>
      </c>
      <c r="H3555">
        <v>0.153108746168203</v>
      </c>
      <c r="I3555" t="s">
        <v>37</v>
      </c>
      <c r="K3555" s="47" t="s">
        <v>43</v>
      </c>
      <c r="L3555" s="47" t="str">
        <f>((I3555&amp;A3555)&amp;"-")&amp;B3555</f>
        <v>REF1308-Abraham M.H. and Acree Jr. W.E. The solubility of liquid and solid compounds in dry octan-1-ol. Chemosphere (2013)</v>
      </c>
      <c r="M3555" t="s">
        <v>39</v>
      </c>
      <c r="N3555" s="71"/>
      <c r="O3555" s="71"/>
      <c r="P3555" s="71"/>
      <c r="Q3555" s="71"/>
      <c r="R3555" s="29"/>
      <c r="S3555" s="29"/>
      <c r="T3555" s="29"/>
      <c r="U3555" s="71"/>
      <c r="V3555" s="29"/>
      <c r="W3555" s="60"/>
      <c r="Y3555" t="s">
        <v>40</v>
      </c>
      <c r="AA3555">
        <v>1906</v>
      </c>
      <c r="AB3555" t="b">
        <f>if((W3555=""),false,true)</f>
        <v>0</v>
      </c>
      <c r="AD3555" s="37"/>
    </row>
    <row r="3556" ht="14.25" customHeight="1">
      <c r="A3556" s="38">
        <v>925</v>
      </c>
      <c r="B3556" s="46" t="s">
        <v>4529</v>
      </c>
      <c r="C3556" s="46" t="s">
        <v>4530</v>
      </c>
      <c r="D3556" s="46" t="s">
        <v>4561</v>
      </c>
      <c r="E3556" s="46" t="s">
        <v>4525</v>
      </c>
      <c r="F3556" s="41" t="s">
        <v>429</v>
      </c>
      <c r="G3556" s="41" t="s">
        <v>590</v>
      </c>
      <c r="H3556" s="65">
        <v>2.782</v>
      </c>
      <c r="I3556" t="s">
        <v>4531</v>
      </c>
      <c r="K3556" s="46" t="s">
        <v>43</v>
      </c>
      <c r="L3556" s="46" t="s">
        <v>4532</v>
      </c>
      <c r="M3556" t="s">
        <v>39</v>
      </c>
      <c r="N3556" s="40">
        <f>U3556*V3556</f>
        <v>37.000463487154</v>
      </c>
      <c r="O3556" s="56">
        <v>46.0684</v>
      </c>
      <c r="P3556" s="56">
        <v>0.7893</v>
      </c>
      <c r="Q3556" s="56">
        <v>1.249</v>
      </c>
      <c r="R3556" s="39">
        <f>O3556/P3556</f>
        <v>58.3661472190548</v>
      </c>
      <c r="S3556" s="39">
        <f>N3556/Q3556</f>
        <v>29.6240700457598</v>
      </c>
      <c r="T3556" s="39">
        <f>R3556+S3556</f>
        <v>87.9902172648147</v>
      </c>
      <c r="U3556" s="40">
        <v>151.163</v>
      </c>
      <c r="V3556" s="39">
        <v>0.244771958</v>
      </c>
      <c r="W3556" s="69">
        <f>round(((1000*V3556)/T3556),3)</f>
        <v>2.782</v>
      </c>
      <c r="Y3556" t="s">
        <v>40</v>
      </c>
      <c r="AA3556">
        <v>1906</v>
      </c>
      <c r="AB3556" t="b">
        <v>1</v>
      </c>
      <c r="AD3556" s="8"/>
    </row>
    <row r="3557" ht="14.25" customHeight="1">
      <c r="A3557" s="38">
        <v>35</v>
      </c>
      <c r="B3557" s="44" t="s">
        <v>1684</v>
      </c>
      <c r="C3557" s="46" t="s">
        <v>4562</v>
      </c>
      <c r="D3557" s="46" t="s">
        <v>4563</v>
      </c>
      <c r="E3557" s="46" t="s">
        <v>4564</v>
      </c>
      <c r="F3557" s="41" t="s">
        <v>586</v>
      </c>
      <c r="G3557" s="41" t="s">
        <v>4565</v>
      </c>
      <c r="H3557" s="65">
        <v>1.419</v>
      </c>
      <c r="I3557" t="s">
        <v>431</v>
      </c>
      <c r="K3557" s="46"/>
      <c r="L3557" s="46" t="str">
        <f>((I3557&amp;A3557)&amp;"-")&amp;B3557</f>
        <v>ONSC35-1-</v>
      </c>
      <c r="M3557" t="s">
        <v>4566</v>
      </c>
      <c r="N3557" s="40"/>
      <c r="O3557" s="40"/>
      <c r="P3557" s="40"/>
      <c r="Q3557" s="40"/>
      <c r="R3557" s="39"/>
      <c r="S3557" s="39"/>
      <c r="T3557" s="39"/>
      <c r="U3557" s="40"/>
      <c r="V3557" s="39"/>
      <c r="W3557" s="69"/>
      <c r="Y3557" t="s">
        <v>40</v>
      </c>
      <c r="AA3557">
        <v>880</v>
      </c>
      <c r="AB3557" t="b">
        <f>if((W3557=""),false,true)</f>
        <v>0</v>
      </c>
      <c r="AD3557" s="8"/>
    </row>
    <row r="3558" ht="14.25" customHeight="1">
      <c r="A3558" s="38">
        <v>928</v>
      </c>
      <c r="B3558" s="46" t="s">
        <v>4541</v>
      </c>
      <c r="C3558" s="46" t="s">
        <v>4538</v>
      </c>
      <c r="D3558" s="46" t="s">
        <v>4563</v>
      </c>
      <c r="E3558" s="46" t="s">
        <v>4564</v>
      </c>
      <c r="F3558" s="41" t="s">
        <v>35</v>
      </c>
      <c r="G3558" s="41" t="s">
        <v>36</v>
      </c>
      <c r="H3558" s="65">
        <v>0.601</v>
      </c>
      <c r="I3558" t="s">
        <v>4539</v>
      </c>
      <c r="K3558" s="46" t="s">
        <v>43</v>
      </c>
      <c r="L3558" s="46" t="s">
        <v>4540</v>
      </c>
      <c r="M3558" t="s">
        <v>39</v>
      </c>
      <c r="N3558" s="40"/>
      <c r="O3558" s="56"/>
      <c r="P3558" s="56"/>
      <c r="Q3558" s="56"/>
      <c r="R3558" s="39"/>
      <c r="S3558" s="39"/>
      <c r="T3558" s="39"/>
      <c r="U3558" s="40"/>
      <c r="V3558" s="39"/>
      <c r="W3558" s="69"/>
      <c r="Y3558" t="s">
        <v>40</v>
      </c>
      <c r="AA3558">
        <v>880</v>
      </c>
      <c r="AB3558" t="b">
        <v>0</v>
      </c>
      <c r="AD3558" s="8"/>
    </row>
    <row r="3559" ht="14.25" customHeight="1">
      <c r="A3559" s="38">
        <v>928</v>
      </c>
      <c r="B3559" s="46" t="s">
        <v>4541</v>
      </c>
      <c r="C3559" s="46" t="s">
        <v>4538</v>
      </c>
      <c r="D3559" s="46" t="s">
        <v>4563</v>
      </c>
      <c r="E3559" s="46" t="s">
        <v>4564</v>
      </c>
      <c r="F3559" s="41" t="s">
        <v>1603</v>
      </c>
      <c r="G3559" s="41" t="s">
        <v>1674</v>
      </c>
      <c r="H3559" s="65">
        <v>1.86</v>
      </c>
      <c r="I3559" t="s">
        <v>4539</v>
      </c>
      <c r="K3559" s="46" t="s">
        <v>43</v>
      </c>
      <c r="L3559" s="46" t="s">
        <v>4540</v>
      </c>
      <c r="M3559" t="s">
        <v>39</v>
      </c>
      <c r="N3559" s="40"/>
      <c r="O3559" s="56"/>
      <c r="P3559" s="56"/>
      <c r="Q3559" s="56"/>
      <c r="R3559" s="39"/>
      <c r="S3559" s="39"/>
      <c r="T3559" s="39"/>
      <c r="U3559" s="40"/>
      <c r="V3559" s="39"/>
      <c r="W3559" s="69"/>
      <c r="Y3559" t="s">
        <v>40</v>
      </c>
      <c r="AA3559">
        <v>880</v>
      </c>
      <c r="AB3559" t="b">
        <v>0</v>
      </c>
      <c r="AD3559" s="8"/>
    </row>
    <row r="3560" ht="14.25" customHeight="1">
      <c r="A3560" s="38">
        <v>928</v>
      </c>
      <c r="B3560" s="46" t="s">
        <v>4541</v>
      </c>
      <c r="C3560" s="46" t="s">
        <v>4538</v>
      </c>
      <c r="D3560" s="46" t="s">
        <v>4563</v>
      </c>
      <c r="E3560" s="46" t="s">
        <v>4564</v>
      </c>
      <c r="F3560" s="41" t="s">
        <v>695</v>
      </c>
      <c r="G3560" s="41" t="s">
        <v>696</v>
      </c>
      <c r="H3560" s="65">
        <v>0.0015</v>
      </c>
      <c r="I3560" t="s">
        <v>4539</v>
      </c>
      <c r="K3560" s="46" t="s">
        <v>43</v>
      </c>
      <c r="L3560" s="46" t="s">
        <v>4540</v>
      </c>
      <c r="M3560" t="s">
        <v>39</v>
      </c>
      <c r="N3560" s="40"/>
      <c r="O3560" s="56"/>
      <c r="P3560" s="56"/>
      <c r="Q3560" s="56"/>
      <c r="R3560" s="39"/>
      <c r="S3560" s="39"/>
      <c r="T3560" s="39"/>
      <c r="U3560" s="40"/>
      <c r="V3560" s="39"/>
      <c r="W3560" s="69"/>
      <c r="Y3560" t="s">
        <v>40</v>
      </c>
      <c r="AA3560">
        <v>880</v>
      </c>
      <c r="AB3560" t="b">
        <v>0</v>
      </c>
      <c r="AD3560" s="8"/>
    </row>
    <row r="3561" ht="14.25" customHeight="1">
      <c r="A3561" s="38">
        <v>928</v>
      </c>
      <c r="B3561" s="46" t="s">
        <v>4541</v>
      </c>
      <c r="C3561" s="46" t="s">
        <v>4538</v>
      </c>
      <c r="D3561" s="46" t="s">
        <v>4563</v>
      </c>
      <c r="E3561" s="46" t="s">
        <v>4564</v>
      </c>
      <c r="F3561" s="41" t="s">
        <v>4542</v>
      </c>
      <c r="G3561" s="41" t="s">
        <v>4543</v>
      </c>
      <c r="H3561" s="65">
        <v>0.0722</v>
      </c>
      <c r="I3561" t="s">
        <v>4539</v>
      </c>
      <c r="K3561" s="46" t="s">
        <v>43</v>
      </c>
      <c r="L3561" s="46" t="s">
        <v>4540</v>
      </c>
      <c r="M3561" t="s">
        <v>39</v>
      </c>
      <c r="N3561" s="40"/>
      <c r="O3561" s="56"/>
      <c r="P3561" s="56"/>
      <c r="Q3561" s="56"/>
      <c r="R3561" s="39"/>
      <c r="S3561" s="39"/>
      <c r="T3561" s="39"/>
      <c r="U3561" s="40"/>
      <c r="V3561" s="39"/>
      <c r="W3561" s="69"/>
      <c r="Y3561" t="s">
        <v>40</v>
      </c>
      <c r="AA3561">
        <v>880</v>
      </c>
      <c r="AB3561" t="b">
        <v>0</v>
      </c>
      <c r="AD3561" s="8"/>
    </row>
    <row r="3562" ht="14.25" customHeight="1">
      <c r="A3562" s="38">
        <v>930</v>
      </c>
      <c r="B3562" s="46" t="s">
        <v>4567</v>
      </c>
      <c r="C3562" s="46" t="s">
        <v>4568</v>
      </c>
      <c r="D3562" s="46" t="s">
        <v>4563</v>
      </c>
      <c r="E3562" s="46" t="s">
        <v>4564</v>
      </c>
      <c r="F3562" s="41" t="s">
        <v>35</v>
      </c>
      <c r="G3562" s="41" t="s">
        <v>36</v>
      </c>
      <c r="H3562" s="65">
        <v>0.647</v>
      </c>
      <c r="I3562" t="s">
        <v>4569</v>
      </c>
      <c r="K3562" s="46" t="s">
        <v>998</v>
      </c>
      <c r="L3562" s="46" t="s">
        <v>4570</v>
      </c>
      <c r="M3562" t="s">
        <v>39</v>
      </c>
      <c r="N3562" s="40">
        <f>U3562*V3562</f>
        <v>15.0181333183152</v>
      </c>
      <c r="O3562" s="56">
        <v>130.2279</v>
      </c>
      <c r="P3562" s="56">
        <v>0.823</v>
      </c>
      <c r="Q3562" s="56">
        <v>1.103</v>
      </c>
      <c r="R3562" s="39">
        <f>O3562/P3562</f>
        <v>158.23560145808</v>
      </c>
      <c r="S3562" s="39">
        <f>N3562/Q3562</f>
        <v>13.6157147038216</v>
      </c>
      <c r="T3562" s="39">
        <f>R3562+S3562</f>
        <v>171.851316161902</v>
      </c>
      <c r="U3562" s="40">
        <v>135.1632</v>
      </c>
      <c r="V3562" s="39">
        <v>0.111111111</v>
      </c>
      <c r="W3562" s="69">
        <f>round(((1000*V3562)/T3562),3)</f>
        <v>0.647</v>
      </c>
      <c r="Y3562" t="s">
        <v>40</v>
      </c>
      <c r="AA3562">
        <v>880</v>
      </c>
      <c r="AB3562" t="b">
        <v>1</v>
      </c>
      <c r="AD3562" s="8"/>
    </row>
    <row r="3563" ht="14.25" customHeight="1">
      <c r="A3563" s="38">
        <v>931</v>
      </c>
      <c r="B3563" s="46" t="s">
        <v>3374</v>
      </c>
      <c r="C3563" s="46" t="s">
        <v>4571</v>
      </c>
      <c r="D3563" s="46" t="s">
        <v>4563</v>
      </c>
      <c r="E3563" s="46" t="s">
        <v>4564</v>
      </c>
      <c r="F3563" s="41" t="s">
        <v>48</v>
      </c>
      <c r="G3563" s="41" t="s">
        <v>49</v>
      </c>
      <c r="H3563" s="65">
        <v>0.10964782</v>
      </c>
      <c r="I3563" t="s">
        <v>37</v>
      </c>
      <c r="K3563" s="46" t="s">
        <v>770</v>
      </c>
      <c r="L3563" s="46" t="s">
        <v>4572</v>
      </c>
      <c r="M3563" t="s">
        <v>39</v>
      </c>
      <c r="N3563" s="40"/>
      <c r="O3563" s="56"/>
      <c r="P3563" s="56"/>
      <c r="Q3563" s="56"/>
      <c r="R3563" s="39"/>
      <c r="S3563" s="39"/>
      <c r="T3563" s="39"/>
      <c r="U3563" s="40"/>
      <c r="V3563" s="39"/>
      <c r="W3563" s="69"/>
      <c r="Y3563" t="s">
        <v>40</v>
      </c>
      <c r="AA3563">
        <v>880</v>
      </c>
      <c r="AB3563" t="b">
        <v>0</v>
      </c>
      <c r="AD3563" s="8"/>
    </row>
    <row r="3564" ht="14.25" customHeight="1">
      <c r="A3564" s="38">
        <v>941</v>
      </c>
      <c r="B3564" s="46" t="s">
        <v>3595</v>
      </c>
      <c r="C3564" s="46" t="s">
        <v>3596</v>
      </c>
      <c r="D3564" s="46" t="s">
        <v>4563</v>
      </c>
      <c r="E3564" s="46" t="s">
        <v>4564</v>
      </c>
      <c r="F3564" s="41" t="s">
        <v>35</v>
      </c>
      <c r="G3564" s="41" t="s">
        <v>36</v>
      </c>
      <c r="H3564" s="65">
        <v>0.961</v>
      </c>
      <c r="I3564" t="s">
        <v>4546</v>
      </c>
      <c r="K3564" s="46" t="s">
        <v>43</v>
      </c>
      <c r="L3564" s="46" t="s">
        <v>3600</v>
      </c>
      <c r="M3564" t="s">
        <v>39</v>
      </c>
      <c r="N3564" s="40">
        <f>U3564*V3564</f>
        <v>23.2930720412976</v>
      </c>
      <c r="O3564" s="56">
        <v>130.2279</v>
      </c>
      <c r="P3564" s="56">
        <v>0.823</v>
      </c>
      <c r="Q3564" s="56">
        <v>1.103</v>
      </c>
      <c r="R3564" s="39">
        <f>O3564/P3564</f>
        <v>158.23560145808</v>
      </c>
      <c r="S3564" s="39">
        <f>N3564/Q3564</f>
        <v>21.1179256947394</v>
      </c>
      <c r="T3564" s="39">
        <f>R3564+S3564</f>
        <v>179.35352715282</v>
      </c>
      <c r="U3564" s="40">
        <v>135.1632</v>
      </c>
      <c r="V3564" s="39">
        <v>0.172332943</v>
      </c>
      <c r="W3564" s="69">
        <f>round(((1000*V3564)/T3564),3)</f>
        <v>0.961</v>
      </c>
      <c r="Y3564" t="s">
        <v>40</v>
      </c>
      <c r="AA3564">
        <v>880</v>
      </c>
      <c r="AB3564" t="b">
        <v>1</v>
      </c>
      <c r="AD3564" s="8"/>
    </row>
    <row r="3565" ht="14.25" customHeight="1">
      <c r="A3565" s="38">
        <v>941</v>
      </c>
      <c r="B3565" s="46" t="s">
        <v>3595</v>
      </c>
      <c r="C3565" s="46" t="s">
        <v>3596</v>
      </c>
      <c r="D3565" s="46" t="s">
        <v>4563</v>
      </c>
      <c r="E3565" s="46" t="s">
        <v>4564</v>
      </c>
      <c r="F3565" s="41" t="s">
        <v>715</v>
      </c>
      <c r="G3565" s="41" t="s">
        <v>716</v>
      </c>
      <c r="H3565" s="65">
        <v>0</v>
      </c>
      <c r="I3565" t="s">
        <v>4546</v>
      </c>
      <c r="K3565" s="46" t="s">
        <v>43</v>
      </c>
      <c r="L3565" s="46" t="s">
        <v>3600</v>
      </c>
      <c r="M3565" t="s">
        <v>39</v>
      </c>
      <c r="N3565" s="40">
        <f>U3565*V3565</f>
        <v>0.0017436027</v>
      </c>
      <c r="O3565" s="56">
        <v>86.1754</v>
      </c>
      <c r="P3565" s="56">
        <v>0.675</v>
      </c>
      <c r="Q3565" s="56">
        <v>1.103</v>
      </c>
      <c r="R3565" s="39">
        <f>O3565/P3565</f>
        <v>127.667259259259</v>
      </c>
      <c r="S3565" s="39">
        <f>N3565/Q3565</f>
        <v>0.001580782139619</v>
      </c>
      <c r="T3565" s="39">
        <f>R3565+S3565</f>
        <v>127.668840041399</v>
      </c>
      <c r="U3565" s="40">
        <v>135.163</v>
      </c>
      <c r="V3565" s="39">
        <v>0.0000129</v>
      </c>
      <c r="W3565" s="69">
        <f>round(((1000*V3565)/T3565),3)</f>
        <v>0</v>
      </c>
      <c r="Y3565" t="s">
        <v>40</v>
      </c>
      <c r="AA3565">
        <v>880</v>
      </c>
      <c r="AB3565" t="b">
        <v>1</v>
      </c>
      <c r="AD3565" s="8"/>
    </row>
    <row r="3566" ht="14.25" customHeight="1">
      <c r="A3566" s="38">
        <v>969</v>
      </c>
      <c r="B3566" s="46" t="s">
        <v>4172</v>
      </c>
      <c r="C3566" s="46" t="s">
        <v>1219</v>
      </c>
      <c r="D3566" s="46" t="s">
        <v>4563</v>
      </c>
      <c r="E3566" s="46" t="s">
        <v>4564</v>
      </c>
      <c r="F3566" s="41" t="s">
        <v>429</v>
      </c>
      <c r="G3566" s="41" t="s">
        <v>590</v>
      </c>
      <c r="H3566" s="65">
        <v>1.922</v>
      </c>
      <c r="I3566" t="s">
        <v>1356</v>
      </c>
      <c r="K3566" s="46" t="s">
        <v>43</v>
      </c>
      <c r="L3566" s="46" t="s">
        <v>4573</v>
      </c>
      <c r="M3566" t="s">
        <v>4566</v>
      </c>
      <c r="N3566" s="40"/>
      <c r="O3566" s="40"/>
      <c r="P3566" s="40"/>
      <c r="Q3566" s="40"/>
      <c r="R3566" s="39"/>
      <c r="S3566" s="39"/>
      <c r="T3566" s="39"/>
      <c r="U3566" s="40"/>
      <c r="V3566" s="39"/>
      <c r="W3566" s="69"/>
      <c r="Y3566" t="s">
        <v>40</v>
      </c>
      <c r="AA3566">
        <v>880</v>
      </c>
      <c r="AB3566" t="b">
        <f>if((W3566=""),false,true)</f>
        <v>0</v>
      </c>
      <c r="AD3566" s="8"/>
    </row>
    <row r="3567" ht="14.25" customHeight="1">
      <c r="A3567" s="38">
        <v>969</v>
      </c>
      <c r="B3567" s="46" t="s">
        <v>4172</v>
      </c>
      <c r="C3567" s="46" t="s">
        <v>1219</v>
      </c>
      <c r="D3567" s="46" t="s">
        <v>4563</v>
      </c>
      <c r="E3567" s="46" t="s">
        <v>4564</v>
      </c>
      <c r="F3567" s="41" t="s">
        <v>434</v>
      </c>
      <c r="G3567" s="41" t="s">
        <v>593</v>
      </c>
      <c r="H3567" s="65">
        <v>2.692</v>
      </c>
      <c r="I3567" t="s">
        <v>1356</v>
      </c>
      <c r="K3567" s="46" t="s">
        <v>770</v>
      </c>
      <c r="L3567" s="46" t="s">
        <v>4573</v>
      </c>
      <c r="M3567" t="s">
        <v>4566</v>
      </c>
      <c r="N3567" s="40"/>
      <c r="O3567" s="40"/>
      <c r="P3567" s="40"/>
      <c r="Q3567" s="40"/>
      <c r="R3567" s="39"/>
      <c r="S3567" s="39"/>
      <c r="T3567" s="39"/>
      <c r="U3567" s="40"/>
      <c r="V3567" s="39"/>
      <c r="W3567" s="69"/>
      <c r="Y3567" t="s">
        <v>40</v>
      </c>
      <c r="AA3567">
        <v>880</v>
      </c>
      <c r="AB3567" t="b">
        <f>if((W3567=""),false,true)</f>
        <v>0</v>
      </c>
      <c r="AD3567" s="8"/>
    </row>
    <row r="3568" ht="14.25" customHeight="1">
      <c r="A3568" s="38">
        <v>969</v>
      </c>
      <c r="B3568" s="46" t="s">
        <v>4172</v>
      </c>
      <c r="C3568" s="46" t="s">
        <v>1219</v>
      </c>
      <c r="D3568" s="46" t="s">
        <v>4563</v>
      </c>
      <c r="E3568" s="46" t="s">
        <v>4564</v>
      </c>
      <c r="F3568" s="41" t="s">
        <v>48</v>
      </c>
      <c r="G3568" s="41" t="s">
        <v>49</v>
      </c>
      <c r="H3568" s="65">
        <v>0.04</v>
      </c>
      <c r="I3568" t="s">
        <v>1356</v>
      </c>
      <c r="K3568" s="46" t="s">
        <v>43</v>
      </c>
      <c r="L3568" s="46" t="s">
        <v>4573</v>
      </c>
      <c r="M3568" t="s">
        <v>4566</v>
      </c>
      <c r="N3568" s="40"/>
      <c r="O3568" s="40"/>
      <c r="P3568" s="40"/>
      <c r="Q3568" s="40"/>
      <c r="R3568" s="39"/>
      <c r="S3568" s="39"/>
      <c r="T3568" s="39"/>
      <c r="U3568" s="40"/>
      <c r="V3568" s="39"/>
      <c r="W3568" s="69"/>
      <c r="Y3568" t="s">
        <v>40</v>
      </c>
      <c r="AA3568">
        <v>880</v>
      </c>
      <c r="AB3568" t="b">
        <f>if((W3568=""),false,true)</f>
        <v>0</v>
      </c>
      <c r="AD3568" s="8"/>
    </row>
    <row r="3569" ht="14.25" customHeight="1">
      <c r="A3569" s="38">
        <v>997</v>
      </c>
      <c r="B3569" s="44" t="s">
        <v>638</v>
      </c>
      <c r="C3569" s="46" t="s">
        <v>639</v>
      </c>
      <c r="D3569" s="46" t="s">
        <v>4563</v>
      </c>
      <c r="E3569" s="46" t="s">
        <v>4564</v>
      </c>
      <c r="F3569" s="5" t="s">
        <v>35</v>
      </c>
      <c r="G3569" s="5" t="s">
        <v>36</v>
      </c>
      <c r="H3569" s="65">
        <v>0.758577575</v>
      </c>
      <c r="I3569" t="s">
        <v>37</v>
      </c>
      <c r="K3569" s="47"/>
      <c r="L3569" s="47" t="str">
        <f>((I3569&amp;A3569)&amp;"-")&amp;B3569</f>
        <v>REF997-Kia Sepassi and Samuel H. Yalkowsky. Solubility Prediction in Octanol: A Technical Note. AAPS PharmSciTech 2006; 7 (1) Article 26</v>
      </c>
      <c r="M3569" t="s">
        <v>39</v>
      </c>
      <c r="N3569" s="71"/>
      <c r="O3569" s="71"/>
      <c r="P3569" s="71"/>
      <c r="Q3569" s="71"/>
      <c r="R3569" s="29"/>
      <c r="S3569" s="29"/>
      <c r="T3569" s="29"/>
      <c r="U3569" s="71"/>
      <c r="V3569" s="29"/>
      <c r="W3569" s="60"/>
      <c r="Y3569" t="s">
        <v>40</v>
      </c>
      <c r="AA3569">
        <v>880</v>
      </c>
      <c r="AB3569" t="b">
        <f>if((W3569=""),false,true)</f>
        <v>0</v>
      </c>
      <c r="AD3569" s="37"/>
    </row>
    <row r="3570" ht="14.25" customHeight="1">
      <c r="A3570" s="38">
        <v>1154</v>
      </c>
      <c r="B3570" s="46" t="s">
        <v>4574</v>
      </c>
      <c r="C3570" s="46" t="s">
        <v>2403</v>
      </c>
      <c r="D3570" s="11" t="s">
        <v>4563</v>
      </c>
      <c r="E3570" s="11" t="s">
        <v>4564</v>
      </c>
      <c r="F3570" s="7" t="s">
        <v>429</v>
      </c>
      <c r="G3570" s="7" t="s">
        <v>590</v>
      </c>
      <c r="H3570">
        <v>1.2752466740529</v>
      </c>
      <c r="I3570" t="s">
        <v>37</v>
      </c>
      <c r="K3570" s="47" t="s">
        <v>43</v>
      </c>
      <c r="L3570" s="47" t="s">
        <v>4575</v>
      </c>
      <c r="M3570" t="s">
        <v>39</v>
      </c>
      <c r="N3570" s="71"/>
      <c r="O3570" s="71"/>
      <c r="P3570" s="71"/>
      <c r="Q3570" s="71"/>
      <c r="R3570" s="29"/>
      <c r="S3570" s="29"/>
      <c r="T3570" s="29"/>
      <c r="U3570" s="71"/>
      <c r="V3570" s="29"/>
      <c r="W3570" s="60"/>
      <c r="Y3570" t="s">
        <v>40</v>
      </c>
      <c r="AA3570">
        <v>880</v>
      </c>
      <c r="AB3570" t="b">
        <f>if((W3570=""),false,true)</f>
        <v>0</v>
      </c>
      <c r="AD3570" s="37"/>
    </row>
    <row r="3571" ht="14.25" customHeight="1">
      <c r="A3571" s="38">
        <v>1154</v>
      </c>
      <c r="B3571" s="46" t="s">
        <v>4574</v>
      </c>
      <c r="C3571" s="46" t="s">
        <v>2403</v>
      </c>
      <c r="D3571" s="11" t="s">
        <v>4563</v>
      </c>
      <c r="E3571" s="11" t="s">
        <v>4564</v>
      </c>
      <c r="F3571" s="7" t="s">
        <v>2084</v>
      </c>
      <c r="G3571" s="7" t="s">
        <v>2085</v>
      </c>
      <c r="H3571">
        <v>0.060406328008451</v>
      </c>
      <c r="I3571" t="s">
        <v>37</v>
      </c>
      <c r="K3571" s="47" t="s">
        <v>43</v>
      </c>
      <c r="L3571" s="47" t="s">
        <v>4575</v>
      </c>
      <c r="M3571" t="s">
        <v>39</v>
      </c>
      <c r="N3571" s="71"/>
      <c r="O3571" s="71"/>
      <c r="P3571" s="71"/>
      <c r="Q3571" s="71"/>
      <c r="R3571" s="29"/>
      <c r="S3571" s="29"/>
      <c r="T3571" s="29"/>
      <c r="U3571" s="71"/>
      <c r="V3571" s="29"/>
      <c r="W3571" s="60"/>
      <c r="Y3571" t="s">
        <v>40</v>
      </c>
      <c r="AA3571">
        <v>880</v>
      </c>
      <c r="AB3571" t="b">
        <f>if((W3571=""),false,true)</f>
        <v>0</v>
      </c>
      <c r="AD3571" s="37"/>
    </row>
    <row r="3572" ht="14.25" customHeight="1">
      <c r="A3572" s="38">
        <v>1154</v>
      </c>
      <c r="B3572" s="46" t="s">
        <v>4574</v>
      </c>
      <c r="C3572" s="46" t="s">
        <v>2403</v>
      </c>
      <c r="D3572" s="11" t="s">
        <v>4563</v>
      </c>
      <c r="E3572" s="11" t="s">
        <v>4564</v>
      </c>
      <c r="F3572" s="7" t="s">
        <v>2087</v>
      </c>
      <c r="G3572" s="7" t="s">
        <v>2085</v>
      </c>
      <c r="H3572">
        <v>0.12436747738424</v>
      </c>
      <c r="I3572" t="s">
        <v>37</v>
      </c>
      <c r="K3572" s="47" t="s">
        <v>43</v>
      </c>
      <c r="L3572" s="47" t="s">
        <v>4575</v>
      </c>
      <c r="M3572" t="s">
        <v>39</v>
      </c>
      <c r="N3572" s="71"/>
      <c r="O3572" s="71"/>
      <c r="P3572" s="71"/>
      <c r="Q3572" s="71"/>
      <c r="R3572" s="29"/>
      <c r="S3572" s="29"/>
      <c r="T3572" s="29"/>
      <c r="U3572" s="71"/>
      <c r="V3572" s="29"/>
      <c r="W3572" s="60"/>
      <c r="Y3572" t="s">
        <v>40</v>
      </c>
      <c r="AA3572">
        <v>880</v>
      </c>
      <c r="AB3572" t="b">
        <f>if((W3572=""),false,true)</f>
        <v>0</v>
      </c>
      <c r="AD3572" s="37"/>
    </row>
    <row r="3573" ht="14.25" customHeight="1">
      <c r="A3573" s="38">
        <v>1154</v>
      </c>
      <c r="B3573" s="46" t="s">
        <v>4574</v>
      </c>
      <c r="C3573" s="46" t="s">
        <v>2403</v>
      </c>
      <c r="D3573" s="11" t="s">
        <v>4563</v>
      </c>
      <c r="E3573" s="11" t="s">
        <v>4564</v>
      </c>
      <c r="F3573" s="7" t="s">
        <v>2088</v>
      </c>
      <c r="G3573" s="7" t="s">
        <v>2085</v>
      </c>
      <c r="H3573">
        <v>0.24408834463177</v>
      </c>
      <c r="I3573" t="s">
        <v>37</v>
      </c>
      <c r="K3573" s="47" t="s">
        <v>43</v>
      </c>
      <c r="L3573" s="47" t="s">
        <v>4575</v>
      </c>
      <c r="M3573" t="s">
        <v>39</v>
      </c>
      <c r="N3573" s="71"/>
      <c r="O3573" s="71"/>
      <c r="P3573" s="71"/>
      <c r="Q3573" s="71"/>
      <c r="R3573" s="29"/>
      <c r="S3573" s="29"/>
      <c r="T3573" s="29"/>
      <c r="U3573" s="71"/>
      <c r="V3573" s="29"/>
      <c r="W3573" s="60"/>
      <c r="Y3573" t="s">
        <v>40</v>
      </c>
      <c r="AA3573">
        <v>880</v>
      </c>
      <c r="AB3573" t="b">
        <f>if((W3573=""),false,true)</f>
        <v>0</v>
      </c>
      <c r="AD3573" s="37"/>
    </row>
    <row r="3574" ht="14.25" customHeight="1">
      <c r="A3574" s="38">
        <v>1154</v>
      </c>
      <c r="B3574" s="46" t="s">
        <v>4574</v>
      </c>
      <c r="C3574" s="46" t="s">
        <v>2403</v>
      </c>
      <c r="D3574" s="11" t="s">
        <v>4563</v>
      </c>
      <c r="E3574" s="11" t="s">
        <v>4564</v>
      </c>
      <c r="F3574" s="7" t="s">
        <v>2089</v>
      </c>
      <c r="G3574" s="7" t="s">
        <v>2085</v>
      </c>
      <c r="H3574">
        <v>0.49028289833555</v>
      </c>
      <c r="I3574" t="s">
        <v>37</v>
      </c>
      <c r="K3574" s="47" t="s">
        <v>43</v>
      </c>
      <c r="L3574" s="47" t="s">
        <v>4575</v>
      </c>
      <c r="M3574" t="s">
        <v>39</v>
      </c>
      <c r="N3574" s="71"/>
      <c r="O3574" s="71"/>
      <c r="P3574" s="71"/>
      <c r="Q3574" s="71"/>
      <c r="R3574" s="29"/>
      <c r="S3574" s="29"/>
      <c r="T3574" s="29"/>
      <c r="U3574" s="71"/>
      <c r="V3574" s="29"/>
      <c r="W3574" s="60"/>
      <c r="Y3574" t="s">
        <v>40</v>
      </c>
      <c r="AA3574">
        <v>880</v>
      </c>
      <c r="AB3574" t="b">
        <f>if((W3574=""),false,true)</f>
        <v>0</v>
      </c>
      <c r="AD3574" s="37"/>
    </row>
    <row r="3575" ht="14.25" customHeight="1">
      <c r="A3575" s="38">
        <v>1154</v>
      </c>
      <c r="B3575" s="46" t="s">
        <v>4574</v>
      </c>
      <c r="C3575" s="46" t="s">
        <v>2403</v>
      </c>
      <c r="D3575" s="11" t="s">
        <v>4563</v>
      </c>
      <c r="E3575" s="11" t="s">
        <v>4564</v>
      </c>
      <c r="F3575" s="7" t="s">
        <v>2090</v>
      </c>
      <c r="G3575" s="7" t="s">
        <v>2085</v>
      </c>
      <c r="H3575">
        <v>0.69649388343845</v>
      </c>
      <c r="I3575" t="s">
        <v>37</v>
      </c>
      <c r="K3575" s="47" t="s">
        <v>43</v>
      </c>
      <c r="L3575" s="47" t="s">
        <v>4575</v>
      </c>
      <c r="M3575" t="s">
        <v>39</v>
      </c>
      <c r="N3575" s="71"/>
      <c r="O3575" s="71"/>
      <c r="P3575" s="71"/>
      <c r="Q3575" s="71"/>
      <c r="R3575" s="29"/>
      <c r="S3575" s="29"/>
      <c r="T3575" s="29"/>
      <c r="U3575" s="71"/>
      <c r="V3575" s="29"/>
      <c r="W3575" s="60"/>
      <c r="Y3575" t="s">
        <v>40</v>
      </c>
      <c r="AA3575">
        <v>880</v>
      </c>
      <c r="AB3575" t="b">
        <f>if((W3575=""),false,true)</f>
        <v>0</v>
      </c>
      <c r="AD3575" s="37"/>
    </row>
    <row r="3576" ht="14.25" customHeight="1">
      <c r="A3576" s="38">
        <v>1154</v>
      </c>
      <c r="B3576" s="46" t="s">
        <v>4574</v>
      </c>
      <c r="C3576" s="46" t="s">
        <v>2403</v>
      </c>
      <c r="D3576" s="11" t="s">
        <v>4563</v>
      </c>
      <c r="E3576" s="11" t="s">
        <v>4564</v>
      </c>
      <c r="F3576" s="7" t="s">
        <v>2091</v>
      </c>
      <c r="G3576" s="7" t="s">
        <v>2085</v>
      </c>
      <c r="H3576">
        <v>1.21972344460744</v>
      </c>
      <c r="I3576" t="s">
        <v>37</v>
      </c>
      <c r="K3576" s="47" t="s">
        <v>43</v>
      </c>
      <c r="L3576" s="47" t="s">
        <v>4575</v>
      </c>
      <c r="M3576" t="s">
        <v>39</v>
      </c>
      <c r="N3576" s="71"/>
      <c r="O3576" s="71"/>
      <c r="P3576" s="71"/>
      <c r="Q3576" s="71"/>
      <c r="R3576" s="29"/>
      <c r="S3576" s="29"/>
      <c r="T3576" s="29"/>
      <c r="U3576" s="71"/>
      <c r="V3576" s="29"/>
      <c r="W3576" s="60"/>
      <c r="Y3576" t="s">
        <v>40</v>
      </c>
      <c r="AA3576">
        <v>880</v>
      </c>
      <c r="AB3576" t="b">
        <f>if((W3576=""),false,true)</f>
        <v>0</v>
      </c>
      <c r="AD3576" s="37"/>
    </row>
    <row r="3577" ht="14.25" customHeight="1">
      <c r="A3577" s="38">
        <v>1154</v>
      </c>
      <c r="B3577" s="46" t="s">
        <v>4574</v>
      </c>
      <c r="C3577" s="46" t="s">
        <v>2403</v>
      </c>
      <c r="D3577" s="11" t="s">
        <v>4563</v>
      </c>
      <c r="E3577" s="11" t="s">
        <v>4564</v>
      </c>
      <c r="F3577" s="7" t="s">
        <v>2092</v>
      </c>
      <c r="G3577" s="7" t="s">
        <v>2085</v>
      </c>
      <c r="H3577">
        <v>1.56632840254959</v>
      </c>
      <c r="I3577" t="s">
        <v>37</v>
      </c>
      <c r="K3577" s="47" t="s">
        <v>43</v>
      </c>
      <c r="L3577" s="47" t="s">
        <v>4575</v>
      </c>
      <c r="M3577" t="s">
        <v>39</v>
      </c>
      <c r="N3577" s="71"/>
      <c r="O3577" s="71"/>
      <c r="P3577" s="71"/>
      <c r="Q3577" s="71"/>
      <c r="R3577" s="29"/>
      <c r="S3577" s="29"/>
      <c r="T3577" s="29"/>
      <c r="U3577" s="71"/>
      <c r="V3577" s="29"/>
      <c r="W3577" s="60"/>
      <c r="Y3577" t="s">
        <v>40</v>
      </c>
      <c r="AA3577">
        <v>880</v>
      </c>
      <c r="AB3577" t="b">
        <f>if((W3577=""),false,true)</f>
        <v>0</v>
      </c>
      <c r="AD3577" s="37"/>
    </row>
    <row r="3578" ht="14.25" customHeight="1">
      <c r="A3578" s="38">
        <v>1154</v>
      </c>
      <c r="B3578" s="46" t="s">
        <v>4574</v>
      </c>
      <c r="C3578" s="46" t="s">
        <v>2403</v>
      </c>
      <c r="D3578" s="11" t="s">
        <v>4563</v>
      </c>
      <c r="E3578" s="11" t="s">
        <v>4564</v>
      </c>
      <c r="F3578" s="7" t="s">
        <v>2093</v>
      </c>
      <c r="G3578" s="7" t="s">
        <v>2085</v>
      </c>
      <c r="H3578">
        <v>1.62149776465071</v>
      </c>
      <c r="I3578" t="s">
        <v>37</v>
      </c>
      <c r="K3578" s="47" t="s">
        <v>43</v>
      </c>
      <c r="L3578" s="47" t="s">
        <v>4575</v>
      </c>
      <c r="M3578" t="s">
        <v>39</v>
      </c>
      <c r="N3578" s="71"/>
      <c r="O3578" s="71"/>
      <c r="P3578" s="71"/>
      <c r="Q3578" s="71"/>
      <c r="R3578" s="29"/>
      <c r="S3578" s="29"/>
      <c r="T3578" s="29"/>
      <c r="U3578" s="71"/>
      <c r="V3578" s="29"/>
      <c r="W3578" s="60"/>
      <c r="Y3578" t="s">
        <v>40</v>
      </c>
      <c r="AA3578">
        <v>880</v>
      </c>
      <c r="AB3578" t="b">
        <f>if((W3578=""),false,true)</f>
        <v>0</v>
      </c>
      <c r="AD3578" s="37"/>
    </row>
    <row r="3579" ht="14.25" customHeight="1">
      <c r="A3579" s="38">
        <v>1154</v>
      </c>
      <c r="B3579" s="46" t="s">
        <v>4574</v>
      </c>
      <c r="C3579" s="46" t="s">
        <v>2403</v>
      </c>
      <c r="D3579" s="11" t="s">
        <v>4563</v>
      </c>
      <c r="E3579" s="11" t="s">
        <v>4564</v>
      </c>
      <c r="F3579" s="7" t="s">
        <v>2094</v>
      </c>
      <c r="G3579" s="7" t="s">
        <v>2085</v>
      </c>
      <c r="H3579">
        <v>1.64896343691105</v>
      </c>
      <c r="I3579" t="s">
        <v>37</v>
      </c>
      <c r="K3579" s="47" t="s">
        <v>43</v>
      </c>
      <c r="L3579" s="47" t="s">
        <v>4575</v>
      </c>
      <c r="M3579" t="s">
        <v>39</v>
      </c>
      <c r="N3579" s="71"/>
      <c r="O3579" s="71"/>
      <c r="P3579" s="71"/>
      <c r="Q3579" s="71"/>
      <c r="R3579" s="29"/>
      <c r="S3579" s="29"/>
      <c r="T3579" s="29"/>
      <c r="U3579" s="71"/>
      <c r="V3579" s="29"/>
      <c r="W3579" s="60"/>
      <c r="Y3579" t="s">
        <v>40</v>
      </c>
      <c r="AA3579">
        <v>880</v>
      </c>
      <c r="AB3579" t="b">
        <f>if((W3579=""),false,true)</f>
        <v>0</v>
      </c>
      <c r="AD3579" s="37"/>
    </row>
    <row r="3580" ht="14.25" customHeight="1">
      <c r="A3580" s="38">
        <v>1154</v>
      </c>
      <c r="B3580" s="46" t="s">
        <v>4574</v>
      </c>
      <c r="C3580" s="46" t="s">
        <v>2403</v>
      </c>
      <c r="D3580" s="11" t="s">
        <v>4563</v>
      </c>
      <c r="E3580" s="11" t="s">
        <v>4564</v>
      </c>
      <c r="F3580" s="7" t="s">
        <v>48</v>
      </c>
      <c r="G3580" s="7" t="s">
        <v>49</v>
      </c>
      <c r="H3580">
        <v>0.04416822232446</v>
      </c>
      <c r="I3580" t="s">
        <v>37</v>
      </c>
      <c r="K3580" s="47" t="s">
        <v>43</v>
      </c>
      <c r="L3580" s="47" t="s">
        <v>4575</v>
      </c>
      <c r="M3580" t="s">
        <v>39</v>
      </c>
      <c r="N3580" s="71"/>
      <c r="O3580" s="71"/>
      <c r="P3580" s="71"/>
      <c r="Q3580" s="71"/>
      <c r="R3580" s="29"/>
      <c r="S3580" s="29"/>
      <c r="T3580" s="29"/>
      <c r="U3580" s="71"/>
      <c r="V3580" s="29"/>
      <c r="W3580" s="60"/>
      <c r="Y3580" t="s">
        <v>40</v>
      </c>
      <c r="AA3580">
        <v>880</v>
      </c>
      <c r="AB3580" t="b">
        <f>if((W3580=""),false,true)</f>
        <v>0</v>
      </c>
      <c r="AD3580" s="37"/>
    </row>
    <row r="3581" ht="14.25" customHeight="1">
      <c r="A3581" s="38">
        <v>1157</v>
      </c>
      <c r="B3581" s="46" t="s">
        <v>3352</v>
      </c>
      <c r="C3581" s="46" t="s">
        <v>2403</v>
      </c>
      <c r="D3581" s="46" t="s">
        <v>4563</v>
      </c>
      <c r="E3581" s="46" t="s">
        <v>4564</v>
      </c>
      <c r="F3581" s="7" t="s">
        <v>2084</v>
      </c>
      <c r="G3581" s="7" t="s">
        <v>2085</v>
      </c>
      <c r="H3581">
        <v>0.096249519206899</v>
      </c>
      <c r="I3581" t="s">
        <v>37</v>
      </c>
      <c r="K3581" s="47" t="s">
        <v>43</v>
      </c>
      <c r="L3581" s="47" t="s">
        <v>3355</v>
      </c>
      <c r="M3581" t="s">
        <v>39</v>
      </c>
      <c r="N3581" s="71"/>
      <c r="O3581" s="71"/>
      <c r="P3581" s="71"/>
      <c r="Q3581" s="71"/>
      <c r="R3581" s="29"/>
      <c r="S3581" s="29"/>
      <c r="T3581" s="29"/>
      <c r="U3581" s="71"/>
      <c r="V3581" s="29"/>
      <c r="W3581" s="60"/>
      <c r="Y3581" t="s">
        <v>40</v>
      </c>
      <c r="AA3581">
        <v>880</v>
      </c>
      <c r="AB3581" t="b">
        <f>if((W3581=""),false,true)</f>
        <v>0</v>
      </c>
      <c r="AD3581" s="37"/>
    </row>
    <row r="3582" ht="14.25" customHeight="1">
      <c r="A3582" s="38">
        <v>1157</v>
      </c>
      <c r="B3582" s="46" t="s">
        <v>3352</v>
      </c>
      <c r="C3582" s="46" t="s">
        <v>2403</v>
      </c>
      <c r="D3582" s="46" t="s">
        <v>4563</v>
      </c>
      <c r="E3582" s="46" t="s">
        <v>4564</v>
      </c>
      <c r="F3582" s="7" t="s">
        <v>2087</v>
      </c>
      <c r="G3582" s="7" t="s">
        <v>2085</v>
      </c>
      <c r="H3582">
        <v>0.12895844443418</v>
      </c>
      <c r="I3582" t="s">
        <v>37</v>
      </c>
      <c r="K3582" s="47" t="s">
        <v>43</v>
      </c>
      <c r="L3582" s="47" t="s">
        <v>3355</v>
      </c>
      <c r="M3582" t="s">
        <v>39</v>
      </c>
      <c r="N3582" s="71"/>
      <c r="O3582" s="71"/>
      <c r="P3582" s="71"/>
      <c r="Q3582" s="71"/>
      <c r="R3582" s="29"/>
      <c r="S3582" s="29"/>
      <c r="T3582" s="29"/>
      <c r="U3582" s="71"/>
      <c r="V3582" s="29"/>
      <c r="W3582" s="60"/>
      <c r="Y3582" t="s">
        <v>40</v>
      </c>
      <c r="AA3582">
        <v>880</v>
      </c>
      <c r="AB3582" t="b">
        <f>if((W3582=""),false,true)</f>
        <v>0</v>
      </c>
      <c r="AD3582" s="37"/>
    </row>
    <row r="3583" ht="14.25" customHeight="1">
      <c r="A3583" s="38">
        <v>1157</v>
      </c>
      <c r="B3583" s="46" t="s">
        <v>3352</v>
      </c>
      <c r="C3583" s="46" t="s">
        <v>2403</v>
      </c>
      <c r="D3583" s="46" t="s">
        <v>4563</v>
      </c>
      <c r="E3583" s="46" t="s">
        <v>4564</v>
      </c>
      <c r="F3583" s="7" t="s">
        <v>2088</v>
      </c>
      <c r="G3583" s="7" t="s">
        <v>2085</v>
      </c>
      <c r="H3583">
        <v>0.1857568701142</v>
      </c>
      <c r="I3583" t="s">
        <v>37</v>
      </c>
      <c r="K3583" s="47" t="s">
        <v>43</v>
      </c>
      <c r="L3583" s="47" t="s">
        <v>3355</v>
      </c>
      <c r="M3583" t="s">
        <v>39</v>
      </c>
      <c r="N3583" s="71"/>
      <c r="O3583" s="71"/>
      <c r="P3583" s="71"/>
      <c r="Q3583" s="71"/>
      <c r="R3583" s="29"/>
      <c r="S3583" s="29"/>
      <c r="T3583" s="29"/>
      <c r="U3583" s="71"/>
      <c r="V3583" s="29"/>
      <c r="W3583" s="60"/>
      <c r="Y3583" t="s">
        <v>40</v>
      </c>
      <c r="AA3583">
        <v>880</v>
      </c>
      <c r="AB3583" t="b">
        <f>if((W3583=""),false,true)</f>
        <v>0</v>
      </c>
      <c r="AD3583" s="37"/>
    </row>
    <row r="3584" ht="14.25" customHeight="1">
      <c r="A3584" s="38">
        <v>1157</v>
      </c>
      <c r="B3584" s="46" t="s">
        <v>3352</v>
      </c>
      <c r="C3584" s="46" t="s">
        <v>2403</v>
      </c>
      <c r="D3584" s="46" t="s">
        <v>4563</v>
      </c>
      <c r="E3584" s="46" t="s">
        <v>4564</v>
      </c>
      <c r="F3584" s="7" t="s">
        <v>2089</v>
      </c>
      <c r="G3584" s="7" t="s">
        <v>2085</v>
      </c>
      <c r="H3584">
        <v>0.27637463378742</v>
      </c>
      <c r="I3584" t="s">
        <v>37</v>
      </c>
      <c r="K3584" s="47" t="s">
        <v>43</v>
      </c>
      <c r="L3584" s="47" t="s">
        <v>3355</v>
      </c>
      <c r="M3584" t="s">
        <v>39</v>
      </c>
      <c r="N3584" s="71"/>
      <c r="O3584" s="71"/>
      <c r="P3584" s="71"/>
      <c r="Q3584" s="71"/>
      <c r="R3584" s="29"/>
      <c r="S3584" s="29"/>
      <c r="T3584" s="29"/>
      <c r="U3584" s="71"/>
      <c r="V3584" s="29"/>
      <c r="W3584" s="60"/>
      <c r="Y3584" t="s">
        <v>40</v>
      </c>
      <c r="AA3584">
        <v>880</v>
      </c>
      <c r="AB3584" t="b">
        <f>if((W3584=""),false,true)</f>
        <v>0</v>
      </c>
      <c r="AD3584" s="37"/>
    </row>
    <row r="3585" ht="14.25" customHeight="1">
      <c r="A3585" s="38">
        <v>1157</v>
      </c>
      <c r="B3585" s="46" t="s">
        <v>3352</v>
      </c>
      <c r="C3585" s="46" t="s">
        <v>2403</v>
      </c>
      <c r="D3585" s="46" t="s">
        <v>4563</v>
      </c>
      <c r="E3585" s="46" t="s">
        <v>4564</v>
      </c>
      <c r="F3585" s="7" t="s">
        <v>2090</v>
      </c>
      <c r="G3585" s="7" t="s">
        <v>2085</v>
      </c>
      <c r="H3585">
        <v>0.38134195677937</v>
      </c>
      <c r="I3585" t="s">
        <v>37</v>
      </c>
      <c r="K3585" s="47" t="s">
        <v>43</v>
      </c>
      <c r="L3585" s="47" t="s">
        <v>3355</v>
      </c>
      <c r="M3585" t="s">
        <v>39</v>
      </c>
      <c r="N3585" s="71"/>
      <c r="O3585" s="71"/>
      <c r="P3585" s="71"/>
      <c r="Q3585" s="71"/>
      <c r="R3585" s="29"/>
      <c r="S3585" s="29"/>
      <c r="T3585" s="29"/>
      <c r="U3585" s="71"/>
      <c r="V3585" s="29"/>
      <c r="W3585" s="60"/>
      <c r="Y3585" t="s">
        <v>40</v>
      </c>
      <c r="AA3585">
        <v>880</v>
      </c>
      <c r="AB3585" t="b">
        <f>if((W3585=""),false,true)</f>
        <v>0</v>
      </c>
      <c r="AD3585" s="37"/>
    </row>
    <row r="3586" ht="14.25" customHeight="1">
      <c r="A3586" s="38">
        <v>1157</v>
      </c>
      <c r="B3586" s="46" t="s">
        <v>3352</v>
      </c>
      <c r="C3586" s="46" t="s">
        <v>2403</v>
      </c>
      <c r="D3586" s="46" t="s">
        <v>4563</v>
      </c>
      <c r="E3586" s="46" t="s">
        <v>4564</v>
      </c>
      <c r="F3586" s="7" t="s">
        <v>2091</v>
      </c>
      <c r="G3586" s="7" t="s">
        <v>2085</v>
      </c>
      <c r="H3586">
        <v>0.48893715515715</v>
      </c>
      <c r="I3586" t="s">
        <v>37</v>
      </c>
      <c r="K3586" s="47" t="s">
        <v>43</v>
      </c>
      <c r="L3586" s="47" t="s">
        <v>3355</v>
      </c>
      <c r="M3586" t="s">
        <v>39</v>
      </c>
      <c r="N3586" s="71"/>
      <c r="O3586" s="71"/>
      <c r="P3586" s="71"/>
      <c r="Q3586" s="71"/>
      <c r="R3586" s="29"/>
      <c r="S3586" s="29"/>
      <c r="T3586" s="29"/>
      <c r="U3586" s="71"/>
      <c r="V3586" s="29"/>
      <c r="W3586" s="60"/>
      <c r="Y3586" t="s">
        <v>40</v>
      </c>
      <c r="AA3586">
        <v>880</v>
      </c>
      <c r="AB3586" t="b">
        <f>if((W3586=""),false,true)</f>
        <v>0</v>
      </c>
      <c r="AD3586" s="37"/>
    </row>
    <row r="3587" ht="14.25" customHeight="1">
      <c r="A3587" s="38">
        <v>1157</v>
      </c>
      <c r="B3587" s="46" t="s">
        <v>3352</v>
      </c>
      <c r="C3587" s="46" t="s">
        <v>2403</v>
      </c>
      <c r="D3587" s="46" t="s">
        <v>4563</v>
      </c>
      <c r="E3587" s="46" t="s">
        <v>4564</v>
      </c>
      <c r="F3587" s="7" t="s">
        <v>2092</v>
      </c>
      <c r="G3587" s="7" t="s">
        <v>2085</v>
      </c>
      <c r="H3587">
        <v>0.53088621496913</v>
      </c>
      <c r="I3587" t="s">
        <v>37</v>
      </c>
      <c r="K3587" s="47" t="s">
        <v>43</v>
      </c>
      <c r="L3587" s="47" t="s">
        <v>3355</v>
      </c>
      <c r="M3587" t="s">
        <v>39</v>
      </c>
      <c r="N3587" s="71"/>
      <c r="O3587" s="71"/>
      <c r="P3587" s="71"/>
      <c r="Q3587" s="71"/>
      <c r="R3587" s="29"/>
      <c r="S3587" s="29"/>
      <c r="T3587" s="29"/>
      <c r="U3587" s="71"/>
      <c r="V3587" s="29"/>
      <c r="W3587" s="60"/>
      <c r="Y3587" t="s">
        <v>40</v>
      </c>
      <c r="AA3587">
        <v>880</v>
      </c>
      <c r="AB3587" t="b">
        <f>if((W3587=""),false,true)</f>
        <v>0</v>
      </c>
      <c r="AD3587" s="37"/>
    </row>
    <row r="3588" ht="14.25" customHeight="1">
      <c r="A3588" s="38">
        <v>1157</v>
      </c>
      <c r="B3588" s="46" t="s">
        <v>3352</v>
      </c>
      <c r="C3588" s="46" t="s">
        <v>2403</v>
      </c>
      <c r="D3588" s="46" t="s">
        <v>4563</v>
      </c>
      <c r="E3588" s="46" t="s">
        <v>4564</v>
      </c>
      <c r="F3588" s="7" t="s">
        <v>48</v>
      </c>
      <c r="G3588" s="7" t="s">
        <v>49</v>
      </c>
      <c r="H3588">
        <v>0.064019234990074</v>
      </c>
      <c r="I3588" t="s">
        <v>37</v>
      </c>
      <c r="K3588" s="47" t="s">
        <v>43</v>
      </c>
      <c r="L3588" s="47" t="s">
        <v>3355</v>
      </c>
      <c r="M3588" t="s">
        <v>39</v>
      </c>
      <c r="N3588" s="71"/>
      <c r="O3588" s="71"/>
      <c r="P3588" s="71"/>
      <c r="Q3588" s="71"/>
      <c r="R3588" s="29"/>
      <c r="S3588" s="29"/>
      <c r="T3588" s="29"/>
      <c r="U3588" s="71"/>
      <c r="V3588" s="29"/>
      <c r="W3588" s="60"/>
      <c r="Y3588" t="s">
        <v>40</v>
      </c>
      <c r="AA3588">
        <v>880</v>
      </c>
      <c r="AB3588" t="b">
        <f>if((W3588=""),false,true)</f>
        <v>0</v>
      </c>
      <c r="AD3588" s="37"/>
    </row>
    <row r="3589" ht="14.25" customHeight="1">
      <c r="A3589" s="38">
        <v>1283</v>
      </c>
      <c r="B3589" s="46" t="s">
        <v>31</v>
      </c>
      <c r="C3589" s="46" t="s">
        <v>32</v>
      </c>
      <c r="D3589" s="46" t="s">
        <v>4563</v>
      </c>
      <c r="E3589" s="46" t="s">
        <v>4564</v>
      </c>
      <c r="F3589" t="s">
        <v>35</v>
      </c>
      <c r="G3589" s="46" t="s">
        <v>36</v>
      </c>
      <c r="H3589">
        <v>0.758577575</v>
      </c>
      <c r="I3589" t="s">
        <v>37</v>
      </c>
      <c r="L3589" t="s">
        <v>38</v>
      </c>
      <c r="M3589" t="s">
        <v>39</v>
      </c>
      <c r="N3589" s="40"/>
      <c r="O3589" s="40"/>
      <c r="P3589" s="40"/>
      <c r="Q3589" s="40"/>
      <c r="R3589" s="39"/>
      <c r="S3589" s="39"/>
      <c r="T3589" s="39"/>
      <c r="U3589" s="40"/>
      <c r="V3589" s="39"/>
      <c r="W3589" s="69"/>
      <c r="Y3589" t="s">
        <v>40</v>
      </c>
      <c r="AA3589">
        <v>880</v>
      </c>
      <c r="AB3589" s="46" t="b">
        <f>if((W3589=""),false,true)</f>
        <v>0</v>
      </c>
      <c r="AD3589" s="8"/>
    </row>
    <row r="3590" ht="14.25" customHeight="1">
      <c r="A3590" s="38">
        <v>1287</v>
      </c>
      <c r="B3590" s="46" t="s">
        <v>53</v>
      </c>
      <c r="C3590" s="46" t="s">
        <v>45</v>
      </c>
      <c r="D3590" s="46" t="s">
        <v>4563</v>
      </c>
      <c r="E3590" s="46" t="s">
        <v>4564</v>
      </c>
      <c r="F3590" t="s">
        <v>48</v>
      </c>
      <c r="G3590" s="46" t="s">
        <v>49</v>
      </c>
      <c r="H3590">
        <v>0.046773514129</v>
      </c>
      <c r="I3590" t="s">
        <v>37</v>
      </c>
      <c r="L3590" t="s">
        <v>50</v>
      </c>
      <c r="M3590" t="s">
        <v>39</v>
      </c>
      <c r="N3590" s="40"/>
      <c r="O3590" s="40"/>
      <c r="P3590" s="40"/>
      <c r="Q3590" s="40"/>
      <c r="R3590" s="39"/>
      <c r="S3590" s="39"/>
      <c r="T3590" s="39"/>
      <c r="U3590" s="40"/>
      <c r="V3590" s="39"/>
      <c r="W3590" s="69"/>
      <c r="Y3590" t="s">
        <v>40</v>
      </c>
      <c r="AA3590">
        <v>880</v>
      </c>
      <c r="AB3590" s="46" t="b">
        <v>0</v>
      </c>
      <c r="AD3590" s="8"/>
    </row>
    <row r="3591" ht="14.25" customHeight="1">
      <c r="A3591" s="38">
        <v>1308</v>
      </c>
      <c r="B3591" s="46" t="s">
        <v>41</v>
      </c>
      <c r="C3591" s="46" t="s">
        <v>42</v>
      </c>
      <c r="D3591" s="46" t="s">
        <v>4563</v>
      </c>
      <c r="E3591" s="46" t="s">
        <v>4576</v>
      </c>
      <c r="F3591" t="s">
        <v>35</v>
      </c>
      <c r="G3591" s="12" t="s">
        <v>36</v>
      </c>
      <c r="H3591">
        <v>0.707945784384138</v>
      </c>
      <c r="I3591" t="s">
        <v>37</v>
      </c>
      <c r="K3591" s="47" t="s">
        <v>43</v>
      </c>
      <c r="L3591" s="47" t="str">
        <f>((I3591&amp;A3591)&amp;"-")&amp;B3591</f>
        <v>REF1308-Abraham M.H. and Acree Jr. W.E. The solubility of liquid and solid compounds in dry octan-1-ol. Chemosphere (2013)</v>
      </c>
      <c r="M3591" t="s">
        <v>39</v>
      </c>
      <c r="N3591" s="71"/>
      <c r="O3591" s="71"/>
      <c r="P3591" s="71"/>
      <c r="Q3591" s="71"/>
      <c r="R3591" s="29"/>
      <c r="S3591" s="29"/>
      <c r="T3591" s="29"/>
      <c r="U3591" s="71"/>
      <c r="V3591" s="29"/>
      <c r="W3591" s="60"/>
      <c r="Y3591" t="s">
        <v>40</v>
      </c>
      <c r="AA3591">
        <v>880</v>
      </c>
      <c r="AB3591" t="b">
        <f>if((W3591=""),false,true)</f>
        <v>0</v>
      </c>
      <c r="AD3591" s="37"/>
    </row>
    <row r="3592" ht="14.25" customHeight="1">
      <c r="A3592" s="38">
        <v>1049</v>
      </c>
      <c r="B3592" s="46" t="s">
        <v>922</v>
      </c>
      <c r="C3592" s="46" t="s">
        <v>923</v>
      </c>
      <c r="D3592" s="11" t="s">
        <v>4577</v>
      </c>
      <c r="E3592" s="46" t="s">
        <v>4578</v>
      </c>
      <c r="F3592" s="7" t="s">
        <v>924</v>
      </c>
      <c r="G3592" s="7" t="s">
        <v>925</v>
      </c>
      <c r="H3592">
        <v>0.048083934844973</v>
      </c>
      <c r="I3592" t="s">
        <v>37</v>
      </c>
      <c r="K3592" s="47" t="s">
        <v>43</v>
      </c>
      <c r="L3592" s="47" t="s">
        <v>926</v>
      </c>
      <c r="M3592" t="s">
        <v>39</v>
      </c>
      <c r="N3592" s="71"/>
      <c r="O3592" s="71"/>
      <c r="P3592" s="71"/>
      <c r="Q3592" s="71"/>
      <c r="R3592" s="29"/>
      <c r="S3592" s="29"/>
      <c r="T3592" s="29"/>
      <c r="U3592" s="71"/>
      <c r="V3592" s="29"/>
      <c r="W3592" s="60"/>
      <c r="Y3592" t="s">
        <v>40</v>
      </c>
      <c r="AA3592" s="21">
        <v>1909</v>
      </c>
      <c r="AB3592" t="b">
        <f>if((W3592=""),false,true)</f>
        <v>0</v>
      </c>
      <c r="AD3592" s="37"/>
    </row>
    <row r="3593" ht="14.25" customHeight="1">
      <c r="A3593" s="38">
        <v>1049</v>
      </c>
      <c r="B3593" s="46" t="s">
        <v>922</v>
      </c>
      <c r="C3593" s="46" t="s">
        <v>923</v>
      </c>
      <c r="D3593" s="11" t="s">
        <v>4577</v>
      </c>
      <c r="E3593" s="11" t="s">
        <v>4578</v>
      </c>
      <c r="F3593" s="7" t="s">
        <v>927</v>
      </c>
      <c r="G3593" s="7" t="s">
        <v>928</v>
      </c>
      <c r="H3593">
        <v>0.009527961640237</v>
      </c>
      <c r="I3593" t="s">
        <v>37</v>
      </c>
      <c r="K3593" s="47" t="s">
        <v>43</v>
      </c>
      <c r="L3593" s="47" t="s">
        <v>926</v>
      </c>
      <c r="M3593" t="s">
        <v>39</v>
      </c>
      <c r="N3593" s="71"/>
      <c r="O3593" s="71"/>
      <c r="P3593" s="71"/>
      <c r="Q3593" s="71"/>
      <c r="R3593" s="29"/>
      <c r="S3593" s="29"/>
      <c r="T3593" s="29"/>
      <c r="U3593" s="71"/>
      <c r="V3593" s="29"/>
      <c r="W3593" s="60"/>
      <c r="Y3593" t="s">
        <v>40</v>
      </c>
      <c r="AA3593">
        <v>1909</v>
      </c>
      <c r="AB3593" t="b">
        <f>if((W3593=""),false,true)</f>
        <v>0</v>
      </c>
      <c r="AD3593" s="37"/>
    </row>
    <row r="3594" ht="14.25" customHeight="1">
      <c r="A3594" s="38">
        <v>1049</v>
      </c>
      <c r="B3594" s="46" t="s">
        <v>922</v>
      </c>
      <c r="C3594" s="46" t="s">
        <v>923</v>
      </c>
      <c r="D3594" s="11" t="s">
        <v>4577</v>
      </c>
      <c r="E3594" s="11" t="s">
        <v>4578</v>
      </c>
      <c r="F3594" s="7" t="s">
        <v>929</v>
      </c>
      <c r="G3594" s="7" t="s">
        <v>928</v>
      </c>
      <c r="H3594">
        <v>0.046558609352296</v>
      </c>
      <c r="I3594" t="s">
        <v>37</v>
      </c>
      <c r="K3594" s="47" t="s">
        <v>43</v>
      </c>
      <c r="L3594" s="47" t="s">
        <v>926</v>
      </c>
      <c r="M3594" t="s">
        <v>39</v>
      </c>
      <c r="N3594" s="71"/>
      <c r="O3594" s="71"/>
      <c r="P3594" s="71"/>
      <c r="Q3594" s="71"/>
      <c r="R3594" s="29"/>
      <c r="S3594" s="29"/>
      <c r="T3594" s="29"/>
      <c r="U3594" s="71"/>
      <c r="V3594" s="29"/>
      <c r="W3594" s="60"/>
      <c r="Y3594" t="s">
        <v>40</v>
      </c>
      <c r="AA3594">
        <v>1909</v>
      </c>
      <c r="AB3594" t="b">
        <f>if((W3594=""),false,true)</f>
        <v>0</v>
      </c>
      <c r="AD3594" s="37"/>
    </row>
    <row r="3595" ht="14.25" customHeight="1">
      <c r="A3595" s="38">
        <v>1049</v>
      </c>
      <c r="B3595" s="46" t="s">
        <v>922</v>
      </c>
      <c r="C3595" s="46" t="s">
        <v>923</v>
      </c>
      <c r="D3595" s="11" t="s">
        <v>4577</v>
      </c>
      <c r="E3595" s="11" t="s">
        <v>4578</v>
      </c>
      <c r="F3595" s="7" t="s">
        <v>930</v>
      </c>
      <c r="G3595" s="7" t="s">
        <v>928</v>
      </c>
      <c r="H3595">
        <v>0.078523563461007</v>
      </c>
      <c r="I3595" t="s">
        <v>37</v>
      </c>
      <c r="K3595" s="47" t="s">
        <v>43</v>
      </c>
      <c r="L3595" s="47" t="s">
        <v>926</v>
      </c>
      <c r="M3595" t="s">
        <v>39</v>
      </c>
      <c r="N3595" s="71"/>
      <c r="O3595" s="71"/>
      <c r="P3595" s="71"/>
      <c r="Q3595" s="71"/>
      <c r="R3595" s="29"/>
      <c r="S3595" s="29"/>
      <c r="T3595" s="29"/>
      <c r="U3595" s="71"/>
      <c r="V3595" s="29"/>
      <c r="W3595" s="60"/>
      <c r="Y3595" t="s">
        <v>40</v>
      </c>
      <c r="AA3595">
        <v>1909</v>
      </c>
      <c r="AB3595" t="b">
        <f>if((W3595=""),false,true)</f>
        <v>0</v>
      </c>
      <c r="AD3595" s="37"/>
    </row>
    <row r="3596" ht="14.25" customHeight="1">
      <c r="A3596" s="38">
        <v>1049</v>
      </c>
      <c r="B3596" s="46" t="s">
        <v>922</v>
      </c>
      <c r="C3596" s="46" t="s">
        <v>923</v>
      </c>
      <c r="D3596" s="46" t="s">
        <v>4577</v>
      </c>
      <c r="E3596" s="11" t="s">
        <v>4578</v>
      </c>
      <c r="F3596" s="11" t="s">
        <v>48</v>
      </c>
      <c r="G3596" s="11" t="s">
        <v>49</v>
      </c>
      <c r="H3596">
        <v>0.003605786430216</v>
      </c>
      <c r="I3596" t="s">
        <v>37</v>
      </c>
      <c r="K3596" s="47" t="s">
        <v>43</v>
      </c>
      <c r="L3596" s="47" t="s">
        <v>926</v>
      </c>
      <c r="M3596" t="s">
        <v>39</v>
      </c>
      <c r="N3596" s="71"/>
      <c r="O3596" s="71"/>
      <c r="P3596" s="71"/>
      <c r="Q3596" s="71"/>
      <c r="R3596" s="29"/>
      <c r="S3596" s="29"/>
      <c r="T3596" s="29"/>
      <c r="U3596" s="71"/>
      <c r="V3596" s="29"/>
      <c r="W3596" s="60"/>
      <c r="Y3596" t="s">
        <v>40</v>
      </c>
      <c r="AA3596">
        <v>1909</v>
      </c>
      <c r="AB3596" t="b">
        <f>if((W3596=""),false,true)</f>
        <v>0</v>
      </c>
      <c r="AD3596" s="37"/>
    </row>
    <row r="3597" ht="14.25" customHeight="1">
      <c r="A3597" s="38">
        <v>1287</v>
      </c>
      <c r="B3597" s="46" t="s">
        <v>53</v>
      </c>
      <c r="C3597" s="46" t="s">
        <v>45</v>
      </c>
      <c r="D3597" s="46" t="s">
        <v>4577</v>
      </c>
      <c r="E3597" s="46" t="s">
        <v>4579</v>
      </c>
      <c r="F3597" t="s">
        <v>48</v>
      </c>
      <c r="G3597" s="46" t="s">
        <v>49</v>
      </c>
      <c r="H3597">
        <v>0.004365158322</v>
      </c>
      <c r="I3597" t="s">
        <v>37</v>
      </c>
      <c r="L3597" t="s">
        <v>50</v>
      </c>
      <c r="M3597" t="s">
        <v>39</v>
      </c>
      <c r="N3597" s="40"/>
      <c r="O3597" s="40"/>
      <c r="P3597" s="40"/>
      <c r="Q3597" s="40"/>
      <c r="R3597" s="39"/>
      <c r="S3597" s="39"/>
      <c r="T3597" s="39"/>
      <c r="U3597" s="40"/>
      <c r="V3597" s="39"/>
      <c r="W3597" s="69"/>
      <c r="Y3597" t="s">
        <v>40</v>
      </c>
      <c r="AA3597">
        <v>1909</v>
      </c>
      <c r="AB3597" s="46" t="b">
        <v>0</v>
      </c>
      <c r="AD3597" s="8"/>
    </row>
    <row r="3598" ht="14.25" customHeight="1">
      <c r="A3598" s="38">
        <v>1287</v>
      </c>
      <c r="B3598" s="46" t="s">
        <v>653</v>
      </c>
      <c r="C3598" s="46" t="s">
        <v>45</v>
      </c>
      <c r="D3598" s="46" t="s">
        <v>4577</v>
      </c>
      <c r="E3598" s="46" t="s">
        <v>4578</v>
      </c>
      <c r="F3598" t="s">
        <v>48</v>
      </c>
      <c r="G3598" s="46" t="s">
        <v>49</v>
      </c>
      <c r="H3598">
        <v>0.003671131997</v>
      </c>
      <c r="I3598" t="s">
        <v>37</v>
      </c>
      <c r="L3598" t="s">
        <v>50</v>
      </c>
      <c r="M3598" t="s">
        <v>39</v>
      </c>
      <c r="N3598" s="40"/>
      <c r="O3598" s="40"/>
      <c r="P3598" s="40"/>
      <c r="Q3598" s="40"/>
      <c r="R3598" s="39"/>
      <c r="S3598" s="39"/>
      <c r="T3598" s="39"/>
      <c r="U3598" s="40"/>
      <c r="V3598" s="39"/>
      <c r="W3598" s="69"/>
      <c r="Y3598" t="s">
        <v>40</v>
      </c>
      <c r="AA3598">
        <v>1909</v>
      </c>
      <c r="AB3598" s="46" t="b">
        <v>0</v>
      </c>
      <c r="AD3598" s="8"/>
    </row>
    <row r="3599" ht="14.25" customHeight="1">
      <c r="A3599" s="38">
        <v>1287</v>
      </c>
      <c r="B3599" s="46" t="s">
        <v>247</v>
      </c>
      <c r="C3599" s="46" t="s">
        <v>45</v>
      </c>
      <c r="D3599" s="46" t="s">
        <v>4577</v>
      </c>
      <c r="E3599" s="46" t="s">
        <v>4578</v>
      </c>
      <c r="F3599" t="s">
        <v>48</v>
      </c>
      <c r="G3599" s="46" t="s">
        <v>49</v>
      </c>
      <c r="H3599">
        <v>0.003199631767</v>
      </c>
      <c r="I3599" t="s">
        <v>37</v>
      </c>
      <c r="L3599" t="s">
        <v>50</v>
      </c>
      <c r="M3599" t="s">
        <v>39</v>
      </c>
      <c r="N3599" s="40"/>
      <c r="O3599" s="40"/>
      <c r="P3599" s="40"/>
      <c r="Q3599" s="40"/>
      <c r="R3599" s="39"/>
      <c r="S3599" s="39"/>
      <c r="T3599" s="39"/>
      <c r="U3599" s="40"/>
      <c r="V3599" s="39"/>
      <c r="W3599" s="69"/>
      <c r="Y3599" t="s">
        <v>40</v>
      </c>
      <c r="AA3599">
        <v>1909</v>
      </c>
      <c r="AB3599" s="46" t="b">
        <v>0</v>
      </c>
      <c r="AD3599" s="8"/>
    </row>
    <row r="3600" ht="14.25" customHeight="1">
      <c r="A3600" s="38">
        <v>22</v>
      </c>
      <c r="B3600" s="44" t="s">
        <v>425</v>
      </c>
      <c r="C3600" s="46" t="s">
        <v>1841</v>
      </c>
      <c r="D3600" s="46" t="s">
        <v>1665</v>
      </c>
      <c r="E3600" s="46" t="s">
        <v>3370</v>
      </c>
      <c r="F3600" s="41" t="s">
        <v>434</v>
      </c>
      <c r="G3600" s="41" t="s">
        <v>435</v>
      </c>
      <c r="H3600" s="65">
        <v>17.47</v>
      </c>
      <c r="I3600" t="s">
        <v>431</v>
      </c>
      <c r="K3600" s="46"/>
      <c r="L3600" s="46" t="str">
        <f>((I3600&amp;A3600)&amp;"-")&amp;B3600</f>
        <v>ONSC22-2-</v>
      </c>
      <c r="M3600" t="s">
        <v>583</v>
      </c>
      <c r="N3600" s="40"/>
      <c r="O3600" s="40"/>
      <c r="P3600" s="40"/>
      <c r="Q3600" s="40"/>
      <c r="R3600" s="39"/>
      <c r="S3600" s="39"/>
      <c r="T3600" s="39"/>
      <c r="U3600" s="40"/>
      <c r="V3600" s="39"/>
      <c r="W3600" s="69"/>
      <c r="Y3600" t="s">
        <v>294</v>
      </c>
      <c r="AA3600">
        <v>171</v>
      </c>
      <c r="AB3600" t="b">
        <f>if((W3600=""),false,true)</f>
        <v>0</v>
      </c>
      <c r="AD3600" s="8"/>
    </row>
    <row r="3601" ht="14.25" customHeight="1">
      <c r="A3601" s="38">
        <v>1287</v>
      </c>
      <c r="B3601" s="46" t="s">
        <v>53</v>
      </c>
      <c r="C3601" s="46" t="s">
        <v>45</v>
      </c>
      <c r="D3601" s="46" t="s">
        <v>1665</v>
      </c>
      <c r="E3601" s="46" t="s">
        <v>4580</v>
      </c>
      <c r="F3601" t="s">
        <v>48</v>
      </c>
      <c r="G3601" s="46" t="s">
        <v>49</v>
      </c>
      <c r="H3601">
        <v>16.595869074376</v>
      </c>
      <c r="I3601" t="s">
        <v>37</v>
      </c>
      <c r="L3601" t="s">
        <v>50</v>
      </c>
      <c r="M3601" t="s">
        <v>39</v>
      </c>
      <c r="N3601" s="40"/>
      <c r="O3601" s="40"/>
      <c r="P3601" s="40"/>
      <c r="Q3601" s="40"/>
      <c r="R3601" s="39"/>
      <c r="S3601" s="39"/>
      <c r="T3601" s="39"/>
      <c r="U3601" s="40"/>
      <c r="V3601" s="39"/>
      <c r="W3601" s="69"/>
      <c r="Y3601" t="s">
        <v>294</v>
      </c>
      <c r="AA3601">
        <v>171</v>
      </c>
      <c r="AB3601" s="46" t="b">
        <v>0</v>
      </c>
      <c r="AD3601" s="8"/>
    </row>
    <row r="3602" ht="14.25" customHeight="1">
      <c r="A3602" s="38">
        <v>1287</v>
      </c>
      <c r="B3602" s="46" t="s">
        <v>53</v>
      </c>
      <c r="C3602" s="46" t="s">
        <v>45</v>
      </c>
      <c r="D3602" s="46" t="s">
        <v>4581</v>
      </c>
      <c r="E3602" s="46" t="s">
        <v>4582</v>
      </c>
      <c r="F3602" t="s">
        <v>48</v>
      </c>
      <c r="G3602" s="46" t="s">
        <v>49</v>
      </c>
      <c r="H3602">
        <v>0.0087096359</v>
      </c>
      <c r="I3602" t="s">
        <v>37</v>
      </c>
      <c r="L3602" t="s">
        <v>50</v>
      </c>
      <c r="M3602" t="s">
        <v>39</v>
      </c>
      <c r="N3602" s="40"/>
      <c r="O3602" s="40"/>
      <c r="P3602" s="40"/>
      <c r="Q3602" s="40"/>
      <c r="R3602" s="39"/>
      <c r="S3602" s="39"/>
      <c r="T3602" s="39"/>
      <c r="U3602" s="40"/>
      <c r="V3602" s="39"/>
      <c r="W3602" s="69"/>
      <c r="Y3602" t="s">
        <v>40</v>
      </c>
      <c r="AA3602">
        <v>1912</v>
      </c>
      <c r="AB3602" s="46" t="b">
        <v>0</v>
      </c>
      <c r="AD3602" s="8"/>
    </row>
    <row r="3603" ht="14.25" customHeight="1">
      <c r="A3603" s="38">
        <v>1287</v>
      </c>
      <c r="B3603" s="46" t="s">
        <v>53</v>
      </c>
      <c r="C3603" s="46" t="s">
        <v>45</v>
      </c>
      <c r="D3603" s="46" t="s">
        <v>689</v>
      </c>
      <c r="E3603" s="46" t="s">
        <v>762</v>
      </c>
      <c r="F3603" t="s">
        <v>48</v>
      </c>
      <c r="G3603" s="46" t="s">
        <v>49</v>
      </c>
      <c r="H3603">
        <v>1.81970085861</v>
      </c>
      <c r="I3603" t="s">
        <v>37</v>
      </c>
      <c r="L3603" t="s">
        <v>50</v>
      </c>
      <c r="M3603" t="s">
        <v>39</v>
      </c>
      <c r="N3603" s="40"/>
      <c r="O3603" s="40"/>
      <c r="P3603" s="40"/>
      <c r="Q3603" s="40"/>
      <c r="R3603" s="39"/>
      <c r="S3603" s="39"/>
      <c r="T3603" s="39"/>
      <c r="U3603" s="40"/>
      <c r="V3603" s="39"/>
      <c r="W3603" s="69"/>
      <c r="Y3603" t="s">
        <v>294</v>
      </c>
      <c r="AA3603">
        <v>6102</v>
      </c>
      <c r="AB3603" s="46" t="b">
        <v>0</v>
      </c>
      <c r="AD3603" s="8"/>
    </row>
    <row r="3604" ht="14.25" customHeight="1">
      <c r="A3604" s="38">
        <v>1287</v>
      </c>
      <c r="B3604" s="46" t="s">
        <v>174</v>
      </c>
      <c r="C3604" s="46" t="s">
        <v>45</v>
      </c>
      <c r="D3604" s="46" t="s">
        <v>689</v>
      </c>
      <c r="E3604" s="46" t="s">
        <v>4583</v>
      </c>
      <c r="F3604" t="s">
        <v>48</v>
      </c>
      <c r="G3604" s="46" t="s">
        <v>49</v>
      </c>
      <c r="H3604">
        <v>1.81970085861</v>
      </c>
      <c r="I3604" t="s">
        <v>37</v>
      </c>
      <c r="L3604" t="s">
        <v>50</v>
      </c>
      <c r="M3604" t="s">
        <v>39</v>
      </c>
      <c r="N3604" s="40"/>
      <c r="O3604" s="40"/>
      <c r="P3604" s="40"/>
      <c r="Q3604" s="40"/>
      <c r="R3604" s="39"/>
      <c r="S3604" s="39"/>
      <c r="T3604" s="39"/>
      <c r="U3604" s="40"/>
      <c r="V3604" s="39"/>
      <c r="W3604" s="69"/>
      <c r="Y3604" t="s">
        <v>294</v>
      </c>
      <c r="AA3604">
        <v>6102</v>
      </c>
      <c r="AB3604" s="46" t="b">
        <v>0</v>
      </c>
      <c r="AD3604" s="8"/>
    </row>
    <row r="3605" ht="14.25" customHeight="1">
      <c r="A3605" s="38">
        <v>1287</v>
      </c>
      <c r="B3605" s="46" t="s">
        <v>53</v>
      </c>
      <c r="C3605" s="46" t="s">
        <v>45</v>
      </c>
      <c r="D3605" s="46" t="s">
        <v>3781</v>
      </c>
      <c r="E3605" s="46" t="s">
        <v>4584</v>
      </c>
      <c r="F3605" t="s">
        <v>48</v>
      </c>
      <c r="G3605" s="46" t="s">
        <v>49</v>
      </c>
      <c r="H3605">
        <v>0.052480746025</v>
      </c>
      <c r="I3605" t="s">
        <v>37</v>
      </c>
      <c r="L3605" t="s">
        <v>50</v>
      </c>
      <c r="M3605" t="s">
        <v>39</v>
      </c>
      <c r="N3605" s="40"/>
      <c r="O3605" s="40"/>
      <c r="P3605" s="40"/>
      <c r="Q3605" s="40"/>
      <c r="R3605" s="39"/>
      <c r="S3605" s="39"/>
      <c r="T3605" s="39"/>
      <c r="U3605" s="40"/>
      <c r="V3605" s="39"/>
      <c r="W3605" s="69"/>
      <c r="Y3605" t="s">
        <v>294</v>
      </c>
      <c r="AA3605">
        <v>7132</v>
      </c>
      <c r="AB3605" s="46" t="b">
        <v>0</v>
      </c>
      <c r="AD3605" s="8"/>
    </row>
    <row r="3606" ht="14.25" customHeight="1">
      <c r="A3606" s="38">
        <v>1287</v>
      </c>
      <c r="B3606" s="46" t="s">
        <v>174</v>
      </c>
      <c r="C3606" s="46" t="s">
        <v>45</v>
      </c>
      <c r="D3606" s="46" t="s">
        <v>3781</v>
      </c>
      <c r="E3606" s="46" t="s">
        <v>4584</v>
      </c>
      <c r="F3606" t="s">
        <v>48</v>
      </c>
      <c r="G3606" s="46" t="s">
        <v>49</v>
      </c>
      <c r="H3606">
        <v>0.052480746025</v>
      </c>
      <c r="I3606" t="s">
        <v>37</v>
      </c>
      <c r="L3606" t="s">
        <v>50</v>
      </c>
      <c r="M3606" t="s">
        <v>39</v>
      </c>
      <c r="N3606" s="40"/>
      <c r="O3606" s="40"/>
      <c r="P3606" s="40"/>
      <c r="Q3606" s="40"/>
      <c r="R3606" s="39"/>
      <c r="S3606" s="39"/>
      <c r="T3606" s="39"/>
      <c r="U3606" s="40"/>
      <c r="V3606" s="39"/>
      <c r="W3606" s="69"/>
      <c r="Y3606" t="s">
        <v>294</v>
      </c>
      <c r="AA3606">
        <v>7132</v>
      </c>
      <c r="AB3606" s="46" t="b">
        <v>0</v>
      </c>
      <c r="AD3606" s="8"/>
    </row>
    <row r="3607" ht="14.25" customHeight="1">
      <c r="A3607" s="38">
        <v>1287</v>
      </c>
      <c r="B3607" s="46" t="s">
        <v>53</v>
      </c>
      <c r="C3607" s="46" t="s">
        <v>45</v>
      </c>
      <c r="D3607" s="46" t="s">
        <v>4585</v>
      </c>
      <c r="E3607" s="46" t="s">
        <v>4586</v>
      </c>
      <c r="F3607" t="s">
        <v>48</v>
      </c>
      <c r="G3607" s="46" t="s">
        <v>49</v>
      </c>
      <c r="H3607">
        <v>0.000257039578</v>
      </c>
      <c r="I3607" t="s">
        <v>37</v>
      </c>
      <c r="L3607" t="s">
        <v>50</v>
      </c>
      <c r="M3607" t="s">
        <v>39</v>
      </c>
      <c r="N3607" s="40"/>
      <c r="O3607" s="40"/>
      <c r="P3607" s="40"/>
      <c r="Q3607" s="40"/>
      <c r="R3607" s="39"/>
      <c r="S3607" s="39"/>
      <c r="T3607" s="39"/>
      <c r="U3607" s="40"/>
      <c r="V3607" s="39"/>
      <c r="W3607" s="69"/>
      <c r="Y3607" t="s">
        <v>40</v>
      </c>
      <c r="AA3607">
        <v>6410</v>
      </c>
      <c r="AB3607" s="46" t="b">
        <v>0</v>
      </c>
      <c r="AD3607" s="8"/>
    </row>
    <row r="3608" ht="14.25" customHeight="1">
      <c r="A3608" s="38">
        <v>1268</v>
      </c>
      <c r="B3608" s="46" t="s">
        <v>3548</v>
      </c>
      <c r="C3608" s="46" t="s">
        <v>3549</v>
      </c>
      <c r="D3608" s="46" t="s">
        <v>4587</v>
      </c>
      <c r="E3608" s="46" t="s">
        <v>4588</v>
      </c>
      <c r="F3608" s="7" t="s">
        <v>1281</v>
      </c>
      <c r="G3608" s="7" t="s">
        <v>2411</v>
      </c>
      <c r="H3608">
        <v>0.194490986434009</v>
      </c>
      <c r="I3608" t="s">
        <v>37</v>
      </c>
      <c r="K3608" t="s">
        <v>43</v>
      </c>
      <c r="L3608" t="s">
        <v>3553</v>
      </c>
      <c r="M3608" t="s">
        <v>39</v>
      </c>
      <c r="N3608" s="40"/>
      <c r="O3608" s="40"/>
      <c r="P3608" s="40"/>
      <c r="Q3608" s="40"/>
      <c r="R3608" s="39"/>
      <c r="S3608" s="39"/>
      <c r="T3608" s="39"/>
      <c r="U3608" s="40"/>
      <c r="V3608" s="39"/>
      <c r="W3608" s="69"/>
      <c r="Y3608" t="s">
        <v>40</v>
      </c>
      <c r="AA3608">
        <v>18502610</v>
      </c>
      <c r="AB3608" s="46" t="b">
        <f>if((W3608=""),false,true)</f>
        <v>0</v>
      </c>
      <c r="AD3608" s="8"/>
    </row>
    <row r="3609" ht="14.25" customHeight="1">
      <c r="A3609" s="38">
        <v>1287</v>
      </c>
      <c r="B3609" s="46" t="s">
        <v>53</v>
      </c>
      <c r="C3609" s="46" t="s">
        <v>45</v>
      </c>
      <c r="D3609" s="46" t="s">
        <v>4589</v>
      </c>
      <c r="E3609" s="46" t="s">
        <v>4590</v>
      </c>
      <c r="F3609" t="s">
        <v>48</v>
      </c>
      <c r="G3609" s="46" t="s">
        <v>49</v>
      </c>
      <c r="H3609">
        <v>1.949844599758</v>
      </c>
      <c r="I3609" t="s">
        <v>37</v>
      </c>
      <c r="L3609" t="s">
        <v>50</v>
      </c>
      <c r="M3609" t="s">
        <v>39</v>
      </c>
      <c r="N3609" s="40"/>
      <c r="O3609" s="40"/>
      <c r="P3609" s="40"/>
      <c r="Q3609" s="40"/>
      <c r="R3609" s="39"/>
      <c r="S3609" s="39"/>
      <c r="T3609" s="39"/>
      <c r="U3609" s="40"/>
      <c r="V3609" s="39"/>
      <c r="W3609" s="69"/>
      <c r="Y3609" t="s">
        <v>294</v>
      </c>
      <c r="AA3609">
        <v>6086</v>
      </c>
      <c r="AB3609" s="46" t="b">
        <v>0</v>
      </c>
      <c r="AD3609" s="8"/>
    </row>
    <row r="3610" ht="14.25" customHeight="1">
      <c r="A3610" s="38">
        <v>34</v>
      </c>
      <c r="B3610" s="44" t="s">
        <v>1944</v>
      </c>
      <c r="C3610" s="46" t="s">
        <v>1945</v>
      </c>
      <c r="D3610" s="46" t="s">
        <v>4591</v>
      </c>
      <c r="E3610" s="46" t="s">
        <v>4592</v>
      </c>
      <c r="F3610" s="41" t="s">
        <v>1603</v>
      </c>
      <c r="G3610" s="41" t="s">
        <v>1604</v>
      </c>
      <c r="H3610" s="65">
        <v>0.3547</v>
      </c>
      <c r="I3610" t="s">
        <v>431</v>
      </c>
      <c r="K3610" s="46" t="s">
        <v>1948</v>
      </c>
      <c r="L3610" s="46" t="str">
        <f>((I3610&amp;A3610)&amp;"-")&amp;B3610</f>
        <v>ONSC34-34-Equilibrated</v>
      </c>
      <c r="M3610" t="s">
        <v>583</v>
      </c>
      <c r="N3610" s="40"/>
      <c r="O3610" s="40"/>
      <c r="P3610" s="40"/>
      <c r="Q3610" s="40"/>
      <c r="R3610" s="39"/>
      <c r="S3610" s="39"/>
      <c r="T3610" s="39"/>
      <c r="U3610" s="40"/>
      <c r="V3610" s="39"/>
      <c r="W3610" s="69"/>
      <c r="Y3610" t="s">
        <v>40</v>
      </c>
      <c r="AA3610">
        <v>2157</v>
      </c>
      <c r="AB3610" t="b">
        <f>if((W3610=""),false,true)</f>
        <v>0</v>
      </c>
      <c r="AD3610" s="8"/>
    </row>
    <row r="3611" ht="14.25" customHeight="1">
      <c r="A3611" s="38">
        <v>34</v>
      </c>
      <c r="B3611" s="44" t="s">
        <v>1949</v>
      </c>
      <c r="C3611" s="46" t="s">
        <v>1945</v>
      </c>
      <c r="D3611" s="46" t="s">
        <v>4591</v>
      </c>
      <c r="E3611" s="46" t="s">
        <v>4592</v>
      </c>
      <c r="F3611" s="41" t="s">
        <v>1603</v>
      </c>
      <c r="G3611" s="41" t="s">
        <v>1604</v>
      </c>
      <c r="H3611" s="65">
        <v>0.3468</v>
      </c>
      <c r="I3611" t="s">
        <v>431</v>
      </c>
      <c r="K3611" s="46" t="s">
        <v>1948</v>
      </c>
      <c r="L3611" s="46" t="str">
        <f>((I3611&amp;A3611)&amp;"-")&amp;B3611</f>
        <v>ONSC34-34-Saturated</v>
      </c>
      <c r="M3611" t="s">
        <v>583</v>
      </c>
      <c r="N3611" s="40"/>
      <c r="O3611" s="40"/>
      <c r="P3611" s="40"/>
      <c r="Q3611" s="40"/>
      <c r="R3611" s="39"/>
      <c r="S3611" s="39"/>
      <c r="T3611" s="39"/>
      <c r="U3611" s="40"/>
      <c r="V3611" s="39"/>
      <c r="W3611" s="69"/>
      <c r="Y3611" t="s">
        <v>40</v>
      </c>
      <c r="AA3611">
        <v>2157</v>
      </c>
      <c r="AB3611" t="b">
        <f>if((W3611=""),false,true)</f>
        <v>0</v>
      </c>
      <c r="AD3611" s="8"/>
    </row>
    <row r="3612" ht="14.25" customHeight="1">
      <c r="A3612" s="38">
        <v>72</v>
      </c>
      <c r="B3612" s="46" t="s">
        <v>1840</v>
      </c>
      <c r="C3612" s="46" t="s">
        <v>3822</v>
      </c>
      <c r="D3612" s="46" t="s">
        <v>4591</v>
      </c>
      <c r="E3612" s="46" t="s">
        <v>4593</v>
      </c>
      <c r="F3612" s="41" t="s">
        <v>705</v>
      </c>
      <c r="G3612" s="41" t="s">
        <v>1734</v>
      </c>
      <c r="H3612" s="65">
        <v>0.18</v>
      </c>
      <c r="I3612" t="s">
        <v>431</v>
      </c>
      <c r="K3612" s="46" t="s">
        <v>240</v>
      </c>
      <c r="L3612" s="46" t="s">
        <v>4594</v>
      </c>
      <c r="M3612" t="s">
        <v>583</v>
      </c>
      <c r="N3612" s="40"/>
      <c r="O3612" s="40"/>
      <c r="P3612" s="40"/>
      <c r="Q3612" s="40"/>
      <c r="R3612" s="39"/>
      <c r="S3612" s="39"/>
      <c r="T3612" s="39"/>
      <c r="U3612" s="40"/>
      <c r="V3612" s="39"/>
      <c r="W3612" s="69"/>
      <c r="Y3612" t="s">
        <v>40</v>
      </c>
      <c r="AA3612">
        <v>2157</v>
      </c>
      <c r="AB3612" t="b">
        <f>if((W3612=""),false,true)</f>
        <v>0</v>
      </c>
      <c r="AD3612" s="8"/>
    </row>
    <row r="3613" ht="14.25" customHeight="1">
      <c r="A3613" s="38">
        <v>72</v>
      </c>
      <c r="B3613" s="44" t="s">
        <v>425</v>
      </c>
      <c r="C3613" s="46" t="s">
        <v>1841</v>
      </c>
      <c r="D3613" s="46" t="s">
        <v>4591</v>
      </c>
      <c r="E3613" s="46" t="s">
        <v>4593</v>
      </c>
      <c r="F3613" s="41" t="s">
        <v>434</v>
      </c>
      <c r="G3613" s="41" t="s">
        <v>435</v>
      </c>
      <c r="H3613" s="65">
        <v>1.32</v>
      </c>
      <c r="I3613" t="s">
        <v>431</v>
      </c>
      <c r="K3613" s="46" t="s">
        <v>240</v>
      </c>
      <c r="L3613" s="46" t="str">
        <f>((I3613&amp;A3613)&amp;"-")&amp;B3613</f>
        <v>ONSC72-2-</v>
      </c>
      <c r="M3613" t="s">
        <v>583</v>
      </c>
      <c r="N3613" s="40"/>
      <c r="O3613" s="40"/>
      <c r="P3613" s="40"/>
      <c r="Q3613" s="40"/>
      <c r="R3613" s="39"/>
      <c r="S3613" s="39"/>
      <c r="T3613" s="39"/>
      <c r="U3613" s="40"/>
      <c r="V3613" s="39"/>
      <c r="W3613" s="69"/>
      <c r="Y3613" t="s">
        <v>40</v>
      </c>
      <c r="AA3613">
        <v>2157</v>
      </c>
      <c r="AB3613" t="b">
        <f>if((W3613=""),false,true)</f>
        <v>0</v>
      </c>
      <c r="AD3613" s="8"/>
    </row>
    <row r="3614" ht="14.25" customHeight="1">
      <c r="A3614" s="38">
        <v>903</v>
      </c>
      <c r="B3614" s="44" t="s">
        <v>4595</v>
      </c>
      <c r="C3614" s="46" t="s">
        <v>4596</v>
      </c>
      <c r="D3614" s="46" t="s">
        <v>4591</v>
      </c>
      <c r="E3614" s="46" t="s">
        <v>4592</v>
      </c>
      <c r="F3614" s="41" t="s">
        <v>1603</v>
      </c>
      <c r="G3614" s="41" t="s">
        <v>1604</v>
      </c>
      <c r="H3614" s="65">
        <f>W3614</f>
        <v>0.46</v>
      </c>
      <c r="I3614" t="s">
        <v>37</v>
      </c>
      <c r="K3614" s="46"/>
      <c r="L3614" s="44" t="s">
        <v>4597</v>
      </c>
      <c r="M3614" t="s">
        <v>583</v>
      </c>
      <c r="N3614" s="40">
        <v>1</v>
      </c>
      <c r="O3614" s="40">
        <v>17</v>
      </c>
      <c r="P3614" s="40">
        <v>1.4832</v>
      </c>
      <c r="Q3614" s="40">
        <v>1.4</v>
      </c>
      <c r="R3614" s="39">
        <f>O3614/P3614</f>
        <v>11.4617044228695</v>
      </c>
      <c r="S3614" s="39">
        <f>N3614/Q3614</f>
        <v>0.714285714285714</v>
      </c>
      <c r="T3614" s="39">
        <f>R3614+S3614</f>
        <v>12.1759901371552</v>
      </c>
      <c r="U3614" s="40">
        <v>180.1574</v>
      </c>
      <c r="V3614" s="39">
        <f>N3614/U3614</f>
        <v>0.005550701775225</v>
      </c>
      <c r="W3614" s="69">
        <f>round(((1000*V3614)/T3614),2)</f>
        <v>0.46</v>
      </c>
      <c r="Y3614" t="s">
        <v>40</v>
      </c>
      <c r="AA3614">
        <v>2157</v>
      </c>
      <c r="AB3614" t="b">
        <f>if((W3614=""),false,true)</f>
        <v>1</v>
      </c>
      <c r="AD3614" s="8"/>
    </row>
    <row r="3615" ht="14.25" customHeight="1">
      <c r="A3615" s="38">
        <v>907</v>
      </c>
      <c r="B3615" s="44" t="s">
        <v>1953</v>
      </c>
      <c r="C3615" s="46" t="s">
        <v>1954</v>
      </c>
      <c r="D3615" s="46" t="s">
        <v>4591</v>
      </c>
      <c r="E3615" s="46" t="s">
        <v>4592</v>
      </c>
      <c r="F3615" s="41" t="s">
        <v>48</v>
      </c>
      <c r="G3615" s="41" t="s">
        <v>49</v>
      </c>
      <c r="H3615" s="65">
        <v>0.02131</v>
      </c>
      <c r="I3615" t="s">
        <v>37</v>
      </c>
      <c r="K3615" s="46" t="s">
        <v>43</v>
      </c>
      <c r="L3615" s="46" t="s">
        <v>1955</v>
      </c>
      <c r="M3615" t="s">
        <v>583</v>
      </c>
      <c r="N3615" s="40"/>
      <c r="O3615" s="40"/>
      <c r="P3615" s="40"/>
      <c r="Q3615" s="40"/>
      <c r="R3615" s="39"/>
      <c r="S3615" s="39"/>
      <c r="T3615" s="39"/>
      <c r="U3615" s="40"/>
      <c r="V3615" s="39"/>
      <c r="W3615" s="69"/>
      <c r="Y3615" t="s">
        <v>40</v>
      </c>
      <c r="AA3615">
        <v>2157</v>
      </c>
      <c r="AB3615" t="b">
        <v>0</v>
      </c>
      <c r="AD3615" s="8"/>
    </row>
    <row r="3616" ht="14.25" customHeight="1">
      <c r="A3616" s="38">
        <v>907</v>
      </c>
      <c r="B3616" s="44" t="s">
        <v>1953</v>
      </c>
      <c r="C3616" s="46" t="s">
        <v>1954</v>
      </c>
      <c r="D3616" s="46" t="s">
        <v>4591</v>
      </c>
      <c r="E3616" s="46" t="s">
        <v>4592</v>
      </c>
      <c r="F3616" s="41" t="s">
        <v>48</v>
      </c>
      <c r="G3616" s="41" t="s">
        <v>49</v>
      </c>
      <c r="H3616" s="65">
        <v>0.02442</v>
      </c>
      <c r="I3616" t="s">
        <v>37</v>
      </c>
      <c r="K3616" s="46" t="s">
        <v>43</v>
      </c>
      <c r="L3616" s="46" t="s">
        <v>1955</v>
      </c>
      <c r="M3616" t="s">
        <v>583</v>
      </c>
      <c r="N3616" s="40"/>
      <c r="O3616" s="40"/>
      <c r="P3616" s="40"/>
      <c r="Q3616" s="40"/>
      <c r="R3616" s="39"/>
      <c r="S3616" s="39"/>
      <c r="T3616" s="39"/>
      <c r="U3616" s="40"/>
      <c r="V3616" s="39"/>
      <c r="W3616" s="69"/>
      <c r="Y3616" t="s">
        <v>40</v>
      </c>
      <c r="AA3616">
        <v>2157</v>
      </c>
      <c r="AB3616" t="b">
        <v>0</v>
      </c>
      <c r="AD3616" s="8"/>
    </row>
    <row r="3617" ht="14.25" customHeight="1">
      <c r="A3617" s="38">
        <v>907</v>
      </c>
      <c r="B3617" s="44" t="s">
        <v>1953</v>
      </c>
      <c r="C3617" s="46" t="s">
        <v>1954</v>
      </c>
      <c r="D3617" s="46" t="s">
        <v>4591</v>
      </c>
      <c r="E3617" s="46" t="s">
        <v>4592</v>
      </c>
      <c r="F3617" s="41" t="s">
        <v>48</v>
      </c>
      <c r="G3617" s="41" t="s">
        <v>49</v>
      </c>
      <c r="H3617" s="65">
        <v>0.02553</v>
      </c>
      <c r="I3617" t="s">
        <v>37</v>
      </c>
      <c r="K3617" s="46" t="s">
        <v>43</v>
      </c>
      <c r="L3617" s="46" t="s">
        <v>1955</v>
      </c>
      <c r="M3617" t="s">
        <v>583</v>
      </c>
      <c r="N3617" s="40"/>
      <c r="O3617" s="40"/>
      <c r="P3617" s="40"/>
      <c r="Q3617" s="40"/>
      <c r="R3617" s="39"/>
      <c r="S3617" s="39"/>
      <c r="T3617" s="39"/>
      <c r="U3617" s="40"/>
      <c r="V3617" s="39"/>
      <c r="W3617" s="69"/>
      <c r="Y3617" t="s">
        <v>40</v>
      </c>
      <c r="AA3617">
        <v>2157</v>
      </c>
      <c r="AB3617" t="b">
        <v>0</v>
      </c>
      <c r="AD3617" s="8"/>
    </row>
    <row r="3618" ht="14.25" customHeight="1">
      <c r="A3618" s="38">
        <v>907</v>
      </c>
      <c r="B3618" s="44" t="s">
        <v>1953</v>
      </c>
      <c r="C3618" s="46" t="s">
        <v>1954</v>
      </c>
      <c r="D3618" s="46" t="s">
        <v>4591</v>
      </c>
      <c r="E3618" s="46" t="s">
        <v>4592</v>
      </c>
      <c r="F3618" s="41" t="s">
        <v>48</v>
      </c>
      <c r="G3618" s="41" t="s">
        <v>49</v>
      </c>
      <c r="H3618" s="65">
        <v>0.02775</v>
      </c>
      <c r="I3618" t="s">
        <v>37</v>
      </c>
      <c r="K3618" s="46" t="s">
        <v>43</v>
      </c>
      <c r="L3618" s="46" t="s">
        <v>1955</v>
      </c>
      <c r="M3618" t="s">
        <v>583</v>
      </c>
      <c r="N3618" s="40"/>
      <c r="O3618" s="40"/>
      <c r="P3618" s="40"/>
      <c r="Q3618" s="40"/>
      <c r="R3618" s="39"/>
      <c r="S3618" s="39"/>
      <c r="T3618" s="39"/>
      <c r="U3618" s="40"/>
      <c r="V3618" s="39"/>
      <c r="W3618" s="69"/>
      <c r="Y3618" t="s">
        <v>40</v>
      </c>
      <c r="AA3618">
        <v>2157</v>
      </c>
      <c r="AB3618" t="b">
        <v>0</v>
      </c>
      <c r="AD3618" s="8"/>
    </row>
    <row r="3619" ht="14.25" customHeight="1">
      <c r="A3619" s="38">
        <v>921</v>
      </c>
      <c r="B3619" s="44" t="s">
        <v>4598</v>
      </c>
      <c r="C3619" s="46" t="s">
        <v>4599</v>
      </c>
      <c r="D3619" s="46" t="s">
        <v>4591</v>
      </c>
      <c r="E3619" s="46" t="s">
        <v>4592</v>
      </c>
      <c r="F3619" s="41" t="s">
        <v>485</v>
      </c>
      <c r="G3619" s="41" t="s">
        <v>665</v>
      </c>
      <c r="H3619" s="65">
        <v>0.489680277</v>
      </c>
      <c r="I3619" t="s">
        <v>37</v>
      </c>
      <c r="K3619" s="46"/>
      <c r="L3619" s="46" t="s">
        <v>4600</v>
      </c>
      <c r="M3619" t="s">
        <v>583</v>
      </c>
      <c r="N3619" s="40"/>
      <c r="O3619" s="40"/>
      <c r="P3619" s="40"/>
      <c r="Q3619" s="40"/>
      <c r="R3619" s="39"/>
      <c r="S3619" s="39"/>
      <c r="T3619" s="39"/>
      <c r="U3619" s="40"/>
      <c r="V3619" s="39"/>
      <c r="W3619" s="69"/>
      <c r="Y3619" t="s">
        <v>40</v>
      </c>
      <c r="AA3619">
        <v>2157</v>
      </c>
      <c r="AB3619" t="b">
        <v>0</v>
      </c>
      <c r="AD3619" s="8"/>
    </row>
    <row r="3620" ht="14.25" customHeight="1">
      <c r="A3620" s="38">
        <v>921</v>
      </c>
      <c r="B3620" s="44" t="s">
        <v>4598</v>
      </c>
      <c r="C3620" s="46" t="s">
        <v>4599</v>
      </c>
      <c r="D3620" s="46" t="s">
        <v>4591</v>
      </c>
      <c r="E3620" s="46" t="s">
        <v>4592</v>
      </c>
      <c r="F3620" s="41" t="s">
        <v>547</v>
      </c>
      <c r="G3620" s="41" t="s">
        <v>548</v>
      </c>
      <c r="H3620" s="65">
        <v>0.19294769</v>
      </c>
      <c r="I3620" t="s">
        <v>37</v>
      </c>
      <c r="K3620" s="46"/>
      <c r="L3620" s="46" t="s">
        <v>4600</v>
      </c>
      <c r="M3620" t="s">
        <v>583</v>
      </c>
      <c r="N3620" s="40"/>
      <c r="O3620" s="40"/>
      <c r="P3620" s="40"/>
      <c r="Q3620" s="40"/>
      <c r="R3620" s="39"/>
      <c r="S3620" s="39"/>
      <c r="T3620" s="39"/>
      <c r="U3620" s="40"/>
      <c r="V3620" s="39"/>
      <c r="W3620" s="69"/>
      <c r="Y3620" t="s">
        <v>40</v>
      </c>
      <c r="AA3620">
        <v>2157</v>
      </c>
      <c r="AB3620" t="b">
        <v>0</v>
      </c>
      <c r="AD3620" s="8"/>
    </row>
    <row r="3621" ht="14.25" customHeight="1">
      <c r="A3621" s="38">
        <v>921</v>
      </c>
      <c r="B3621" s="44" t="s">
        <v>4598</v>
      </c>
      <c r="C3621" s="46" t="s">
        <v>4599</v>
      </c>
      <c r="D3621" s="46" t="s">
        <v>4591</v>
      </c>
      <c r="E3621" s="46" t="s">
        <v>4592</v>
      </c>
      <c r="F3621" s="41" t="s">
        <v>594</v>
      </c>
      <c r="G3621" s="41" t="s">
        <v>595</v>
      </c>
      <c r="H3621" s="65">
        <v>0.274814251</v>
      </c>
      <c r="I3621" t="s">
        <v>37</v>
      </c>
      <c r="K3621" s="46"/>
      <c r="L3621" s="46" t="s">
        <v>4600</v>
      </c>
      <c r="M3621" t="s">
        <v>583</v>
      </c>
      <c r="N3621" s="40"/>
      <c r="O3621" s="40"/>
      <c r="P3621" s="40"/>
      <c r="Q3621" s="40"/>
      <c r="R3621" s="39"/>
      <c r="S3621" s="39"/>
      <c r="T3621" s="39"/>
      <c r="U3621" s="40"/>
      <c r="V3621" s="39"/>
      <c r="W3621" s="69"/>
      <c r="Y3621" t="s">
        <v>40</v>
      </c>
      <c r="AA3621">
        <v>2157</v>
      </c>
      <c r="AB3621" t="b">
        <v>0</v>
      </c>
      <c r="AD3621" s="8"/>
    </row>
    <row r="3622" ht="14.25" customHeight="1">
      <c r="A3622" s="38">
        <v>921</v>
      </c>
      <c r="B3622" s="44" t="s">
        <v>4598</v>
      </c>
      <c r="C3622" s="46" t="s">
        <v>4599</v>
      </c>
      <c r="D3622" s="46" t="s">
        <v>4591</v>
      </c>
      <c r="E3622" s="46" t="s">
        <v>4592</v>
      </c>
      <c r="F3622" s="41" t="s">
        <v>598</v>
      </c>
      <c r="G3622" s="41" t="s">
        <v>599</v>
      </c>
      <c r="H3622" s="65">
        <v>0.315864483</v>
      </c>
      <c r="I3622" t="s">
        <v>37</v>
      </c>
      <c r="K3622" s="46"/>
      <c r="L3622" s="46" t="s">
        <v>4600</v>
      </c>
      <c r="M3622" t="s">
        <v>583</v>
      </c>
      <c r="N3622" s="40"/>
      <c r="O3622" s="40"/>
      <c r="P3622" s="40"/>
      <c r="Q3622" s="40"/>
      <c r="R3622" s="39"/>
      <c r="S3622" s="39"/>
      <c r="T3622" s="39"/>
      <c r="U3622" s="40"/>
      <c r="V3622" s="39"/>
      <c r="W3622" s="69"/>
      <c r="Y3622" t="s">
        <v>40</v>
      </c>
      <c r="AA3622">
        <v>2157</v>
      </c>
      <c r="AB3622" t="b">
        <v>0</v>
      </c>
      <c r="AD3622" s="8"/>
    </row>
    <row r="3623" ht="14.25" customHeight="1">
      <c r="A3623" s="38">
        <v>921</v>
      </c>
      <c r="B3623" s="44" t="s">
        <v>4598</v>
      </c>
      <c r="C3623" s="46" t="s">
        <v>4599</v>
      </c>
      <c r="D3623" s="46" t="s">
        <v>4591</v>
      </c>
      <c r="E3623" s="46" t="s">
        <v>4592</v>
      </c>
      <c r="F3623" s="41" t="s">
        <v>35</v>
      </c>
      <c r="G3623" s="41" t="s">
        <v>36</v>
      </c>
      <c r="H3623" s="65">
        <v>0.227271747</v>
      </c>
      <c r="I3623" t="s">
        <v>37</v>
      </c>
      <c r="K3623" s="46"/>
      <c r="L3623" s="46" t="s">
        <v>4600</v>
      </c>
      <c r="M3623" t="s">
        <v>583</v>
      </c>
      <c r="N3623" s="40"/>
      <c r="O3623" s="40"/>
      <c r="P3623" s="40"/>
      <c r="Q3623" s="40"/>
      <c r="R3623" s="39"/>
      <c r="S3623" s="39"/>
      <c r="T3623" s="39"/>
      <c r="U3623" s="40"/>
      <c r="V3623" s="39"/>
      <c r="W3623" s="69"/>
      <c r="Y3623" t="s">
        <v>40</v>
      </c>
      <c r="AA3623">
        <v>2157</v>
      </c>
      <c r="AB3623" t="b">
        <v>0</v>
      </c>
      <c r="AD3623" s="8"/>
    </row>
    <row r="3624" ht="14.25" customHeight="1">
      <c r="A3624" s="38">
        <v>921</v>
      </c>
      <c r="B3624" s="44" t="s">
        <v>4598</v>
      </c>
      <c r="C3624" s="46" t="s">
        <v>4599</v>
      </c>
      <c r="D3624" s="46" t="s">
        <v>4591</v>
      </c>
      <c r="E3624" s="46" t="s">
        <v>4592</v>
      </c>
      <c r="F3624" s="41" t="s">
        <v>669</v>
      </c>
      <c r="G3624" s="41" t="s">
        <v>670</v>
      </c>
      <c r="H3624" s="65">
        <v>0.360831998</v>
      </c>
      <c r="I3624" t="s">
        <v>37</v>
      </c>
      <c r="K3624" s="46"/>
      <c r="L3624" s="46" t="s">
        <v>4600</v>
      </c>
      <c r="M3624" t="s">
        <v>583</v>
      </c>
      <c r="N3624" s="40"/>
      <c r="O3624" s="40"/>
      <c r="P3624" s="40"/>
      <c r="Q3624" s="40"/>
      <c r="R3624" s="39"/>
      <c r="S3624" s="39"/>
      <c r="T3624" s="39"/>
      <c r="U3624" s="40"/>
      <c r="V3624" s="39"/>
      <c r="W3624" s="69"/>
      <c r="Y3624" t="s">
        <v>40</v>
      </c>
      <c r="AA3624">
        <v>2157</v>
      </c>
      <c r="AB3624" t="b">
        <v>0</v>
      </c>
      <c r="AD3624" s="8"/>
    </row>
    <row r="3625" ht="14.25" customHeight="1">
      <c r="A3625" s="38">
        <v>921</v>
      </c>
      <c r="B3625" s="44" t="s">
        <v>4598</v>
      </c>
      <c r="C3625" s="46" t="s">
        <v>4599</v>
      </c>
      <c r="D3625" s="46" t="s">
        <v>4591</v>
      </c>
      <c r="E3625" s="46" t="s">
        <v>4592</v>
      </c>
      <c r="F3625" s="41" t="s">
        <v>580</v>
      </c>
      <c r="G3625" s="41" t="s">
        <v>581</v>
      </c>
      <c r="H3625" s="65">
        <v>0.631702179</v>
      </c>
      <c r="I3625" t="s">
        <v>37</v>
      </c>
      <c r="K3625" s="46"/>
      <c r="L3625" s="46" t="s">
        <v>4600</v>
      </c>
      <c r="M3625" t="s">
        <v>583</v>
      </c>
      <c r="N3625" s="40"/>
      <c r="O3625" s="40"/>
      <c r="P3625" s="40"/>
      <c r="Q3625" s="40"/>
      <c r="R3625" s="39"/>
      <c r="S3625" s="39"/>
      <c r="T3625" s="39"/>
      <c r="U3625" s="40"/>
      <c r="V3625" s="39"/>
      <c r="W3625" s="69"/>
      <c r="Y3625" t="s">
        <v>40</v>
      </c>
      <c r="AA3625">
        <v>2157</v>
      </c>
      <c r="AB3625" t="b">
        <v>0</v>
      </c>
      <c r="AD3625" s="8"/>
    </row>
    <row r="3626" ht="14.25" customHeight="1">
      <c r="A3626" s="38">
        <v>921</v>
      </c>
      <c r="B3626" s="44" t="s">
        <v>4598</v>
      </c>
      <c r="C3626" s="46" t="s">
        <v>4599</v>
      </c>
      <c r="D3626" s="46" t="s">
        <v>4591</v>
      </c>
      <c r="E3626" s="46" t="s">
        <v>4592</v>
      </c>
      <c r="F3626" s="41" t="s">
        <v>1361</v>
      </c>
      <c r="G3626" s="41" t="s">
        <v>1362</v>
      </c>
      <c r="H3626" s="65">
        <v>1.329710273</v>
      </c>
      <c r="I3626" t="s">
        <v>37</v>
      </c>
      <c r="K3626" s="46"/>
      <c r="L3626" s="46" t="s">
        <v>4600</v>
      </c>
      <c r="M3626" t="s">
        <v>583</v>
      </c>
      <c r="N3626" s="40"/>
      <c r="O3626" s="40"/>
      <c r="P3626" s="40"/>
      <c r="Q3626" s="40"/>
      <c r="R3626" s="39"/>
      <c r="S3626" s="39"/>
      <c r="T3626" s="39"/>
      <c r="U3626" s="40"/>
      <c r="V3626" s="39"/>
      <c r="W3626" s="69"/>
      <c r="Y3626" t="s">
        <v>40</v>
      </c>
      <c r="AA3626">
        <v>2157</v>
      </c>
      <c r="AB3626" t="b">
        <v>0</v>
      </c>
      <c r="AD3626" s="8"/>
    </row>
    <row r="3627" ht="14.25" customHeight="1">
      <c r="A3627" s="38">
        <v>921</v>
      </c>
      <c r="B3627" s="44" t="s">
        <v>4598</v>
      </c>
      <c r="C3627" s="46" t="s">
        <v>4599</v>
      </c>
      <c r="D3627" s="46" t="s">
        <v>4591</v>
      </c>
      <c r="E3627" s="46" t="s">
        <v>4592</v>
      </c>
      <c r="F3627" s="41" t="s">
        <v>671</v>
      </c>
      <c r="G3627" s="41" t="s">
        <v>672</v>
      </c>
      <c r="H3627" s="65">
        <v>0.563892477</v>
      </c>
      <c r="I3627" t="s">
        <v>37</v>
      </c>
      <c r="K3627" s="46"/>
      <c r="L3627" s="46" t="s">
        <v>4600</v>
      </c>
      <c r="M3627" t="s">
        <v>583</v>
      </c>
      <c r="N3627" s="40"/>
      <c r="O3627" s="40"/>
      <c r="P3627" s="40"/>
      <c r="Q3627" s="40"/>
      <c r="R3627" s="39"/>
      <c r="S3627" s="39"/>
      <c r="T3627" s="39"/>
      <c r="U3627" s="40"/>
      <c r="V3627" s="39"/>
      <c r="W3627" s="69"/>
      <c r="Y3627" t="s">
        <v>40</v>
      </c>
      <c r="AA3627">
        <v>2157</v>
      </c>
      <c r="AB3627" t="b">
        <v>0</v>
      </c>
      <c r="AD3627" s="8"/>
    </row>
    <row r="3628" ht="14.25" customHeight="1">
      <c r="A3628" s="38">
        <v>921</v>
      </c>
      <c r="B3628" s="44" t="s">
        <v>4598</v>
      </c>
      <c r="C3628" s="46" t="s">
        <v>4599</v>
      </c>
      <c r="D3628" s="46" t="s">
        <v>4591</v>
      </c>
      <c r="E3628" s="46" t="s">
        <v>4592</v>
      </c>
      <c r="F3628" s="41" t="s">
        <v>673</v>
      </c>
      <c r="G3628" s="41" t="s">
        <v>674</v>
      </c>
      <c r="H3628" s="65">
        <v>0.191912068</v>
      </c>
      <c r="I3628" t="s">
        <v>37</v>
      </c>
      <c r="K3628" s="46"/>
      <c r="L3628" s="46" t="s">
        <v>4600</v>
      </c>
      <c r="M3628" t="s">
        <v>583</v>
      </c>
      <c r="N3628" s="40"/>
      <c r="O3628" s="40"/>
      <c r="P3628" s="40"/>
      <c r="Q3628" s="40"/>
      <c r="R3628" s="39"/>
      <c r="S3628" s="39"/>
      <c r="T3628" s="39"/>
      <c r="U3628" s="40"/>
      <c r="V3628" s="39"/>
      <c r="W3628" s="69"/>
      <c r="Y3628" t="s">
        <v>40</v>
      </c>
      <c r="AA3628">
        <v>2157</v>
      </c>
      <c r="AB3628" t="b">
        <v>0</v>
      </c>
      <c r="AD3628" s="8"/>
    </row>
    <row r="3629" ht="14.25" customHeight="1">
      <c r="A3629" s="38">
        <v>921</v>
      </c>
      <c r="B3629" s="44" t="s">
        <v>4598</v>
      </c>
      <c r="C3629" s="46" t="s">
        <v>4599</v>
      </c>
      <c r="D3629" s="46" t="s">
        <v>4591</v>
      </c>
      <c r="E3629" s="46" t="s">
        <v>4592</v>
      </c>
      <c r="F3629" s="41" t="s">
        <v>675</v>
      </c>
      <c r="G3629" s="41" t="s">
        <v>676</v>
      </c>
      <c r="H3629" s="65">
        <v>0.313058828</v>
      </c>
      <c r="I3629" t="s">
        <v>37</v>
      </c>
      <c r="K3629" s="46"/>
      <c r="L3629" s="46" t="s">
        <v>4600</v>
      </c>
      <c r="M3629" t="s">
        <v>583</v>
      </c>
      <c r="N3629" s="40"/>
      <c r="O3629" s="40"/>
      <c r="P3629" s="40"/>
      <c r="Q3629" s="40"/>
      <c r="R3629" s="39"/>
      <c r="S3629" s="39"/>
      <c r="T3629" s="39"/>
      <c r="U3629" s="40"/>
      <c r="V3629" s="39"/>
      <c r="W3629" s="69"/>
      <c r="Y3629" t="s">
        <v>40</v>
      </c>
      <c r="AA3629">
        <v>2157</v>
      </c>
      <c r="AB3629" t="b">
        <v>0</v>
      </c>
      <c r="AD3629" s="8"/>
    </row>
    <row r="3630" ht="14.25" customHeight="1">
      <c r="A3630" s="38">
        <v>921</v>
      </c>
      <c r="B3630" s="44" t="s">
        <v>4598</v>
      </c>
      <c r="C3630" s="46" t="s">
        <v>4599</v>
      </c>
      <c r="D3630" s="46" t="s">
        <v>4591</v>
      </c>
      <c r="E3630" s="46" t="s">
        <v>4592</v>
      </c>
      <c r="F3630" s="41" t="s">
        <v>677</v>
      </c>
      <c r="G3630" s="41" t="s">
        <v>678</v>
      </c>
      <c r="H3630" s="65">
        <v>0.254425927</v>
      </c>
      <c r="I3630" t="s">
        <v>37</v>
      </c>
      <c r="K3630" s="46"/>
      <c r="L3630" s="46" t="s">
        <v>4600</v>
      </c>
      <c r="M3630" t="s">
        <v>583</v>
      </c>
      <c r="N3630" s="40"/>
      <c r="O3630" s="40"/>
      <c r="P3630" s="40"/>
      <c r="Q3630" s="40"/>
      <c r="R3630" s="39"/>
      <c r="S3630" s="39"/>
      <c r="T3630" s="39"/>
      <c r="U3630" s="40"/>
      <c r="V3630" s="39"/>
      <c r="W3630" s="69"/>
      <c r="Y3630" t="s">
        <v>40</v>
      </c>
      <c r="AA3630">
        <v>2157</v>
      </c>
      <c r="AB3630" t="b">
        <v>0</v>
      </c>
      <c r="AD3630" s="8"/>
    </row>
    <row r="3631" ht="14.25" customHeight="1">
      <c r="A3631" s="38">
        <v>921</v>
      </c>
      <c r="B3631" s="44" t="s">
        <v>4598</v>
      </c>
      <c r="C3631" s="46" t="s">
        <v>4599</v>
      </c>
      <c r="D3631" s="46" t="s">
        <v>4591</v>
      </c>
      <c r="E3631" s="46" t="s">
        <v>4592</v>
      </c>
      <c r="F3631" s="41" t="s">
        <v>679</v>
      </c>
      <c r="G3631" s="41" t="s">
        <v>1119</v>
      </c>
      <c r="H3631" s="65">
        <v>0.338818693</v>
      </c>
      <c r="I3631" t="s">
        <v>37</v>
      </c>
      <c r="K3631" s="46"/>
      <c r="L3631" s="46" t="s">
        <v>4600</v>
      </c>
      <c r="M3631" t="s">
        <v>583</v>
      </c>
      <c r="N3631" s="40"/>
      <c r="O3631" s="40"/>
      <c r="P3631" s="40"/>
      <c r="Q3631" s="40"/>
      <c r="R3631" s="39"/>
      <c r="S3631" s="39"/>
      <c r="T3631" s="39"/>
      <c r="U3631" s="40"/>
      <c r="V3631" s="39"/>
      <c r="W3631" s="69"/>
      <c r="Y3631" t="s">
        <v>40</v>
      </c>
      <c r="AA3631">
        <v>2157</v>
      </c>
      <c r="AB3631" t="b">
        <v>0</v>
      </c>
      <c r="AD3631" s="8"/>
    </row>
    <row r="3632" ht="14.25" customHeight="1">
      <c r="A3632" s="38">
        <v>921</v>
      </c>
      <c r="B3632" s="44" t="s">
        <v>4598</v>
      </c>
      <c r="C3632" s="46" t="s">
        <v>4599</v>
      </c>
      <c r="D3632" s="46" t="s">
        <v>4591</v>
      </c>
      <c r="E3632" s="46" t="s">
        <v>4592</v>
      </c>
      <c r="F3632" s="41" t="s">
        <v>3769</v>
      </c>
      <c r="G3632" s="41" t="s">
        <v>3770</v>
      </c>
      <c r="H3632" s="65">
        <v>0.73518756</v>
      </c>
      <c r="I3632" t="s">
        <v>37</v>
      </c>
      <c r="K3632" s="46"/>
      <c r="L3632" s="46" t="s">
        <v>4600</v>
      </c>
      <c r="M3632" t="s">
        <v>583</v>
      </c>
      <c r="N3632" s="40"/>
      <c r="O3632" s="40"/>
      <c r="P3632" s="40"/>
      <c r="Q3632" s="40"/>
      <c r="R3632" s="39"/>
      <c r="S3632" s="39"/>
      <c r="T3632" s="39"/>
      <c r="U3632" s="40"/>
      <c r="V3632" s="39"/>
      <c r="W3632" s="69"/>
      <c r="Y3632" t="s">
        <v>40</v>
      </c>
      <c r="AA3632">
        <v>2157</v>
      </c>
      <c r="AB3632" t="b">
        <v>0</v>
      </c>
      <c r="AD3632" s="8"/>
    </row>
    <row r="3633" ht="14.25" customHeight="1">
      <c r="A3633" s="38">
        <v>921</v>
      </c>
      <c r="B3633" s="44" t="s">
        <v>4598</v>
      </c>
      <c r="C3633" s="46" t="s">
        <v>4599</v>
      </c>
      <c r="D3633" s="46" t="s">
        <v>4591</v>
      </c>
      <c r="E3633" s="46" t="s">
        <v>4592</v>
      </c>
      <c r="F3633" s="41" t="s">
        <v>681</v>
      </c>
      <c r="G3633" s="41" t="s">
        <v>1120</v>
      </c>
      <c r="H3633" s="65">
        <v>0.717183387</v>
      </c>
      <c r="I3633" t="s">
        <v>37</v>
      </c>
      <c r="K3633" s="46"/>
      <c r="L3633" s="46" t="s">
        <v>4600</v>
      </c>
      <c r="M3633" t="s">
        <v>583</v>
      </c>
      <c r="N3633" s="40"/>
      <c r="O3633" s="40"/>
      <c r="P3633" s="40"/>
      <c r="Q3633" s="40"/>
      <c r="R3633" s="39"/>
      <c r="S3633" s="39"/>
      <c r="T3633" s="39"/>
      <c r="U3633" s="40"/>
      <c r="V3633" s="39"/>
      <c r="W3633" s="69"/>
      <c r="Y3633" t="s">
        <v>40</v>
      </c>
      <c r="AA3633">
        <v>2157</v>
      </c>
      <c r="AB3633" t="b">
        <v>0</v>
      </c>
      <c r="AD3633" s="8"/>
    </row>
    <row r="3634" ht="14.25" customHeight="1">
      <c r="A3634" s="38">
        <v>921</v>
      </c>
      <c r="B3634" s="44" t="s">
        <v>4598</v>
      </c>
      <c r="C3634" s="46" t="s">
        <v>4599</v>
      </c>
      <c r="D3634" s="46" t="s">
        <v>4591</v>
      </c>
      <c r="E3634" s="46" t="s">
        <v>4592</v>
      </c>
      <c r="F3634" s="41" t="s">
        <v>683</v>
      </c>
      <c r="G3634" s="41" t="s">
        <v>684</v>
      </c>
      <c r="H3634" s="65">
        <v>0.393974082</v>
      </c>
      <c r="I3634" t="s">
        <v>37</v>
      </c>
      <c r="K3634" s="46"/>
      <c r="L3634" s="46" t="s">
        <v>4600</v>
      </c>
      <c r="M3634" t="s">
        <v>583</v>
      </c>
      <c r="N3634" s="40"/>
      <c r="O3634" s="40"/>
      <c r="P3634" s="40"/>
      <c r="Q3634" s="40"/>
      <c r="R3634" s="39"/>
      <c r="S3634" s="39"/>
      <c r="T3634" s="39"/>
      <c r="U3634" s="40"/>
      <c r="V3634" s="39"/>
      <c r="W3634" s="69"/>
      <c r="Y3634" t="s">
        <v>40</v>
      </c>
      <c r="AA3634">
        <v>2157</v>
      </c>
      <c r="AB3634" t="b">
        <v>0</v>
      </c>
      <c r="AD3634" s="8"/>
    </row>
    <row r="3635" ht="14.25" customHeight="1">
      <c r="A3635" s="38">
        <v>921</v>
      </c>
      <c r="B3635" s="44" t="s">
        <v>4598</v>
      </c>
      <c r="C3635" s="46" t="s">
        <v>4599</v>
      </c>
      <c r="D3635" s="46" t="s">
        <v>4591</v>
      </c>
      <c r="E3635" s="46" t="s">
        <v>4592</v>
      </c>
      <c r="F3635" s="41" t="s">
        <v>584</v>
      </c>
      <c r="G3635" s="41" t="s">
        <v>988</v>
      </c>
      <c r="H3635" s="65">
        <v>0.65979664</v>
      </c>
      <c r="I3635" t="s">
        <v>37</v>
      </c>
      <c r="K3635" s="46"/>
      <c r="L3635" s="46" t="s">
        <v>4600</v>
      </c>
      <c r="M3635" t="s">
        <v>583</v>
      </c>
      <c r="N3635" s="40"/>
      <c r="O3635" s="40"/>
      <c r="P3635" s="40"/>
      <c r="Q3635" s="40"/>
      <c r="R3635" s="39"/>
      <c r="S3635" s="39"/>
      <c r="T3635" s="39"/>
      <c r="U3635" s="40"/>
      <c r="V3635" s="39"/>
      <c r="W3635" s="69"/>
      <c r="Y3635" t="s">
        <v>40</v>
      </c>
      <c r="AA3635">
        <v>2157</v>
      </c>
      <c r="AB3635" t="b">
        <v>0</v>
      </c>
      <c r="AD3635" s="8"/>
    </row>
    <row r="3636" ht="14.25" customHeight="1">
      <c r="A3636" s="38">
        <v>921</v>
      </c>
      <c r="B3636" s="44" t="s">
        <v>4598</v>
      </c>
      <c r="C3636" s="46" t="s">
        <v>4599</v>
      </c>
      <c r="D3636" s="46" t="s">
        <v>4591</v>
      </c>
      <c r="E3636" s="46" t="s">
        <v>4592</v>
      </c>
      <c r="F3636" s="41" t="s">
        <v>685</v>
      </c>
      <c r="G3636" s="41" t="s">
        <v>686</v>
      </c>
      <c r="H3636" s="65">
        <v>0.346156307</v>
      </c>
      <c r="I3636" t="s">
        <v>37</v>
      </c>
      <c r="K3636" s="46"/>
      <c r="L3636" s="46" t="s">
        <v>4600</v>
      </c>
      <c r="M3636" t="s">
        <v>583</v>
      </c>
      <c r="N3636" s="40"/>
      <c r="O3636" s="40"/>
      <c r="P3636" s="40"/>
      <c r="Q3636" s="40"/>
      <c r="R3636" s="39"/>
      <c r="S3636" s="39"/>
      <c r="T3636" s="39"/>
      <c r="U3636" s="40"/>
      <c r="V3636" s="39"/>
      <c r="W3636" s="69"/>
      <c r="Y3636" t="s">
        <v>40</v>
      </c>
      <c r="AA3636">
        <v>2157</v>
      </c>
      <c r="AB3636" t="b">
        <v>0</v>
      </c>
      <c r="AD3636" s="8"/>
    </row>
    <row r="3637" ht="14.25" customHeight="1">
      <c r="A3637" s="38">
        <v>921</v>
      </c>
      <c r="B3637" s="44" t="s">
        <v>4598</v>
      </c>
      <c r="C3637" s="46" t="s">
        <v>4599</v>
      </c>
      <c r="D3637" s="46" t="s">
        <v>4591</v>
      </c>
      <c r="E3637" s="46" t="s">
        <v>4592</v>
      </c>
      <c r="F3637" s="41" t="s">
        <v>4601</v>
      </c>
      <c r="G3637" s="41" t="s">
        <v>4483</v>
      </c>
      <c r="H3637" s="65">
        <v>0.159770273</v>
      </c>
      <c r="I3637" t="s">
        <v>37</v>
      </c>
      <c r="K3637" s="46"/>
      <c r="L3637" s="46" t="s">
        <v>4600</v>
      </c>
      <c r="M3637" t="s">
        <v>583</v>
      </c>
      <c r="N3637" s="40"/>
      <c r="O3637" s="40"/>
      <c r="P3637" s="40"/>
      <c r="Q3637" s="40"/>
      <c r="R3637" s="39"/>
      <c r="S3637" s="39"/>
      <c r="T3637" s="39"/>
      <c r="U3637" s="40"/>
      <c r="V3637" s="39"/>
      <c r="W3637" s="69"/>
      <c r="Y3637" t="s">
        <v>40</v>
      </c>
      <c r="AA3637">
        <v>2157</v>
      </c>
      <c r="AB3637" t="b">
        <v>0</v>
      </c>
      <c r="AD3637" s="8"/>
    </row>
    <row r="3638" ht="14.25" customHeight="1">
      <c r="A3638" s="38">
        <v>921</v>
      </c>
      <c r="B3638" s="44" t="s">
        <v>4598</v>
      </c>
      <c r="C3638" s="46" t="s">
        <v>4599</v>
      </c>
      <c r="D3638" s="46" t="s">
        <v>4591</v>
      </c>
      <c r="E3638" s="46" t="s">
        <v>4592</v>
      </c>
      <c r="F3638" s="41" t="s">
        <v>687</v>
      </c>
      <c r="G3638" s="41" t="s">
        <v>688</v>
      </c>
      <c r="H3638" s="65">
        <v>0.310708207</v>
      </c>
      <c r="I3638" t="s">
        <v>37</v>
      </c>
      <c r="K3638" s="46"/>
      <c r="L3638" s="46" t="s">
        <v>4600</v>
      </c>
      <c r="M3638" t="s">
        <v>583</v>
      </c>
      <c r="N3638" s="40"/>
      <c r="O3638" s="40"/>
      <c r="P3638" s="40"/>
      <c r="Q3638" s="40"/>
      <c r="R3638" s="39"/>
      <c r="S3638" s="39"/>
      <c r="T3638" s="39"/>
      <c r="U3638" s="40"/>
      <c r="V3638" s="39"/>
      <c r="W3638" s="69"/>
      <c r="Y3638" t="s">
        <v>40</v>
      </c>
      <c r="AA3638">
        <v>2157</v>
      </c>
      <c r="AB3638" t="b">
        <v>0</v>
      </c>
      <c r="AD3638" s="8"/>
    </row>
    <row r="3639" ht="14.25" customHeight="1">
      <c r="A3639" s="38">
        <v>921</v>
      </c>
      <c r="B3639" s="44" t="s">
        <v>4598</v>
      </c>
      <c r="C3639" s="46" t="s">
        <v>4599</v>
      </c>
      <c r="D3639" s="46" t="s">
        <v>4591</v>
      </c>
      <c r="E3639" s="46" t="s">
        <v>4592</v>
      </c>
      <c r="F3639" s="41" t="s">
        <v>588</v>
      </c>
      <c r="G3639" s="41" t="s">
        <v>989</v>
      </c>
      <c r="H3639" s="65">
        <v>0.254595242</v>
      </c>
      <c r="I3639" t="s">
        <v>37</v>
      </c>
      <c r="K3639" s="46"/>
      <c r="L3639" s="46" t="s">
        <v>4600</v>
      </c>
      <c r="M3639" t="s">
        <v>583</v>
      </c>
      <c r="N3639" s="40"/>
      <c r="O3639" s="40"/>
      <c r="P3639" s="40"/>
      <c r="Q3639" s="40"/>
      <c r="R3639" s="39"/>
      <c r="S3639" s="39"/>
      <c r="T3639" s="39"/>
      <c r="U3639" s="40"/>
      <c r="V3639" s="39"/>
      <c r="W3639" s="69"/>
      <c r="Y3639" t="s">
        <v>40</v>
      </c>
      <c r="AA3639">
        <v>2157</v>
      </c>
      <c r="AB3639" t="b">
        <v>0</v>
      </c>
      <c r="AD3639" s="8"/>
    </row>
    <row r="3640" ht="14.25" customHeight="1">
      <c r="A3640" s="38">
        <v>921</v>
      </c>
      <c r="B3640" s="44" t="s">
        <v>4598</v>
      </c>
      <c r="C3640" s="46" t="s">
        <v>4599</v>
      </c>
      <c r="D3640" s="46" t="s">
        <v>4591</v>
      </c>
      <c r="E3640" s="46" t="s">
        <v>4592</v>
      </c>
      <c r="F3640" s="41" t="s">
        <v>703</v>
      </c>
      <c r="G3640" s="41" t="s">
        <v>704</v>
      </c>
      <c r="H3640" s="65">
        <v>0.042545147</v>
      </c>
      <c r="I3640" t="s">
        <v>37</v>
      </c>
      <c r="K3640" s="46"/>
      <c r="L3640" s="46" t="s">
        <v>4600</v>
      </c>
      <c r="M3640" t="s">
        <v>583</v>
      </c>
      <c r="N3640" s="40"/>
      <c r="O3640" s="40"/>
      <c r="P3640" s="40"/>
      <c r="Q3640" s="40"/>
      <c r="R3640" s="39"/>
      <c r="S3640" s="39"/>
      <c r="T3640" s="39"/>
      <c r="U3640" s="40"/>
      <c r="V3640" s="39"/>
      <c r="W3640" s="69"/>
      <c r="Y3640" t="s">
        <v>40</v>
      </c>
      <c r="AA3640">
        <v>2157</v>
      </c>
      <c r="AB3640" t="b">
        <v>0</v>
      </c>
      <c r="AD3640" s="8"/>
    </row>
    <row r="3641" ht="14.25" customHeight="1">
      <c r="A3641" s="38">
        <v>921</v>
      </c>
      <c r="B3641" s="44" t="s">
        <v>4598</v>
      </c>
      <c r="C3641" s="46" t="s">
        <v>4599</v>
      </c>
      <c r="D3641" s="46" t="s">
        <v>4591</v>
      </c>
      <c r="E3641" s="46" t="s">
        <v>4592</v>
      </c>
      <c r="F3641" s="41" t="s">
        <v>705</v>
      </c>
      <c r="G3641" s="41" t="s">
        <v>706</v>
      </c>
      <c r="H3641" s="65">
        <v>0.344822979</v>
      </c>
      <c r="I3641" t="s">
        <v>37</v>
      </c>
      <c r="K3641" s="46"/>
      <c r="L3641" s="46" t="s">
        <v>4600</v>
      </c>
      <c r="M3641" t="s">
        <v>583</v>
      </c>
      <c r="N3641" s="40"/>
      <c r="O3641" s="40"/>
      <c r="P3641" s="40"/>
      <c r="Q3641" s="40"/>
      <c r="R3641" s="39"/>
      <c r="S3641" s="39"/>
      <c r="T3641" s="39"/>
      <c r="U3641" s="40"/>
      <c r="V3641" s="39"/>
      <c r="W3641" s="69"/>
      <c r="Y3641" t="s">
        <v>40</v>
      </c>
      <c r="AA3641">
        <v>2157</v>
      </c>
      <c r="AB3641" t="b">
        <v>0</v>
      </c>
      <c r="AD3641" s="8"/>
    </row>
    <row r="3642" ht="14.25" customHeight="1">
      <c r="A3642" s="38">
        <v>921</v>
      </c>
      <c r="B3642" s="44" t="s">
        <v>4598</v>
      </c>
      <c r="C3642" s="46" t="s">
        <v>4599</v>
      </c>
      <c r="D3642" s="46" t="s">
        <v>4591</v>
      </c>
      <c r="E3642" s="46" t="s">
        <v>4592</v>
      </c>
      <c r="F3642" s="41" t="s">
        <v>707</v>
      </c>
      <c r="G3642" s="41" t="s">
        <v>708</v>
      </c>
      <c r="H3642" s="65">
        <v>0.09076561</v>
      </c>
      <c r="I3642" t="s">
        <v>37</v>
      </c>
      <c r="K3642" s="46"/>
      <c r="L3642" s="46" t="s">
        <v>4600</v>
      </c>
      <c r="M3642" t="s">
        <v>583</v>
      </c>
      <c r="N3642" s="40"/>
      <c r="O3642" s="40"/>
      <c r="P3642" s="40"/>
      <c r="Q3642" s="40"/>
      <c r="R3642" s="39"/>
      <c r="S3642" s="39"/>
      <c r="T3642" s="39"/>
      <c r="U3642" s="40"/>
      <c r="V3642" s="39"/>
      <c r="W3642" s="69"/>
      <c r="Y3642" t="s">
        <v>40</v>
      </c>
      <c r="AA3642">
        <v>2157</v>
      </c>
      <c r="AB3642" t="b">
        <v>0</v>
      </c>
      <c r="AD3642" s="8"/>
    </row>
    <row r="3643" ht="14.25" customHeight="1">
      <c r="A3643" s="38">
        <v>921</v>
      </c>
      <c r="B3643" s="44" t="s">
        <v>4598</v>
      </c>
      <c r="C3643" s="46" t="s">
        <v>4599</v>
      </c>
      <c r="D3643" s="46" t="s">
        <v>4591</v>
      </c>
      <c r="E3643" s="46" t="s">
        <v>4592</v>
      </c>
      <c r="F3643" s="41" t="s">
        <v>591</v>
      </c>
      <c r="G3643" s="41" t="s">
        <v>2243</v>
      </c>
      <c r="H3643" s="65">
        <v>0.458257067</v>
      </c>
      <c r="I3643" t="s">
        <v>37</v>
      </c>
      <c r="K3643" s="46"/>
      <c r="L3643" s="46" t="s">
        <v>4600</v>
      </c>
      <c r="M3643" t="s">
        <v>583</v>
      </c>
      <c r="N3643" s="40"/>
      <c r="O3643" s="40"/>
      <c r="P3643" s="40"/>
      <c r="Q3643" s="40"/>
      <c r="R3643" s="39"/>
      <c r="S3643" s="39"/>
      <c r="T3643" s="39"/>
      <c r="U3643" s="40"/>
      <c r="V3643" s="39"/>
      <c r="W3643" s="69"/>
      <c r="Y3643" t="s">
        <v>40</v>
      </c>
      <c r="AA3643">
        <v>2157</v>
      </c>
      <c r="AB3643" t="b">
        <v>0</v>
      </c>
      <c r="AD3643" s="8"/>
    </row>
    <row r="3644" ht="14.25" customHeight="1">
      <c r="A3644" s="38">
        <v>921</v>
      </c>
      <c r="B3644" s="44" t="s">
        <v>4598</v>
      </c>
      <c r="C3644" s="46" t="s">
        <v>4599</v>
      </c>
      <c r="D3644" s="46" t="s">
        <v>4591</v>
      </c>
      <c r="E3644" s="46" t="s">
        <v>4592</v>
      </c>
      <c r="F3644" s="41" t="s">
        <v>992</v>
      </c>
      <c r="G3644" s="41" t="s">
        <v>993</v>
      </c>
      <c r="H3644" s="65">
        <v>0.624599386</v>
      </c>
      <c r="I3644" t="s">
        <v>37</v>
      </c>
      <c r="K3644" s="46"/>
      <c r="L3644" s="46" t="s">
        <v>4600</v>
      </c>
      <c r="M3644" t="s">
        <v>583</v>
      </c>
      <c r="N3644" s="40"/>
      <c r="O3644" s="40"/>
      <c r="P3644" s="40"/>
      <c r="Q3644" s="40"/>
      <c r="R3644" s="39"/>
      <c r="S3644" s="39"/>
      <c r="T3644" s="39"/>
      <c r="U3644" s="40"/>
      <c r="V3644" s="39"/>
      <c r="W3644" s="69"/>
      <c r="Y3644" t="s">
        <v>40</v>
      </c>
      <c r="AA3644">
        <v>2157</v>
      </c>
      <c r="AB3644" t="b">
        <v>0</v>
      </c>
      <c r="AD3644" s="8"/>
    </row>
    <row r="3645" ht="14.25" customHeight="1">
      <c r="A3645" s="38">
        <v>921</v>
      </c>
      <c r="B3645" s="44" t="s">
        <v>4598</v>
      </c>
      <c r="C3645" s="46" t="s">
        <v>4599</v>
      </c>
      <c r="D3645" s="46" t="s">
        <v>4591</v>
      </c>
      <c r="E3645" s="46" t="s">
        <v>4592</v>
      </c>
      <c r="F3645" s="41" t="s">
        <v>3069</v>
      </c>
      <c r="G3645" s="41" t="s">
        <v>3070</v>
      </c>
      <c r="H3645" s="65">
        <v>0.257444466</v>
      </c>
      <c r="I3645" t="s">
        <v>37</v>
      </c>
      <c r="K3645" s="46"/>
      <c r="L3645" s="46" t="s">
        <v>4600</v>
      </c>
      <c r="M3645" t="s">
        <v>583</v>
      </c>
      <c r="N3645" s="40"/>
      <c r="O3645" s="40"/>
      <c r="P3645" s="40"/>
      <c r="Q3645" s="40"/>
      <c r="R3645" s="39"/>
      <c r="S3645" s="39"/>
      <c r="T3645" s="39"/>
      <c r="U3645" s="40"/>
      <c r="V3645" s="39"/>
      <c r="W3645" s="69"/>
      <c r="Y3645" t="s">
        <v>40</v>
      </c>
      <c r="AA3645">
        <v>2157</v>
      </c>
      <c r="AB3645" t="b">
        <v>0</v>
      </c>
      <c r="AD3645" s="8"/>
    </row>
    <row r="3646" ht="14.25" customHeight="1">
      <c r="A3646" s="38">
        <v>921</v>
      </c>
      <c r="B3646" s="44" t="s">
        <v>4598</v>
      </c>
      <c r="C3646" s="46" t="s">
        <v>4599</v>
      </c>
      <c r="D3646" s="46" t="s">
        <v>4591</v>
      </c>
      <c r="E3646" s="46" t="s">
        <v>4592</v>
      </c>
      <c r="F3646" s="41" t="s">
        <v>719</v>
      </c>
      <c r="G3646" s="41" t="s">
        <v>720</v>
      </c>
      <c r="H3646" s="65">
        <v>0.338899883</v>
      </c>
      <c r="I3646" t="s">
        <v>37</v>
      </c>
      <c r="K3646" s="46"/>
      <c r="L3646" s="46" t="s">
        <v>4600</v>
      </c>
      <c r="M3646" t="s">
        <v>583</v>
      </c>
      <c r="N3646" s="40"/>
      <c r="O3646" s="40"/>
      <c r="P3646" s="40"/>
      <c r="Q3646" s="40"/>
      <c r="R3646" s="39"/>
      <c r="S3646" s="39"/>
      <c r="T3646" s="39"/>
      <c r="U3646" s="40"/>
      <c r="V3646" s="39"/>
      <c r="W3646" s="69"/>
      <c r="Y3646" t="s">
        <v>40</v>
      </c>
      <c r="AA3646">
        <v>2157</v>
      </c>
      <c r="AB3646" t="b">
        <v>0</v>
      </c>
      <c r="AD3646" s="8"/>
    </row>
    <row r="3647" ht="14.25" customHeight="1">
      <c r="A3647" s="38">
        <v>921</v>
      </c>
      <c r="B3647" s="44" t="s">
        <v>4598</v>
      </c>
      <c r="C3647" s="46" t="s">
        <v>4599</v>
      </c>
      <c r="D3647" s="46" t="s">
        <v>4591</v>
      </c>
      <c r="E3647" s="46" t="s">
        <v>4592</v>
      </c>
      <c r="F3647" s="41" t="s">
        <v>1735</v>
      </c>
      <c r="G3647" s="41" t="s">
        <v>1736</v>
      </c>
      <c r="H3647" s="65">
        <v>0.18163309</v>
      </c>
      <c r="I3647" t="s">
        <v>37</v>
      </c>
      <c r="K3647" s="46"/>
      <c r="L3647" s="46" t="s">
        <v>4600</v>
      </c>
      <c r="M3647" t="s">
        <v>583</v>
      </c>
      <c r="N3647" s="40"/>
      <c r="O3647" s="40"/>
      <c r="P3647" s="40"/>
      <c r="Q3647" s="40"/>
      <c r="R3647" s="39"/>
      <c r="S3647" s="39"/>
      <c r="T3647" s="39"/>
      <c r="U3647" s="40"/>
      <c r="V3647" s="39"/>
      <c r="W3647" s="69"/>
      <c r="Y3647" t="s">
        <v>40</v>
      </c>
      <c r="AA3647">
        <v>2157</v>
      </c>
      <c r="AB3647" t="b">
        <v>0</v>
      </c>
      <c r="AD3647" s="8"/>
    </row>
    <row r="3648" ht="14.25" customHeight="1">
      <c r="A3648" s="38">
        <v>921</v>
      </c>
      <c r="B3648" s="44" t="s">
        <v>4598</v>
      </c>
      <c r="C3648" s="46" t="s">
        <v>4599</v>
      </c>
      <c r="D3648" s="46" t="s">
        <v>4591</v>
      </c>
      <c r="E3648" s="46" t="s">
        <v>4592</v>
      </c>
      <c r="F3648" s="41" t="s">
        <v>1951</v>
      </c>
      <c r="G3648" s="41" t="s">
        <v>4602</v>
      </c>
      <c r="H3648" s="65">
        <v>0.23123912</v>
      </c>
      <c r="I3648" t="s">
        <v>37</v>
      </c>
      <c r="K3648" s="46"/>
      <c r="L3648" s="46" t="s">
        <v>4600</v>
      </c>
      <c r="M3648" t="s">
        <v>583</v>
      </c>
      <c r="N3648" s="40"/>
      <c r="O3648" s="40"/>
      <c r="P3648" s="40"/>
      <c r="Q3648" s="40"/>
      <c r="R3648" s="39"/>
      <c r="S3648" s="39"/>
      <c r="T3648" s="39"/>
      <c r="U3648" s="40"/>
      <c r="V3648" s="39"/>
      <c r="W3648" s="69"/>
      <c r="Y3648" t="s">
        <v>40</v>
      </c>
      <c r="AA3648">
        <v>2157</v>
      </c>
      <c r="AB3648" t="b">
        <v>0</v>
      </c>
      <c r="AD3648" s="8"/>
    </row>
    <row r="3649" ht="14.25" customHeight="1">
      <c r="A3649" s="38">
        <v>921</v>
      </c>
      <c r="B3649" s="44" t="s">
        <v>4598</v>
      </c>
      <c r="C3649" s="46" t="s">
        <v>4599</v>
      </c>
      <c r="D3649" s="46" t="s">
        <v>4591</v>
      </c>
      <c r="E3649" s="46" t="s">
        <v>4592</v>
      </c>
      <c r="F3649" s="41" t="s">
        <v>238</v>
      </c>
      <c r="G3649" s="41" t="s">
        <v>1365</v>
      </c>
      <c r="H3649" s="65">
        <v>2.089165261</v>
      </c>
      <c r="I3649" t="s">
        <v>37</v>
      </c>
      <c r="K3649" s="46"/>
      <c r="L3649" s="46" t="s">
        <v>4600</v>
      </c>
      <c r="M3649" t="s">
        <v>583</v>
      </c>
      <c r="N3649" s="40"/>
      <c r="O3649" s="40"/>
      <c r="P3649" s="40"/>
      <c r="Q3649" s="40"/>
      <c r="R3649" s="39"/>
      <c r="S3649" s="39"/>
      <c r="T3649" s="39"/>
      <c r="U3649" s="40"/>
      <c r="V3649" s="39"/>
      <c r="W3649" s="69"/>
      <c r="Y3649" t="s">
        <v>40</v>
      </c>
      <c r="AA3649">
        <v>2157</v>
      </c>
      <c r="AB3649" t="b">
        <v>0</v>
      </c>
      <c r="AD3649" s="8"/>
    </row>
    <row r="3650" ht="14.25" customHeight="1">
      <c r="A3650" s="38">
        <v>933</v>
      </c>
      <c r="B3650" s="46" t="s">
        <v>4603</v>
      </c>
      <c r="C3650" s="46" t="s">
        <v>4604</v>
      </c>
      <c r="D3650" s="46" t="s">
        <v>4591</v>
      </c>
      <c r="E3650" s="46" t="s">
        <v>4592</v>
      </c>
      <c r="F3650" s="41" t="s">
        <v>485</v>
      </c>
      <c r="G3650" s="41" t="s">
        <v>665</v>
      </c>
      <c r="H3650" s="65">
        <v>0.481</v>
      </c>
      <c r="I3650" t="s">
        <v>4605</v>
      </c>
      <c r="K3650" s="46" t="s">
        <v>43</v>
      </c>
      <c r="L3650" s="46" t="s">
        <v>4606</v>
      </c>
      <c r="M3650" t="s">
        <v>583</v>
      </c>
      <c r="N3650" s="40">
        <f>U3650*V3650</f>
        <v>8.5483524733142</v>
      </c>
      <c r="O3650" s="56">
        <v>74.1216</v>
      </c>
      <c r="P3650" s="56">
        <v>0.805</v>
      </c>
      <c r="Q3650" s="56">
        <v>1.29</v>
      </c>
      <c r="R3650" s="39">
        <f>O3650/P3650</f>
        <v>92.0765217391304</v>
      </c>
      <c r="S3650" s="39">
        <f>N3650/Q3650</f>
        <v>6.62662982427457</v>
      </c>
      <c r="T3650" s="39">
        <f>R3650+S3650</f>
        <v>98.703151563405</v>
      </c>
      <c r="U3650" s="40">
        <v>180.157</v>
      </c>
      <c r="V3650" s="39">
        <v>0.0474494606</v>
      </c>
      <c r="W3650" s="69">
        <f>round(((1000*V3650)/T3650),3)</f>
        <v>0.481</v>
      </c>
      <c r="Y3650" t="s">
        <v>40</v>
      </c>
      <c r="AA3650">
        <v>2157</v>
      </c>
      <c r="AB3650" t="b">
        <v>1</v>
      </c>
      <c r="AD3650" s="8"/>
    </row>
    <row r="3651" ht="14.25" customHeight="1">
      <c r="A3651" s="38">
        <v>933</v>
      </c>
      <c r="B3651" s="46" t="s">
        <v>4603</v>
      </c>
      <c r="C3651" s="46" t="s">
        <v>4604</v>
      </c>
      <c r="D3651" s="46" t="s">
        <v>4591</v>
      </c>
      <c r="E3651" s="46" t="s">
        <v>4592</v>
      </c>
      <c r="F3651" s="41" t="s">
        <v>598</v>
      </c>
      <c r="G3651" s="41" t="s">
        <v>599</v>
      </c>
      <c r="H3651" s="65">
        <v>0.312</v>
      </c>
      <c r="I3651" t="s">
        <v>4605</v>
      </c>
      <c r="K3651" s="46" t="s">
        <v>43</v>
      </c>
      <c r="L3651" s="46" t="s">
        <v>4606</v>
      </c>
      <c r="M3651" t="s">
        <v>583</v>
      </c>
      <c r="N3651" s="40">
        <f>U3651*V3651</f>
        <v>7.3698033744255</v>
      </c>
      <c r="O3651" s="56">
        <v>102.1748</v>
      </c>
      <c r="P3651" s="56">
        <v>0.816</v>
      </c>
      <c r="Q3651" s="56">
        <v>1.29</v>
      </c>
      <c r="R3651" s="39">
        <f>O3651/P3651</f>
        <v>125.214215686275</v>
      </c>
      <c r="S3651" s="39">
        <f>N3651/Q3651</f>
        <v>5.71302587164768</v>
      </c>
      <c r="T3651" s="39">
        <f>R3651+S3651</f>
        <v>130.927241557922</v>
      </c>
      <c r="U3651" s="40">
        <v>180.157</v>
      </c>
      <c r="V3651" s="39">
        <v>0.0409076715</v>
      </c>
      <c r="W3651" s="69">
        <f>round(((1000*V3651)/T3651),3)</f>
        <v>0.312</v>
      </c>
      <c r="Y3651" t="s">
        <v>40</v>
      </c>
      <c r="AA3651">
        <v>2157</v>
      </c>
      <c r="AB3651" t="b">
        <v>1</v>
      </c>
      <c r="AD3651" s="8"/>
    </row>
    <row r="3652" ht="14.25" customHeight="1">
      <c r="A3652" s="38">
        <v>933</v>
      </c>
      <c r="B3652" s="46" t="s">
        <v>4603</v>
      </c>
      <c r="C3652" s="46" t="s">
        <v>4604</v>
      </c>
      <c r="D3652" s="46" t="s">
        <v>4591</v>
      </c>
      <c r="E3652" s="46" t="s">
        <v>4592</v>
      </c>
      <c r="F3652" s="41" t="s">
        <v>35</v>
      </c>
      <c r="G3652" s="41" t="s">
        <v>36</v>
      </c>
      <c r="H3652" s="65">
        <v>0.245</v>
      </c>
      <c r="I3652" t="s">
        <v>4605</v>
      </c>
      <c r="K3652" s="46" t="s">
        <v>43</v>
      </c>
      <c r="L3652" s="46" t="s">
        <v>4606</v>
      </c>
      <c r="M3652" t="s">
        <v>583</v>
      </c>
      <c r="N3652" s="40">
        <f>U3652*V3652</f>
        <v>7.2332642037112</v>
      </c>
      <c r="O3652" s="56">
        <v>130.2279</v>
      </c>
      <c r="P3652" s="56">
        <v>0.823</v>
      </c>
      <c r="Q3652" s="56">
        <v>1.29</v>
      </c>
      <c r="R3652" s="39">
        <f>O3652/P3652</f>
        <v>158.23560145808</v>
      </c>
      <c r="S3652" s="39">
        <f>N3652/Q3652</f>
        <v>5.6071815532645</v>
      </c>
      <c r="T3652" s="39">
        <f>R3652+S3652</f>
        <v>163.842783011345</v>
      </c>
      <c r="U3652" s="40">
        <v>180.157</v>
      </c>
      <c r="V3652" s="39">
        <v>0.0401497816</v>
      </c>
      <c r="W3652" s="69">
        <f>round(((1000*V3652)/T3652),3)</f>
        <v>0.245</v>
      </c>
      <c r="Y3652" t="s">
        <v>40</v>
      </c>
      <c r="AA3652">
        <v>2157</v>
      </c>
      <c r="AB3652" t="b">
        <v>1</v>
      </c>
      <c r="AD3652" s="8"/>
    </row>
    <row r="3653" ht="14.25" customHeight="1">
      <c r="A3653" s="38">
        <v>933</v>
      </c>
      <c r="B3653" s="46" t="s">
        <v>4603</v>
      </c>
      <c r="C3653" s="46" t="s">
        <v>4604</v>
      </c>
      <c r="D3653" s="46" t="s">
        <v>4591</v>
      </c>
      <c r="E3653" s="46" t="s">
        <v>4592</v>
      </c>
      <c r="F3653" s="41" t="s">
        <v>669</v>
      </c>
      <c r="G3653" s="41" t="s">
        <v>670</v>
      </c>
      <c r="H3653" s="65">
        <v>0.359</v>
      </c>
      <c r="I3653" t="s">
        <v>4605</v>
      </c>
      <c r="K3653" s="46" t="s">
        <v>43</v>
      </c>
      <c r="L3653" s="46" t="s">
        <v>4606</v>
      </c>
      <c r="M3653" t="s">
        <v>583</v>
      </c>
      <c r="N3653" s="40">
        <f>U3653*V3653</f>
        <v>7.4088511250608</v>
      </c>
      <c r="O3653" s="56">
        <v>88.1482</v>
      </c>
      <c r="P3653" s="56">
        <v>0.811</v>
      </c>
      <c r="Q3653" s="56">
        <v>1.29</v>
      </c>
      <c r="R3653" s="39">
        <f>O3653/P3653</f>
        <v>108.69075215783</v>
      </c>
      <c r="S3653" s="39">
        <f>N3653/Q3653</f>
        <v>5.74329544578357</v>
      </c>
      <c r="T3653" s="39">
        <f>R3653+S3653</f>
        <v>114.434047603613</v>
      </c>
      <c r="U3653" s="40">
        <v>180.157</v>
      </c>
      <c r="V3653" s="39">
        <v>0.0411244144</v>
      </c>
      <c r="W3653" s="69">
        <f>round(((1000*V3653)/T3653),3)</f>
        <v>0.359</v>
      </c>
      <c r="Y3653" t="s">
        <v>40</v>
      </c>
      <c r="AA3653">
        <v>2157</v>
      </c>
      <c r="AB3653" t="b">
        <v>1</v>
      </c>
      <c r="AD3653" s="8"/>
    </row>
    <row r="3654" ht="14.25" customHeight="1">
      <c r="A3654" s="38">
        <v>933</v>
      </c>
      <c r="B3654" s="46" t="s">
        <v>4603</v>
      </c>
      <c r="C3654" s="46" t="s">
        <v>4604</v>
      </c>
      <c r="D3654" s="46" t="s">
        <v>4591</v>
      </c>
      <c r="E3654" s="46" t="s">
        <v>4592</v>
      </c>
      <c r="F3654" s="41" t="s">
        <v>1361</v>
      </c>
      <c r="G3654" s="41" t="s">
        <v>1362</v>
      </c>
      <c r="H3654" s="65">
        <v>0.566</v>
      </c>
      <c r="I3654" t="s">
        <v>4605</v>
      </c>
      <c r="K3654" s="46" t="s">
        <v>43</v>
      </c>
      <c r="L3654" s="46" t="s">
        <v>4606</v>
      </c>
      <c r="M3654" t="s">
        <v>583</v>
      </c>
      <c r="N3654" s="40">
        <f>U3654*V3654</f>
        <v>9.8018998683802</v>
      </c>
      <c r="O3654" s="56">
        <v>88.1051</v>
      </c>
      <c r="P3654" s="56">
        <v>0.995</v>
      </c>
      <c r="Q3654" s="56">
        <v>1.29</v>
      </c>
      <c r="R3654" s="39">
        <f>O3654/P3654</f>
        <v>88.5478391959799</v>
      </c>
      <c r="S3654" s="39">
        <f>N3654/Q3654</f>
        <v>7.5983719909924</v>
      </c>
      <c r="T3654" s="39">
        <f>R3654+S3654</f>
        <v>96.1462111869723</v>
      </c>
      <c r="U3654" s="40">
        <v>180.1574</v>
      </c>
      <c r="V3654" s="39">
        <v>0.054407423</v>
      </c>
      <c r="W3654" s="69">
        <f>round(((1000*V3654)/T3654),3)</f>
        <v>0.566</v>
      </c>
      <c r="Y3654" t="s">
        <v>40</v>
      </c>
      <c r="AA3654">
        <v>2157</v>
      </c>
      <c r="AB3654" t="b">
        <v>1</v>
      </c>
      <c r="AD3654" s="8"/>
    </row>
    <row r="3655" ht="14.25" customHeight="1">
      <c r="A3655" s="38">
        <v>933</v>
      </c>
      <c r="B3655" s="46" t="s">
        <v>4603</v>
      </c>
      <c r="C3655" s="46" t="s">
        <v>4604</v>
      </c>
      <c r="D3655" s="46" t="s">
        <v>4591</v>
      </c>
      <c r="E3655" s="46" t="s">
        <v>4592</v>
      </c>
      <c r="F3655" s="41" t="s">
        <v>586</v>
      </c>
      <c r="G3655" s="41" t="s">
        <v>587</v>
      </c>
      <c r="H3655" s="65">
        <v>1.028</v>
      </c>
      <c r="I3655" t="s">
        <v>4605</v>
      </c>
      <c r="K3655" s="46" t="s">
        <v>43</v>
      </c>
      <c r="L3655" s="46" t="s">
        <v>4606</v>
      </c>
      <c r="M3655" t="s">
        <v>583</v>
      </c>
      <c r="N3655" s="40">
        <f>U3655*V3655</f>
        <v>16.2636279916244</v>
      </c>
      <c r="O3655" s="56">
        <v>58.0791</v>
      </c>
      <c r="P3655" s="56">
        <v>0.772</v>
      </c>
      <c r="Q3655" s="56">
        <v>1.29</v>
      </c>
      <c r="R3655" s="39">
        <f>O3655/P3655</f>
        <v>75.2319948186528</v>
      </c>
      <c r="S3655" s="39">
        <f>N3655/Q3655</f>
        <v>12.6074635593988</v>
      </c>
      <c r="T3655" s="39">
        <f>R3655+S3655</f>
        <v>87.8394583780516</v>
      </c>
      <c r="U3655" s="40">
        <v>180.157</v>
      </c>
      <c r="V3655" s="39">
        <v>0.0902747492</v>
      </c>
      <c r="W3655" s="69">
        <f>round(((1000*V3655)/T3655),3)</f>
        <v>1.028</v>
      </c>
      <c r="Y3655" t="s">
        <v>40</v>
      </c>
      <c r="AA3655">
        <v>2157</v>
      </c>
      <c r="AB3655" t="b">
        <v>1</v>
      </c>
      <c r="AD3655" s="8"/>
    </row>
    <row r="3656" ht="14.25" customHeight="1">
      <c r="A3656" s="38">
        <v>933</v>
      </c>
      <c r="B3656" s="46" t="s">
        <v>4603</v>
      </c>
      <c r="C3656" s="46" t="s">
        <v>4604</v>
      </c>
      <c r="D3656" s="46" t="s">
        <v>4591</v>
      </c>
      <c r="E3656" s="46" t="s">
        <v>4592</v>
      </c>
      <c r="F3656" s="41" t="s">
        <v>689</v>
      </c>
      <c r="G3656" s="41" t="s">
        <v>2620</v>
      </c>
      <c r="H3656" s="65">
        <v>0.327</v>
      </c>
      <c r="I3656" t="s">
        <v>4605</v>
      </c>
      <c r="K3656" s="46" t="s">
        <v>43</v>
      </c>
      <c r="L3656" s="46" t="s">
        <v>4606</v>
      </c>
      <c r="M3656" t="s">
        <v>583</v>
      </c>
      <c r="N3656" s="40">
        <f>U3656*V3656</f>
        <v>3.395725426057</v>
      </c>
      <c r="O3656" s="56">
        <v>41.0519</v>
      </c>
      <c r="P3656" s="56">
        <v>0.747</v>
      </c>
      <c r="Q3656" s="56">
        <v>1.29</v>
      </c>
      <c r="R3656" s="39">
        <f>O3656/P3656</f>
        <v>54.9556894243641</v>
      </c>
      <c r="S3656" s="39">
        <f>N3656/Q3656</f>
        <v>2.63234529151705</v>
      </c>
      <c r="T3656" s="39">
        <f>R3656+S3656</f>
        <v>57.5880347158812</v>
      </c>
      <c r="U3656" s="40">
        <v>180.157</v>
      </c>
      <c r="V3656" s="39">
        <v>0.018848701</v>
      </c>
      <c r="W3656" s="69">
        <f>round(((1000*V3656)/T3656),3)</f>
        <v>0.327</v>
      </c>
      <c r="Y3656" t="s">
        <v>40</v>
      </c>
      <c r="AA3656">
        <v>2157</v>
      </c>
      <c r="AB3656" t="b">
        <v>1</v>
      </c>
      <c r="AD3656" s="8"/>
    </row>
    <row r="3657" ht="14.25" customHeight="1">
      <c r="A3657" s="38">
        <v>933</v>
      </c>
      <c r="B3657" s="46" t="s">
        <v>4603</v>
      </c>
      <c r="C3657" s="46" t="s">
        <v>4604</v>
      </c>
      <c r="D3657" s="46" t="s">
        <v>4591</v>
      </c>
      <c r="E3657" s="46" t="s">
        <v>4592</v>
      </c>
      <c r="F3657" s="41" t="s">
        <v>691</v>
      </c>
      <c r="G3657" s="41" t="s">
        <v>692</v>
      </c>
      <c r="H3657" s="65">
        <v>0.011</v>
      </c>
      <c r="I3657" t="s">
        <v>4605</v>
      </c>
      <c r="K3657" s="46" t="s">
        <v>43</v>
      </c>
      <c r="L3657" s="46" t="s">
        <v>4606</v>
      </c>
      <c r="M3657" t="s">
        <v>583</v>
      </c>
      <c r="N3657" s="40">
        <f>U3657*V3657</f>
        <v>0.18214253371741</v>
      </c>
      <c r="O3657" s="56">
        <v>78.1118</v>
      </c>
      <c r="P3657" s="56">
        <v>0.873</v>
      </c>
      <c r="Q3657" s="56">
        <v>1.29</v>
      </c>
      <c r="R3657" s="39">
        <f>O3657/P3657</f>
        <v>89.4751431844215</v>
      </c>
      <c r="S3657" s="39">
        <f>N3657/Q3657</f>
        <v>0.141195762571636</v>
      </c>
      <c r="T3657" s="39">
        <f>R3657+S3657</f>
        <v>89.6163389469932</v>
      </c>
      <c r="U3657" s="40">
        <v>180.157</v>
      </c>
      <c r="V3657" s="39">
        <v>0.00101102113</v>
      </c>
      <c r="W3657" s="69">
        <f>round(((1000*V3657)/T3657),3)</f>
        <v>0.011</v>
      </c>
      <c r="Y3657" t="s">
        <v>40</v>
      </c>
      <c r="AA3657">
        <v>2157</v>
      </c>
      <c r="AB3657" t="b">
        <v>1</v>
      </c>
      <c r="AD3657" s="8"/>
    </row>
    <row r="3658" ht="14.25" customHeight="1">
      <c r="A3658" s="38">
        <v>933</v>
      </c>
      <c r="B3658" s="46" t="s">
        <v>4603</v>
      </c>
      <c r="C3658" s="46" t="s">
        <v>4604</v>
      </c>
      <c r="D3658" s="46" t="s">
        <v>4591</v>
      </c>
      <c r="E3658" s="46" t="s">
        <v>4592</v>
      </c>
      <c r="F3658" s="41" t="s">
        <v>1603</v>
      </c>
      <c r="G3658" s="41" t="s">
        <v>1674</v>
      </c>
      <c r="H3658" s="65">
        <v>2.24</v>
      </c>
      <c r="I3658" t="s">
        <v>4605</v>
      </c>
      <c r="K3658" s="46" t="s">
        <v>43</v>
      </c>
      <c r="L3658" s="46" t="s">
        <v>4606</v>
      </c>
      <c r="M3658" t="s">
        <v>583</v>
      </c>
      <c r="N3658" s="40">
        <f>U3658*V3658</f>
        <v>46.740984917508</v>
      </c>
      <c r="O3658" s="56">
        <v>119.3776</v>
      </c>
      <c r="P3658" s="56">
        <v>1.5</v>
      </c>
      <c r="Q3658" s="56">
        <v>1.29</v>
      </c>
      <c r="R3658" s="39">
        <f>O3658/P3658</f>
        <v>79.5850666666667</v>
      </c>
      <c r="S3658" s="39">
        <f>N3658/Q3658</f>
        <v>36.2333216414791</v>
      </c>
      <c r="T3658" s="39">
        <f>R3658+S3658</f>
        <v>115.818388308146</v>
      </c>
      <c r="U3658" s="40">
        <v>180.157</v>
      </c>
      <c r="V3658" s="39">
        <v>0.259445844</v>
      </c>
      <c r="W3658" s="69">
        <f>round(((1000*V3658)/T3658),3)</f>
        <v>2.24</v>
      </c>
      <c r="Y3658" t="s">
        <v>40</v>
      </c>
      <c r="AA3658">
        <v>2157</v>
      </c>
      <c r="AB3658" t="b">
        <v>1</v>
      </c>
      <c r="AD3658" s="8"/>
    </row>
    <row r="3659" ht="14.25" customHeight="1">
      <c r="A3659" s="38">
        <v>933</v>
      </c>
      <c r="B3659" s="46" t="s">
        <v>4603</v>
      </c>
      <c r="C3659" s="46" t="s">
        <v>4604</v>
      </c>
      <c r="D3659" s="46" t="s">
        <v>4591</v>
      </c>
      <c r="E3659" s="46" t="s">
        <v>4592</v>
      </c>
      <c r="F3659" s="41" t="s">
        <v>429</v>
      </c>
      <c r="G3659" s="41" t="s">
        <v>590</v>
      </c>
      <c r="H3659" s="65">
        <v>1.309</v>
      </c>
      <c r="I3659" t="s">
        <v>4605</v>
      </c>
      <c r="K3659" s="46" t="s">
        <v>43</v>
      </c>
      <c r="L3659" s="46" t="s">
        <v>4606</v>
      </c>
      <c r="M3659" t="s">
        <v>583</v>
      </c>
      <c r="N3659" s="40">
        <f>U3659*V3659</f>
        <v>16.8435467448468</v>
      </c>
      <c r="O3659" s="56">
        <v>46.0684</v>
      </c>
      <c r="P3659" s="56">
        <v>0.7893</v>
      </c>
      <c r="Q3659" s="56">
        <v>1.29</v>
      </c>
      <c r="R3659" s="39">
        <f>O3659/P3659</f>
        <v>58.3661472190548</v>
      </c>
      <c r="S3659" s="39">
        <f>N3659/Q3659</f>
        <v>13.0570129805014</v>
      </c>
      <c r="T3659" s="39">
        <f>R3659+S3659</f>
        <v>71.4231601995562</v>
      </c>
      <c r="U3659" s="40">
        <v>180.157</v>
      </c>
      <c r="V3659" s="39">
        <v>0.0934937124</v>
      </c>
      <c r="W3659" s="69">
        <f>round(((1000*V3659)/T3659),3)</f>
        <v>1.309</v>
      </c>
      <c r="Y3659" t="s">
        <v>40</v>
      </c>
      <c r="AA3659">
        <v>2157</v>
      </c>
      <c r="AB3659" t="b">
        <v>1</v>
      </c>
      <c r="AD3659" s="8"/>
    </row>
    <row r="3660" ht="14.25" customHeight="1">
      <c r="A3660" s="38">
        <v>933</v>
      </c>
      <c r="B3660" s="46" t="s">
        <v>4603</v>
      </c>
      <c r="C3660" s="46" t="s">
        <v>4604</v>
      </c>
      <c r="D3660" s="46" t="s">
        <v>4591</v>
      </c>
      <c r="E3660" s="46" t="s">
        <v>4592</v>
      </c>
      <c r="F3660" s="41" t="s">
        <v>591</v>
      </c>
      <c r="G3660" s="41" t="s">
        <v>2243</v>
      </c>
      <c r="H3660" s="65">
        <v>0.448</v>
      </c>
      <c r="I3660" t="s">
        <v>4605</v>
      </c>
      <c r="K3660" s="46" t="s">
        <v>43</v>
      </c>
      <c r="L3660" s="46" t="s">
        <v>4606</v>
      </c>
      <c r="M3660" t="s">
        <v>583</v>
      </c>
      <c r="N3660" s="40">
        <f>U3660*V3660</f>
        <v>8.4495745340825</v>
      </c>
      <c r="O3660" s="56">
        <v>88.1051</v>
      </c>
      <c r="P3660" s="56">
        <v>0.898</v>
      </c>
      <c r="Q3660" s="56">
        <v>1.29</v>
      </c>
      <c r="R3660" s="39">
        <f>O3660/P3660</f>
        <v>98.112583518931</v>
      </c>
      <c r="S3660" s="39">
        <f>N3660/Q3660</f>
        <v>6.55005777835853</v>
      </c>
      <c r="T3660" s="39">
        <f>R3660+S3660</f>
        <v>104.662641297289</v>
      </c>
      <c r="U3660" s="40">
        <v>180.157</v>
      </c>
      <c r="V3660" s="39">
        <v>0.0469011725</v>
      </c>
      <c r="W3660" s="69">
        <f>round(((1000*V3660)/T3660),3)</f>
        <v>0.448</v>
      </c>
      <c r="Y3660" t="s">
        <v>40</v>
      </c>
      <c r="AA3660">
        <v>2157</v>
      </c>
      <c r="AB3660" t="b">
        <v>1</v>
      </c>
      <c r="AD3660" s="8"/>
    </row>
    <row r="3661" ht="14.25" customHeight="1">
      <c r="A3661" s="38">
        <v>933</v>
      </c>
      <c r="B3661" s="46" t="s">
        <v>4603</v>
      </c>
      <c r="C3661" s="46" t="s">
        <v>4604</v>
      </c>
      <c r="D3661" s="46" t="s">
        <v>4591</v>
      </c>
      <c r="E3661" s="46" t="s">
        <v>4592</v>
      </c>
      <c r="F3661" s="41" t="s">
        <v>434</v>
      </c>
      <c r="G3661" s="41" t="s">
        <v>593</v>
      </c>
      <c r="H3661" s="65">
        <v>1.509</v>
      </c>
      <c r="I3661" t="s">
        <v>4605</v>
      </c>
      <c r="K3661" s="46" t="s">
        <v>43</v>
      </c>
      <c r="L3661" s="46" t="s">
        <v>4606</v>
      </c>
      <c r="M3661" t="s">
        <v>583</v>
      </c>
      <c r="N3661" s="40">
        <f>U3661*V3661</f>
        <v>13.9567808417314</v>
      </c>
      <c r="O3661" s="56">
        <v>32.0419</v>
      </c>
      <c r="P3661" s="56">
        <v>0.791</v>
      </c>
      <c r="Q3661" s="56">
        <v>1.29</v>
      </c>
      <c r="R3661" s="39">
        <f>O3661/P3661</f>
        <v>40.5080910240202</v>
      </c>
      <c r="S3661" s="39">
        <f>N3661/Q3661</f>
        <v>10.8192099548305</v>
      </c>
      <c r="T3661" s="39">
        <f>R3661+S3661</f>
        <v>51.3273009788508</v>
      </c>
      <c r="U3661" s="40">
        <v>180.157</v>
      </c>
      <c r="V3661" s="39">
        <v>0.0774701002</v>
      </c>
      <c r="W3661" s="69">
        <f>round(((1000*V3661)/T3661),3)</f>
        <v>1.509</v>
      </c>
      <c r="Y3661" t="s">
        <v>40</v>
      </c>
      <c r="AA3661">
        <v>2157</v>
      </c>
      <c r="AB3661" t="b">
        <v>1</v>
      </c>
      <c r="AD3661" s="8"/>
    </row>
    <row r="3662" ht="14.25" customHeight="1">
      <c r="A3662" s="38">
        <v>933</v>
      </c>
      <c r="B3662" s="46" t="s">
        <v>4603</v>
      </c>
      <c r="C3662" s="46" t="s">
        <v>4604</v>
      </c>
      <c r="D3662" s="46" t="s">
        <v>4591</v>
      </c>
      <c r="E3662" s="46" t="s">
        <v>4592</v>
      </c>
      <c r="F3662" s="41" t="s">
        <v>731</v>
      </c>
      <c r="G3662" s="41" t="s">
        <v>767</v>
      </c>
      <c r="H3662" s="65">
        <v>0.012</v>
      </c>
      <c r="I3662" t="s">
        <v>4605</v>
      </c>
      <c r="K3662" s="46" t="s">
        <v>43</v>
      </c>
      <c r="L3662" s="46" t="s">
        <v>4606</v>
      </c>
      <c r="M3662" t="s">
        <v>583</v>
      </c>
      <c r="N3662" s="40">
        <f>U3662*V3662</f>
        <v>0.23270271660125</v>
      </c>
      <c r="O3662" s="56">
        <v>92.1384</v>
      </c>
      <c r="P3662" s="56">
        <v>0.871</v>
      </c>
      <c r="Q3662" s="56">
        <v>1.29</v>
      </c>
      <c r="R3662" s="39">
        <f>O3662/P3662</f>
        <v>105.784615384615</v>
      </c>
      <c r="S3662" s="39">
        <f>N3662/Q3662</f>
        <v>0.180389702791667</v>
      </c>
      <c r="T3662" s="39">
        <f>R3662+S3662</f>
        <v>105.965005087407</v>
      </c>
      <c r="U3662" s="40">
        <v>180.157</v>
      </c>
      <c r="V3662" s="39">
        <v>0.00129166625</v>
      </c>
      <c r="W3662" s="69">
        <f>round(((1000*V3662)/T3662),3)</f>
        <v>0.012</v>
      </c>
      <c r="Y3662" t="s">
        <v>40</v>
      </c>
      <c r="AA3662">
        <v>2157</v>
      </c>
      <c r="AB3662" t="b">
        <v>1</v>
      </c>
      <c r="AD3662" s="8"/>
    </row>
    <row r="3663" ht="14.25" customHeight="1">
      <c r="A3663" s="38">
        <v>982</v>
      </c>
      <c r="B3663" s="44" t="s">
        <v>4607</v>
      </c>
      <c r="C3663" s="46" t="s">
        <v>1219</v>
      </c>
      <c r="D3663" s="46" t="s">
        <v>4591</v>
      </c>
      <c r="E3663" s="46" t="s">
        <v>4592</v>
      </c>
      <c r="F3663" s="41" t="s">
        <v>689</v>
      </c>
      <c r="G3663" s="41" t="s">
        <v>762</v>
      </c>
      <c r="H3663" s="65">
        <f>AD3663</f>
        <v>0.343583273763475</v>
      </c>
      <c r="I3663" t="s">
        <v>37</v>
      </c>
      <c r="K3663" s="47" t="s">
        <v>43</v>
      </c>
      <c r="L3663" s="47" t="str">
        <f>((I3663&amp;A3663)&amp;"-")&amp;B3663</f>
        <v>REF982-Perlovich; G.L. and Bauer-Brandl; A.; Thermodynamics of solutions I: Benzoic acid and acetylsalicylic acid as models for drug substances and the prediction of solubility. Pharmaceutical Research; 2003. 20: 471-478.</v>
      </c>
      <c r="M3663" t="s">
        <v>583</v>
      </c>
      <c r="N3663" s="71"/>
      <c r="O3663" s="71"/>
      <c r="P3663" s="71">
        <v>0.786</v>
      </c>
      <c r="Q3663" s="71">
        <v>1.291</v>
      </c>
      <c r="R3663" s="29"/>
      <c r="S3663" s="29"/>
      <c r="T3663" s="29"/>
      <c r="U3663" s="71">
        <v>180.1574</v>
      </c>
      <c r="V3663" s="29"/>
      <c r="W3663" s="60"/>
      <c r="Y3663" t="s">
        <v>40</v>
      </c>
      <c r="AA3663">
        <v>2157</v>
      </c>
      <c r="AB3663" t="b">
        <v>0</v>
      </c>
      <c r="AD3663" s="37">
        <f>AE3663/(((AE3663*U3663)/(Q3663*1000))+(((1-AE3663)*AF3663)/(P3663*1000)))</f>
        <v>0.343583273763475</v>
      </c>
      <c r="AE3663">
        <v>0.0185</v>
      </c>
      <c r="AF3663">
        <v>41.0519</v>
      </c>
    </row>
    <row r="3664" ht="14.25" customHeight="1">
      <c r="A3664" s="38">
        <v>997</v>
      </c>
      <c r="B3664" s="44" t="s">
        <v>638</v>
      </c>
      <c r="C3664" s="46" t="s">
        <v>639</v>
      </c>
      <c r="D3664" s="46" t="s">
        <v>4591</v>
      </c>
      <c r="E3664" s="46" t="s">
        <v>4608</v>
      </c>
      <c r="F3664" s="5" t="s">
        <v>35</v>
      </c>
      <c r="G3664" s="5" t="s">
        <v>36</v>
      </c>
      <c r="H3664" s="65">
        <v>0.204173794</v>
      </c>
      <c r="I3664" t="s">
        <v>37</v>
      </c>
      <c r="K3664" s="47"/>
      <c r="L3664" s="47" t="str">
        <f>((I3664&amp;A3664)&amp;"-")&amp;B3664</f>
        <v>REF997-Kia Sepassi and Samuel H. Yalkowsky. Solubility Prediction in Octanol: A Technical Note. AAPS PharmSciTech 2006; 7 (1) Article 26</v>
      </c>
      <c r="M3664" t="s">
        <v>583</v>
      </c>
      <c r="N3664" s="71"/>
      <c r="O3664" s="71"/>
      <c r="P3664" s="71"/>
      <c r="Q3664" s="71"/>
      <c r="R3664" s="29"/>
      <c r="S3664" s="29"/>
      <c r="T3664" s="29"/>
      <c r="U3664" s="71"/>
      <c r="V3664" s="29"/>
      <c r="W3664" s="60"/>
      <c r="Y3664" t="s">
        <v>40</v>
      </c>
      <c r="AA3664">
        <v>2157</v>
      </c>
      <c r="AB3664" t="b">
        <f>if((W3664=""),false,true)</f>
        <v>0</v>
      </c>
      <c r="AD3664" s="37"/>
    </row>
    <row r="3665" ht="14.25" customHeight="1">
      <c r="A3665" s="38">
        <v>1049</v>
      </c>
      <c r="B3665" s="46" t="s">
        <v>922</v>
      </c>
      <c r="C3665" s="46" t="s">
        <v>923</v>
      </c>
      <c r="D3665" s="11" t="s">
        <v>4591</v>
      </c>
      <c r="E3665" s="46" t="s">
        <v>4608</v>
      </c>
      <c r="F3665" s="7" t="s">
        <v>924</v>
      </c>
      <c r="G3665" s="7" t="s">
        <v>925</v>
      </c>
      <c r="H3665">
        <v>0.7379042301291</v>
      </c>
      <c r="I3665" t="s">
        <v>37</v>
      </c>
      <c r="K3665" s="47" t="s">
        <v>43</v>
      </c>
      <c r="L3665" s="47" t="s">
        <v>926</v>
      </c>
      <c r="M3665" t="s">
        <v>39</v>
      </c>
      <c r="N3665" s="71"/>
      <c r="O3665" s="71"/>
      <c r="P3665" s="71"/>
      <c r="Q3665" s="71"/>
      <c r="R3665" s="29"/>
      <c r="S3665" s="29"/>
      <c r="T3665" s="29"/>
      <c r="U3665" s="71"/>
      <c r="V3665" s="29"/>
      <c r="W3665" s="60"/>
      <c r="Y3665" t="s">
        <v>40</v>
      </c>
      <c r="AA3665" s="21">
        <v>2157</v>
      </c>
      <c r="AB3665" t="b">
        <f>if((W3665=""),false,true)</f>
        <v>0</v>
      </c>
      <c r="AD3665" s="37"/>
    </row>
    <row r="3666" ht="14.25" customHeight="1">
      <c r="A3666" s="38">
        <v>1049</v>
      </c>
      <c r="B3666" s="46" t="s">
        <v>922</v>
      </c>
      <c r="C3666" s="46" t="s">
        <v>923</v>
      </c>
      <c r="D3666" s="11" t="s">
        <v>4591</v>
      </c>
      <c r="E3666" s="11" t="s">
        <v>4608</v>
      </c>
      <c r="F3666" s="7" t="s">
        <v>927</v>
      </c>
      <c r="G3666" s="7" t="s">
        <v>928</v>
      </c>
      <c r="H3666">
        <v>0.083176377110267</v>
      </c>
      <c r="I3666" t="s">
        <v>37</v>
      </c>
      <c r="K3666" s="47" t="s">
        <v>43</v>
      </c>
      <c r="L3666" s="47" t="s">
        <v>926</v>
      </c>
      <c r="M3666" t="s">
        <v>39</v>
      </c>
      <c r="N3666" s="71"/>
      <c r="O3666" s="71"/>
      <c r="P3666" s="71"/>
      <c r="Q3666" s="71"/>
      <c r="R3666" s="29"/>
      <c r="S3666" s="29"/>
      <c r="T3666" s="29"/>
      <c r="U3666" s="71"/>
      <c r="V3666" s="29"/>
      <c r="W3666" s="60"/>
      <c r="Y3666" t="s">
        <v>40</v>
      </c>
      <c r="AA3666">
        <v>2157</v>
      </c>
      <c r="AB3666" t="b">
        <f>if((W3666=""),false,true)</f>
        <v>0</v>
      </c>
      <c r="AD3666" s="37"/>
    </row>
    <row r="3667" ht="14.25" customHeight="1">
      <c r="A3667" s="38">
        <v>1049</v>
      </c>
      <c r="B3667" s="46" t="s">
        <v>922</v>
      </c>
      <c r="C3667" s="46" t="s">
        <v>923</v>
      </c>
      <c r="D3667" s="11" t="s">
        <v>4591</v>
      </c>
      <c r="E3667" s="11" t="s">
        <v>4608</v>
      </c>
      <c r="F3667" s="7" t="s">
        <v>929</v>
      </c>
      <c r="G3667" s="7" t="s">
        <v>928</v>
      </c>
      <c r="H3667">
        <v>0.2728977782808</v>
      </c>
      <c r="I3667" t="s">
        <v>37</v>
      </c>
      <c r="K3667" s="47" t="s">
        <v>43</v>
      </c>
      <c r="L3667" s="47" t="s">
        <v>926</v>
      </c>
      <c r="M3667" t="s">
        <v>39</v>
      </c>
      <c r="N3667" s="71"/>
      <c r="O3667" s="71"/>
      <c r="P3667" s="71"/>
      <c r="Q3667" s="71"/>
      <c r="R3667" s="29"/>
      <c r="S3667" s="29"/>
      <c r="T3667" s="29"/>
      <c r="U3667" s="71"/>
      <c r="V3667" s="29"/>
      <c r="W3667" s="60"/>
      <c r="Y3667" t="s">
        <v>40</v>
      </c>
      <c r="AA3667">
        <v>2157</v>
      </c>
      <c r="AB3667" t="b">
        <f>if((W3667=""),false,true)</f>
        <v>0</v>
      </c>
      <c r="AD3667" s="37"/>
    </row>
    <row r="3668" ht="14.25" customHeight="1">
      <c r="A3668" s="38">
        <v>1049</v>
      </c>
      <c r="B3668" s="46" t="s">
        <v>922</v>
      </c>
      <c r="C3668" s="46" t="s">
        <v>923</v>
      </c>
      <c r="D3668" s="11" t="s">
        <v>4591</v>
      </c>
      <c r="E3668" s="11" t="s">
        <v>4608</v>
      </c>
      <c r="F3668" s="7" t="s">
        <v>930</v>
      </c>
      <c r="G3668" s="7" t="s">
        <v>928</v>
      </c>
      <c r="H3668">
        <v>0.49773708497894</v>
      </c>
      <c r="I3668" t="s">
        <v>37</v>
      </c>
      <c r="K3668" s="47" t="s">
        <v>43</v>
      </c>
      <c r="L3668" s="47" t="s">
        <v>926</v>
      </c>
      <c r="M3668" t="s">
        <v>39</v>
      </c>
      <c r="N3668" s="71"/>
      <c r="O3668" s="71"/>
      <c r="P3668" s="71"/>
      <c r="Q3668" s="71"/>
      <c r="R3668" s="29"/>
      <c r="S3668" s="29"/>
      <c r="T3668" s="29"/>
      <c r="U3668" s="71"/>
      <c r="V3668" s="29"/>
      <c r="W3668" s="60"/>
      <c r="Y3668" t="s">
        <v>40</v>
      </c>
      <c r="AA3668">
        <v>2157</v>
      </c>
      <c r="AB3668" t="b">
        <f>if((W3668=""),false,true)</f>
        <v>0</v>
      </c>
      <c r="AD3668" s="37"/>
    </row>
    <row r="3669" ht="14.25" customHeight="1">
      <c r="A3669" s="38">
        <v>1049</v>
      </c>
      <c r="B3669" s="46" t="s">
        <v>922</v>
      </c>
      <c r="C3669" s="46" t="s">
        <v>923</v>
      </c>
      <c r="D3669" s="11" t="s">
        <v>4591</v>
      </c>
      <c r="E3669" s="11" t="s">
        <v>4608</v>
      </c>
      <c r="F3669" s="11" t="s">
        <v>48</v>
      </c>
      <c r="G3669" s="11" t="s">
        <v>49</v>
      </c>
      <c r="H3669">
        <v>0.020844908830973</v>
      </c>
      <c r="I3669" t="s">
        <v>37</v>
      </c>
      <c r="K3669" s="47" t="s">
        <v>43</v>
      </c>
      <c r="L3669" s="47" t="s">
        <v>926</v>
      </c>
      <c r="M3669" t="s">
        <v>39</v>
      </c>
      <c r="N3669" s="71"/>
      <c r="O3669" s="71"/>
      <c r="P3669" s="71"/>
      <c r="Q3669" s="71"/>
      <c r="R3669" s="29"/>
      <c r="S3669" s="29"/>
      <c r="T3669" s="29"/>
      <c r="U3669" s="71"/>
      <c r="V3669" s="29"/>
      <c r="W3669" s="60"/>
      <c r="Y3669" t="s">
        <v>40</v>
      </c>
      <c r="AA3669">
        <v>2157</v>
      </c>
      <c r="AB3669" t="b">
        <f>if((W3669=""),false,true)</f>
        <v>0</v>
      </c>
      <c r="AD3669" s="37"/>
    </row>
    <row r="3670" ht="14.25" customHeight="1">
      <c r="A3670" s="38">
        <v>1283</v>
      </c>
      <c r="B3670" s="46" t="s">
        <v>31</v>
      </c>
      <c r="C3670" s="46" t="s">
        <v>32</v>
      </c>
      <c r="D3670" s="46" t="s">
        <v>4591</v>
      </c>
      <c r="E3670" s="46" t="s">
        <v>4608</v>
      </c>
      <c r="F3670" t="s">
        <v>35</v>
      </c>
      <c r="G3670" s="46" t="s">
        <v>36</v>
      </c>
      <c r="H3670">
        <v>0.2041737945</v>
      </c>
      <c r="I3670" t="s">
        <v>37</v>
      </c>
      <c r="L3670" t="s">
        <v>38</v>
      </c>
      <c r="M3670" t="s">
        <v>39</v>
      </c>
      <c r="N3670" s="40"/>
      <c r="O3670" s="40"/>
      <c r="P3670" s="40"/>
      <c r="Q3670" s="40"/>
      <c r="R3670" s="39"/>
      <c r="S3670" s="39"/>
      <c r="T3670" s="39"/>
      <c r="U3670" s="40"/>
      <c r="V3670" s="39"/>
      <c r="W3670" s="69"/>
      <c r="Y3670" t="s">
        <v>40</v>
      </c>
      <c r="AA3670">
        <v>2157</v>
      </c>
      <c r="AB3670" s="46" t="b">
        <f>if((W3670=""),false,true)</f>
        <v>0</v>
      </c>
      <c r="AD3670" s="8"/>
    </row>
    <row r="3671" ht="14.25" customHeight="1">
      <c r="A3671" s="38">
        <v>1287</v>
      </c>
      <c r="B3671" s="46" t="s">
        <v>53</v>
      </c>
      <c r="C3671" s="46" t="s">
        <v>45</v>
      </c>
      <c r="D3671" s="46" t="s">
        <v>4591</v>
      </c>
      <c r="E3671" s="46" t="s">
        <v>4609</v>
      </c>
      <c r="F3671" t="s">
        <v>48</v>
      </c>
      <c r="G3671" s="46" t="s">
        <v>49</v>
      </c>
      <c r="H3671">
        <v>0.01905460718</v>
      </c>
      <c r="I3671" t="s">
        <v>37</v>
      </c>
      <c r="L3671" t="s">
        <v>50</v>
      </c>
      <c r="M3671" t="s">
        <v>39</v>
      </c>
      <c r="N3671" s="40"/>
      <c r="O3671" s="40"/>
      <c r="P3671" s="40"/>
      <c r="Q3671" s="40"/>
      <c r="R3671" s="39"/>
      <c r="S3671" s="39"/>
      <c r="T3671" s="39"/>
      <c r="U3671" s="40"/>
      <c r="V3671" s="39"/>
      <c r="W3671" s="69"/>
      <c r="Y3671" t="s">
        <v>40</v>
      </c>
      <c r="AA3671">
        <v>2157</v>
      </c>
      <c r="AB3671" s="46" t="b">
        <v>0</v>
      </c>
      <c r="AD3671" s="8"/>
    </row>
    <row r="3672" ht="14.25" customHeight="1">
      <c r="A3672" s="38">
        <v>1308</v>
      </c>
      <c r="B3672" s="46" t="s">
        <v>41</v>
      </c>
      <c r="C3672" s="46" t="s">
        <v>42</v>
      </c>
      <c r="D3672" s="46" t="s">
        <v>4591</v>
      </c>
      <c r="E3672" s="46" t="s">
        <v>4610</v>
      </c>
      <c r="F3672" t="s">
        <v>35</v>
      </c>
      <c r="G3672" s="12" t="s">
        <v>36</v>
      </c>
      <c r="H3672">
        <v>0.204173794466953</v>
      </c>
      <c r="I3672" t="s">
        <v>37</v>
      </c>
      <c r="K3672" s="47" t="s">
        <v>43</v>
      </c>
      <c r="L3672" s="47" t="str">
        <f>((I3672&amp;A3672)&amp;"-")&amp;B3672</f>
        <v>REF1308-Abraham M.H. and Acree Jr. W.E. The solubility of liquid and solid compounds in dry octan-1-ol. Chemosphere (2013)</v>
      </c>
      <c r="M3672" t="s">
        <v>39</v>
      </c>
      <c r="N3672" s="71"/>
      <c r="O3672" s="71"/>
      <c r="P3672" s="71"/>
      <c r="Q3672" s="71"/>
      <c r="R3672" s="29"/>
      <c r="S3672" s="29"/>
      <c r="T3672" s="29"/>
      <c r="U3672" s="71"/>
      <c r="V3672" s="29"/>
      <c r="W3672" s="60"/>
      <c r="Y3672" t="s">
        <v>40</v>
      </c>
      <c r="AA3672">
        <v>2157</v>
      </c>
      <c r="AB3672" t="b">
        <f>if((W3672=""),false,true)</f>
        <v>0</v>
      </c>
      <c r="AD3672" s="37"/>
    </row>
    <row r="3673" ht="14.25" customHeight="1">
      <c r="A3673" s="38">
        <v>72</v>
      </c>
      <c r="B3673" s="44" t="s">
        <v>4611</v>
      </c>
      <c r="C3673" s="46" t="s">
        <v>3822</v>
      </c>
      <c r="D3673" s="46" t="s">
        <v>4612</v>
      </c>
      <c r="E3673" s="46" t="s">
        <v>4593</v>
      </c>
      <c r="F3673" s="41" t="s">
        <v>598</v>
      </c>
      <c r="G3673" s="41" t="s">
        <v>599</v>
      </c>
      <c r="H3673" s="65">
        <v>0</v>
      </c>
      <c r="I3673" t="s">
        <v>431</v>
      </c>
      <c r="K3673" s="46" t="s">
        <v>4613</v>
      </c>
      <c r="L3673" s="46" t="str">
        <f>((I3673&amp;A3673)&amp;"-")&amp;B3673</f>
        <v>ONSC72-18-</v>
      </c>
      <c r="M3673" t="s">
        <v>583</v>
      </c>
      <c r="N3673" s="40"/>
      <c r="O3673" s="40"/>
      <c r="P3673" s="40"/>
      <c r="Q3673" s="40"/>
      <c r="R3673" s="39"/>
      <c r="S3673" s="39"/>
      <c r="T3673" s="39"/>
      <c r="U3673" s="40"/>
      <c r="V3673" s="39"/>
      <c r="W3673" s="69"/>
      <c r="Y3673" t="s">
        <v>1004</v>
      </c>
      <c r="AA3673">
        <v>2157</v>
      </c>
      <c r="AB3673" t="b">
        <f>if((W3673=""),false,true)</f>
        <v>0</v>
      </c>
      <c r="AD3673" s="8"/>
    </row>
    <row r="3674" ht="14.25" customHeight="1">
      <c r="A3674" s="38">
        <v>72</v>
      </c>
      <c r="B3674" s="46" t="s">
        <v>1979</v>
      </c>
      <c r="C3674" s="7" t="s">
        <v>3822</v>
      </c>
      <c r="D3674" s="46" t="s">
        <v>4612</v>
      </c>
      <c r="E3674" s="46" t="s">
        <v>4593</v>
      </c>
      <c r="F3674" s="41" t="s">
        <v>731</v>
      </c>
      <c r="G3674" s="41" t="s">
        <v>767</v>
      </c>
      <c r="H3674" s="23">
        <v>0</v>
      </c>
      <c r="I3674" t="s">
        <v>431</v>
      </c>
      <c r="K3674" s="46" t="s">
        <v>4614</v>
      </c>
      <c r="L3674" s="46" t="str">
        <f>((I3674&amp;A3674)&amp;"-")&amp;B3674</f>
        <v>ONSC72-19-</v>
      </c>
      <c r="M3674" t="s">
        <v>583</v>
      </c>
      <c r="N3674" s="40"/>
      <c r="O3674" s="40"/>
      <c r="P3674" s="40"/>
      <c r="Q3674" s="40"/>
      <c r="R3674" s="39"/>
      <c r="S3674" s="39"/>
      <c r="T3674" s="39"/>
      <c r="U3674" s="40"/>
      <c r="V3674" s="39"/>
      <c r="W3674" s="69"/>
      <c r="Y3674" t="s">
        <v>1004</v>
      </c>
      <c r="AA3674">
        <v>2157</v>
      </c>
      <c r="AB3674" t="b">
        <f>if((W3674=""),false,true)</f>
        <v>0</v>
      </c>
      <c r="AD3674" s="8"/>
    </row>
    <row r="3675" ht="14.25" customHeight="1">
      <c r="A3675" s="38">
        <v>1287</v>
      </c>
      <c r="B3675" s="46" t="s">
        <v>53</v>
      </c>
      <c r="C3675" s="46" t="s">
        <v>45</v>
      </c>
      <c r="D3675" s="46" t="s">
        <v>4615</v>
      </c>
      <c r="E3675" s="46" t="s">
        <v>4616</v>
      </c>
      <c r="F3675" t="s">
        <v>48</v>
      </c>
      <c r="G3675" s="46" t="s">
        <v>49</v>
      </c>
      <c r="H3675">
        <v>0.000213796209</v>
      </c>
      <c r="I3675" t="s">
        <v>37</v>
      </c>
      <c r="L3675" t="s">
        <v>50</v>
      </c>
      <c r="M3675" t="s">
        <v>39</v>
      </c>
      <c r="N3675" s="40"/>
      <c r="O3675" s="40"/>
      <c r="P3675" s="40"/>
      <c r="Q3675" s="40"/>
      <c r="R3675" s="39"/>
      <c r="S3675" s="39"/>
      <c r="T3675" s="39"/>
      <c r="U3675" s="40"/>
      <c r="V3675" s="39"/>
      <c r="W3675" s="69"/>
      <c r="Y3675" t="s">
        <v>40</v>
      </c>
      <c r="AA3675">
        <v>8860</v>
      </c>
      <c r="AB3675" s="46" t="b">
        <v>0</v>
      </c>
      <c r="AD3675" s="8"/>
    </row>
    <row r="3676" ht="14.25" customHeight="1">
      <c r="A3676" s="38">
        <v>1287</v>
      </c>
      <c r="B3676" s="46" t="s">
        <v>53</v>
      </c>
      <c r="C3676" s="46" t="s">
        <v>45</v>
      </c>
      <c r="D3676" s="46" t="s">
        <v>4617</v>
      </c>
      <c r="E3676" s="46" t="s">
        <v>4618</v>
      </c>
      <c r="F3676" t="s">
        <v>48</v>
      </c>
      <c r="G3676" s="46" t="s">
        <v>49</v>
      </c>
      <c r="H3676">
        <v>3.715352290972</v>
      </c>
      <c r="I3676" t="s">
        <v>37</v>
      </c>
      <c r="L3676" t="s">
        <v>50</v>
      </c>
      <c r="M3676" t="s">
        <v>39</v>
      </c>
      <c r="N3676" s="40"/>
      <c r="O3676" s="40"/>
      <c r="P3676" s="40"/>
      <c r="Q3676" s="40"/>
      <c r="R3676" s="39"/>
      <c r="S3676" s="39"/>
      <c r="T3676" s="39"/>
      <c r="U3676" s="40"/>
      <c r="V3676" s="39"/>
      <c r="W3676" s="69"/>
      <c r="Y3676" t="s">
        <v>294</v>
      </c>
      <c r="AA3676">
        <v>7559</v>
      </c>
      <c r="AB3676" s="46" t="b">
        <v>0</v>
      </c>
      <c r="AD3676" s="8"/>
    </row>
    <row r="3677" ht="14.25" customHeight="1">
      <c r="A3677" s="38">
        <v>1287</v>
      </c>
      <c r="B3677" s="46" t="s">
        <v>174</v>
      </c>
      <c r="C3677" s="46" t="s">
        <v>45</v>
      </c>
      <c r="D3677" s="46" t="s">
        <v>4617</v>
      </c>
      <c r="E3677" s="46" t="s">
        <v>4618</v>
      </c>
      <c r="F3677" t="s">
        <v>48</v>
      </c>
      <c r="G3677" s="46" t="s">
        <v>49</v>
      </c>
      <c r="H3677">
        <v>9.33254300797</v>
      </c>
      <c r="I3677" t="s">
        <v>37</v>
      </c>
      <c r="L3677" t="s">
        <v>50</v>
      </c>
      <c r="M3677" t="s">
        <v>39</v>
      </c>
      <c r="N3677" s="40"/>
      <c r="O3677" s="40"/>
      <c r="P3677" s="40"/>
      <c r="Q3677" s="40"/>
      <c r="R3677" s="39"/>
      <c r="S3677" s="39"/>
      <c r="T3677" s="39"/>
      <c r="U3677" s="40"/>
      <c r="V3677" s="39"/>
      <c r="W3677" s="69"/>
      <c r="Y3677" t="s">
        <v>294</v>
      </c>
      <c r="AA3677">
        <v>7559</v>
      </c>
      <c r="AB3677" s="46" t="b">
        <v>0</v>
      </c>
      <c r="AD3677" s="8"/>
    </row>
    <row r="3678" ht="14.25" customHeight="1">
      <c r="A3678" s="38">
        <v>1287</v>
      </c>
      <c r="B3678" s="46" t="s">
        <v>174</v>
      </c>
      <c r="C3678" s="46" t="s">
        <v>45</v>
      </c>
      <c r="D3678" s="46" t="s">
        <v>4617</v>
      </c>
      <c r="E3678" s="46" t="s">
        <v>4618</v>
      </c>
      <c r="F3678" t="s">
        <v>48</v>
      </c>
      <c r="G3678" s="46" t="s">
        <v>49</v>
      </c>
      <c r="H3678">
        <v>3.715352290972</v>
      </c>
      <c r="I3678" t="s">
        <v>37</v>
      </c>
      <c r="L3678" t="s">
        <v>50</v>
      </c>
      <c r="M3678" t="s">
        <v>39</v>
      </c>
      <c r="N3678" s="40"/>
      <c r="O3678" s="40"/>
      <c r="P3678" s="40"/>
      <c r="Q3678" s="40"/>
      <c r="R3678" s="39"/>
      <c r="S3678" s="39"/>
      <c r="T3678" s="39"/>
      <c r="U3678" s="40"/>
      <c r="V3678" s="39"/>
      <c r="W3678" s="69"/>
      <c r="Y3678" t="s">
        <v>294</v>
      </c>
      <c r="AA3678">
        <v>7559</v>
      </c>
      <c r="AB3678" s="46" t="b">
        <v>0</v>
      </c>
      <c r="AD3678" s="8"/>
    </row>
    <row r="3679" ht="14.25" customHeight="1">
      <c r="A3679" s="38">
        <v>1287</v>
      </c>
      <c r="B3679" s="46" t="s">
        <v>53</v>
      </c>
      <c r="C3679" s="46" t="s">
        <v>45</v>
      </c>
      <c r="D3679" s="46" t="s">
        <v>4619</v>
      </c>
      <c r="E3679" s="46" t="s">
        <v>4620</v>
      </c>
      <c r="F3679" t="s">
        <v>48</v>
      </c>
      <c r="G3679" s="46" t="s">
        <v>49</v>
      </c>
      <c r="H3679">
        <v>9.120108393559</v>
      </c>
      <c r="I3679" t="s">
        <v>37</v>
      </c>
      <c r="L3679" t="s">
        <v>50</v>
      </c>
      <c r="M3679" t="s">
        <v>39</v>
      </c>
      <c r="N3679" s="40"/>
      <c r="O3679" s="40"/>
      <c r="P3679" s="40"/>
      <c r="Q3679" s="40"/>
      <c r="R3679" s="39"/>
      <c r="S3679" s="39"/>
      <c r="T3679" s="39"/>
      <c r="U3679" s="40"/>
      <c r="V3679" s="39"/>
      <c r="W3679" s="69"/>
      <c r="Y3679" t="s">
        <v>40</v>
      </c>
      <c r="AA3679">
        <v>6331</v>
      </c>
      <c r="AB3679" s="46" t="b">
        <v>0</v>
      </c>
      <c r="AD3679" s="8"/>
    </row>
    <row r="3680" ht="14.25" customHeight="1">
      <c r="A3680" s="38">
        <v>1287</v>
      </c>
      <c r="B3680" s="46" t="s">
        <v>174</v>
      </c>
      <c r="C3680" s="46" t="s">
        <v>45</v>
      </c>
      <c r="D3680" s="46" t="s">
        <v>4619</v>
      </c>
      <c r="E3680" s="46" t="s">
        <v>4621</v>
      </c>
      <c r="F3680" t="s">
        <v>48</v>
      </c>
      <c r="G3680" s="46" t="s">
        <v>49</v>
      </c>
      <c r="H3680">
        <v>9.549925860214</v>
      </c>
      <c r="I3680" t="s">
        <v>37</v>
      </c>
      <c r="L3680" t="s">
        <v>50</v>
      </c>
      <c r="M3680" t="s">
        <v>39</v>
      </c>
      <c r="N3680" s="40"/>
      <c r="O3680" s="40"/>
      <c r="P3680" s="40"/>
      <c r="Q3680" s="40"/>
      <c r="R3680" s="39"/>
      <c r="S3680" s="39"/>
      <c r="T3680" s="39"/>
      <c r="U3680" s="40"/>
      <c r="V3680" s="39"/>
      <c r="W3680" s="69"/>
      <c r="Y3680" t="s">
        <v>40</v>
      </c>
      <c r="AA3680">
        <v>6331</v>
      </c>
      <c r="AB3680" s="46" t="b">
        <v>0</v>
      </c>
      <c r="AD3680" s="8"/>
    </row>
    <row r="3681" ht="14.25" customHeight="1">
      <c r="A3681" s="38">
        <v>1287</v>
      </c>
      <c r="B3681" s="46" t="s">
        <v>53</v>
      </c>
      <c r="C3681" s="46" t="s">
        <v>45</v>
      </c>
      <c r="D3681" s="46" t="s">
        <v>4622</v>
      </c>
      <c r="E3681" s="46" t="s">
        <v>4623</v>
      </c>
      <c r="F3681" t="s">
        <v>48</v>
      </c>
      <c r="G3681" s="46" t="s">
        <v>49</v>
      </c>
      <c r="H3681">
        <v>1.412537544623</v>
      </c>
      <c r="I3681" t="s">
        <v>37</v>
      </c>
      <c r="L3681" t="s">
        <v>50</v>
      </c>
      <c r="M3681" t="s">
        <v>39</v>
      </c>
      <c r="N3681" s="40"/>
      <c r="O3681" s="40"/>
      <c r="P3681" s="40"/>
      <c r="Q3681" s="40"/>
      <c r="R3681" s="39"/>
      <c r="S3681" s="39"/>
      <c r="T3681" s="39"/>
      <c r="U3681" s="40"/>
      <c r="V3681" s="39"/>
      <c r="W3681" s="69"/>
      <c r="Y3681" t="s">
        <v>294</v>
      </c>
      <c r="AA3681">
        <v>7567</v>
      </c>
      <c r="AB3681" s="46" t="b">
        <v>0</v>
      </c>
      <c r="AD3681" s="8"/>
    </row>
    <row r="3682" ht="14.25" customHeight="1">
      <c r="A3682" s="38">
        <v>1287</v>
      </c>
      <c r="B3682" s="46" t="s">
        <v>174</v>
      </c>
      <c r="C3682" s="46" t="s">
        <v>45</v>
      </c>
      <c r="D3682" s="46" t="s">
        <v>4622</v>
      </c>
      <c r="E3682" s="46" t="s">
        <v>4624</v>
      </c>
      <c r="F3682" t="s">
        <v>48</v>
      </c>
      <c r="G3682" s="46" t="s">
        <v>49</v>
      </c>
      <c r="H3682">
        <v>1.412537544623</v>
      </c>
      <c r="I3682" t="s">
        <v>37</v>
      </c>
      <c r="L3682" t="s">
        <v>50</v>
      </c>
      <c r="M3682" t="s">
        <v>39</v>
      </c>
      <c r="N3682" s="40"/>
      <c r="O3682" s="40"/>
      <c r="P3682" s="40"/>
      <c r="Q3682" s="40"/>
      <c r="R3682" s="39"/>
      <c r="S3682" s="39"/>
      <c r="T3682" s="39"/>
      <c r="U3682" s="40"/>
      <c r="V3682" s="39"/>
      <c r="W3682" s="69"/>
      <c r="Y3682" t="s">
        <v>294</v>
      </c>
      <c r="AA3682">
        <v>7567</v>
      </c>
      <c r="AB3682" s="46" t="b">
        <v>0</v>
      </c>
      <c r="AD3682" s="8"/>
    </row>
    <row r="3683" ht="14.25" customHeight="1">
      <c r="A3683" s="38">
        <v>1268</v>
      </c>
      <c r="B3683" s="46" t="s">
        <v>3548</v>
      </c>
      <c r="C3683" s="46" t="s">
        <v>3549</v>
      </c>
      <c r="D3683" s="46" t="s">
        <v>4625</v>
      </c>
      <c r="E3683" s="46" t="s">
        <v>4626</v>
      </c>
      <c r="F3683" s="7" t="s">
        <v>1281</v>
      </c>
      <c r="G3683" s="7" t="s">
        <v>2411</v>
      </c>
      <c r="H3683">
        <v>0.546457338775516</v>
      </c>
      <c r="I3683" t="s">
        <v>37</v>
      </c>
      <c r="K3683" t="s">
        <v>43</v>
      </c>
      <c r="L3683" t="s">
        <v>3553</v>
      </c>
      <c r="M3683" t="s">
        <v>39</v>
      </c>
      <c r="N3683" s="40"/>
      <c r="O3683" s="40"/>
      <c r="P3683" s="40"/>
      <c r="Q3683" s="40"/>
      <c r="R3683" s="39"/>
      <c r="S3683" s="39"/>
      <c r="T3683" s="39"/>
      <c r="U3683" s="40"/>
      <c r="V3683" s="39"/>
      <c r="W3683" s="69"/>
      <c r="Y3683" t="s">
        <v>40</v>
      </c>
      <c r="AA3683">
        <v>1945</v>
      </c>
      <c r="AB3683" s="46" t="b">
        <f>if((W3683=""),false,true)</f>
        <v>0</v>
      </c>
      <c r="AD3683" s="8"/>
    </row>
    <row r="3684" ht="14.25" customHeight="1">
      <c r="A3684" s="38">
        <v>1283</v>
      </c>
      <c r="B3684" s="46" t="s">
        <v>31</v>
      </c>
      <c r="C3684" s="46" t="s">
        <v>32</v>
      </c>
      <c r="D3684" s="46" t="s">
        <v>4625</v>
      </c>
      <c r="E3684" s="46" t="s">
        <v>4626</v>
      </c>
      <c r="F3684" t="s">
        <v>35</v>
      </c>
      <c r="G3684" s="46" t="s">
        <v>36</v>
      </c>
      <c r="H3684">
        <v>0.0001096478</v>
      </c>
      <c r="I3684" t="s">
        <v>37</v>
      </c>
      <c r="L3684" t="s">
        <v>38</v>
      </c>
      <c r="M3684" t="s">
        <v>39</v>
      </c>
      <c r="N3684" s="40"/>
      <c r="O3684" s="40"/>
      <c r="P3684" s="40"/>
      <c r="Q3684" s="40"/>
      <c r="R3684" s="39"/>
      <c r="S3684" s="39"/>
      <c r="T3684" s="39"/>
      <c r="U3684" s="40"/>
      <c r="V3684" s="39"/>
      <c r="W3684" s="69"/>
      <c r="Y3684" t="s">
        <v>40</v>
      </c>
      <c r="AA3684">
        <v>1945</v>
      </c>
      <c r="AB3684" s="46" t="b">
        <f>if((W3684=""),false,true)</f>
        <v>0</v>
      </c>
      <c r="AD3684" s="8"/>
    </row>
    <row r="3685" ht="14.25" customHeight="1">
      <c r="A3685" s="38">
        <v>1308</v>
      </c>
      <c r="B3685" s="46" t="s">
        <v>41</v>
      </c>
      <c r="C3685" s="46" t="s">
        <v>42</v>
      </c>
      <c r="D3685" s="46" t="s">
        <v>4625</v>
      </c>
      <c r="E3685" s="46" t="s">
        <v>4627</v>
      </c>
      <c r="F3685" t="s">
        <v>35</v>
      </c>
      <c r="G3685" s="12" t="s">
        <v>36</v>
      </c>
      <c r="H3685">
        <v>0.000109647819614</v>
      </c>
      <c r="I3685" t="s">
        <v>37</v>
      </c>
      <c r="K3685" s="47" t="s">
        <v>43</v>
      </c>
      <c r="L3685" s="47" t="str">
        <f>((I3685&amp;A3685)&amp;"-")&amp;B3685</f>
        <v>REF1308-Abraham M.H. and Acree Jr. W.E. The solubility of liquid and solid compounds in dry octan-1-ol. Chemosphere (2013)</v>
      </c>
      <c r="M3685" t="s">
        <v>39</v>
      </c>
      <c r="N3685" s="71"/>
      <c r="O3685" s="71"/>
      <c r="P3685" s="71"/>
      <c r="Q3685" s="71"/>
      <c r="R3685" s="29"/>
      <c r="S3685" s="29"/>
      <c r="T3685" s="29"/>
      <c r="U3685" s="71"/>
      <c r="V3685" s="29"/>
      <c r="W3685" s="60"/>
      <c r="Y3685" t="s">
        <v>40</v>
      </c>
      <c r="AA3685">
        <v>1945</v>
      </c>
      <c r="AB3685" t="b">
        <f>if((W3685=""),false,true)</f>
        <v>0</v>
      </c>
      <c r="AD3685" s="37"/>
    </row>
    <row r="3686" ht="14.25" customHeight="1">
      <c r="A3686" s="38">
        <v>1049</v>
      </c>
      <c r="B3686" s="46" t="s">
        <v>922</v>
      </c>
      <c r="C3686" s="46" t="s">
        <v>923</v>
      </c>
      <c r="D3686" s="11" t="s">
        <v>4628</v>
      </c>
      <c r="E3686" s="46" t="s">
        <v>4629</v>
      </c>
      <c r="F3686" s="7" t="s">
        <v>924</v>
      </c>
      <c r="G3686" s="7" t="s">
        <v>925</v>
      </c>
      <c r="H3686">
        <v>0.045185594437492</v>
      </c>
      <c r="I3686" t="s">
        <v>37</v>
      </c>
      <c r="K3686" s="47" t="s">
        <v>43</v>
      </c>
      <c r="L3686" s="47" t="s">
        <v>926</v>
      </c>
      <c r="M3686" t="s">
        <v>39</v>
      </c>
      <c r="N3686" s="71"/>
      <c r="O3686" s="71"/>
      <c r="P3686" s="71"/>
      <c r="Q3686" s="71"/>
      <c r="R3686" s="29"/>
      <c r="S3686" s="29"/>
      <c r="T3686" s="29"/>
      <c r="U3686" s="71"/>
      <c r="V3686" s="29"/>
      <c r="W3686" s="60"/>
      <c r="Y3686" t="s">
        <v>40</v>
      </c>
      <c r="AA3686" s="21">
        <v>185</v>
      </c>
      <c r="AB3686" t="b">
        <f>if((W3686=""),false,true)</f>
        <v>0</v>
      </c>
      <c r="AD3686" s="37"/>
    </row>
    <row r="3687" ht="14.25" customHeight="1">
      <c r="A3687" s="38">
        <v>1049</v>
      </c>
      <c r="B3687" s="46" t="s">
        <v>922</v>
      </c>
      <c r="C3687" s="46" t="s">
        <v>923</v>
      </c>
      <c r="D3687" s="11" t="s">
        <v>4628</v>
      </c>
      <c r="E3687" s="11" t="s">
        <v>4629</v>
      </c>
      <c r="F3687" s="7" t="s">
        <v>927</v>
      </c>
      <c r="G3687" s="7" t="s">
        <v>928</v>
      </c>
      <c r="H3687">
        <v>0.024660393372343</v>
      </c>
      <c r="I3687" t="s">
        <v>37</v>
      </c>
      <c r="K3687" s="47" t="s">
        <v>43</v>
      </c>
      <c r="L3687" s="47" t="s">
        <v>926</v>
      </c>
      <c r="M3687" t="s">
        <v>39</v>
      </c>
      <c r="N3687" s="71"/>
      <c r="O3687" s="71"/>
      <c r="P3687" s="71"/>
      <c r="Q3687" s="71"/>
      <c r="R3687" s="29"/>
      <c r="S3687" s="29"/>
      <c r="T3687" s="29"/>
      <c r="U3687" s="71"/>
      <c r="V3687" s="29"/>
      <c r="W3687" s="60"/>
      <c r="Y3687" t="s">
        <v>40</v>
      </c>
      <c r="AA3687">
        <v>185</v>
      </c>
      <c r="AB3687" t="b">
        <f>if((W3687=""),false,true)</f>
        <v>0</v>
      </c>
      <c r="AD3687" s="37"/>
    </row>
    <row r="3688" ht="14.25" customHeight="1">
      <c r="A3688" s="38">
        <v>1049</v>
      </c>
      <c r="B3688" s="46" t="s">
        <v>922</v>
      </c>
      <c r="C3688" s="46" t="s">
        <v>923</v>
      </c>
      <c r="D3688" s="11" t="s">
        <v>4628</v>
      </c>
      <c r="E3688" s="11" t="s">
        <v>4629</v>
      </c>
      <c r="F3688" s="7" t="s">
        <v>929</v>
      </c>
      <c r="G3688" s="7" t="s">
        <v>928</v>
      </c>
      <c r="H3688">
        <v>0.03908408957924</v>
      </c>
      <c r="I3688" t="s">
        <v>37</v>
      </c>
      <c r="K3688" s="47" t="s">
        <v>43</v>
      </c>
      <c r="L3688" s="47" t="s">
        <v>926</v>
      </c>
      <c r="M3688" t="s">
        <v>39</v>
      </c>
      <c r="N3688" s="71"/>
      <c r="O3688" s="71"/>
      <c r="P3688" s="71"/>
      <c r="Q3688" s="71"/>
      <c r="R3688" s="29"/>
      <c r="S3688" s="29"/>
      <c r="T3688" s="29"/>
      <c r="U3688" s="71"/>
      <c r="V3688" s="29"/>
      <c r="W3688" s="60"/>
      <c r="Y3688" t="s">
        <v>40</v>
      </c>
      <c r="AA3688">
        <v>185</v>
      </c>
      <c r="AB3688" t="b">
        <f>if((W3688=""),false,true)</f>
        <v>0</v>
      </c>
      <c r="AD3688" s="37"/>
    </row>
    <row r="3689" ht="14.25" customHeight="1">
      <c r="A3689" s="38">
        <v>1049</v>
      </c>
      <c r="B3689" s="46" t="s">
        <v>922</v>
      </c>
      <c r="C3689" s="46" t="s">
        <v>923</v>
      </c>
      <c r="D3689" s="11" t="s">
        <v>4628</v>
      </c>
      <c r="E3689" s="11" t="s">
        <v>4629</v>
      </c>
      <c r="F3689" s="7" t="s">
        <v>930</v>
      </c>
      <c r="G3689" s="7" t="s">
        <v>928</v>
      </c>
      <c r="H3689">
        <v>0.072945751025457</v>
      </c>
      <c r="I3689" t="s">
        <v>37</v>
      </c>
      <c r="K3689" s="47" t="s">
        <v>43</v>
      </c>
      <c r="L3689" s="47" t="s">
        <v>926</v>
      </c>
      <c r="M3689" t="s">
        <v>39</v>
      </c>
      <c r="N3689" s="71"/>
      <c r="O3689" s="71"/>
      <c r="P3689" s="71"/>
      <c r="Q3689" s="71"/>
      <c r="R3689" s="29"/>
      <c r="S3689" s="29"/>
      <c r="T3689" s="29"/>
      <c r="U3689" s="71"/>
      <c r="V3689" s="29"/>
      <c r="W3689" s="60"/>
      <c r="Y3689" t="s">
        <v>40</v>
      </c>
      <c r="AA3689">
        <v>185</v>
      </c>
      <c r="AB3689" t="b">
        <f>if((W3689=""),false,true)</f>
        <v>0</v>
      </c>
      <c r="AD3689" s="37"/>
    </row>
    <row r="3690" ht="14.25" customHeight="1">
      <c r="A3690" s="38">
        <v>1049</v>
      </c>
      <c r="B3690" s="46" t="s">
        <v>922</v>
      </c>
      <c r="C3690" s="46" t="s">
        <v>923</v>
      </c>
      <c r="D3690" s="11" t="s">
        <v>4628</v>
      </c>
      <c r="E3690" s="11" t="s">
        <v>4629</v>
      </c>
      <c r="F3690" s="11" t="s">
        <v>48</v>
      </c>
      <c r="G3690" s="11" t="s">
        <v>49</v>
      </c>
      <c r="H3690">
        <v>0.008892011178579</v>
      </c>
      <c r="I3690" t="s">
        <v>37</v>
      </c>
      <c r="K3690" s="47" t="s">
        <v>43</v>
      </c>
      <c r="L3690" s="47" t="s">
        <v>926</v>
      </c>
      <c r="M3690" t="s">
        <v>39</v>
      </c>
      <c r="N3690" s="71"/>
      <c r="O3690" s="71"/>
      <c r="P3690" s="71"/>
      <c r="Q3690" s="71"/>
      <c r="R3690" s="29"/>
      <c r="S3690" s="29"/>
      <c r="T3690" s="29"/>
      <c r="U3690" s="71"/>
      <c r="V3690" s="29"/>
      <c r="W3690" s="60"/>
      <c r="Y3690" t="s">
        <v>40</v>
      </c>
      <c r="AA3690">
        <v>185</v>
      </c>
      <c r="AB3690" t="b">
        <f>if((W3690=""),false,true)</f>
        <v>0</v>
      </c>
      <c r="AD3690" s="37"/>
    </row>
    <row r="3691" ht="14.25" customHeight="1">
      <c r="A3691" s="38">
        <v>1287</v>
      </c>
      <c r="B3691" s="46" t="s">
        <v>53</v>
      </c>
      <c r="C3691" s="46" t="s">
        <v>45</v>
      </c>
      <c r="D3691" s="46" t="s">
        <v>4628</v>
      </c>
      <c r="E3691" s="46" t="s">
        <v>4630</v>
      </c>
      <c r="F3691" t="s">
        <v>48</v>
      </c>
      <c r="G3691" s="46" t="s">
        <v>49</v>
      </c>
      <c r="H3691">
        <v>0.00758577575</v>
      </c>
      <c r="I3691" t="s">
        <v>37</v>
      </c>
      <c r="L3691" t="s">
        <v>50</v>
      </c>
      <c r="M3691" t="s">
        <v>39</v>
      </c>
      <c r="N3691" s="40"/>
      <c r="O3691" s="40"/>
      <c r="P3691" s="40"/>
      <c r="Q3691" s="40"/>
      <c r="R3691" s="39"/>
      <c r="S3691" s="39"/>
      <c r="T3691" s="39"/>
      <c r="U3691" s="40"/>
      <c r="V3691" s="39"/>
      <c r="W3691" s="69"/>
      <c r="Y3691" t="s">
        <v>40</v>
      </c>
      <c r="AA3691">
        <v>185</v>
      </c>
      <c r="AB3691" s="46" t="b">
        <v>0</v>
      </c>
      <c r="AD3691" s="8"/>
    </row>
    <row r="3692" ht="14.25" customHeight="1">
      <c r="A3692" s="38">
        <v>1049</v>
      </c>
      <c r="B3692" s="46" t="s">
        <v>922</v>
      </c>
      <c r="C3692" s="46" t="s">
        <v>923</v>
      </c>
      <c r="D3692" s="11" t="s">
        <v>4631</v>
      </c>
      <c r="E3692" s="46" t="s">
        <v>4632</v>
      </c>
      <c r="F3692" s="7" t="s">
        <v>924</v>
      </c>
      <c r="G3692" s="7" t="s">
        <v>925</v>
      </c>
      <c r="H3692">
        <v>0.023067471887201</v>
      </c>
      <c r="I3692" t="s">
        <v>37</v>
      </c>
      <c r="K3692" s="47" t="s">
        <v>43</v>
      </c>
      <c r="L3692" s="47" t="s">
        <v>926</v>
      </c>
      <c r="M3692" t="s">
        <v>39</v>
      </c>
      <c r="N3692" s="71"/>
      <c r="O3692" s="71"/>
      <c r="P3692" s="71"/>
      <c r="Q3692" s="71"/>
      <c r="R3692" s="29"/>
      <c r="S3692" s="29"/>
      <c r="T3692" s="29"/>
      <c r="U3692" s="71"/>
      <c r="V3692" s="29"/>
      <c r="W3692" s="60"/>
      <c r="Y3692" t="s">
        <v>40</v>
      </c>
      <c r="AA3692" s="21">
        <v>54923</v>
      </c>
      <c r="AB3692" t="b">
        <f>if((W3692=""),false,true)</f>
        <v>0</v>
      </c>
      <c r="AD3692" s="37"/>
    </row>
    <row r="3693" ht="14.25" customHeight="1">
      <c r="A3693" s="38">
        <v>1049</v>
      </c>
      <c r="B3693" s="46" t="s">
        <v>922</v>
      </c>
      <c r="C3693" s="46" t="s">
        <v>923</v>
      </c>
      <c r="D3693" s="11" t="s">
        <v>4631</v>
      </c>
      <c r="E3693" s="11" t="s">
        <v>4632</v>
      </c>
      <c r="F3693" s="7" t="s">
        <v>927</v>
      </c>
      <c r="G3693" s="7" t="s">
        <v>928</v>
      </c>
      <c r="H3693">
        <v>0.045498806015005</v>
      </c>
      <c r="I3693" t="s">
        <v>37</v>
      </c>
      <c r="K3693" s="47" t="s">
        <v>43</v>
      </c>
      <c r="L3693" s="47" t="s">
        <v>926</v>
      </c>
      <c r="M3693" t="s">
        <v>39</v>
      </c>
      <c r="N3693" s="71"/>
      <c r="O3693" s="71"/>
      <c r="P3693" s="71"/>
      <c r="Q3693" s="71"/>
      <c r="R3693" s="29"/>
      <c r="S3693" s="29"/>
      <c r="T3693" s="29"/>
      <c r="U3693" s="71"/>
      <c r="V3693" s="29"/>
      <c r="W3693" s="60"/>
      <c r="Y3693" t="s">
        <v>40</v>
      </c>
      <c r="AA3693">
        <v>54923</v>
      </c>
      <c r="AB3693" t="b">
        <f>if((W3693=""),false,true)</f>
        <v>0</v>
      </c>
      <c r="AD3693" s="37"/>
    </row>
    <row r="3694" ht="14.25" customHeight="1">
      <c r="A3694" s="38">
        <v>1049</v>
      </c>
      <c r="B3694" s="46" t="s">
        <v>922</v>
      </c>
      <c r="C3694" s="46" t="s">
        <v>923</v>
      </c>
      <c r="D3694" s="11" t="s">
        <v>4631</v>
      </c>
      <c r="E3694" s="11" t="s">
        <v>4632</v>
      </c>
      <c r="F3694" s="7" t="s">
        <v>929</v>
      </c>
      <c r="G3694" s="7" t="s">
        <v>928</v>
      </c>
      <c r="H3694">
        <v>0.060255958607436</v>
      </c>
      <c r="I3694" t="s">
        <v>37</v>
      </c>
      <c r="K3694" s="47" t="s">
        <v>43</v>
      </c>
      <c r="L3694" s="47" t="s">
        <v>926</v>
      </c>
      <c r="M3694" t="s">
        <v>39</v>
      </c>
      <c r="N3694" s="71"/>
      <c r="O3694" s="71"/>
      <c r="P3694" s="71"/>
      <c r="Q3694" s="71"/>
      <c r="R3694" s="29"/>
      <c r="S3694" s="29"/>
      <c r="T3694" s="29"/>
      <c r="U3694" s="71"/>
      <c r="V3694" s="29"/>
      <c r="W3694" s="60"/>
      <c r="Y3694" t="s">
        <v>40</v>
      </c>
      <c r="AA3694">
        <v>54923</v>
      </c>
      <c r="AB3694" t="b">
        <f>if((W3694=""),false,true)</f>
        <v>0</v>
      </c>
      <c r="AD3694" s="37"/>
    </row>
    <row r="3695" ht="14.25" customHeight="1">
      <c r="A3695" s="38">
        <v>1049</v>
      </c>
      <c r="B3695" s="46" t="s">
        <v>922</v>
      </c>
      <c r="C3695" s="46" t="s">
        <v>923</v>
      </c>
      <c r="D3695" s="11" t="s">
        <v>4631</v>
      </c>
      <c r="E3695" s="11" t="s">
        <v>4632</v>
      </c>
      <c r="F3695" s="7" t="s">
        <v>930</v>
      </c>
      <c r="G3695" s="7" t="s">
        <v>928</v>
      </c>
      <c r="H3695">
        <v>0.069984199600227</v>
      </c>
      <c r="I3695" t="s">
        <v>37</v>
      </c>
      <c r="K3695" s="47" t="s">
        <v>43</v>
      </c>
      <c r="L3695" s="47" t="s">
        <v>926</v>
      </c>
      <c r="M3695" t="s">
        <v>39</v>
      </c>
      <c r="N3695" s="71"/>
      <c r="O3695" s="71"/>
      <c r="P3695" s="71"/>
      <c r="Q3695" s="71"/>
      <c r="R3695" s="29"/>
      <c r="S3695" s="29"/>
      <c r="T3695" s="29"/>
      <c r="U3695" s="71"/>
      <c r="V3695" s="29"/>
      <c r="W3695" s="60"/>
      <c r="Y3695" t="s">
        <v>40</v>
      </c>
      <c r="AA3695">
        <v>54923</v>
      </c>
      <c r="AB3695" t="b">
        <f>if((W3695=""),false,true)</f>
        <v>0</v>
      </c>
      <c r="AD3695" s="37"/>
    </row>
    <row r="3696" ht="14.25" customHeight="1">
      <c r="A3696" s="38">
        <v>1049</v>
      </c>
      <c r="B3696" s="46" t="s">
        <v>922</v>
      </c>
      <c r="C3696" s="46" t="s">
        <v>923</v>
      </c>
      <c r="D3696" s="11" t="s">
        <v>4631</v>
      </c>
      <c r="E3696" s="11" t="s">
        <v>4632</v>
      </c>
      <c r="F3696" s="11" t="s">
        <v>48</v>
      </c>
      <c r="G3696" s="11" t="s">
        <v>49</v>
      </c>
      <c r="H3696">
        <v>0.019769696401119</v>
      </c>
      <c r="I3696" t="s">
        <v>37</v>
      </c>
      <c r="K3696" s="47" t="s">
        <v>43</v>
      </c>
      <c r="L3696" s="47" t="s">
        <v>926</v>
      </c>
      <c r="M3696" t="s">
        <v>39</v>
      </c>
      <c r="N3696" s="71"/>
      <c r="O3696" s="71"/>
      <c r="P3696" s="71"/>
      <c r="Q3696" s="71"/>
      <c r="R3696" s="29"/>
      <c r="S3696" s="29"/>
      <c r="T3696" s="29"/>
      <c r="U3696" s="71"/>
      <c r="V3696" s="29"/>
      <c r="W3696" s="60"/>
      <c r="Y3696" t="s">
        <v>40</v>
      </c>
      <c r="AA3696">
        <v>54923</v>
      </c>
      <c r="AB3696" t="b">
        <f>if((W3696=""),false,true)</f>
        <v>0</v>
      </c>
      <c r="AD3696" s="37"/>
    </row>
    <row r="3697" ht="14.25" customHeight="1">
      <c r="A3697" s="38">
        <v>1147</v>
      </c>
      <c r="B3697" s="46" t="s">
        <v>4633</v>
      </c>
      <c r="C3697" s="46" t="s">
        <v>4634</v>
      </c>
      <c r="D3697" s="46" t="s">
        <v>4635</v>
      </c>
      <c r="E3697" s="46" t="s">
        <v>4636</v>
      </c>
      <c r="F3697" s="46" t="s">
        <v>3781</v>
      </c>
      <c r="G3697" s="46" t="s">
        <v>3782</v>
      </c>
      <c r="H3697">
        <v>0.0382</v>
      </c>
      <c r="I3697" t="s">
        <v>37</v>
      </c>
      <c r="K3697" s="47"/>
      <c r="L3697" s="47" t="s">
        <v>4637</v>
      </c>
      <c r="M3697" t="s">
        <v>39</v>
      </c>
      <c r="N3697" s="71"/>
      <c r="O3697" s="71"/>
      <c r="P3697" s="71"/>
      <c r="Q3697" s="71"/>
      <c r="R3697" s="29"/>
      <c r="S3697" s="29"/>
      <c r="T3697" s="29"/>
      <c r="U3697" s="71"/>
      <c r="V3697" s="29"/>
      <c r="W3697" s="60"/>
      <c r="Y3697" t="s">
        <v>40</v>
      </c>
      <c r="AA3697">
        <v>191</v>
      </c>
      <c r="AB3697" t="b">
        <f>if((W3697=""),false,true)</f>
        <v>0</v>
      </c>
      <c r="AD3697" s="37"/>
    </row>
    <row r="3698" ht="14.25" customHeight="1">
      <c r="A3698" s="38">
        <v>1189</v>
      </c>
      <c r="B3698" s="46" t="s">
        <v>4638</v>
      </c>
      <c r="C3698" s="46" t="s">
        <v>577</v>
      </c>
      <c r="D3698" s="11" t="s">
        <v>4635</v>
      </c>
      <c r="E3698" s="11" t="s">
        <v>4636</v>
      </c>
      <c r="F3698" s="11" t="s">
        <v>586</v>
      </c>
      <c r="G3698" s="7" t="s">
        <v>587</v>
      </c>
      <c r="H3698">
        <v>0.22258994821297</v>
      </c>
      <c r="I3698" s="46" t="s">
        <v>37</v>
      </c>
      <c r="K3698" s="46"/>
      <c r="L3698" t="s">
        <v>4639</v>
      </c>
      <c r="M3698" t="s">
        <v>583</v>
      </c>
      <c r="N3698" s="40"/>
      <c r="O3698" s="40"/>
      <c r="P3698" s="40"/>
      <c r="Q3698" s="40"/>
      <c r="R3698" s="39"/>
      <c r="S3698" s="39"/>
      <c r="T3698" s="39"/>
      <c r="U3698" s="40"/>
      <c r="V3698" s="39"/>
      <c r="W3698" s="69"/>
      <c r="Y3698" t="s">
        <v>40</v>
      </c>
      <c r="AA3698">
        <v>191</v>
      </c>
      <c r="AB3698" s="46" t="b">
        <f>if((W3698=""),false,true)</f>
        <v>0</v>
      </c>
      <c r="AD3698" s="8"/>
    </row>
    <row r="3699" ht="14.25" customHeight="1">
      <c r="A3699" s="38">
        <v>1189</v>
      </c>
      <c r="B3699" s="46" t="s">
        <v>4638</v>
      </c>
      <c r="C3699" s="46" t="s">
        <v>577</v>
      </c>
      <c r="D3699" s="11" t="s">
        <v>4635</v>
      </c>
      <c r="E3699" s="11" t="s">
        <v>4636</v>
      </c>
      <c r="F3699" s="11" t="s">
        <v>1603</v>
      </c>
      <c r="G3699" s="7" t="s">
        <v>1604</v>
      </c>
      <c r="H3699">
        <v>0.026623628613702</v>
      </c>
      <c r="I3699" s="46" t="s">
        <v>37</v>
      </c>
      <c r="K3699" s="46"/>
      <c r="L3699" t="s">
        <v>4639</v>
      </c>
      <c r="M3699" t="s">
        <v>583</v>
      </c>
      <c r="N3699" s="40"/>
      <c r="O3699" s="40"/>
      <c r="P3699" s="40"/>
      <c r="Q3699" s="40"/>
      <c r="R3699" s="39"/>
      <c r="S3699" s="39"/>
      <c r="T3699" s="39"/>
      <c r="U3699" s="40"/>
      <c r="V3699" s="39"/>
      <c r="W3699" s="69"/>
      <c r="Y3699" t="s">
        <v>40</v>
      </c>
      <c r="AA3699">
        <v>191</v>
      </c>
      <c r="AB3699" s="46" t="b">
        <f>if((W3699=""),false,true)</f>
        <v>0</v>
      </c>
      <c r="AD3699" s="8"/>
    </row>
    <row r="3700" ht="14.25" customHeight="1">
      <c r="A3700" s="38">
        <v>1189</v>
      </c>
      <c r="B3700" s="46" t="s">
        <v>4638</v>
      </c>
      <c r="C3700" s="46" t="s">
        <v>577</v>
      </c>
      <c r="D3700" s="11" t="s">
        <v>4635</v>
      </c>
      <c r="E3700" s="11" t="s">
        <v>4636</v>
      </c>
      <c r="F3700" s="11" t="s">
        <v>731</v>
      </c>
      <c r="G3700" s="7" t="s">
        <v>732</v>
      </c>
      <c r="H3700">
        <v>0.000429071208032</v>
      </c>
      <c r="I3700" s="46" t="s">
        <v>37</v>
      </c>
      <c r="K3700" s="46"/>
      <c r="L3700" t="s">
        <v>4639</v>
      </c>
      <c r="M3700" t="s">
        <v>583</v>
      </c>
      <c r="N3700" s="40"/>
      <c r="O3700" s="40"/>
      <c r="P3700" s="40"/>
      <c r="Q3700" s="40"/>
      <c r="R3700" s="39"/>
      <c r="S3700" s="39"/>
      <c r="T3700" s="39"/>
      <c r="U3700" s="40"/>
      <c r="V3700" s="39"/>
      <c r="W3700" s="69"/>
      <c r="Y3700" t="s">
        <v>40</v>
      </c>
      <c r="AA3700">
        <v>191</v>
      </c>
      <c r="AB3700" s="46" t="b">
        <f>if((W3700=""),false,true)</f>
        <v>0</v>
      </c>
      <c r="AD3700" s="8"/>
    </row>
    <row r="3701" ht="14.25" customHeight="1">
      <c r="A3701" s="38">
        <v>1196</v>
      </c>
      <c r="B3701" s="46" t="s">
        <v>4640</v>
      </c>
      <c r="C3701" s="46" t="s">
        <v>577</v>
      </c>
      <c r="D3701" s="11" t="s">
        <v>4635</v>
      </c>
      <c r="E3701" s="11" t="s">
        <v>4636</v>
      </c>
      <c r="F3701" s="11" t="s">
        <v>1665</v>
      </c>
      <c r="G3701" s="7" t="s">
        <v>1666</v>
      </c>
      <c r="H3701">
        <v>0.36061830018607</v>
      </c>
      <c r="I3701" s="46" t="s">
        <v>37</v>
      </c>
      <c r="K3701" s="46"/>
      <c r="L3701" t="s">
        <v>4641</v>
      </c>
      <c r="M3701" t="s">
        <v>583</v>
      </c>
      <c r="N3701" s="40"/>
      <c r="O3701" s="40"/>
      <c r="P3701" s="40"/>
      <c r="Q3701" s="40"/>
      <c r="R3701" s="39"/>
      <c r="S3701" s="39"/>
      <c r="T3701" s="39"/>
      <c r="U3701" s="40"/>
      <c r="V3701" s="39"/>
      <c r="W3701" s="69"/>
      <c r="Y3701" t="s">
        <v>40</v>
      </c>
      <c r="AA3701">
        <v>191</v>
      </c>
      <c r="AB3701" s="46" t="b">
        <f>if((W3701=""),false,true)</f>
        <v>0</v>
      </c>
      <c r="AD3701" s="8"/>
    </row>
    <row r="3702" ht="14.25" customHeight="1">
      <c r="A3702" s="38">
        <v>1196</v>
      </c>
      <c r="B3702" s="46" t="s">
        <v>4640</v>
      </c>
      <c r="C3702" s="46" t="s">
        <v>577</v>
      </c>
      <c r="D3702" s="11" t="s">
        <v>4635</v>
      </c>
      <c r="E3702" s="11" t="s">
        <v>4636</v>
      </c>
      <c r="F3702" s="11" t="s">
        <v>2409</v>
      </c>
      <c r="G3702" s="7" t="s">
        <v>2410</v>
      </c>
      <c r="H3702">
        <v>0.14159354986294</v>
      </c>
      <c r="I3702" s="46" t="s">
        <v>37</v>
      </c>
      <c r="K3702" s="46"/>
      <c r="L3702" t="s">
        <v>4641</v>
      </c>
      <c r="M3702" t="s">
        <v>583</v>
      </c>
      <c r="N3702" s="40"/>
      <c r="O3702" s="40"/>
      <c r="P3702" s="40"/>
      <c r="Q3702" s="40"/>
      <c r="R3702" s="39"/>
      <c r="S3702" s="39"/>
      <c r="T3702" s="39"/>
      <c r="U3702" s="40"/>
      <c r="V3702" s="39"/>
      <c r="W3702" s="69"/>
      <c r="Y3702" t="s">
        <v>40</v>
      </c>
      <c r="AA3702">
        <v>191</v>
      </c>
      <c r="AB3702" s="46" t="b">
        <f>if((W3702=""),false,true)</f>
        <v>0</v>
      </c>
      <c r="AD3702" s="8"/>
    </row>
    <row r="3703" ht="14.25" customHeight="1">
      <c r="A3703" s="38">
        <v>1196</v>
      </c>
      <c r="B3703" s="46" t="s">
        <v>4640</v>
      </c>
      <c r="C3703" s="46" t="s">
        <v>577</v>
      </c>
      <c r="D3703" s="11" t="s">
        <v>4635</v>
      </c>
      <c r="E3703" s="11" t="s">
        <v>4636</v>
      </c>
      <c r="F3703" s="11" t="s">
        <v>3612</v>
      </c>
      <c r="G3703" s="7" t="s">
        <v>4642</v>
      </c>
      <c r="H3703">
        <v>2.859786659633</v>
      </c>
      <c r="I3703" s="46" t="s">
        <v>37</v>
      </c>
      <c r="K3703" s="46"/>
      <c r="L3703" t="s">
        <v>4641</v>
      </c>
      <c r="M3703" t="s">
        <v>583</v>
      </c>
      <c r="N3703" s="40"/>
      <c r="O3703" s="40"/>
      <c r="P3703" s="40"/>
      <c r="Q3703" s="40"/>
      <c r="R3703" s="39"/>
      <c r="S3703" s="39"/>
      <c r="T3703" s="39"/>
      <c r="U3703" s="40"/>
      <c r="V3703" s="39"/>
      <c r="W3703" s="69"/>
      <c r="Y3703" t="s">
        <v>40</v>
      </c>
      <c r="AA3703">
        <v>191</v>
      </c>
      <c r="AB3703" s="46" t="b">
        <f>if((W3703=""),false,true)</f>
        <v>0</v>
      </c>
      <c r="AD3703" s="8"/>
    </row>
    <row r="3704" ht="14.25" customHeight="1">
      <c r="A3704" s="38">
        <v>1196</v>
      </c>
      <c r="B3704" s="46" t="s">
        <v>4640</v>
      </c>
      <c r="C3704" s="46" t="s">
        <v>577</v>
      </c>
      <c r="D3704" s="11" t="s">
        <v>4635</v>
      </c>
      <c r="E3704" s="11" t="s">
        <v>4636</v>
      </c>
      <c r="F3704" s="11" t="s">
        <v>1108</v>
      </c>
      <c r="G3704" s="7" t="s">
        <v>1109</v>
      </c>
      <c r="H3704">
        <v>0.30319885643312</v>
      </c>
      <c r="I3704" s="46" t="s">
        <v>37</v>
      </c>
      <c r="K3704" s="46"/>
      <c r="L3704" t="s">
        <v>4641</v>
      </c>
      <c r="M3704" t="s">
        <v>583</v>
      </c>
      <c r="N3704" s="40"/>
      <c r="O3704" s="40"/>
      <c r="P3704" s="40"/>
      <c r="Q3704" s="40"/>
      <c r="R3704" s="39"/>
      <c r="S3704" s="39"/>
      <c r="T3704" s="39"/>
      <c r="U3704" s="40"/>
      <c r="V3704" s="39"/>
      <c r="W3704" s="69"/>
      <c r="Y3704" t="s">
        <v>40</v>
      </c>
      <c r="AA3704">
        <v>191</v>
      </c>
      <c r="AB3704" s="46" t="b">
        <f>if((W3704=""),false,true)</f>
        <v>0</v>
      </c>
      <c r="AD3704" s="8"/>
    </row>
    <row r="3705" ht="14.25" customHeight="1">
      <c r="A3705" s="38">
        <v>1196</v>
      </c>
      <c r="B3705" s="46" t="s">
        <v>4640</v>
      </c>
      <c r="C3705" s="46" t="s">
        <v>577</v>
      </c>
      <c r="D3705" s="11" t="s">
        <v>4635</v>
      </c>
      <c r="E3705" s="11" t="s">
        <v>4636</v>
      </c>
      <c r="F3705" s="11" t="s">
        <v>1281</v>
      </c>
      <c r="G3705" s="7" t="s">
        <v>2411</v>
      </c>
      <c r="H3705">
        <v>3.7475602637197</v>
      </c>
      <c r="I3705" s="46" t="s">
        <v>37</v>
      </c>
      <c r="K3705" s="46"/>
      <c r="L3705" t="s">
        <v>4641</v>
      </c>
      <c r="M3705" t="s">
        <v>583</v>
      </c>
      <c r="N3705" s="40"/>
      <c r="O3705" s="40"/>
      <c r="P3705" s="40"/>
      <c r="Q3705" s="40"/>
      <c r="R3705" s="39"/>
      <c r="S3705" s="39"/>
      <c r="T3705" s="39"/>
      <c r="U3705" s="40"/>
      <c r="V3705" s="39"/>
      <c r="W3705" s="69"/>
      <c r="Y3705" t="s">
        <v>40</v>
      </c>
      <c r="AA3705">
        <v>191</v>
      </c>
      <c r="AB3705" s="46" t="b">
        <f>if((W3705=""),false,true)</f>
        <v>0</v>
      </c>
      <c r="AD3705" s="8"/>
    </row>
    <row r="3706" ht="14.25" customHeight="1">
      <c r="A3706" s="38">
        <v>1199</v>
      </c>
      <c r="B3706" s="46" t="s">
        <v>4643</v>
      </c>
      <c r="C3706" s="46" t="s">
        <v>577</v>
      </c>
      <c r="D3706" s="11" t="s">
        <v>4635</v>
      </c>
      <c r="E3706" s="11" t="s">
        <v>4636</v>
      </c>
      <c r="F3706" s="11" t="s">
        <v>485</v>
      </c>
      <c r="G3706" s="7" t="s">
        <v>665</v>
      </c>
      <c r="H3706">
        <v>0.25775696407705</v>
      </c>
      <c r="I3706" s="46" t="s">
        <v>37</v>
      </c>
      <c r="K3706" s="46"/>
      <c r="L3706" t="s">
        <v>4644</v>
      </c>
      <c r="M3706" t="s">
        <v>583</v>
      </c>
      <c r="N3706" s="40"/>
      <c r="O3706" s="40"/>
      <c r="P3706" s="40"/>
      <c r="Q3706" s="40"/>
      <c r="R3706" s="39"/>
      <c r="S3706" s="39"/>
      <c r="T3706" s="39"/>
      <c r="U3706" s="40"/>
      <c r="V3706" s="39"/>
      <c r="W3706" s="69"/>
      <c r="Y3706" t="s">
        <v>40</v>
      </c>
      <c r="AA3706">
        <v>191</v>
      </c>
      <c r="AB3706" s="46" t="b">
        <f>if((W3706=""),false,true)</f>
        <v>0</v>
      </c>
      <c r="AD3706" s="8"/>
    </row>
    <row r="3707" ht="14.25" customHeight="1">
      <c r="A3707" s="38">
        <v>1199</v>
      </c>
      <c r="B3707" s="46" t="s">
        <v>4643</v>
      </c>
      <c r="C3707" s="46" t="s">
        <v>577</v>
      </c>
      <c r="D3707" s="11" t="s">
        <v>4635</v>
      </c>
      <c r="E3707" s="11" t="s">
        <v>4636</v>
      </c>
      <c r="F3707" s="11" t="s">
        <v>580</v>
      </c>
      <c r="G3707" s="7" t="s">
        <v>581</v>
      </c>
      <c r="H3707">
        <v>0.37148798219125</v>
      </c>
      <c r="I3707" s="46" t="s">
        <v>37</v>
      </c>
      <c r="K3707" s="46"/>
      <c r="L3707" t="s">
        <v>4644</v>
      </c>
      <c r="M3707" t="s">
        <v>583</v>
      </c>
      <c r="N3707" s="40"/>
      <c r="O3707" s="40"/>
      <c r="P3707" s="40"/>
      <c r="Q3707" s="40"/>
      <c r="R3707" s="39"/>
      <c r="S3707" s="39"/>
      <c r="T3707" s="39"/>
      <c r="U3707" s="40"/>
      <c r="V3707" s="39"/>
      <c r="W3707" s="69"/>
      <c r="Y3707" t="s">
        <v>40</v>
      </c>
      <c r="AA3707">
        <v>191</v>
      </c>
      <c r="AB3707" s="46" t="b">
        <f>if((W3707=""),false,true)</f>
        <v>0</v>
      </c>
      <c r="AD3707" s="8"/>
    </row>
    <row r="3708" ht="14.25" customHeight="1">
      <c r="A3708" s="38">
        <v>1199</v>
      </c>
      <c r="B3708" s="46" t="s">
        <v>4643</v>
      </c>
      <c r="C3708" s="46" t="s">
        <v>577</v>
      </c>
      <c r="D3708" s="11" t="s">
        <v>4635</v>
      </c>
      <c r="E3708" s="11" t="s">
        <v>4636</v>
      </c>
      <c r="F3708" s="11" t="s">
        <v>1361</v>
      </c>
      <c r="G3708" s="7" t="s">
        <v>1362</v>
      </c>
      <c r="H3708">
        <v>0.46502153720812</v>
      </c>
      <c r="I3708" s="46" t="s">
        <v>37</v>
      </c>
      <c r="K3708" s="46"/>
      <c r="L3708" t="s">
        <v>4644</v>
      </c>
      <c r="M3708" t="s">
        <v>583</v>
      </c>
      <c r="N3708" s="40"/>
      <c r="O3708" s="40"/>
      <c r="P3708" s="40"/>
      <c r="Q3708" s="40"/>
      <c r="R3708" s="39"/>
      <c r="S3708" s="39"/>
      <c r="T3708" s="39"/>
      <c r="U3708" s="40"/>
      <c r="V3708" s="39"/>
      <c r="W3708" s="69"/>
      <c r="Y3708" t="s">
        <v>40</v>
      </c>
      <c r="AA3708">
        <v>191</v>
      </c>
      <c r="AB3708" s="46" t="b">
        <f>if((W3708=""),false,true)</f>
        <v>0</v>
      </c>
      <c r="AD3708" s="8"/>
    </row>
    <row r="3709" ht="14.25" customHeight="1">
      <c r="A3709" s="38">
        <v>1199</v>
      </c>
      <c r="B3709" s="46" t="s">
        <v>4643</v>
      </c>
      <c r="C3709" s="46" t="s">
        <v>577</v>
      </c>
      <c r="D3709" s="11" t="s">
        <v>4635</v>
      </c>
      <c r="E3709" s="11" t="s">
        <v>4636</v>
      </c>
      <c r="F3709" s="11" t="s">
        <v>681</v>
      </c>
      <c r="G3709" s="7" t="s">
        <v>682</v>
      </c>
      <c r="H3709">
        <v>0.6164305332529</v>
      </c>
      <c r="I3709" s="46" t="s">
        <v>37</v>
      </c>
      <c r="K3709" s="46"/>
      <c r="L3709" t="s">
        <v>4644</v>
      </c>
      <c r="M3709" t="s">
        <v>583</v>
      </c>
      <c r="N3709" s="40"/>
      <c r="O3709" s="40"/>
      <c r="P3709" s="40"/>
      <c r="Q3709" s="40"/>
      <c r="R3709" s="39"/>
      <c r="S3709" s="39"/>
      <c r="T3709" s="39"/>
      <c r="U3709" s="40"/>
      <c r="V3709" s="39"/>
      <c r="W3709" s="69"/>
      <c r="Y3709" t="s">
        <v>40</v>
      </c>
      <c r="AA3709">
        <v>191</v>
      </c>
      <c r="AB3709" s="46" t="b">
        <f>if((W3709=""),false,true)</f>
        <v>0</v>
      </c>
      <c r="AD3709" s="8"/>
    </row>
    <row r="3710" ht="14.25" customHeight="1">
      <c r="A3710" s="38">
        <v>1199</v>
      </c>
      <c r="B3710" s="46" t="s">
        <v>4643</v>
      </c>
      <c r="C3710" s="46" t="s">
        <v>577</v>
      </c>
      <c r="D3710" s="11" t="s">
        <v>4635</v>
      </c>
      <c r="E3710" s="11" t="s">
        <v>4636</v>
      </c>
      <c r="F3710" s="11" t="s">
        <v>584</v>
      </c>
      <c r="G3710" s="7" t="s">
        <v>585</v>
      </c>
      <c r="H3710">
        <v>0.45816793883104</v>
      </c>
      <c r="I3710" s="46" t="s">
        <v>37</v>
      </c>
      <c r="K3710" s="46"/>
      <c r="L3710" t="s">
        <v>4644</v>
      </c>
      <c r="M3710" t="s">
        <v>583</v>
      </c>
      <c r="N3710" s="40"/>
      <c r="O3710" s="40"/>
      <c r="P3710" s="40"/>
      <c r="Q3710" s="40"/>
      <c r="R3710" s="39"/>
      <c r="S3710" s="39"/>
      <c r="T3710" s="39"/>
      <c r="U3710" s="40"/>
      <c r="V3710" s="39"/>
      <c r="W3710" s="69"/>
      <c r="Y3710" t="s">
        <v>40</v>
      </c>
      <c r="AA3710">
        <v>191</v>
      </c>
      <c r="AB3710" s="46" t="b">
        <f>if((W3710=""),false,true)</f>
        <v>0</v>
      </c>
      <c r="AD3710" s="8"/>
    </row>
    <row r="3711" ht="14.25" customHeight="1">
      <c r="A3711" s="38">
        <v>1199</v>
      </c>
      <c r="B3711" s="46" t="s">
        <v>4643</v>
      </c>
      <c r="C3711" s="46" t="s">
        <v>577</v>
      </c>
      <c r="D3711" s="11" t="s">
        <v>4635</v>
      </c>
      <c r="E3711" s="11" t="s">
        <v>4636</v>
      </c>
      <c r="F3711" s="11" t="s">
        <v>1665</v>
      </c>
      <c r="G3711" s="7" t="s">
        <v>1666</v>
      </c>
      <c r="H3711">
        <v>0.36828284862521</v>
      </c>
      <c r="I3711" s="46" t="s">
        <v>37</v>
      </c>
      <c r="K3711" s="46"/>
      <c r="L3711" t="s">
        <v>4644</v>
      </c>
      <c r="M3711" t="s">
        <v>583</v>
      </c>
      <c r="N3711" s="40"/>
      <c r="O3711" s="40"/>
      <c r="P3711" s="40"/>
      <c r="Q3711" s="40"/>
      <c r="R3711" s="39"/>
      <c r="S3711" s="39"/>
      <c r="T3711" s="39"/>
      <c r="U3711" s="40"/>
      <c r="V3711" s="39"/>
      <c r="W3711" s="69"/>
      <c r="Y3711" t="s">
        <v>40</v>
      </c>
      <c r="AA3711">
        <v>191</v>
      </c>
      <c r="AB3711" s="46" t="b">
        <f>if((W3711=""),false,true)</f>
        <v>0</v>
      </c>
      <c r="AD3711" s="8"/>
    </row>
    <row r="3712" ht="14.25" customHeight="1">
      <c r="A3712" s="38">
        <v>1199</v>
      </c>
      <c r="B3712" s="46" t="s">
        <v>4643</v>
      </c>
      <c r="C3712" s="46" t="s">
        <v>577</v>
      </c>
      <c r="D3712" s="11" t="s">
        <v>4635</v>
      </c>
      <c r="E3712" s="11" t="s">
        <v>4636</v>
      </c>
      <c r="F3712" s="11" t="s">
        <v>586</v>
      </c>
      <c r="G3712" s="7" t="s">
        <v>587</v>
      </c>
      <c r="H3712">
        <v>0.2165752827053</v>
      </c>
      <c r="I3712" s="46" t="s">
        <v>37</v>
      </c>
      <c r="K3712" s="46"/>
      <c r="L3712" t="s">
        <v>4644</v>
      </c>
      <c r="M3712" t="s">
        <v>583</v>
      </c>
      <c r="N3712" s="40"/>
      <c r="O3712" s="40"/>
      <c r="P3712" s="40"/>
      <c r="Q3712" s="40"/>
      <c r="R3712" s="39"/>
      <c r="S3712" s="39"/>
      <c r="T3712" s="39"/>
      <c r="U3712" s="40"/>
      <c r="V3712" s="39"/>
      <c r="W3712" s="69"/>
      <c r="Y3712" t="s">
        <v>40</v>
      </c>
      <c r="AA3712">
        <v>191</v>
      </c>
      <c r="AB3712" s="46" t="b">
        <f>if((W3712=""),false,true)</f>
        <v>0</v>
      </c>
      <c r="AD3712" s="8"/>
    </row>
    <row r="3713" ht="14.25" customHeight="1">
      <c r="A3713" s="38">
        <v>1199</v>
      </c>
      <c r="B3713" s="46" t="s">
        <v>4643</v>
      </c>
      <c r="C3713" s="46" t="s">
        <v>577</v>
      </c>
      <c r="D3713" s="11" t="s">
        <v>4635</v>
      </c>
      <c r="E3713" s="11" t="s">
        <v>4636</v>
      </c>
      <c r="F3713" s="11" t="s">
        <v>429</v>
      </c>
      <c r="G3713" s="7" t="s">
        <v>590</v>
      </c>
      <c r="H3713">
        <v>0.63564246709585</v>
      </c>
      <c r="I3713" s="46" t="s">
        <v>37</v>
      </c>
      <c r="K3713" s="46"/>
      <c r="L3713" t="s">
        <v>4644</v>
      </c>
      <c r="M3713" t="s">
        <v>583</v>
      </c>
      <c r="N3713" s="40"/>
      <c r="O3713" s="40"/>
      <c r="P3713" s="40"/>
      <c r="Q3713" s="40"/>
      <c r="R3713" s="39"/>
      <c r="S3713" s="39"/>
      <c r="T3713" s="39"/>
      <c r="U3713" s="40"/>
      <c r="V3713" s="39"/>
      <c r="W3713" s="69"/>
      <c r="Y3713" t="s">
        <v>40</v>
      </c>
      <c r="AA3713">
        <v>191</v>
      </c>
      <c r="AB3713" s="46" t="b">
        <f>if((W3713=""),false,true)</f>
        <v>0</v>
      </c>
      <c r="AD3713" s="8"/>
    </row>
    <row r="3714" ht="14.25" customHeight="1">
      <c r="A3714" s="38">
        <v>1199</v>
      </c>
      <c r="B3714" s="46" t="s">
        <v>4643</v>
      </c>
      <c r="C3714" s="46" t="s">
        <v>577</v>
      </c>
      <c r="D3714" s="11" t="s">
        <v>4635</v>
      </c>
      <c r="E3714" s="11" t="s">
        <v>4636</v>
      </c>
      <c r="F3714" s="11" t="s">
        <v>434</v>
      </c>
      <c r="G3714" s="7" t="s">
        <v>593</v>
      </c>
      <c r="H3714">
        <v>1.0792718243731</v>
      </c>
      <c r="I3714" s="46" t="s">
        <v>37</v>
      </c>
      <c r="K3714" s="46"/>
      <c r="L3714" t="s">
        <v>4644</v>
      </c>
      <c r="M3714" t="s">
        <v>583</v>
      </c>
      <c r="N3714" s="40"/>
      <c r="O3714" s="40"/>
      <c r="P3714" s="40"/>
      <c r="Q3714" s="40"/>
      <c r="R3714" s="39"/>
      <c r="S3714" s="39"/>
      <c r="T3714" s="39"/>
      <c r="U3714" s="40"/>
      <c r="V3714" s="39"/>
      <c r="W3714" s="69"/>
      <c r="Y3714" t="s">
        <v>40</v>
      </c>
      <c r="AA3714">
        <v>191</v>
      </c>
      <c r="AB3714" s="46" t="b">
        <f>if((W3714=""),false,true)</f>
        <v>0</v>
      </c>
      <c r="AD3714" s="8"/>
    </row>
    <row r="3715" ht="14.25" customHeight="1">
      <c r="A3715" s="38">
        <v>1231</v>
      </c>
      <c r="B3715" s="46" t="s">
        <v>4645</v>
      </c>
      <c r="C3715" s="46" t="s">
        <v>577</v>
      </c>
      <c r="D3715" s="11" t="s">
        <v>4635</v>
      </c>
      <c r="E3715" s="11" t="s">
        <v>4636</v>
      </c>
      <c r="F3715" s="11" t="s">
        <v>485</v>
      </c>
      <c r="G3715" s="7" t="s">
        <v>665</v>
      </c>
      <c r="H3715">
        <v>0.31400802397058</v>
      </c>
      <c r="I3715" s="46" t="s">
        <v>37</v>
      </c>
      <c r="K3715" s="46"/>
      <c r="L3715" t="s">
        <v>4646</v>
      </c>
      <c r="M3715" t="s">
        <v>583</v>
      </c>
      <c r="N3715" s="40"/>
      <c r="O3715" s="40"/>
      <c r="P3715" s="40"/>
      <c r="Q3715" s="40"/>
      <c r="R3715" s="39"/>
      <c r="S3715" s="39"/>
      <c r="T3715" s="39"/>
      <c r="U3715" s="40"/>
      <c r="V3715" s="39"/>
      <c r="W3715" s="69"/>
      <c r="Y3715" t="s">
        <v>40</v>
      </c>
      <c r="AA3715">
        <v>191</v>
      </c>
      <c r="AB3715" s="46" t="b">
        <f>if((W3715=""),false,true)</f>
        <v>0</v>
      </c>
      <c r="AD3715" s="8"/>
    </row>
    <row r="3716" ht="14.25" customHeight="1">
      <c r="A3716" s="38">
        <v>1231</v>
      </c>
      <c r="B3716" s="46" t="s">
        <v>4645</v>
      </c>
      <c r="C3716" s="46" t="s">
        <v>577</v>
      </c>
      <c r="D3716" s="11" t="s">
        <v>4635</v>
      </c>
      <c r="E3716" s="11" t="s">
        <v>4636</v>
      </c>
      <c r="F3716" s="11" t="s">
        <v>586</v>
      </c>
      <c r="G3716" s="7" t="s">
        <v>587</v>
      </c>
      <c r="H3716">
        <v>0.24674867563547</v>
      </c>
      <c r="I3716" s="46" t="s">
        <v>37</v>
      </c>
      <c r="K3716" s="46"/>
      <c r="L3716" t="s">
        <v>4646</v>
      </c>
      <c r="M3716" t="s">
        <v>583</v>
      </c>
      <c r="N3716" s="40"/>
      <c r="O3716" s="40"/>
      <c r="P3716" s="40"/>
      <c r="Q3716" s="40"/>
      <c r="R3716" s="39"/>
      <c r="S3716" s="39"/>
      <c r="T3716" s="39"/>
      <c r="U3716" s="40"/>
      <c r="V3716" s="39"/>
      <c r="W3716" s="69"/>
      <c r="Y3716" t="s">
        <v>40</v>
      </c>
      <c r="AA3716">
        <v>191</v>
      </c>
      <c r="AB3716" s="46" t="b">
        <f>if((W3716=""),false,true)</f>
        <v>0</v>
      </c>
      <c r="AD3716" s="8"/>
    </row>
    <row r="3717" ht="14.25" customHeight="1">
      <c r="A3717" s="38">
        <v>1231</v>
      </c>
      <c r="B3717" s="46" t="s">
        <v>4645</v>
      </c>
      <c r="C3717" s="46" t="s">
        <v>577</v>
      </c>
      <c r="D3717" s="11" t="s">
        <v>4635</v>
      </c>
      <c r="E3717" s="11" t="s">
        <v>4636</v>
      </c>
      <c r="F3717" s="11" t="s">
        <v>1603</v>
      </c>
      <c r="G3717" s="7" t="s">
        <v>1604</v>
      </c>
      <c r="H3717">
        <v>0.026687104812827</v>
      </c>
      <c r="I3717" s="46" t="s">
        <v>37</v>
      </c>
      <c r="K3717" s="46"/>
      <c r="L3717" t="s">
        <v>4646</v>
      </c>
      <c r="M3717" t="s">
        <v>583</v>
      </c>
      <c r="N3717" s="40"/>
      <c r="O3717" s="40"/>
      <c r="P3717" s="40"/>
      <c r="Q3717" s="40"/>
      <c r="R3717" s="39"/>
      <c r="S3717" s="39"/>
      <c r="T3717" s="39"/>
      <c r="U3717" s="40"/>
      <c r="V3717" s="39"/>
      <c r="W3717" s="69"/>
      <c r="Y3717" t="s">
        <v>40</v>
      </c>
      <c r="AA3717">
        <v>191</v>
      </c>
      <c r="AB3717" s="46" t="b">
        <f>if((W3717=""),false,true)</f>
        <v>0</v>
      </c>
      <c r="AD3717" s="8"/>
    </row>
    <row r="3718" ht="14.25" customHeight="1">
      <c r="A3718" s="38">
        <v>1231</v>
      </c>
      <c r="B3718" s="46" t="s">
        <v>4645</v>
      </c>
      <c r="C3718" s="46" t="s">
        <v>577</v>
      </c>
      <c r="D3718" s="11" t="s">
        <v>4635</v>
      </c>
      <c r="E3718" s="11" t="s">
        <v>4636</v>
      </c>
      <c r="F3718" s="11" t="s">
        <v>429</v>
      </c>
      <c r="G3718" s="7" t="s">
        <v>590</v>
      </c>
      <c r="H3718">
        <v>0.66561497676207</v>
      </c>
      <c r="I3718" s="46" t="s">
        <v>37</v>
      </c>
      <c r="K3718" s="46"/>
      <c r="L3718" t="s">
        <v>4646</v>
      </c>
      <c r="M3718" t="s">
        <v>583</v>
      </c>
      <c r="N3718" s="40"/>
      <c r="O3718" s="40"/>
      <c r="P3718" s="40"/>
      <c r="Q3718" s="40"/>
      <c r="R3718" s="39"/>
      <c r="S3718" s="39"/>
      <c r="T3718" s="39"/>
      <c r="U3718" s="40"/>
      <c r="V3718" s="39"/>
      <c r="W3718" s="69"/>
      <c r="Y3718" t="s">
        <v>40</v>
      </c>
      <c r="AA3718">
        <v>191</v>
      </c>
      <c r="AB3718" s="46" t="b">
        <f>if((W3718=""),false,true)</f>
        <v>0</v>
      </c>
      <c r="AD3718" s="8"/>
    </row>
    <row r="3719" ht="14.25" customHeight="1">
      <c r="A3719" s="38">
        <v>1287</v>
      </c>
      <c r="B3719" s="46" t="s">
        <v>53</v>
      </c>
      <c r="C3719" s="46" t="s">
        <v>45</v>
      </c>
      <c r="D3719" s="46" t="s">
        <v>4635</v>
      </c>
      <c r="E3719" s="46" t="s">
        <v>4647</v>
      </c>
      <c r="F3719" t="s">
        <v>48</v>
      </c>
      <c r="G3719" s="46" t="s">
        <v>49</v>
      </c>
      <c r="H3719">
        <v>0.151356124844</v>
      </c>
      <c r="I3719" t="s">
        <v>37</v>
      </c>
      <c r="L3719" t="s">
        <v>50</v>
      </c>
      <c r="M3719" t="s">
        <v>39</v>
      </c>
      <c r="N3719" s="40"/>
      <c r="O3719" s="40"/>
      <c r="P3719" s="40"/>
      <c r="Q3719" s="40"/>
      <c r="R3719" s="39"/>
      <c r="S3719" s="39"/>
      <c r="T3719" s="39"/>
      <c r="U3719" s="40"/>
      <c r="V3719" s="39"/>
      <c r="W3719" s="69"/>
      <c r="Y3719" t="s">
        <v>40</v>
      </c>
      <c r="AA3719">
        <v>191</v>
      </c>
      <c r="AB3719" s="46" t="b">
        <v>0</v>
      </c>
      <c r="AD3719" s="8"/>
    </row>
    <row r="3720" ht="14.25" customHeight="1">
      <c r="A3720" s="38">
        <v>1287</v>
      </c>
      <c r="B3720" s="46" t="s">
        <v>53</v>
      </c>
      <c r="C3720" s="46" t="s">
        <v>45</v>
      </c>
      <c r="D3720" s="46" t="s">
        <v>4648</v>
      </c>
      <c r="E3720" s="46" t="s">
        <v>4649</v>
      </c>
      <c r="F3720" t="s">
        <v>48</v>
      </c>
      <c r="G3720" s="46" t="s">
        <v>49</v>
      </c>
      <c r="H3720">
        <v>0.000331131121</v>
      </c>
      <c r="I3720" t="s">
        <v>37</v>
      </c>
      <c r="L3720" t="s">
        <v>50</v>
      </c>
      <c r="M3720" t="s">
        <v>39</v>
      </c>
      <c r="N3720" s="40"/>
      <c r="O3720" s="40"/>
      <c r="P3720" s="40"/>
      <c r="Q3720" s="40"/>
      <c r="R3720" s="39"/>
      <c r="S3720" s="39"/>
      <c r="T3720" s="39"/>
      <c r="U3720" s="40"/>
      <c r="V3720" s="39"/>
      <c r="W3720" s="69"/>
      <c r="Y3720" t="s">
        <v>40</v>
      </c>
      <c r="AA3720">
        <v>9408</v>
      </c>
      <c r="AB3720" s="46" t="b">
        <v>0</v>
      </c>
      <c r="AD3720" s="8"/>
    </row>
    <row r="3721" ht="14.25" customHeight="1">
      <c r="A3721" s="38">
        <v>1287</v>
      </c>
      <c r="B3721" s="46" t="s">
        <v>53</v>
      </c>
      <c r="C3721" s="46" t="s">
        <v>45</v>
      </c>
      <c r="D3721" s="46" t="s">
        <v>4648</v>
      </c>
      <c r="E3721" s="46" t="s">
        <v>4649</v>
      </c>
      <c r="F3721" t="s">
        <v>48</v>
      </c>
      <c r="G3721" s="46" t="s">
        <v>49</v>
      </c>
      <c r="H3721">
        <v>0.000331131121</v>
      </c>
      <c r="I3721" t="s">
        <v>37</v>
      </c>
      <c r="L3721" t="s">
        <v>50</v>
      </c>
      <c r="M3721" t="s">
        <v>39</v>
      </c>
      <c r="N3721" s="40"/>
      <c r="O3721" s="40"/>
      <c r="P3721" s="40"/>
      <c r="Q3721" s="40"/>
      <c r="R3721" s="39"/>
      <c r="S3721" s="39"/>
      <c r="T3721" s="39"/>
      <c r="U3721" s="40"/>
      <c r="V3721" s="39"/>
      <c r="W3721" s="69"/>
      <c r="Y3721" t="s">
        <v>40</v>
      </c>
      <c r="AA3721">
        <v>9408</v>
      </c>
      <c r="AB3721" s="46" t="b">
        <v>0</v>
      </c>
      <c r="AD3721" s="8"/>
    </row>
    <row r="3722" ht="14.25" customHeight="1">
      <c r="A3722" s="38">
        <v>1287</v>
      </c>
      <c r="B3722" s="46" t="s">
        <v>53</v>
      </c>
      <c r="C3722" s="46" t="s">
        <v>45</v>
      </c>
      <c r="D3722" s="46" t="s">
        <v>4650</v>
      </c>
      <c r="E3722" s="46" t="s">
        <v>4651</v>
      </c>
      <c r="F3722" t="s">
        <v>48</v>
      </c>
      <c r="G3722" s="46" t="s">
        <v>49</v>
      </c>
      <c r="H3722">
        <v>0.001513561248</v>
      </c>
      <c r="I3722" t="s">
        <v>37</v>
      </c>
      <c r="L3722" t="s">
        <v>50</v>
      </c>
      <c r="M3722" t="s">
        <v>39</v>
      </c>
      <c r="N3722" s="40"/>
      <c r="O3722" s="40"/>
      <c r="P3722" s="40"/>
      <c r="Q3722" s="40"/>
      <c r="R3722" s="39"/>
      <c r="S3722" s="39"/>
      <c r="T3722" s="39"/>
      <c r="U3722" s="40"/>
      <c r="V3722" s="39"/>
      <c r="W3722" s="69"/>
      <c r="Y3722" t="s">
        <v>40</v>
      </c>
      <c r="AA3722">
        <v>1989</v>
      </c>
      <c r="AB3722" s="46" t="b">
        <v>0</v>
      </c>
      <c r="AD3722" s="8"/>
    </row>
    <row r="3723" ht="14.25" customHeight="1">
      <c r="A3723" s="38">
        <v>1287</v>
      </c>
      <c r="B3723" s="46" t="s">
        <v>53</v>
      </c>
      <c r="C3723" s="46" t="s">
        <v>45</v>
      </c>
      <c r="D3723" s="46" t="s">
        <v>4652</v>
      </c>
      <c r="E3723" s="46" t="s">
        <v>4653</v>
      </c>
      <c r="F3723" t="s">
        <v>48</v>
      </c>
      <c r="G3723" s="46" t="s">
        <v>49</v>
      </c>
      <c r="H3723">
        <v>0.000549540874</v>
      </c>
      <c r="I3723" t="s">
        <v>37</v>
      </c>
      <c r="L3723" t="s">
        <v>50</v>
      </c>
      <c r="M3723" t="s">
        <v>39</v>
      </c>
      <c r="N3723" s="40"/>
      <c r="O3723" s="40"/>
      <c r="P3723" s="40"/>
      <c r="Q3723" s="40"/>
      <c r="R3723" s="39"/>
      <c r="S3723" s="39"/>
      <c r="T3723" s="39"/>
      <c r="U3723" s="40"/>
      <c r="V3723" s="39"/>
      <c r="W3723" s="69"/>
      <c r="Y3723" t="s">
        <v>40</v>
      </c>
      <c r="AA3723">
        <v>1994</v>
      </c>
      <c r="AB3723" s="46" t="b">
        <v>0</v>
      </c>
      <c r="AD3723" s="8"/>
    </row>
    <row r="3724" ht="14.25" customHeight="1">
      <c r="A3724" s="38">
        <v>1287</v>
      </c>
      <c r="B3724" s="46" t="s">
        <v>44</v>
      </c>
      <c r="C3724" s="46" t="s">
        <v>45</v>
      </c>
      <c r="D3724" s="46" t="s">
        <v>4652</v>
      </c>
      <c r="E3724" s="46" t="s">
        <v>4653</v>
      </c>
      <c r="F3724" t="s">
        <v>48</v>
      </c>
      <c r="G3724" s="46" t="s">
        <v>49</v>
      </c>
      <c r="H3724">
        <v>0.000897428795</v>
      </c>
      <c r="I3724" t="s">
        <v>37</v>
      </c>
      <c r="L3724" t="s">
        <v>50</v>
      </c>
      <c r="M3724" t="s">
        <v>39</v>
      </c>
      <c r="N3724" s="40"/>
      <c r="O3724" s="40"/>
      <c r="P3724" s="40"/>
      <c r="Q3724" s="40"/>
      <c r="R3724" s="39"/>
      <c r="S3724" s="39"/>
      <c r="T3724" s="39"/>
      <c r="U3724" s="40"/>
      <c r="V3724" s="39"/>
      <c r="W3724" s="69"/>
      <c r="Y3724" t="s">
        <v>40</v>
      </c>
      <c r="AA3724">
        <v>1994</v>
      </c>
      <c r="AB3724" s="46" t="b">
        <v>0</v>
      </c>
      <c r="AD3724" s="8"/>
    </row>
    <row r="3725" ht="14.25" customHeight="1">
      <c r="A3725" s="38">
        <v>1287</v>
      </c>
      <c r="B3725" s="46" t="s">
        <v>174</v>
      </c>
      <c r="C3725" s="46" t="s">
        <v>45</v>
      </c>
      <c r="D3725" s="46" t="s">
        <v>4652</v>
      </c>
      <c r="E3725" s="46" t="s">
        <v>4653</v>
      </c>
      <c r="F3725" t="s">
        <v>48</v>
      </c>
      <c r="G3725" s="46" t="s">
        <v>49</v>
      </c>
      <c r="H3725">
        <v>0.000676082975</v>
      </c>
      <c r="I3725" t="s">
        <v>37</v>
      </c>
      <c r="L3725" t="s">
        <v>50</v>
      </c>
      <c r="M3725" t="s">
        <v>39</v>
      </c>
      <c r="N3725" s="40"/>
      <c r="O3725" s="40"/>
      <c r="P3725" s="40"/>
      <c r="Q3725" s="40"/>
      <c r="R3725" s="39"/>
      <c r="S3725" s="39"/>
      <c r="T3725" s="39"/>
      <c r="U3725" s="40"/>
      <c r="V3725" s="39"/>
      <c r="W3725" s="69"/>
      <c r="Y3725" t="s">
        <v>40</v>
      </c>
      <c r="AA3725">
        <v>1994</v>
      </c>
      <c r="AB3725" s="46" t="b">
        <v>0</v>
      </c>
      <c r="AD3725" s="8"/>
    </row>
    <row r="3726" ht="14.25" customHeight="1">
      <c r="A3726" s="38">
        <v>969</v>
      </c>
      <c r="B3726" s="46" t="s">
        <v>4172</v>
      </c>
      <c r="C3726" s="46" t="s">
        <v>1219</v>
      </c>
      <c r="D3726" s="46" t="s">
        <v>4654</v>
      </c>
      <c r="E3726" s="7" t="s">
        <v>4655</v>
      </c>
      <c r="F3726" s="41" t="s">
        <v>429</v>
      </c>
      <c r="G3726" s="41" t="s">
        <v>590</v>
      </c>
      <c r="H3726" s="65">
        <v>0.009</v>
      </c>
      <c r="I3726" t="s">
        <v>1356</v>
      </c>
      <c r="K3726" s="46" t="s">
        <v>43</v>
      </c>
      <c r="L3726" s="46" t="s">
        <v>4573</v>
      </c>
      <c r="M3726" t="s">
        <v>39</v>
      </c>
      <c r="N3726" s="40"/>
      <c r="O3726" s="40"/>
      <c r="P3726" s="40"/>
      <c r="Q3726" s="40"/>
      <c r="R3726" s="39"/>
      <c r="S3726" s="39"/>
      <c r="T3726" s="39"/>
      <c r="U3726" s="40"/>
      <c r="V3726" s="39"/>
      <c r="W3726" s="69"/>
      <c r="Y3726" t="s">
        <v>40</v>
      </c>
      <c r="AA3726">
        <v>582</v>
      </c>
      <c r="AB3726" t="b">
        <f>if((W3726=""),false,true)</f>
        <v>0</v>
      </c>
      <c r="AD3726" s="8"/>
    </row>
    <row r="3727" ht="14.25" customHeight="1">
      <c r="A3727" s="38">
        <v>969</v>
      </c>
      <c r="B3727" s="46" t="s">
        <v>4172</v>
      </c>
      <c r="C3727" s="46" t="s">
        <v>1219</v>
      </c>
      <c r="D3727" s="46" t="s">
        <v>4654</v>
      </c>
      <c r="E3727" s="7" t="s">
        <v>4655</v>
      </c>
      <c r="F3727" s="41" t="s">
        <v>48</v>
      </c>
      <c r="G3727" s="41" t="s">
        <v>49</v>
      </c>
      <c r="H3727" s="65">
        <v>1.87</v>
      </c>
      <c r="I3727" t="s">
        <v>1356</v>
      </c>
      <c r="K3727" s="46" t="s">
        <v>43</v>
      </c>
      <c r="L3727" s="46" t="s">
        <v>4573</v>
      </c>
      <c r="M3727" t="s">
        <v>39</v>
      </c>
      <c r="N3727" s="40"/>
      <c r="O3727" s="40"/>
      <c r="P3727" s="40"/>
      <c r="Q3727" s="40"/>
      <c r="R3727" s="39"/>
      <c r="S3727" s="39"/>
      <c r="T3727" s="39"/>
      <c r="U3727" s="40"/>
      <c r="V3727" s="39"/>
      <c r="W3727" s="69"/>
      <c r="Y3727" t="s">
        <v>40</v>
      </c>
      <c r="AA3727">
        <v>582</v>
      </c>
      <c r="AB3727" t="b">
        <f>if((W3727=""),false,true)</f>
        <v>0</v>
      </c>
      <c r="AD3727" s="8"/>
    </row>
    <row r="3728" ht="14.25" customHeight="1">
      <c r="A3728" s="38">
        <v>1308</v>
      </c>
      <c r="B3728" s="46" t="s">
        <v>41</v>
      </c>
      <c r="C3728" s="46" t="s">
        <v>42</v>
      </c>
      <c r="D3728" s="46" t="s">
        <v>4656</v>
      </c>
      <c r="E3728" s="46" t="s">
        <v>4657</v>
      </c>
      <c r="F3728" t="s">
        <v>35</v>
      </c>
      <c r="G3728" s="12" t="s">
        <v>36</v>
      </c>
      <c r="H3728">
        <v>0.609536897240169</v>
      </c>
      <c r="I3728" t="s">
        <v>37</v>
      </c>
      <c r="K3728" s="47" t="s">
        <v>43</v>
      </c>
      <c r="L3728" s="47" t="str">
        <f>((I3728&amp;A3728)&amp;"-")&amp;B3728</f>
        <v>REF1308-Abraham M.H. and Acree Jr. W.E. The solubility of liquid and solid compounds in dry octan-1-ol. Chemosphere (2013)</v>
      </c>
      <c r="M3728" t="s">
        <v>39</v>
      </c>
      <c r="N3728" s="71"/>
      <c r="O3728" s="71"/>
      <c r="P3728" s="71"/>
      <c r="Q3728" s="71"/>
      <c r="R3728" s="29"/>
      <c r="S3728" s="29"/>
      <c r="T3728" s="29"/>
      <c r="U3728" s="71"/>
      <c r="V3728" s="29"/>
      <c r="W3728" s="60"/>
      <c r="Y3728" t="s">
        <v>40</v>
      </c>
      <c r="AA3728">
        <v>28714</v>
      </c>
      <c r="AB3728" t="b">
        <f>if((W3728=""),false,true)</f>
        <v>0</v>
      </c>
      <c r="AD3728" s="37"/>
    </row>
    <row r="3729" ht="14.25" customHeight="1">
      <c r="A3729" s="38">
        <v>1287</v>
      </c>
      <c r="B3729" s="46" t="s">
        <v>174</v>
      </c>
      <c r="C3729" s="46" t="s">
        <v>45</v>
      </c>
      <c r="D3729" s="46" t="s">
        <v>4658</v>
      </c>
      <c r="E3729" s="46" t="s">
        <v>4659</v>
      </c>
      <c r="F3729" t="s">
        <v>48</v>
      </c>
      <c r="G3729" s="46" t="s">
        <v>49</v>
      </c>
      <c r="H3729">
        <v>0.194984459976</v>
      </c>
      <c r="I3729" t="s">
        <v>37</v>
      </c>
      <c r="L3729" t="s">
        <v>50</v>
      </c>
      <c r="M3729" t="s">
        <v>39</v>
      </c>
      <c r="N3729" s="40"/>
      <c r="O3729" s="40"/>
      <c r="P3729" s="40"/>
      <c r="Q3729" s="40"/>
      <c r="R3729" s="39"/>
      <c r="S3729" s="39"/>
      <c r="T3729" s="39"/>
      <c r="U3729" s="40"/>
      <c r="V3729" s="39"/>
      <c r="W3729" s="69"/>
      <c r="Y3729" t="s">
        <v>40</v>
      </c>
      <c r="AA3729">
        <v>7844539</v>
      </c>
      <c r="AB3729" s="46" t="b">
        <v>0</v>
      </c>
      <c r="AD3729" s="8"/>
    </row>
    <row r="3730" ht="14.25" customHeight="1">
      <c r="A3730" s="38">
        <v>1287</v>
      </c>
      <c r="B3730" s="46" t="s">
        <v>53</v>
      </c>
      <c r="C3730" s="46" t="s">
        <v>45</v>
      </c>
      <c r="D3730" s="46" t="s">
        <v>4660</v>
      </c>
      <c r="E3730" s="46" t="s">
        <v>4661</v>
      </c>
      <c r="F3730" t="s">
        <v>48</v>
      </c>
      <c r="G3730" s="46" t="s">
        <v>49</v>
      </c>
      <c r="H3730">
        <v>0.000141253754</v>
      </c>
      <c r="I3730" t="s">
        <v>37</v>
      </c>
      <c r="L3730" t="s">
        <v>50</v>
      </c>
      <c r="M3730" t="s">
        <v>39</v>
      </c>
      <c r="N3730" s="40"/>
      <c r="O3730" s="40"/>
      <c r="P3730" s="40"/>
      <c r="Q3730" s="40"/>
      <c r="R3730" s="39"/>
      <c r="S3730" s="39"/>
      <c r="T3730" s="39"/>
      <c r="U3730" s="40"/>
      <c r="V3730" s="39"/>
      <c r="W3730" s="69"/>
      <c r="Y3730" t="s">
        <v>40</v>
      </c>
      <c r="AA3730">
        <v>5633</v>
      </c>
      <c r="AB3730" s="46" t="b">
        <v>0</v>
      </c>
      <c r="AD3730" s="8"/>
    </row>
    <row r="3731" ht="14.25" customHeight="1">
      <c r="A3731" s="38">
        <v>1287</v>
      </c>
      <c r="B3731" s="46" t="s">
        <v>53</v>
      </c>
      <c r="C3731" s="46" t="s">
        <v>45</v>
      </c>
      <c r="D3731" s="46" t="s">
        <v>4660</v>
      </c>
      <c r="E3731" s="46" t="s">
        <v>4661</v>
      </c>
      <c r="F3731" t="s">
        <v>48</v>
      </c>
      <c r="G3731" s="46" t="s">
        <v>49</v>
      </c>
      <c r="H3731">
        <v>0.000141253754</v>
      </c>
      <c r="I3731" t="s">
        <v>37</v>
      </c>
      <c r="L3731" t="s">
        <v>50</v>
      </c>
      <c r="M3731" t="s">
        <v>39</v>
      </c>
      <c r="N3731" s="40"/>
      <c r="O3731" s="40"/>
      <c r="P3731" s="40"/>
      <c r="Q3731" s="40"/>
      <c r="R3731" s="39"/>
      <c r="S3731" s="39"/>
      <c r="T3731" s="39"/>
      <c r="U3731" s="40"/>
      <c r="V3731" s="39"/>
      <c r="W3731" s="69"/>
      <c r="Y3731" t="s">
        <v>40</v>
      </c>
      <c r="AA3731">
        <v>5633</v>
      </c>
      <c r="AB3731" s="46" t="b">
        <v>0</v>
      </c>
      <c r="AD3731" s="8"/>
    </row>
    <row r="3732" ht="14.25" customHeight="1">
      <c r="A3732" s="38">
        <v>1287</v>
      </c>
      <c r="B3732" s="46" t="s">
        <v>53</v>
      </c>
      <c r="C3732" s="46" t="s">
        <v>45</v>
      </c>
      <c r="D3732" s="46" t="s">
        <v>4662</v>
      </c>
      <c r="E3732" s="46" t="s">
        <v>4663</v>
      </c>
      <c r="F3732" t="s">
        <v>48</v>
      </c>
      <c r="G3732" s="46" t="s">
        <v>49</v>
      </c>
      <c r="H3732">
        <v>0.000000046774</v>
      </c>
      <c r="I3732" t="s">
        <v>37</v>
      </c>
      <c r="L3732" t="s">
        <v>50</v>
      </c>
      <c r="M3732" t="s">
        <v>39</v>
      </c>
      <c r="N3732" s="40"/>
      <c r="O3732" s="40"/>
      <c r="P3732" s="40"/>
      <c r="Q3732" s="40"/>
      <c r="R3732" s="39"/>
      <c r="S3732" s="39"/>
      <c r="T3732" s="39"/>
      <c r="U3732" s="40"/>
      <c r="V3732" s="39"/>
      <c r="W3732" s="69"/>
      <c r="Y3732" t="s">
        <v>40</v>
      </c>
      <c r="AA3732">
        <v>10292747</v>
      </c>
      <c r="AB3732" s="46" t="b">
        <v>0</v>
      </c>
      <c r="AD3732" s="8"/>
    </row>
    <row r="3733" ht="14.25" customHeight="1">
      <c r="A3733" s="38">
        <v>1287</v>
      </c>
      <c r="B3733" s="46" t="s">
        <v>174</v>
      </c>
      <c r="C3733" s="46" t="s">
        <v>45</v>
      </c>
      <c r="D3733" s="46" t="s">
        <v>4662</v>
      </c>
      <c r="E3733" s="46" t="s">
        <v>4663</v>
      </c>
      <c r="F3733" t="s">
        <v>48</v>
      </c>
      <c r="G3733" s="46" t="s">
        <v>49</v>
      </c>
      <c r="H3733">
        <v>0.000000501187</v>
      </c>
      <c r="I3733" t="s">
        <v>37</v>
      </c>
      <c r="L3733" t="s">
        <v>50</v>
      </c>
      <c r="M3733" t="s">
        <v>39</v>
      </c>
      <c r="N3733" s="40"/>
      <c r="O3733" s="40"/>
      <c r="P3733" s="40"/>
      <c r="Q3733" s="40"/>
      <c r="R3733" s="39"/>
      <c r="S3733" s="39"/>
      <c r="T3733" s="39"/>
      <c r="U3733" s="40"/>
      <c r="V3733" s="39"/>
      <c r="W3733" s="69"/>
      <c r="Y3733" t="s">
        <v>40</v>
      </c>
      <c r="AA3733">
        <v>10292747</v>
      </c>
      <c r="AB3733" s="46" t="b">
        <v>0</v>
      </c>
      <c r="AD3733" s="8"/>
    </row>
    <row r="3734" ht="14.25" customHeight="1">
      <c r="A3734" s="38">
        <v>1287</v>
      </c>
      <c r="B3734" s="46" t="s">
        <v>53</v>
      </c>
      <c r="C3734" s="46" t="s">
        <v>45</v>
      </c>
      <c r="D3734" s="46" t="s">
        <v>4664</v>
      </c>
      <c r="E3734" s="46" t="s">
        <v>4665</v>
      </c>
      <c r="F3734" t="s">
        <v>48</v>
      </c>
      <c r="G3734" s="46" t="s">
        <v>49</v>
      </c>
      <c r="H3734">
        <v>0.001659586907</v>
      </c>
      <c r="I3734" t="s">
        <v>37</v>
      </c>
      <c r="L3734" t="s">
        <v>50</v>
      </c>
      <c r="M3734" t="s">
        <v>39</v>
      </c>
      <c r="N3734" s="40"/>
      <c r="O3734" s="40"/>
      <c r="P3734" s="40"/>
      <c r="Q3734" s="40"/>
      <c r="R3734" s="39"/>
      <c r="S3734" s="39"/>
      <c r="T3734" s="39"/>
      <c r="U3734" s="40"/>
      <c r="V3734" s="39"/>
      <c r="W3734" s="69"/>
      <c r="Y3734" t="s">
        <v>40</v>
      </c>
      <c r="AA3734">
        <v>6056</v>
      </c>
      <c r="AB3734" s="46" t="b">
        <v>0</v>
      </c>
      <c r="AD3734" s="8"/>
    </row>
    <row r="3735" ht="14.25" customHeight="1">
      <c r="A3735" s="38">
        <v>1287</v>
      </c>
      <c r="B3735" s="46" t="s">
        <v>53</v>
      </c>
      <c r="C3735" s="46" t="s">
        <v>45</v>
      </c>
      <c r="D3735" s="46" t="s">
        <v>4666</v>
      </c>
      <c r="E3735" s="46" t="s">
        <v>4667</v>
      </c>
      <c r="F3735" t="s">
        <v>48</v>
      </c>
      <c r="G3735" s="46" t="s">
        <v>49</v>
      </c>
      <c r="H3735">
        <v>0.025118864315</v>
      </c>
      <c r="I3735" t="s">
        <v>37</v>
      </c>
      <c r="L3735" t="s">
        <v>50</v>
      </c>
      <c r="M3735" t="s">
        <v>39</v>
      </c>
      <c r="N3735" s="40"/>
      <c r="O3735" s="40"/>
      <c r="P3735" s="40"/>
      <c r="Q3735" s="40"/>
      <c r="R3735" s="39"/>
      <c r="S3735" s="39"/>
      <c r="T3735" s="39"/>
      <c r="U3735" s="40"/>
      <c r="V3735" s="39"/>
      <c r="W3735" s="69"/>
      <c r="Y3735" t="s">
        <v>40</v>
      </c>
      <c r="AA3735">
        <v>199</v>
      </c>
      <c r="AB3735" s="46" t="b">
        <v>0</v>
      </c>
      <c r="AD3735" s="8"/>
    </row>
    <row r="3736" ht="14.25" customHeight="1">
      <c r="A3736" s="38">
        <v>1287</v>
      </c>
      <c r="B3736" s="46" t="s">
        <v>53</v>
      </c>
      <c r="C3736" s="46" t="s">
        <v>45</v>
      </c>
      <c r="D3736" s="46" t="s">
        <v>4668</v>
      </c>
      <c r="E3736" s="46" t="s">
        <v>4669</v>
      </c>
      <c r="F3736" t="s">
        <v>48</v>
      </c>
      <c r="G3736" s="46" t="s">
        <v>49</v>
      </c>
      <c r="H3736">
        <v>0.147910838817</v>
      </c>
      <c r="I3736" t="s">
        <v>37</v>
      </c>
      <c r="L3736" t="s">
        <v>50</v>
      </c>
      <c r="M3736" t="s">
        <v>39</v>
      </c>
      <c r="N3736" s="40"/>
      <c r="O3736" s="40"/>
      <c r="P3736" s="40"/>
      <c r="Q3736" s="40"/>
      <c r="R3736" s="39"/>
      <c r="S3736" s="39"/>
      <c r="T3736" s="39"/>
      <c r="U3736" s="40"/>
      <c r="V3736" s="39"/>
      <c r="W3736" s="69"/>
      <c r="Y3736" t="s">
        <v>40</v>
      </c>
      <c r="AA3736">
        <v>58548</v>
      </c>
      <c r="AB3736" s="46" t="b">
        <v>0</v>
      </c>
      <c r="AD3736" s="8"/>
    </row>
    <row r="3737" ht="14.25" customHeight="1">
      <c r="A3737" s="38">
        <v>1287</v>
      </c>
      <c r="B3737" s="46" t="s">
        <v>44</v>
      </c>
      <c r="C3737" s="46" t="s">
        <v>45</v>
      </c>
      <c r="D3737" s="46" t="s">
        <v>4670</v>
      </c>
      <c r="E3737" s="46" t="s">
        <v>4671</v>
      </c>
      <c r="F3737" t="s">
        <v>48</v>
      </c>
      <c r="G3737" s="46" t="s">
        <v>49</v>
      </c>
      <c r="H3737">
        <v>0.0087096359</v>
      </c>
      <c r="I3737" t="s">
        <v>37</v>
      </c>
      <c r="L3737" t="s">
        <v>50</v>
      </c>
      <c r="M3737" t="s">
        <v>39</v>
      </c>
      <c r="N3737" s="40"/>
      <c r="O3737" s="40"/>
      <c r="P3737" s="40"/>
      <c r="Q3737" s="40"/>
      <c r="R3737" s="39"/>
      <c r="S3737" s="39"/>
      <c r="T3737" s="39"/>
      <c r="U3737" s="40"/>
      <c r="V3737" s="39"/>
      <c r="W3737" s="69"/>
      <c r="Y3737" t="s">
        <v>40</v>
      </c>
      <c r="AA3737">
        <v>5635</v>
      </c>
      <c r="AB3737" s="46" t="b">
        <v>0</v>
      </c>
      <c r="AD3737" s="8"/>
    </row>
    <row r="3738" ht="14.25" customHeight="1">
      <c r="A3738" s="38">
        <v>1287</v>
      </c>
      <c r="B3738" s="46" t="s">
        <v>53</v>
      </c>
      <c r="C3738" s="46" t="s">
        <v>45</v>
      </c>
      <c r="D3738" s="46" t="s">
        <v>4670</v>
      </c>
      <c r="E3738" s="46" t="s">
        <v>4671</v>
      </c>
      <c r="F3738" t="s">
        <v>48</v>
      </c>
      <c r="G3738" s="46" t="s">
        <v>49</v>
      </c>
      <c r="H3738">
        <v>0.0087096359</v>
      </c>
      <c r="I3738" t="s">
        <v>37</v>
      </c>
      <c r="L3738" t="s">
        <v>50</v>
      </c>
      <c r="M3738" t="s">
        <v>39</v>
      </c>
      <c r="N3738" s="40"/>
      <c r="O3738" s="40"/>
      <c r="P3738" s="40"/>
      <c r="Q3738" s="40"/>
      <c r="R3738" s="39"/>
      <c r="S3738" s="39"/>
      <c r="T3738" s="39"/>
      <c r="U3738" s="40"/>
      <c r="V3738" s="39"/>
      <c r="W3738" s="69"/>
      <c r="Y3738" t="s">
        <v>40</v>
      </c>
      <c r="AA3738">
        <v>5635</v>
      </c>
      <c r="AB3738" s="46" t="b">
        <v>0</v>
      </c>
      <c r="AD3738" s="8"/>
    </row>
    <row r="3739" ht="14.25" customHeight="1">
      <c r="A3739" s="38">
        <v>1049</v>
      </c>
      <c r="B3739" s="46" t="s">
        <v>922</v>
      </c>
      <c r="C3739" s="46" t="s">
        <v>923</v>
      </c>
      <c r="D3739" s="11" t="s">
        <v>4672</v>
      </c>
      <c r="E3739" s="11" t="s">
        <v>4673</v>
      </c>
      <c r="F3739" s="7" t="s">
        <v>927</v>
      </c>
      <c r="G3739" s="7" t="s">
        <v>928</v>
      </c>
      <c r="H3739">
        <v>0.023496328208483</v>
      </c>
      <c r="I3739" t="s">
        <v>37</v>
      </c>
      <c r="K3739" s="47" t="s">
        <v>43</v>
      </c>
      <c r="L3739" s="47" t="s">
        <v>926</v>
      </c>
      <c r="M3739" t="s">
        <v>39</v>
      </c>
      <c r="N3739" s="71"/>
      <c r="O3739" s="71"/>
      <c r="P3739" s="71"/>
      <c r="Q3739" s="71"/>
      <c r="R3739" s="29"/>
      <c r="S3739" s="29"/>
      <c r="T3739" s="29"/>
      <c r="U3739" s="71"/>
      <c r="V3739" s="29"/>
      <c r="W3739" s="60"/>
      <c r="Y3739" t="s">
        <v>40</v>
      </c>
      <c r="AA3739">
        <v>2010</v>
      </c>
      <c r="AB3739" t="b">
        <f>if((W3739=""),false,true)</f>
        <v>0</v>
      </c>
      <c r="AD3739" s="37"/>
    </row>
    <row r="3740" ht="14.25" customHeight="1">
      <c r="A3740" s="38">
        <v>1049</v>
      </c>
      <c r="B3740" s="46" t="s">
        <v>922</v>
      </c>
      <c r="C3740" s="46" t="s">
        <v>923</v>
      </c>
      <c r="D3740" s="11" t="s">
        <v>4672</v>
      </c>
      <c r="E3740" s="11" t="s">
        <v>4673</v>
      </c>
      <c r="F3740" s="7" t="s">
        <v>929</v>
      </c>
      <c r="G3740" s="7" t="s">
        <v>928</v>
      </c>
      <c r="H3740">
        <v>0.044668359215096</v>
      </c>
      <c r="I3740" t="s">
        <v>37</v>
      </c>
      <c r="K3740" s="47" t="s">
        <v>43</v>
      </c>
      <c r="L3740" s="47" t="s">
        <v>926</v>
      </c>
      <c r="M3740" t="s">
        <v>39</v>
      </c>
      <c r="N3740" s="71"/>
      <c r="O3740" s="71"/>
      <c r="P3740" s="71"/>
      <c r="Q3740" s="71"/>
      <c r="R3740" s="29"/>
      <c r="S3740" s="29"/>
      <c r="T3740" s="29"/>
      <c r="U3740" s="71"/>
      <c r="V3740" s="29"/>
      <c r="W3740" s="60"/>
      <c r="Y3740" t="s">
        <v>40</v>
      </c>
      <c r="AA3740">
        <v>2010</v>
      </c>
      <c r="AB3740" t="b">
        <f>if((W3740=""),false,true)</f>
        <v>0</v>
      </c>
      <c r="AD3740" s="37"/>
    </row>
    <row r="3741" ht="14.25" customHeight="1">
      <c r="A3741" s="38">
        <v>1049</v>
      </c>
      <c r="B3741" s="46" t="s">
        <v>922</v>
      </c>
      <c r="C3741" s="46" t="s">
        <v>923</v>
      </c>
      <c r="D3741" s="11" t="s">
        <v>4672</v>
      </c>
      <c r="E3741" s="11" t="s">
        <v>4673</v>
      </c>
      <c r="F3741" s="7" t="s">
        <v>930</v>
      </c>
      <c r="G3741" s="7" t="s">
        <v>928</v>
      </c>
      <c r="H3741">
        <v>0.062805835881332</v>
      </c>
      <c r="I3741" t="s">
        <v>37</v>
      </c>
      <c r="K3741" s="47" t="s">
        <v>43</v>
      </c>
      <c r="L3741" s="47" t="s">
        <v>926</v>
      </c>
      <c r="M3741" t="s">
        <v>39</v>
      </c>
      <c r="N3741" s="71"/>
      <c r="O3741" s="71"/>
      <c r="P3741" s="71"/>
      <c r="Q3741" s="71"/>
      <c r="R3741" s="29"/>
      <c r="S3741" s="29"/>
      <c r="T3741" s="29"/>
      <c r="U3741" s="71"/>
      <c r="V3741" s="29"/>
      <c r="W3741" s="60"/>
      <c r="Y3741" t="s">
        <v>40</v>
      </c>
      <c r="AA3741">
        <v>2010</v>
      </c>
      <c r="AB3741" t="b">
        <f>if((W3741=""),false,true)</f>
        <v>0</v>
      </c>
      <c r="AD3741" s="37"/>
    </row>
    <row r="3742" ht="14.25" customHeight="1">
      <c r="A3742" s="38">
        <v>1049</v>
      </c>
      <c r="B3742" s="46" t="s">
        <v>922</v>
      </c>
      <c r="C3742" s="46" t="s">
        <v>923</v>
      </c>
      <c r="D3742" s="11" t="s">
        <v>4672</v>
      </c>
      <c r="E3742" s="11" t="s">
        <v>4673</v>
      </c>
      <c r="F3742" s="11" t="s">
        <v>48</v>
      </c>
      <c r="G3742" s="11" t="s">
        <v>49</v>
      </c>
      <c r="H3742">
        <v>0.01</v>
      </c>
      <c r="I3742" t="s">
        <v>37</v>
      </c>
      <c r="K3742" s="47" t="s">
        <v>43</v>
      </c>
      <c r="L3742" s="47" t="s">
        <v>926</v>
      </c>
      <c r="M3742" t="s">
        <v>39</v>
      </c>
      <c r="N3742" s="71"/>
      <c r="O3742" s="71"/>
      <c r="P3742" s="71"/>
      <c r="Q3742" s="71"/>
      <c r="R3742" s="29"/>
      <c r="S3742" s="29"/>
      <c r="T3742" s="29"/>
      <c r="U3742" s="71"/>
      <c r="V3742" s="29"/>
      <c r="W3742" s="60"/>
      <c r="Y3742" t="s">
        <v>40</v>
      </c>
      <c r="AA3742">
        <v>2010</v>
      </c>
      <c r="AB3742" t="b">
        <f>if((W3742=""),false,true)</f>
        <v>0</v>
      </c>
      <c r="AD3742" s="37"/>
    </row>
    <row r="3743" ht="14.25" customHeight="1">
      <c r="A3743" s="38">
        <v>1287</v>
      </c>
      <c r="B3743" s="46" t="s">
        <v>53</v>
      </c>
      <c r="C3743" s="46" t="s">
        <v>45</v>
      </c>
      <c r="D3743" s="11" t="s">
        <v>4672</v>
      </c>
      <c r="E3743" s="11" t="s">
        <v>4673</v>
      </c>
      <c r="F3743" t="s">
        <v>48</v>
      </c>
      <c r="G3743" s="46" t="s">
        <v>49</v>
      </c>
      <c r="H3743">
        <v>0.005370317964</v>
      </c>
      <c r="I3743" t="s">
        <v>37</v>
      </c>
      <c r="L3743" t="s">
        <v>50</v>
      </c>
      <c r="M3743" t="s">
        <v>39</v>
      </c>
      <c r="N3743" s="40"/>
      <c r="O3743" s="40"/>
      <c r="P3743" s="40"/>
      <c r="Q3743" s="40"/>
      <c r="R3743" s="39"/>
      <c r="S3743" s="39"/>
      <c r="T3743" s="39"/>
      <c r="U3743" s="40"/>
      <c r="V3743" s="39"/>
      <c r="W3743" s="69"/>
      <c r="Y3743" t="s">
        <v>40</v>
      </c>
      <c r="AA3743">
        <v>2010</v>
      </c>
      <c r="AB3743" s="46" t="b">
        <v>0</v>
      </c>
      <c r="AD3743" s="8"/>
    </row>
    <row r="3744" ht="14.25" customHeight="1">
      <c r="A3744" s="38">
        <v>1287</v>
      </c>
      <c r="B3744" s="46" t="s">
        <v>53</v>
      </c>
      <c r="C3744" s="46" t="s">
        <v>45</v>
      </c>
      <c r="D3744" s="46" t="s">
        <v>4672</v>
      </c>
      <c r="E3744" s="46" t="s">
        <v>4674</v>
      </c>
      <c r="F3744" t="s">
        <v>48</v>
      </c>
      <c r="G3744" s="46" t="s">
        <v>49</v>
      </c>
      <c r="H3744">
        <v>0.004168693835</v>
      </c>
      <c r="I3744" t="s">
        <v>37</v>
      </c>
      <c r="L3744" t="s">
        <v>50</v>
      </c>
      <c r="M3744" t="s">
        <v>39</v>
      </c>
      <c r="N3744" s="40"/>
      <c r="O3744" s="40"/>
      <c r="P3744" s="40"/>
      <c r="Q3744" s="40"/>
      <c r="R3744" s="39"/>
      <c r="S3744" s="39"/>
      <c r="T3744" s="39"/>
      <c r="U3744" s="40"/>
      <c r="V3744" s="39"/>
      <c r="W3744" s="69"/>
      <c r="Y3744" t="s">
        <v>40</v>
      </c>
      <c r="AA3744">
        <v>2010</v>
      </c>
      <c r="AB3744" s="46" t="b">
        <v>0</v>
      </c>
      <c r="AD3744" s="8"/>
    </row>
    <row r="3745" ht="14.25" customHeight="1">
      <c r="A3745" s="38">
        <v>1287</v>
      </c>
      <c r="B3745" s="46" t="s">
        <v>53</v>
      </c>
      <c r="C3745" s="46" t="s">
        <v>45</v>
      </c>
      <c r="D3745" s="46" t="s">
        <v>4672</v>
      </c>
      <c r="E3745" s="46" t="s">
        <v>4675</v>
      </c>
      <c r="F3745" t="s">
        <v>48</v>
      </c>
      <c r="G3745" s="46" t="s">
        <v>49</v>
      </c>
      <c r="H3745">
        <v>0.004168693835</v>
      </c>
      <c r="I3745" t="s">
        <v>37</v>
      </c>
      <c r="L3745" t="s">
        <v>50</v>
      </c>
      <c r="M3745" t="s">
        <v>39</v>
      </c>
      <c r="N3745" s="40"/>
      <c r="O3745" s="40"/>
      <c r="P3745" s="40"/>
      <c r="Q3745" s="40"/>
      <c r="R3745" s="39"/>
      <c r="S3745" s="39"/>
      <c r="T3745" s="39"/>
      <c r="U3745" s="40"/>
      <c r="V3745" s="39"/>
      <c r="W3745" s="69"/>
      <c r="Y3745" t="s">
        <v>40</v>
      </c>
      <c r="AA3745">
        <v>2010</v>
      </c>
      <c r="AB3745" s="46" t="b">
        <v>0</v>
      </c>
      <c r="AD3745" s="8"/>
    </row>
    <row r="3746" ht="14.25" customHeight="1">
      <c r="A3746" s="38">
        <v>1287</v>
      </c>
      <c r="B3746" s="46" t="s">
        <v>53</v>
      </c>
      <c r="C3746" s="46" t="s">
        <v>45</v>
      </c>
      <c r="D3746" s="46" t="s">
        <v>4676</v>
      </c>
      <c r="E3746" s="46" t="s">
        <v>4677</v>
      </c>
      <c r="F3746" t="s">
        <v>48</v>
      </c>
      <c r="G3746" s="46" t="s">
        <v>49</v>
      </c>
      <c r="H3746">
        <v>0.056234132519</v>
      </c>
      <c r="I3746" t="s">
        <v>37</v>
      </c>
      <c r="L3746" t="s">
        <v>50</v>
      </c>
      <c r="M3746" t="s">
        <v>39</v>
      </c>
      <c r="N3746" s="40"/>
      <c r="O3746" s="40"/>
      <c r="P3746" s="40"/>
      <c r="Q3746" s="40"/>
      <c r="R3746" s="39"/>
      <c r="S3746" s="39"/>
      <c r="T3746" s="39"/>
      <c r="U3746" s="40"/>
      <c r="V3746" s="39"/>
      <c r="W3746" s="69"/>
      <c r="Y3746" t="s">
        <v>40</v>
      </c>
      <c r="AA3746">
        <v>5577</v>
      </c>
      <c r="AB3746" s="46" t="b">
        <v>0</v>
      </c>
      <c r="AD3746" s="8"/>
    </row>
    <row r="3747" ht="14.25" customHeight="1">
      <c r="A3747" s="38">
        <v>1287</v>
      </c>
      <c r="B3747" s="46" t="s">
        <v>53</v>
      </c>
      <c r="C3747" s="46" t="s">
        <v>45</v>
      </c>
      <c r="D3747" s="46" t="s">
        <v>4678</v>
      </c>
      <c r="E3747" s="46" t="s">
        <v>4679</v>
      </c>
      <c r="F3747" t="s">
        <v>48</v>
      </c>
      <c r="G3747" s="46" t="s">
        <v>49</v>
      </c>
      <c r="H3747">
        <v>0.010232929923</v>
      </c>
      <c r="I3747" t="s">
        <v>37</v>
      </c>
      <c r="L3747" t="s">
        <v>50</v>
      </c>
      <c r="M3747" t="s">
        <v>39</v>
      </c>
      <c r="N3747" s="40"/>
      <c r="O3747" s="40"/>
      <c r="P3747" s="40"/>
      <c r="Q3747" s="40"/>
      <c r="R3747" s="39"/>
      <c r="S3747" s="39"/>
      <c r="T3747" s="39"/>
      <c r="U3747" s="40"/>
      <c r="V3747" s="39"/>
      <c r="W3747" s="69"/>
      <c r="Y3747" t="s">
        <v>40</v>
      </c>
      <c r="AA3747">
        <v>6195</v>
      </c>
      <c r="AB3747" s="46" t="b">
        <v>0</v>
      </c>
      <c r="AD3747" s="8"/>
    </row>
    <row r="3748" ht="14.25" customHeight="1">
      <c r="A3748" s="38">
        <v>1287</v>
      </c>
      <c r="B3748" s="46" t="s">
        <v>174</v>
      </c>
      <c r="C3748" s="46" t="s">
        <v>45</v>
      </c>
      <c r="D3748" s="46" t="s">
        <v>4680</v>
      </c>
      <c r="E3748" s="46" t="s">
        <v>4681</v>
      </c>
      <c r="F3748" t="s">
        <v>48</v>
      </c>
      <c r="G3748" s="46" t="s">
        <v>49</v>
      </c>
      <c r="H3748">
        <v>0.043651583224</v>
      </c>
      <c r="I3748" t="s">
        <v>37</v>
      </c>
      <c r="L3748" s="46" t="str">
        <f>((I3748&amp;A3748)&amp;"-")&amp;B3748</f>
        <v>REF1287-Wang 99 - S2</v>
      </c>
      <c r="M3748" t="s">
        <v>39</v>
      </c>
      <c r="N3748" s="40"/>
      <c r="O3748" s="40"/>
      <c r="P3748" s="40"/>
      <c r="Q3748" s="40"/>
      <c r="R3748" s="39"/>
      <c r="S3748" s="39"/>
      <c r="T3748" s="39"/>
      <c r="U3748" s="40"/>
      <c r="V3748" s="39"/>
      <c r="W3748" s="69"/>
      <c r="Y3748" t="s">
        <v>294</v>
      </c>
      <c r="AA3748">
        <v>13836674</v>
      </c>
      <c r="AB3748" s="46" t="b">
        <v>0</v>
      </c>
      <c r="AD3748" s="8"/>
    </row>
    <row r="3749" ht="14.25" customHeight="1">
      <c r="A3749" s="38">
        <v>1287</v>
      </c>
      <c r="B3749" s="46" t="s">
        <v>53</v>
      </c>
      <c r="C3749" s="46" t="s">
        <v>45</v>
      </c>
      <c r="D3749" s="46" t="s">
        <v>4680</v>
      </c>
      <c r="E3749" s="46" t="s">
        <v>4681</v>
      </c>
      <c r="F3749" t="s">
        <v>48</v>
      </c>
      <c r="G3749" s="46" t="s">
        <v>49</v>
      </c>
      <c r="H3749">
        <v>0.043651583224</v>
      </c>
      <c r="I3749" t="s">
        <v>37</v>
      </c>
      <c r="L3749" s="46" t="str">
        <f>((I3749&amp;A3749)&amp;"-")&amp;B3749</f>
        <v>REF1287-Wang 99 - S1</v>
      </c>
      <c r="M3749" t="s">
        <v>39</v>
      </c>
      <c r="N3749" s="40"/>
      <c r="O3749" s="40"/>
      <c r="P3749" s="40"/>
      <c r="Q3749" s="40"/>
      <c r="R3749" s="39"/>
      <c r="S3749" s="39"/>
      <c r="T3749" s="39"/>
      <c r="U3749" s="40"/>
      <c r="V3749" s="39"/>
      <c r="W3749" s="69"/>
      <c r="Y3749" t="s">
        <v>294</v>
      </c>
      <c r="AA3749">
        <v>13836674</v>
      </c>
      <c r="AB3749" s="46" t="b">
        <v>0</v>
      </c>
      <c r="AD3749" s="8"/>
    </row>
    <row r="3750" ht="14.25" customHeight="1">
      <c r="A3750" s="38">
        <v>1287</v>
      </c>
      <c r="B3750" s="46" t="s">
        <v>53</v>
      </c>
      <c r="C3750" s="46" t="s">
        <v>45</v>
      </c>
      <c r="D3750" s="46" t="s">
        <v>4682</v>
      </c>
      <c r="E3750" s="46" t="s">
        <v>4683</v>
      </c>
      <c r="F3750" t="s">
        <v>48</v>
      </c>
      <c r="G3750" s="46" t="s">
        <v>49</v>
      </c>
      <c r="H3750">
        <v>2.04173794467</v>
      </c>
      <c r="I3750" t="s">
        <v>37</v>
      </c>
      <c r="L3750" t="s">
        <v>50</v>
      </c>
      <c r="M3750" t="s">
        <v>39</v>
      </c>
      <c r="N3750" s="40"/>
      <c r="O3750" s="40"/>
      <c r="P3750" s="40"/>
      <c r="Q3750" s="40"/>
      <c r="R3750" s="39"/>
      <c r="S3750" s="39"/>
      <c r="T3750" s="39"/>
      <c r="U3750" s="40"/>
      <c r="V3750" s="39"/>
      <c r="W3750" s="69"/>
      <c r="Y3750" t="s">
        <v>40</v>
      </c>
      <c r="AA3750">
        <v>6405</v>
      </c>
      <c r="AB3750" s="46" t="b">
        <v>0</v>
      </c>
      <c r="AD3750" s="8"/>
    </row>
    <row r="3751" ht="14.25" customHeight="1">
      <c r="A3751" s="38">
        <v>980</v>
      </c>
      <c r="B3751" s="44" t="s">
        <v>2615</v>
      </c>
      <c r="C3751" s="46" t="s">
        <v>2616</v>
      </c>
      <c r="D3751" s="46" t="s">
        <v>4684</v>
      </c>
      <c r="E3751" s="46" t="s">
        <v>4685</v>
      </c>
      <c r="F3751" s="41" t="s">
        <v>238</v>
      </c>
      <c r="G3751" s="5" t="s">
        <v>1365</v>
      </c>
      <c r="H3751" s="65">
        <v>6.97080745</v>
      </c>
      <c r="I3751" t="s">
        <v>37</v>
      </c>
      <c r="K3751" s="47" t="s">
        <v>2621</v>
      </c>
      <c r="L3751" s="47" t="str">
        <f>((I3751&amp;A3751)&amp;"-")&amp;B3751</f>
        <v>REF980-Owens K. Unpublished results. 2011</v>
      </c>
      <c r="M3751" t="s">
        <v>583</v>
      </c>
      <c r="N3751" s="71"/>
      <c r="O3751" s="71"/>
      <c r="P3751" s="71"/>
      <c r="Q3751" s="71"/>
      <c r="R3751" s="29"/>
      <c r="S3751" s="29"/>
      <c r="T3751" s="29"/>
      <c r="U3751" s="71"/>
      <c r="V3751" s="29"/>
      <c r="W3751" s="60"/>
      <c r="Y3751" t="s">
        <v>40</v>
      </c>
      <c r="AA3751">
        <v>4485953</v>
      </c>
      <c r="AB3751" t="b">
        <v>0</v>
      </c>
      <c r="AD3751" s="37"/>
    </row>
    <row r="3752" ht="14.25" customHeight="1">
      <c r="A3752" s="38">
        <v>1287</v>
      </c>
      <c r="B3752" s="46" t="s">
        <v>53</v>
      </c>
      <c r="C3752" s="46" t="s">
        <v>45</v>
      </c>
      <c r="D3752" s="46" t="s">
        <v>4686</v>
      </c>
      <c r="E3752" s="46" t="s">
        <v>4687</v>
      </c>
      <c r="F3752" t="s">
        <v>48</v>
      </c>
      <c r="G3752" s="46" t="s">
        <v>49</v>
      </c>
      <c r="H3752">
        <v>0.000014454398</v>
      </c>
      <c r="I3752" t="s">
        <v>37</v>
      </c>
      <c r="L3752" t="s">
        <v>50</v>
      </c>
      <c r="M3752" t="s">
        <v>39</v>
      </c>
      <c r="N3752" s="40"/>
      <c r="O3752" s="40"/>
      <c r="P3752" s="40"/>
      <c r="Q3752" s="40"/>
      <c r="R3752" s="39"/>
      <c r="S3752" s="39"/>
      <c r="T3752" s="39"/>
      <c r="U3752" s="40"/>
      <c r="V3752" s="39"/>
      <c r="W3752" s="69"/>
      <c r="Y3752" t="s">
        <v>40</v>
      </c>
      <c r="AA3752">
        <v>437</v>
      </c>
      <c r="AB3752" s="46" t="b">
        <v>0</v>
      </c>
      <c r="AD3752" s="8"/>
    </row>
    <row r="3753" ht="14.25" customHeight="1">
      <c r="A3753" s="38">
        <v>1287</v>
      </c>
      <c r="B3753" s="46" t="s">
        <v>653</v>
      </c>
      <c r="C3753" s="46" t="s">
        <v>45</v>
      </c>
      <c r="D3753" s="46" t="s">
        <v>4688</v>
      </c>
      <c r="E3753" s="46" t="s">
        <v>4689</v>
      </c>
      <c r="F3753" t="s">
        <v>48</v>
      </c>
      <c r="G3753" s="46" t="s">
        <v>49</v>
      </c>
      <c r="H3753">
        <v>0.002321667383</v>
      </c>
      <c r="I3753" t="s">
        <v>37</v>
      </c>
      <c r="L3753" t="s">
        <v>50</v>
      </c>
      <c r="M3753" t="s">
        <v>39</v>
      </c>
      <c r="N3753" s="40"/>
      <c r="O3753" s="40"/>
      <c r="P3753" s="40"/>
      <c r="Q3753" s="40"/>
      <c r="R3753" s="39"/>
      <c r="S3753" s="39"/>
      <c r="T3753" s="39"/>
      <c r="U3753" s="40"/>
      <c r="V3753" s="39"/>
      <c r="W3753" s="69"/>
      <c r="Y3753" t="s">
        <v>40</v>
      </c>
      <c r="AA3753">
        <v>59744</v>
      </c>
      <c r="AB3753" s="46" t="b">
        <v>0</v>
      </c>
      <c r="AD3753" s="8"/>
    </row>
    <row r="3754" ht="14.25" customHeight="1">
      <c r="A3754" s="38">
        <v>1287</v>
      </c>
      <c r="B3754" s="46" t="s">
        <v>53</v>
      </c>
      <c r="C3754" s="46" t="s">
        <v>45</v>
      </c>
      <c r="D3754" s="46" t="s">
        <v>4690</v>
      </c>
      <c r="E3754" s="46" t="s">
        <v>4691</v>
      </c>
      <c r="F3754" t="s">
        <v>48</v>
      </c>
      <c r="G3754" s="46" t="s">
        <v>49</v>
      </c>
      <c r="H3754">
        <v>0.000436515832</v>
      </c>
      <c r="I3754" t="s">
        <v>37</v>
      </c>
      <c r="L3754" t="s">
        <v>50</v>
      </c>
      <c r="M3754" t="s">
        <v>39</v>
      </c>
      <c r="N3754" s="40"/>
      <c r="O3754" s="40"/>
      <c r="P3754" s="40"/>
      <c r="Q3754" s="40"/>
      <c r="R3754" s="39"/>
      <c r="S3754" s="39"/>
      <c r="T3754" s="39"/>
      <c r="U3754" s="40"/>
      <c r="V3754" s="39"/>
      <c r="W3754" s="69"/>
      <c r="Y3754" t="s">
        <v>40</v>
      </c>
      <c r="AA3754">
        <v>2038</v>
      </c>
      <c r="AB3754" s="46" t="b">
        <v>0</v>
      </c>
      <c r="AD3754" s="8"/>
    </row>
    <row r="3755" ht="14.25" customHeight="1">
      <c r="A3755" s="38">
        <v>1287</v>
      </c>
      <c r="B3755" s="46" t="s">
        <v>653</v>
      </c>
      <c r="C3755" s="46" t="s">
        <v>45</v>
      </c>
      <c r="D3755" s="46" t="s">
        <v>4692</v>
      </c>
      <c r="E3755" s="46" t="s">
        <v>428</v>
      </c>
      <c r="F3755" t="s">
        <v>48</v>
      </c>
      <c r="G3755" s="46" t="s">
        <v>49</v>
      </c>
      <c r="H3755">
        <v>0.01400876984</v>
      </c>
      <c r="I3755" t="s">
        <v>37</v>
      </c>
      <c r="L3755" t="s">
        <v>50</v>
      </c>
      <c r="M3755" t="s">
        <v>39</v>
      </c>
      <c r="N3755" s="40"/>
      <c r="O3755" s="40"/>
      <c r="P3755" s="40"/>
      <c r="Q3755" s="40"/>
      <c r="R3755" s="39"/>
      <c r="S3755" s="39"/>
      <c r="T3755" s="39"/>
      <c r="U3755" s="40"/>
      <c r="V3755" s="39"/>
      <c r="W3755" s="69"/>
      <c r="Y3755" t="s">
        <v>40</v>
      </c>
      <c r="AA3755">
        <v>2045</v>
      </c>
      <c r="AB3755" s="46" t="b">
        <v>0</v>
      </c>
      <c r="AD3755" s="8"/>
    </row>
    <row r="3756" ht="14.25" customHeight="1">
      <c r="A3756" s="38">
        <v>1287</v>
      </c>
      <c r="B3756" s="46" t="s">
        <v>53</v>
      </c>
      <c r="C3756" s="46" t="s">
        <v>45</v>
      </c>
      <c r="D3756" s="46" t="s">
        <v>4693</v>
      </c>
      <c r="E3756" s="46" t="s">
        <v>4694</v>
      </c>
      <c r="F3756" t="s">
        <v>48</v>
      </c>
      <c r="G3756" s="46" t="s">
        <v>49</v>
      </c>
      <c r="H3756">
        <v>0.000912010839</v>
      </c>
      <c r="I3756" t="s">
        <v>37</v>
      </c>
      <c r="L3756" t="s">
        <v>50</v>
      </c>
      <c r="M3756" t="s">
        <v>39</v>
      </c>
      <c r="N3756" s="40"/>
      <c r="O3756" s="40"/>
      <c r="P3756" s="40"/>
      <c r="Q3756" s="40"/>
      <c r="R3756" s="39"/>
      <c r="S3756" s="39"/>
      <c r="T3756" s="39"/>
      <c r="U3756" s="40"/>
      <c r="V3756" s="39"/>
      <c r="W3756" s="69"/>
      <c r="Y3756" t="s">
        <v>40</v>
      </c>
      <c r="AA3756">
        <v>12705</v>
      </c>
      <c r="AB3756" s="46" t="b">
        <v>0</v>
      </c>
      <c r="AD3756" s="8"/>
    </row>
    <row r="3757" ht="14.25" customHeight="1">
      <c r="A3757" s="38">
        <v>1287</v>
      </c>
      <c r="B3757" s="46" t="s">
        <v>53</v>
      </c>
      <c r="C3757" s="46" t="s">
        <v>45</v>
      </c>
      <c r="D3757" s="46" t="s">
        <v>4695</v>
      </c>
      <c r="E3757" s="46" t="s">
        <v>4696</v>
      </c>
      <c r="F3757" t="s">
        <v>48</v>
      </c>
      <c r="G3757" s="46" t="s">
        <v>49</v>
      </c>
      <c r="H3757">
        <v>0.316227766017</v>
      </c>
      <c r="I3757" t="s">
        <v>37</v>
      </c>
      <c r="L3757" t="s">
        <v>50</v>
      </c>
      <c r="M3757" t="s">
        <v>39</v>
      </c>
      <c r="N3757" s="40"/>
      <c r="O3757" s="40"/>
      <c r="P3757" s="40"/>
      <c r="Q3757" s="40"/>
      <c r="R3757" s="39"/>
      <c r="S3757" s="39"/>
      <c r="T3757" s="39"/>
      <c r="U3757" s="40"/>
      <c r="V3757" s="39"/>
      <c r="W3757" s="69"/>
      <c r="Y3757" t="s">
        <v>40</v>
      </c>
      <c r="AA3757">
        <v>2057</v>
      </c>
      <c r="AB3757" s="46" t="b">
        <v>0</v>
      </c>
      <c r="AD3757" s="8"/>
    </row>
    <row r="3758" ht="14.25" customHeight="1">
      <c r="A3758" s="38">
        <v>1287</v>
      </c>
      <c r="B3758" s="46" t="s">
        <v>53</v>
      </c>
      <c r="C3758" s="46" t="s">
        <v>45</v>
      </c>
      <c r="D3758" s="46" t="s">
        <v>4697</v>
      </c>
      <c r="E3758" s="46" t="s">
        <v>4698</v>
      </c>
      <c r="F3758" t="s">
        <v>48</v>
      </c>
      <c r="G3758" s="46" t="s">
        <v>49</v>
      </c>
      <c r="H3758">
        <v>0.004365158322</v>
      </c>
      <c r="I3758" t="s">
        <v>37</v>
      </c>
      <c r="L3758" t="s">
        <v>50</v>
      </c>
      <c r="M3758" t="s">
        <v>39</v>
      </c>
      <c r="N3758" s="40"/>
      <c r="O3758" s="40"/>
      <c r="P3758" s="40"/>
      <c r="Q3758" s="40"/>
      <c r="R3758" s="39"/>
      <c r="S3758" s="39"/>
      <c r="T3758" s="39"/>
      <c r="U3758" s="40"/>
      <c r="V3758" s="39"/>
      <c r="W3758" s="69"/>
      <c r="Y3758" t="s">
        <v>40</v>
      </c>
      <c r="AA3758">
        <v>15416</v>
      </c>
      <c r="AB3758" s="46" t="b">
        <v>0</v>
      </c>
      <c r="AD3758" s="8"/>
    </row>
    <row r="3759" ht="14.25" customHeight="1">
      <c r="A3759" s="38">
        <v>1287</v>
      </c>
      <c r="B3759" s="46" t="s">
        <v>53</v>
      </c>
      <c r="C3759" s="46" t="s">
        <v>45</v>
      </c>
      <c r="D3759" s="46" t="s">
        <v>4699</v>
      </c>
      <c r="E3759" s="46" t="s">
        <v>4700</v>
      </c>
      <c r="F3759" t="s">
        <v>48</v>
      </c>
      <c r="G3759" s="46" t="s">
        <v>49</v>
      </c>
      <c r="H3759">
        <v>0.239883291902</v>
      </c>
      <c r="I3759" t="s">
        <v>37</v>
      </c>
      <c r="L3759" t="s">
        <v>50</v>
      </c>
      <c r="M3759" t="s">
        <v>39</v>
      </c>
      <c r="N3759" s="40"/>
      <c r="O3759" s="40"/>
      <c r="P3759" s="40"/>
      <c r="Q3759" s="40"/>
      <c r="R3759" s="39"/>
      <c r="S3759" s="39"/>
      <c r="T3759" s="39"/>
      <c r="U3759" s="40"/>
      <c r="V3759" s="39"/>
      <c r="W3759" s="69"/>
      <c r="Y3759" t="s">
        <v>40</v>
      </c>
      <c r="AA3759">
        <v>2066</v>
      </c>
      <c r="AB3759" s="46" t="b">
        <v>0</v>
      </c>
      <c r="AD3759" s="8"/>
    </row>
    <row r="3760" ht="14.25" customHeight="1">
      <c r="A3760" s="38">
        <v>969</v>
      </c>
      <c r="B3760" s="46" t="s">
        <v>4172</v>
      </c>
      <c r="C3760" s="46" t="s">
        <v>1219</v>
      </c>
      <c r="D3760" s="46" t="s">
        <v>4701</v>
      </c>
      <c r="E3760" s="7" t="s">
        <v>4702</v>
      </c>
      <c r="F3760" s="41" t="s">
        <v>429</v>
      </c>
      <c r="G3760" s="41" t="s">
        <v>590</v>
      </c>
      <c r="H3760" s="65">
        <v>1.64315</v>
      </c>
      <c r="I3760" t="s">
        <v>1356</v>
      </c>
      <c r="K3760" s="46" t="s">
        <v>43</v>
      </c>
      <c r="L3760" s="46" t="s">
        <v>4573</v>
      </c>
      <c r="M3760" t="s">
        <v>432</v>
      </c>
      <c r="N3760" s="40"/>
      <c r="O3760" s="40"/>
      <c r="P3760" s="40"/>
      <c r="Q3760" s="40"/>
      <c r="R3760" s="39"/>
      <c r="S3760" s="39"/>
      <c r="T3760" s="39"/>
      <c r="U3760" s="40"/>
      <c r="V3760" s="39"/>
      <c r="W3760" s="69"/>
      <c r="Y3760" t="s">
        <v>40</v>
      </c>
      <c r="AA3760">
        <v>14613</v>
      </c>
      <c r="AB3760" t="b">
        <f>if((W3760=""),false,true)</f>
        <v>0</v>
      </c>
      <c r="AD3760" s="8"/>
    </row>
    <row r="3761" ht="14.25" customHeight="1">
      <c r="A3761" s="38">
        <v>969</v>
      </c>
      <c r="B3761" s="46" t="s">
        <v>4172</v>
      </c>
      <c r="C3761" s="46" t="s">
        <v>1219</v>
      </c>
      <c r="D3761" s="46" t="s">
        <v>4701</v>
      </c>
      <c r="E3761" s="7" t="s">
        <v>4702</v>
      </c>
      <c r="F3761" s="41" t="s">
        <v>48</v>
      </c>
      <c r="G3761" s="41" t="s">
        <v>49</v>
      </c>
      <c r="H3761" s="65">
        <v>0.24394</v>
      </c>
      <c r="I3761" t="s">
        <v>1356</v>
      </c>
      <c r="K3761" s="46" t="s">
        <v>43</v>
      </c>
      <c r="L3761" s="46" t="s">
        <v>4573</v>
      </c>
      <c r="M3761" t="s">
        <v>432</v>
      </c>
      <c r="N3761" s="40"/>
      <c r="O3761" s="40"/>
      <c r="P3761" s="40"/>
      <c r="Q3761" s="40"/>
      <c r="R3761" s="39"/>
      <c r="S3761" s="39"/>
      <c r="T3761" s="39"/>
      <c r="U3761" s="40"/>
      <c r="V3761" s="39"/>
      <c r="W3761" s="69"/>
      <c r="Y3761" t="s">
        <v>40</v>
      </c>
      <c r="AA3761">
        <v>14613</v>
      </c>
      <c r="AB3761" t="b">
        <f>if((W3761=""),false,true)</f>
        <v>0</v>
      </c>
      <c r="AD3761" s="8"/>
    </row>
    <row r="3762" ht="14.25" customHeight="1">
      <c r="A3762" s="38">
        <v>1049</v>
      </c>
      <c r="B3762" s="46" t="s">
        <v>922</v>
      </c>
      <c r="C3762" s="46" t="s">
        <v>923</v>
      </c>
      <c r="D3762" s="11" t="s">
        <v>4703</v>
      </c>
      <c r="E3762" s="46" t="s">
        <v>4704</v>
      </c>
      <c r="F3762" s="7" t="s">
        <v>924</v>
      </c>
      <c r="G3762" s="7" t="s">
        <v>925</v>
      </c>
      <c r="H3762">
        <v>0.25644840365177</v>
      </c>
      <c r="I3762" t="s">
        <v>37</v>
      </c>
      <c r="K3762" s="47" t="s">
        <v>43</v>
      </c>
      <c r="L3762" s="47" t="s">
        <v>926</v>
      </c>
      <c r="M3762" t="s">
        <v>39</v>
      </c>
      <c r="N3762" s="71"/>
      <c r="O3762" s="71"/>
      <c r="P3762" s="71"/>
      <c r="Q3762" s="71"/>
      <c r="R3762" s="29"/>
      <c r="S3762" s="29"/>
      <c r="T3762" s="29"/>
      <c r="U3762" s="71"/>
      <c r="V3762" s="29"/>
      <c r="W3762" s="60"/>
      <c r="Y3762" t="s">
        <v>40</v>
      </c>
      <c r="AA3762" s="21">
        <v>5787</v>
      </c>
      <c r="AB3762" t="b">
        <f>if((W3762=""),false,true)</f>
        <v>0</v>
      </c>
      <c r="AD3762" s="37"/>
    </row>
    <row r="3763" ht="14.25" customHeight="1">
      <c r="A3763" s="38">
        <v>1049</v>
      </c>
      <c r="B3763" s="46" t="s">
        <v>922</v>
      </c>
      <c r="C3763" s="46" t="s">
        <v>923</v>
      </c>
      <c r="D3763" s="11" t="s">
        <v>4703</v>
      </c>
      <c r="E3763" s="11" t="s">
        <v>4704</v>
      </c>
      <c r="F3763" s="7" t="s">
        <v>927</v>
      </c>
      <c r="G3763" s="7" t="s">
        <v>928</v>
      </c>
      <c r="H3763">
        <v>0.24378108183688</v>
      </c>
      <c r="I3763" t="s">
        <v>37</v>
      </c>
      <c r="K3763" s="47" t="s">
        <v>43</v>
      </c>
      <c r="L3763" s="47" t="s">
        <v>926</v>
      </c>
      <c r="M3763" t="s">
        <v>39</v>
      </c>
      <c r="N3763" s="71"/>
      <c r="O3763" s="71"/>
      <c r="P3763" s="71"/>
      <c r="Q3763" s="71"/>
      <c r="R3763" s="29"/>
      <c r="S3763" s="29"/>
      <c r="T3763" s="29"/>
      <c r="U3763" s="71"/>
      <c r="V3763" s="29"/>
      <c r="W3763" s="60"/>
      <c r="Y3763" t="s">
        <v>40</v>
      </c>
      <c r="AA3763">
        <v>5787</v>
      </c>
      <c r="AB3763" t="b">
        <f>if((W3763=""),false,true)</f>
        <v>0</v>
      </c>
      <c r="AD3763" s="37"/>
    </row>
    <row r="3764" ht="14.25" customHeight="1">
      <c r="A3764" s="38">
        <v>1049</v>
      </c>
      <c r="B3764" s="46" t="s">
        <v>922</v>
      </c>
      <c r="C3764" s="46" t="s">
        <v>923</v>
      </c>
      <c r="D3764" s="11" t="s">
        <v>4703</v>
      </c>
      <c r="E3764" s="11" t="s">
        <v>4704</v>
      </c>
      <c r="F3764" s="7" t="s">
        <v>929</v>
      </c>
      <c r="G3764" s="7" t="s">
        <v>928</v>
      </c>
      <c r="H3764">
        <v>0.22490546058358</v>
      </c>
      <c r="I3764" t="s">
        <v>37</v>
      </c>
      <c r="K3764" s="47" t="s">
        <v>43</v>
      </c>
      <c r="L3764" s="47" t="s">
        <v>926</v>
      </c>
      <c r="M3764" t="s">
        <v>39</v>
      </c>
      <c r="N3764" s="71"/>
      <c r="O3764" s="71"/>
      <c r="P3764" s="71"/>
      <c r="Q3764" s="71"/>
      <c r="R3764" s="29"/>
      <c r="S3764" s="29"/>
      <c r="T3764" s="29"/>
      <c r="U3764" s="71"/>
      <c r="V3764" s="29"/>
      <c r="W3764" s="60"/>
      <c r="Y3764" t="s">
        <v>40</v>
      </c>
      <c r="AA3764">
        <v>5787</v>
      </c>
      <c r="AB3764" t="b">
        <f>if((W3764=""),false,true)</f>
        <v>0</v>
      </c>
      <c r="AD3764" s="37"/>
    </row>
    <row r="3765" ht="14.25" customHeight="1">
      <c r="A3765" s="38">
        <v>1049</v>
      </c>
      <c r="B3765" s="46" t="s">
        <v>922</v>
      </c>
      <c r="C3765" s="46" t="s">
        <v>923</v>
      </c>
      <c r="D3765" s="11" t="s">
        <v>4703</v>
      </c>
      <c r="E3765" s="11" t="s">
        <v>4704</v>
      </c>
      <c r="F3765" s="7" t="s">
        <v>930</v>
      </c>
      <c r="G3765" s="7" t="s">
        <v>928</v>
      </c>
      <c r="H3765">
        <v>0.23388372386594</v>
      </c>
      <c r="I3765" t="s">
        <v>37</v>
      </c>
      <c r="K3765" s="47" t="s">
        <v>43</v>
      </c>
      <c r="L3765" s="47" t="s">
        <v>926</v>
      </c>
      <c r="M3765" t="s">
        <v>39</v>
      </c>
      <c r="N3765" s="71"/>
      <c r="O3765" s="71"/>
      <c r="P3765" s="71"/>
      <c r="Q3765" s="71"/>
      <c r="R3765" s="29"/>
      <c r="S3765" s="29"/>
      <c r="T3765" s="29"/>
      <c r="U3765" s="71"/>
      <c r="V3765" s="29"/>
      <c r="W3765" s="60"/>
      <c r="Y3765" t="s">
        <v>40</v>
      </c>
      <c r="AA3765">
        <v>5787</v>
      </c>
      <c r="AB3765" t="b">
        <f>if((W3765=""),false,true)</f>
        <v>0</v>
      </c>
      <c r="AD3765" s="37"/>
    </row>
    <row r="3766" ht="14.25" customHeight="1">
      <c r="A3766" s="38">
        <v>1049</v>
      </c>
      <c r="B3766" s="46" t="s">
        <v>922</v>
      </c>
      <c r="C3766" s="46" t="s">
        <v>923</v>
      </c>
      <c r="D3766" s="11" t="s">
        <v>4703</v>
      </c>
      <c r="E3766" s="11" t="s">
        <v>4704</v>
      </c>
      <c r="F3766" s="11" t="s">
        <v>48</v>
      </c>
      <c r="G3766" s="11" t="s">
        <v>49</v>
      </c>
      <c r="H3766">
        <v>0.091201083935591</v>
      </c>
      <c r="I3766" t="s">
        <v>37</v>
      </c>
      <c r="K3766" s="47" t="s">
        <v>43</v>
      </c>
      <c r="L3766" s="47" t="s">
        <v>926</v>
      </c>
      <c r="M3766" t="s">
        <v>39</v>
      </c>
      <c r="N3766" s="71"/>
      <c r="O3766" s="71"/>
      <c r="P3766" s="71"/>
      <c r="Q3766" s="71"/>
      <c r="R3766" s="29"/>
      <c r="S3766" s="29"/>
      <c r="T3766" s="29"/>
      <c r="U3766" s="71"/>
      <c r="V3766" s="29"/>
      <c r="W3766" s="60"/>
      <c r="Y3766" t="s">
        <v>40</v>
      </c>
      <c r="AA3766">
        <v>5787</v>
      </c>
      <c r="AB3766" t="b">
        <f>if((W3766=""),false,true)</f>
        <v>0</v>
      </c>
      <c r="AD3766" s="37"/>
    </row>
    <row r="3767" ht="14.25" customHeight="1">
      <c r="A3767" s="38">
        <v>1283</v>
      </c>
      <c r="B3767" s="46" t="s">
        <v>31</v>
      </c>
      <c r="C3767" s="46" t="s">
        <v>32</v>
      </c>
      <c r="D3767" s="46" t="s">
        <v>4703</v>
      </c>
      <c r="E3767" s="46" t="s">
        <v>4704</v>
      </c>
      <c r="F3767" t="s">
        <v>35</v>
      </c>
      <c r="G3767" s="46" t="s">
        <v>36</v>
      </c>
      <c r="H3767">
        <v>1</v>
      </c>
      <c r="I3767" t="s">
        <v>37</v>
      </c>
      <c r="L3767" t="s">
        <v>38</v>
      </c>
      <c r="M3767" t="s">
        <v>39</v>
      </c>
      <c r="N3767" s="40"/>
      <c r="O3767" s="40"/>
      <c r="P3767" s="40"/>
      <c r="Q3767" s="40"/>
      <c r="R3767" s="39"/>
      <c r="S3767" s="39"/>
      <c r="T3767" s="39"/>
      <c r="U3767" s="40"/>
      <c r="V3767" s="39"/>
      <c r="W3767" s="69"/>
      <c r="Y3767" t="s">
        <v>40</v>
      </c>
      <c r="AA3767">
        <v>5787</v>
      </c>
      <c r="AB3767" s="46" t="b">
        <f>if((W3767=""),false,true)</f>
        <v>0</v>
      </c>
      <c r="AD3767" s="8"/>
    </row>
    <row r="3768" ht="14.25" customHeight="1">
      <c r="A3768" s="38">
        <v>1287</v>
      </c>
      <c r="B3768" s="46" t="s">
        <v>44</v>
      </c>
      <c r="C3768" s="46" t="s">
        <v>45</v>
      </c>
      <c r="D3768" s="46" t="s">
        <v>4703</v>
      </c>
      <c r="E3768" s="46" t="s">
        <v>4704</v>
      </c>
      <c r="F3768" t="s">
        <v>48</v>
      </c>
      <c r="G3768" s="46" t="s">
        <v>49</v>
      </c>
      <c r="H3768">
        <v>0.231206479018</v>
      </c>
      <c r="I3768" t="s">
        <v>37</v>
      </c>
      <c r="L3768" t="s">
        <v>50</v>
      </c>
      <c r="M3768" t="s">
        <v>39</v>
      </c>
      <c r="N3768" s="40"/>
      <c r="O3768" s="40"/>
      <c r="P3768" s="40"/>
      <c r="Q3768" s="40"/>
      <c r="R3768" s="39"/>
      <c r="S3768" s="39"/>
      <c r="T3768" s="39"/>
      <c r="U3768" s="40"/>
      <c r="V3768" s="39"/>
      <c r="W3768" s="69"/>
      <c r="Y3768" t="s">
        <v>40</v>
      </c>
      <c r="AA3768">
        <v>5787</v>
      </c>
      <c r="AB3768" s="46" t="b">
        <v>0</v>
      </c>
      <c r="AD3768" s="8"/>
    </row>
    <row r="3769" ht="14.25" customHeight="1">
      <c r="A3769" s="38">
        <v>1287</v>
      </c>
      <c r="B3769" s="46" t="s">
        <v>53</v>
      </c>
      <c r="C3769" s="46" t="s">
        <v>45</v>
      </c>
      <c r="D3769" s="46" t="s">
        <v>4703</v>
      </c>
      <c r="E3769" s="46" t="s">
        <v>4704</v>
      </c>
      <c r="F3769" t="s">
        <v>48</v>
      </c>
      <c r="G3769" s="46" t="s">
        <v>49</v>
      </c>
      <c r="H3769">
        <v>0.234422881532</v>
      </c>
      <c r="I3769" t="s">
        <v>37</v>
      </c>
      <c r="L3769" t="s">
        <v>50</v>
      </c>
      <c r="M3769" t="s">
        <v>39</v>
      </c>
      <c r="N3769" s="40"/>
      <c r="O3769" s="40"/>
      <c r="P3769" s="40"/>
      <c r="Q3769" s="40"/>
      <c r="R3769" s="39"/>
      <c r="S3769" s="39"/>
      <c r="T3769" s="39"/>
      <c r="U3769" s="40"/>
      <c r="V3769" s="39"/>
      <c r="W3769" s="69"/>
      <c r="Y3769" t="s">
        <v>40</v>
      </c>
      <c r="AA3769">
        <v>5787</v>
      </c>
      <c r="AB3769" s="46" t="b">
        <v>0</v>
      </c>
      <c r="AD3769" s="8"/>
    </row>
    <row r="3770" ht="14.25" customHeight="1">
      <c r="A3770" s="38">
        <v>1308</v>
      </c>
      <c r="B3770" s="46" t="s">
        <v>41</v>
      </c>
      <c r="C3770" s="46" t="s">
        <v>42</v>
      </c>
      <c r="D3770" s="46" t="s">
        <v>4703</v>
      </c>
      <c r="E3770" s="46" t="s">
        <v>4705</v>
      </c>
      <c r="F3770" t="s">
        <v>35</v>
      </c>
      <c r="G3770" s="12" t="s">
        <v>36</v>
      </c>
      <c r="H3770">
        <v>1</v>
      </c>
      <c r="I3770" t="s">
        <v>37</v>
      </c>
      <c r="K3770" s="47" t="s">
        <v>43</v>
      </c>
      <c r="L3770" s="47" t="str">
        <f>((I3770&amp;A3770)&amp;"-")&amp;B3770</f>
        <v>REF1308-Abraham M.H. and Acree Jr. W.E. The solubility of liquid and solid compounds in dry octan-1-ol. Chemosphere (2013)</v>
      </c>
      <c r="M3770" t="s">
        <v>39</v>
      </c>
      <c r="N3770" s="71"/>
      <c r="O3770" s="71"/>
      <c r="P3770" s="71"/>
      <c r="Q3770" s="71"/>
      <c r="R3770" s="29"/>
      <c r="S3770" s="29"/>
      <c r="T3770" s="29"/>
      <c r="U3770" s="71"/>
      <c r="V3770" s="29"/>
      <c r="W3770" s="60"/>
      <c r="Y3770" t="s">
        <v>40</v>
      </c>
      <c r="AA3770">
        <v>5787</v>
      </c>
      <c r="AB3770" t="b">
        <f>if((W3770=""),false,true)</f>
        <v>0</v>
      </c>
      <c r="AD3770" s="37"/>
    </row>
    <row r="3771" ht="14.25" customHeight="1">
      <c r="A3771" s="38">
        <v>1287</v>
      </c>
      <c r="B3771" s="46" t="s">
        <v>53</v>
      </c>
      <c r="C3771" s="46" t="s">
        <v>45</v>
      </c>
      <c r="D3771" s="46" t="s">
        <v>4706</v>
      </c>
      <c r="E3771" s="46" t="s">
        <v>4707</v>
      </c>
      <c r="F3771" t="s">
        <v>48</v>
      </c>
      <c r="G3771" s="46" t="s">
        <v>49</v>
      </c>
      <c r="H3771">
        <v>0.000003388442</v>
      </c>
      <c r="I3771" t="s">
        <v>37</v>
      </c>
      <c r="L3771" t="s">
        <v>50</v>
      </c>
      <c r="M3771" t="s">
        <v>39</v>
      </c>
      <c r="N3771" s="40"/>
      <c r="O3771" s="40"/>
      <c r="P3771" s="40"/>
      <c r="Q3771" s="40"/>
      <c r="R3771" s="39"/>
      <c r="S3771" s="39"/>
      <c r="T3771" s="39"/>
      <c r="U3771" s="40"/>
      <c r="V3771" s="39"/>
      <c r="W3771" s="69"/>
      <c r="Y3771" t="s">
        <v>40</v>
      </c>
      <c r="AA3771">
        <v>33405</v>
      </c>
      <c r="AB3771" s="46" t="b">
        <v>0</v>
      </c>
      <c r="AD3771" s="8"/>
    </row>
    <row r="3772" ht="14.25" customHeight="1">
      <c r="A3772" s="38">
        <v>1287</v>
      </c>
      <c r="B3772" s="46" t="s">
        <v>53</v>
      </c>
      <c r="C3772" s="46" t="s">
        <v>45</v>
      </c>
      <c r="D3772" s="46" t="s">
        <v>4706</v>
      </c>
      <c r="E3772" s="46" t="s">
        <v>4707</v>
      </c>
      <c r="F3772" t="s">
        <v>48</v>
      </c>
      <c r="G3772" s="46" t="s">
        <v>49</v>
      </c>
      <c r="H3772">
        <v>0.000003388442</v>
      </c>
      <c r="I3772" t="s">
        <v>37</v>
      </c>
      <c r="L3772" t="s">
        <v>50</v>
      </c>
      <c r="M3772" t="s">
        <v>39</v>
      </c>
      <c r="N3772" s="40"/>
      <c r="O3772" s="40"/>
      <c r="P3772" s="40"/>
      <c r="Q3772" s="40"/>
      <c r="R3772" s="39"/>
      <c r="S3772" s="39"/>
      <c r="T3772" s="39"/>
      <c r="U3772" s="40"/>
      <c r="V3772" s="39"/>
      <c r="W3772" s="69"/>
      <c r="Y3772" t="s">
        <v>40</v>
      </c>
      <c r="AA3772">
        <v>33405</v>
      </c>
      <c r="AB3772" s="46" t="b">
        <v>0</v>
      </c>
      <c r="AD3772" s="8"/>
    </row>
    <row r="3773" ht="14.25" customHeight="1">
      <c r="A3773" s="38">
        <v>1287</v>
      </c>
      <c r="B3773" s="46" t="s">
        <v>44</v>
      </c>
      <c r="C3773" s="46" t="s">
        <v>45</v>
      </c>
      <c r="D3773" s="46" t="s">
        <v>4706</v>
      </c>
      <c r="E3773" s="46" t="s">
        <v>4707</v>
      </c>
      <c r="F3773" t="s">
        <v>48</v>
      </c>
      <c r="G3773" s="46" t="s">
        <v>49</v>
      </c>
      <c r="H3773">
        <v>0.000067297666</v>
      </c>
      <c r="I3773" t="s">
        <v>37</v>
      </c>
      <c r="L3773" t="s">
        <v>50</v>
      </c>
      <c r="M3773" t="s">
        <v>39</v>
      </c>
      <c r="N3773" s="40"/>
      <c r="O3773" s="40"/>
      <c r="P3773" s="40"/>
      <c r="Q3773" s="40"/>
      <c r="R3773" s="39"/>
      <c r="S3773" s="39"/>
      <c r="T3773" s="39"/>
      <c r="U3773" s="40"/>
      <c r="V3773" s="39"/>
      <c r="W3773" s="69"/>
      <c r="Y3773" t="s">
        <v>40</v>
      </c>
      <c r="AA3773">
        <v>33405</v>
      </c>
      <c r="AB3773" s="46" t="b">
        <v>0</v>
      </c>
      <c r="AD3773" s="8"/>
    </row>
    <row r="3774" ht="14.25" customHeight="1">
      <c r="A3774" s="38">
        <v>1287</v>
      </c>
      <c r="B3774" s="46" t="s">
        <v>53</v>
      </c>
      <c r="C3774" s="46" t="s">
        <v>45</v>
      </c>
      <c r="D3774" s="46" t="s">
        <v>4708</v>
      </c>
      <c r="E3774" s="46" t="s">
        <v>4709</v>
      </c>
      <c r="F3774" t="s">
        <v>48</v>
      </c>
      <c r="G3774" s="46" t="s">
        <v>49</v>
      </c>
      <c r="H3774">
        <v>0.000034673685</v>
      </c>
      <c r="I3774" t="s">
        <v>37</v>
      </c>
      <c r="L3774" t="s">
        <v>50</v>
      </c>
      <c r="M3774" t="s">
        <v>39</v>
      </c>
      <c r="N3774" s="40"/>
      <c r="O3774" s="40"/>
      <c r="P3774" s="40"/>
      <c r="Q3774" s="40"/>
      <c r="R3774" s="39"/>
      <c r="S3774" s="39"/>
      <c r="T3774" s="39"/>
      <c r="U3774" s="40"/>
      <c r="V3774" s="39"/>
      <c r="W3774" s="69"/>
      <c r="Y3774" t="s">
        <v>40</v>
      </c>
      <c r="AA3774">
        <v>2075</v>
      </c>
      <c r="AB3774" s="46" t="b">
        <v>0</v>
      </c>
      <c r="AD3774" s="8"/>
    </row>
    <row r="3775" ht="14.25" customHeight="1">
      <c r="A3775" s="38">
        <v>1287</v>
      </c>
      <c r="B3775" s="46" t="s">
        <v>653</v>
      </c>
      <c r="C3775" s="46" t="s">
        <v>45</v>
      </c>
      <c r="D3775" s="46" t="s">
        <v>4708</v>
      </c>
      <c r="E3775" s="46" t="s">
        <v>4709</v>
      </c>
      <c r="F3775" t="s">
        <v>48</v>
      </c>
      <c r="G3775" s="46" t="s">
        <v>49</v>
      </c>
      <c r="H3775">
        <v>0.0000282098</v>
      </c>
      <c r="I3775" t="s">
        <v>37</v>
      </c>
      <c r="L3775" t="s">
        <v>50</v>
      </c>
      <c r="M3775" t="s">
        <v>39</v>
      </c>
      <c r="N3775" s="40"/>
      <c r="O3775" s="40"/>
      <c r="P3775" s="40"/>
      <c r="Q3775" s="40"/>
      <c r="R3775" s="39"/>
      <c r="S3775" s="39"/>
      <c r="T3775" s="39"/>
      <c r="U3775" s="40"/>
      <c r="V3775" s="39"/>
      <c r="W3775" s="69"/>
      <c r="Y3775" t="s">
        <v>40</v>
      </c>
      <c r="AA3775">
        <v>2075</v>
      </c>
      <c r="AB3775" s="46" t="b">
        <v>0</v>
      </c>
      <c r="AD3775" s="8"/>
    </row>
    <row r="3776" ht="14.25" customHeight="1">
      <c r="A3776" s="38">
        <v>1287</v>
      </c>
      <c r="B3776" s="46" t="s">
        <v>653</v>
      </c>
      <c r="C3776" s="46" t="s">
        <v>45</v>
      </c>
      <c r="D3776" s="46" t="s">
        <v>4708</v>
      </c>
      <c r="E3776" s="46" t="s">
        <v>4709</v>
      </c>
      <c r="F3776" t="s">
        <v>48</v>
      </c>
      <c r="G3776" s="46" t="s">
        <v>49</v>
      </c>
      <c r="H3776">
        <v>0.00010573043</v>
      </c>
      <c r="I3776" t="s">
        <v>37</v>
      </c>
      <c r="L3776" t="s">
        <v>50</v>
      </c>
      <c r="M3776" t="s">
        <v>39</v>
      </c>
      <c r="N3776" s="40"/>
      <c r="O3776" s="40"/>
      <c r="P3776" s="40"/>
      <c r="Q3776" s="40"/>
      <c r="R3776" s="39"/>
      <c r="S3776" s="39"/>
      <c r="T3776" s="39"/>
      <c r="U3776" s="40"/>
      <c r="V3776" s="39"/>
      <c r="W3776" s="69"/>
      <c r="Y3776" t="s">
        <v>40</v>
      </c>
      <c r="AA3776">
        <v>2075</v>
      </c>
      <c r="AB3776" s="46" t="b">
        <v>0</v>
      </c>
      <c r="AD3776" s="8"/>
    </row>
    <row r="3777" ht="14.25" customHeight="1">
      <c r="A3777" s="38">
        <v>1287</v>
      </c>
      <c r="B3777" s="46" t="s">
        <v>53</v>
      </c>
      <c r="C3777" s="46" t="s">
        <v>45</v>
      </c>
      <c r="D3777" s="46" t="s">
        <v>4710</v>
      </c>
      <c r="E3777" s="46" t="s">
        <v>4711</v>
      </c>
      <c r="F3777" t="s">
        <v>48</v>
      </c>
      <c r="G3777" s="46" t="s">
        <v>49</v>
      </c>
      <c r="H3777">
        <v>3.311311214826</v>
      </c>
      <c r="I3777" t="s">
        <v>37</v>
      </c>
      <c r="L3777" t="s">
        <v>50</v>
      </c>
      <c r="M3777" t="s">
        <v>39</v>
      </c>
      <c r="N3777" s="40"/>
      <c r="O3777" s="40"/>
      <c r="P3777" s="40"/>
      <c r="Q3777" s="40"/>
      <c r="R3777" s="39"/>
      <c r="S3777" s="39"/>
      <c r="T3777" s="39"/>
      <c r="U3777" s="40"/>
      <c r="V3777" s="39"/>
      <c r="W3777" s="69"/>
      <c r="Y3777" t="s">
        <v>40</v>
      </c>
      <c r="AA3777">
        <v>1577</v>
      </c>
      <c r="AB3777" s="46" t="b">
        <v>0</v>
      </c>
      <c r="AD3777" s="8"/>
    </row>
    <row r="3778" ht="14.25" customHeight="1">
      <c r="A3778" s="38">
        <v>966</v>
      </c>
      <c r="B3778" s="46" t="s">
        <v>1353</v>
      </c>
      <c r="C3778" s="46" t="s">
        <v>1219</v>
      </c>
      <c r="D3778" s="46" t="s">
        <v>4712</v>
      </c>
      <c r="E3778" s="46" t="s">
        <v>4713</v>
      </c>
      <c r="F3778" s="41" t="s">
        <v>434</v>
      </c>
      <c r="G3778" s="5" t="s">
        <v>593</v>
      </c>
      <c r="H3778" s="65">
        <v>1.29490057</v>
      </c>
      <c r="I3778" t="s">
        <v>1356</v>
      </c>
      <c r="K3778" s="46" t="s">
        <v>43</v>
      </c>
      <c r="L3778" s="46" t="s">
        <v>1358</v>
      </c>
      <c r="M3778" t="s">
        <v>39</v>
      </c>
      <c r="N3778" s="40"/>
      <c r="O3778" s="56"/>
      <c r="P3778" s="56"/>
      <c r="Q3778" s="56"/>
      <c r="R3778" s="39"/>
      <c r="S3778" s="39"/>
      <c r="T3778" s="39"/>
      <c r="U3778" s="40"/>
      <c r="V3778" s="39"/>
      <c r="W3778" s="69"/>
      <c r="Y3778" t="s">
        <v>40</v>
      </c>
      <c r="AA3778">
        <v>2079</v>
      </c>
      <c r="AB3778" t="b">
        <v>0</v>
      </c>
      <c r="AD3778" s="8"/>
    </row>
    <row r="3779" ht="14.25" customHeight="1">
      <c r="A3779" s="38">
        <v>969</v>
      </c>
      <c r="B3779" s="46" t="s">
        <v>4172</v>
      </c>
      <c r="C3779" s="46" t="s">
        <v>1219</v>
      </c>
      <c r="D3779" s="46" t="s">
        <v>4712</v>
      </c>
      <c r="E3779" s="7" t="s">
        <v>4713</v>
      </c>
      <c r="F3779" s="41" t="s">
        <v>429</v>
      </c>
      <c r="G3779" s="41" t="s">
        <v>590</v>
      </c>
      <c r="H3779" s="65">
        <v>0.971</v>
      </c>
      <c r="I3779" t="s">
        <v>1356</v>
      </c>
      <c r="K3779" s="46" t="s">
        <v>43</v>
      </c>
      <c r="L3779" s="46" t="s">
        <v>4573</v>
      </c>
      <c r="M3779" t="s">
        <v>39</v>
      </c>
      <c r="N3779" s="40"/>
      <c r="O3779" s="40"/>
      <c r="P3779" s="40"/>
      <c r="Q3779" s="40"/>
      <c r="R3779" s="39"/>
      <c r="S3779" s="39"/>
      <c r="T3779" s="39"/>
      <c r="U3779" s="40"/>
      <c r="V3779" s="39"/>
      <c r="W3779" s="69"/>
      <c r="Y3779" t="s">
        <v>40</v>
      </c>
      <c r="AA3779">
        <v>2079</v>
      </c>
      <c r="AB3779" t="b">
        <f>if((W3779=""),false,true)</f>
        <v>0</v>
      </c>
      <c r="AD3779" s="8"/>
    </row>
    <row r="3780" ht="14.25" customHeight="1">
      <c r="A3780" s="38">
        <v>969</v>
      </c>
      <c r="B3780" s="46" t="s">
        <v>4172</v>
      </c>
      <c r="C3780" s="46" t="s">
        <v>1219</v>
      </c>
      <c r="D3780" s="46" t="s">
        <v>4712</v>
      </c>
      <c r="E3780" s="7" t="s">
        <v>4713</v>
      </c>
      <c r="F3780" s="41" t="s">
        <v>48</v>
      </c>
      <c r="G3780" s="41" t="s">
        <v>49</v>
      </c>
      <c r="H3780" s="65">
        <v>0.002</v>
      </c>
      <c r="I3780" t="s">
        <v>1356</v>
      </c>
      <c r="K3780" s="46" t="s">
        <v>43</v>
      </c>
      <c r="L3780" s="46" t="s">
        <v>4573</v>
      </c>
      <c r="M3780" t="s">
        <v>39</v>
      </c>
      <c r="N3780" s="40"/>
      <c r="O3780" s="40"/>
      <c r="P3780" s="40"/>
      <c r="Q3780" s="40"/>
      <c r="R3780" s="39"/>
      <c r="S3780" s="39"/>
      <c r="T3780" s="39"/>
      <c r="U3780" s="40"/>
      <c r="V3780" s="39"/>
      <c r="W3780" s="69"/>
      <c r="Y3780" t="s">
        <v>40</v>
      </c>
      <c r="AA3780">
        <v>2079</v>
      </c>
      <c r="AB3780" t="b">
        <f>if((W3780=""),false,true)</f>
        <v>0</v>
      </c>
      <c r="AD3780" s="8"/>
    </row>
    <row r="3781" ht="14.25" customHeight="1">
      <c r="A3781" s="38">
        <v>1287</v>
      </c>
      <c r="B3781" s="46" t="s">
        <v>44</v>
      </c>
      <c r="C3781" s="46" t="s">
        <v>45</v>
      </c>
      <c r="D3781" s="46" t="s">
        <v>4712</v>
      </c>
      <c r="E3781" s="46" t="s">
        <v>4713</v>
      </c>
      <c r="F3781" t="s">
        <v>48</v>
      </c>
      <c r="G3781" s="46" t="s">
        <v>49</v>
      </c>
      <c r="H3781">
        <v>0.002167704105</v>
      </c>
      <c r="I3781" t="s">
        <v>37</v>
      </c>
      <c r="L3781" t="s">
        <v>50</v>
      </c>
      <c r="M3781" t="s">
        <v>39</v>
      </c>
      <c r="N3781" s="40"/>
      <c r="O3781" s="40"/>
      <c r="P3781" s="40"/>
      <c r="Q3781" s="40"/>
      <c r="R3781" s="39"/>
      <c r="S3781" s="39"/>
      <c r="T3781" s="39"/>
      <c r="U3781" s="40"/>
      <c r="V3781" s="39"/>
      <c r="W3781" s="69"/>
      <c r="Y3781" t="s">
        <v>40</v>
      </c>
      <c r="AA3781">
        <v>2079</v>
      </c>
      <c r="AB3781" s="46" t="b">
        <v>0</v>
      </c>
      <c r="AD3781" s="8"/>
    </row>
    <row r="3782" ht="14.25" customHeight="1">
      <c r="A3782" s="38">
        <v>1287</v>
      </c>
      <c r="B3782" s="46" t="s">
        <v>53</v>
      </c>
      <c r="C3782" s="46" t="s">
        <v>45</v>
      </c>
      <c r="D3782" s="46" t="s">
        <v>4712</v>
      </c>
      <c r="E3782" s="46" t="s">
        <v>4714</v>
      </c>
      <c r="F3782" t="s">
        <v>48</v>
      </c>
      <c r="G3782" s="46" t="s">
        <v>49</v>
      </c>
      <c r="H3782">
        <v>0.002691534804</v>
      </c>
      <c r="I3782" t="s">
        <v>37</v>
      </c>
      <c r="L3782" t="s">
        <v>50</v>
      </c>
      <c r="M3782" t="s">
        <v>39</v>
      </c>
      <c r="N3782" s="40"/>
      <c r="O3782" s="40"/>
      <c r="P3782" s="40"/>
      <c r="Q3782" s="40"/>
      <c r="R3782" s="39"/>
      <c r="S3782" s="39"/>
      <c r="T3782" s="39"/>
      <c r="U3782" s="40"/>
      <c r="V3782" s="39"/>
      <c r="W3782" s="69"/>
      <c r="Y3782" t="s">
        <v>40</v>
      </c>
      <c r="AA3782">
        <v>2079</v>
      </c>
      <c r="AB3782" s="46" t="b">
        <v>0</v>
      </c>
      <c r="AD3782" s="8"/>
    </row>
    <row r="3783" ht="14.25" customHeight="1">
      <c r="A3783" s="38">
        <v>1287</v>
      </c>
      <c r="B3783" s="46" t="s">
        <v>653</v>
      </c>
      <c r="C3783" s="46" t="s">
        <v>45</v>
      </c>
      <c r="D3783" s="46" t="s">
        <v>4715</v>
      </c>
      <c r="E3783" s="46" t="s">
        <v>4716</v>
      </c>
      <c r="F3783" t="s">
        <v>48</v>
      </c>
      <c r="G3783" s="46" t="s">
        <v>49</v>
      </c>
      <c r="H3783">
        <v>0.000001619944</v>
      </c>
      <c r="I3783" t="s">
        <v>37</v>
      </c>
      <c r="L3783" t="s">
        <v>50</v>
      </c>
      <c r="M3783" t="s">
        <v>39</v>
      </c>
      <c r="N3783" s="40"/>
      <c r="O3783" s="40"/>
      <c r="P3783" s="40"/>
      <c r="Q3783" s="40"/>
      <c r="R3783" s="39"/>
      <c r="S3783" s="39"/>
      <c r="T3783" s="39"/>
      <c r="U3783" s="40"/>
      <c r="V3783" s="39"/>
      <c r="W3783" s="69"/>
      <c r="Y3783" t="s">
        <v>40</v>
      </c>
      <c r="AA3783">
        <v>2080</v>
      </c>
      <c r="AB3783" s="46" t="b">
        <v>0</v>
      </c>
      <c r="AD3783" s="8"/>
    </row>
    <row r="3784" ht="14.25" customHeight="1">
      <c r="A3784" s="38">
        <v>1049</v>
      </c>
      <c r="B3784" s="46" t="s">
        <v>922</v>
      </c>
      <c r="C3784" s="46" t="s">
        <v>923</v>
      </c>
      <c r="D3784" s="11" t="s">
        <v>4717</v>
      </c>
      <c r="E3784" s="46" t="s">
        <v>4718</v>
      </c>
      <c r="F3784" s="7" t="s">
        <v>924</v>
      </c>
      <c r="G3784" s="7" t="s">
        <v>925</v>
      </c>
      <c r="H3784">
        <v>0.000767361489362</v>
      </c>
      <c r="I3784" t="s">
        <v>37</v>
      </c>
      <c r="K3784" s="47" t="s">
        <v>43</v>
      </c>
      <c r="L3784" s="47" t="s">
        <v>926</v>
      </c>
      <c r="M3784" t="s">
        <v>39</v>
      </c>
      <c r="N3784" s="71"/>
      <c r="O3784" s="71"/>
      <c r="P3784" s="71"/>
      <c r="Q3784" s="71"/>
      <c r="R3784" s="29"/>
      <c r="S3784" s="29"/>
      <c r="T3784" s="29"/>
      <c r="U3784" s="71"/>
      <c r="V3784" s="29"/>
      <c r="W3784" s="60"/>
      <c r="Y3784" t="s">
        <v>40</v>
      </c>
      <c r="AA3784" s="21">
        <v>6013</v>
      </c>
      <c r="AB3784" t="b">
        <f>if((W3784=""),false,true)</f>
        <v>0</v>
      </c>
      <c r="AD3784" s="37"/>
    </row>
    <row r="3785" ht="14.25" customHeight="1">
      <c r="A3785" s="38">
        <v>1049</v>
      </c>
      <c r="B3785" s="46" t="s">
        <v>922</v>
      </c>
      <c r="C3785" s="46" t="s">
        <v>923</v>
      </c>
      <c r="D3785" s="11" t="s">
        <v>4717</v>
      </c>
      <c r="E3785" s="11" t="s">
        <v>4718</v>
      </c>
      <c r="F3785" s="7" t="s">
        <v>927</v>
      </c>
      <c r="G3785" s="7" t="s">
        <v>928</v>
      </c>
      <c r="H3785">
        <v>0.045185594437492</v>
      </c>
      <c r="I3785" t="s">
        <v>37</v>
      </c>
      <c r="K3785" s="47" t="s">
        <v>43</v>
      </c>
      <c r="L3785" s="47" t="s">
        <v>926</v>
      </c>
      <c r="M3785" t="s">
        <v>39</v>
      </c>
      <c r="N3785" s="71"/>
      <c r="O3785" s="71"/>
      <c r="P3785" s="71"/>
      <c r="Q3785" s="71"/>
      <c r="R3785" s="29"/>
      <c r="S3785" s="29"/>
      <c r="T3785" s="29"/>
      <c r="U3785" s="71"/>
      <c r="V3785" s="29"/>
      <c r="W3785" s="60"/>
      <c r="Y3785" t="s">
        <v>40</v>
      </c>
      <c r="AA3785">
        <v>6013</v>
      </c>
      <c r="AB3785" t="b">
        <f>if((W3785=""),false,true)</f>
        <v>0</v>
      </c>
      <c r="AD3785" s="37"/>
    </row>
    <row r="3786" ht="14.25" customHeight="1">
      <c r="A3786" s="38">
        <v>1049</v>
      </c>
      <c r="B3786" s="46" t="s">
        <v>922</v>
      </c>
      <c r="C3786" s="46" t="s">
        <v>923</v>
      </c>
      <c r="D3786" s="11" t="s">
        <v>4717</v>
      </c>
      <c r="E3786" s="11" t="s">
        <v>4718</v>
      </c>
      <c r="F3786" s="7" t="s">
        <v>929</v>
      </c>
      <c r="G3786" s="7" t="s">
        <v>928</v>
      </c>
      <c r="H3786">
        <v>0.02494594726943</v>
      </c>
      <c r="I3786" t="s">
        <v>37</v>
      </c>
      <c r="K3786" s="47" t="s">
        <v>43</v>
      </c>
      <c r="L3786" s="47" t="s">
        <v>926</v>
      </c>
      <c r="M3786" t="s">
        <v>39</v>
      </c>
      <c r="N3786" s="71"/>
      <c r="O3786" s="71"/>
      <c r="P3786" s="71"/>
      <c r="Q3786" s="71"/>
      <c r="R3786" s="29"/>
      <c r="S3786" s="29"/>
      <c r="T3786" s="29"/>
      <c r="U3786" s="71"/>
      <c r="V3786" s="29"/>
      <c r="W3786" s="60"/>
      <c r="Y3786" t="s">
        <v>40</v>
      </c>
      <c r="AA3786">
        <v>6013</v>
      </c>
      <c r="AB3786" t="b">
        <f>if((W3786=""),false,true)</f>
        <v>0</v>
      </c>
      <c r="AD3786" s="37"/>
    </row>
    <row r="3787" ht="14.25" customHeight="1">
      <c r="A3787" s="38">
        <v>1049</v>
      </c>
      <c r="B3787" s="46" t="s">
        <v>922</v>
      </c>
      <c r="C3787" s="46" t="s">
        <v>923</v>
      </c>
      <c r="D3787" s="11" t="s">
        <v>4717</v>
      </c>
      <c r="E3787" s="11" t="s">
        <v>4718</v>
      </c>
      <c r="F3787" s="7" t="s">
        <v>930</v>
      </c>
      <c r="G3787" s="7" t="s">
        <v>928</v>
      </c>
      <c r="H3787">
        <v>0.011776059735208</v>
      </c>
      <c r="I3787" t="s">
        <v>37</v>
      </c>
      <c r="K3787" s="47" t="s">
        <v>43</v>
      </c>
      <c r="L3787" s="47" t="s">
        <v>926</v>
      </c>
      <c r="M3787" t="s">
        <v>39</v>
      </c>
      <c r="N3787" s="71"/>
      <c r="O3787" s="71"/>
      <c r="P3787" s="71"/>
      <c r="Q3787" s="71"/>
      <c r="R3787" s="29"/>
      <c r="S3787" s="29"/>
      <c r="T3787" s="29"/>
      <c r="U3787" s="71"/>
      <c r="V3787" s="29"/>
      <c r="W3787" s="60"/>
      <c r="Y3787" t="s">
        <v>40</v>
      </c>
      <c r="AA3787">
        <v>6013</v>
      </c>
      <c r="AB3787" t="b">
        <f>if((W3787=""),false,true)</f>
        <v>0</v>
      </c>
      <c r="AD3787" s="37"/>
    </row>
    <row r="3788" ht="14.25" customHeight="1">
      <c r="A3788" s="38">
        <v>1049</v>
      </c>
      <c r="B3788" s="46" t="s">
        <v>922</v>
      </c>
      <c r="C3788" s="46" t="s">
        <v>923</v>
      </c>
      <c r="D3788" s="11" t="s">
        <v>4717</v>
      </c>
      <c r="E3788" s="11" t="s">
        <v>4718</v>
      </c>
      <c r="F3788" s="11" t="s">
        <v>48</v>
      </c>
      <c r="G3788" s="11" t="s">
        <v>49</v>
      </c>
      <c r="H3788">
        <v>0.022646443075931</v>
      </c>
      <c r="I3788" t="s">
        <v>37</v>
      </c>
      <c r="K3788" s="47" t="s">
        <v>43</v>
      </c>
      <c r="L3788" s="47" t="s">
        <v>926</v>
      </c>
      <c r="M3788" t="s">
        <v>39</v>
      </c>
      <c r="N3788" s="71"/>
      <c r="O3788" s="71"/>
      <c r="P3788" s="71"/>
      <c r="Q3788" s="71"/>
      <c r="R3788" s="29"/>
      <c r="S3788" s="29"/>
      <c r="T3788" s="29"/>
      <c r="U3788" s="71"/>
      <c r="V3788" s="29"/>
      <c r="W3788" s="60"/>
      <c r="Y3788" t="s">
        <v>40</v>
      </c>
      <c r="AA3788">
        <v>6013</v>
      </c>
      <c r="AB3788" t="b">
        <f>if((W3788=""),false,true)</f>
        <v>0</v>
      </c>
      <c r="AD3788" s="37"/>
    </row>
    <row r="3789" ht="14.25" customHeight="1">
      <c r="A3789" s="38">
        <v>1287</v>
      </c>
      <c r="B3789" s="46" t="s">
        <v>53</v>
      </c>
      <c r="C3789" s="46" t="s">
        <v>45</v>
      </c>
      <c r="D3789" s="46" t="s">
        <v>4719</v>
      </c>
      <c r="E3789" s="46" t="s">
        <v>4720</v>
      </c>
      <c r="F3789" t="s">
        <v>48</v>
      </c>
      <c r="G3789" s="46" t="s">
        <v>49</v>
      </c>
      <c r="H3789">
        <v>0.169824365246</v>
      </c>
      <c r="I3789" t="s">
        <v>37</v>
      </c>
      <c r="L3789" t="s">
        <v>50</v>
      </c>
      <c r="M3789" t="s">
        <v>39</v>
      </c>
      <c r="N3789" s="40"/>
      <c r="O3789" s="40"/>
      <c r="P3789" s="40"/>
      <c r="Q3789" s="40"/>
      <c r="R3789" s="39"/>
      <c r="S3789" s="39"/>
      <c r="T3789" s="39"/>
      <c r="U3789" s="40"/>
      <c r="V3789" s="39"/>
      <c r="W3789" s="69"/>
      <c r="Y3789" t="s">
        <v>40</v>
      </c>
      <c r="AA3789">
        <v>2095</v>
      </c>
      <c r="AB3789" s="46" t="b">
        <v>0</v>
      </c>
      <c r="AD3789" s="8"/>
    </row>
    <row r="3790" ht="14.25" customHeight="1">
      <c r="A3790" s="38">
        <v>1287</v>
      </c>
      <c r="B3790" s="46" t="s">
        <v>53</v>
      </c>
      <c r="C3790" s="46" t="s">
        <v>45</v>
      </c>
      <c r="D3790" s="46" t="s">
        <v>4721</v>
      </c>
      <c r="E3790" s="46" t="s">
        <v>4722</v>
      </c>
      <c r="F3790" t="s">
        <v>48</v>
      </c>
      <c r="G3790" s="46" t="s">
        <v>49</v>
      </c>
      <c r="H3790">
        <v>0.012882495517</v>
      </c>
      <c r="I3790" t="s">
        <v>37</v>
      </c>
      <c r="L3790" t="s">
        <v>50</v>
      </c>
      <c r="M3790" t="s">
        <v>39</v>
      </c>
      <c r="N3790" s="40"/>
      <c r="O3790" s="40"/>
      <c r="P3790" s="40"/>
      <c r="Q3790" s="40"/>
      <c r="R3790" s="39"/>
      <c r="S3790" s="39"/>
      <c r="T3790" s="39"/>
      <c r="U3790" s="40"/>
      <c r="V3790" s="39"/>
      <c r="W3790" s="69"/>
      <c r="Y3790" t="s">
        <v>294</v>
      </c>
      <c r="AA3790">
        <v>11843</v>
      </c>
      <c r="AB3790" s="46" t="b">
        <v>0</v>
      </c>
      <c r="AD3790" s="8"/>
    </row>
    <row r="3791" ht="14.25" customHeight="1">
      <c r="A3791" s="38">
        <v>1287</v>
      </c>
      <c r="B3791" s="46" t="s">
        <v>174</v>
      </c>
      <c r="C3791" s="46" t="s">
        <v>45</v>
      </c>
      <c r="D3791" s="46" t="s">
        <v>4721</v>
      </c>
      <c r="E3791" s="46" t="s">
        <v>4723</v>
      </c>
      <c r="F3791" t="s">
        <v>48</v>
      </c>
      <c r="G3791" s="46" t="s">
        <v>49</v>
      </c>
      <c r="H3791">
        <v>0.012882495517</v>
      </c>
      <c r="I3791" t="s">
        <v>37</v>
      </c>
      <c r="L3791" t="s">
        <v>50</v>
      </c>
      <c r="M3791" t="s">
        <v>39</v>
      </c>
      <c r="N3791" s="40"/>
      <c r="O3791" s="40"/>
      <c r="P3791" s="40"/>
      <c r="Q3791" s="40"/>
      <c r="R3791" s="39"/>
      <c r="S3791" s="39"/>
      <c r="T3791" s="39"/>
      <c r="U3791" s="40"/>
      <c r="V3791" s="39"/>
      <c r="W3791" s="69"/>
      <c r="Y3791" t="s">
        <v>294</v>
      </c>
      <c r="AA3791">
        <v>11843</v>
      </c>
      <c r="AB3791" s="46" t="b">
        <v>0</v>
      </c>
      <c r="AD3791" s="8"/>
    </row>
    <row r="3792" ht="14.25" customHeight="1">
      <c r="A3792" s="38">
        <v>1287</v>
      </c>
      <c r="B3792" s="46" t="s">
        <v>53</v>
      </c>
      <c r="C3792" s="46" t="s">
        <v>45</v>
      </c>
      <c r="D3792" s="46" t="s">
        <v>4724</v>
      </c>
      <c r="E3792" s="46" t="s">
        <v>4725</v>
      </c>
      <c r="F3792" t="s">
        <v>48</v>
      </c>
      <c r="G3792" s="46" t="s">
        <v>49</v>
      </c>
      <c r="H3792">
        <v>0.002089296131</v>
      </c>
      <c r="I3792" t="s">
        <v>37</v>
      </c>
      <c r="L3792" t="s">
        <v>50</v>
      </c>
      <c r="M3792" t="s">
        <v>39</v>
      </c>
      <c r="N3792" s="40"/>
      <c r="O3792" s="40"/>
      <c r="P3792" s="40"/>
      <c r="Q3792" s="40"/>
      <c r="R3792" s="39"/>
      <c r="S3792" s="39"/>
      <c r="T3792" s="39"/>
      <c r="U3792" s="40"/>
      <c r="V3792" s="39"/>
      <c r="W3792" s="69"/>
      <c r="Y3792" t="s">
        <v>40</v>
      </c>
      <c r="AA3792">
        <v>5036525</v>
      </c>
      <c r="AB3792" s="46" t="b">
        <v>0</v>
      </c>
      <c r="AD3792" s="8"/>
    </row>
    <row r="3793" ht="14.25" customHeight="1">
      <c r="A3793" s="38">
        <v>1287</v>
      </c>
      <c r="B3793" s="46" t="s">
        <v>653</v>
      </c>
      <c r="C3793" s="46" t="s">
        <v>45</v>
      </c>
      <c r="D3793" s="46" t="s">
        <v>4724</v>
      </c>
      <c r="E3793" s="46" t="s">
        <v>4725</v>
      </c>
      <c r="F3793" t="s">
        <v>48</v>
      </c>
      <c r="G3793" s="46" t="s">
        <v>49</v>
      </c>
      <c r="H3793">
        <v>0.000660693448</v>
      </c>
      <c r="I3793" t="s">
        <v>37</v>
      </c>
      <c r="L3793" t="s">
        <v>50</v>
      </c>
      <c r="M3793" t="s">
        <v>39</v>
      </c>
      <c r="N3793" s="40"/>
      <c r="O3793" s="40"/>
      <c r="P3793" s="40"/>
      <c r="Q3793" s="40"/>
      <c r="R3793" s="39"/>
      <c r="S3793" s="39"/>
      <c r="T3793" s="39"/>
      <c r="U3793" s="40"/>
      <c r="V3793" s="39"/>
      <c r="W3793" s="69"/>
      <c r="Y3793" t="s">
        <v>40</v>
      </c>
      <c r="AA3793">
        <v>5036525</v>
      </c>
      <c r="AB3793" s="46" t="b">
        <v>0</v>
      </c>
      <c r="AD3793" s="8"/>
    </row>
    <row r="3794" ht="14.25" customHeight="1">
      <c r="A3794" s="38">
        <v>1287</v>
      </c>
      <c r="B3794" s="46" t="s">
        <v>53</v>
      </c>
      <c r="C3794" s="46" t="s">
        <v>45</v>
      </c>
      <c r="D3794" s="46" t="s">
        <v>4726</v>
      </c>
      <c r="E3794" s="46" t="s">
        <v>4727</v>
      </c>
      <c r="F3794" t="s">
        <v>48</v>
      </c>
      <c r="G3794" s="46" t="s">
        <v>49</v>
      </c>
      <c r="H3794">
        <v>0.002511886432</v>
      </c>
      <c r="I3794" t="s">
        <v>37</v>
      </c>
      <c r="L3794" t="s">
        <v>50</v>
      </c>
      <c r="M3794" t="s">
        <v>39</v>
      </c>
      <c r="N3794" s="40"/>
      <c r="O3794" s="40"/>
      <c r="P3794" s="40"/>
      <c r="Q3794" s="40"/>
      <c r="R3794" s="39"/>
      <c r="S3794" s="39"/>
      <c r="T3794" s="39"/>
      <c r="U3794" s="40"/>
      <c r="V3794" s="39"/>
      <c r="W3794" s="69"/>
      <c r="Y3794" t="s">
        <v>40</v>
      </c>
      <c r="AA3794">
        <v>23841</v>
      </c>
      <c r="AB3794" s="46" t="b">
        <v>0</v>
      </c>
      <c r="AD3794" s="8"/>
    </row>
    <row r="3795" ht="14.25" customHeight="1">
      <c r="A3795" s="38">
        <v>1287</v>
      </c>
      <c r="B3795" s="46" t="s">
        <v>53</v>
      </c>
      <c r="C3795" s="46" t="s">
        <v>45</v>
      </c>
      <c r="D3795" s="46" t="s">
        <v>4728</v>
      </c>
      <c r="E3795" s="46" t="s">
        <v>4729</v>
      </c>
      <c r="F3795" t="s">
        <v>48</v>
      </c>
      <c r="G3795" s="46" t="s">
        <v>49</v>
      </c>
      <c r="H3795">
        <v>0.000000199526</v>
      </c>
      <c r="I3795" t="s">
        <v>37</v>
      </c>
      <c r="L3795" t="s">
        <v>50</v>
      </c>
      <c r="M3795" t="s">
        <v>39</v>
      </c>
      <c r="N3795" s="40"/>
      <c r="O3795" s="40"/>
      <c r="P3795" s="40"/>
      <c r="Q3795" s="40"/>
      <c r="R3795" s="39"/>
      <c r="S3795" s="39"/>
      <c r="T3795" s="39"/>
      <c r="U3795" s="40"/>
      <c r="V3795" s="39"/>
      <c r="W3795" s="69"/>
      <c r="Y3795" t="s">
        <v>40</v>
      </c>
      <c r="AA3795">
        <v>456374</v>
      </c>
      <c r="AB3795" s="46" t="b">
        <v>0</v>
      </c>
      <c r="AD3795" s="8"/>
    </row>
    <row r="3796" ht="14.25" customHeight="1">
      <c r="A3796" s="38">
        <v>1287</v>
      </c>
      <c r="B3796" s="46" t="s">
        <v>174</v>
      </c>
      <c r="C3796" s="46" t="s">
        <v>45</v>
      </c>
      <c r="D3796" s="46" t="s">
        <v>4730</v>
      </c>
      <c r="E3796" s="46" t="s">
        <v>4731</v>
      </c>
      <c r="F3796" t="s">
        <v>48</v>
      </c>
      <c r="G3796" s="46" t="s">
        <v>49</v>
      </c>
      <c r="H3796">
        <v>0.000173780083</v>
      </c>
      <c r="I3796" t="s">
        <v>37</v>
      </c>
      <c r="L3796" s="46" t="str">
        <f>((I3796&amp;A3796)&amp;"-")&amp;B3796</f>
        <v>REF1287-Wang 99 - S2</v>
      </c>
      <c r="M3796" t="s">
        <v>39</v>
      </c>
      <c r="N3796" s="40"/>
      <c r="O3796" s="40"/>
      <c r="P3796" s="40"/>
      <c r="Q3796" s="40"/>
      <c r="R3796" s="39"/>
      <c r="S3796" s="39"/>
      <c r="T3796" s="39"/>
      <c r="U3796" s="40"/>
      <c r="V3796" s="39"/>
      <c r="W3796" s="69"/>
      <c r="Y3796" t="s">
        <v>40</v>
      </c>
      <c r="AA3796">
        <v>25948811</v>
      </c>
      <c r="AB3796" s="46" t="b">
        <v>0</v>
      </c>
      <c r="AD3796" s="8"/>
    </row>
    <row r="3797" ht="14.25" customHeight="1">
      <c r="A3797" s="38">
        <v>1268</v>
      </c>
      <c r="B3797" s="46" t="s">
        <v>3548</v>
      </c>
      <c r="C3797" s="46" t="s">
        <v>3549</v>
      </c>
      <c r="D3797" s="46" t="s">
        <v>4732</v>
      </c>
      <c r="E3797" s="46" t="s">
        <v>4733</v>
      </c>
      <c r="F3797" s="7" t="s">
        <v>1281</v>
      </c>
      <c r="G3797" s="7" t="s">
        <v>2411</v>
      </c>
      <c r="H3797">
        <v>0.16771882258395</v>
      </c>
      <c r="I3797" t="s">
        <v>37</v>
      </c>
      <c r="K3797" t="s">
        <v>43</v>
      </c>
      <c r="L3797" t="s">
        <v>3553</v>
      </c>
      <c r="M3797" t="s">
        <v>39</v>
      </c>
      <c r="N3797" s="40"/>
      <c r="O3797" s="40"/>
      <c r="P3797" s="40"/>
      <c r="Q3797" s="40"/>
      <c r="R3797" s="39"/>
      <c r="S3797" s="39"/>
      <c r="T3797" s="39"/>
      <c r="U3797" s="40"/>
      <c r="V3797" s="39"/>
      <c r="W3797" s="69"/>
      <c r="Y3797" t="s">
        <v>40</v>
      </c>
      <c r="AA3797">
        <v>26950447</v>
      </c>
      <c r="AB3797" s="46" t="b">
        <f>if((W3797=""),false,true)</f>
        <v>0</v>
      </c>
      <c r="AD3797" s="8"/>
    </row>
    <row r="3798" ht="14.25" customHeight="1">
      <c r="A3798" s="38">
        <v>1287</v>
      </c>
      <c r="B3798" s="46" t="s">
        <v>53</v>
      </c>
      <c r="C3798" s="46" t="s">
        <v>45</v>
      </c>
      <c r="D3798" s="46" t="s">
        <v>4734</v>
      </c>
      <c r="E3798" s="46" t="s">
        <v>4735</v>
      </c>
      <c r="F3798" t="s">
        <v>48</v>
      </c>
      <c r="G3798" s="46" t="s">
        <v>49</v>
      </c>
      <c r="H3798">
        <v>0.000204173794</v>
      </c>
      <c r="I3798" t="s">
        <v>37</v>
      </c>
      <c r="L3798" t="s">
        <v>50</v>
      </c>
      <c r="M3798" t="s">
        <v>39</v>
      </c>
      <c r="N3798" s="40"/>
      <c r="O3798" s="40"/>
      <c r="P3798" s="40"/>
      <c r="Q3798" s="40"/>
      <c r="R3798" s="39"/>
      <c r="S3798" s="39"/>
      <c r="T3798" s="39"/>
      <c r="U3798" s="40"/>
      <c r="V3798" s="39"/>
      <c r="W3798" s="69"/>
      <c r="Y3798" t="s">
        <v>40</v>
      </c>
      <c r="AA3798">
        <v>5898</v>
      </c>
      <c r="AB3798" s="46" t="b">
        <v>0</v>
      </c>
      <c r="AD3798" s="8"/>
    </row>
    <row r="3799" ht="14.25" customHeight="1">
      <c r="A3799" s="38">
        <v>1287</v>
      </c>
      <c r="B3799" s="46" t="s">
        <v>53</v>
      </c>
      <c r="C3799" s="46" t="s">
        <v>45</v>
      </c>
      <c r="D3799" s="46" t="s">
        <v>4736</v>
      </c>
      <c r="E3799" s="46" t="s">
        <v>4737</v>
      </c>
      <c r="F3799" t="s">
        <v>48</v>
      </c>
      <c r="G3799" s="46" t="s">
        <v>49</v>
      </c>
      <c r="H3799">
        <v>0.000069183097</v>
      </c>
      <c r="I3799" t="s">
        <v>37</v>
      </c>
      <c r="L3799" t="s">
        <v>50</v>
      </c>
      <c r="M3799" t="s">
        <v>39</v>
      </c>
      <c r="N3799" s="40"/>
      <c r="O3799" s="40"/>
      <c r="P3799" s="40"/>
      <c r="Q3799" s="40"/>
      <c r="R3799" s="39"/>
      <c r="S3799" s="39"/>
      <c r="T3799" s="39"/>
      <c r="U3799" s="40"/>
      <c r="V3799" s="39"/>
      <c r="W3799" s="69"/>
      <c r="Y3799" t="s">
        <v>40</v>
      </c>
      <c r="AA3799">
        <v>5668</v>
      </c>
      <c r="AB3799" s="46" t="b">
        <v>0</v>
      </c>
      <c r="AD3799" s="8"/>
    </row>
    <row r="3800" ht="14.25" customHeight="1">
      <c r="A3800" s="38">
        <v>1287</v>
      </c>
      <c r="B3800" s="46" t="s">
        <v>53</v>
      </c>
      <c r="C3800" s="46" t="s">
        <v>45</v>
      </c>
      <c r="D3800" s="46" t="s">
        <v>4738</v>
      </c>
      <c r="E3800" s="46" t="s">
        <v>4739</v>
      </c>
      <c r="F3800" t="s">
        <v>48</v>
      </c>
      <c r="G3800" s="46" t="s">
        <v>49</v>
      </c>
      <c r="H3800">
        <v>0.000741310241</v>
      </c>
      <c r="I3800" t="s">
        <v>37</v>
      </c>
      <c r="L3800" t="s">
        <v>50</v>
      </c>
      <c r="M3800" t="s">
        <v>39</v>
      </c>
      <c r="N3800" s="40"/>
      <c r="O3800" s="40"/>
      <c r="P3800" s="40"/>
      <c r="Q3800" s="40"/>
      <c r="R3800" s="39"/>
      <c r="S3800" s="39"/>
      <c r="T3800" s="39"/>
      <c r="U3800" s="40"/>
      <c r="V3800" s="39"/>
      <c r="W3800" s="69"/>
      <c r="Y3800" t="s">
        <v>294</v>
      </c>
      <c r="AA3800">
        <v>553166</v>
      </c>
      <c r="AB3800" s="46" t="b">
        <v>0</v>
      </c>
      <c r="AD3800" s="8"/>
    </row>
    <row r="3801" ht="14.25" customHeight="1">
      <c r="A3801" s="38">
        <v>1287</v>
      </c>
      <c r="B3801" s="46" t="s">
        <v>53</v>
      </c>
      <c r="C3801" s="46" t="s">
        <v>45</v>
      </c>
      <c r="D3801" s="46" t="s">
        <v>4738</v>
      </c>
      <c r="E3801" s="46" t="s">
        <v>4739</v>
      </c>
      <c r="F3801" t="s">
        <v>48</v>
      </c>
      <c r="G3801" s="46" t="s">
        <v>49</v>
      </c>
      <c r="H3801">
        <v>0.000741310241</v>
      </c>
      <c r="I3801" t="s">
        <v>37</v>
      </c>
      <c r="L3801" t="s">
        <v>50</v>
      </c>
      <c r="M3801" t="s">
        <v>39</v>
      </c>
      <c r="N3801" s="40"/>
      <c r="O3801" s="40"/>
      <c r="P3801" s="40"/>
      <c r="Q3801" s="40"/>
      <c r="R3801" s="39"/>
      <c r="S3801" s="39"/>
      <c r="T3801" s="39"/>
      <c r="U3801" s="40"/>
      <c r="V3801" s="39"/>
      <c r="W3801" s="69"/>
      <c r="Y3801" t="s">
        <v>294</v>
      </c>
      <c r="AA3801">
        <v>553166</v>
      </c>
      <c r="AB3801" s="46" t="b">
        <v>0</v>
      </c>
      <c r="AD3801" s="8"/>
    </row>
    <row r="3802" ht="14.25" customHeight="1">
      <c r="A3802" s="38">
        <v>29</v>
      </c>
      <c r="B3802" s="44" t="s">
        <v>4740</v>
      </c>
      <c r="C3802" s="46" t="s">
        <v>4741</v>
      </c>
      <c r="D3802" s="46" t="s">
        <v>3007</v>
      </c>
      <c r="E3802" s="46" t="s">
        <v>4742</v>
      </c>
      <c r="F3802" s="41" t="s">
        <v>434</v>
      </c>
      <c r="G3802" s="41" t="s">
        <v>435</v>
      </c>
      <c r="H3802" s="65">
        <v>10.97</v>
      </c>
      <c r="I3802" t="s">
        <v>431</v>
      </c>
      <c r="K3802" s="46"/>
      <c r="L3802" s="46" t="str">
        <f>((I3802&amp;A3802)&amp;"-")&amp;B3802</f>
        <v>ONSC29-G</v>
      </c>
      <c r="M3802" t="s">
        <v>432</v>
      </c>
      <c r="N3802" s="40"/>
      <c r="O3802" s="40"/>
      <c r="P3802" s="40"/>
      <c r="Q3802" s="40"/>
      <c r="R3802" s="39"/>
      <c r="S3802" s="39"/>
      <c r="T3802" s="39"/>
      <c r="U3802" s="40"/>
      <c r="V3802" s="39"/>
      <c r="W3802" s="69"/>
      <c r="Y3802" t="s">
        <v>294</v>
      </c>
      <c r="AA3802">
        <v>5889</v>
      </c>
      <c r="AB3802" t="b">
        <f>if((W3802=""),false,true)</f>
        <v>0</v>
      </c>
      <c r="AD3802" s="8"/>
    </row>
    <row r="3803" ht="14.25" customHeight="1">
      <c r="A3803" s="38">
        <v>1287</v>
      </c>
      <c r="B3803" s="46" t="s">
        <v>53</v>
      </c>
      <c r="C3803" s="46" t="s">
        <v>45</v>
      </c>
      <c r="D3803" s="46" t="s">
        <v>3007</v>
      </c>
      <c r="E3803" s="46" t="s">
        <v>4742</v>
      </c>
      <c r="F3803" t="s">
        <v>48</v>
      </c>
      <c r="G3803" s="46" t="s">
        <v>49</v>
      </c>
      <c r="H3803">
        <v>0.389045144994</v>
      </c>
      <c r="I3803" t="s">
        <v>37</v>
      </c>
      <c r="L3803" t="s">
        <v>50</v>
      </c>
      <c r="M3803" t="s">
        <v>39</v>
      </c>
      <c r="N3803" s="40"/>
      <c r="O3803" s="40"/>
      <c r="P3803" s="40"/>
      <c r="Q3803" s="40"/>
      <c r="R3803" s="39"/>
      <c r="S3803" s="39"/>
      <c r="T3803" s="39"/>
      <c r="U3803" s="40"/>
      <c r="V3803" s="39"/>
      <c r="W3803" s="69"/>
      <c r="Y3803" t="s">
        <v>294</v>
      </c>
      <c r="AA3803">
        <v>5889</v>
      </c>
      <c r="AB3803" s="46" t="b">
        <v>0</v>
      </c>
      <c r="AD3803" s="8"/>
    </row>
    <row r="3804" ht="14.25" customHeight="1">
      <c r="A3804" s="38">
        <v>1287</v>
      </c>
      <c r="B3804" s="46" t="s">
        <v>53</v>
      </c>
      <c r="C3804" s="46" t="s">
        <v>45</v>
      </c>
      <c r="D3804" s="46" t="s">
        <v>4743</v>
      </c>
      <c r="E3804" s="46" t="s">
        <v>4744</v>
      </c>
      <c r="F3804" t="s">
        <v>48</v>
      </c>
      <c r="G3804" s="46" t="s">
        <v>49</v>
      </c>
      <c r="H3804">
        <v>0.014125375446</v>
      </c>
      <c r="I3804" t="s">
        <v>37</v>
      </c>
      <c r="L3804" t="s">
        <v>50</v>
      </c>
      <c r="M3804" t="s">
        <v>39</v>
      </c>
      <c r="N3804" s="40"/>
      <c r="O3804" s="40"/>
      <c r="P3804" s="40"/>
      <c r="Q3804" s="40"/>
      <c r="R3804" s="39"/>
      <c r="S3804" s="39"/>
      <c r="T3804" s="39"/>
      <c r="U3804" s="40"/>
      <c r="V3804" s="39"/>
      <c r="W3804" s="69"/>
      <c r="Y3804" t="s">
        <v>294</v>
      </c>
      <c r="AA3804">
        <v>7238</v>
      </c>
      <c r="AB3804" s="46" t="b">
        <v>0</v>
      </c>
      <c r="AD3804" s="8"/>
    </row>
    <row r="3805" ht="14.25" customHeight="1">
      <c r="A3805" s="38">
        <v>1287</v>
      </c>
      <c r="B3805" s="46" t="s">
        <v>174</v>
      </c>
      <c r="C3805" s="46" t="s">
        <v>45</v>
      </c>
      <c r="D3805" s="46" t="s">
        <v>4743</v>
      </c>
      <c r="E3805" s="46" t="s">
        <v>4744</v>
      </c>
      <c r="F3805" t="s">
        <v>48</v>
      </c>
      <c r="G3805" s="46" t="s">
        <v>49</v>
      </c>
      <c r="H3805">
        <v>0.014125375446</v>
      </c>
      <c r="I3805" t="s">
        <v>37</v>
      </c>
      <c r="L3805" t="s">
        <v>50</v>
      </c>
      <c r="M3805" t="s">
        <v>39</v>
      </c>
      <c r="N3805" s="40"/>
      <c r="O3805" s="40"/>
      <c r="P3805" s="40"/>
      <c r="Q3805" s="40"/>
      <c r="R3805" s="39"/>
      <c r="S3805" s="39"/>
      <c r="T3805" s="39"/>
      <c r="U3805" s="40"/>
      <c r="V3805" s="39"/>
      <c r="W3805" s="69"/>
      <c r="Y3805" t="s">
        <v>294</v>
      </c>
      <c r="AA3805">
        <v>7238</v>
      </c>
      <c r="AB3805" s="46" t="b">
        <v>0</v>
      </c>
      <c r="AD3805" s="8"/>
    </row>
    <row r="3806" ht="14.25" customHeight="1">
      <c r="A3806" s="38">
        <v>1287</v>
      </c>
      <c r="B3806" s="46" t="s">
        <v>174</v>
      </c>
      <c r="C3806" s="46" t="s">
        <v>45</v>
      </c>
      <c r="D3806" s="46" t="s">
        <v>4743</v>
      </c>
      <c r="E3806" s="46" t="s">
        <v>4744</v>
      </c>
      <c r="F3806" t="s">
        <v>48</v>
      </c>
      <c r="G3806" s="46" t="s">
        <v>49</v>
      </c>
      <c r="H3806">
        <v>0.014125375446</v>
      </c>
      <c r="I3806" t="s">
        <v>37</v>
      </c>
      <c r="L3806" t="s">
        <v>50</v>
      </c>
      <c r="M3806" t="s">
        <v>39</v>
      </c>
      <c r="N3806" s="40"/>
      <c r="O3806" s="40"/>
      <c r="P3806" s="40"/>
      <c r="Q3806" s="40"/>
      <c r="R3806" s="39"/>
      <c r="S3806" s="39"/>
      <c r="T3806" s="39"/>
      <c r="U3806" s="40"/>
      <c r="V3806" s="39"/>
      <c r="W3806" s="69"/>
      <c r="Y3806" t="s">
        <v>294</v>
      </c>
      <c r="AA3806">
        <v>7238</v>
      </c>
      <c r="AB3806" s="46" t="b">
        <v>0</v>
      </c>
      <c r="AD3806" s="8"/>
    </row>
    <row r="3807" ht="14.25" customHeight="1">
      <c r="A3807" s="38">
        <v>1287</v>
      </c>
      <c r="B3807" s="46" t="s">
        <v>53</v>
      </c>
      <c r="C3807" s="46" t="s">
        <v>45</v>
      </c>
      <c r="D3807" s="46" t="s">
        <v>4745</v>
      </c>
      <c r="E3807" s="46" t="s">
        <v>4746</v>
      </c>
      <c r="F3807" t="s">
        <v>48</v>
      </c>
      <c r="G3807" s="46" t="s">
        <v>49</v>
      </c>
      <c r="H3807">
        <v>0.024547089157</v>
      </c>
      <c r="I3807" t="s">
        <v>37</v>
      </c>
      <c r="L3807" t="s">
        <v>50</v>
      </c>
      <c r="M3807" t="s">
        <v>39</v>
      </c>
      <c r="N3807" s="40"/>
      <c r="O3807" s="40"/>
      <c r="P3807" s="40"/>
      <c r="Q3807" s="40"/>
      <c r="R3807" s="39"/>
      <c r="S3807" s="39"/>
      <c r="T3807" s="39"/>
      <c r="U3807" s="40"/>
      <c r="V3807" s="39"/>
      <c r="W3807" s="69"/>
      <c r="Y3807" t="s">
        <v>40</v>
      </c>
      <c r="AA3807">
        <v>2114</v>
      </c>
      <c r="AB3807" s="46" t="b">
        <v>0</v>
      </c>
      <c r="AD3807" s="8"/>
    </row>
    <row r="3808" ht="14.25" customHeight="1">
      <c r="A3808" s="38">
        <v>1287</v>
      </c>
      <c r="B3808" s="46" t="s">
        <v>53</v>
      </c>
      <c r="C3808" s="46" t="s">
        <v>45</v>
      </c>
      <c r="D3808" s="46" t="s">
        <v>4747</v>
      </c>
      <c r="E3808" s="46" t="s">
        <v>4748</v>
      </c>
      <c r="F3808" t="s">
        <v>48</v>
      </c>
      <c r="G3808" s="46" t="s">
        <v>49</v>
      </c>
      <c r="H3808">
        <v>0.002511886432</v>
      </c>
      <c r="I3808" t="s">
        <v>37</v>
      </c>
      <c r="L3808" t="s">
        <v>50</v>
      </c>
      <c r="M3808" t="s">
        <v>39</v>
      </c>
      <c r="N3808" s="40"/>
      <c r="O3808" s="40"/>
      <c r="P3808" s="40"/>
      <c r="Q3808" s="40"/>
      <c r="R3808" s="39"/>
      <c r="S3808" s="39"/>
      <c r="T3808" s="39"/>
      <c r="U3808" s="40"/>
      <c r="V3808" s="39"/>
      <c r="W3808" s="69"/>
      <c r="Y3808" t="s">
        <v>40</v>
      </c>
      <c r="AA3808">
        <v>2115</v>
      </c>
      <c r="AB3808" s="46" t="b">
        <v>0</v>
      </c>
      <c r="AD3808" s="8"/>
    </row>
    <row r="3809" ht="14.25" customHeight="1">
      <c r="A3809" s="38">
        <v>997</v>
      </c>
      <c r="B3809" s="44" t="s">
        <v>638</v>
      </c>
      <c r="C3809" s="46" t="s">
        <v>639</v>
      </c>
      <c r="D3809" s="46" t="s">
        <v>4749</v>
      </c>
      <c r="E3809" s="46" t="s">
        <v>4750</v>
      </c>
      <c r="F3809" s="5" t="s">
        <v>35</v>
      </c>
      <c r="G3809" s="5" t="s">
        <v>36</v>
      </c>
      <c r="H3809" s="65">
        <v>0.012302688</v>
      </c>
      <c r="I3809" t="s">
        <v>37</v>
      </c>
      <c r="K3809" s="47"/>
      <c r="L3809" s="47" t="str">
        <f>((I3809&amp;A3809)&amp;"-")&amp;B3809</f>
        <v>REF997-Kia Sepassi and Samuel H. Yalkowsky. Solubility Prediction in Octanol: A Technical Note. AAPS PharmSciTech 2006; 7 (1) Article 26</v>
      </c>
      <c r="M3809" t="s">
        <v>39</v>
      </c>
      <c r="N3809" s="71"/>
      <c r="O3809" s="71"/>
      <c r="P3809" s="71"/>
      <c r="Q3809" s="71"/>
      <c r="R3809" s="29"/>
      <c r="S3809" s="29"/>
      <c r="T3809" s="29"/>
      <c r="U3809" s="71"/>
      <c r="V3809" s="29"/>
      <c r="W3809" s="60"/>
      <c r="Y3809" t="s">
        <v>40</v>
      </c>
      <c r="AA3809">
        <v>8111</v>
      </c>
      <c r="AB3809" t="b">
        <f>if((W3809=""),false,true)</f>
        <v>0</v>
      </c>
      <c r="AD3809" s="37"/>
    </row>
    <row r="3810" ht="14.25" customHeight="1">
      <c r="A3810" s="38">
        <v>997</v>
      </c>
      <c r="B3810" s="44" t="s">
        <v>638</v>
      </c>
      <c r="C3810" s="46" t="s">
        <v>639</v>
      </c>
      <c r="D3810" s="46" t="s">
        <v>4749</v>
      </c>
      <c r="E3810" s="46" t="s">
        <v>4750</v>
      </c>
      <c r="F3810" s="5" t="s">
        <v>35</v>
      </c>
      <c r="G3810" s="5" t="s">
        <v>36</v>
      </c>
      <c r="H3810" s="65">
        <v>0.016595869</v>
      </c>
      <c r="I3810" t="s">
        <v>37</v>
      </c>
      <c r="K3810" s="47"/>
      <c r="L3810" s="47" t="str">
        <f>((I3810&amp;A3810)&amp;"-")&amp;B3810</f>
        <v>REF997-Kia Sepassi and Samuel H. Yalkowsky. Solubility Prediction in Octanol: A Technical Note. AAPS PharmSciTech 2006; 7 (1) Article 26</v>
      </c>
      <c r="M3810" t="s">
        <v>39</v>
      </c>
      <c r="N3810" s="71"/>
      <c r="O3810" s="71"/>
      <c r="P3810" s="71"/>
      <c r="Q3810" s="71"/>
      <c r="R3810" s="29"/>
      <c r="S3810" s="29"/>
      <c r="T3810" s="29"/>
      <c r="U3810" s="71"/>
      <c r="V3810" s="29"/>
      <c r="W3810" s="60"/>
      <c r="Y3810" t="s">
        <v>40</v>
      </c>
      <c r="AA3810">
        <v>8111</v>
      </c>
      <c r="AB3810" t="b">
        <f>if((W3810=""),false,true)</f>
        <v>0</v>
      </c>
      <c r="AD3810" s="37"/>
    </row>
    <row r="3811" ht="14.25" customHeight="1">
      <c r="A3811" s="76">
        <v>1004</v>
      </c>
      <c r="B3811" s="44" t="s">
        <v>4751</v>
      </c>
      <c r="C3811" s="47" t="s">
        <v>4752</v>
      </c>
      <c r="D3811" s="47" t="s">
        <v>4749</v>
      </c>
      <c r="E3811" s="47" t="s">
        <v>4750</v>
      </c>
      <c r="F3811" s="5" t="s">
        <v>485</v>
      </c>
      <c r="G3811" s="5" t="s">
        <v>665</v>
      </c>
      <c r="H3811" s="65">
        <v>0.00871</v>
      </c>
      <c r="I3811" t="s">
        <v>37</v>
      </c>
      <c r="K3811" s="47"/>
      <c r="L3811" s="47" t="s">
        <v>4753</v>
      </c>
      <c r="M3811" t="s">
        <v>39</v>
      </c>
      <c r="N3811" s="71"/>
      <c r="O3811" s="71"/>
      <c r="P3811" s="71"/>
      <c r="Q3811" s="71"/>
      <c r="R3811" s="29"/>
      <c r="S3811" s="29"/>
      <c r="T3811" s="29"/>
      <c r="U3811" s="71"/>
      <c r="V3811" s="29"/>
      <c r="W3811" s="60"/>
      <c r="Y3811" t="s">
        <v>40</v>
      </c>
      <c r="AA3811">
        <v>8111</v>
      </c>
      <c r="AB3811" t="b">
        <f>if((W3811=""),false,true)</f>
        <v>0</v>
      </c>
      <c r="AD3811" s="37"/>
    </row>
    <row r="3812" ht="14.25" customHeight="1">
      <c r="A3812" s="76">
        <v>1004</v>
      </c>
      <c r="B3812" s="44" t="s">
        <v>4751</v>
      </c>
      <c r="C3812" s="47" t="s">
        <v>4752</v>
      </c>
      <c r="D3812" s="47" t="s">
        <v>4749</v>
      </c>
      <c r="E3812" s="47" t="s">
        <v>4750</v>
      </c>
      <c r="F3812" s="5" t="s">
        <v>547</v>
      </c>
      <c r="G3812" s="5" t="s">
        <v>548</v>
      </c>
      <c r="H3812" s="65">
        <v>0.01793</v>
      </c>
      <c r="I3812" t="s">
        <v>37</v>
      </c>
      <c r="K3812" s="47"/>
      <c r="L3812" s="47" t="s">
        <v>4753</v>
      </c>
      <c r="M3812" t="s">
        <v>39</v>
      </c>
      <c r="N3812" s="71"/>
      <c r="O3812" s="71"/>
      <c r="P3812" s="71"/>
      <c r="Q3812" s="71"/>
      <c r="R3812" s="29"/>
      <c r="S3812" s="29"/>
      <c r="T3812" s="29"/>
      <c r="U3812" s="71"/>
      <c r="V3812" s="29"/>
      <c r="W3812" s="60"/>
      <c r="Y3812" t="s">
        <v>40</v>
      </c>
      <c r="AA3812">
        <v>8111</v>
      </c>
      <c r="AB3812" t="b">
        <f>if((W3812=""),false,true)</f>
        <v>0</v>
      </c>
      <c r="AD3812" s="37"/>
    </row>
    <row r="3813" ht="14.25" customHeight="1">
      <c r="A3813" s="76">
        <v>1004</v>
      </c>
      <c r="B3813" s="44" t="s">
        <v>4751</v>
      </c>
      <c r="C3813" s="47" t="s">
        <v>4752</v>
      </c>
      <c r="D3813" s="47" t="s">
        <v>4749</v>
      </c>
      <c r="E3813" s="47" t="s">
        <v>4750</v>
      </c>
      <c r="F3813" s="5" t="s">
        <v>594</v>
      </c>
      <c r="G3813" s="5" t="s">
        <v>595</v>
      </c>
      <c r="H3813" s="65">
        <v>0.01317</v>
      </c>
      <c r="I3813" t="s">
        <v>37</v>
      </c>
      <c r="K3813" s="47"/>
      <c r="L3813" s="47" t="s">
        <v>4753</v>
      </c>
      <c r="M3813" t="s">
        <v>39</v>
      </c>
      <c r="N3813" s="71"/>
      <c r="O3813" s="71"/>
      <c r="P3813" s="71"/>
      <c r="Q3813" s="71"/>
      <c r="R3813" s="29"/>
      <c r="S3813" s="29"/>
      <c r="T3813" s="29"/>
      <c r="U3813" s="71"/>
      <c r="V3813" s="29"/>
      <c r="W3813" s="60"/>
      <c r="Y3813" t="s">
        <v>40</v>
      </c>
      <c r="AA3813">
        <v>8111</v>
      </c>
      <c r="AB3813" t="b">
        <f>if((W3813=""),false,true)</f>
        <v>0</v>
      </c>
      <c r="AD3813" s="37"/>
    </row>
    <row r="3814" ht="14.25" customHeight="1">
      <c r="A3814" s="76">
        <v>1004</v>
      </c>
      <c r="B3814" s="44" t="s">
        <v>4751</v>
      </c>
      <c r="C3814" s="47" t="s">
        <v>4752</v>
      </c>
      <c r="D3814" s="47" t="s">
        <v>4749</v>
      </c>
      <c r="E3814" s="47" t="s">
        <v>4750</v>
      </c>
      <c r="F3814" s="5" t="s">
        <v>598</v>
      </c>
      <c r="G3814" s="5" t="s">
        <v>599</v>
      </c>
      <c r="H3814" s="65">
        <v>0.01184</v>
      </c>
      <c r="I3814" t="s">
        <v>37</v>
      </c>
      <c r="K3814" s="47"/>
      <c r="L3814" s="47" t="s">
        <v>4753</v>
      </c>
      <c r="M3814" t="s">
        <v>39</v>
      </c>
      <c r="N3814" s="71"/>
      <c r="O3814" s="71"/>
      <c r="P3814" s="71"/>
      <c r="Q3814" s="71"/>
      <c r="R3814" s="29"/>
      <c r="S3814" s="29"/>
      <c r="T3814" s="29"/>
      <c r="U3814" s="71"/>
      <c r="V3814" s="29"/>
      <c r="W3814" s="60"/>
      <c r="Y3814" t="s">
        <v>40</v>
      </c>
      <c r="AA3814">
        <v>8111</v>
      </c>
      <c r="AB3814" t="b">
        <f>if((W3814=""),false,true)</f>
        <v>0</v>
      </c>
      <c r="AD3814" s="37"/>
    </row>
    <row r="3815" ht="14.25" customHeight="1">
      <c r="A3815" s="76">
        <v>1004</v>
      </c>
      <c r="B3815" s="44" t="s">
        <v>4751</v>
      </c>
      <c r="C3815" s="47" t="s">
        <v>4752</v>
      </c>
      <c r="D3815" s="47" t="s">
        <v>4749</v>
      </c>
      <c r="E3815" s="47" t="s">
        <v>4750</v>
      </c>
      <c r="F3815" s="5" t="s">
        <v>35</v>
      </c>
      <c r="G3815" s="5" t="s">
        <v>36</v>
      </c>
      <c r="H3815" s="65">
        <v>0.01364</v>
      </c>
      <c r="I3815" t="s">
        <v>37</v>
      </c>
      <c r="K3815" s="47"/>
      <c r="L3815" s="47" t="s">
        <v>4753</v>
      </c>
      <c r="M3815" t="s">
        <v>39</v>
      </c>
      <c r="N3815" s="71"/>
      <c r="O3815" s="71"/>
      <c r="P3815" s="71"/>
      <c r="Q3815" s="71"/>
      <c r="R3815" s="29"/>
      <c r="S3815" s="29"/>
      <c r="T3815" s="29"/>
      <c r="U3815" s="71"/>
      <c r="V3815" s="29"/>
      <c r="W3815" s="60"/>
      <c r="Y3815" t="s">
        <v>40</v>
      </c>
      <c r="AA3815">
        <v>8111</v>
      </c>
      <c r="AB3815" t="b">
        <f>if((W3815=""),false,true)</f>
        <v>0</v>
      </c>
      <c r="AD3815" s="37"/>
    </row>
    <row r="3816" ht="14.25" customHeight="1">
      <c r="A3816" s="76">
        <v>1004</v>
      </c>
      <c r="B3816" s="44" t="s">
        <v>4751</v>
      </c>
      <c r="C3816" s="47" t="s">
        <v>4752</v>
      </c>
      <c r="D3816" s="47" t="s">
        <v>4749</v>
      </c>
      <c r="E3816" s="47" t="s">
        <v>4750</v>
      </c>
      <c r="F3816" s="5" t="s">
        <v>669</v>
      </c>
      <c r="G3816" s="5" t="s">
        <v>670</v>
      </c>
      <c r="H3816" s="65">
        <v>0.0101</v>
      </c>
      <c r="I3816" t="s">
        <v>37</v>
      </c>
      <c r="K3816" s="47"/>
      <c r="L3816" s="47" t="s">
        <v>4753</v>
      </c>
      <c r="M3816" t="s">
        <v>39</v>
      </c>
      <c r="N3816" s="71"/>
      <c r="O3816" s="71"/>
      <c r="P3816" s="71"/>
      <c r="Q3816" s="71"/>
      <c r="R3816" s="29"/>
      <c r="S3816" s="29"/>
      <c r="T3816" s="29"/>
      <c r="U3816" s="71"/>
      <c r="V3816" s="29"/>
      <c r="W3816" s="60"/>
      <c r="Y3816" t="s">
        <v>40</v>
      </c>
      <c r="AA3816">
        <v>8111</v>
      </c>
      <c r="AB3816" t="b">
        <f>if((W3816=""),false,true)</f>
        <v>0</v>
      </c>
      <c r="AD3816" s="37"/>
    </row>
    <row r="3817" ht="14.25" customHeight="1">
      <c r="A3817" s="76">
        <v>1004</v>
      </c>
      <c r="B3817" s="44" t="s">
        <v>4751</v>
      </c>
      <c r="C3817" s="47" t="s">
        <v>4752</v>
      </c>
      <c r="D3817" s="47" t="s">
        <v>4749</v>
      </c>
      <c r="E3817" s="47" t="s">
        <v>4750</v>
      </c>
      <c r="F3817" s="5" t="s">
        <v>580</v>
      </c>
      <c r="G3817" s="5" t="s">
        <v>581</v>
      </c>
      <c r="H3817" s="65">
        <v>0.00787</v>
      </c>
      <c r="I3817" t="s">
        <v>37</v>
      </c>
      <c r="K3817" s="47"/>
      <c r="L3817" s="47" t="s">
        <v>4753</v>
      </c>
      <c r="M3817" t="s">
        <v>39</v>
      </c>
      <c r="N3817" s="71"/>
      <c r="O3817" s="71"/>
      <c r="P3817" s="71"/>
      <c r="Q3817" s="71"/>
      <c r="R3817" s="29"/>
      <c r="S3817" s="29"/>
      <c r="T3817" s="29"/>
      <c r="U3817" s="71"/>
      <c r="V3817" s="29"/>
      <c r="W3817" s="60"/>
      <c r="Y3817" t="s">
        <v>40</v>
      </c>
      <c r="AA3817">
        <v>8111</v>
      </c>
      <c r="AB3817" t="b">
        <f>if((W3817=""),false,true)</f>
        <v>0</v>
      </c>
      <c r="AD3817" s="37"/>
    </row>
    <row r="3818" ht="14.25" customHeight="1">
      <c r="A3818" s="76">
        <v>1004</v>
      </c>
      <c r="B3818" s="44" t="s">
        <v>4751</v>
      </c>
      <c r="C3818" s="47" t="s">
        <v>4752</v>
      </c>
      <c r="D3818" s="47" t="s">
        <v>4749</v>
      </c>
      <c r="E3818" s="47" t="s">
        <v>4750</v>
      </c>
      <c r="F3818" s="5" t="s">
        <v>584</v>
      </c>
      <c r="G3818" s="5" t="s">
        <v>988</v>
      </c>
      <c r="H3818" s="65">
        <v>0.00534</v>
      </c>
      <c r="I3818" t="s">
        <v>37</v>
      </c>
      <c r="K3818" s="47"/>
      <c r="L3818" s="47" t="s">
        <v>4753</v>
      </c>
      <c r="M3818" t="s">
        <v>39</v>
      </c>
      <c r="N3818" s="71"/>
      <c r="O3818" s="71"/>
      <c r="P3818" s="71"/>
      <c r="Q3818" s="71"/>
      <c r="R3818" s="29"/>
      <c r="S3818" s="29"/>
      <c r="T3818" s="29"/>
      <c r="U3818" s="71"/>
      <c r="V3818" s="29"/>
      <c r="W3818" s="60"/>
      <c r="Y3818" t="s">
        <v>40</v>
      </c>
      <c r="AA3818">
        <v>8111</v>
      </c>
      <c r="AB3818" t="b">
        <f>if((W3818=""),false,true)</f>
        <v>0</v>
      </c>
      <c r="AD3818" s="37"/>
    </row>
    <row r="3819" ht="14.25" customHeight="1">
      <c r="A3819" s="76">
        <v>1004</v>
      </c>
      <c r="B3819" s="44" t="s">
        <v>4751</v>
      </c>
      <c r="C3819" s="47" t="s">
        <v>4752</v>
      </c>
      <c r="D3819" s="47" t="s">
        <v>4749</v>
      </c>
      <c r="E3819" s="47" t="s">
        <v>4750</v>
      </c>
      <c r="F3819" s="5" t="s">
        <v>1832</v>
      </c>
      <c r="G3819" s="5" t="s">
        <v>1833</v>
      </c>
      <c r="H3819" s="65">
        <v>0.00655</v>
      </c>
      <c r="I3819" t="s">
        <v>37</v>
      </c>
      <c r="K3819" s="47"/>
      <c r="L3819" s="47" t="s">
        <v>4753</v>
      </c>
      <c r="M3819" t="s">
        <v>39</v>
      </c>
      <c r="N3819" s="71"/>
      <c r="O3819" s="71"/>
      <c r="P3819" s="71"/>
      <c r="Q3819" s="71"/>
      <c r="R3819" s="29"/>
      <c r="S3819" s="29"/>
      <c r="T3819" s="29"/>
      <c r="U3819" s="71"/>
      <c r="V3819" s="29"/>
      <c r="W3819" s="60"/>
      <c r="Y3819" t="s">
        <v>40</v>
      </c>
      <c r="AA3819">
        <v>8111</v>
      </c>
      <c r="AB3819" t="b">
        <f>if((W3819=""),false,true)</f>
        <v>0</v>
      </c>
      <c r="AD3819" s="37"/>
    </row>
    <row r="3820" ht="14.25" customHeight="1">
      <c r="A3820" s="76">
        <v>1004</v>
      </c>
      <c r="B3820" s="44" t="s">
        <v>4751</v>
      </c>
      <c r="C3820" s="47" t="s">
        <v>4752</v>
      </c>
      <c r="D3820" s="47" t="s">
        <v>4749</v>
      </c>
      <c r="E3820" s="47" t="s">
        <v>4750</v>
      </c>
      <c r="F3820" s="5" t="s">
        <v>586</v>
      </c>
      <c r="G3820" s="5" t="s">
        <v>587</v>
      </c>
      <c r="H3820" s="65">
        <v>0.05812</v>
      </c>
      <c r="I3820" t="s">
        <v>37</v>
      </c>
      <c r="K3820" s="47"/>
      <c r="L3820" s="47" t="s">
        <v>4753</v>
      </c>
      <c r="M3820" t="s">
        <v>39</v>
      </c>
      <c r="N3820" s="71"/>
      <c r="O3820" s="71"/>
      <c r="P3820" s="71"/>
      <c r="Q3820" s="71"/>
      <c r="R3820" s="29"/>
      <c r="S3820" s="29"/>
      <c r="T3820" s="29"/>
      <c r="U3820" s="71"/>
      <c r="V3820" s="29"/>
      <c r="W3820" s="60"/>
      <c r="Y3820" t="s">
        <v>40</v>
      </c>
      <c r="AA3820">
        <v>8111</v>
      </c>
      <c r="AB3820" t="b">
        <f>if((W3820=""),false,true)</f>
        <v>0</v>
      </c>
      <c r="AD3820" s="37"/>
    </row>
    <row r="3821" ht="14.25" customHeight="1">
      <c r="A3821" s="76">
        <v>1004</v>
      </c>
      <c r="B3821" s="44" t="s">
        <v>4751</v>
      </c>
      <c r="C3821" s="47" t="s">
        <v>4752</v>
      </c>
      <c r="D3821" s="47" t="s">
        <v>4749</v>
      </c>
      <c r="E3821" s="47" t="s">
        <v>4750</v>
      </c>
      <c r="F3821" s="5" t="s">
        <v>689</v>
      </c>
      <c r="G3821" s="5" t="s">
        <v>2620</v>
      </c>
      <c r="H3821" s="65">
        <v>0.0157</v>
      </c>
      <c r="I3821" t="s">
        <v>37</v>
      </c>
      <c r="K3821" s="47"/>
      <c r="L3821" s="47" t="s">
        <v>4753</v>
      </c>
      <c r="M3821" t="s">
        <v>39</v>
      </c>
      <c r="N3821" s="71"/>
      <c r="O3821" s="71"/>
      <c r="P3821" s="71"/>
      <c r="Q3821" s="71"/>
      <c r="R3821" s="29"/>
      <c r="S3821" s="29"/>
      <c r="T3821" s="29"/>
      <c r="U3821" s="71"/>
      <c r="V3821" s="29"/>
      <c r="W3821" s="60"/>
      <c r="Y3821" t="s">
        <v>40</v>
      </c>
      <c r="AA3821">
        <v>8111</v>
      </c>
      <c r="AB3821" t="b">
        <f>if((W3821=""),false,true)</f>
        <v>0</v>
      </c>
      <c r="AD3821" s="37"/>
    </row>
    <row r="3822" ht="14.25" customHeight="1">
      <c r="A3822" s="76">
        <v>1004</v>
      </c>
      <c r="B3822" s="44" t="s">
        <v>4751</v>
      </c>
      <c r="C3822" s="47" t="s">
        <v>4752</v>
      </c>
      <c r="D3822" s="47" t="s">
        <v>4749</v>
      </c>
      <c r="E3822" s="47" t="s">
        <v>4750</v>
      </c>
      <c r="F3822" s="5" t="s">
        <v>691</v>
      </c>
      <c r="G3822" s="5" t="s">
        <v>692</v>
      </c>
      <c r="H3822" s="65">
        <v>0.08256</v>
      </c>
      <c r="I3822" t="s">
        <v>37</v>
      </c>
      <c r="K3822" s="47"/>
      <c r="L3822" s="47" t="s">
        <v>4753</v>
      </c>
      <c r="M3822" t="s">
        <v>39</v>
      </c>
      <c r="N3822" s="71"/>
      <c r="O3822" s="71"/>
      <c r="P3822" s="71"/>
      <c r="Q3822" s="71"/>
      <c r="R3822" s="29"/>
      <c r="S3822" s="29"/>
      <c r="T3822" s="29"/>
      <c r="U3822" s="71"/>
      <c r="V3822" s="29"/>
      <c r="W3822" s="60"/>
      <c r="Y3822" t="s">
        <v>40</v>
      </c>
      <c r="AA3822">
        <v>8111</v>
      </c>
      <c r="AB3822" t="b">
        <f>if((W3822=""),false,true)</f>
        <v>0</v>
      </c>
      <c r="AD3822" s="37"/>
    </row>
    <row r="3823" ht="14.25" customHeight="1">
      <c r="A3823" s="76">
        <v>1004</v>
      </c>
      <c r="B3823" s="44" t="s">
        <v>4751</v>
      </c>
      <c r="C3823" s="47" t="s">
        <v>4752</v>
      </c>
      <c r="D3823" s="47" t="s">
        <v>4749</v>
      </c>
      <c r="E3823" s="47" t="s">
        <v>4750</v>
      </c>
      <c r="F3823" s="5" t="s">
        <v>1123</v>
      </c>
      <c r="G3823" s="5" t="s">
        <v>1124</v>
      </c>
      <c r="H3823" s="65">
        <v>0.04768</v>
      </c>
      <c r="I3823" t="s">
        <v>37</v>
      </c>
      <c r="K3823" s="47"/>
      <c r="L3823" s="47" t="s">
        <v>4753</v>
      </c>
      <c r="M3823" t="s">
        <v>39</v>
      </c>
      <c r="N3823" s="71"/>
      <c r="O3823" s="71"/>
      <c r="P3823" s="71"/>
      <c r="Q3823" s="71"/>
      <c r="R3823" s="29"/>
      <c r="S3823" s="29"/>
      <c r="T3823" s="29"/>
      <c r="U3823" s="71"/>
      <c r="V3823" s="29"/>
      <c r="W3823" s="60"/>
      <c r="Y3823" t="s">
        <v>40</v>
      </c>
      <c r="AA3823">
        <v>8111</v>
      </c>
      <c r="AB3823" t="b">
        <f>if((W3823=""),false,true)</f>
        <v>0</v>
      </c>
      <c r="AD3823" s="37"/>
    </row>
    <row r="3824" ht="14.25" customHeight="1">
      <c r="A3824" s="76">
        <v>1004</v>
      </c>
      <c r="B3824" s="44" t="s">
        <v>4751</v>
      </c>
      <c r="C3824" s="47" t="s">
        <v>4752</v>
      </c>
      <c r="D3824" s="47" t="s">
        <v>4749</v>
      </c>
      <c r="E3824" s="47" t="s">
        <v>4750</v>
      </c>
      <c r="F3824" s="5" t="s">
        <v>1601</v>
      </c>
      <c r="G3824" s="5" t="s">
        <v>3371</v>
      </c>
      <c r="H3824" s="65">
        <v>0.09711</v>
      </c>
      <c r="I3824" t="s">
        <v>37</v>
      </c>
      <c r="K3824" s="47"/>
      <c r="L3824" s="47" t="s">
        <v>4753</v>
      </c>
      <c r="M3824" t="s">
        <v>39</v>
      </c>
      <c r="N3824" s="71"/>
      <c r="O3824" s="71"/>
      <c r="P3824" s="71"/>
      <c r="Q3824" s="71"/>
      <c r="R3824" s="29"/>
      <c r="S3824" s="29"/>
      <c r="T3824" s="29"/>
      <c r="U3824" s="71"/>
      <c r="V3824" s="29"/>
      <c r="W3824" s="60"/>
      <c r="Y3824" t="s">
        <v>40</v>
      </c>
      <c r="AA3824">
        <v>8111</v>
      </c>
      <c r="AB3824" t="b">
        <f>if((W3824=""),false,true)</f>
        <v>0</v>
      </c>
      <c r="AD3824" s="37"/>
    </row>
    <row r="3825" ht="14.25" customHeight="1">
      <c r="A3825" s="76">
        <v>1004</v>
      </c>
      <c r="B3825" s="44" t="s">
        <v>4751</v>
      </c>
      <c r="C3825" s="47" t="s">
        <v>4752</v>
      </c>
      <c r="D3825" s="47" t="s">
        <v>4749</v>
      </c>
      <c r="E3825" s="47" t="s">
        <v>4750</v>
      </c>
      <c r="F3825" s="5" t="s">
        <v>1603</v>
      </c>
      <c r="G3825" s="5" t="s">
        <v>1674</v>
      </c>
      <c r="H3825" s="65">
        <v>0.1331</v>
      </c>
      <c r="I3825" t="s">
        <v>37</v>
      </c>
      <c r="K3825" s="47"/>
      <c r="L3825" s="47" t="s">
        <v>4753</v>
      </c>
      <c r="M3825" t="s">
        <v>39</v>
      </c>
      <c r="N3825" s="71"/>
      <c r="O3825" s="71"/>
      <c r="P3825" s="71"/>
      <c r="Q3825" s="71"/>
      <c r="R3825" s="29"/>
      <c r="S3825" s="29"/>
      <c r="T3825" s="29"/>
      <c r="U3825" s="71"/>
      <c r="V3825" s="29"/>
      <c r="W3825" s="60"/>
      <c r="Y3825" t="s">
        <v>40</v>
      </c>
      <c r="AA3825">
        <v>8111</v>
      </c>
      <c r="AB3825" t="b">
        <f>if((W3825=""),false,true)</f>
        <v>0</v>
      </c>
      <c r="AD3825" s="37"/>
    </row>
    <row r="3826" ht="14.25" customHeight="1">
      <c r="A3826" s="76">
        <v>1004</v>
      </c>
      <c r="B3826" s="44" t="s">
        <v>4751</v>
      </c>
      <c r="C3826" s="47" t="s">
        <v>4752</v>
      </c>
      <c r="D3826" s="47" t="s">
        <v>4749</v>
      </c>
      <c r="E3826" s="47" t="s">
        <v>4750</v>
      </c>
      <c r="F3826" s="5" t="s">
        <v>695</v>
      </c>
      <c r="G3826" s="5" t="s">
        <v>696</v>
      </c>
      <c r="H3826" s="65">
        <v>0.01446</v>
      </c>
      <c r="I3826" t="s">
        <v>37</v>
      </c>
      <c r="K3826" s="47"/>
      <c r="L3826" s="47" t="s">
        <v>4753</v>
      </c>
      <c r="M3826" t="s">
        <v>39</v>
      </c>
      <c r="N3826" s="71"/>
      <c r="O3826" s="71"/>
      <c r="P3826" s="71"/>
      <c r="Q3826" s="71"/>
      <c r="R3826" s="29"/>
      <c r="S3826" s="29"/>
      <c r="T3826" s="29"/>
      <c r="U3826" s="71"/>
      <c r="V3826" s="29"/>
      <c r="W3826" s="60"/>
      <c r="Y3826" t="s">
        <v>40</v>
      </c>
      <c r="AA3826">
        <v>8111</v>
      </c>
      <c r="AB3826" t="b">
        <f>if((W3826=""),false,true)</f>
        <v>0</v>
      </c>
      <c r="AD3826" s="37"/>
    </row>
    <row r="3827" ht="14.25" customHeight="1">
      <c r="A3827" s="76">
        <v>1004</v>
      </c>
      <c r="B3827" s="44" t="s">
        <v>4751</v>
      </c>
      <c r="C3827" s="47" t="s">
        <v>4752</v>
      </c>
      <c r="D3827" s="47" t="s">
        <v>4749</v>
      </c>
      <c r="E3827" s="47" t="s">
        <v>4750</v>
      </c>
      <c r="F3827" s="5" t="s">
        <v>701</v>
      </c>
      <c r="G3827" s="5" t="s">
        <v>1834</v>
      </c>
      <c r="H3827" s="65">
        <v>0.01198</v>
      </c>
      <c r="I3827" t="s">
        <v>37</v>
      </c>
      <c r="K3827" s="47"/>
      <c r="L3827" s="47" t="s">
        <v>4753</v>
      </c>
      <c r="M3827" t="s">
        <v>39</v>
      </c>
      <c r="N3827" s="71"/>
      <c r="O3827" s="71"/>
      <c r="P3827" s="71"/>
      <c r="Q3827" s="71"/>
      <c r="R3827" s="29"/>
      <c r="S3827" s="29"/>
      <c r="T3827" s="29"/>
      <c r="U3827" s="71"/>
      <c r="V3827" s="29"/>
      <c r="W3827" s="60"/>
      <c r="Y3827" t="s">
        <v>40</v>
      </c>
      <c r="AA3827">
        <v>8111</v>
      </c>
      <c r="AB3827" t="b">
        <f>if((W3827=""),false,true)</f>
        <v>0</v>
      </c>
      <c r="AD3827" s="37"/>
    </row>
    <row r="3828" ht="14.25" customHeight="1">
      <c r="A3828" s="76">
        <v>1004</v>
      </c>
      <c r="B3828" s="44" t="s">
        <v>4751</v>
      </c>
      <c r="C3828" s="47" t="s">
        <v>4752</v>
      </c>
      <c r="D3828" s="47" t="s">
        <v>4749</v>
      </c>
      <c r="E3828" s="47" t="s">
        <v>4750</v>
      </c>
      <c r="F3828" s="5" t="s">
        <v>1605</v>
      </c>
      <c r="G3828" s="5" t="s">
        <v>2038</v>
      </c>
      <c r="H3828" s="65">
        <v>0.1437</v>
      </c>
      <c r="I3828" t="s">
        <v>37</v>
      </c>
      <c r="K3828" s="47"/>
      <c r="L3828" s="47" t="s">
        <v>4753</v>
      </c>
      <c r="M3828" t="s">
        <v>39</v>
      </c>
      <c r="N3828" s="71"/>
      <c r="O3828" s="71"/>
      <c r="P3828" s="71"/>
      <c r="Q3828" s="71"/>
      <c r="R3828" s="29"/>
      <c r="S3828" s="29"/>
      <c r="T3828" s="29"/>
      <c r="U3828" s="71"/>
      <c r="V3828" s="29"/>
      <c r="W3828" s="60"/>
      <c r="Y3828" t="s">
        <v>40</v>
      </c>
      <c r="AA3828">
        <v>8111</v>
      </c>
      <c r="AB3828" t="b">
        <f>if((W3828=""),false,true)</f>
        <v>0</v>
      </c>
      <c r="AD3828" s="37"/>
    </row>
    <row r="3829" ht="14.25" customHeight="1">
      <c r="A3829" s="76">
        <v>1004</v>
      </c>
      <c r="B3829" s="44" t="s">
        <v>4751</v>
      </c>
      <c r="C3829" s="47" t="s">
        <v>4752</v>
      </c>
      <c r="D3829" s="47" t="s">
        <v>4749</v>
      </c>
      <c r="E3829" s="47" t="s">
        <v>4750</v>
      </c>
      <c r="F3829" s="5" t="s">
        <v>1108</v>
      </c>
      <c r="G3829" s="5" t="s">
        <v>3372</v>
      </c>
      <c r="H3829" s="65">
        <v>0.1011</v>
      </c>
      <c r="I3829" t="s">
        <v>37</v>
      </c>
      <c r="K3829" s="47"/>
      <c r="L3829" s="47" t="s">
        <v>4753</v>
      </c>
      <c r="M3829" t="s">
        <v>39</v>
      </c>
      <c r="N3829" s="71"/>
      <c r="O3829" s="71"/>
      <c r="P3829" s="71"/>
      <c r="Q3829" s="71"/>
      <c r="R3829" s="29"/>
      <c r="S3829" s="29"/>
      <c r="T3829" s="29"/>
      <c r="U3829" s="71"/>
      <c r="V3829" s="29"/>
      <c r="W3829" s="60"/>
      <c r="Y3829" t="s">
        <v>40</v>
      </c>
      <c r="AA3829">
        <v>8111</v>
      </c>
      <c r="AB3829" t="b">
        <f>if((W3829=""),false,true)</f>
        <v>0</v>
      </c>
      <c r="AD3829" s="37"/>
    </row>
    <row r="3830" ht="14.25" customHeight="1">
      <c r="A3830" s="76">
        <v>1004</v>
      </c>
      <c r="B3830" s="44" t="s">
        <v>4751</v>
      </c>
      <c r="C3830" s="47" t="s">
        <v>4752</v>
      </c>
      <c r="D3830" s="47" t="s">
        <v>4749</v>
      </c>
      <c r="E3830" s="47" t="s">
        <v>4750</v>
      </c>
      <c r="F3830" s="5" t="s">
        <v>429</v>
      </c>
      <c r="G3830" s="5" t="s">
        <v>590</v>
      </c>
      <c r="H3830" s="65">
        <v>0.00784</v>
      </c>
      <c r="I3830" t="s">
        <v>37</v>
      </c>
      <c r="K3830" s="47"/>
      <c r="L3830" s="47" t="s">
        <v>4753</v>
      </c>
      <c r="M3830" t="s">
        <v>39</v>
      </c>
      <c r="N3830" s="71"/>
      <c r="O3830" s="71"/>
      <c r="P3830" s="71"/>
      <c r="Q3830" s="71"/>
      <c r="R3830" s="29"/>
      <c r="S3830" s="29"/>
      <c r="T3830" s="29"/>
      <c r="U3830" s="71"/>
      <c r="V3830" s="29"/>
      <c r="W3830" s="60"/>
      <c r="Y3830" t="s">
        <v>40</v>
      </c>
      <c r="AA3830">
        <v>8111</v>
      </c>
      <c r="AB3830" t="b">
        <f>if((W3830=""),false,true)</f>
        <v>0</v>
      </c>
      <c r="AD3830" s="37"/>
    </row>
    <row r="3831" ht="14.25" customHeight="1">
      <c r="A3831" s="76">
        <v>1004</v>
      </c>
      <c r="B3831" s="44" t="s">
        <v>4751</v>
      </c>
      <c r="C3831" s="47" t="s">
        <v>4752</v>
      </c>
      <c r="D3831" s="47" t="s">
        <v>4749</v>
      </c>
      <c r="E3831" s="47" t="s">
        <v>4750</v>
      </c>
      <c r="F3831" s="5" t="s">
        <v>591</v>
      </c>
      <c r="G3831" s="5" t="s">
        <v>592</v>
      </c>
      <c r="H3831" s="65">
        <v>0.04901</v>
      </c>
      <c r="I3831" t="s">
        <v>37</v>
      </c>
      <c r="K3831" s="47"/>
      <c r="L3831" s="47" t="s">
        <v>4753</v>
      </c>
      <c r="M3831" t="s">
        <v>39</v>
      </c>
      <c r="N3831" s="71"/>
      <c r="O3831" s="71"/>
      <c r="P3831" s="71"/>
      <c r="Q3831" s="71"/>
      <c r="R3831" s="29"/>
      <c r="S3831" s="29"/>
      <c r="T3831" s="29"/>
      <c r="U3831" s="71"/>
      <c r="V3831" s="29"/>
      <c r="W3831" s="60"/>
      <c r="Y3831" t="s">
        <v>40</v>
      </c>
      <c r="AA3831">
        <v>8111</v>
      </c>
      <c r="AB3831" t="b">
        <f>if((W3831=""),false,true)</f>
        <v>0</v>
      </c>
      <c r="AD3831" s="37"/>
    </row>
    <row r="3832" ht="14.25" customHeight="1">
      <c r="A3832" s="76">
        <v>1004</v>
      </c>
      <c r="B3832" s="44" t="s">
        <v>4751</v>
      </c>
      <c r="C3832" s="47" t="s">
        <v>4752</v>
      </c>
      <c r="D3832" s="47" t="s">
        <v>4749</v>
      </c>
      <c r="E3832" s="47" t="s">
        <v>4750</v>
      </c>
      <c r="F3832" s="5" t="s">
        <v>709</v>
      </c>
      <c r="G3832" s="5" t="s">
        <v>3373</v>
      </c>
      <c r="H3832" s="65">
        <v>0.00128</v>
      </c>
      <c r="I3832" t="s">
        <v>37</v>
      </c>
      <c r="K3832" s="47"/>
      <c r="L3832" s="47" t="s">
        <v>4753</v>
      </c>
      <c r="M3832" t="s">
        <v>39</v>
      </c>
      <c r="N3832" s="71"/>
      <c r="O3832" s="71"/>
      <c r="P3832" s="71"/>
      <c r="Q3832" s="71"/>
      <c r="R3832" s="29"/>
      <c r="S3832" s="29"/>
      <c r="T3832" s="29"/>
      <c r="U3832" s="71"/>
      <c r="V3832" s="29"/>
      <c r="W3832" s="60"/>
      <c r="Y3832" t="s">
        <v>40</v>
      </c>
      <c r="AA3832">
        <v>8111</v>
      </c>
      <c r="AB3832" t="b">
        <f>if((W3832=""),false,true)</f>
        <v>0</v>
      </c>
      <c r="AD3832" s="37"/>
    </row>
    <row r="3833" ht="14.25" customHeight="1">
      <c r="A3833" s="76">
        <v>1004</v>
      </c>
      <c r="B3833" s="44" t="s">
        <v>4751</v>
      </c>
      <c r="C3833" s="47" t="s">
        <v>4752</v>
      </c>
      <c r="D3833" s="47" t="s">
        <v>4749</v>
      </c>
      <c r="E3833" s="47" t="s">
        <v>4750</v>
      </c>
      <c r="F3833" s="5" t="s">
        <v>711</v>
      </c>
      <c r="G3833" s="5" t="s">
        <v>712</v>
      </c>
      <c r="H3833" s="65">
        <v>0.01065</v>
      </c>
      <c r="I3833" t="s">
        <v>37</v>
      </c>
      <c r="K3833" s="47"/>
      <c r="L3833" s="47" t="s">
        <v>4753</v>
      </c>
      <c r="M3833" t="s">
        <v>39</v>
      </c>
      <c r="N3833" s="71"/>
      <c r="O3833" s="71"/>
      <c r="P3833" s="71"/>
      <c r="Q3833" s="71"/>
      <c r="R3833" s="29"/>
      <c r="S3833" s="29"/>
      <c r="T3833" s="29"/>
      <c r="U3833" s="71"/>
      <c r="V3833" s="29"/>
      <c r="W3833" s="60"/>
      <c r="Y3833" t="s">
        <v>40</v>
      </c>
      <c r="AA3833">
        <v>8111</v>
      </c>
      <c r="AB3833" t="b">
        <f>if((W3833=""),false,true)</f>
        <v>0</v>
      </c>
      <c r="AD3833" s="37"/>
    </row>
    <row r="3834" ht="14.25" customHeight="1">
      <c r="A3834" s="76">
        <v>1004</v>
      </c>
      <c r="B3834" s="44" t="s">
        <v>4751</v>
      </c>
      <c r="C3834" s="47" t="s">
        <v>4752</v>
      </c>
      <c r="D3834" s="47" t="s">
        <v>4749</v>
      </c>
      <c r="E3834" s="47" t="s">
        <v>4750</v>
      </c>
      <c r="F3834" s="5" t="s">
        <v>713</v>
      </c>
      <c r="G3834" s="5" t="s">
        <v>714</v>
      </c>
      <c r="H3834" s="65">
        <v>0.01294</v>
      </c>
      <c r="I3834" t="s">
        <v>37</v>
      </c>
      <c r="K3834" s="47"/>
      <c r="L3834" s="47" t="s">
        <v>4753</v>
      </c>
      <c r="M3834" t="s">
        <v>39</v>
      </c>
      <c r="N3834" s="71"/>
      <c r="O3834" s="71"/>
      <c r="P3834" s="71"/>
      <c r="Q3834" s="71"/>
      <c r="R3834" s="29"/>
      <c r="S3834" s="29"/>
      <c r="T3834" s="29"/>
      <c r="U3834" s="71"/>
      <c r="V3834" s="29"/>
      <c r="W3834" s="60"/>
      <c r="Y3834" t="s">
        <v>40</v>
      </c>
      <c r="AA3834">
        <v>8111</v>
      </c>
      <c r="AB3834" t="b">
        <f>if((W3834=""),false,true)</f>
        <v>0</v>
      </c>
      <c r="AD3834" s="37"/>
    </row>
    <row r="3835" ht="14.25" customHeight="1">
      <c r="A3835" s="76">
        <v>1004</v>
      </c>
      <c r="B3835" s="44" t="s">
        <v>4751</v>
      </c>
      <c r="C3835" s="47" t="s">
        <v>4752</v>
      </c>
      <c r="D3835" s="47" t="s">
        <v>4749</v>
      </c>
      <c r="E3835" s="47" t="s">
        <v>4750</v>
      </c>
      <c r="F3835" s="5" t="s">
        <v>715</v>
      </c>
      <c r="G3835" s="5" t="s">
        <v>716</v>
      </c>
      <c r="H3835" s="65">
        <v>0.00981</v>
      </c>
      <c r="I3835" t="s">
        <v>37</v>
      </c>
      <c r="K3835" s="47"/>
      <c r="L3835" s="47" t="s">
        <v>4753</v>
      </c>
      <c r="M3835" t="s">
        <v>39</v>
      </c>
      <c r="N3835" s="71"/>
      <c r="O3835" s="71"/>
      <c r="P3835" s="71"/>
      <c r="Q3835" s="71"/>
      <c r="R3835" s="29"/>
      <c r="S3835" s="29"/>
      <c r="T3835" s="29"/>
      <c r="U3835" s="71"/>
      <c r="V3835" s="29"/>
      <c r="W3835" s="60"/>
      <c r="Y3835" t="s">
        <v>40</v>
      </c>
      <c r="AA3835">
        <v>8111</v>
      </c>
      <c r="AB3835" t="b">
        <f>if((W3835=""),false,true)</f>
        <v>0</v>
      </c>
      <c r="AD3835" s="37"/>
    </row>
    <row r="3836" ht="14.25" customHeight="1">
      <c r="A3836" s="76">
        <v>1004</v>
      </c>
      <c r="B3836" s="44" t="s">
        <v>4751</v>
      </c>
      <c r="C3836" s="47" t="s">
        <v>4752</v>
      </c>
      <c r="D3836" s="47" t="s">
        <v>4749</v>
      </c>
      <c r="E3836" s="47" t="s">
        <v>4750</v>
      </c>
      <c r="F3836" s="5" t="s">
        <v>434</v>
      </c>
      <c r="G3836" s="5" t="s">
        <v>593</v>
      </c>
      <c r="H3836" s="65">
        <v>0.00597</v>
      </c>
      <c r="I3836" t="s">
        <v>37</v>
      </c>
      <c r="K3836" s="47"/>
      <c r="L3836" s="47" t="s">
        <v>4753</v>
      </c>
      <c r="M3836" t="s">
        <v>39</v>
      </c>
      <c r="N3836" s="71"/>
      <c r="O3836" s="71"/>
      <c r="P3836" s="71"/>
      <c r="Q3836" s="71"/>
      <c r="R3836" s="29"/>
      <c r="S3836" s="29"/>
      <c r="T3836" s="29"/>
      <c r="U3836" s="71"/>
      <c r="V3836" s="29"/>
      <c r="W3836" s="60"/>
      <c r="Y3836" t="s">
        <v>40</v>
      </c>
      <c r="AA3836">
        <v>8111</v>
      </c>
      <c r="AB3836" t="b">
        <f>if((W3836=""),false,true)</f>
        <v>0</v>
      </c>
      <c r="AD3836" s="37"/>
    </row>
    <row r="3837" ht="14.25" customHeight="1">
      <c r="A3837" s="76">
        <v>1004</v>
      </c>
      <c r="B3837" s="44" t="s">
        <v>4751</v>
      </c>
      <c r="C3837" s="47" t="s">
        <v>4752</v>
      </c>
      <c r="D3837" s="47" t="s">
        <v>4749</v>
      </c>
      <c r="E3837" s="47" t="s">
        <v>4750</v>
      </c>
      <c r="F3837" s="5" t="s">
        <v>723</v>
      </c>
      <c r="G3837" s="5" t="s">
        <v>724</v>
      </c>
      <c r="H3837" s="65">
        <v>0.0116</v>
      </c>
      <c r="I3837" t="s">
        <v>37</v>
      </c>
      <c r="K3837" s="47"/>
      <c r="L3837" s="47" t="s">
        <v>4753</v>
      </c>
      <c r="M3837" t="s">
        <v>39</v>
      </c>
      <c r="N3837" s="71"/>
      <c r="O3837" s="71"/>
      <c r="P3837" s="71"/>
      <c r="Q3837" s="71"/>
      <c r="R3837" s="29"/>
      <c r="S3837" s="29"/>
      <c r="T3837" s="29"/>
      <c r="U3837" s="71"/>
      <c r="V3837" s="29"/>
      <c r="W3837" s="60"/>
      <c r="Y3837" t="s">
        <v>40</v>
      </c>
      <c r="AA3837">
        <v>8111</v>
      </c>
      <c r="AB3837" t="b">
        <f>if((W3837=""),false,true)</f>
        <v>0</v>
      </c>
      <c r="AD3837" s="37"/>
    </row>
    <row r="3838" ht="14.25" customHeight="1">
      <c r="A3838" s="76">
        <v>1004</v>
      </c>
      <c r="B3838" s="44" t="s">
        <v>4751</v>
      </c>
      <c r="C3838" s="47" t="s">
        <v>4752</v>
      </c>
      <c r="D3838" s="47" t="s">
        <v>4749</v>
      </c>
      <c r="E3838" s="47" t="s">
        <v>4750</v>
      </c>
      <c r="F3838" s="5" t="s">
        <v>725</v>
      </c>
      <c r="G3838" s="5" t="s">
        <v>726</v>
      </c>
      <c r="H3838" s="65">
        <v>0.01132</v>
      </c>
      <c r="I3838" t="s">
        <v>37</v>
      </c>
      <c r="K3838" s="47"/>
      <c r="L3838" s="47" t="s">
        <v>4753</v>
      </c>
      <c r="M3838" t="s">
        <v>39</v>
      </c>
      <c r="N3838" s="71"/>
      <c r="O3838" s="71"/>
      <c r="P3838" s="71"/>
      <c r="Q3838" s="71"/>
      <c r="R3838" s="29"/>
      <c r="S3838" s="29"/>
      <c r="T3838" s="29"/>
      <c r="U3838" s="71"/>
      <c r="V3838" s="29"/>
      <c r="W3838" s="60"/>
      <c r="Y3838" t="s">
        <v>40</v>
      </c>
      <c r="AA3838">
        <v>8111</v>
      </c>
      <c r="AB3838" t="b">
        <f>if((W3838=""),false,true)</f>
        <v>0</v>
      </c>
      <c r="AD3838" s="37"/>
    </row>
    <row r="3839" ht="14.25" customHeight="1">
      <c r="A3839" s="76">
        <v>1004</v>
      </c>
      <c r="B3839" s="44" t="s">
        <v>4751</v>
      </c>
      <c r="C3839" s="47" t="s">
        <v>4752</v>
      </c>
      <c r="D3839" s="47" t="s">
        <v>4749</v>
      </c>
      <c r="E3839" s="47" t="s">
        <v>4750</v>
      </c>
      <c r="F3839" s="5" t="s">
        <v>731</v>
      </c>
      <c r="G3839" s="5" t="s">
        <v>767</v>
      </c>
      <c r="H3839" s="65">
        <v>0.06868</v>
      </c>
      <c r="I3839" t="s">
        <v>37</v>
      </c>
      <c r="K3839" s="47"/>
      <c r="L3839" s="47" t="s">
        <v>4753</v>
      </c>
      <c r="M3839" t="s">
        <v>39</v>
      </c>
      <c r="N3839" s="71"/>
      <c r="O3839" s="71"/>
      <c r="P3839" s="71"/>
      <c r="Q3839" s="71"/>
      <c r="R3839" s="29"/>
      <c r="S3839" s="29"/>
      <c r="T3839" s="29"/>
      <c r="U3839" s="71"/>
      <c r="V3839" s="29"/>
      <c r="W3839" s="60"/>
      <c r="Y3839" t="s">
        <v>40</v>
      </c>
      <c r="AA3839">
        <v>8111</v>
      </c>
      <c r="AB3839" t="b">
        <f>if((W3839=""),false,true)</f>
        <v>0</v>
      </c>
      <c r="AD3839" s="37"/>
    </row>
    <row r="3840" ht="14.25" customHeight="1">
      <c r="A3840" s="76">
        <v>1004</v>
      </c>
      <c r="B3840" s="44" t="s">
        <v>4751</v>
      </c>
      <c r="C3840" s="47" t="s">
        <v>4752</v>
      </c>
      <c r="D3840" s="47" t="s">
        <v>4749</v>
      </c>
      <c r="E3840" s="47" t="s">
        <v>4750</v>
      </c>
      <c r="F3840" s="5" t="s">
        <v>48</v>
      </c>
      <c r="G3840" s="5" t="s">
        <v>49</v>
      </c>
      <c r="H3840" s="65">
        <v>0.000000243713429</v>
      </c>
      <c r="I3840" t="s">
        <v>37</v>
      </c>
      <c r="K3840" s="47"/>
      <c r="L3840" s="47" t="s">
        <v>4753</v>
      </c>
      <c r="M3840" t="s">
        <v>39</v>
      </c>
      <c r="N3840" s="71"/>
      <c r="O3840" s="71"/>
      <c r="P3840" s="71"/>
      <c r="Q3840" s="71"/>
      <c r="R3840" s="29"/>
      <c r="S3840" s="29"/>
      <c r="T3840" s="29"/>
      <c r="U3840" s="71"/>
      <c r="V3840" s="29"/>
      <c r="W3840" s="60"/>
      <c r="Y3840" t="s">
        <v>40</v>
      </c>
      <c r="AA3840">
        <v>8111</v>
      </c>
      <c r="AB3840" t="b">
        <f>if((W3840=""),false,true)</f>
        <v>0</v>
      </c>
      <c r="AD3840" s="37"/>
    </row>
    <row r="3841" ht="14.25" customHeight="1">
      <c r="A3841" s="38">
        <v>1047</v>
      </c>
      <c r="B3841" s="46" t="s">
        <v>4754</v>
      </c>
      <c r="C3841" s="46" t="s">
        <v>4755</v>
      </c>
      <c r="D3841" s="46" t="s">
        <v>4749</v>
      </c>
      <c r="E3841" s="46" t="s">
        <v>4750</v>
      </c>
      <c r="F3841" s="46" t="s">
        <v>525</v>
      </c>
      <c r="G3841" s="46" t="s">
        <v>526</v>
      </c>
      <c r="H3841">
        <v>0.051831322184994</v>
      </c>
      <c r="I3841" t="s">
        <v>37</v>
      </c>
      <c r="K3841" s="47" t="s">
        <v>43</v>
      </c>
      <c r="L3841" s="47" t="s">
        <v>4756</v>
      </c>
      <c r="M3841" t="s">
        <v>39</v>
      </c>
      <c r="N3841" s="71"/>
      <c r="O3841" s="71"/>
      <c r="P3841" s="71"/>
      <c r="Q3841" s="71"/>
      <c r="R3841" s="29"/>
      <c r="S3841" s="29"/>
      <c r="T3841" s="29"/>
      <c r="U3841" s="71"/>
      <c r="V3841" s="29"/>
      <c r="W3841" s="60"/>
      <c r="Y3841" t="s">
        <v>40</v>
      </c>
      <c r="AA3841">
        <v>8111</v>
      </c>
      <c r="AB3841" t="b">
        <f>if((W3841=""),false,true)</f>
        <v>0</v>
      </c>
      <c r="AD3841" s="37"/>
    </row>
    <row r="3842" ht="14.25" customHeight="1">
      <c r="A3842" s="38">
        <v>1047</v>
      </c>
      <c r="B3842" s="46" t="s">
        <v>4754</v>
      </c>
      <c r="C3842" s="46" t="s">
        <v>4755</v>
      </c>
      <c r="D3842" s="46" t="s">
        <v>4749</v>
      </c>
      <c r="E3842" s="46" t="s">
        <v>4750</v>
      </c>
      <c r="F3842" s="46" t="s">
        <v>1597</v>
      </c>
      <c r="G3842" s="7" t="s">
        <v>1598</v>
      </c>
      <c r="H3842">
        <v>0.083979966881017</v>
      </c>
      <c r="I3842" t="s">
        <v>37</v>
      </c>
      <c r="K3842" s="47" t="s">
        <v>43</v>
      </c>
      <c r="L3842" s="47" t="s">
        <v>4756</v>
      </c>
      <c r="M3842" t="s">
        <v>39</v>
      </c>
      <c r="N3842" s="71"/>
      <c r="O3842" s="71"/>
      <c r="P3842" s="71"/>
      <c r="Q3842" s="71"/>
      <c r="R3842" s="29"/>
      <c r="S3842" s="29"/>
      <c r="T3842" s="29"/>
      <c r="U3842" s="71"/>
      <c r="V3842" s="29"/>
      <c r="W3842" s="60"/>
      <c r="Y3842" t="s">
        <v>40</v>
      </c>
      <c r="AA3842">
        <v>8111</v>
      </c>
      <c r="AB3842" t="b">
        <f>if((W3842=""),false,true)</f>
        <v>0</v>
      </c>
      <c r="AD3842" s="37"/>
    </row>
    <row r="3843" ht="14.25" customHeight="1">
      <c r="A3843" s="38">
        <v>1047</v>
      </c>
      <c r="B3843" s="46" t="s">
        <v>4754</v>
      </c>
      <c r="C3843" s="46" t="s">
        <v>4755</v>
      </c>
      <c r="D3843" s="46" t="s">
        <v>4749</v>
      </c>
      <c r="E3843" s="46" t="s">
        <v>4750</v>
      </c>
      <c r="F3843" s="46" t="s">
        <v>699</v>
      </c>
      <c r="G3843" s="46" t="s">
        <v>700</v>
      </c>
      <c r="H3843">
        <v>0.015511928972452</v>
      </c>
      <c r="I3843" t="s">
        <v>37</v>
      </c>
      <c r="K3843" s="47" t="s">
        <v>43</v>
      </c>
      <c r="L3843" s="47" t="s">
        <v>4756</v>
      </c>
      <c r="M3843" t="s">
        <v>39</v>
      </c>
      <c r="N3843" s="71"/>
      <c r="O3843" s="71"/>
      <c r="P3843" s="71"/>
      <c r="Q3843" s="71"/>
      <c r="R3843" s="29"/>
      <c r="S3843" s="29"/>
      <c r="T3843" s="29"/>
      <c r="U3843" s="71"/>
      <c r="V3843" s="29"/>
      <c r="W3843" s="60"/>
      <c r="Y3843" t="s">
        <v>40</v>
      </c>
      <c r="AA3843">
        <v>8111</v>
      </c>
      <c r="AB3843" t="b">
        <f>if((W3843=""),false,true)</f>
        <v>0</v>
      </c>
      <c r="AD3843" s="37"/>
    </row>
    <row r="3844" ht="14.25" customHeight="1">
      <c r="A3844" s="38">
        <v>1047</v>
      </c>
      <c r="B3844" s="46" t="s">
        <v>4754</v>
      </c>
      <c r="C3844" s="46" t="s">
        <v>4755</v>
      </c>
      <c r="D3844" s="46" t="s">
        <v>4749</v>
      </c>
      <c r="E3844" s="46" t="s">
        <v>4750</v>
      </c>
      <c r="F3844" s="46" t="s">
        <v>3612</v>
      </c>
      <c r="G3844" s="46" t="s">
        <v>4642</v>
      </c>
      <c r="H3844">
        <v>0.12710103918552</v>
      </c>
      <c r="I3844" t="s">
        <v>37</v>
      </c>
      <c r="K3844" s="47" t="s">
        <v>43</v>
      </c>
      <c r="L3844" s="47" t="s">
        <v>4756</v>
      </c>
      <c r="M3844" t="s">
        <v>39</v>
      </c>
      <c r="N3844" s="71"/>
      <c r="O3844" s="71"/>
      <c r="P3844" s="71"/>
      <c r="Q3844" s="71"/>
      <c r="R3844" s="29"/>
      <c r="S3844" s="29"/>
      <c r="T3844" s="29"/>
      <c r="U3844" s="71"/>
      <c r="V3844" s="29"/>
      <c r="W3844" s="60"/>
      <c r="Y3844" t="s">
        <v>40</v>
      </c>
      <c r="AA3844">
        <v>8111</v>
      </c>
      <c r="AB3844" t="b">
        <f>if((W3844=""),false,true)</f>
        <v>0</v>
      </c>
      <c r="AD3844" s="37"/>
    </row>
    <row r="3845" ht="14.25" customHeight="1">
      <c r="A3845" s="38">
        <v>1047</v>
      </c>
      <c r="B3845" s="46" t="s">
        <v>4754</v>
      </c>
      <c r="C3845" s="46" t="s">
        <v>4755</v>
      </c>
      <c r="D3845" s="46" t="s">
        <v>4749</v>
      </c>
      <c r="E3845" s="46" t="s">
        <v>4750</v>
      </c>
      <c r="F3845" s="46" t="s">
        <v>1108</v>
      </c>
      <c r="G3845" s="46" t="s">
        <v>1109</v>
      </c>
      <c r="H3845">
        <v>0.094293500825656</v>
      </c>
      <c r="I3845" t="s">
        <v>37</v>
      </c>
      <c r="K3845" s="47" t="s">
        <v>43</v>
      </c>
      <c r="L3845" s="47" t="s">
        <v>4756</v>
      </c>
      <c r="M3845" t="s">
        <v>39</v>
      </c>
      <c r="N3845" s="71"/>
      <c r="O3845" s="71"/>
      <c r="P3845" s="71"/>
      <c r="Q3845" s="71"/>
      <c r="R3845" s="29"/>
      <c r="S3845" s="29"/>
      <c r="T3845" s="29"/>
      <c r="U3845" s="71"/>
      <c r="V3845" s="29"/>
      <c r="W3845" s="60"/>
      <c r="Y3845" t="s">
        <v>40</v>
      </c>
      <c r="AA3845">
        <v>8111</v>
      </c>
      <c r="AB3845" t="b">
        <f>if((W3845=""),false,true)</f>
        <v>0</v>
      </c>
      <c r="AD3845" s="37"/>
    </row>
    <row r="3846" ht="14.25" customHeight="1">
      <c r="A3846" s="38">
        <v>1047</v>
      </c>
      <c r="B3846" s="46" t="s">
        <v>4754</v>
      </c>
      <c r="C3846" s="46" t="s">
        <v>4755</v>
      </c>
      <c r="D3846" s="46" t="s">
        <v>4749</v>
      </c>
      <c r="E3846" s="46" t="s">
        <v>4750</v>
      </c>
      <c r="F3846" s="46" t="s">
        <v>4757</v>
      </c>
      <c r="G3846" s="46" t="s">
        <v>4758</v>
      </c>
      <c r="H3846">
        <v>0.035338310209083</v>
      </c>
      <c r="I3846" t="s">
        <v>37</v>
      </c>
      <c r="K3846" s="47" t="s">
        <v>43</v>
      </c>
      <c r="L3846" s="47" t="s">
        <v>4756</v>
      </c>
      <c r="M3846" t="s">
        <v>39</v>
      </c>
      <c r="N3846" s="71"/>
      <c r="O3846" s="71"/>
      <c r="P3846" s="71"/>
      <c r="Q3846" s="71"/>
      <c r="R3846" s="29"/>
      <c r="S3846" s="29"/>
      <c r="T3846" s="29"/>
      <c r="U3846" s="71"/>
      <c r="V3846" s="29"/>
      <c r="W3846" s="60"/>
      <c r="Y3846" t="s">
        <v>40</v>
      </c>
      <c r="AA3846">
        <v>8111</v>
      </c>
      <c r="AB3846" t="b">
        <f>if((W3846=""),false,true)</f>
        <v>0</v>
      </c>
      <c r="AD3846" s="37"/>
    </row>
    <row r="3847" ht="14.25" customHeight="1">
      <c r="A3847" s="38">
        <v>1047</v>
      </c>
      <c r="B3847" s="46" t="s">
        <v>4754</v>
      </c>
      <c r="C3847" s="46" t="s">
        <v>4755</v>
      </c>
      <c r="D3847" s="46" t="s">
        <v>4749</v>
      </c>
      <c r="E3847" s="46" t="s">
        <v>4750</v>
      </c>
      <c r="F3847" s="46" t="s">
        <v>4503</v>
      </c>
      <c r="G3847" s="46" t="s">
        <v>4504</v>
      </c>
      <c r="H3847">
        <v>0.065099742056858</v>
      </c>
      <c r="I3847" t="s">
        <v>37</v>
      </c>
      <c r="K3847" s="47" t="s">
        <v>43</v>
      </c>
      <c r="L3847" s="47" t="s">
        <v>4756</v>
      </c>
      <c r="M3847" t="s">
        <v>39</v>
      </c>
      <c r="N3847" s="71"/>
      <c r="O3847" s="71"/>
      <c r="P3847" s="71"/>
      <c r="Q3847" s="71"/>
      <c r="R3847" s="29"/>
      <c r="S3847" s="29"/>
      <c r="T3847" s="29"/>
      <c r="U3847" s="71"/>
      <c r="V3847" s="29"/>
      <c r="W3847" s="60"/>
      <c r="Y3847" t="s">
        <v>40</v>
      </c>
      <c r="AA3847">
        <v>8111</v>
      </c>
      <c r="AB3847" t="b">
        <f>if((W3847=""),false,true)</f>
        <v>0</v>
      </c>
      <c r="AD3847" s="37"/>
    </row>
    <row r="3848" ht="14.25" customHeight="1">
      <c r="A3848" s="38">
        <v>1047</v>
      </c>
      <c r="B3848" s="46" t="s">
        <v>4754</v>
      </c>
      <c r="C3848" s="46" t="s">
        <v>4755</v>
      </c>
      <c r="D3848" s="46" t="s">
        <v>4749</v>
      </c>
      <c r="E3848" s="46" t="s">
        <v>4750</v>
      </c>
      <c r="F3848" s="7" t="s">
        <v>4759</v>
      </c>
      <c r="G3848" s="46" t="s">
        <v>4760</v>
      </c>
      <c r="H3848">
        <v>0.028532380624481</v>
      </c>
      <c r="I3848" t="s">
        <v>37</v>
      </c>
      <c r="K3848" s="47" t="s">
        <v>43</v>
      </c>
      <c r="L3848" s="47" t="s">
        <v>4756</v>
      </c>
      <c r="M3848" t="s">
        <v>39</v>
      </c>
      <c r="N3848" s="71"/>
      <c r="O3848" s="71"/>
      <c r="P3848" s="71"/>
      <c r="Q3848" s="71"/>
      <c r="R3848" s="29"/>
      <c r="S3848" s="29"/>
      <c r="T3848" s="29"/>
      <c r="U3848" s="71"/>
      <c r="V3848" s="29"/>
      <c r="W3848" s="60"/>
      <c r="Y3848" t="s">
        <v>40</v>
      </c>
      <c r="AA3848">
        <v>8111</v>
      </c>
      <c r="AB3848" t="b">
        <f>if((W3848=""),false,true)</f>
        <v>0</v>
      </c>
      <c r="AD3848" s="37"/>
    </row>
    <row r="3849" ht="14.25" customHeight="1">
      <c r="A3849" s="38">
        <v>1047</v>
      </c>
      <c r="B3849" s="46" t="s">
        <v>4754</v>
      </c>
      <c r="C3849" s="46" t="s">
        <v>4755</v>
      </c>
      <c r="D3849" s="46" t="s">
        <v>4749</v>
      </c>
      <c r="E3849" s="46" t="s">
        <v>4750</v>
      </c>
      <c r="F3849" s="46" t="s">
        <v>2101</v>
      </c>
      <c r="G3849" s="46" t="s">
        <v>2102</v>
      </c>
      <c r="H3849">
        <v>0.069197206186148</v>
      </c>
      <c r="I3849" t="s">
        <v>37</v>
      </c>
      <c r="K3849" s="47" t="s">
        <v>43</v>
      </c>
      <c r="L3849" s="47" t="s">
        <v>4756</v>
      </c>
      <c r="M3849" t="s">
        <v>39</v>
      </c>
      <c r="N3849" s="71"/>
      <c r="O3849" s="71"/>
      <c r="P3849" s="71"/>
      <c r="Q3849" s="71"/>
      <c r="R3849" s="29"/>
      <c r="S3849" s="29"/>
      <c r="T3849" s="29"/>
      <c r="U3849" s="71"/>
      <c r="V3849" s="29"/>
      <c r="W3849" s="60"/>
      <c r="Y3849" t="s">
        <v>40</v>
      </c>
      <c r="AA3849">
        <v>8111</v>
      </c>
      <c r="AB3849" t="b">
        <f>if((W3849=""),false,true)</f>
        <v>0</v>
      </c>
      <c r="AD3849" s="37"/>
    </row>
    <row r="3850" ht="14.25" customHeight="1">
      <c r="A3850" s="38">
        <v>1047</v>
      </c>
      <c r="B3850" s="46" t="s">
        <v>4754</v>
      </c>
      <c r="C3850" s="46" t="s">
        <v>4755</v>
      </c>
      <c r="D3850" s="46" t="s">
        <v>4749</v>
      </c>
      <c r="E3850" s="46" t="s">
        <v>4750</v>
      </c>
      <c r="F3850" s="46" t="s">
        <v>3499</v>
      </c>
      <c r="G3850" s="46" t="s">
        <v>4761</v>
      </c>
      <c r="H3850">
        <v>0.001145861340292</v>
      </c>
      <c r="I3850" t="s">
        <v>37</v>
      </c>
      <c r="K3850" s="47" t="s">
        <v>43</v>
      </c>
      <c r="L3850" s="47" t="s">
        <v>4756</v>
      </c>
      <c r="M3850" t="s">
        <v>39</v>
      </c>
      <c r="N3850" s="71"/>
      <c r="O3850" s="71"/>
      <c r="P3850" s="71"/>
      <c r="Q3850" s="71"/>
      <c r="R3850" s="29"/>
      <c r="S3850" s="29"/>
      <c r="T3850" s="29"/>
      <c r="U3850" s="71"/>
      <c r="V3850" s="29"/>
      <c r="W3850" s="60"/>
      <c r="Y3850" t="s">
        <v>40</v>
      </c>
      <c r="AA3850">
        <v>8111</v>
      </c>
      <c r="AB3850" t="b">
        <f>if((W3850=""),false,true)</f>
        <v>0</v>
      </c>
      <c r="AD3850" s="37"/>
    </row>
    <row r="3851" ht="14.25" customHeight="1">
      <c r="A3851" s="38">
        <v>1053</v>
      </c>
      <c r="B3851" s="46" t="s">
        <v>2009</v>
      </c>
      <c r="C3851" s="46" t="s">
        <v>1115</v>
      </c>
      <c r="D3851" s="11" t="s">
        <v>4749</v>
      </c>
      <c r="E3851" s="11" t="s">
        <v>4750</v>
      </c>
      <c r="F3851" s="7" t="s">
        <v>1958</v>
      </c>
      <c r="G3851" s="7" t="s">
        <v>1959</v>
      </c>
      <c r="H3851">
        <v>0.018718420295034</v>
      </c>
      <c r="I3851" t="s">
        <v>37</v>
      </c>
      <c r="K3851" s="47"/>
      <c r="L3851" s="47" t="s">
        <v>2010</v>
      </c>
      <c r="M3851" t="s">
        <v>39</v>
      </c>
      <c r="N3851" s="71"/>
      <c r="O3851" s="71"/>
      <c r="P3851" s="71"/>
      <c r="Q3851" s="71"/>
      <c r="R3851" s="29"/>
      <c r="S3851" s="29"/>
      <c r="T3851" s="29"/>
      <c r="U3851" s="71"/>
      <c r="V3851" s="29"/>
      <c r="W3851" s="60"/>
      <c r="Y3851" t="s">
        <v>40</v>
      </c>
      <c r="AA3851">
        <v>8111</v>
      </c>
      <c r="AB3851" t="b">
        <f>if((W3851=""),false,true)</f>
        <v>0</v>
      </c>
      <c r="AD3851" s="37"/>
    </row>
    <row r="3852" ht="14.25" customHeight="1">
      <c r="A3852" s="38">
        <v>1053</v>
      </c>
      <c r="B3852" s="46" t="s">
        <v>2009</v>
      </c>
      <c r="C3852" s="46" t="s">
        <v>1115</v>
      </c>
      <c r="D3852" s="11" t="s">
        <v>4749</v>
      </c>
      <c r="E3852" s="11" t="s">
        <v>4750</v>
      </c>
      <c r="F3852" s="7" t="s">
        <v>4482</v>
      </c>
      <c r="G3852" s="7" t="s">
        <v>4483</v>
      </c>
      <c r="H3852">
        <v>0.010440942146465</v>
      </c>
      <c r="I3852" t="s">
        <v>37</v>
      </c>
      <c r="K3852" s="47"/>
      <c r="L3852" s="47" t="s">
        <v>2010</v>
      </c>
      <c r="M3852" t="s">
        <v>39</v>
      </c>
      <c r="N3852" s="71"/>
      <c r="O3852" s="71"/>
      <c r="P3852" s="71"/>
      <c r="Q3852" s="71"/>
      <c r="R3852" s="29"/>
      <c r="S3852" s="29"/>
      <c r="T3852" s="29"/>
      <c r="U3852" s="71"/>
      <c r="V3852" s="29"/>
      <c r="W3852" s="60"/>
      <c r="Y3852" t="s">
        <v>40</v>
      </c>
      <c r="AA3852">
        <v>8111</v>
      </c>
      <c r="AB3852" t="b">
        <f>if((W3852=""),false,true)</f>
        <v>0</v>
      </c>
      <c r="AD3852" s="37"/>
    </row>
    <row r="3853" ht="14.25" customHeight="1">
      <c r="A3853" s="38">
        <v>1053</v>
      </c>
      <c r="B3853" s="46" t="s">
        <v>2009</v>
      </c>
      <c r="C3853" s="46" t="s">
        <v>1115</v>
      </c>
      <c r="D3853" s="11" t="s">
        <v>4749</v>
      </c>
      <c r="E3853" s="11" t="s">
        <v>4750</v>
      </c>
      <c r="F3853" s="7" t="s">
        <v>4762</v>
      </c>
      <c r="G3853" s="7" t="s">
        <v>4763</v>
      </c>
      <c r="H3853">
        <v>0.023028862220121</v>
      </c>
      <c r="I3853" t="s">
        <v>37</v>
      </c>
      <c r="K3853" s="47"/>
      <c r="L3853" s="47" t="s">
        <v>2010</v>
      </c>
      <c r="M3853" t="s">
        <v>39</v>
      </c>
      <c r="N3853" s="71"/>
      <c r="O3853" s="71"/>
      <c r="P3853" s="71"/>
      <c r="Q3853" s="71"/>
      <c r="R3853" s="29"/>
      <c r="S3853" s="29"/>
      <c r="T3853" s="29"/>
      <c r="U3853" s="71"/>
      <c r="V3853" s="29"/>
      <c r="W3853" s="60"/>
      <c r="Y3853" t="s">
        <v>40</v>
      </c>
      <c r="AA3853">
        <v>8111</v>
      </c>
      <c r="AB3853" t="b">
        <f>if((W3853=""),false,true)</f>
        <v>0</v>
      </c>
      <c r="AD3853" s="37"/>
    </row>
    <row r="3854" ht="14.25" customHeight="1">
      <c r="A3854" s="38">
        <v>1053</v>
      </c>
      <c r="B3854" s="46" t="s">
        <v>2009</v>
      </c>
      <c r="C3854" s="46" t="s">
        <v>1115</v>
      </c>
      <c r="D3854" s="11" t="s">
        <v>4749</v>
      </c>
      <c r="E3854" s="11" t="s">
        <v>4750</v>
      </c>
      <c r="F3854" s="62" t="s">
        <v>693</v>
      </c>
      <c r="G3854" s="7" t="s">
        <v>4429</v>
      </c>
      <c r="H3854">
        <v>0.051340774751627</v>
      </c>
      <c r="I3854" t="s">
        <v>37</v>
      </c>
      <c r="K3854" s="47"/>
      <c r="L3854" s="47" t="s">
        <v>2010</v>
      </c>
      <c r="M3854" t="s">
        <v>39</v>
      </c>
      <c r="N3854" s="71"/>
      <c r="O3854" s="71"/>
      <c r="P3854" s="71"/>
      <c r="Q3854" s="71"/>
      <c r="R3854" s="29"/>
      <c r="S3854" s="29"/>
      <c r="T3854" s="29"/>
      <c r="U3854" s="71"/>
      <c r="V3854" s="29"/>
      <c r="W3854" s="60"/>
      <c r="Y3854" t="s">
        <v>40</v>
      </c>
      <c r="AA3854">
        <v>8111</v>
      </c>
      <c r="AB3854" t="b">
        <f>if((W3854=""),false,true)</f>
        <v>0</v>
      </c>
      <c r="AD3854" s="37"/>
    </row>
    <row r="3855" ht="14.25" customHeight="1">
      <c r="A3855" s="38">
        <v>1053</v>
      </c>
      <c r="B3855" s="46" t="s">
        <v>2009</v>
      </c>
      <c r="C3855" s="46" t="s">
        <v>1115</v>
      </c>
      <c r="D3855" s="11" t="s">
        <v>4749</v>
      </c>
      <c r="E3855" s="11" t="s">
        <v>4750</v>
      </c>
      <c r="F3855" s="7" t="s">
        <v>707</v>
      </c>
      <c r="G3855" s="7" t="s">
        <v>708</v>
      </c>
      <c r="H3855">
        <v>0.018687353503418</v>
      </c>
      <c r="I3855" t="s">
        <v>37</v>
      </c>
      <c r="K3855" s="47"/>
      <c r="L3855" s="47" t="s">
        <v>2010</v>
      </c>
      <c r="M3855" t="s">
        <v>39</v>
      </c>
      <c r="N3855" s="71"/>
      <c r="O3855" s="71"/>
      <c r="P3855" s="71"/>
      <c r="Q3855" s="71"/>
      <c r="R3855" s="29"/>
      <c r="S3855" s="29"/>
      <c r="T3855" s="29"/>
      <c r="U3855" s="71"/>
      <c r="V3855" s="29"/>
      <c r="W3855" s="60"/>
      <c r="Y3855" t="s">
        <v>40</v>
      </c>
      <c r="AA3855">
        <v>8111</v>
      </c>
      <c r="AB3855" t="b">
        <f>if((W3855=""),false,true)</f>
        <v>0</v>
      </c>
      <c r="AD3855" s="37"/>
    </row>
    <row r="3856" ht="14.25" customHeight="1">
      <c r="A3856" s="38">
        <v>1053</v>
      </c>
      <c r="B3856" s="46" t="s">
        <v>2009</v>
      </c>
      <c r="C3856" s="46" t="s">
        <v>1115</v>
      </c>
      <c r="D3856" s="11" t="s">
        <v>4749</v>
      </c>
      <c r="E3856" s="11" t="s">
        <v>4750</v>
      </c>
      <c r="F3856" s="7" t="s">
        <v>3069</v>
      </c>
      <c r="G3856" s="7" t="s">
        <v>3070</v>
      </c>
      <c r="H3856">
        <v>0.051386256874832</v>
      </c>
      <c r="I3856" t="s">
        <v>37</v>
      </c>
      <c r="K3856" s="47"/>
      <c r="L3856" s="47" t="s">
        <v>2010</v>
      </c>
      <c r="M3856" t="s">
        <v>39</v>
      </c>
      <c r="N3856" s="71"/>
      <c r="O3856" s="71"/>
      <c r="P3856" s="71"/>
      <c r="Q3856" s="71"/>
      <c r="R3856" s="29"/>
      <c r="S3856" s="29"/>
      <c r="T3856" s="29"/>
      <c r="U3856" s="71"/>
      <c r="V3856" s="29"/>
      <c r="W3856" s="60"/>
      <c r="Y3856" t="s">
        <v>40</v>
      </c>
      <c r="AA3856">
        <v>8111</v>
      </c>
      <c r="AB3856" t="b">
        <f>if((W3856=""),false,true)</f>
        <v>0</v>
      </c>
      <c r="AD3856" s="37"/>
    </row>
    <row r="3857" ht="14.25" customHeight="1">
      <c r="A3857" s="38">
        <v>1053</v>
      </c>
      <c r="B3857" s="46" t="s">
        <v>2009</v>
      </c>
      <c r="C3857" s="46" t="s">
        <v>1115</v>
      </c>
      <c r="D3857" s="11" t="s">
        <v>4749</v>
      </c>
      <c r="E3857" s="11" t="s">
        <v>4750</v>
      </c>
      <c r="F3857" s="7" t="s">
        <v>1735</v>
      </c>
      <c r="G3857" s="7" t="s">
        <v>1736</v>
      </c>
      <c r="H3857">
        <v>0.0511379886047</v>
      </c>
      <c r="I3857" t="s">
        <v>37</v>
      </c>
      <c r="K3857" s="47"/>
      <c r="L3857" s="47" t="s">
        <v>2010</v>
      </c>
      <c r="M3857" t="s">
        <v>39</v>
      </c>
      <c r="N3857" s="71"/>
      <c r="O3857" s="71"/>
      <c r="P3857" s="71"/>
      <c r="Q3857" s="71"/>
      <c r="R3857" s="29"/>
      <c r="S3857" s="29"/>
      <c r="T3857" s="29"/>
      <c r="U3857" s="71"/>
      <c r="V3857" s="29"/>
      <c r="W3857" s="60"/>
      <c r="Y3857" t="s">
        <v>40</v>
      </c>
      <c r="AA3857">
        <v>8111</v>
      </c>
      <c r="AB3857" t="b">
        <f>if((W3857=""),false,true)</f>
        <v>0</v>
      </c>
      <c r="AD3857" s="37"/>
    </row>
    <row r="3858" ht="14.25" customHeight="1">
      <c r="A3858" s="38">
        <v>1053</v>
      </c>
      <c r="B3858" s="46" t="s">
        <v>2009</v>
      </c>
      <c r="C3858" s="46" t="s">
        <v>1115</v>
      </c>
      <c r="D3858" s="11" t="s">
        <v>4749</v>
      </c>
      <c r="E3858" s="11" t="s">
        <v>4750</v>
      </c>
      <c r="F3858" s="62" t="s">
        <v>727</v>
      </c>
      <c r="G3858" s="7" t="s">
        <v>4431</v>
      </c>
      <c r="H3858">
        <v>0.040187702265665</v>
      </c>
      <c r="I3858" t="s">
        <v>37</v>
      </c>
      <c r="K3858" s="47"/>
      <c r="L3858" s="47" t="s">
        <v>2010</v>
      </c>
      <c r="M3858" t="s">
        <v>39</v>
      </c>
      <c r="N3858" s="71"/>
      <c r="O3858" s="71"/>
      <c r="P3858" s="71"/>
      <c r="Q3858" s="71"/>
      <c r="R3858" s="29"/>
      <c r="S3858" s="29"/>
      <c r="T3858" s="29"/>
      <c r="U3858" s="71"/>
      <c r="V3858" s="29"/>
      <c r="W3858" s="60"/>
      <c r="Y3858" t="s">
        <v>40</v>
      </c>
      <c r="AA3858">
        <v>8111</v>
      </c>
      <c r="AB3858" t="b">
        <f>if((W3858=""),false,true)</f>
        <v>0</v>
      </c>
      <c r="AD3858" s="37"/>
    </row>
    <row r="3859" ht="14.25" customHeight="1">
      <c r="A3859" s="38">
        <v>1053</v>
      </c>
      <c r="B3859" s="46" t="s">
        <v>2009</v>
      </c>
      <c r="C3859" s="46" t="s">
        <v>1115</v>
      </c>
      <c r="D3859" s="11" t="s">
        <v>4749</v>
      </c>
      <c r="E3859" s="11" t="s">
        <v>4750</v>
      </c>
      <c r="F3859" s="7" t="s">
        <v>4764</v>
      </c>
      <c r="G3859" s="7" t="s">
        <v>4765</v>
      </c>
      <c r="H3859">
        <v>0.055897300614781</v>
      </c>
      <c r="I3859" t="s">
        <v>37</v>
      </c>
      <c r="K3859" s="47"/>
      <c r="L3859" s="47" t="s">
        <v>2010</v>
      </c>
      <c r="M3859" t="s">
        <v>39</v>
      </c>
      <c r="N3859" s="71"/>
      <c r="O3859" s="71"/>
      <c r="P3859" s="71"/>
      <c r="Q3859" s="71"/>
      <c r="R3859" s="29"/>
      <c r="S3859" s="29"/>
      <c r="T3859" s="29"/>
      <c r="U3859" s="71"/>
      <c r="V3859" s="29"/>
      <c r="W3859" s="60"/>
      <c r="Y3859" t="s">
        <v>40</v>
      </c>
      <c r="AA3859">
        <v>8111</v>
      </c>
      <c r="AB3859" t="b">
        <f>if((W3859=""),false,true)</f>
        <v>0</v>
      </c>
      <c r="AD3859" s="37"/>
    </row>
    <row r="3860" ht="14.25" customHeight="1">
      <c r="A3860" s="38">
        <v>1066</v>
      </c>
      <c r="B3860" s="46" t="s">
        <v>4766</v>
      </c>
      <c r="C3860" s="46" t="s">
        <v>1115</v>
      </c>
      <c r="D3860" s="11" t="s">
        <v>4749</v>
      </c>
      <c r="E3860" s="11" t="s">
        <v>4750</v>
      </c>
      <c r="F3860" s="7" t="s">
        <v>1951</v>
      </c>
      <c r="G3860" s="7" t="s">
        <v>2966</v>
      </c>
      <c r="H3860">
        <v>0.024062863633604</v>
      </c>
      <c r="I3860" t="s">
        <v>37</v>
      </c>
      <c r="K3860" s="47"/>
      <c r="L3860" s="47" t="s">
        <v>4767</v>
      </c>
      <c r="M3860" t="s">
        <v>39</v>
      </c>
      <c r="N3860" s="71"/>
      <c r="O3860" s="71"/>
      <c r="P3860" s="71"/>
      <c r="Q3860" s="71"/>
      <c r="R3860" s="29"/>
      <c r="S3860" s="29"/>
      <c r="T3860" s="29"/>
      <c r="U3860" s="71"/>
      <c r="V3860" s="29"/>
      <c r="W3860" s="60"/>
      <c r="Y3860" t="s">
        <v>40</v>
      </c>
      <c r="AA3860">
        <v>8111</v>
      </c>
      <c r="AB3860" t="b">
        <f>if((W3860=""),false,true)</f>
        <v>0</v>
      </c>
      <c r="AD3860" s="37"/>
    </row>
    <row r="3861" ht="14.25" customHeight="1">
      <c r="A3861" s="38">
        <v>1076</v>
      </c>
      <c r="B3861" s="46" t="s">
        <v>4768</v>
      </c>
      <c r="C3861" s="46" t="s">
        <v>1115</v>
      </c>
      <c r="D3861" s="11" t="s">
        <v>4749</v>
      </c>
      <c r="E3861" s="11" t="s">
        <v>4750</v>
      </c>
      <c r="F3861" s="7" t="s">
        <v>2099</v>
      </c>
      <c r="G3861" s="7" t="s">
        <v>4769</v>
      </c>
      <c r="H3861">
        <v>0.11259936916703</v>
      </c>
      <c r="I3861" t="s">
        <v>37</v>
      </c>
      <c r="K3861" s="47"/>
      <c r="L3861" s="47" t="s">
        <v>4770</v>
      </c>
      <c r="M3861" t="s">
        <v>39</v>
      </c>
      <c r="N3861" s="71"/>
      <c r="O3861" s="71"/>
      <c r="P3861" s="71"/>
      <c r="Q3861" s="71"/>
      <c r="R3861" s="29"/>
      <c r="S3861" s="29"/>
      <c r="T3861" s="29"/>
      <c r="U3861" s="71"/>
      <c r="V3861" s="29"/>
      <c r="W3861" s="60"/>
      <c r="Y3861" t="s">
        <v>40</v>
      </c>
      <c r="AA3861">
        <v>8111</v>
      </c>
      <c r="AB3861" t="b">
        <f>if((W3861=""),false,true)</f>
        <v>0</v>
      </c>
      <c r="AD3861" s="37"/>
    </row>
    <row r="3862" ht="14.25" customHeight="1">
      <c r="A3862" s="38">
        <v>1076</v>
      </c>
      <c r="B3862" s="46" t="s">
        <v>4768</v>
      </c>
      <c r="C3862" s="46" t="s">
        <v>1115</v>
      </c>
      <c r="D3862" s="11" t="s">
        <v>4749</v>
      </c>
      <c r="E3862" s="11" t="s">
        <v>4750</v>
      </c>
      <c r="F3862" s="7" t="s">
        <v>4771</v>
      </c>
      <c r="G3862" s="7" t="s">
        <v>4772</v>
      </c>
      <c r="H3862">
        <v>0.0708</v>
      </c>
      <c r="I3862" t="s">
        <v>37</v>
      </c>
      <c r="K3862" s="47"/>
      <c r="L3862" s="47" t="s">
        <v>4770</v>
      </c>
      <c r="M3862" t="s">
        <v>39</v>
      </c>
      <c r="N3862" s="71"/>
      <c r="O3862" s="71"/>
      <c r="P3862" s="71"/>
      <c r="Q3862" s="71"/>
      <c r="R3862" s="29"/>
      <c r="S3862" s="29"/>
      <c r="T3862" s="29"/>
      <c r="U3862" s="71"/>
      <c r="V3862" s="29"/>
      <c r="W3862" s="60"/>
      <c r="Y3862" t="s">
        <v>40</v>
      </c>
      <c r="AA3862">
        <v>8111</v>
      </c>
      <c r="AB3862" t="b">
        <f>if((W3862=""),false,true)</f>
        <v>0</v>
      </c>
      <c r="AD3862" s="37"/>
    </row>
    <row r="3863" ht="14.25" customHeight="1">
      <c r="A3863" s="38">
        <v>1085</v>
      </c>
      <c r="B3863" s="46" t="s">
        <v>4488</v>
      </c>
      <c r="C3863" s="46" t="s">
        <v>1115</v>
      </c>
      <c r="D3863" s="11" t="s">
        <v>4749</v>
      </c>
      <c r="E3863" s="11" t="s">
        <v>4750</v>
      </c>
      <c r="F3863" s="7" t="s">
        <v>4489</v>
      </c>
      <c r="G3863" s="7" t="s">
        <v>4490</v>
      </c>
      <c r="H3863">
        <v>0.012381607075742</v>
      </c>
      <c r="I3863" t="s">
        <v>37</v>
      </c>
      <c r="K3863" s="47"/>
      <c r="L3863" s="47" t="s">
        <v>4491</v>
      </c>
      <c r="M3863" t="s">
        <v>39</v>
      </c>
      <c r="N3863" s="71"/>
      <c r="O3863" s="71"/>
      <c r="P3863" s="71"/>
      <c r="Q3863" s="71"/>
      <c r="R3863" s="29"/>
      <c r="S3863" s="29"/>
      <c r="T3863" s="29"/>
      <c r="U3863" s="71"/>
      <c r="V3863" s="29"/>
      <c r="W3863" s="60"/>
      <c r="Y3863" t="s">
        <v>40</v>
      </c>
      <c r="AA3863">
        <v>8111</v>
      </c>
      <c r="AB3863" t="b">
        <f>if((W3863=""),false,true)</f>
        <v>0</v>
      </c>
      <c r="AD3863" s="37"/>
    </row>
    <row r="3864" ht="14.25" customHeight="1">
      <c r="A3864" s="38">
        <v>1103</v>
      </c>
      <c r="B3864" s="46" t="s">
        <v>4773</v>
      </c>
      <c r="C3864" s="46" t="s">
        <v>1115</v>
      </c>
      <c r="D3864" s="11" t="s">
        <v>4749</v>
      </c>
      <c r="E3864" s="11" t="s">
        <v>4750</v>
      </c>
      <c r="F3864" s="7" t="s">
        <v>685</v>
      </c>
      <c r="G3864" s="7" t="s">
        <v>686</v>
      </c>
      <c r="H3864">
        <v>0.006674534218878</v>
      </c>
      <c r="I3864" t="s">
        <v>37</v>
      </c>
      <c r="K3864" s="47"/>
      <c r="L3864" s="47" t="s">
        <v>4774</v>
      </c>
      <c r="M3864" t="s">
        <v>39</v>
      </c>
      <c r="N3864" s="71"/>
      <c r="O3864" s="71"/>
      <c r="P3864" s="71"/>
      <c r="Q3864" s="71"/>
      <c r="R3864" s="29"/>
      <c r="S3864" s="29"/>
      <c r="T3864" s="29"/>
      <c r="U3864" s="71"/>
      <c r="V3864" s="29"/>
      <c r="W3864" s="60"/>
      <c r="Y3864" t="s">
        <v>40</v>
      </c>
      <c r="AA3864">
        <v>8111</v>
      </c>
      <c r="AB3864" t="b">
        <f>if((W3864=""),false,true)</f>
        <v>0</v>
      </c>
      <c r="AD3864" s="37"/>
    </row>
    <row r="3865" ht="14.25" customHeight="1">
      <c r="A3865" s="38">
        <v>1103</v>
      </c>
      <c r="B3865" s="46" t="s">
        <v>4775</v>
      </c>
      <c r="C3865" s="46" t="s">
        <v>1115</v>
      </c>
      <c r="D3865" s="11" t="s">
        <v>4749</v>
      </c>
      <c r="E3865" s="11" t="s">
        <v>4750</v>
      </c>
      <c r="F3865" s="7" t="s">
        <v>4776</v>
      </c>
      <c r="G3865" s="7" t="s">
        <v>4777</v>
      </c>
      <c r="H3865">
        <v>0.052132099129663</v>
      </c>
      <c r="I3865" t="s">
        <v>37</v>
      </c>
      <c r="K3865" s="47"/>
      <c r="L3865" s="47" t="s">
        <v>4774</v>
      </c>
      <c r="M3865" t="s">
        <v>39</v>
      </c>
      <c r="N3865" s="71"/>
      <c r="O3865" s="71"/>
      <c r="P3865" s="71"/>
      <c r="Q3865" s="71"/>
      <c r="R3865" s="29"/>
      <c r="S3865" s="29"/>
      <c r="T3865" s="29"/>
      <c r="U3865" s="71"/>
      <c r="V3865" s="29"/>
      <c r="W3865" s="60"/>
      <c r="Y3865" t="s">
        <v>40</v>
      </c>
      <c r="AA3865">
        <v>8111</v>
      </c>
      <c r="AB3865" t="b">
        <f>if((W3865=""),false,true)</f>
        <v>0</v>
      </c>
      <c r="AD3865" s="37"/>
    </row>
    <row r="3866" ht="14.25" customHeight="1">
      <c r="A3866" s="38">
        <v>1103</v>
      </c>
      <c r="B3866" s="46" t="s">
        <v>4778</v>
      </c>
      <c r="C3866" s="46" t="s">
        <v>1115</v>
      </c>
      <c r="D3866" s="11" t="s">
        <v>4749</v>
      </c>
      <c r="E3866" s="11" t="s">
        <v>4750</v>
      </c>
      <c r="F3866" s="7" t="s">
        <v>4779</v>
      </c>
      <c r="G3866" s="7" t="s">
        <v>4780</v>
      </c>
      <c r="H3866">
        <v>0.051631163004514</v>
      </c>
      <c r="I3866" t="s">
        <v>37</v>
      </c>
      <c r="K3866" s="47"/>
      <c r="L3866" s="47" t="s">
        <v>4774</v>
      </c>
      <c r="M3866" t="s">
        <v>39</v>
      </c>
      <c r="N3866" s="71"/>
      <c r="O3866" s="71"/>
      <c r="P3866" s="71"/>
      <c r="Q3866" s="71"/>
      <c r="R3866" s="29"/>
      <c r="S3866" s="29"/>
      <c r="T3866" s="29"/>
      <c r="U3866" s="71"/>
      <c r="V3866" s="29"/>
      <c r="W3866" s="60"/>
      <c r="Y3866" t="s">
        <v>40</v>
      </c>
      <c r="AA3866">
        <v>8111</v>
      </c>
      <c r="AB3866" t="b">
        <f>if((W3866=""),false,true)</f>
        <v>0</v>
      </c>
      <c r="AD3866" s="37"/>
    </row>
    <row r="3867" ht="14.25" customHeight="1">
      <c r="A3867" s="38">
        <v>1103</v>
      </c>
      <c r="B3867" s="46" t="s">
        <v>4775</v>
      </c>
      <c r="C3867" s="46" t="s">
        <v>1115</v>
      </c>
      <c r="D3867" s="11" t="s">
        <v>4749</v>
      </c>
      <c r="E3867" s="11" t="s">
        <v>4750</v>
      </c>
      <c r="F3867" s="7" t="s">
        <v>4781</v>
      </c>
      <c r="G3867" s="7" t="s">
        <v>4782</v>
      </c>
      <c r="H3867">
        <v>0.052059646937312</v>
      </c>
      <c r="I3867" t="s">
        <v>37</v>
      </c>
      <c r="K3867" s="47"/>
      <c r="L3867" s="47" t="s">
        <v>4774</v>
      </c>
      <c r="M3867" t="s">
        <v>39</v>
      </c>
      <c r="N3867" s="71"/>
      <c r="O3867" s="71"/>
      <c r="P3867" s="71"/>
      <c r="Q3867" s="71"/>
      <c r="R3867" s="29"/>
      <c r="S3867" s="29"/>
      <c r="T3867" s="29"/>
      <c r="U3867" s="71"/>
      <c r="V3867" s="29"/>
      <c r="W3867" s="60"/>
      <c r="Y3867" t="s">
        <v>40</v>
      </c>
      <c r="AA3867">
        <v>8111</v>
      </c>
      <c r="AB3867" t="b">
        <f>if((W3867=""),false,true)</f>
        <v>0</v>
      </c>
      <c r="AD3867" s="37"/>
    </row>
    <row r="3868" ht="14.25" customHeight="1">
      <c r="A3868" s="38">
        <v>1104</v>
      </c>
      <c r="B3868" s="46" t="s">
        <v>4783</v>
      </c>
      <c r="C3868" s="46" t="s">
        <v>1115</v>
      </c>
      <c r="D3868" s="11" t="s">
        <v>4749</v>
      </c>
      <c r="E3868" s="11" t="s">
        <v>4750</v>
      </c>
      <c r="F3868" s="7" t="s">
        <v>4784</v>
      </c>
      <c r="G3868" s="7" t="s">
        <v>4785</v>
      </c>
      <c r="H3868">
        <v>0.045415626766595</v>
      </c>
      <c r="I3868" t="s">
        <v>37</v>
      </c>
      <c r="K3868" s="47"/>
      <c r="L3868" s="47" t="s">
        <v>4786</v>
      </c>
      <c r="M3868" t="s">
        <v>39</v>
      </c>
      <c r="N3868" s="71"/>
      <c r="O3868" s="71"/>
      <c r="P3868" s="71"/>
      <c r="Q3868" s="71"/>
      <c r="R3868" s="29"/>
      <c r="S3868" s="29"/>
      <c r="T3868" s="29"/>
      <c r="U3868" s="71"/>
      <c r="V3868" s="29"/>
      <c r="W3868" s="60"/>
      <c r="Y3868" t="s">
        <v>40</v>
      </c>
      <c r="AA3868">
        <v>8111</v>
      </c>
      <c r="AB3868" t="b">
        <f>if((W3868=""),false,true)</f>
        <v>0</v>
      </c>
      <c r="AD3868" s="37"/>
    </row>
    <row r="3869" ht="14.25" customHeight="1">
      <c r="A3869" s="38">
        <v>1104</v>
      </c>
      <c r="B3869" s="46" t="s">
        <v>4787</v>
      </c>
      <c r="C3869" s="46" t="s">
        <v>1115</v>
      </c>
      <c r="D3869" s="11" t="s">
        <v>4749</v>
      </c>
      <c r="E3869" s="11" t="s">
        <v>4750</v>
      </c>
      <c r="F3869" s="7" t="s">
        <v>4784</v>
      </c>
      <c r="G3869" s="7" t="s">
        <v>4785</v>
      </c>
      <c r="H3869">
        <v>0.045415626766595</v>
      </c>
      <c r="I3869" t="s">
        <v>37</v>
      </c>
      <c r="K3869" s="47"/>
      <c r="L3869" s="47" t="s">
        <v>4786</v>
      </c>
      <c r="M3869" t="s">
        <v>39</v>
      </c>
      <c r="N3869" s="71"/>
      <c r="O3869" s="71"/>
      <c r="P3869" s="71"/>
      <c r="Q3869" s="71"/>
      <c r="R3869" s="29"/>
      <c r="S3869" s="29"/>
      <c r="T3869" s="29"/>
      <c r="U3869" s="71"/>
      <c r="V3869" s="29"/>
      <c r="W3869" s="60"/>
      <c r="Y3869" t="s">
        <v>40</v>
      </c>
      <c r="AA3869">
        <v>8111</v>
      </c>
      <c r="AB3869" t="b">
        <f>if((W3869=""),false,true)</f>
        <v>0</v>
      </c>
      <c r="AD3869" s="37"/>
    </row>
    <row r="3870" ht="14.25" customHeight="1">
      <c r="A3870" s="38">
        <v>1104</v>
      </c>
      <c r="B3870" s="46" t="s">
        <v>4783</v>
      </c>
      <c r="C3870" s="46" t="s">
        <v>1115</v>
      </c>
      <c r="D3870" s="11" t="s">
        <v>4749</v>
      </c>
      <c r="E3870" s="11" t="s">
        <v>4750</v>
      </c>
      <c r="F3870" s="7" t="s">
        <v>4788</v>
      </c>
      <c r="G3870" s="7" t="s">
        <v>4789</v>
      </c>
      <c r="H3870">
        <v>0.052444410265939</v>
      </c>
      <c r="I3870" t="s">
        <v>37</v>
      </c>
      <c r="K3870" s="47"/>
      <c r="L3870" s="47" t="s">
        <v>4786</v>
      </c>
      <c r="M3870" t="s">
        <v>39</v>
      </c>
      <c r="N3870" s="71"/>
      <c r="O3870" s="71"/>
      <c r="P3870" s="71"/>
      <c r="Q3870" s="71"/>
      <c r="R3870" s="29"/>
      <c r="S3870" s="29"/>
      <c r="T3870" s="29"/>
      <c r="U3870" s="71"/>
      <c r="V3870" s="29"/>
      <c r="W3870" s="60"/>
      <c r="Y3870" t="s">
        <v>40</v>
      </c>
      <c r="AA3870">
        <v>8111</v>
      </c>
      <c r="AB3870" t="b">
        <f>if((W3870=""),false,true)</f>
        <v>0</v>
      </c>
      <c r="AD3870" s="37"/>
    </row>
    <row r="3871" ht="14.25" customHeight="1">
      <c r="A3871" s="38">
        <v>1104</v>
      </c>
      <c r="B3871" s="46" t="s">
        <v>4787</v>
      </c>
      <c r="C3871" s="46" t="s">
        <v>1115</v>
      </c>
      <c r="D3871" s="11" t="s">
        <v>4749</v>
      </c>
      <c r="E3871" s="11" t="s">
        <v>4750</v>
      </c>
      <c r="F3871" s="7" t="s">
        <v>4788</v>
      </c>
      <c r="G3871" s="7" t="s">
        <v>4789</v>
      </c>
      <c r="H3871">
        <v>0.052634594195042</v>
      </c>
      <c r="I3871" t="s">
        <v>37</v>
      </c>
      <c r="K3871" s="47"/>
      <c r="L3871" s="47" t="s">
        <v>4786</v>
      </c>
      <c r="M3871" t="s">
        <v>39</v>
      </c>
      <c r="N3871" s="71"/>
      <c r="O3871" s="71"/>
      <c r="P3871" s="71"/>
      <c r="Q3871" s="71"/>
      <c r="R3871" s="29"/>
      <c r="S3871" s="29"/>
      <c r="T3871" s="29"/>
      <c r="U3871" s="71"/>
      <c r="V3871" s="29"/>
      <c r="W3871" s="60"/>
      <c r="Y3871" t="s">
        <v>40</v>
      </c>
      <c r="AA3871">
        <v>8111</v>
      </c>
      <c r="AB3871" t="b">
        <f>if((W3871=""),false,true)</f>
        <v>0</v>
      </c>
      <c r="AD3871" s="37"/>
    </row>
    <row r="3872" ht="14.25" customHeight="1">
      <c r="A3872" s="38">
        <v>1105</v>
      </c>
      <c r="B3872" s="46" t="s">
        <v>4790</v>
      </c>
      <c r="C3872" s="46" t="s">
        <v>1115</v>
      </c>
      <c r="D3872" s="11" t="s">
        <v>4749</v>
      </c>
      <c r="E3872" s="11" t="s">
        <v>4750</v>
      </c>
      <c r="F3872" s="7" t="s">
        <v>681</v>
      </c>
      <c r="G3872" s="7" t="s">
        <v>1120</v>
      </c>
      <c r="H3872">
        <v>0.004671650718651</v>
      </c>
      <c r="I3872" t="s">
        <v>37</v>
      </c>
      <c r="K3872" s="47"/>
      <c r="L3872" s="47" t="s">
        <v>4791</v>
      </c>
      <c r="M3872" t="s">
        <v>39</v>
      </c>
      <c r="N3872" s="71"/>
      <c r="O3872" s="71"/>
      <c r="P3872" s="71"/>
      <c r="Q3872" s="71"/>
      <c r="R3872" s="29"/>
      <c r="S3872" s="29"/>
      <c r="T3872" s="29"/>
      <c r="U3872" s="71"/>
      <c r="V3872" s="29"/>
      <c r="W3872" s="60"/>
      <c r="Y3872" t="s">
        <v>40</v>
      </c>
      <c r="AA3872">
        <v>8111</v>
      </c>
      <c r="AB3872" t="b">
        <f>if((W3872=""),false,true)</f>
        <v>0</v>
      </c>
      <c r="AD3872" s="37"/>
    </row>
    <row r="3873" ht="14.25" customHeight="1">
      <c r="A3873" s="38">
        <v>1106</v>
      </c>
      <c r="B3873" s="46" t="s">
        <v>4792</v>
      </c>
      <c r="C3873" s="46" t="s">
        <v>1115</v>
      </c>
      <c r="D3873" s="11" t="s">
        <v>4749</v>
      </c>
      <c r="E3873" s="11" t="s">
        <v>4750</v>
      </c>
      <c r="F3873" s="7" t="s">
        <v>673</v>
      </c>
      <c r="G3873" s="7" t="s">
        <v>674</v>
      </c>
      <c r="H3873">
        <v>0.008824179989394</v>
      </c>
      <c r="I3873" t="s">
        <v>37</v>
      </c>
      <c r="K3873" s="47"/>
      <c r="L3873" s="47" t="s">
        <v>4793</v>
      </c>
      <c r="M3873" t="s">
        <v>39</v>
      </c>
      <c r="N3873" s="71"/>
      <c r="O3873" s="71"/>
      <c r="P3873" s="71"/>
      <c r="Q3873" s="71"/>
      <c r="R3873" s="29"/>
      <c r="S3873" s="29"/>
      <c r="T3873" s="29"/>
      <c r="U3873" s="71"/>
      <c r="V3873" s="29"/>
      <c r="W3873" s="60"/>
      <c r="Y3873" t="s">
        <v>40</v>
      </c>
      <c r="AA3873">
        <v>8111</v>
      </c>
      <c r="AB3873" t="b">
        <f>if((W3873=""),false,true)</f>
        <v>0</v>
      </c>
      <c r="AD3873" s="37"/>
    </row>
    <row r="3874" ht="14.25" customHeight="1">
      <c r="A3874" s="38">
        <v>1106</v>
      </c>
      <c r="B3874" s="46" t="s">
        <v>4794</v>
      </c>
      <c r="C3874" s="46" t="s">
        <v>1115</v>
      </c>
      <c r="D3874" s="11" t="s">
        <v>4749</v>
      </c>
      <c r="E3874" s="11" t="s">
        <v>4750</v>
      </c>
      <c r="F3874" s="7" t="s">
        <v>677</v>
      </c>
      <c r="G3874" s="7" t="s">
        <v>678</v>
      </c>
      <c r="H3874">
        <v>0.007699265134444</v>
      </c>
      <c r="I3874" t="s">
        <v>37</v>
      </c>
      <c r="K3874" s="47"/>
      <c r="L3874" s="47" t="s">
        <v>4793</v>
      </c>
      <c r="M3874" t="s">
        <v>39</v>
      </c>
      <c r="N3874" s="71"/>
      <c r="O3874" s="71"/>
      <c r="P3874" s="71"/>
      <c r="Q3874" s="71"/>
      <c r="R3874" s="29"/>
      <c r="S3874" s="29"/>
      <c r="T3874" s="29"/>
      <c r="U3874" s="71"/>
      <c r="V3874" s="29"/>
      <c r="W3874" s="60"/>
      <c r="Y3874" t="s">
        <v>40</v>
      </c>
      <c r="AA3874">
        <v>8111</v>
      </c>
      <c r="AB3874" t="b">
        <f>if((W3874=""),false,true)</f>
        <v>0</v>
      </c>
      <c r="AD3874" s="37"/>
    </row>
    <row r="3875" ht="14.25" customHeight="1">
      <c r="A3875" s="38">
        <v>1106</v>
      </c>
      <c r="B3875" s="46" t="s">
        <v>4795</v>
      </c>
      <c r="C3875" s="46" t="s">
        <v>1115</v>
      </c>
      <c r="D3875" s="11" t="s">
        <v>4749</v>
      </c>
      <c r="E3875" s="11" t="s">
        <v>4750</v>
      </c>
      <c r="F3875" s="7" t="s">
        <v>683</v>
      </c>
      <c r="G3875" s="7" t="s">
        <v>684</v>
      </c>
      <c r="H3875">
        <v>0.007344502174749</v>
      </c>
      <c r="I3875" t="s">
        <v>37</v>
      </c>
      <c r="K3875" s="47"/>
      <c r="L3875" s="47" t="s">
        <v>4793</v>
      </c>
      <c r="M3875" t="s">
        <v>39</v>
      </c>
      <c r="N3875" s="71"/>
      <c r="O3875" s="71"/>
      <c r="P3875" s="71"/>
      <c r="Q3875" s="71"/>
      <c r="R3875" s="29"/>
      <c r="S3875" s="29"/>
      <c r="T3875" s="29"/>
      <c r="U3875" s="71"/>
      <c r="V3875" s="29"/>
      <c r="W3875" s="60"/>
      <c r="Y3875" t="s">
        <v>40</v>
      </c>
      <c r="AA3875">
        <v>8111</v>
      </c>
      <c r="AB3875" t="b">
        <f>if((W3875=""),false,true)</f>
        <v>0</v>
      </c>
      <c r="AD3875" s="37"/>
    </row>
    <row r="3876" ht="14.25" customHeight="1">
      <c r="A3876" s="38">
        <v>1106</v>
      </c>
      <c r="B3876" s="46" t="s">
        <v>4795</v>
      </c>
      <c r="C3876" s="46" t="s">
        <v>1115</v>
      </c>
      <c r="D3876" s="11" t="s">
        <v>4749</v>
      </c>
      <c r="E3876" s="11" t="s">
        <v>4750</v>
      </c>
      <c r="F3876" s="7" t="s">
        <v>687</v>
      </c>
      <c r="G3876" s="7" t="s">
        <v>688</v>
      </c>
      <c r="H3876">
        <v>0.00619388431699</v>
      </c>
      <c r="I3876" t="s">
        <v>37</v>
      </c>
      <c r="K3876" s="47"/>
      <c r="L3876" s="47" t="s">
        <v>4793</v>
      </c>
      <c r="M3876" t="s">
        <v>39</v>
      </c>
      <c r="N3876" s="71"/>
      <c r="O3876" s="71"/>
      <c r="P3876" s="71"/>
      <c r="Q3876" s="71"/>
      <c r="R3876" s="29"/>
      <c r="S3876" s="29"/>
      <c r="T3876" s="29"/>
      <c r="U3876" s="71"/>
      <c r="V3876" s="29"/>
      <c r="W3876" s="60"/>
      <c r="Y3876" t="s">
        <v>40</v>
      </c>
      <c r="AA3876">
        <v>8111</v>
      </c>
      <c r="AB3876" t="b">
        <f>if((W3876=""),false,true)</f>
        <v>0</v>
      </c>
      <c r="AD3876" s="37"/>
    </row>
    <row r="3877" ht="14.25" customHeight="1">
      <c r="A3877" s="38">
        <v>1106</v>
      </c>
      <c r="B3877" s="46" t="s">
        <v>4794</v>
      </c>
      <c r="C3877" s="46" t="s">
        <v>1115</v>
      </c>
      <c r="D3877" s="11" t="s">
        <v>4749</v>
      </c>
      <c r="E3877" s="11" t="s">
        <v>4750</v>
      </c>
      <c r="F3877" s="7" t="s">
        <v>4796</v>
      </c>
      <c r="G3877" s="7" t="s">
        <v>4797</v>
      </c>
      <c r="H3877">
        <v>0.077653675668289</v>
      </c>
      <c r="I3877" t="s">
        <v>37</v>
      </c>
      <c r="K3877" s="47"/>
      <c r="L3877" s="47" t="s">
        <v>4793</v>
      </c>
      <c r="M3877" t="s">
        <v>39</v>
      </c>
      <c r="N3877" s="71"/>
      <c r="O3877" s="71"/>
      <c r="P3877" s="71"/>
      <c r="Q3877" s="71"/>
      <c r="R3877" s="29"/>
      <c r="S3877" s="29"/>
      <c r="T3877" s="29"/>
      <c r="U3877" s="71"/>
      <c r="V3877" s="29"/>
      <c r="W3877" s="60"/>
      <c r="Y3877" t="s">
        <v>40</v>
      </c>
      <c r="AA3877">
        <v>8111</v>
      </c>
      <c r="AB3877" t="b">
        <f>if((W3877=""),false,true)</f>
        <v>0</v>
      </c>
      <c r="AD3877" s="37"/>
    </row>
    <row r="3878" ht="14.25" customHeight="1">
      <c r="A3878" s="38">
        <v>1107</v>
      </c>
      <c r="B3878" s="46" t="s">
        <v>4798</v>
      </c>
      <c r="C3878" s="46" t="s">
        <v>1115</v>
      </c>
      <c r="D3878" s="11" t="s">
        <v>4749</v>
      </c>
      <c r="E3878" s="11" t="s">
        <v>4750</v>
      </c>
      <c r="F3878" s="7" t="s">
        <v>2007</v>
      </c>
      <c r="G3878" s="7" t="s">
        <v>2008</v>
      </c>
      <c r="H3878">
        <v>0.051273149313064</v>
      </c>
      <c r="I3878" t="s">
        <v>37</v>
      </c>
      <c r="K3878" s="47"/>
      <c r="L3878" s="47" t="s">
        <v>4799</v>
      </c>
      <c r="M3878" t="s">
        <v>39</v>
      </c>
      <c r="N3878" s="71"/>
      <c r="O3878" s="71"/>
      <c r="P3878" s="71"/>
      <c r="Q3878" s="71"/>
      <c r="R3878" s="29"/>
      <c r="S3878" s="29"/>
      <c r="T3878" s="29"/>
      <c r="U3878" s="71"/>
      <c r="V3878" s="29"/>
      <c r="W3878" s="60"/>
      <c r="Y3878" t="s">
        <v>40</v>
      </c>
      <c r="AA3878">
        <v>8111</v>
      </c>
      <c r="AB3878" t="b">
        <f>if((W3878=""),false,true)</f>
        <v>0</v>
      </c>
      <c r="AD3878" s="37"/>
    </row>
    <row r="3879" ht="14.25" customHeight="1">
      <c r="A3879" s="38">
        <v>1108</v>
      </c>
      <c r="B3879" s="46" t="s">
        <v>4800</v>
      </c>
      <c r="C3879" s="46" t="s">
        <v>1115</v>
      </c>
      <c r="D3879" s="11" t="s">
        <v>4749</v>
      </c>
      <c r="E3879" s="11" t="s">
        <v>4750</v>
      </c>
      <c r="F3879" s="7" t="s">
        <v>525</v>
      </c>
      <c r="G3879" s="7" t="s">
        <v>526</v>
      </c>
      <c r="H3879">
        <v>0.051831320741475</v>
      </c>
      <c r="I3879" t="s">
        <v>37</v>
      </c>
      <c r="K3879" s="47"/>
      <c r="L3879" s="47" t="s">
        <v>4801</v>
      </c>
      <c r="M3879" t="s">
        <v>39</v>
      </c>
      <c r="N3879" s="71"/>
      <c r="O3879" s="71"/>
      <c r="P3879" s="71"/>
      <c r="Q3879" s="71"/>
      <c r="R3879" s="29"/>
      <c r="S3879" s="29"/>
      <c r="T3879" s="29"/>
      <c r="U3879" s="71"/>
      <c r="V3879" s="29"/>
      <c r="W3879" s="60"/>
      <c r="Y3879" t="s">
        <v>40</v>
      </c>
      <c r="AA3879">
        <v>8111</v>
      </c>
      <c r="AB3879" t="b">
        <f>if((W3879=""),false,true)</f>
        <v>0</v>
      </c>
      <c r="AD3879" s="37"/>
    </row>
    <row r="3880" ht="14.25" customHeight="1">
      <c r="A3880" s="38">
        <v>1108</v>
      </c>
      <c r="B3880" s="46" t="s">
        <v>4800</v>
      </c>
      <c r="C3880" s="46" t="s">
        <v>1115</v>
      </c>
      <c r="D3880" s="11" t="s">
        <v>4749</v>
      </c>
      <c r="E3880" s="11" t="s">
        <v>4750</v>
      </c>
      <c r="F3880" s="7" t="s">
        <v>671</v>
      </c>
      <c r="G3880" s="7" t="s">
        <v>672</v>
      </c>
      <c r="H3880">
        <v>0.006331256801702</v>
      </c>
      <c r="I3880" t="s">
        <v>37</v>
      </c>
      <c r="K3880" s="47"/>
      <c r="L3880" s="47" t="s">
        <v>4801</v>
      </c>
      <c r="M3880" t="s">
        <v>39</v>
      </c>
      <c r="N3880" s="71"/>
      <c r="O3880" s="71"/>
      <c r="P3880" s="71"/>
      <c r="Q3880" s="71"/>
      <c r="R3880" s="29"/>
      <c r="S3880" s="29"/>
      <c r="T3880" s="29"/>
      <c r="U3880" s="71"/>
      <c r="V3880" s="29"/>
      <c r="W3880" s="60"/>
      <c r="Y3880" t="s">
        <v>40</v>
      </c>
      <c r="AA3880">
        <v>8111</v>
      </c>
      <c r="AB3880" t="b">
        <f>if((W3880=""),false,true)</f>
        <v>0</v>
      </c>
      <c r="AD3880" s="37"/>
    </row>
    <row r="3881" ht="14.25" customHeight="1">
      <c r="A3881" s="38">
        <v>1108</v>
      </c>
      <c r="B3881" s="46" t="s">
        <v>4800</v>
      </c>
      <c r="C3881" s="46" t="s">
        <v>1115</v>
      </c>
      <c r="D3881" s="11" t="s">
        <v>4749</v>
      </c>
      <c r="E3881" s="11" t="s">
        <v>4750</v>
      </c>
      <c r="F3881" s="7" t="s">
        <v>679</v>
      </c>
      <c r="G3881" s="7" t="s">
        <v>1119</v>
      </c>
      <c r="H3881">
        <v>0.005087063765495</v>
      </c>
      <c r="I3881" t="s">
        <v>37</v>
      </c>
      <c r="K3881" s="47"/>
      <c r="L3881" s="47" t="s">
        <v>4801</v>
      </c>
      <c r="M3881" t="s">
        <v>39</v>
      </c>
      <c r="N3881" s="71"/>
      <c r="O3881" s="71"/>
      <c r="P3881" s="71"/>
      <c r="Q3881" s="71"/>
      <c r="R3881" s="29"/>
      <c r="S3881" s="29"/>
      <c r="T3881" s="29"/>
      <c r="U3881" s="71"/>
      <c r="V3881" s="29"/>
      <c r="W3881" s="60"/>
      <c r="Y3881" t="s">
        <v>40</v>
      </c>
      <c r="AA3881">
        <v>8111</v>
      </c>
      <c r="AB3881" t="b">
        <f>if((W3881=""),false,true)</f>
        <v>0</v>
      </c>
      <c r="AD3881" s="37"/>
    </row>
    <row r="3882" ht="14.25" customHeight="1">
      <c r="A3882" s="38">
        <v>1108</v>
      </c>
      <c r="B3882" s="46" t="s">
        <v>4800</v>
      </c>
      <c r="C3882" s="46" t="s">
        <v>1115</v>
      </c>
      <c r="D3882" s="11" t="s">
        <v>4749</v>
      </c>
      <c r="E3882" s="11" t="s">
        <v>4750</v>
      </c>
      <c r="F3882" s="7" t="s">
        <v>1597</v>
      </c>
      <c r="G3882" s="7" t="s">
        <v>1598</v>
      </c>
      <c r="H3882">
        <v>0.083979806103986</v>
      </c>
      <c r="I3882" t="s">
        <v>37</v>
      </c>
      <c r="K3882" s="47"/>
      <c r="L3882" s="47" t="s">
        <v>4801</v>
      </c>
      <c r="M3882" t="s">
        <v>39</v>
      </c>
      <c r="N3882" s="71"/>
      <c r="O3882" s="71"/>
      <c r="P3882" s="71"/>
      <c r="Q3882" s="71"/>
      <c r="R3882" s="29"/>
      <c r="S3882" s="29"/>
      <c r="T3882" s="29"/>
      <c r="U3882" s="71"/>
      <c r="V3882" s="29"/>
      <c r="W3882" s="60"/>
      <c r="Y3882" t="s">
        <v>40</v>
      </c>
      <c r="AA3882">
        <v>8111</v>
      </c>
      <c r="AB3882" t="b">
        <f>if((W3882=""),false,true)</f>
        <v>0</v>
      </c>
      <c r="AD3882" s="37"/>
    </row>
    <row r="3883" ht="14.25" customHeight="1">
      <c r="A3883" s="38">
        <v>1108</v>
      </c>
      <c r="B3883" s="46" t="s">
        <v>4800</v>
      </c>
      <c r="C3883" s="46" t="s">
        <v>1115</v>
      </c>
      <c r="D3883" s="11" t="s">
        <v>4749</v>
      </c>
      <c r="E3883" s="11" t="s">
        <v>4750</v>
      </c>
      <c r="F3883" s="7" t="s">
        <v>699</v>
      </c>
      <c r="G3883" s="7" t="s">
        <v>4430</v>
      </c>
      <c r="H3883">
        <v>0.015511899076809</v>
      </c>
      <c r="I3883" t="s">
        <v>37</v>
      </c>
      <c r="K3883" s="47"/>
      <c r="L3883" s="47" t="s">
        <v>4801</v>
      </c>
      <c r="M3883" t="s">
        <v>39</v>
      </c>
      <c r="N3883" s="71"/>
      <c r="O3883" s="71"/>
      <c r="P3883" s="71"/>
      <c r="Q3883" s="71"/>
      <c r="R3883" s="29"/>
      <c r="S3883" s="29"/>
      <c r="T3883" s="29"/>
      <c r="U3883" s="71"/>
      <c r="V3883" s="29"/>
      <c r="W3883" s="60"/>
      <c r="Y3883" t="s">
        <v>40</v>
      </c>
      <c r="AA3883">
        <v>8111</v>
      </c>
      <c r="AB3883" t="b">
        <f>if((W3883=""),false,true)</f>
        <v>0</v>
      </c>
      <c r="AD3883" s="37"/>
    </row>
    <row r="3884" ht="14.25" customHeight="1">
      <c r="A3884" s="38">
        <v>1108</v>
      </c>
      <c r="B3884" s="46" t="s">
        <v>4800</v>
      </c>
      <c r="C3884" s="46" t="s">
        <v>1115</v>
      </c>
      <c r="D3884" s="11" t="s">
        <v>4749</v>
      </c>
      <c r="E3884" s="11" t="s">
        <v>4750</v>
      </c>
      <c r="F3884" s="7" t="s">
        <v>3612</v>
      </c>
      <c r="G3884" s="7" t="s">
        <v>3613</v>
      </c>
      <c r="H3884">
        <v>0.12724257386328</v>
      </c>
      <c r="I3884" t="s">
        <v>37</v>
      </c>
      <c r="K3884" s="47"/>
      <c r="L3884" s="47" t="s">
        <v>4801</v>
      </c>
      <c r="M3884" t="s">
        <v>39</v>
      </c>
      <c r="N3884" s="71"/>
      <c r="O3884" s="71"/>
      <c r="P3884" s="71"/>
      <c r="Q3884" s="71"/>
      <c r="R3884" s="29"/>
      <c r="S3884" s="29"/>
      <c r="T3884" s="29"/>
      <c r="U3884" s="71"/>
      <c r="V3884" s="29"/>
      <c r="W3884" s="60"/>
      <c r="Y3884" t="s">
        <v>40</v>
      </c>
      <c r="AA3884">
        <v>8111</v>
      </c>
      <c r="AB3884" t="b">
        <f>if((W3884=""),false,true)</f>
        <v>0</v>
      </c>
      <c r="AD3884" s="37"/>
    </row>
    <row r="3885" ht="14.25" customHeight="1">
      <c r="A3885" s="38">
        <v>1108</v>
      </c>
      <c r="B3885" s="46" t="s">
        <v>4800</v>
      </c>
      <c r="C3885" s="46" t="s">
        <v>1115</v>
      </c>
      <c r="D3885" s="11" t="s">
        <v>4749</v>
      </c>
      <c r="E3885" s="11" t="s">
        <v>4750</v>
      </c>
      <c r="F3885" s="7" t="s">
        <v>4757</v>
      </c>
      <c r="G3885" s="7" t="s">
        <v>4758</v>
      </c>
      <c r="H3885">
        <v>0.035338313178377</v>
      </c>
      <c r="I3885" t="s">
        <v>37</v>
      </c>
      <c r="K3885" s="47"/>
      <c r="L3885" s="47" t="s">
        <v>4801</v>
      </c>
      <c r="M3885" t="s">
        <v>39</v>
      </c>
      <c r="N3885" s="71"/>
      <c r="O3885" s="71"/>
      <c r="P3885" s="71"/>
      <c r="Q3885" s="71"/>
      <c r="R3885" s="29"/>
      <c r="S3885" s="29"/>
      <c r="T3885" s="29"/>
      <c r="U3885" s="71"/>
      <c r="V3885" s="29"/>
      <c r="W3885" s="60"/>
      <c r="Y3885" t="s">
        <v>40</v>
      </c>
      <c r="AA3885">
        <v>8111</v>
      </c>
      <c r="AB3885" t="b">
        <f>if((W3885=""),false,true)</f>
        <v>0</v>
      </c>
      <c r="AD3885" s="37"/>
    </row>
    <row r="3886" ht="14.25" customHeight="1">
      <c r="A3886" s="38">
        <v>1108</v>
      </c>
      <c r="B3886" s="46" t="s">
        <v>4800</v>
      </c>
      <c r="C3886" s="46" t="s">
        <v>1115</v>
      </c>
      <c r="D3886" s="11" t="s">
        <v>4749</v>
      </c>
      <c r="E3886" s="11" t="s">
        <v>4750</v>
      </c>
      <c r="F3886" s="7" t="s">
        <v>4503</v>
      </c>
      <c r="G3886" s="7" t="s">
        <v>4504</v>
      </c>
      <c r="H3886">
        <v>0.065099591102828</v>
      </c>
      <c r="I3886" t="s">
        <v>37</v>
      </c>
      <c r="K3886" s="47"/>
      <c r="L3886" s="47" t="s">
        <v>4801</v>
      </c>
      <c r="M3886" t="s">
        <v>39</v>
      </c>
      <c r="N3886" s="71"/>
      <c r="O3886" s="71"/>
      <c r="P3886" s="71"/>
      <c r="Q3886" s="71"/>
      <c r="R3886" s="29"/>
      <c r="S3886" s="29"/>
      <c r="T3886" s="29"/>
      <c r="U3886" s="71"/>
      <c r="V3886" s="29"/>
      <c r="W3886" s="60"/>
      <c r="Y3886" t="s">
        <v>40</v>
      </c>
      <c r="AA3886">
        <v>8111</v>
      </c>
      <c r="AB3886" t="b">
        <f>if((W3886=""),false,true)</f>
        <v>0</v>
      </c>
      <c r="AD3886" s="37"/>
    </row>
    <row r="3887" ht="14.25" customHeight="1">
      <c r="A3887" s="38">
        <v>1108</v>
      </c>
      <c r="B3887" s="46" t="s">
        <v>4800</v>
      </c>
      <c r="C3887" s="46" t="s">
        <v>1115</v>
      </c>
      <c r="D3887" s="11" t="s">
        <v>4749</v>
      </c>
      <c r="E3887" s="11" t="s">
        <v>4750</v>
      </c>
      <c r="F3887" s="7" t="s">
        <v>4759</v>
      </c>
      <c r="G3887" s="7" t="s">
        <v>4760</v>
      </c>
      <c r="H3887">
        <v>0.028559719215646</v>
      </c>
      <c r="I3887" t="s">
        <v>37</v>
      </c>
      <c r="K3887" s="47"/>
      <c r="L3887" s="47" t="s">
        <v>4801</v>
      </c>
      <c r="M3887" t="s">
        <v>39</v>
      </c>
      <c r="N3887" s="71"/>
      <c r="O3887" s="71"/>
      <c r="P3887" s="71"/>
      <c r="Q3887" s="71"/>
      <c r="R3887" s="29"/>
      <c r="S3887" s="29"/>
      <c r="T3887" s="29"/>
      <c r="U3887" s="71"/>
      <c r="V3887" s="29"/>
      <c r="W3887" s="60"/>
      <c r="Y3887" t="s">
        <v>40</v>
      </c>
      <c r="AA3887">
        <v>8111</v>
      </c>
      <c r="AB3887" t="b">
        <f>if((W3887=""),false,true)</f>
        <v>0</v>
      </c>
      <c r="AD3887" s="37"/>
    </row>
    <row r="3888" ht="14.25" customHeight="1">
      <c r="A3888" s="38">
        <v>1108</v>
      </c>
      <c r="B3888" s="46" t="s">
        <v>4800</v>
      </c>
      <c r="C3888" s="46" t="s">
        <v>1115</v>
      </c>
      <c r="D3888" s="11" t="s">
        <v>4749</v>
      </c>
      <c r="E3888" s="11" t="s">
        <v>4750</v>
      </c>
      <c r="F3888" s="7" t="s">
        <v>2101</v>
      </c>
      <c r="G3888" s="7" t="s">
        <v>2102</v>
      </c>
      <c r="H3888">
        <v>0.069197045772937</v>
      </c>
      <c r="I3888" t="s">
        <v>37</v>
      </c>
      <c r="K3888" s="47"/>
      <c r="L3888" s="47" t="s">
        <v>4801</v>
      </c>
      <c r="M3888" t="s">
        <v>39</v>
      </c>
      <c r="N3888" s="71"/>
      <c r="O3888" s="71"/>
      <c r="P3888" s="71"/>
      <c r="Q3888" s="71"/>
      <c r="R3888" s="29"/>
      <c r="S3888" s="29"/>
      <c r="T3888" s="29"/>
      <c r="U3888" s="71"/>
      <c r="V3888" s="29"/>
      <c r="W3888" s="60"/>
      <c r="Y3888" t="s">
        <v>40</v>
      </c>
      <c r="AA3888">
        <v>8111</v>
      </c>
      <c r="AB3888" t="b">
        <f>if((W3888=""),false,true)</f>
        <v>0</v>
      </c>
      <c r="AD3888" s="37"/>
    </row>
    <row r="3889" ht="14.25" customHeight="1">
      <c r="A3889" s="38">
        <v>1108</v>
      </c>
      <c r="B3889" s="46" t="s">
        <v>4800</v>
      </c>
      <c r="C3889" s="46" t="s">
        <v>1115</v>
      </c>
      <c r="D3889" s="11" t="s">
        <v>4749</v>
      </c>
      <c r="E3889" s="11" t="s">
        <v>4750</v>
      </c>
      <c r="F3889" s="7" t="s">
        <v>3499</v>
      </c>
      <c r="G3889" s="7" t="s">
        <v>3500</v>
      </c>
      <c r="H3889">
        <v>0.001146726019125</v>
      </c>
      <c r="I3889" t="s">
        <v>37</v>
      </c>
      <c r="K3889" s="47"/>
      <c r="L3889" s="47" t="s">
        <v>4801</v>
      </c>
      <c r="M3889" t="s">
        <v>39</v>
      </c>
      <c r="N3889" s="71"/>
      <c r="O3889" s="71"/>
      <c r="P3889" s="71"/>
      <c r="Q3889" s="71"/>
      <c r="R3889" s="29"/>
      <c r="S3889" s="29"/>
      <c r="T3889" s="29"/>
      <c r="U3889" s="71"/>
      <c r="V3889" s="29"/>
      <c r="W3889" s="60"/>
      <c r="Y3889" t="s">
        <v>40</v>
      </c>
      <c r="AA3889">
        <v>8111</v>
      </c>
      <c r="AB3889" t="b">
        <f>if((W3889=""),false,true)</f>
        <v>0</v>
      </c>
      <c r="AD3889" s="37"/>
    </row>
    <row r="3890" ht="14.25" customHeight="1">
      <c r="A3890" s="38">
        <v>1109</v>
      </c>
      <c r="B3890" s="46" t="s">
        <v>4802</v>
      </c>
      <c r="C3890" s="46" t="s">
        <v>1115</v>
      </c>
      <c r="D3890" s="11" t="s">
        <v>4749</v>
      </c>
      <c r="E3890" s="11" t="s">
        <v>4750</v>
      </c>
      <c r="F3890" s="7" t="s">
        <v>992</v>
      </c>
      <c r="G3890" s="7" t="s">
        <v>993</v>
      </c>
      <c r="H3890">
        <v>0.044527003835611</v>
      </c>
      <c r="I3890" t="s">
        <v>37</v>
      </c>
      <c r="K3890" s="47"/>
      <c r="L3890" s="47" t="s">
        <v>4803</v>
      </c>
      <c r="M3890" t="s">
        <v>39</v>
      </c>
      <c r="N3890" s="71"/>
      <c r="O3890" s="71"/>
      <c r="P3890" s="71"/>
      <c r="Q3890" s="71"/>
      <c r="R3890" s="29"/>
      <c r="S3890" s="29"/>
      <c r="T3890" s="29"/>
      <c r="U3890" s="71"/>
      <c r="V3890" s="29"/>
      <c r="W3890" s="60"/>
      <c r="Y3890" t="s">
        <v>40</v>
      </c>
      <c r="AA3890">
        <v>8111</v>
      </c>
      <c r="AB3890" t="b">
        <f>if((W3890=""),false,true)</f>
        <v>0</v>
      </c>
      <c r="AD3890" s="37"/>
    </row>
    <row r="3891" ht="14.25" customHeight="1">
      <c r="A3891" s="38">
        <v>1110</v>
      </c>
      <c r="B3891" s="46" t="s">
        <v>4804</v>
      </c>
      <c r="C3891" s="46" t="s">
        <v>1115</v>
      </c>
      <c r="D3891" s="11" t="s">
        <v>4749</v>
      </c>
      <c r="E3891" s="11" t="s">
        <v>4750</v>
      </c>
      <c r="F3891" s="7" t="s">
        <v>238</v>
      </c>
      <c r="G3891" s="7" t="s">
        <v>4805</v>
      </c>
      <c r="H3891">
        <v>0.10439002459613</v>
      </c>
      <c r="I3891" t="s">
        <v>37</v>
      </c>
      <c r="K3891" s="47"/>
      <c r="L3891" s="47" t="s">
        <v>4806</v>
      </c>
      <c r="M3891" t="s">
        <v>39</v>
      </c>
      <c r="N3891" s="71"/>
      <c r="O3891" s="71"/>
      <c r="P3891" s="71"/>
      <c r="Q3891" s="71"/>
      <c r="R3891" s="29"/>
      <c r="S3891" s="29"/>
      <c r="T3891" s="29"/>
      <c r="U3891" s="71"/>
      <c r="V3891" s="29"/>
      <c r="W3891" s="60"/>
      <c r="Y3891" t="s">
        <v>40</v>
      </c>
      <c r="AA3891">
        <v>8111</v>
      </c>
      <c r="AB3891" t="b">
        <f>if((W3891=""),false,true)</f>
        <v>0</v>
      </c>
      <c r="AD3891" s="37"/>
    </row>
    <row r="3892" ht="14.25" customHeight="1">
      <c r="A3892" s="38">
        <v>1111</v>
      </c>
      <c r="B3892" s="46" t="s">
        <v>4807</v>
      </c>
      <c r="C3892" s="46" t="s">
        <v>1115</v>
      </c>
      <c r="D3892" s="11" t="s">
        <v>4749</v>
      </c>
      <c r="E3892" s="11" t="s">
        <v>4750</v>
      </c>
      <c r="F3892" s="7" t="s">
        <v>1646</v>
      </c>
      <c r="G3892" s="7" t="s">
        <v>1961</v>
      </c>
      <c r="H3892">
        <v>0.028790548700065</v>
      </c>
      <c r="I3892" t="s">
        <v>37</v>
      </c>
      <c r="K3892" s="47"/>
      <c r="L3892" s="47" t="s">
        <v>4808</v>
      </c>
      <c r="M3892" t="s">
        <v>39</v>
      </c>
      <c r="N3892" s="71"/>
      <c r="O3892" s="71"/>
      <c r="P3892" s="71"/>
      <c r="Q3892" s="71"/>
      <c r="R3892" s="29"/>
      <c r="S3892" s="29"/>
      <c r="T3892" s="29"/>
      <c r="U3892" s="71"/>
      <c r="V3892" s="29"/>
      <c r="W3892" s="60"/>
      <c r="Y3892" t="s">
        <v>40</v>
      </c>
      <c r="AA3892">
        <v>8111</v>
      </c>
      <c r="AB3892" t="b">
        <f>if((W3892=""),false,true)</f>
        <v>0</v>
      </c>
      <c r="AD3892" s="37"/>
    </row>
    <row r="3893" ht="14.25" customHeight="1">
      <c r="A3893" s="38">
        <v>1111</v>
      </c>
      <c r="B3893" s="46" t="s">
        <v>4807</v>
      </c>
      <c r="C3893" s="46" t="s">
        <v>1115</v>
      </c>
      <c r="D3893" s="11" t="s">
        <v>4749</v>
      </c>
      <c r="E3893" s="11" t="s">
        <v>4750</v>
      </c>
      <c r="F3893" s="11" t="s">
        <v>1962</v>
      </c>
      <c r="G3893" s="7" t="s">
        <v>1963</v>
      </c>
      <c r="H3893">
        <v>0.029654610248215</v>
      </c>
      <c r="I3893" t="s">
        <v>37</v>
      </c>
      <c r="K3893" s="47"/>
      <c r="L3893" s="47" t="s">
        <v>4808</v>
      </c>
      <c r="M3893" t="s">
        <v>39</v>
      </c>
      <c r="N3893" s="71"/>
      <c r="O3893" s="71"/>
      <c r="P3893" s="71"/>
      <c r="Q3893" s="71"/>
      <c r="R3893" s="29"/>
      <c r="S3893" s="29"/>
      <c r="T3893" s="29"/>
      <c r="U3893" s="71"/>
      <c r="V3893" s="29"/>
      <c r="W3893" s="60"/>
      <c r="Y3893" t="s">
        <v>40</v>
      </c>
      <c r="AA3893">
        <v>8111</v>
      </c>
      <c r="AB3893" t="b">
        <f>if((W3893=""),false,true)</f>
        <v>0</v>
      </c>
      <c r="AD3893" s="37"/>
    </row>
    <row r="3894" ht="14.25" customHeight="1">
      <c r="A3894" s="38">
        <v>1111</v>
      </c>
      <c r="B3894" s="46" t="s">
        <v>4807</v>
      </c>
      <c r="C3894" s="46" t="s">
        <v>1115</v>
      </c>
      <c r="D3894" s="11" t="s">
        <v>4749</v>
      </c>
      <c r="E3894" s="11" t="s">
        <v>4750</v>
      </c>
      <c r="F3894" s="11" t="s">
        <v>4809</v>
      </c>
      <c r="G3894" s="7" t="s">
        <v>4810</v>
      </c>
      <c r="H3894">
        <v>0.026952809870093</v>
      </c>
      <c r="I3894" t="s">
        <v>37</v>
      </c>
      <c r="K3894" s="47"/>
      <c r="L3894" s="47" t="s">
        <v>4808</v>
      </c>
      <c r="M3894" t="s">
        <v>39</v>
      </c>
      <c r="N3894" s="71"/>
      <c r="O3894" s="71"/>
      <c r="P3894" s="71"/>
      <c r="Q3894" s="71"/>
      <c r="R3894" s="29"/>
      <c r="S3894" s="29"/>
      <c r="T3894" s="29"/>
      <c r="U3894" s="71"/>
      <c r="V3894" s="29"/>
      <c r="W3894" s="60"/>
      <c r="Y3894" t="s">
        <v>40</v>
      </c>
      <c r="AA3894">
        <v>8111</v>
      </c>
      <c r="AB3894" t="b">
        <f>if((W3894=""),false,true)</f>
        <v>0</v>
      </c>
      <c r="AD3894" s="37"/>
    </row>
    <row r="3895" ht="14.25" customHeight="1">
      <c r="A3895" s="38">
        <v>1111</v>
      </c>
      <c r="B3895" s="46" t="s">
        <v>4807</v>
      </c>
      <c r="C3895" s="46" t="s">
        <v>1115</v>
      </c>
      <c r="D3895" s="11" t="s">
        <v>4749</v>
      </c>
      <c r="E3895" s="11" t="s">
        <v>4750</v>
      </c>
      <c r="F3895" s="11" t="s">
        <v>1966</v>
      </c>
      <c r="G3895" s="7" t="s">
        <v>1967</v>
      </c>
      <c r="H3895">
        <v>0.029063125192521</v>
      </c>
      <c r="I3895" t="s">
        <v>37</v>
      </c>
      <c r="K3895" s="47"/>
      <c r="L3895" s="47" t="s">
        <v>4808</v>
      </c>
      <c r="M3895" t="s">
        <v>39</v>
      </c>
      <c r="N3895" s="71"/>
      <c r="O3895" s="71"/>
      <c r="P3895" s="71"/>
      <c r="Q3895" s="71"/>
      <c r="R3895" s="29"/>
      <c r="S3895" s="29"/>
      <c r="T3895" s="29"/>
      <c r="U3895" s="71"/>
      <c r="V3895" s="29"/>
      <c r="W3895" s="60"/>
      <c r="Y3895" t="s">
        <v>40</v>
      </c>
      <c r="AA3895">
        <v>8111</v>
      </c>
      <c r="AB3895" t="b">
        <f>if((W3895=""),false,true)</f>
        <v>0</v>
      </c>
      <c r="AD3895" s="37"/>
    </row>
    <row r="3896" ht="14.25" customHeight="1">
      <c r="A3896" s="38">
        <v>1111</v>
      </c>
      <c r="B3896" s="46" t="s">
        <v>4811</v>
      </c>
      <c r="C3896" s="46" t="s">
        <v>1115</v>
      </c>
      <c r="D3896" s="11" t="s">
        <v>4749</v>
      </c>
      <c r="E3896" s="11" t="s">
        <v>4750</v>
      </c>
      <c r="F3896" s="7" t="s">
        <v>1968</v>
      </c>
      <c r="G3896" s="7" t="s">
        <v>1969</v>
      </c>
      <c r="H3896">
        <v>0.02341852475716</v>
      </c>
      <c r="I3896" t="s">
        <v>37</v>
      </c>
      <c r="K3896" s="47"/>
      <c r="L3896" s="47" t="s">
        <v>4808</v>
      </c>
      <c r="M3896" t="s">
        <v>39</v>
      </c>
      <c r="N3896" s="71"/>
      <c r="O3896" s="71"/>
      <c r="P3896" s="71"/>
      <c r="Q3896" s="71"/>
      <c r="R3896" s="29"/>
      <c r="S3896" s="29"/>
      <c r="T3896" s="29"/>
      <c r="U3896" s="71"/>
      <c r="V3896" s="29"/>
      <c r="W3896" s="60"/>
      <c r="Y3896" t="s">
        <v>40</v>
      </c>
      <c r="AA3896">
        <v>8111</v>
      </c>
      <c r="AB3896" t="b">
        <f>if((W3896=""),false,true)</f>
        <v>0</v>
      </c>
      <c r="AD3896" s="37"/>
    </row>
    <row r="3897" ht="14.25" customHeight="1">
      <c r="A3897" s="38">
        <v>1112</v>
      </c>
      <c r="B3897" s="46" t="s">
        <v>4812</v>
      </c>
      <c r="C3897" s="46" t="s">
        <v>1115</v>
      </c>
      <c r="D3897" s="11" t="s">
        <v>4749</v>
      </c>
      <c r="E3897" s="11" t="s">
        <v>4750</v>
      </c>
      <c r="F3897" s="7" t="s">
        <v>3615</v>
      </c>
      <c r="G3897" s="7" t="s">
        <v>3616</v>
      </c>
      <c r="H3897">
        <v>0.012681897261008</v>
      </c>
      <c r="I3897" t="s">
        <v>37</v>
      </c>
      <c r="K3897" s="47"/>
      <c r="L3897" s="47" t="s">
        <v>4813</v>
      </c>
      <c r="M3897" t="s">
        <v>39</v>
      </c>
      <c r="N3897" s="71"/>
      <c r="O3897" s="71"/>
      <c r="P3897" s="71"/>
      <c r="Q3897" s="71"/>
      <c r="R3897" s="29"/>
      <c r="S3897" s="29"/>
      <c r="T3897" s="29"/>
      <c r="U3897" s="71"/>
      <c r="V3897" s="29"/>
      <c r="W3897" s="60"/>
      <c r="Y3897" t="s">
        <v>40</v>
      </c>
      <c r="AA3897">
        <v>8111</v>
      </c>
      <c r="AB3897" t="b">
        <f>if((W3897=""),false,true)</f>
        <v>0</v>
      </c>
      <c r="AD3897" s="37"/>
    </row>
    <row r="3898" ht="14.25" customHeight="1">
      <c r="A3898" s="38">
        <v>1113</v>
      </c>
      <c r="B3898" s="46" t="s">
        <v>4814</v>
      </c>
      <c r="C3898" s="46" t="s">
        <v>1115</v>
      </c>
      <c r="D3898" s="11" t="s">
        <v>4749</v>
      </c>
      <c r="E3898" s="11" t="s">
        <v>4750</v>
      </c>
      <c r="F3898" s="7" t="s">
        <v>521</v>
      </c>
      <c r="G3898" s="7" t="s">
        <v>522</v>
      </c>
      <c r="H3898">
        <v>0.055390408365813</v>
      </c>
      <c r="I3898" t="s">
        <v>37</v>
      </c>
      <c r="K3898" s="47"/>
      <c r="L3898" s="47" t="s">
        <v>4815</v>
      </c>
      <c r="M3898" t="s">
        <v>39</v>
      </c>
      <c r="N3898" s="71"/>
      <c r="O3898" s="71"/>
      <c r="P3898" s="71"/>
      <c r="Q3898" s="71"/>
      <c r="R3898" s="29"/>
      <c r="S3898" s="29"/>
      <c r="T3898" s="29"/>
      <c r="U3898" s="71"/>
      <c r="V3898" s="29"/>
      <c r="W3898" s="60"/>
      <c r="Y3898" t="s">
        <v>40</v>
      </c>
      <c r="AA3898">
        <v>8111</v>
      </c>
      <c r="AB3898" t="b">
        <f>if((W3898=""),false,true)</f>
        <v>0</v>
      </c>
      <c r="AD3898" s="37"/>
    </row>
    <row r="3899" ht="14.25" customHeight="1">
      <c r="A3899" s="38">
        <v>1113</v>
      </c>
      <c r="B3899" s="46" t="s">
        <v>4814</v>
      </c>
      <c r="C3899" s="46" t="s">
        <v>1115</v>
      </c>
      <c r="D3899" s="11" t="s">
        <v>4749</v>
      </c>
      <c r="E3899" s="11" t="s">
        <v>4750</v>
      </c>
      <c r="F3899" s="7" t="s">
        <v>4816</v>
      </c>
      <c r="G3899" s="7" t="s">
        <v>4817</v>
      </c>
      <c r="H3899">
        <v>0.090089146254359</v>
      </c>
      <c r="I3899" t="s">
        <v>37</v>
      </c>
      <c r="K3899" s="47"/>
      <c r="L3899" s="47" t="s">
        <v>4815</v>
      </c>
      <c r="M3899" t="s">
        <v>39</v>
      </c>
      <c r="N3899" s="71"/>
      <c r="O3899" s="71"/>
      <c r="P3899" s="71"/>
      <c r="Q3899" s="71"/>
      <c r="R3899" s="29"/>
      <c r="S3899" s="29"/>
      <c r="T3899" s="29"/>
      <c r="U3899" s="71"/>
      <c r="V3899" s="29"/>
      <c r="W3899" s="60"/>
      <c r="Y3899" t="s">
        <v>40</v>
      </c>
      <c r="AA3899">
        <v>8111</v>
      </c>
      <c r="AB3899" t="b">
        <f>if((W3899=""),false,true)</f>
        <v>0</v>
      </c>
      <c r="AD3899" s="37"/>
    </row>
    <row r="3900" ht="14.25" customHeight="1">
      <c r="A3900" s="38">
        <v>1113</v>
      </c>
      <c r="B3900" s="46" t="s">
        <v>4814</v>
      </c>
      <c r="C3900" s="46" t="s">
        <v>1115</v>
      </c>
      <c r="D3900" s="11" t="s">
        <v>4749</v>
      </c>
      <c r="E3900" s="11" t="s">
        <v>4750</v>
      </c>
      <c r="F3900" s="7" t="s">
        <v>588</v>
      </c>
      <c r="G3900" s="7" t="s">
        <v>989</v>
      </c>
      <c r="H3900">
        <v>0.050382767517403</v>
      </c>
      <c r="I3900" t="s">
        <v>37</v>
      </c>
      <c r="K3900" s="47"/>
      <c r="L3900" s="47" t="s">
        <v>4815</v>
      </c>
      <c r="M3900" t="s">
        <v>39</v>
      </c>
      <c r="N3900" s="71"/>
      <c r="O3900" s="71"/>
      <c r="P3900" s="71"/>
      <c r="Q3900" s="71"/>
      <c r="R3900" s="29"/>
      <c r="S3900" s="29"/>
      <c r="T3900" s="29"/>
      <c r="U3900" s="71"/>
      <c r="V3900" s="29"/>
      <c r="W3900" s="60"/>
      <c r="Y3900" t="s">
        <v>40</v>
      </c>
      <c r="AA3900">
        <v>8111</v>
      </c>
      <c r="AB3900" t="b">
        <f>if((W3900=""),false,true)</f>
        <v>0</v>
      </c>
      <c r="AD3900" s="37"/>
    </row>
    <row r="3901" ht="14.25" customHeight="1">
      <c r="A3901" s="38">
        <v>1113</v>
      </c>
      <c r="B3901" s="46" t="s">
        <v>4814</v>
      </c>
      <c r="C3901" s="46" t="s">
        <v>1115</v>
      </c>
      <c r="D3901" s="11" t="s">
        <v>4749</v>
      </c>
      <c r="E3901" s="11" t="s">
        <v>4750</v>
      </c>
      <c r="F3901" s="7" t="s">
        <v>4779</v>
      </c>
      <c r="G3901" s="7" t="s">
        <v>4780</v>
      </c>
      <c r="H3901">
        <v>0.051631163004514</v>
      </c>
      <c r="I3901" t="s">
        <v>37</v>
      </c>
      <c r="K3901" s="47"/>
      <c r="L3901" s="47" t="s">
        <v>4815</v>
      </c>
      <c r="M3901" t="s">
        <v>39</v>
      </c>
      <c r="N3901" s="71"/>
      <c r="O3901" s="71"/>
      <c r="P3901" s="71"/>
      <c r="Q3901" s="71"/>
      <c r="R3901" s="29"/>
      <c r="S3901" s="29"/>
      <c r="T3901" s="29"/>
      <c r="U3901" s="71"/>
      <c r="V3901" s="29"/>
      <c r="W3901" s="60"/>
      <c r="Y3901" t="s">
        <v>40</v>
      </c>
      <c r="AA3901">
        <v>8111</v>
      </c>
      <c r="AB3901" t="b">
        <f>if((W3901=""),false,true)</f>
        <v>0</v>
      </c>
      <c r="AD3901" s="37"/>
    </row>
    <row r="3902" ht="14.25" customHeight="1">
      <c r="A3902" s="38">
        <v>1113</v>
      </c>
      <c r="B3902" s="46" t="s">
        <v>4814</v>
      </c>
      <c r="C3902" s="46" t="s">
        <v>1115</v>
      </c>
      <c r="D3902" s="11" t="s">
        <v>4749</v>
      </c>
      <c r="E3902" s="11" t="s">
        <v>4750</v>
      </c>
      <c r="F3902" s="7" t="s">
        <v>2103</v>
      </c>
      <c r="G3902" s="7" t="s">
        <v>1144</v>
      </c>
      <c r="H3902">
        <v>0.059988333998159</v>
      </c>
      <c r="I3902" t="s">
        <v>37</v>
      </c>
      <c r="K3902" s="47"/>
      <c r="L3902" s="47" t="s">
        <v>4815</v>
      </c>
      <c r="M3902" t="s">
        <v>39</v>
      </c>
      <c r="N3902" s="71"/>
      <c r="O3902" s="71"/>
      <c r="P3902" s="71"/>
      <c r="Q3902" s="71"/>
      <c r="R3902" s="29"/>
      <c r="S3902" s="29"/>
      <c r="T3902" s="29"/>
      <c r="U3902" s="71"/>
      <c r="V3902" s="29"/>
      <c r="W3902" s="60"/>
      <c r="Y3902" t="s">
        <v>40</v>
      </c>
      <c r="AA3902">
        <v>8111</v>
      </c>
      <c r="AB3902" t="b">
        <f>if((W3902=""),false,true)</f>
        <v>0</v>
      </c>
      <c r="AD3902" s="37"/>
    </row>
    <row r="3903" ht="14.25" customHeight="1">
      <c r="A3903" s="38">
        <v>1180</v>
      </c>
      <c r="B3903" s="46" t="s">
        <v>4818</v>
      </c>
      <c r="C3903" s="46" t="s">
        <v>577</v>
      </c>
      <c r="D3903" s="11" t="s">
        <v>4749</v>
      </c>
      <c r="E3903" s="11" t="s">
        <v>4750</v>
      </c>
      <c r="F3903" s="7" t="s">
        <v>3839</v>
      </c>
      <c r="G3903" s="7" t="s">
        <v>3840</v>
      </c>
      <c r="H3903">
        <v>0.016</v>
      </c>
      <c r="I3903" s="46" t="s">
        <v>37</v>
      </c>
      <c r="K3903" s="46"/>
      <c r="L3903" t="s">
        <v>3638</v>
      </c>
      <c r="M3903" t="s">
        <v>39</v>
      </c>
      <c r="N3903" s="40"/>
      <c r="O3903" s="40"/>
      <c r="P3903" s="40"/>
      <c r="Q3903" s="40"/>
      <c r="R3903" s="39"/>
      <c r="S3903" s="39"/>
      <c r="T3903" s="39"/>
      <c r="U3903" s="40"/>
      <c r="V3903" s="39"/>
      <c r="W3903" s="69"/>
      <c r="Y3903" t="s">
        <v>40</v>
      </c>
      <c r="AA3903">
        <v>8111</v>
      </c>
      <c r="AB3903" s="46" t="b">
        <f>if((W3903=""),false,true)</f>
        <v>0</v>
      </c>
      <c r="AD3903" s="8"/>
    </row>
    <row r="3904" ht="14.25" customHeight="1">
      <c r="A3904" s="38">
        <v>1191</v>
      </c>
      <c r="B3904" s="46" t="s">
        <v>4819</v>
      </c>
      <c r="C3904" s="46" t="s">
        <v>577</v>
      </c>
      <c r="D3904" s="11" t="s">
        <v>4749</v>
      </c>
      <c r="E3904" s="11" t="s">
        <v>4750</v>
      </c>
      <c r="F3904" s="11" t="s">
        <v>4820</v>
      </c>
      <c r="G3904" s="7" t="s">
        <v>4821</v>
      </c>
      <c r="H3904">
        <v>0.13739393404312</v>
      </c>
      <c r="I3904" s="46" t="s">
        <v>37</v>
      </c>
      <c r="K3904" s="46"/>
      <c r="L3904" t="s">
        <v>4822</v>
      </c>
      <c r="M3904" t="s">
        <v>39</v>
      </c>
      <c r="N3904" s="40"/>
      <c r="O3904" s="40"/>
      <c r="P3904" s="40"/>
      <c r="Q3904" s="40"/>
      <c r="R3904" s="39"/>
      <c r="S3904" s="39"/>
      <c r="T3904" s="39"/>
      <c r="U3904" s="40"/>
      <c r="V3904" s="39"/>
      <c r="W3904" s="69"/>
      <c r="Y3904" t="s">
        <v>40</v>
      </c>
      <c r="AA3904">
        <v>8111</v>
      </c>
      <c r="AB3904" s="46" t="b">
        <f>if((W3904=""),false,true)</f>
        <v>0</v>
      </c>
      <c r="AD3904" s="8"/>
    </row>
    <row r="3905" ht="14.25" customHeight="1">
      <c r="A3905" s="38">
        <v>1229</v>
      </c>
      <c r="B3905" s="46" t="s">
        <v>4499</v>
      </c>
      <c r="C3905" s="46" t="s">
        <v>577</v>
      </c>
      <c r="D3905" s="11" t="s">
        <v>4749</v>
      </c>
      <c r="E3905" s="11" t="s">
        <v>4750</v>
      </c>
      <c r="F3905" s="7" t="s">
        <v>733</v>
      </c>
      <c r="G3905" s="7" t="s">
        <v>734</v>
      </c>
      <c r="H3905">
        <v>0.0123</v>
      </c>
      <c r="I3905" s="46" t="s">
        <v>37</v>
      </c>
      <c r="K3905" s="46"/>
      <c r="L3905" t="s">
        <v>4500</v>
      </c>
      <c r="M3905" t="s">
        <v>39</v>
      </c>
      <c r="N3905" s="40"/>
      <c r="O3905" s="40"/>
      <c r="P3905" s="40"/>
      <c r="Q3905" s="40"/>
      <c r="R3905" s="39"/>
      <c r="S3905" s="39"/>
      <c r="T3905" s="39"/>
      <c r="U3905" s="40"/>
      <c r="V3905" s="39"/>
      <c r="W3905" s="69"/>
      <c r="Y3905" t="s">
        <v>40</v>
      </c>
      <c r="AA3905">
        <v>8111</v>
      </c>
      <c r="AB3905" s="46" t="b">
        <f>if((W3905=""),false,true)</f>
        <v>0</v>
      </c>
      <c r="AD3905" s="8"/>
    </row>
    <row r="3906" ht="14.25" customHeight="1">
      <c r="A3906" s="38">
        <v>1252</v>
      </c>
      <c r="B3906" s="46" t="s">
        <v>4823</v>
      </c>
      <c r="C3906" s="46" t="s">
        <v>577</v>
      </c>
      <c r="D3906" s="11" t="s">
        <v>4749</v>
      </c>
      <c r="E3906" s="11" t="s">
        <v>4750</v>
      </c>
      <c r="F3906" s="7" t="s">
        <v>1363</v>
      </c>
      <c r="G3906" s="7" t="s">
        <v>1364</v>
      </c>
      <c r="H3906">
        <v>0.18532200490245</v>
      </c>
      <c r="I3906" s="46" t="s">
        <v>37</v>
      </c>
      <c r="K3906" s="46"/>
      <c r="L3906" t="s">
        <v>4824</v>
      </c>
      <c r="M3906" t="s">
        <v>39</v>
      </c>
      <c r="N3906" s="40"/>
      <c r="O3906" s="40"/>
      <c r="P3906" s="40"/>
      <c r="Q3906" s="40"/>
      <c r="R3906" s="39"/>
      <c r="S3906" s="39"/>
      <c r="T3906" s="39"/>
      <c r="U3906" s="40"/>
      <c r="V3906" s="39"/>
      <c r="W3906" s="69"/>
      <c r="Y3906" t="s">
        <v>40</v>
      </c>
      <c r="AA3906">
        <v>8111</v>
      </c>
      <c r="AB3906" s="46" t="b">
        <f>if((W3906=""),false,true)</f>
        <v>0</v>
      </c>
      <c r="AD3906" s="8"/>
    </row>
    <row r="3907" ht="14.25" customHeight="1">
      <c r="A3907" s="38">
        <v>1268</v>
      </c>
      <c r="B3907" s="46" t="s">
        <v>3548</v>
      </c>
      <c r="C3907" s="46" t="s">
        <v>3549</v>
      </c>
      <c r="D3907" s="46" t="s">
        <v>4749</v>
      </c>
      <c r="E3907" s="46" t="s">
        <v>4750</v>
      </c>
      <c r="F3907" s="7" t="s">
        <v>1281</v>
      </c>
      <c r="G3907" s="7" t="s">
        <v>2411</v>
      </c>
      <c r="H3907">
        <v>0.12118190444177</v>
      </c>
      <c r="I3907" t="s">
        <v>37</v>
      </c>
      <c r="K3907" t="s">
        <v>3552</v>
      </c>
      <c r="L3907" t="s">
        <v>3553</v>
      </c>
      <c r="M3907" t="s">
        <v>39</v>
      </c>
      <c r="N3907" s="40"/>
      <c r="O3907" s="40"/>
      <c r="P3907" s="40"/>
      <c r="Q3907" s="40"/>
      <c r="R3907" s="39"/>
      <c r="S3907" s="39"/>
      <c r="T3907" s="39"/>
      <c r="U3907" s="40"/>
      <c r="V3907" s="39"/>
      <c r="W3907" s="69"/>
      <c r="Y3907" t="s">
        <v>40</v>
      </c>
      <c r="AA3907">
        <v>8111</v>
      </c>
      <c r="AB3907" s="46" t="b">
        <f>if((W3907=""),false,true)</f>
        <v>0</v>
      </c>
      <c r="AD3907" s="8"/>
    </row>
    <row r="3908" ht="14.25" customHeight="1">
      <c r="A3908" s="38">
        <v>1283</v>
      </c>
      <c r="B3908" s="46" t="s">
        <v>31</v>
      </c>
      <c r="C3908" s="46" t="s">
        <v>32</v>
      </c>
      <c r="D3908" s="46" t="s">
        <v>4749</v>
      </c>
      <c r="E3908" s="46" t="s">
        <v>4750</v>
      </c>
      <c r="F3908" t="s">
        <v>35</v>
      </c>
      <c r="G3908" s="46" t="s">
        <v>36</v>
      </c>
      <c r="H3908">
        <v>0.0123026877</v>
      </c>
      <c r="I3908" t="s">
        <v>37</v>
      </c>
      <c r="L3908" t="s">
        <v>38</v>
      </c>
      <c r="M3908" t="s">
        <v>39</v>
      </c>
      <c r="N3908" s="40"/>
      <c r="O3908" s="40"/>
      <c r="P3908" s="40"/>
      <c r="Q3908" s="40"/>
      <c r="R3908" s="39"/>
      <c r="S3908" s="39"/>
      <c r="T3908" s="39"/>
      <c r="U3908" s="40"/>
      <c r="V3908" s="39"/>
      <c r="W3908" s="69"/>
      <c r="Y3908" t="s">
        <v>40</v>
      </c>
      <c r="AA3908">
        <v>8111</v>
      </c>
      <c r="AB3908" s="46" t="b">
        <f>if((W3908=""),false,true)</f>
        <v>0</v>
      </c>
      <c r="AD3908" s="8"/>
    </row>
    <row r="3909" ht="14.25" customHeight="1">
      <c r="A3909" s="38">
        <v>1287</v>
      </c>
      <c r="B3909" s="46" t="s">
        <v>53</v>
      </c>
      <c r="C3909" s="46" t="s">
        <v>45</v>
      </c>
      <c r="D3909" s="46" t="s">
        <v>4749</v>
      </c>
      <c r="E3909" s="46" t="s">
        <v>4825</v>
      </c>
      <c r="F3909" t="s">
        <v>48</v>
      </c>
      <c r="G3909" s="46" t="s">
        <v>49</v>
      </c>
      <c r="H3909">
        <v>0.000000446684</v>
      </c>
      <c r="I3909" t="s">
        <v>37</v>
      </c>
      <c r="L3909" t="s">
        <v>50</v>
      </c>
      <c r="M3909" t="s">
        <v>39</v>
      </c>
      <c r="N3909" s="40"/>
      <c r="O3909" s="40"/>
      <c r="P3909" s="40"/>
      <c r="Q3909" s="40"/>
      <c r="R3909" s="39"/>
      <c r="S3909" s="39"/>
      <c r="T3909" s="39"/>
      <c r="U3909" s="40"/>
      <c r="V3909" s="39"/>
      <c r="W3909" s="69"/>
      <c r="Y3909" t="s">
        <v>40</v>
      </c>
      <c r="AA3909">
        <v>8111</v>
      </c>
      <c r="AB3909" s="46" t="b">
        <v>0</v>
      </c>
      <c r="AD3909" s="8"/>
    </row>
    <row r="3910" ht="14.25" customHeight="1">
      <c r="A3910" s="38">
        <v>1287</v>
      </c>
      <c r="B3910" s="46" t="s">
        <v>174</v>
      </c>
      <c r="C3910" s="46" t="s">
        <v>45</v>
      </c>
      <c r="D3910" s="46" t="s">
        <v>4749</v>
      </c>
      <c r="E3910" s="46" t="s">
        <v>4826</v>
      </c>
      <c r="F3910" t="s">
        <v>48</v>
      </c>
      <c r="G3910" s="46" t="s">
        <v>49</v>
      </c>
      <c r="H3910">
        <v>0.00000040738</v>
      </c>
      <c r="I3910" t="s">
        <v>37</v>
      </c>
      <c r="L3910" t="s">
        <v>50</v>
      </c>
      <c r="M3910" t="s">
        <v>39</v>
      </c>
      <c r="N3910" s="40"/>
      <c r="O3910" s="40"/>
      <c r="P3910" s="40"/>
      <c r="Q3910" s="40"/>
      <c r="R3910" s="39"/>
      <c r="S3910" s="39"/>
      <c r="T3910" s="39"/>
      <c r="U3910" s="40"/>
      <c r="V3910" s="39"/>
      <c r="W3910" s="69"/>
      <c r="Y3910" t="s">
        <v>40</v>
      </c>
      <c r="AA3910">
        <v>8111</v>
      </c>
      <c r="AB3910" s="46" t="b">
        <v>0</v>
      </c>
      <c r="AD3910" s="8"/>
    </row>
    <row r="3911" ht="14.25" customHeight="1">
      <c r="A3911" s="38">
        <v>1308</v>
      </c>
      <c r="B3911" s="46" t="s">
        <v>41</v>
      </c>
      <c r="C3911" s="46" t="s">
        <v>42</v>
      </c>
      <c r="D3911" s="46" t="s">
        <v>4749</v>
      </c>
      <c r="E3911" s="46" t="s">
        <v>4827</v>
      </c>
      <c r="F3911" t="s">
        <v>35</v>
      </c>
      <c r="G3911" s="12" t="s">
        <v>36</v>
      </c>
      <c r="H3911">
        <v>0.016595869074376</v>
      </c>
      <c r="I3911" t="s">
        <v>37</v>
      </c>
      <c r="K3911" s="47" t="s">
        <v>43</v>
      </c>
      <c r="L3911" s="47" t="str">
        <f>((I3911&amp;A3911)&amp;"-")&amp;B3911</f>
        <v>REF1308-Abraham M.H. and Acree Jr. W.E. The solubility of liquid and solid compounds in dry octan-1-ol. Chemosphere (2013)</v>
      </c>
      <c r="M3911" t="s">
        <v>39</v>
      </c>
      <c r="N3911" s="71"/>
      <c r="O3911" s="71"/>
      <c r="P3911" s="71"/>
      <c r="Q3911" s="71"/>
      <c r="R3911" s="29"/>
      <c r="S3911" s="29"/>
      <c r="T3911" s="29"/>
      <c r="U3911" s="71"/>
      <c r="V3911" s="29"/>
      <c r="W3911" s="60"/>
      <c r="Y3911" t="s">
        <v>40</v>
      </c>
      <c r="AA3911">
        <v>8111</v>
      </c>
      <c r="AB3911" t="b">
        <f>if((W3911=""),false,true)</f>
        <v>0</v>
      </c>
      <c r="AD3911" s="37"/>
    </row>
    <row r="3912" ht="14.25" customHeight="1">
      <c r="A3912" s="38">
        <v>1180</v>
      </c>
      <c r="B3912" s="46" t="s">
        <v>3635</v>
      </c>
      <c r="C3912" s="46" t="s">
        <v>577</v>
      </c>
      <c r="D3912" s="11" t="s">
        <v>4828</v>
      </c>
      <c r="E3912" s="11" t="s">
        <v>4829</v>
      </c>
      <c r="F3912" s="7" t="s">
        <v>3837</v>
      </c>
      <c r="G3912" s="7" t="s">
        <v>3838</v>
      </c>
      <c r="H3912">
        <v>0.0038</v>
      </c>
      <c r="I3912" s="46" t="s">
        <v>37</v>
      </c>
      <c r="K3912" s="46"/>
      <c r="L3912" t="s">
        <v>3638</v>
      </c>
      <c r="M3912" t="s">
        <v>39</v>
      </c>
      <c r="N3912" s="40"/>
      <c r="O3912" s="40"/>
      <c r="P3912" s="40"/>
      <c r="Q3912" s="40"/>
      <c r="R3912" s="39"/>
      <c r="S3912" s="39"/>
      <c r="T3912" s="39"/>
      <c r="U3912" s="40"/>
      <c r="V3912" s="39"/>
      <c r="W3912" s="69"/>
      <c r="Y3912" t="s">
        <v>40</v>
      </c>
      <c r="AA3912">
        <v>13835294</v>
      </c>
      <c r="AB3912" s="46" t="b">
        <f>if((W3912=""),false,true)</f>
        <v>0</v>
      </c>
      <c r="AD3912" s="8"/>
    </row>
    <row r="3913" ht="14.25" customHeight="1">
      <c r="A3913" s="38">
        <v>1180</v>
      </c>
      <c r="B3913" s="46" t="s">
        <v>3635</v>
      </c>
      <c r="C3913" s="46" t="s">
        <v>577</v>
      </c>
      <c r="D3913" s="11" t="s">
        <v>4828</v>
      </c>
      <c r="E3913" s="11" t="s">
        <v>4829</v>
      </c>
      <c r="F3913" s="7" t="s">
        <v>703</v>
      </c>
      <c r="G3913" s="7" t="s">
        <v>704</v>
      </c>
      <c r="H3913">
        <v>0.00028</v>
      </c>
      <c r="I3913" s="46" t="s">
        <v>37</v>
      </c>
      <c r="K3913" s="46"/>
      <c r="L3913" t="s">
        <v>3638</v>
      </c>
      <c r="M3913" t="s">
        <v>39</v>
      </c>
      <c r="N3913" s="40"/>
      <c r="O3913" s="40"/>
      <c r="P3913" s="40"/>
      <c r="Q3913" s="40"/>
      <c r="R3913" s="39"/>
      <c r="S3913" s="39"/>
      <c r="T3913" s="39"/>
      <c r="U3913" s="40"/>
      <c r="V3913" s="39"/>
      <c r="W3913" s="69"/>
      <c r="Y3913" t="s">
        <v>40</v>
      </c>
      <c r="AA3913">
        <v>13835294</v>
      </c>
      <c r="AB3913" s="46" t="b">
        <f>if((W3913=""),false,true)</f>
        <v>0</v>
      </c>
      <c r="AD3913" s="8"/>
    </row>
    <row r="3914" ht="14.25" customHeight="1">
      <c r="A3914" s="38">
        <v>1192</v>
      </c>
      <c r="B3914" s="46" t="s">
        <v>4830</v>
      </c>
      <c r="C3914" s="46" t="s">
        <v>577</v>
      </c>
      <c r="D3914" s="11" t="s">
        <v>4828</v>
      </c>
      <c r="E3914" s="11" t="s">
        <v>4829</v>
      </c>
      <c r="F3914" s="7" t="s">
        <v>584</v>
      </c>
      <c r="G3914" s="7" t="s">
        <v>585</v>
      </c>
      <c r="H3914">
        <v>0.001053564513153</v>
      </c>
      <c r="I3914" s="46" t="s">
        <v>37</v>
      </c>
      <c r="K3914" s="46"/>
      <c r="L3914" t="s">
        <v>4831</v>
      </c>
      <c r="M3914" t="s">
        <v>39</v>
      </c>
      <c r="N3914" s="40"/>
      <c r="O3914" s="40"/>
      <c r="P3914" s="40"/>
      <c r="Q3914" s="40"/>
      <c r="R3914" s="39"/>
      <c r="S3914" s="39"/>
      <c r="T3914" s="39"/>
      <c r="U3914" s="40"/>
      <c r="V3914" s="39"/>
      <c r="W3914" s="69"/>
      <c r="Y3914" t="s">
        <v>40</v>
      </c>
      <c r="AA3914">
        <v>13835294</v>
      </c>
      <c r="AB3914" s="46" t="b">
        <f>if((W3914=""),false,true)</f>
        <v>0</v>
      </c>
      <c r="AD3914" s="8"/>
    </row>
    <row r="3915" ht="14.25" customHeight="1">
      <c r="A3915" s="38">
        <v>1192</v>
      </c>
      <c r="B3915" s="46" t="s">
        <v>4830</v>
      </c>
      <c r="C3915" s="46" t="s">
        <v>577</v>
      </c>
      <c r="D3915" s="11" t="s">
        <v>4828</v>
      </c>
      <c r="E3915" s="11" t="s">
        <v>4829</v>
      </c>
      <c r="F3915" s="7" t="s">
        <v>689</v>
      </c>
      <c r="G3915" s="7" t="s">
        <v>690</v>
      </c>
      <c r="H3915">
        <v>0.004004030406748</v>
      </c>
      <c r="I3915" s="46" t="s">
        <v>37</v>
      </c>
      <c r="K3915" s="46"/>
      <c r="L3915" t="s">
        <v>4831</v>
      </c>
      <c r="M3915" t="s">
        <v>39</v>
      </c>
      <c r="N3915" s="40"/>
      <c r="O3915" s="40"/>
      <c r="P3915" s="40"/>
      <c r="Q3915" s="40"/>
      <c r="R3915" s="39"/>
      <c r="S3915" s="39"/>
      <c r="T3915" s="39"/>
      <c r="U3915" s="40"/>
      <c r="V3915" s="39"/>
      <c r="W3915" s="69"/>
      <c r="Y3915" t="s">
        <v>40</v>
      </c>
      <c r="AA3915">
        <v>13835294</v>
      </c>
      <c r="AB3915" s="46" t="b">
        <f>if((W3915=""),false,true)</f>
        <v>0</v>
      </c>
      <c r="AD3915" s="8"/>
    </row>
    <row r="3916" ht="14.25" customHeight="1">
      <c r="A3916" s="38">
        <v>1192</v>
      </c>
      <c r="B3916" s="46" t="s">
        <v>4830</v>
      </c>
      <c r="C3916" s="46" t="s">
        <v>577</v>
      </c>
      <c r="D3916" s="11" t="s">
        <v>4828</v>
      </c>
      <c r="E3916" s="11" t="s">
        <v>4829</v>
      </c>
      <c r="F3916" s="7" t="s">
        <v>2407</v>
      </c>
      <c r="G3916" s="7" t="s">
        <v>2408</v>
      </c>
      <c r="H3916">
        <v>0.005895445669265</v>
      </c>
      <c r="I3916" s="46" t="s">
        <v>37</v>
      </c>
      <c r="K3916" s="46"/>
      <c r="L3916" t="s">
        <v>4831</v>
      </c>
      <c r="M3916" t="s">
        <v>39</v>
      </c>
      <c r="N3916" s="40"/>
      <c r="O3916" s="40"/>
      <c r="P3916" s="40"/>
      <c r="Q3916" s="40"/>
      <c r="R3916" s="39"/>
      <c r="S3916" s="39"/>
      <c r="T3916" s="39"/>
      <c r="U3916" s="40"/>
      <c r="V3916" s="39"/>
      <c r="W3916" s="69"/>
      <c r="Y3916" t="s">
        <v>40</v>
      </c>
      <c r="AA3916">
        <v>13835294</v>
      </c>
      <c r="AB3916" s="46" t="b">
        <f>if((W3916=""),false,true)</f>
        <v>0</v>
      </c>
      <c r="AD3916" s="8"/>
    </row>
    <row r="3917" ht="14.25" customHeight="1">
      <c r="A3917" s="38">
        <v>1287</v>
      </c>
      <c r="B3917" s="46" t="s">
        <v>53</v>
      </c>
      <c r="C3917" s="46" t="s">
        <v>45</v>
      </c>
      <c r="D3917" s="46" t="s">
        <v>4828</v>
      </c>
      <c r="E3917" s="46" t="s">
        <v>4832</v>
      </c>
      <c r="F3917" t="s">
        <v>48</v>
      </c>
      <c r="G3917" s="46" t="s">
        <v>49</v>
      </c>
      <c r="H3917">
        <v>0.000006456542</v>
      </c>
      <c r="I3917" t="s">
        <v>37</v>
      </c>
      <c r="L3917" s="46" t="str">
        <f>((I3917&amp;A3917)&amp;"-")&amp;B3917</f>
        <v>REF1287-Wang 99 - S1</v>
      </c>
      <c r="M3917" t="s">
        <v>39</v>
      </c>
      <c r="N3917" s="40"/>
      <c r="O3917" s="40"/>
      <c r="P3917" s="40"/>
      <c r="Q3917" s="40"/>
      <c r="R3917" s="39"/>
      <c r="S3917" s="39"/>
      <c r="T3917" s="39"/>
      <c r="U3917" s="40"/>
      <c r="V3917" s="39"/>
      <c r="W3917" s="69"/>
      <c r="Y3917" t="s">
        <v>40</v>
      </c>
      <c r="AA3917">
        <v>13835294</v>
      </c>
      <c r="AB3917" s="46" t="b">
        <v>0</v>
      </c>
      <c r="AD3917" s="8"/>
    </row>
    <row r="3918" ht="14.25" customHeight="1">
      <c r="A3918" s="38">
        <v>1287</v>
      </c>
      <c r="B3918" s="46" t="s">
        <v>174</v>
      </c>
      <c r="C3918" s="46" t="s">
        <v>45</v>
      </c>
      <c r="D3918" s="46" t="s">
        <v>4828</v>
      </c>
      <c r="E3918" s="46" t="s">
        <v>4833</v>
      </c>
      <c r="F3918" t="s">
        <v>48</v>
      </c>
      <c r="G3918" s="46" t="s">
        <v>49</v>
      </c>
      <c r="H3918">
        <v>0.000006456542</v>
      </c>
      <c r="I3918" t="s">
        <v>37</v>
      </c>
      <c r="L3918" s="46" t="str">
        <f>((I3918&amp;A3918)&amp;"-")&amp;B3918</f>
        <v>REF1287-Wang 99 - S2</v>
      </c>
      <c r="M3918" t="s">
        <v>39</v>
      </c>
      <c r="N3918" s="40"/>
      <c r="O3918" s="40"/>
      <c r="P3918" s="40"/>
      <c r="Q3918" s="40"/>
      <c r="R3918" s="39"/>
      <c r="S3918" s="39"/>
      <c r="T3918" s="39"/>
      <c r="U3918" s="40"/>
      <c r="V3918" s="39"/>
      <c r="W3918" s="69"/>
      <c r="Y3918" t="s">
        <v>40</v>
      </c>
      <c r="AA3918">
        <v>13835294</v>
      </c>
      <c r="AB3918" s="46" t="b">
        <v>0</v>
      </c>
      <c r="AD3918" s="8"/>
    </row>
    <row r="3919" ht="14.25" customHeight="1">
      <c r="A3919" s="38">
        <v>969</v>
      </c>
      <c r="B3919" s="46" t="s">
        <v>4172</v>
      </c>
      <c r="C3919" s="46" t="s">
        <v>1219</v>
      </c>
      <c r="D3919" s="46" t="s">
        <v>4834</v>
      </c>
      <c r="E3919" s="7" t="s">
        <v>4835</v>
      </c>
      <c r="F3919" s="41" t="s">
        <v>429</v>
      </c>
      <c r="G3919" s="41" t="s">
        <v>590</v>
      </c>
      <c r="H3919" s="65">
        <v>2.258</v>
      </c>
      <c r="I3919" t="s">
        <v>1356</v>
      </c>
      <c r="K3919" s="46" t="s">
        <v>43</v>
      </c>
      <c r="L3919" s="46" t="s">
        <v>4573</v>
      </c>
      <c r="M3919" t="s">
        <v>39</v>
      </c>
      <c r="N3919" s="40"/>
      <c r="O3919" s="40"/>
      <c r="P3919" s="40"/>
      <c r="Q3919" s="40"/>
      <c r="R3919" s="39"/>
      <c r="S3919" s="39"/>
      <c r="T3919" s="39"/>
      <c r="U3919" s="40"/>
      <c r="V3919" s="39"/>
      <c r="W3919" s="69"/>
      <c r="Y3919" t="s">
        <v>40</v>
      </c>
      <c r="AA3919">
        <v>2121</v>
      </c>
      <c r="AB3919" t="b">
        <f>if((W3919=""),false,true)</f>
        <v>0</v>
      </c>
      <c r="AD3919" s="8"/>
    </row>
    <row r="3920" ht="14.25" customHeight="1">
      <c r="A3920" s="38">
        <v>969</v>
      </c>
      <c r="B3920" s="46" t="s">
        <v>4172</v>
      </c>
      <c r="C3920" s="46" t="s">
        <v>1219</v>
      </c>
      <c r="D3920" s="46" t="s">
        <v>4834</v>
      </c>
      <c r="E3920" s="7" t="s">
        <v>4835</v>
      </c>
      <c r="F3920" s="41" t="s">
        <v>48</v>
      </c>
      <c r="G3920" s="41" t="s">
        <v>49</v>
      </c>
      <c r="H3920" s="65">
        <v>3.294</v>
      </c>
      <c r="I3920" t="s">
        <v>1356</v>
      </c>
      <c r="K3920" s="46" t="s">
        <v>43</v>
      </c>
      <c r="L3920" s="46" t="s">
        <v>4573</v>
      </c>
      <c r="M3920" t="s">
        <v>39</v>
      </c>
      <c r="N3920" s="40"/>
      <c r="O3920" s="40"/>
      <c r="P3920" s="40"/>
      <c r="Q3920" s="40"/>
      <c r="R3920" s="39"/>
      <c r="S3920" s="39"/>
      <c r="T3920" s="39"/>
      <c r="U3920" s="40"/>
      <c r="V3920" s="39"/>
      <c r="W3920" s="69"/>
      <c r="Y3920" t="s">
        <v>40</v>
      </c>
      <c r="AA3920">
        <v>2121</v>
      </c>
      <c r="AB3920" t="b">
        <f>if((W3920=""),false,true)</f>
        <v>0</v>
      </c>
      <c r="AD3920" s="8"/>
    </row>
    <row r="3921" ht="14.25" customHeight="1">
      <c r="A3921" s="38">
        <v>997</v>
      </c>
      <c r="B3921" s="44" t="s">
        <v>638</v>
      </c>
      <c r="C3921" s="46" t="s">
        <v>639</v>
      </c>
      <c r="D3921" s="46" t="s">
        <v>4834</v>
      </c>
      <c r="E3921" s="46" t="s">
        <v>4835</v>
      </c>
      <c r="F3921" s="5" t="s">
        <v>35</v>
      </c>
      <c r="G3921" s="5" t="s">
        <v>36</v>
      </c>
      <c r="H3921" s="65">
        <v>0.645654229</v>
      </c>
      <c r="I3921" t="s">
        <v>37</v>
      </c>
      <c r="K3921" s="47"/>
      <c r="L3921" s="47" t="str">
        <f>((I3921&amp;A3921)&amp;"-")&amp;B3921</f>
        <v>REF997-Kia Sepassi and Samuel H. Yalkowsky. Solubility Prediction in Octanol: A Technical Note. AAPS PharmSciTech 2006; 7 (1) Article 26</v>
      </c>
      <c r="M3921" t="s">
        <v>39</v>
      </c>
      <c r="N3921" s="71"/>
      <c r="O3921" s="71"/>
      <c r="P3921" s="71"/>
      <c r="Q3921" s="71"/>
      <c r="R3921" s="29"/>
      <c r="S3921" s="29"/>
      <c r="T3921" s="29"/>
      <c r="U3921" s="71"/>
      <c r="V3921" s="29"/>
      <c r="W3921" s="60"/>
      <c r="Y3921" t="s">
        <v>40</v>
      </c>
      <c r="AA3921">
        <v>2121</v>
      </c>
      <c r="AB3921" t="b">
        <f>if((W3921=""),false,true)</f>
        <v>0</v>
      </c>
      <c r="AD3921" s="37"/>
    </row>
    <row r="3922" ht="14.25" customHeight="1">
      <c r="A3922" s="38">
        <v>1283</v>
      </c>
      <c r="B3922" s="46" t="s">
        <v>31</v>
      </c>
      <c r="C3922" s="46" t="s">
        <v>32</v>
      </c>
      <c r="D3922" s="46" t="s">
        <v>4834</v>
      </c>
      <c r="E3922" s="46" t="s">
        <v>4835</v>
      </c>
      <c r="F3922" t="s">
        <v>35</v>
      </c>
      <c r="G3922" s="46" t="s">
        <v>36</v>
      </c>
      <c r="H3922">
        <v>0.645654229</v>
      </c>
      <c r="I3922" t="s">
        <v>37</v>
      </c>
      <c r="L3922" t="s">
        <v>38</v>
      </c>
      <c r="M3922" t="s">
        <v>39</v>
      </c>
      <c r="N3922" s="40"/>
      <c r="O3922" s="40"/>
      <c r="P3922" s="40"/>
      <c r="Q3922" s="40"/>
      <c r="R3922" s="39"/>
      <c r="S3922" s="39"/>
      <c r="T3922" s="39"/>
      <c r="U3922" s="40"/>
      <c r="V3922" s="39"/>
      <c r="W3922" s="69"/>
      <c r="Y3922" t="s">
        <v>40</v>
      </c>
      <c r="AA3922">
        <v>2121</v>
      </c>
      <c r="AB3922" s="46" t="b">
        <f>if((W3922=""),false,true)</f>
        <v>0</v>
      </c>
      <c r="AD3922" s="8"/>
    </row>
    <row r="3923" ht="14.25" customHeight="1">
      <c r="A3923" s="38">
        <v>1287</v>
      </c>
      <c r="B3923" s="46" t="s">
        <v>44</v>
      </c>
      <c r="C3923" s="46" t="s">
        <v>45</v>
      </c>
      <c r="D3923" s="46" t="s">
        <v>4834</v>
      </c>
      <c r="E3923" s="46" t="s">
        <v>4835</v>
      </c>
      <c r="F3923" t="s">
        <v>48</v>
      </c>
      <c r="G3923" s="46" t="s">
        <v>49</v>
      </c>
      <c r="H3923">
        <v>0.081470428402</v>
      </c>
      <c r="I3923" t="s">
        <v>37</v>
      </c>
      <c r="L3923" t="s">
        <v>50</v>
      </c>
      <c r="M3923" t="s">
        <v>39</v>
      </c>
      <c r="N3923" s="40"/>
      <c r="O3923" s="40"/>
      <c r="P3923" s="40"/>
      <c r="Q3923" s="40"/>
      <c r="R3923" s="39"/>
      <c r="S3923" s="39"/>
      <c r="T3923" s="39"/>
      <c r="U3923" s="40"/>
      <c r="V3923" s="39"/>
      <c r="W3923" s="69"/>
      <c r="Y3923" t="s">
        <v>40</v>
      </c>
      <c r="AA3923">
        <v>2121</v>
      </c>
      <c r="AB3923" s="46" t="b">
        <v>0</v>
      </c>
      <c r="AD3923" s="8"/>
    </row>
    <row r="3924" ht="14.25" customHeight="1">
      <c r="A3924" s="38">
        <v>1287</v>
      </c>
      <c r="B3924" s="46" t="s">
        <v>53</v>
      </c>
      <c r="C3924" s="46" t="s">
        <v>45</v>
      </c>
      <c r="D3924" s="46" t="s">
        <v>4834</v>
      </c>
      <c r="E3924" s="46" t="s">
        <v>4835</v>
      </c>
      <c r="F3924" t="s">
        <v>48</v>
      </c>
      <c r="G3924" s="46" t="s">
        <v>49</v>
      </c>
      <c r="H3924">
        <v>5.128613839914</v>
      </c>
      <c r="I3924" t="s">
        <v>37</v>
      </c>
      <c r="L3924" t="s">
        <v>50</v>
      </c>
      <c r="M3924" t="s">
        <v>39</v>
      </c>
      <c r="N3924" s="40"/>
      <c r="O3924" s="40"/>
      <c r="P3924" s="40"/>
      <c r="Q3924" s="40"/>
      <c r="R3924" s="39"/>
      <c r="S3924" s="39"/>
      <c r="T3924" s="39"/>
      <c r="U3924" s="40"/>
      <c r="V3924" s="39"/>
      <c r="W3924" s="69"/>
      <c r="Y3924" t="s">
        <v>40</v>
      </c>
      <c r="AA3924">
        <v>2121</v>
      </c>
      <c r="AB3924" s="46" t="b">
        <v>0</v>
      </c>
      <c r="AD3924" s="8"/>
    </row>
    <row r="3925" ht="14.25" customHeight="1">
      <c r="A3925" s="38">
        <v>1288</v>
      </c>
      <c r="B3925" s="46" t="s">
        <v>4836</v>
      </c>
      <c r="C3925" s="46" t="s">
        <v>4837</v>
      </c>
      <c r="D3925" s="46" t="s">
        <v>4834</v>
      </c>
      <c r="E3925" s="46" t="s">
        <v>4835</v>
      </c>
      <c r="F3925" t="s">
        <v>48</v>
      </c>
      <c r="G3925" s="46" t="s">
        <v>49</v>
      </c>
      <c r="H3925">
        <v>0.5313</v>
      </c>
      <c r="I3925" t="s">
        <v>37</v>
      </c>
      <c r="L3925" s="46" t="str">
        <f>((I3925&amp;A3925)&amp;"-")&amp;B3925</f>
        <v>REF1288-Merck Index, 12th Ed. 1674 (1996)</v>
      </c>
      <c r="M3925" t="s">
        <v>39</v>
      </c>
      <c r="N3925" s="40"/>
      <c r="O3925" s="40"/>
      <c r="P3925" s="40"/>
      <c r="Q3925" s="40"/>
      <c r="R3925" s="39"/>
      <c r="S3925" s="39"/>
      <c r="T3925" s="39"/>
      <c r="U3925" s="40"/>
      <c r="V3925" s="39"/>
      <c r="W3925" s="69"/>
      <c r="Y3925" t="s">
        <v>40</v>
      </c>
      <c r="AA3925">
        <v>2121</v>
      </c>
      <c r="AB3925" s="46" t="b">
        <v>0</v>
      </c>
      <c r="AD3925" s="8"/>
    </row>
    <row r="3926" ht="14.25" customHeight="1">
      <c r="A3926" s="38">
        <v>1289</v>
      </c>
      <c r="B3926" s="46" t="s">
        <v>4838</v>
      </c>
      <c r="C3926" s="46" t="s">
        <v>4839</v>
      </c>
      <c r="D3926" s="46" t="s">
        <v>4834</v>
      </c>
      <c r="E3926" s="46" t="s">
        <v>4835</v>
      </c>
      <c r="F3926" t="s">
        <v>48</v>
      </c>
      <c r="G3926" s="46" t="s">
        <v>49</v>
      </c>
      <c r="H3926">
        <v>0.2757</v>
      </c>
      <c r="I3926" t="s">
        <v>37</v>
      </c>
      <c r="L3926" s="46" t="str">
        <f>((I3926&amp;A3926)&amp;"-")&amp;B3926</f>
        <v>REF1289-Yalkowsky SH and Dannenfelser RM (1992)</v>
      </c>
      <c r="M3926" t="s">
        <v>39</v>
      </c>
      <c r="N3926" s="40"/>
      <c r="O3926" s="40"/>
      <c r="P3926" s="40"/>
      <c r="Q3926" s="40"/>
      <c r="R3926" s="39"/>
      <c r="S3926" s="39"/>
      <c r="T3926" s="39"/>
      <c r="U3926" s="40"/>
      <c r="V3926" s="39"/>
      <c r="W3926" s="69"/>
      <c r="Y3926" t="s">
        <v>40</v>
      </c>
      <c r="AA3926">
        <v>2121</v>
      </c>
      <c r="AB3926" s="46" t="b">
        <v>0</v>
      </c>
      <c r="AD3926" s="8"/>
    </row>
    <row r="3927" ht="14.25" customHeight="1">
      <c r="A3927" s="38">
        <v>1308</v>
      </c>
      <c r="B3927" s="46" t="s">
        <v>41</v>
      </c>
      <c r="C3927" s="46" t="s">
        <v>42</v>
      </c>
      <c r="D3927" s="46" t="s">
        <v>4834</v>
      </c>
      <c r="E3927" s="46" t="s">
        <v>4840</v>
      </c>
      <c r="F3927" t="s">
        <v>35</v>
      </c>
      <c r="G3927" s="12" t="s">
        <v>36</v>
      </c>
      <c r="H3927">
        <v>0.645654229034656</v>
      </c>
      <c r="I3927" t="s">
        <v>37</v>
      </c>
      <c r="K3927" s="47" t="s">
        <v>43</v>
      </c>
      <c r="L3927" s="47" t="str">
        <f>((I3927&amp;A3927)&amp;"-")&amp;B3927</f>
        <v>REF1308-Abraham M.H. and Acree Jr. W.E. The solubility of liquid and solid compounds in dry octan-1-ol. Chemosphere (2013)</v>
      </c>
      <c r="M3927" t="s">
        <v>39</v>
      </c>
      <c r="N3927" s="71"/>
      <c r="O3927" s="71"/>
      <c r="P3927" s="71"/>
      <c r="Q3927" s="71"/>
      <c r="R3927" s="29"/>
      <c r="S3927" s="29"/>
      <c r="T3927" s="29"/>
      <c r="U3927" s="71"/>
      <c r="V3927" s="29"/>
      <c r="W3927" s="60"/>
      <c r="Y3927" t="s">
        <v>40</v>
      </c>
      <c r="AA3927">
        <v>2121</v>
      </c>
      <c r="AB3927" t="b">
        <f>if((W3927=""),false,true)</f>
        <v>0</v>
      </c>
      <c r="AD3927" s="37"/>
    </row>
    <row r="3928" ht="14.25" customHeight="1">
      <c r="A3928" s="38">
        <v>1287</v>
      </c>
      <c r="B3928" s="46" t="s">
        <v>53</v>
      </c>
      <c r="C3928" s="46" t="s">
        <v>45</v>
      </c>
      <c r="D3928" s="46" t="s">
        <v>4841</v>
      </c>
      <c r="E3928" s="46" t="s">
        <v>4842</v>
      </c>
      <c r="F3928" t="s">
        <v>48</v>
      </c>
      <c r="G3928" s="46" t="s">
        <v>49</v>
      </c>
      <c r="H3928">
        <v>0.00028840315</v>
      </c>
      <c r="I3928" t="s">
        <v>37</v>
      </c>
      <c r="L3928" t="s">
        <v>50</v>
      </c>
      <c r="M3928" t="s">
        <v>39</v>
      </c>
      <c r="N3928" s="40"/>
      <c r="O3928" s="40"/>
      <c r="P3928" s="40"/>
      <c r="Q3928" s="40"/>
      <c r="R3928" s="39"/>
      <c r="S3928" s="39"/>
      <c r="T3928" s="39"/>
      <c r="U3928" s="40"/>
      <c r="V3928" s="39"/>
      <c r="W3928" s="69"/>
      <c r="Y3928" t="s">
        <v>40</v>
      </c>
      <c r="AA3928">
        <v>24310</v>
      </c>
      <c r="AB3928" s="46" t="b">
        <v>0</v>
      </c>
      <c r="AD3928" s="8"/>
    </row>
    <row r="3929" ht="14.25" customHeight="1">
      <c r="A3929" s="38">
        <v>906</v>
      </c>
      <c r="B3929" s="44" t="s">
        <v>3630</v>
      </c>
      <c r="C3929" s="46" t="s">
        <v>3631</v>
      </c>
      <c r="D3929" s="46" t="s">
        <v>4843</v>
      </c>
      <c r="E3929" s="46" t="s">
        <v>4844</v>
      </c>
      <c r="F3929" s="41" t="s">
        <v>580</v>
      </c>
      <c r="G3929" s="41" t="s">
        <v>792</v>
      </c>
      <c r="H3929" s="65">
        <v>0.316228</v>
      </c>
      <c r="I3929" t="s">
        <v>37</v>
      </c>
      <c r="K3929" s="46"/>
      <c r="L3929" s="46" t="s">
        <v>3634</v>
      </c>
      <c r="M3929" t="s">
        <v>39</v>
      </c>
      <c r="N3929" s="40"/>
      <c r="O3929" s="40"/>
      <c r="P3929" s="40"/>
      <c r="Q3929" s="40"/>
      <c r="R3929" s="39"/>
      <c r="S3929" s="39"/>
      <c r="T3929" s="39"/>
      <c r="U3929" s="40"/>
      <c r="V3929" s="39"/>
      <c r="W3929" s="69"/>
      <c r="Y3929" t="s">
        <v>40</v>
      </c>
      <c r="AA3929">
        <v>21106900</v>
      </c>
      <c r="AB3929" t="b">
        <f>if((W3929=""),false,true)</f>
        <v>0</v>
      </c>
      <c r="AD3929" s="8"/>
    </row>
    <row r="3930" ht="14.25" customHeight="1">
      <c r="A3930" s="38">
        <v>906</v>
      </c>
      <c r="B3930" s="44" t="s">
        <v>3630</v>
      </c>
      <c r="C3930" s="46" t="s">
        <v>3631</v>
      </c>
      <c r="D3930" s="46" t="s">
        <v>4843</v>
      </c>
      <c r="E3930" s="46" t="s">
        <v>4844</v>
      </c>
      <c r="F3930" s="41" t="s">
        <v>873</v>
      </c>
      <c r="G3930" s="41" t="s">
        <v>874</v>
      </c>
      <c r="H3930" s="65">
        <v>0.40738</v>
      </c>
      <c r="I3930" t="s">
        <v>37</v>
      </c>
      <c r="K3930" s="46"/>
      <c r="L3930" s="46" t="s">
        <v>3634</v>
      </c>
      <c r="M3930" t="s">
        <v>39</v>
      </c>
      <c r="N3930" s="40"/>
      <c r="O3930" s="40"/>
      <c r="P3930" s="40"/>
      <c r="Q3930" s="40"/>
      <c r="R3930" s="39"/>
      <c r="S3930" s="39"/>
      <c r="T3930" s="39"/>
      <c r="U3930" s="40"/>
      <c r="V3930" s="39"/>
      <c r="W3930" s="69"/>
      <c r="Y3930" t="s">
        <v>40</v>
      </c>
      <c r="AA3930">
        <v>21106900</v>
      </c>
      <c r="AB3930" t="b">
        <f>if((W3930=""),false,true)</f>
        <v>0</v>
      </c>
      <c r="AD3930" s="8"/>
    </row>
    <row r="3931" ht="14.25" customHeight="1">
      <c r="A3931" s="38">
        <v>906</v>
      </c>
      <c r="B3931" s="44" t="s">
        <v>3630</v>
      </c>
      <c r="C3931" s="46" t="s">
        <v>3631</v>
      </c>
      <c r="D3931" s="46" t="s">
        <v>4843</v>
      </c>
      <c r="E3931" s="46" t="s">
        <v>4844</v>
      </c>
      <c r="F3931" s="41" t="s">
        <v>2407</v>
      </c>
      <c r="G3931" s="41" t="s">
        <v>3094</v>
      </c>
      <c r="H3931" s="65">
        <v>0.660693</v>
      </c>
      <c r="I3931" t="s">
        <v>37</v>
      </c>
      <c r="K3931" s="46"/>
      <c r="L3931" s="46" t="s">
        <v>3634</v>
      </c>
      <c r="M3931" t="s">
        <v>39</v>
      </c>
      <c r="N3931" s="40"/>
      <c r="O3931" s="40"/>
      <c r="P3931" s="40"/>
      <c r="Q3931" s="40"/>
      <c r="R3931" s="39"/>
      <c r="S3931" s="39"/>
      <c r="T3931" s="39"/>
      <c r="U3931" s="40"/>
      <c r="V3931" s="39"/>
      <c r="W3931" s="69"/>
      <c r="Y3931" t="s">
        <v>40</v>
      </c>
      <c r="AA3931">
        <v>21106900</v>
      </c>
      <c r="AB3931" t="b">
        <f>if((W3931=""),false,true)</f>
        <v>0</v>
      </c>
      <c r="AD3931" s="8"/>
    </row>
    <row r="3932" ht="14.25" customHeight="1">
      <c r="A3932" s="38">
        <v>906</v>
      </c>
      <c r="B3932" s="44" t="s">
        <v>3630</v>
      </c>
      <c r="C3932" s="46" t="s">
        <v>3631</v>
      </c>
      <c r="D3932" s="46" t="s">
        <v>4843</v>
      </c>
      <c r="E3932" s="46" t="s">
        <v>4844</v>
      </c>
      <c r="F3932" s="41" t="s">
        <v>731</v>
      </c>
      <c r="G3932" s="41" t="s">
        <v>767</v>
      </c>
      <c r="H3932" s="65">
        <v>0.0588844</v>
      </c>
      <c r="I3932" t="s">
        <v>37</v>
      </c>
      <c r="K3932" s="46"/>
      <c r="L3932" s="46" t="s">
        <v>3634</v>
      </c>
      <c r="M3932" t="s">
        <v>39</v>
      </c>
      <c r="N3932" s="40"/>
      <c r="O3932" s="40"/>
      <c r="P3932" s="40"/>
      <c r="Q3932" s="40"/>
      <c r="R3932" s="39"/>
      <c r="S3932" s="39"/>
      <c r="T3932" s="39"/>
      <c r="U3932" s="40"/>
      <c r="V3932" s="39"/>
      <c r="W3932" s="69"/>
      <c r="Y3932" t="s">
        <v>40</v>
      </c>
      <c r="AA3932">
        <v>21106900</v>
      </c>
      <c r="AB3932" t="b">
        <f>if((W3932=""),false,true)</f>
        <v>0</v>
      </c>
      <c r="AD3932" s="8"/>
    </row>
    <row r="3933" ht="14.25" customHeight="1">
      <c r="A3933" s="38">
        <v>1287</v>
      </c>
      <c r="B3933" s="46" t="s">
        <v>44</v>
      </c>
      <c r="C3933" s="46" t="s">
        <v>45</v>
      </c>
      <c r="D3933" s="46" t="s">
        <v>4845</v>
      </c>
      <c r="E3933" s="46" t="s">
        <v>4846</v>
      </c>
      <c r="F3933" t="s">
        <v>48</v>
      </c>
      <c r="G3933" s="46" t="s">
        <v>49</v>
      </c>
      <c r="H3933">
        <v>0.019408858776</v>
      </c>
      <c r="I3933" t="s">
        <v>37</v>
      </c>
      <c r="L3933" t="s">
        <v>50</v>
      </c>
      <c r="M3933" t="s">
        <v>39</v>
      </c>
      <c r="N3933" s="40"/>
      <c r="O3933" s="40"/>
      <c r="P3933" s="40"/>
      <c r="Q3933" s="40"/>
      <c r="R3933" s="39"/>
      <c r="S3933" s="39"/>
      <c r="T3933" s="39"/>
      <c r="U3933" s="40"/>
      <c r="V3933" s="39"/>
      <c r="W3933" s="69"/>
      <c r="Y3933" t="s">
        <v>40</v>
      </c>
      <c r="AA3933">
        <v>6221</v>
      </c>
      <c r="AB3933" s="46" t="b">
        <v>0</v>
      </c>
      <c r="AD3933" s="8"/>
    </row>
    <row r="3934" ht="14.25" customHeight="1">
      <c r="A3934" s="38">
        <v>1287</v>
      </c>
      <c r="B3934" s="46" t="s">
        <v>53</v>
      </c>
      <c r="C3934" s="46" t="s">
        <v>45</v>
      </c>
      <c r="D3934" s="46" t="s">
        <v>4845</v>
      </c>
      <c r="E3934" s="46" t="s">
        <v>4846</v>
      </c>
      <c r="F3934" t="s">
        <v>48</v>
      </c>
      <c r="G3934" s="46" t="s">
        <v>49</v>
      </c>
      <c r="H3934">
        <v>0.019498445998</v>
      </c>
      <c r="I3934" t="s">
        <v>37</v>
      </c>
      <c r="L3934" t="s">
        <v>50</v>
      </c>
      <c r="M3934" t="s">
        <v>39</v>
      </c>
      <c r="N3934" s="40"/>
      <c r="O3934" s="40"/>
      <c r="P3934" s="40"/>
      <c r="Q3934" s="40"/>
      <c r="R3934" s="39"/>
      <c r="S3934" s="39"/>
      <c r="T3934" s="39"/>
      <c r="U3934" s="40"/>
      <c r="V3934" s="39"/>
      <c r="W3934" s="69"/>
      <c r="Y3934" t="s">
        <v>40</v>
      </c>
      <c r="AA3934">
        <v>6221</v>
      </c>
      <c r="AB3934" s="46" t="b">
        <v>0</v>
      </c>
      <c r="AD3934" s="8"/>
    </row>
    <row r="3935" ht="14.25" customHeight="1">
      <c r="A3935" s="38">
        <v>1287</v>
      </c>
      <c r="B3935" s="46" t="s">
        <v>53</v>
      </c>
      <c r="C3935" s="46" t="s">
        <v>45</v>
      </c>
      <c r="D3935" s="46" t="s">
        <v>4847</v>
      </c>
      <c r="E3935" s="46" t="s">
        <v>4848</v>
      </c>
      <c r="F3935" t="s">
        <v>48</v>
      </c>
      <c r="G3935" s="46" t="s">
        <v>49</v>
      </c>
      <c r="H3935">
        <v>6.456542290347</v>
      </c>
      <c r="I3935" t="s">
        <v>37</v>
      </c>
      <c r="L3935" s="46" t="str">
        <f>((I3935&amp;A3935)&amp;"-")&amp;B3935</f>
        <v>REF1287-Wang 99 - S1</v>
      </c>
      <c r="M3935" t="s">
        <v>39</v>
      </c>
      <c r="N3935" s="40"/>
      <c r="O3935" s="40"/>
      <c r="P3935" s="40"/>
      <c r="Q3935" s="40"/>
      <c r="R3935" s="39"/>
      <c r="S3935" s="39"/>
      <c r="T3935" s="39"/>
      <c r="U3935" s="40"/>
      <c r="V3935" s="39"/>
      <c r="W3935" s="69"/>
      <c r="Y3935" t="s">
        <v>40</v>
      </c>
      <c r="AA3935">
        <v>13872064</v>
      </c>
      <c r="AB3935" s="46" t="b">
        <v>0</v>
      </c>
      <c r="AD3935" s="8"/>
    </row>
    <row r="3936" ht="14.25" customHeight="1">
      <c r="A3936" s="38">
        <v>1287</v>
      </c>
      <c r="B3936" s="46" t="s">
        <v>44</v>
      </c>
      <c r="C3936" s="46" t="s">
        <v>45</v>
      </c>
      <c r="D3936" s="46" t="s">
        <v>4849</v>
      </c>
      <c r="E3936" s="46" t="s">
        <v>4850</v>
      </c>
      <c r="F3936" t="s">
        <v>48</v>
      </c>
      <c r="G3936" s="46" t="s">
        <v>49</v>
      </c>
      <c r="H3936">
        <v>1.132400363236</v>
      </c>
      <c r="I3936" t="s">
        <v>37</v>
      </c>
      <c r="L3936" t="s">
        <v>50</v>
      </c>
      <c r="M3936" t="s">
        <v>39</v>
      </c>
      <c r="N3936" s="40"/>
      <c r="O3936" s="40"/>
      <c r="P3936" s="40"/>
      <c r="Q3936" s="40"/>
      <c r="R3936" s="39"/>
      <c r="S3936" s="39"/>
      <c r="T3936" s="39"/>
      <c r="U3936" s="40"/>
      <c r="V3936" s="39"/>
      <c r="W3936" s="69"/>
      <c r="Y3936" t="s">
        <v>40</v>
      </c>
      <c r="AA3936">
        <v>227</v>
      </c>
      <c r="AB3936" s="46" t="b">
        <v>0</v>
      </c>
      <c r="AD3936" s="8"/>
    </row>
    <row r="3937" ht="14.25" customHeight="1">
      <c r="A3937" s="38">
        <v>1</v>
      </c>
      <c r="B3937" s="46" t="s">
        <v>1684</v>
      </c>
      <c r="C3937" s="46" t="s">
        <v>4851</v>
      </c>
      <c r="D3937" s="46" t="s">
        <v>4852</v>
      </c>
      <c r="E3937" s="46" t="s">
        <v>4853</v>
      </c>
      <c r="F3937" s="3" t="s">
        <v>580</v>
      </c>
      <c r="G3937" s="47" t="s">
        <v>4854</v>
      </c>
      <c r="H3937">
        <v>1.0465437996286</v>
      </c>
      <c r="I3937" t="s">
        <v>37</v>
      </c>
      <c r="K3937" s="46" t="s">
        <v>43</v>
      </c>
      <c r="L3937" s="46" t="str">
        <f>((I3937&amp;A3937)&amp;"-")&amp;B3937</f>
        <v>REF1-1-</v>
      </c>
      <c r="M3937" t="s">
        <v>39</v>
      </c>
      <c r="N3937" s="40"/>
      <c r="O3937" s="40"/>
      <c r="P3937" s="40"/>
      <c r="Q3937" s="40"/>
      <c r="R3937" s="39"/>
      <c r="S3937" s="39"/>
      <c r="T3937" s="39"/>
      <c r="U3937" s="40"/>
      <c r="V3937" s="39"/>
      <c r="W3937" s="69"/>
      <c r="Y3937" t="s">
        <v>40</v>
      </c>
      <c r="AA3937">
        <v>62138</v>
      </c>
      <c r="AB3937" s="46" t="b">
        <v>0</v>
      </c>
      <c r="AD3937" s="8"/>
    </row>
    <row r="3938" ht="14.25" customHeight="1">
      <c r="A3938" s="38">
        <v>1</v>
      </c>
      <c r="B3938" s="46" t="s">
        <v>425</v>
      </c>
      <c r="C3938" s="46" t="s">
        <v>4851</v>
      </c>
      <c r="D3938" s="46" t="s">
        <v>4852</v>
      </c>
      <c r="E3938" s="46" t="s">
        <v>4853</v>
      </c>
      <c r="F3938" s="3" t="s">
        <v>584</v>
      </c>
      <c r="G3938" s="47" t="s">
        <v>585</v>
      </c>
      <c r="H3938">
        <v>0.73883191321288</v>
      </c>
      <c r="I3938" t="s">
        <v>37</v>
      </c>
      <c r="K3938" s="46" t="s">
        <v>43</v>
      </c>
      <c r="L3938" s="46" t="str">
        <f>((I3938&amp;A3938)&amp;"-")&amp;B3938</f>
        <v>REF1-2-</v>
      </c>
      <c r="M3938" t="s">
        <v>39</v>
      </c>
      <c r="N3938" s="40"/>
      <c r="O3938" s="40"/>
      <c r="P3938" s="40"/>
      <c r="Q3938" s="40"/>
      <c r="R3938" s="39"/>
      <c r="S3938" s="39"/>
      <c r="T3938" s="39"/>
      <c r="U3938" s="40"/>
      <c r="V3938" s="39"/>
      <c r="W3938" s="69"/>
      <c r="Y3938" t="s">
        <v>40</v>
      </c>
      <c r="AA3938">
        <v>62138</v>
      </c>
      <c r="AB3938" s="46" t="b">
        <v>0</v>
      </c>
      <c r="AD3938" s="8"/>
    </row>
    <row r="3939" ht="14.25" customHeight="1">
      <c r="A3939" s="38">
        <v>1</v>
      </c>
      <c r="B3939" s="46" t="s">
        <v>1192</v>
      </c>
      <c r="C3939" s="46" t="s">
        <v>4851</v>
      </c>
      <c r="D3939" s="46" t="s">
        <v>4852</v>
      </c>
      <c r="E3939" s="46" t="s">
        <v>4853</v>
      </c>
      <c r="F3939" s="3" t="s">
        <v>586</v>
      </c>
      <c r="G3939" s="47" t="s">
        <v>587</v>
      </c>
      <c r="H3939">
        <v>1.9927943342292</v>
      </c>
      <c r="I3939" t="s">
        <v>37</v>
      </c>
      <c r="K3939" s="46" t="s">
        <v>43</v>
      </c>
      <c r="L3939" s="46" t="str">
        <f>((I3939&amp;A3939)&amp;"-")&amp;B3939</f>
        <v>REF1-3-</v>
      </c>
      <c r="M3939" t="s">
        <v>39</v>
      </c>
      <c r="N3939" s="40"/>
      <c r="O3939" s="40"/>
      <c r="P3939" s="40"/>
      <c r="Q3939" s="40"/>
      <c r="R3939" s="39"/>
      <c r="S3939" s="39"/>
      <c r="T3939" s="39"/>
      <c r="U3939" s="40"/>
      <c r="V3939" s="39"/>
      <c r="W3939" s="69"/>
      <c r="Y3939" t="s">
        <v>40</v>
      </c>
      <c r="AA3939">
        <v>62138</v>
      </c>
      <c r="AB3939" s="46" t="b">
        <v>0</v>
      </c>
      <c r="AD3939" s="8"/>
    </row>
    <row r="3940" ht="14.25" customHeight="1">
      <c r="A3940" s="38">
        <v>1</v>
      </c>
      <c r="B3940" s="46" t="s">
        <v>433</v>
      </c>
      <c r="C3940" s="46" t="s">
        <v>4851</v>
      </c>
      <c r="D3940" s="46" t="s">
        <v>4852</v>
      </c>
      <c r="E3940" s="46" t="s">
        <v>4853</v>
      </c>
      <c r="F3940" s="3" t="s">
        <v>591</v>
      </c>
      <c r="G3940" s="47" t="s">
        <v>4855</v>
      </c>
      <c r="H3940">
        <v>2.0523762087271</v>
      </c>
      <c r="I3940" t="s">
        <v>37</v>
      </c>
      <c r="K3940" s="46" t="s">
        <v>43</v>
      </c>
      <c r="L3940" s="46" t="str">
        <f>((I3940&amp;A3940)&amp;"-")&amp;B3940</f>
        <v>REF1-4-</v>
      </c>
      <c r="M3940" t="s">
        <v>39</v>
      </c>
      <c r="N3940" s="40"/>
      <c r="O3940" s="40"/>
      <c r="P3940" s="40"/>
      <c r="Q3940" s="40"/>
      <c r="R3940" s="39"/>
      <c r="S3940" s="39"/>
      <c r="T3940" s="39"/>
      <c r="U3940" s="40"/>
      <c r="V3940" s="39"/>
      <c r="W3940" s="69"/>
      <c r="Y3940" t="s">
        <v>40</v>
      </c>
      <c r="AA3940">
        <v>62138</v>
      </c>
      <c r="AB3940" s="46" t="b">
        <v>0</v>
      </c>
      <c r="AD3940" s="8"/>
    </row>
    <row r="3941" ht="14.25" customHeight="1">
      <c r="A3941" s="38">
        <v>1</v>
      </c>
      <c r="B3941" s="46" t="s">
        <v>1685</v>
      </c>
      <c r="C3941" s="46" t="s">
        <v>4851</v>
      </c>
      <c r="D3941" s="46" t="s">
        <v>4852</v>
      </c>
      <c r="E3941" s="46" t="s">
        <v>4853</v>
      </c>
      <c r="F3941" s="3" t="s">
        <v>4856</v>
      </c>
      <c r="G3941" s="47" t="str">
        <f>getSMILES(F3941)</f>
        <v>NOT FOUND</v>
      </c>
      <c r="H3941">
        <v>1.4932217693871</v>
      </c>
      <c r="I3941" t="s">
        <v>37</v>
      </c>
      <c r="K3941" s="46" t="s">
        <v>43</v>
      </c>
      <c r="L3941" s="46" t="str">
        <f>((I3941&amp;A3941)&amp;"-")&amp;B3941</f>
        <v>REF1-5-</v>
      </c>
      <c r="M3941" t="s">
        <v>39</v>
      </c>
      <c r="N3941" s="40"/>
      <c r="O3941" s="40"/>
      <c r="P3941" s="40"/>
      <c r="Q3941" s="40"/>
      <c r="R3941" s="39"/>
      <c r="S3941" s="39"/>
      <c r="T3941" s="39"/>
      <c r="U3941" s="40"/>
      <c r="V3941" s="39"/>
      <c r="W3941" s="69"/>
      <c r="Y3941" t="s">
        <v>40</v>
      </c>
      <c r="AA3941">
        <v>62138</v>
      </c>
      <c r="AB3941" s="46" t="b">
        <v>0</v>
      </c>
      <c r="AD3941" s="8"/>
    </row>
    <row r="3942" ht="14.25" customHeight="1">
      <c r="A3942" s="38">
        <v>1210</v>
      </c>
      <c r="B3942" s="46" t="s">
        <v>4857</v>
      </c>
      <c r="C3942" s="46" t="s">
        <v>577</v>
      </c>
      <c r="D3942" s="11" t="s">
        <v>4858</v>
      </c>
      <c r="E3942" s="11" t="s">
        <v>4859</v>
      </c>
      <c r="F3942" s="11" t="s">
        <v>485</v>
      </c>
      <c r="G3942" s="7" t="s">
        <v>665</v>
      </c>
      <c r="H3942">
        <v>0.027394061025051</v>
      </c>
      <c r="I3942" s="46" t="s">
        <v>37</v>
      </c>
      <c r="K3942" s="46"/>
      <c r="L3942" t="s">
        <v>4860</v>
      </c>
      <c r="M3942" t="s">
        <v>39</v>
      </c>
      <c r="N3942" s="40"/>
      <c r="O3942" s="40"/>
      <c r="P3942" s="40"/>
      <c r="Q3942" s="40"/>
      <c r="R3942" s="39"/>
      <c r="S3942" s="39"/>
      <c r="T3942" s="39"/>
      <c r="U3942" s="40"/>
      <c r="V3942" s="39"/>
      <c r="W3942" s="69"/>
      <c r="Y3942" t="s">
        <v>40</v>
      </c>
      <c r="AA3942">
        <v>62060</v>
      </c>
      <c r="AB3942" s="46" t="b">
        <f>if((W3942=""),false,true)</f>
        <v>0</v>
      </c>
      <c r="AD3942" s="8"/>
    </row>
    <row r="3943" ht="14.25" customHeight="1">
      <c r="A3943" s="38">
        <v>1210</v>
      </c>
      <c r="B3943" s="46" t="s">
        <v>4857</v>
      </c>
      <c r="C3943" s="46" t="s">
        <v>577</v>
      </c>
      <c r="D3943" s="11" t="s">
        <v>4858</v>
      </c>
      <c r="E3943" s="11" t="s">
        <v>4859</v>
      </c>
      <c r="F3943" s="11" t="s">
        <v>586</v>
      </c>
      <c r="G3943" s="7" t="s">
        <v>587</v>
      </c>
      <c r="H3943">
        <v>0.11104036025703</v>
      </c>
      <c r="I3943" s="46" t="s">
        <v>37</v>
      </c>
      <c r="K3943" s="46"/>
      <c r="L3943" t="s">
        <v>4860</v>
      </c>
      <c r="M3943" t="s">
        <v>39</v>
      </c>
      <c r="N3943" s="40"/>
      <c r="O3943" s="40"/>
      <c r="P3943" s="40"/>
      <c r="Q3943" s="40"/>
      <c r="R3943" s="39"/>
      <c r="S3943" s="39"/>
      <c r="T3943" s="39"/>
      <c r="U3943" s="40"/>
      <c r="V3943" s="39"/>
      <c r="W3943" s="69"/>
      <c r="Y3943" t="s">
        <v>40</v>
      </c>
      <c r="AA3943">
        <v>62060</v>
      </c>
      <c r="AB3943" s="46" t="b">
        <f>if((W3943=""),false,true)</f>
        <v>0</v>
      </c>
      <c r="AD3943" s="8"/>
    </row>
    <row r="3944" ht="14.25" customHeight="1">
      <c r="A3944" s="38">
        <v>1210</v>
      </c>
      <c r="B3944" s="46" t="s">
        <v>4857</v>
      </c>
      <c r="C3944" s="46" t="s">
        <v>577</v>
      </c>
      <c r="D3944" s="11" t="s">
        <v>4858</v>
      </c>
      <c r="E3944" s="11" t="s">
        <v>4859</v>
      </c>
      <c r="F3944" s="11" t="s">
        <v>689</v>
      </c>
      <c r="G3944" s="7" t="s">
        <v>690</v>
      </c>
      <c r="H3944">
        <v>0.033310995169659</v>
      </c>
      <c r="I3944" s="46" t="s">
        <v>37</v>
      </c>
      <c r="K3944" s="46"/>
      <c r="L3944" t="s">
        <v>4860</v>
      </c>
      <c r="M3944" t="s">
        <v>39</v>
      </c>
      <c r="N3944" s="40"/>
      <c r="O3944" s="40"/>
      <c r="P3944" s="40"/>
      <c r="Q3944" s="40"/>
      <c r="R3944" s="39"/>
      <c r="S3944" s="39"/>
      <c r="T3944" s="39"/>
      <c r="U3944" s="40"/>
      <c r="V3944" s="39"/>
      <c r="W3944" s="69"/>
      <c r="Y3944" t="s">
        <v>40</v>
      </c>
      <c r="AA3944">
        <v>62060</v>
      </c>
      <c r="AB3944" s="46" t="b">
        <f>if((W3944=""),false,true)</f>
        <v>0</v>
      </c>
      <c r="AD3944" s="8"/>
    </row>
    <row r="3945" ht="14.25" customHeight="1">
      <c r="A3945" s="38">
        <v>1210</v>
      </c>
      <c r="B3945" s="46" t="s">
        <v>4857</v>
      </c>
      <c r="C3945" s="46" t="s">
        <v>577</v>
      </c>
      <c r="D3945" s="11" t="s">
        <v>4858</v>
      </c>
      <c r="E3945" s="11" t="s">
        <v>4859</v>
      </c>
      <c r="F3945" s="7" t="s">
        <v>2407</v>
      </c>
      <c r="G3945" s="7" t="s">
        <v>2408</v>
      </c>
      <c r="H3945">
        <v>0.35077860196817</v>
      </c>
      <c r="I3945" s="46" t="s">
        <v>37</v>
      </c>
      <c r="K3945" s="46"/>
      <c r="L3945" t="s">
        <v>4860</v>
      </c>
      <c r="M3945" t="s">
        <v>39</v>
      </c>
      <c r="N3945" s="40"/>
      <c r="O3945" s="40"/>
      <c r="P3945" s="40"/>
      <c r="Q3945" s="40"/>
      <c r="R3945" s="39"/>
      <c r="S3945" s="39"/>
      <c r="T3945" s="39"/>
      <c r="U3945" s="40"/>
      <c r="V3945" s="39"/>
      <c r="W3945" s="69"/>
      <c r="Y3945" t="s">
        <v>40</v>
      </c>
      <c r="AA3945">
        <v>62060</v>
      </c>
      <c r="AB3945" s="46" t="b">
        <f>if((W3945=""),false,true)</f>
        <v>0</v>
      </c>
      <c r="AD3945" s="8"/>
    </row>
    <row r="3946" ht="14.25" customHeight="1">
      <c r="A3946" s="38">
        <v>1210</v>
      </c>
      <c r="B3946" s="46" t="s">
        <v>4857</v>
      </c>
      <c r="C3946" s="46" t="s">
        <v>577</v>
      </c>
      <c r="D3946" s="11" t="s">
        <v>4858</v>
      </c>
      <c r="E3946" s="11" t="s">
        <v>4859</v>
      </c>
      <c r="F3946" s="11" t="s">
        <v>429</v>
      </c>
      <c r="G3946" s="7" t="s">
        <v>590</v>
      </c>
      <c r="H3946">
        <v>0.079401486161634</v>
      </c>
      <c r="I3946" s="46" t="s">
        <v>37</v>
      </c>
      <c r="K3946" s="46"/>
      <c r="L3946" t="s">
        <v>4860</v>
      </c>
      <c r="M3946" t="s">
        <v>39</v>
      </c>
      <c r="N3946" s="40"/>
      <c r="O3946" s="40"/>
      <c r="P3946" s="40"/>
      <c r="Q3946" s="40"/>
      <c r="R3946" s="39"/>
      <c r="S3946" s="39"/>
      <c r="T3946" s="39"/>
      <c r="U3946" s="40"/>
      <c r="V3946" s="39"/>
      <c r="W3946" s="69"/>
      <c r="Y3946" t="s">
        <v>40</v>
      </c>
      <c r="AA3946">
        <v>62060</v>
      </c>
      <c r="AB3946" s="46" t="b">
        <f>if((W3946=""),false,true)</f>
        <v>0</v>
      </c>
      <c r="AD3946" s="8"/>
    </row>
    <row r="3947" ht="14.25" customHeight="1">
      <c r="A3947" s="38">
        <v>1210</v>
      </c>
      <c r="B3947" s="46" t="s">
        <v>4857</v>
      </c>
      <c r="C3947" s="46" t="s">
        <v>577</v>
      </c>
      <c r="D3947" s="11" t="s">
        <v>4858</v>
      </c>
      <c r="E3947" s="11" t="s">
        <v>4859</v>
      </c>
      <c r="F3947" s="11" t="s">
        <v>591</v>
      </c>
      <c r="G3947" s="7" t="s">
        <v>592</v>
      </c>
      <c r="H3947">
        <v>0.14233171740299</v>
      </c>
      <c r="I3947" s="46" t="s">
        <v>37</v>
      </c>
      <c r="K3947" s="46"/>
      <c r="L3947" t="s">
        <v>4860</v>
      </c>
      <c r="M3947" t="s">
        <v>39</v>
      </c>
      <c r="N3947" s="40"/>
      <c r="O3947" s="40"/>
      <c r="P3947" s="40"/>
      <c r="Q3947" s="40"/>
      <c r="R3947" s="39"/>
      <c r="S3947" s="39"/>
      <c r="T3947" s="39"/>
      <c r="U3947" s="40"/>
      <c r="V3947" s="39"/>
      <c r="W3947" s="69"/>
      <c r="Y3947" t="s">
        <v>40</v>
      </c>
      <c r="AA3947">
        <v>62060</v>
      </c>
      <c r="AB3947" s="46" t="b">
        <f>if((W3947=""),false,true)</f>
        <v>0</v>
      </c>
      <c r="AD3947" s="8"/>
    </row>
    <row r="3948" ht="14.25" customHeight="1">
      <c r="A3948" s="38">
        <v>1210</v>
      </c>
      <c r="B3948" s="46" t="s">
        <v>4857</v>
      </c>
      <c r="C3948" s="46" t="s">
        <v>577</v>
      </c>
      <c r="D3948" s="11" t="s">
        <v>4858</v>
      </c>
      <c r="E3948" s="11" t="s">
        <v>4859</v>
      </c>
      <c r="F3948" s="11" t="s">
        <v>4861</v>
      </c>
      <c r="G3948" s="7" t="s">
        <v>4862</v>
      </c>
      <c r="H3948">
        <v>0.10297459222212</v>
      </c>
      <c r="I3948" s="46" t="s">
        <v>37</v>
      </c>
      <c r="K3948" s="46"/>
      <c r="L3948" t="s">
        <v>4860</v>
      </c>
      <c r="M3948" t="s">
        <v>39</v>
      </c>
      <c r="N3948" s="40"/>
      <c r="O3948" s="40"/>
      <c r="P3948" s="40"/>
      <c r="Q3948" s="40"/>
      <c r="R3948" s="39"/>
      <c r="S3948" s="39"/>
      <c r="T3948" s="39"/>
      <c r="U3948" s="40"/>
      <c r="V3948" s="39"/>
      <c r="W3948" s="69"/>
      <c r="Y3948" t="s">
        <v>40</v>
      </c>
      <c r="AA3948">
        <v>62060</v>
      </c>
      <c r="AB3948" s="46" t="b">
        <f>if((W3948=""),false,true)</f>
        <v>0</v>
      </c>
      <c r="AD3948" s="8"/>
    </row>
    <row r="3949" ht="14.25" customHeight="1">
      <c r="A3949" s="38">
        <v>1210</v>
      </c>
      <c r="B3949" s="46" t="s">
        <v>4857</v>
      </c>
      <c r="C3949" s="46" t="s">
        <v>577</v>
      </c>
      <c r="D3949" s="11" t="s">
        <v>4858</v>
      </c>
      <c r="E3949" s="11" t="s">
        <v>4859</v>
      </c>
      <c r="F3949" s="11" t="s">
        <v>434</v>
      </c>
      <c r="G3949" s="7" t="s">
        <v>593</v>
      </c>
      <c r="H3949">
        <v>0.033183691043961</v>
      </c>
      <c r="I3949" s="46" t="s">
        <v>37</v>
      </c>
      <c r="K3949" s="46"/>
      <c r="L3949" t="s">
        <v>4860</v>
      </c>
      <c r="M3949" t="s">
        <v>39</v>
      </c>
      <c r="N3949" s="40"/>
      <c r="O3949" s="40"/>
      <c r="P3949" s="40"/>
      <c r="Q3949" s="40"/>
      <c r="R3949" s="39"/>
      <c r="S3949" s="39"/>
      <c r="T3949" s="39"/>
      <c r="U3949" s="40"/>
      <c r="V3949" s="39"/>
      <c r="W3949" s="69"/>
      <c r="Y3949" t="s">
        <v>40</v>
      </c>
      <c r="AA3949">
        <v>62060</v>
      </c>
      <c r="AB3949" s="46" t="b">
        <f>if((W3949=""),false,true)</f>
        <v>0</v>
      </c>
      <c r="AD3949" s="8"/>
    </row>
    <row r="3950" ht="14.25" customHeight="1">
      <c r="A3950" s="38">
        <v>1210</v>
      </c>
      <c r="B3950" s="46" t="s">
        <v>4857</v>
      </c>
      <c r="C3950" s="46" t="s">
        <v>577</v>
      </c>
      <c r="D3950" s="11" t="s">
        <v>4858</v>
      </c>
      <c r="E3950" s="11" t="s">
        <v>4859</v>
      </c>
      <c r="F3950" s="11" t="s">
        <v>719</v>
      </c>
      <c r="G3950" s="7" t="s">
        <v>720</v>
      </c>
      <c r="H3950">
        <v>0.024201384731762</v>
      </c>
      <c r="I3950" s="46" t="s">
        <v>37</v>
      </c>
      <c r="K3950" s="46"/>
      <c r="L3950" t="s">
        <v>4860</v>
      </c>
      <c r="M3950" t="s">
        <v>39</v>
      </c>
      <c r="N3950" s="40"/>
      <c r="O3950" s="40"/>
      <c r="P3950" s="40"/>
      <c r="Q3950" s="40"/>
      <c r="R3950" s="39"/>
      <c r="S3950" s="39"/>
      <c r="T3950" s="39"/>
      <c r="U3950" s="40"/>
      <c r="V3950" s="39"/>
      <c r="W3950" s="69"/>
      <c r="Y3950" t="s">
        <v>40</v>
      </c>
      <c r="AA3950">
        <v>62060</v>
      </c>
      <c r="AB3950" s="46" t="b">
        <f>if((W3950=""),false,true)</f>
        <v>0</v>
      </c>
      <c r="AD3950" s="8"/>
    </row>
    <row r="3951" ht="14.25" customHeight="1">
      <c r="A3951" s="38">
        <v>1210</v>
      </c>
      <c r="B3951" s="46" t="s">
        <v>4857</v>
      </c>
      <c r="C3951" s="46" t="s">
        <v>577</v>
      </c>
      <c r="D3951" s="11" t="s">
        <v>4858</v>
      </c>
      <c r="E3951" s="11" t="s">
        <v>4859</v>
      </c>
      <c r="F3951" s="11" t="s">
        <v>731</v>
      </c>
      <c r="G3951" s="7" t="s">
        <v>732</v>
      </c>
      <c r="H3951">
        <v>0.33580026101789</v>
      </c>
      <c r="I3951" s="46" t="s">
        <v>37</v>
      </c>
      <c r="K3951" s="46"/>
      <c r="L3951" t="s">
        <v>4860</v>
      </c>
      <c r="M3951" t="s">
        <v>39</v>
      </c>
      <c r="N3951" s="40"/>
      <c r="O3951" s="40"/>
      <c r="P3951" s="40"/>
      <c r="Q3951" s="40"/>
      <c r="R3951" s="39"/>
      <c r="S3951" s="39"/>
      <c r="T3951" s="39"/>
      <c r="U3951" s="40"/>
      <c r="V3951" s="39"/>
      <c r="W3951" s="69"/>
      <c r="Y3951" t="s">
        <v>40</v>
      </c>
      <c r="AA3951">
        <v>62060</v>
      </c>
      <c r="AB3951" s="46" t="b">
        <f>if((W3951=""),false,true)</f>
        <v>0</v>
      </c>
      <c r="AD3951" s="8"/>
    </row>
    <row r="3952" ht="14.25" customHeight="1">
      <c r="A3952" s="38">
        <v>1259</v>
      </c>
      <c r="B3952" s="46" t="s">
        <v>4863</v>
      </c>
      <c r="C3952" s="46" t="s">
        <v>577</v>
      </c>
      <c r="D3952" s="11" t="s">
        <v>4858</v>
      </c>
      <c r="E3952" s="11" t="s">
        <v>4859</v>
      </c>
      <c r="F3952" s="11" t="s">
        <v>586</v>
      </c>
      <c r="G3952" s="7" t="s">
        <v>587</v>
      </c>
      <c r="H3952">
        <v>0.11298384012251</v>
      </c>
      <c r="I3952" s="46" t="s">
        <v>37</v>
      </c>
      <c r="K3952" s="46"/>
      <c r="L3952" t="s">
        <v>4864</v>
      </c>
      <c r="M3952" t="s">
        <v>39</v>
      </c>
      <c r="N3952" s="40"/>
      <c r="O3952" s="40"/>
      <c r="P3952" s="40"/>
      <c r="Q3952" s="40"/>
      <c r="R3952" s="39"/>
      <c r="S3952" s="39"/>
      <c r="T3952" s="39"/>
      <c r="U3952" s="40"/>
      <c r="V3952" s="39"/>
      <c r="W3952" s="69"/>
      <c r="Y3952" t="s">
        <v>40</v>
      </c>
      <c r="AA3952">
        <v>62060</v>
      </c>
      <c r="AB3952" s="46" t="b">
        <f>if((W3952=""),false,true)</f>
        <v>0</v>
      </c>
      <c r="AD3952" s="8"/>
    </row>
    <row r="3953" ht="14.25" customHeight="1">
      <c r="A3953" s="38">
        <v>1259</v>
      </c>
      <c r="B3953" s="46" t="s">
        <v>4863</v>
      </c>
      <c r="C3953" s="46" t="s">
        <v>577</v>
      </c>
      <c r="D3953" s="11" t="s">
        <v>4858</v>
      </c>
      <c r="E3953" s="11" t="s">
        <v>4859</v>
      </c>
      <c r="F3953" s="11" t="s">
        <v>689</v>
      </c>
      <c r="G3953" s="7" t="s">
        <v>690</v>
      </c>
      <c r="H3953">
        <v>0.009398233855568</v>
      </c>
      <c r="I3953" s="46" t="s">
        <v>37</v>
      </c>
      <c r="K3953" s="46"/>
      <c r="L3953" t="s">
        <v>4864</v>
      </c>
      <c r="M3953" t="s">
        <v>39</v>
      </c>
      <c r="N3953" s="40"/>
      <c r="O3953" s="40"/>
      <c r="P3953" s="40"/>
      <c r="Q3953" s="40"/>
      <c r="R3953" s="39"/>
      <c r="S3953" s="39"/>
      <c r="T3953" s="39"/>
      <c r="U3953" s="40"/>
      <c r="V3953" s="39"/>
      <c r="W3953" s="69"/>
      <c r="Y3953" t="s">
        <v>40</v>
      </c>
      <c r="AA3953">
        <v>62060</v>
      </c>
      <c r="AB3953" s="46" t="b">
        <f>if((W3953=""),false,true)</f>
        <v>0</v>
      </c>
      <c r="AD3953" s="8"/>
    </row>
    <row r="3954" ht="14.25" customHeight="1">
      <c r="A3954" s="38">
        <v>1259</v>
      </c>
      <c r="B3954" s="46" t="s">
        <v>4863</v>
      </c>
      <c r="C3954" s="46" t="s">
        <v>577</v>
      </c>
      <c r="D3954" s="11" t="s">
        <v>4858</v>
      </c>
      <c r="E3954" s="11" t="s">
        <v>4859</v>
      </c>
      <c r="F3954" s="11" t="s">
        <v>1603</v>
      </c>
      <c r="G3954" s="7" t="s">
        <v>1604</v>
      </c>
      <c r="H3954">
        <v>1.0826510949182</v>
      </c>
      <c r="I3954" s="46" t="s">
        <v>37</v>
      </c>
      <c r="K3954" s="46"/>
      <c r="L3954" t="s">
        <v>4864</v>
      </c>
      <c r="M3954" t="s">
        <v>39</v>
      </c>
      <c r="N3954" s="40"/>
      <c r="O3954" s="40"/>
      <c r="P3954" s="40"/>
      <c r="Q3954" s="40"/>
      <c r="R3954" s="39"/>
      <c r="S3954" s="39"/>
      <c r="T3954" s="39"/>
      <c r="U3954" s="40"/>
      <c r="V3954" s="39"/>
      <c r="W3954" s="69"/>
      <c r="Y3954" t="s">
        <v>40</v>
      </c>
      <c r="AA3954">
        <v>62060</v>
      </c>
      <c r="AB3954" s="46" t="b">
        <f>if((W3954=""),false,true)</f>
        <v>0</v>
      </c>
      <c r="AD3954" s="8"/>
    </row>
    <row r="3955" ht="14.25" customHeight="1">
      <c r="A3955" s="38">
        <v>1259</v>
      </c>
      <c r="B3955" s="46" t="s">
        <v>4863</v>
      </c>
      <c r="C3955" s="46" t="s">
        <v>577</v>
      </c>
      <c r="D3955" s="11" t="s">
        <v>4858</v>
      </c>
      <c r="E3955" s="11" t="s">
        <v>4859</v>
      </c>
      <c r="F3955" s="11" t="s">
        <v>695</v>
      </c>
      <c r="G3955" s="7" t="s">
        <v>696</v>
      </c>
      <c r="H3955">
        <v>0.009864772857048</v>
      </c>
      <c r="I3955" s="46" t="s">
        <v>37</v>
      </c>
      <c r="K3955" s="46"/>
      <c r="L3955" t="s">
        <v>4864</v>
      </c>
      <c r="M3955" t="s">
        <v>39</v>
      </c>
      <c r="N3955" s="40"/>
      <c r="O3955" s="40"/>
      <c r="P3955" s="40"/>
      <c r="Q3955" s="40"/>
      <c r="R3955" s="39"/>
      <c r="S3955" s="39"/>
      <c r="T3955" s="39"/>
      <c r="U3955" s="40"/>
      <c r="V3955" s="39"/>
      <c r="W3955" s="69"/>
      <c r="Y3955" t="s">
        <v>40</v>
      </c>
      <c r="AA3955">
        <v>62060</v>
      </c>
      <c r="AB3955" s="46" t="b">
        <f>if((W3955=""),false,true)</f>
        <v>0</v>
      </c>
      <c r="AD3955" s="8"/>
    </row>
    <row r="3956" ht="14.25" customHeight="1">
      <c r="A3956" s="38">
        <v>1259</v>
      </c>
      <c r="B3956" s="46" t="s">
        <v>4863</v>
      </c>
      <c r="C3956" s="46" t="s">
        <v>577</v>
      </c>
      <c r="D3956" s="11" t="s">
        <v>4858</v>
      </c>
      <c r="E3956" s="11" t="s">
        <v>4859</v>
      </c>
      <c r="F3956" s="11" t="s">
        <v>434</v>
      </c>
      <c r="G3956" s="7" t="s">
        <v>593</v>
      </c>
      <c r="H3956">
        <v>0.033903611184179</v>
      </c>
      <c r="I3956" s="46" t="s">
        <v>37</v>
      </c>
      <c r="K3956" s="46"/>
      <c r="L3956" t="s">
        <v>4864</v>
      </c>
      <c r="M3956" t="s">
        <v>39</v>
      </c>
      <c r="N3956" s="40"/>
      <c r="O3956" s="40"/>
      <c r="P3956" s="40"/>
      <c r="Q3956" s="40"/>
      <c r="R3956" s="39"/>
      <c r="S3956" s="39"/>
      <c r="T3956" s="39"/>
      <c r="U3956" s="40"/>
      <c r="V3956" s="39"/>
      <c r="W3956" s="69"/>
      <c r="Y3956" t="s">
        <v>40</v>
      </c>
      <c r="AA3956">
        <v>62060</v>
      </c>
      <c r="AB3956" s="46" t="b">
        <f>if((W3956=""),false,true)</f>
        <v>0</v>
      </c>
      <c r="AD3956" s="8"/>
    </row>
    <row r="3957" ht="14.25" customHeight="1">
      <c r="A3957" s="38">
        <v>1259</v>
      </c>
      <c r="B3957" s="46" t="s">
        <v>4863</v>
      </c>
      <c r="C3957" s="46" t="s">
        <v>577</v>
      </c>
      <c r="D3957" s="11" t="s">
        <v>4858</v>
      </c>
      <c r="E3957" s="11" t="s">
        <v>4859</v>
      </c>
      <c r="F3957" s="11" t="s">
        <v>731</v>
      </c>
      <c r="G3957" s="7" t="s">
        <v>732</v>
      </c>
      <c r="H3957">
        <v>0.534237568664</v>
      </c>
      <c r="I3957" s="46" t="s">
        <v>37</v>
      </c>
      <c r="K3957" s="46"/>
      <c r="L3957" t="s">
        <v>4864</v>
      </c>
      <c r="M3957" t="s">
        <v>39</v>
      </c>
      <c r="N3957" s="40"/>
      <c r="O3957" s="40"/>
      <c r="P3957" s="40"/>
      <c r="Q3957" s="40"/>
      <c r="R3957" s="39"/>
      <c r="S3957" s="39"/>
      <c r="T3957" s="39"/>
      <c r="U3957" s="40"/>
      <c r="V3957" s="39"/>
      <c r="W3957" s="69"/>
      <c r="Y3957" t="s">
        <v>40</v>
      </c>
      <c r="AA3957">
        <v>62060</v>
      </c>
      <c r="AB3957" s="46" t="b">
        <f>if((W3957=""),false,true)</f>
        <v>0</v>
      </c>
      <c r="AD3957" s="8"/>
    </row>
    <row r="3958" ht="14.25" customHeight="1">
      <c r="A3958" s="38">
        <v>72</v>
      </c>
      <c r="B3958" s="44" t="s">
        <v>4865</v>
      </c>
      <c r="C3958" s="46" t="s">
        <v>3822</v>
      </c>
      <c r="D3958" s="46" t="s">
        <v>4866</v>
      </c>
      <c r="E3958" s="46" t="s">
        <v>4867</v>
      </c>
      <c r="F3958" s="41" t="s">
        <v>598</v>
      </c>
      <c r="G3958" s="41" t="s">
        <v>599</v>
      </c>
      <c r="H3958" s="65">
        <v>0</v>
      </c>
      <c r="I3958" t="s">
        <v>431</v>
      </c>
      <c r="K3958" s="46" t="s">
        <v>240</v>
      </c>
      <c r="L3958" s="46" t="str">
        <f>((I3958&amp;A3958)&amp;"-")&amp;B3958</f>
        <v>ONSC72-24-</v>
      </c>
      <c r="M3958" t="s">
        <v>583</v>
      </c>
      <c r="N3958" s="40"/>
      <c r="O3958" s="40"/>
      <c r="P3958" s="40"/>
      <c r="Q3958" s="40"/>
      <c r="R3958" s="39"/>
      <c r="S3958" s="39"/>
      <c r="T3958" s="39"/>
      <c r="U3958" s="40"/>
      <c r="V3958" s="39"/>
      <c r="W3958" s="69"/>
      <c r="Y3958" t="s">
        <v>40</v>
      </c>
      <c r="AA3958">
        <v>10189562</v>
      </c>
      <c r="AB3958" t="b">
        <f>if((W3958=""),false,true)</f>
        <v>0</v>
      </c>
      <c r="AD3958" s="8"/>
    </row>
    <row r="3959" ht="14.25" customHeight="1">
      <c r="A3959" s="38">
        <v>72</v>
      </c>
      <c r="B3959" s="44" t="s">
        <v>1685</v>
      </c>
      <c r="C3959" s="46" t="s">
        <v>3830</v>
      </c>
      <c r="D3959" s="46" t="s">
        <v>4866</v>
      </c>
      <c r="E3959" s="46" t="s">
        <v>4867</v>
      </c>
      <c r="F3959" s="41" t="s">
        <v>1603</v>
      </c>
      <c r="G3959" s="41" t="s">
        <v>1604</v>
      </c>
      <c r="H3959" s="65">
        <v>0</v>
      </c>
      <c r="I3959" t="s">
        <v>431</v>
      </c>
      <c r="K3959" s="46" t="s">
        <v>240</v>
      </c>
      <c r="L3959" s="46" t="s">
        <v>4868</v>
      </c>
      <c r="M3959" t="s">
        <v>583</v>
      </c>
      <c r="N3959" s="40"/>
      <c r="O3959" s="40"/>
      <c r="P3959" s="40"/>
      <c r="Q3959" s="40"/>
      <c r="R3959" s="39"/>
      <c r="S3959" s="39"/>
      <c r="T3959" s="39"/>
      <c r="U3959" s="40"/>
      <c r="V3959" s="39"/>
      <c r="W3959" s="69"/>
      <c r="Y3959" t="s">
        <v>40</v>
      </c>
      <c r="AA3959">
        <v>10189562</v>
      </c>
      <c r="AB3959" t="b">
        <f>if((W3959=""),false,true)</f>
        <v>0</v>
      </c>
      <c r="AD3959" s="8"/>
    </row>
    <row r="3960" ht="14.25" customHeight="1">
      <c r="A3960" s="38">
        <v>72</v>
      </c>
      <c r="B3960" s="46" t="s">
        <v>4869</v>
      </c>
      <c r="C3960" s="46" t="s">
        <v>3822</v>
      </c>
      <c r="D3960" s="46" t="s">
        <v>4866</v>
      </c>
      <c r="E3960" s="46" t="s">
        <v>4870</v>
      </c>
      <c r="F3960" s="41" t="s">
        <v>705</v>
      </c>
      <c r="G3960" s="41" t="s">
        <v>1734</v>
      </c>
      <c r="H3960" s="65">
        <v>0</v>
      </c>
      <c r="I3960" t="s">
        <v>431</v>
      </c>
      <c r="K3960" s="46" t="s">
        <v>240</v>
      </c>
      <c r="L3960" s="46" t="s">
        <v>4871</v>
      </c>
      <c r="M3960" t="s">
        <v>583</v>
      </c>
      <c r="N3960" s="40"/>
      <c r="O3960" s="40"/>
      <c r="P3960" s="40"/>
      <c r="Q3960" s="40"/>
      <c r="R3960" s="39"/>
      <c r="S3960" s="39"/>
      <c r="T3960" s="39"/>
      <c r="U3960" s="40"/>
      <c r="V3960" s="39"/>
      <c r="W3960" s="69"/>
      <c r="Y3960" t="s">
        <v>40</v>
      </c>
      <c r="AA3960">
        <v>10189562</v>
      </c>
      <c r="AB3960" t="b">
        <f>if((W3960=""),false,true)</f>
        <v>0</v>
      </c>
      <c r="AD3960" s="8"/>
    </row>
    <row r="3961" ht="14.25" customHeight="1">
      <c r="A3961" s="38">
        <v>72</v>
      </c>
      <c r="B3961" s="46" t="s">
        <v>4872</v>
      </c>
      <c r="C3961" s="7" t="s">
        <v>3822</v>
      </c>
      <c r="D3961" s="46" t="s">
        <v>4866</v>
      </c>
      <c r="E3961" s="46" t="s">
        <v>4867</v>
      </c>
      <c r="F3961" s="41" t="s">
        <v>731</v>
      </c>
      <c r="G3961" s="41" t="s">
        <v>767</v>
      </c>
      <c r="H3961" s="65">
        <v>0</v>
      </c>
      <c r="I3961" t="s">
        <v>431</v>
      </c>
      <c r="K3961" s="46" t="s">
        <v>240</v>
      </c>
      <c r="L3961" s="46" t="str">
        <f>((I3961&amp;A3961)&amp;"-")&amp;B3961</f>
        <v>ONSC72-25-</v>
      </c>
      <c r="M3961" t="s">
        <v>583</v>
      </c>
      <c r="N3961" s="40"/>
      <c r="O3961" s="40"/>
      <c r="P3961" s="40"/>
      <c r="Q3961" s="40"/>
      <c r="R3961" s="39"/>
      <c r="S3961" s="39"/>
      <c r="T3961" s="39"/>
      <c r="U3961" s="40"/>
      <c r="V3961" s="39"/>
      <c r="W3961" s="69"/>
      <c r="Y3961" t="s">
        <v>40</v>
      </c>
      <c r="AA3961">
        <v>10189562</v>
      </c>
      <c r="AB3961" t="b">
        <f>if((W3961=""),false,true)</f>
        <v>0</v>
      </c>
      <c r="AD3961" s="8"/>
    </row>
    <row r="3962" ht="14.25" customHeight="1">
      <c r="A3962" s="38">
        <v>915</v>
      </c>
      <c r="B3962" s="44" t="s">
        <v>4873</v>
      </c>
      <c r="C3962" s="46" t="s">
        <v>4874</v>
      </c>
      <c r="D3962" s="46" t="s">
        <v>4866</v>
      </c>
      <c r="E3962" s="46" t="s">
        <v>4870</v>
      </c>
      <c r="F3962" s="41" t="s">
        <v>48</v>
      </c>
      <c r="G3962" s="41" t="s">
        <v>49</v>
      </c>
      <c r="H3962" s="65">
        <f>AD3962</f>
        <v>1.85222222222222</v>
      </c>
      <c r="I3962" t="s">
        <v>37</v>
      </c>
      <c r="K3962" s="46" t="s">
        <v>43</v>
      </c>
      <c r="L3962" s="46" t="str">
        <f>((I3962&amp;A3962)&amp;"-")&amp;B3962</f>
        <v>REF915-Apelblat, Alexander; Manzurola, Emanuel; JCTDAF; Journal of Chemical Thermodynamic; English; 21; 9; 1989; 1005-1008;[http://dx.doi.org/10.1016/0021-9614(89)90161-4]</v>
      </c>
      <c r="M3962" t="s">
        <v>583</v>
      </c>
      <c r="N3962" s="40"/>
      <c r="O3962" s="40"/>
      <c r="P3962" s="40"/>
      <c r="Q3962" s="40"/>
      <c r="R3962" s="39"/>
      <c r="S3962" s="39"/>
      <c r="T3962" s="39"/>
      <c r="U3962" s="40">
        <v>176.124</v>
      </c>
      <c r="V3962" s="39"/>
      <c r="W3962" s="69"/>
      <c r="Y3962" t="s">
        <v>40</v>
      </c>
      <c r="AA3962">
        <v>10189562</v>
      </c>
      <c r="AB3962" t="b">
        <f>if((W3962=""),false,true)</f>
        <v>0</v>
      </c>
      <c r="AD3962" s="8">
        <f>(AE3962*10)/18</f>
        <v>1.85222222222222</v>
      </c>
      <c r="AE3962">
        <v>3.334</v>
      </c>
    </row>
    <row r="3963" ht="14.25" customHeight="1">
      <c r="A3963" s="38">
        <v>922</v>
      </c>
      <c r="B3963" s="46" t="s">
        <v>4875</v>
      </c>
      <c r="C3963" s="46" t="s">
        <v>4876</v>
      </c>
      <c r="D3963" s="46" t="s">
        <v>4866</v>
      </c>
      <c r="E3963" s="46" t="s">
        <v>4870</v>
      </c>
      <c r="F3963" s="41" t="s">
        <v>584</v>
      </c>
      <c r="G3963" s="41" t="s">
        <v>988</v>
      </c>
      <c r="H3963" s="65">
        <v>0.008291399</v>
      </c>
      <c r="I3963" t="s">
        <v>37</v>
      </c>
      <c r="K3963" s="46" t="s">
        <v>43</v>
      </c>
      <c r="L3963" s="46" t="s">
        <v>4877</v>
      </c>
      <c r="M3963" t="s">
        <v>583</v>
      </c>
      <c r="N3963" s="40"/>
      <c r="O3963" s="40"/>
      <c r="P3963" s="40"/>
      <c r="Q3963" s="40"/>
      <c r="R3963" s="39"/>
      <c r="S3963" s="39"/>
      <c r="T3963" s="39"/>
      <c r="U3963" s="40"/>
      <c r="V3963" s="39"/>
      <c r="W3963" s="69"/>
      <c r="Y3963" t="s">
        <v>40</v>
      </c>
      <c r="AA3963">
        <v>10189562</v>
      </c>
      <c r="AB3963" t="b">
        <f>if((W3963=""),false,true)</f>
        <v>0</v>
      </c>
      <c r="AD3963" s="8"/>
    </row>
    <row r="3964" ht="14.25" customHeight="1">
      <c r="A3964" s="38">
        <v>922</v>
      </c>
      <c r="B3964" s="46" t="s">
        <v>4875</v>
      </c>
      <c r="C3964" s="46" t="s">
        <v>4876</v>
      </c>
      <c r="D3964" s="46" t="s">
        <v>4866</v>
      </c>
      <c r="E3964" s="46" t="s">
        <v>4870</v>
      </c>
      <c r="F3964" s="41" t="s">
        <v>586</v>
      </c>
      <c r="G3964" s="41" t="s">
        <v>587</v>
      </c>
      <c r="H3964" s="65">
        <v>0.00425324</v>
      </c>
      <c r="I3964" t="s">
        <v>37</v>
      </c>
      <c r="K3964" s="46" t="s">
        <v>43</v>
      </c>
      <c r="L3964" s="46" t="s">
        <v>4877</v>
      </c>
      <c r="M3964" t="s">
        <v>583</v>
      </c>
      <c r="N3964" s="40"/>
      <c r="O3964" s="40"/>
      <c r="P3964" s="40"/>
      <c r="Q3964" s="40"/>
      <c r="R3964" s="39"/>
      <c r="S3964" s="39"/>
      <c r="T3964" s="39"/>
      <c r="U3964" s="40"/>
      <c r="V3964" s="39"/>
      <c r="W3964" s="69"/>
      <c r="Y3964" t="s">
        <v>40</v>
      </c>
      <c r="AA3964">
        <v>10189562</v>
      </c>
      <c r="AB3964" t="b">
        <f>if((W3964=""),false,true)</f>
        <v>0</v>
      </c>
      <c r="AD3964" s="8"/>
    </row>
    <row r="3965" ht="14.25" customHeight="1">
      <c r="A3965" s="38">
        <v>922</v>
      </c>
      <c r="B3965" s="46" t="s">
        <v>4875</v>
      </c>
      <c r="C3965" s="46" t="s">
        <v>4876</v>
      </c>
      <c r="D3965" s="46" t="s">
        <v>4866</v>
      </c>
      <c r="E3965" s="46" t="s">
        <v>4870</v>
      </c>
      <c r="F3965" s="41" t="s">
        <v>689</v>
      </c>
      <c r="G3965" s="41" t="s">
        <v>2620</v>
      </c>
      <c r="H3965" s="65">
        <v>0.004366485</v>
      </c>
      <c r="I3965" t="s">
        <v>37</v>
      </c>
      <c r="K3965" s="46" t="s">
        <v>43</v>
      </c>
      <c r="L3965" s="46" t="s">
        <v>4877</v>
      </c>
      <c r="M3965" t="s">
        <v>583</v>
      </c>
      <c r="N3965" s="40"/>
      <c r="O3965" s="40"/>
      <c r="P3965" s="40"/>
      <c r="Q3965" s="40"/>
      <c r="R3965" s="39"/>
      <c r="S3965" s="39"/>
      <c r="T3965" s="39"/>
      <c r="U3965" s="40"/>
      <c r="V3965" s="39"/>
      <c r="W3965" s="69"/>
      <c r="Y3965" t="s">
        <v>40</v>
      </c>
      <c r="AA3965">
        <v>10189562</v>
      </c>
      <c r="AB3965" t="b">
        <f>if((W3965=""),false,true)</f>
        <v>0</v>
      </c>
      <c r="AD3965" s="8"/>
    </row>
    <row r="3966" ht="14.25" customHeight="1">
      <c r="A3966" s="38">
        <v>922</v>
      </c>
      <c r="B3966" s="46" t="s">
        <v>4875</v>
      </c>
      <c r="C3966" s="46" t="s">
        <v>4876</v>
      </c>
      <c r="D3966" s="46" t="s">
        <v>4866</v>
      </c>
      <c r="E3966" s="46" t="s">
        <v>4870</v>
      </c>
      <c r="F3966" s="41" t="s">
        <v>429</v>
      </c>
      <c r="G3966" s="41" t="s">
        <v>590</v>
      </c>
      <c r="H3966" s="65">
        <v>0.046875189</v>
      </c>
      <c r="I3966" t="s">
        <v>37</v>
      </c>
      <c r="K3966" s="46" t="s">
        <v>43</v>
      </c>
      <c r="L3966" s="46" t="s">
        <v>4877</v>
      </c>
      <c r="M3966" t="s">
        <v>583</v>
      </c>
      <c r="N3966" s="40"/>
      <c r="O3966" s="40"/>
      <c r="P3966" s="40"/>
      <c r="Q3966" s="40"/>
      <c r="R3966" s="39"/>
      <c r="S3966" s="39"/>
      <c r="T3966" s="39"/>
      <c r="U3966" s="40"/>
      <c r="V3966" s="39"/>
      <c r="W3966" s="69"/>
      <c r="Y3966" t="s">
        <v>40</v>
      </c>
      <c r="AA3966">
        <v>10189562</v>
      </c>
      <c r="AB3966" t="b">
        <f>if((W3966=""),false,true)</f>
        <v>0</v>
      </c>
      <c r="AD3966" s="8"/>
    </row>
    <row r="3967" ht="14.25" customHeight="1">
      <c r="A3967" s="38">
        <v>922</v>
      </c>
      <c r="B3967" s="46" t="s">
        <v>4875</v>
      </c>
      <c r="C3967" s="46" t="s">
        <v>4876</v>
      </c>
      <c r="D3967" s="46" t="s">
        <v>4866</v>
      </c>
      <c r="E3967" s="46" t="s">
        <v>4870</v>
      </c>
      <c r="F3967" s="41" t="s">
        <v>591</v>
      </c>
      <c r="G3967" s="41" t="s">
        <v>2243</v>
      </c>
      <c r="H3967" s="65">
        <v>0.001325022</v>
      </c>
      <c r="I3967" t="s">
        <v>37</v>
      </c>
      <c r="K3967" s="46" t="s">
        <v>43</v>
      </c>
      <c r="L3967" s="46" t="s">
        <v>4877</v>
      </c>
      <c r="M3967" t="s">
        <v>583</v>
      </c>
      <c r="N3967" s="40"/>
      <c r="O3967" s="40"/>
      <c r="P3967" s="40"/>
      <c r="Q3967" s="40"/>
      <c r="R3967" s="39"/>
      <c r="S3967" s="39"/>
      <c r="T3967" s="39"/>
      <c r="U3967" s="40"/>
      <c r="V3967" s="39"/>
      <c r="W3967" s="69"/>
      <c r="Y3967" t="s">
        <v>40</v>
      </c>
      <c r="AA3967">
        <v>10189562</v>
      </c>
      <c r="AB3967" t="b">
        <f>if((W3967=""),false,true)</f>
        <v>0</v>
      </c>
      <c r="AD3967" s="8"/>
    </row>
    <row r="3968" ht="14.25" customHeight="1">
      <c r="A3968" s="38">
        <v>922</v>
      </c>
      <c r="B3968" s="46" t="s">
        <v>4875</v>
      </c>
      <c r="C3968" s="46" t="s">
        <v>4876</v>
      </c>
      <c r="D3968" s="46" t="s">
        <v>4866</v>
      </c>
      <c r="E3968" s="46" t="s">
        <v>4870</v>
      </c>
      <c r="F3968" s="41" t="s">
        <v>434</v>
      </c>
      <c r="G3968" s="41" t="s">
        <v>593</v>
      </c>
      <c r="H3968" s="65">
        <v>0.263855641</v>
      </c>
      <c r="I3968" t="s">
        <v>37</v>
      </c>
      <c r="K3968" s="46" t="s">
        <v>43</v>
      </c>
      <c r="L3968" s="46" t="s">
        <v>4877</v>
      </c>
      <c r="M3968" t="s">
        <v>583</v>
      </c>
      <c r="N3968" s="40"/>
      <c r="O3968" s="40"/>
      <c r="P3968" s="40"/>
      <c r="Q3968" s="40"/>
      <c r="R3968" s="39"/>
      <c r="S3968" s="39"/>
      <c r="T3968" s="39"/>
      <c r="U3968" s="40"/>
      <c r="V3968" s="39"/>
      <c r="W3968" s="69"/>
      <c r="Y3968" t="s">
        <v>40</v>
      </c>
      <c r="AA3968">
        <v>10189562</v>
      </c>
      <c r="AB3968" t="b">
        <f>if((W3968=""),false,true)</f>
        <v>0</v>
      </c>
      <c r="AD3968" s="8"/>
    </row>
    <row r="3969" ht="14.25" customHeight="1">
      <c r="A3969" s="38">
        <v>922</v>
      </c>
      <c r="B3969" s="46" t="s">
        <v>4875</v>
      </c>
      <c r="C3969" s="46" t="s">
        <v>4876</v>
      </c>
      <c r="D3969" s="46" t="s">
        <v>4866</v>
      </c>
      <c r="E3969" s="46" t="s">
        <v>4870</v>
      </c>
      <c r="F3969" s="41" t="s">
        <v>238</v>
      </c>
      <c r="G3969" s="41" t="s">
        <v>1365</v>
      </c>
      <c r="H3969" s="65">
        <v>0.008399161</v>
      </c>
      <c r="I3969" t="s">
        <v>37</v>
      </c>
      <c r="K3969" s="46" t="s">
        <v>43</v>
      </c>
      <c r="L3969" s="46" t="s">
        <v>4877</v>
      </c>
      <c r="M3969" t="s">
        <v>583</v>
      </c>
      <c r="N3969" s="40"/>
      <c r="O3969" s="40"/>
      <c r="P3969" s="40"/>
      <c r="Q3969" s="40"/>
      <c r="R3969" s="39"/>
      <c r="S3969" s="39"/>
      <c r="T3969" s="39"/>
      <c r="U3969" s="40"/>
      <c r="V3969" s="39"/>
      <c r="W3969" s="69"/>
      <c r="Y3969" t="s">
        <v>40</v>
      </c>
      <c r="AA3969">
        <v>10189562</v>
      </c>
      <c r="AB3969" t="b">
        <f>if((W3969=""),false,true)</f>
        <v>0</v>
      </c>
      <c r="AD3969" s="8"/>
    </row>
    <row r="3970" ht="14.25" customHeight="1">
      <c r="A3970" s="38">
        <v>922</v>
      </c>
      <c r="B3970" s="46" t="s">
        <v>4875</v>
      </c>
      <c r="C3970" s="46" t="s">
        <v>4876</v>
      </c>
      <c r="D3970" s="46" t="s">
        <v>4866</v>
      </c>
      <c r="E3970" s="46" t="s">
        <v>4870</v>
      </c>
      <c r="F3970" s="41" t="s">
        <v>48</v>
      </c>
      <c r="G3970" s="41" t="s">
        <v>49</v>
      </c>
      <c r="H3970" s="65">
        <v>1.618377176</v>
      </c>
      <c r="I3970" t="s">
        <v>37</v>
      </c>
      <c r="K3970" s="46" t="s">
        <v>43</v>
      </c>
      <c r="L3970" s="46" t="s">
        <v>4877</v>
      </c>
      <c r="M3970" t="s">
        <v>583</v>
      </c>
      <c r="N3970" s="40"/>
      <c r="O3970" s="40"/>
      <c r="P3970" s="40"/>
      <c r="Q3970" s="40"/>
      <c r="R3970" s="39"/>
      <c r="S3970" s="39"/>
      <c r="T3970" s="39"/>
      <c r="U3970" s="40"/>
      <c r="V3970" s="39"/>
      <c r="W3970" s="69"/>
      <c r="Y3970" t="s">
        <v>40</v>
      </c>
      <c r="AA3970">
        <v>10189562</v>
      </c>
      <c r="AB3970" t="b">
        <f>if((W3970=""),false,true)</f>
        <v>0</v>
      </c>
      <c r="AD3970" s="8"/>
    </row>
    <row r="3971" ht="14.25" customHeight="1">
      <c r="A3971" s="38">
        <v>989</v>
      </c>
      <c r="B3971" s="44" t="s">
        <v>4878</v>
      </c>
      <c r="C3971" s="46" t="s">
        <v>1219</v>
      </c>
      <c r="D3971" s="46" t="s">
        <v>4866</v>
      </c>
      <c r="E3971" s="46" t="s">
        <v>4867</v>
      </c>
      <c r="F3971" s="41" t="s">
        <v>689</v>
      </c>
      <c r="G3971" s="41" t="s">
        <v>762</v>
      </c>
      <c r="H3971" s="65">
        <f>AD3971</f>
        <v>0.004594358541128</v>
      </c>
      <c r="I3971" t="s">
        <v>37</v>
      </c>
      <c r="K3971" s="46" t="s">
        <v>4879</v>
      </c>
      <c r="L3971" s="46" t="str">
        <f>((I3971&amp;A3971)&amp;"-")&amp;B3971</f>
        <v>REF989-Shalmashi A. and Eliassi A. Solubility of L-(+)-ascorbic acid in water, ethanol, methanol, propan-2-ol, acetone, acetonitrile, ethyl acetate, and tetrahydrofuran from (293 to 323) K. Journal of Chemical and Engineering Data. 2008. 53: 1332-1334.</v>
      </c>
      <c r="M3971" t="s">
        <v>583</v>
      </c>
      <c r="N3971" s="40"/>
      <c r="O3971" s="40"/>
      <c r="P3971" s="71">
        <v>0.786</v>
      </c>
      <c r="Q3971" s="71">
        <v>1.954</v>
      </c>
      <c r="R3971" s="29"/>
      <c r="S3971" s="29"/>
      <c r="T3971" s="29"/>
      <c r="U3971" s="71">
        <v>176.1241</v>
      </c>
      <c r="V3971" s="29"/>
      <c r="W3971" s="60"/>
      <c r="Y3971" t="s">
        <v>40</v>
      </c>
      <c r="AA3971">
        <v>10189562</v>
      </c>
      <c r="AB3971" t="b">
        <f>if((W3971=""),false,true)</f>
        <v>0</v>
      </c>
      <c r="AD3971" s="37">
        <f>AE3971/(((AE3971*U3971)/(Q3971*1000))+(((1-AE3971)*AF3971)/(P3971*1000)))</f>
        <v>0.004594358541128</v>
      </c>
      <c r="AE3971">
        <v>0.00024</v>
      </c>
      <c r="AF3971">
        <v>41.0519</v>
      </c>
    </row>
    <row r="3972" ht="14.25" customHeight="1">
      <c r="A3972" s="38">
        <v>969</v>
      </c>
      <c r="B3972" s="46" t="s">
        <v>4172</v>
      </c>
      <c r="C3972" s="46" t="s">
        <v>1219</v>
      </c>
      <c r="D3972" s="46" t="s">
        <v>4880</v>
      </c>
      <c r="E3972" s="46" t="s">
        <v>4881</v>
      </c>
      <c r="F3972" s="41" t="s">
        <v>429</v>
      </c>
      <c r="G3972" s="41" t="s">
        <v>590</v>
      </c>
      <c r="H3972" s="65">
        <v>0.00001</v>
      </c>
      <c r="I3972" t="s">
        <v>1356</v>
      </c>
      <c r="K3972" s="46" t="s">
        <v>43</v>
      </c>
      <c r="L3972" s="46" t="s">
        <v>4573</v>
      </c>
      <c r="M3972" t="s">
        <v>39</v>
      </c>
      <c r="N3972" s="40"/>
      <c r="O3972" s="40"/>
      <c r="P3972" s="40"/>
      <c r="Q3972" s="40"/>
      <c r="R3972" s="39"/>
      <c r="S3972" s="39"/>
      <c r="T3972" s="39"/>
      <c r="U3972" s="40"/>
      <c r="V3972" s="39"/>
      <c r="W3972" s="69"/>
      <c r="Y3972" t="s">
        <v>40</v>
      </c>
      <c r="AA3972">
        <v>5745</v>
      </c>
      <c r="AB3972" t="b">
        <f>if((W3972=""),false,true)</f>
        <v>0</v>
      </c>
      <c r="AD3972" s="8"/>
    </row>
    <row r="3973" ht="14.25" customHeight="1">
      <c r="A3973" s="38">
        <v>969</v>
      </c>
      <c r="B3973" s="46" t="s">
        <v>4172</v>
      </c>
      <c r="C3973" s="46" t="s">
        <v>1219</v>
      </c>
      <c r="D3973" s="46" t="s">
        <v>4880</v>
      </c>
      <c r="E3973" s="46" t="s">
        <v>4881</v>
      </c>
      <c r="F3973" s="41" t="s">
        <v>48</v>
      </c>
      <c r="G3973" s="41" t="s">
        <v>49</v>
      </c>
      <c r="H3973" s="65">
        <v>0.03765</v>
      </c>
      <c r="I3973" t="s">
        <v>1356</v>
      </c>
      <c r="K3973" s="46" t="s">
        <v>43</v>
      </c>
      <c r="L3973" s="46" t="s">
        <v>4573</v>
      </c>
      <c r="M3973" t="s">
        <v>39</v>
      </c>
      <c r="N3973" s="40"/>
      <c r="O3973" s="40"/>
      <c r="P3973" s="40"/>
      <c r="Q3973" s="40"/>
      <c r="R3973" s="39"/>
      <c r="S3973" s="39"/>
      <c r="T3973" s="39"/>
      <c r="U3973" s="40"/>
      <c r="V3973" s="39"/>
      <c r="W3973" s="69"/>
      <c r="Y3973" t="s">
        <v>40</v>
      </c>
      <c r="AA3973">
        <v>5745</v>
      </c>
      <c r="AB3973" t="b">
        <f>if((W3973=""),false,true)</f>
        <v>0</v>
      </c>
      <c r="AD3973" s="8"/>
    </row>
    <row r="3974" ht="14.25" customHeight="1">
      <c r="A3974" s="38">
        <v>1287</v>
      </c>
      <c r="B3974" s="46" t="s">
        <v>247</v>
      </c>
      <c r="C3974" s="46" t="s">
        <v>45</v>
      </c>
      <c r="D3974" s="46" t="s">
        <v>4880</v>
      </c>
      <c r="E3974" s="46" t="s">
        <v>4881</v>
      </c>
      <c r="F3974" t="s">
        <v>48</v>
      </c>
      <c r="G3974" s="46" t="s">
        <v>49</v>
      </c>
      <c r="H3974">
        <v>0.059992919916</v>
      </c>
      <c r="I3974" t="s">
        <v>37</v>
      </c>
      <c r="L3974" t="s">
        <v>50</v>
      </c>
      <c r="M3974" t="s">
        <v>39</v>
      </c>
      <c r="N3974" s="40"/>
      <c r="O3974" s="40"/>
      <c r="P3974" s="40"/>
      <c r="Q3974" s="40"/>
      <c r="R3974" s="39"/>
      <c r="S3974" s="39"/>
      <c r="T3974" s="39"/>
      <c r="U3974" s="40"/>
      <c r="V3974" s="39"/>
      <c r="W3974" s="69"/>
      <c r="Y3974" t="s">
        <v>40</v>
      </c>
      <c r="AA3974">
        <v>5745</v>
      </c>
      <c r="AB3974" s="46" t="b">
        <v>0</v>
      </c>
      <c r="AD3974" s="8"/>
    </row>
    <row r="3975" ht="14.25" customHeight="1">
      <c r="A3975" s="38">
        <v>1287</v>
      </c>
      <c r="B3975" s="46" t="s">
        <v>53</v>
      </c>
      <c r="C3975" s="46" t="s">
        <v>45</v>
      </c>
      <c r="D3975" s="46" t="s">
        <v>4882</v>
      </c>
      <c r="E3975" s="46" t="s">
        <v>4883</v>
      </c>
      <c r="F3975" t="s">
        <v>48</v>
      </c>
      <c r="G3975" s="46" t="s">
        <v>49</v>
      </c>
      <c r="H3975">
        <v>0.021877616239</v>
      </c>
      <c r="I3975" t="s">
        <v>37</v>
      </c>
      <c r="L3975" t="s">
        <v>50</v>
      </c>
      <c r="M3975" t="s">
        <v>39</v>
      </c>
      <c r="N3975" s="40"/>
      <c r="O3975" s="40"/>
      <c r="P3975" s="40"/>
      <c r="Q3975" s="40"/>
      <c r="R3975" s="39"/>
      <c r="S3975" s="39"/>
      <c r="T3975" s="39"/>
      <c r="U3975" s="40"/>
      <c r="V3975" s="39"/>
      <c r="W3975" s="69"/>
      <c r="Y3975" t="s">
        <v>40</v>
      </c>
      <c r="AA3975">
        <v>17707</v>
      </c>
      <c r="AB3975" s="46" t="b">
        <v>0</v>
      </c>
      <c r="AD3975" s="8"/>
    </row>
    <row r="3976" ht="14.25" customHeight="1">
      <c r="A3976" s="38">
        <v>1198</v>
      </c>
      <c r="B3976" s="46" t="s">
        <v>4884</v>
      </c>
      <c r="C3976" s="46" t="s">
        <v>577</v>
      </c>
      <c r="D3976" s="11" t="s">
        <v>4885</v>
      </c>
      <c r="E3976" s="11" t="s">
        <v>4886</v>
      </c>
      <c r="F3976" s="7" t="s">
        <v>35</v>
      </c>
      <c r="G3976" s="7" t="s">
        <v>668</v>
      </c>
      <c r="H3976">
        <v>0.025844569360391</v>
      </c>
      <c r="I3976" s="46" t="s">
        <v>37</v>
      </c>
      <c r="K3976" s="46"/>
      <c r="L3976" t="s">
        <v>4887</v>
      </c>
      <c r="M3976" t="s">
        <v>39</v>
      </c>
      <c r="N3976" s="40"/>
      <c r="O3976" s="40"/>
      <c r="P3976" s="40"/>
      <c r="Q3976" s="40"/>
      <c r="R3976" s="39"/>
      <c r="S3976" s="39"/>
      <c r="T3976" s="39"/>
      <c r="U3976" s="40"/>
      <c r="V3976" s="39"/>
      <c r="W3976" s="69"/>
      <c r="Y3976" t="s">
        <v>40</v>
      </c>
      <c r="AA3976">
        <v>2162</v>
      </c>
      <c r="AB3976" s="46" t="b">
        <f>if((W3976=""),false,true)</f>
        <v>0</v>
      </c>
      <c r="AD3976" s="8"/>
    </row>
    <row r="3977" ht="14.25" customHeight="1">
      <c r="A3977" s="38">
        <v>1198</v>
      </c>
      <c r="B3977" s="46" t="s">
        <v>4884</v>
      </c>
      <c r="C3977" s="46" t="s">
        <v>577</v>
      </c>
      <c r="D3977" s="11" t="s">
        <v>4885</v>
      </c>
      <c r="E3977" s="11" t="s">
        <v>4886</v>
      </c>
      <c r="F3977" s="7" t="s">
        <v>715</v>
      </c>
      <c r="G3977" s="7" t="s">
        <v>716</v>
      </c>
      <c r="H3977">
        <v>0.000002959624311</v>
      </c>
      <c r="I3977" s="46" t="s">
        <v>37</v>
      </c>
      <c r="K3977" s="46"/>
      <c r="L3977" t="s">
        <v>4887</v>
      </c>
      <c r="M3977" t="s">
        <v>39</v>
      </c>
      <c r="N3977" s="40"/>
      <c r="O3977" s="40"/>
      <c r="P3977" s="40"/>
      <c r="Q3977" s="40"/>
      <c r="R3977" s="39"/>
      <c r="S3977" s="39"/>
      <c r="T3977" s="39"/>
      <c r="U3977" s="40"/>
      <c r="V3977" s="39"/>
      <c r="W3977" s="69"/>
      <c r="Y3977" t="s">
        <v>40</v>
      </c>
      <c r="AA3977">
        <v>2162</v>
      </c>
      <c r="AB3977" s="46" t="b">
        <f>if((W3977=""),false,true)</f>
        <v>0</v>
      </c>
      <c r="AD3977" s="8"/>
    </row>
    <row r="3978" ht="14.25" customHeight="1">
      <c r="A3978" s="38">
        <v>1287</v>
      </c>
      <c r="B3978" s="46" t="s">
        <v>247</v>
      </c>
      <c r="C3978" s="46" t="s">
        <v>45</v>
      </c>
      <c r="D3978" s="46" t="s">
        <v>4885</v>
      </c>
      <c r="E3978" s="46" t="s">
        <v>4886</v>
      </c>
      <c r="F3978" t="s">
        <v>48</v>
      </c>
      <c r="G3978" s="46" t="s">
        <v>49</v>
      </c>
      <c r="H3978">
        <v>1.096478196143</v>
      </c>
      <c r="I3978" t="s">
        <v>37</v>
      </c>
      <c r="L3978" t="s">
        <v>50</v>
      </c>
      <c r="M3978" t="s">
        <v>39</v>
      </c>
      <c r="N3978" s="40"/>
      <c r="O3978" s="40"/>
      <c r="P3978" s="40"/>
      <c r="Q3978" s="40"/>
      <c r="R3978" s="39"/>
      <c r="S3978" s="39"/>
      <c r="T3978" s="39"/>
      <c r="U3978" s="40"/>
      <c r="V3978" s="39"/>
      <c r="W3978" s="69"/>
      <c r="Y3978" t="s">
        <v>40</v>
      </c>
      <c r="AA3978">
        <v>2162</v>
      </c>
      <c r="AB3978" s="46" t="b">
        <v>0</v>
      </c>
      <c r="AD3978" s="8"/>
    </row>
    <row r="3979" ht="14.25" customHeight="1">
      <c r="A3979" s="38">
        <v>1308</v>
      </c>
      <c r="B3979" s="46" t="s">
        <v>41</v>
      </c>
      <c r="C3979" s="46" t="s">
        <v>42</v>
      </c>
      <c r="D3979" s="46" t="s">
        <v>4885</v>
      </c>
      <c r="E3979" s="46" t="s">
        <v>4888</v>
      </c>
      <c r="F3979" t="s">
        <v>35</v>
      </c>
      <c r="G3979" s="12" t="s">
        <v>36</v>
      </c>
      <c r="H3979">
        <v>0.012331048332289</v>
      </c>
      <c r="I3979" t="s">
        <v>37</v>
      </c>
      <c r="K3979" s="47" t="s">
        <v>43</v>
      </c>
      <c r="L3979" s="47" t="str">
        <f>((I3979&amp;A3979)&amp;"-")&amp;B3979</f>
        <v>REF1308-Abraham M.H. and Acree Jr. W.E. The solubility of liquid and solid compounds in dry octan-1-ol. Chemosphere (2013)</v>
      </c>
      <c r="M3979" t="s">
        <v>39</v>
      </c>
      <c r="N3979" s="71"/>
      <c r="O3979" s="71"/>
      <c r="P3979" s="71"/>
      <c r="Q3979" s="71"/>
      <c r="R3979" s="29"/>
      <c r="S3979" s="29"/>
      <c r="T3979" s="29"/>
      <c r="U3979" s="71"/>
      <c r="V3979" s="29"/>
      <c r="W3979" s="60"/>
      <c r="Y3979" t="s">
        <v>40</v>
      </c>
      <c r="AA3979">
        <v>2162</v>
      </c>
      <c r="AB3979" t="b">
        <f>if((W3979=""),false,true)</f>
        <v>0</v>
      </c>
      <c r="AD3979" s="37"/>
    </row>
    <row r="3980" ht="14.25" customHeight="1">
      <c r="A3980" s="38">
        <v>1287</v>
      </c>
      <c r="B3980" s="46" t="s">
        <v>53</v>
      </c>
      <c r="C3980" s="46" t="s">
        <v>45</v>
      </c>
      <c r="D3980" s="46" t="s">
        <v>4889</v>
      </c>
      <c r="E3980" s="46" t="s">
        <v>4890</v>
      </c>
      <c r="F3980" t="s">
        <v>48</v>
      </c>
      <c r="G3980" s="46" t="s">
        <v>49</v>
      </c>
      <c r="H3980">
        <v>0.008317637711</v>
      </c>
      <c r="I3980" t="s">
        <v>37</v>
      </c>
      <c r="L3980" t="s">
        <v>50</v>
      </c>
      <c r="M3980" t="s">
        <v>39</v>
      </c>
      <c r="N3980" s="40"/>
      <c r="O3980" s="40"/>
      <c r="P3980" s="40"/>
      <c r="Q3980" s="40"/>
      <c r="R3980" s="39"/>
      <c r="S3980" s="39"/>
      <c r="T3980" s="39"/>
      <c r="U3980" s="40"/>
      <c r="V3980" s="39"/>
      <c r="W3980" s="69"/>
      <c r="Y3980" t="s">
        <v>40</v>
      </c>
      <c r="AA3980">
        <v>14620</v>
      </c>
      <c r="AB3980" s="46" t="b">
        <v>0</v>
      </c>
      <c r="AD3980" s="8"/>
    </row>
    <row r="3981" ht="14.25" customHeight="1">
      <c r="A3981" s="38">
        <v>997</v>
      </c>
      <c r="B3981" s="44" t="s">
        <v>638</v>
      </c>
      <c r="C3981" s="46" t="s">
        <v>639</v>
      </c>
      <c r="D3981" s="46" t="s">
        <v>4891</v>
      </c>
      <c r="E3981" s="46" t="s">
        <v>4892</v>
      </c>
      <c r="F3981" s="5" t="s">
        <v>35</v>
      </c>
      <c r="G3981" s="5" t="s">
        <v>36</v>
      </c>
      <c r="H3981" s="65">
        <v>0.047863009</v>
      </c>
      <c r="I3981" t="s">
        <v>37</v>
      </c>
      <c r="K3981" s="47"/>
      <c r="L3981" s="47" t="str">
        <f>((I3981&amp;A3981)&amp;"-")&amp;B3981</f>
        <v>REF997-Kia Sepassi and Samuel H. Yalkowsky. Solubility Prediction in Octanol: A Technical Note. AAPS PharmSciTech 2006; 7 (1) Article 26</v>
      </c>
      <c r="M3981" t="s">
        <v>39</v>
      </c>
      <c r="N3981" s="71"/>
      <c r="O3981" s="71"/>
      <c r="P3981" s="71"/>
      <c r="Q3981" s="71"/>
      <c r="R3981" s="29"/>
      <c r="S3981" s="29"/>
      <c r="T3981" s="29"/>
      <c r="U3981" s="71"/>
      <c r="V3981" s="29"/>
      <c r="W3981" s="60"/>
      <c r="Y3981" t="s">
        <v>40</v>
      </c>
      <c r="AA3981">
        <v>2169</v>
      </c>
      <c r="AB3981" t="b">
        <f>if((W3981=""),false,true)</f>
        <v>0</v>
      </c>
      <c r="AD3981" s="37"/>
    </row>
    <row r="3982" ht="14.25" customHeight="1">
      <c r="A3982" s="38">
        <v>1283</v>
      </c>
      <c r="B3982" s="46" t="s">
        <v>31</v>
      </c>
      <c r="C3982" s="46" t="s">
        <v>32</v>
      </c>
      <c r="D3982" s="46" t="s">
        <v>4891</v>
      </c>
      <c r="E3982" s="46" t="s">
        <v>4892</v>
      </c>
      <c r="F3982" t="s">
        <v>35</v>
      </c>
      <c r="G3982" s="46" t="s">
        <v>36</v>
      </c>
      <c r="H3982">
        <v>0.0478630092</v>
      </c>
      <c r="I3982" t="s">
        <v>37</v>
      </c>
      <c r="L3982" t="s">
        <v>38</v>
      </c>
      <c r="M3982" t="s">
        <v>39</v>
      </c>
      <c r="N3982" s="40"/>
      <c r="O3982" s="40"/>
      <c r="P3982" s="40"/>
      <c r="Q3982" s="40"/>
      <c r="R3982" s="39"/>
      <c r="S3982" s="39"/>
      <c r="T3982" s="39"/>
      <c r="U3982" s="40"/>
      <c r="V3982" s="39"/>
      <c r="W3982" s="69"/>
      <c r="Y3982" t="s">
        <v>40</v>
      </c>
      <c r="AA3982">
        <v>2169</v>
      </c>
      <c r="AB3982" s="46" t="b">
        <f>if((W3982=""),false,true)</f>
        <v>0</v>
      </c>
      <c r="AD3982" s="8"/>
    </row>
    <row r="3983" ht="14.25" customHeight="1">
      <c r="A3983" s="38">
        <v>1287</v>
      </c>
      <c r="B3983" s="46" t="s">
        <v>53</v>
      </c>
      <c r="C3983" s="46" t="s">
        <v>45</v>
      </c>
      <c r="D3983" s="46" t="s">
        <v>4891</v>
      </c>
      <c r="E3983" s="46" t="s">
        <v>4892</v>
      </c>
      <c r="F3983" t="s">
        <v>48</v>
      </c>
      <c r="G3983" s="46" t="s">
        <v>49</v>
      </c>
      <c r="H3983">
        <v>0.000141253754</v>
      </c>
      <c r="I3983" t="s">
        <v>37</v>
      </c>
      <c r="L3983" t="s">
        <v>50</v>
      </c>
      <c r="M3983" t="s">
        <v>39</v>
      </c>
      <c r="N3983" s="40"/>
      <c r="O3983" s="40"/>
      <c r="P3983" s="40"/>
      <c r="Q3983" s="40"/>
      <c r="R3983" s="39"/>
      <c r="S3983" s="39"/>
      <c r="T3983" s="39"/>
      <c r="U3983" s="40"/>
      <c r="V3983" s="39"/>
      <c r="W3983" s="69"/>
      <c r="Y3983" t="s">
        <v>40</v>
      </c>
      <c r="AA3983">
        <v>2169</v>
      </c>
      <c r="AB3983" s="46" t="b">
        <v>0</v>
      </c>
      <c r="AD3983" s="8"/>
    </row>
    <row r="3984" ht="14.25" customHeight="1">
      <c r="A3984" s="38">
        <v>1287</v>
      </c>
      <c r="B3984" s="46" t="s">
        <v>44</v>
      </c>
      <c r="C3984" s="46" t="s">
        <v>45</v>
      </c>
      <c r="D3984" s="46" t="s">
        <v>4891</v>
      </c>
      <c r="E3984" s="46" t="s">
        <v>4892</v>
      </c>
      <c r="F3984" t="s">
        <v>48</v>
      </c>
      <c r="G3984" s="46" t="s">
        <v>49</v>
      </c>
      <c r="H3984">
        <v>0.00017538805</v>
      </c>
      <c r="I3984" t="s">
        <v>37</v>
      </c>
      <c r="L3984" t="s">
        <v>50</v>
      </c>
      <c r="M3984" t="s">
        <v>39</v>
      </c>
      <c r="N3984" s="40"/>
      <c r="O3984" s="40"/>
      <c r="P3984" s="40"/>
      <c r="Q3984" s="40"/>
      <c r="R3984" s="39"/>
      <c r="S3984" s="39"/>
      <c r="T3984" s="39"/>
      <c r="U3984" s="40"/>
      <c r="V3984" s="39"/>
      <c r="W3984" s="69"/>
      <c r="Y3984" t="s">
        <v>40</v>
      </c>
      <c r="AA3984">
        <v>2169</v>
      </c>
      <c r="AB3984" s="46" t="b">
        <v>0</v>
      </c>
      <c r="AD3984" s="8"/>
    </row>
    <row r="3985" ht="14.25" customHeight="1">
      <c r="A3985" s="38">
        <v>1304</v>
      </c>
      <c r="B3985" s="44" t="s">
        <v>4893</v>
      </c>
      <c r="C3985" s="46" t="s">
        <v>4894</v>
      </c>
      <c r="D3985" s="46" t="s">
        <v>4891</v>
      </c>
      <c r="E3985" s="46" t="s">
        <v>4892</v>
      </c>
      <c r="F3985" s="5" t="s">
        <v>1603</v>
      </c>
      <c r="G3985" s="12" t="s">
        <v>1674</v>
      </c>
      <c r="H3985" s="65">
        <v>0.24109422952</v>
      </c>
      <c r="I3985" t="s">
        <v>37</v>
      </c>
      <c r="K3985" s="47" t="s">
        <v>4895</v>
      </c>
      <c r="L3985" s="47" t="str">
        <f>((I3985&amp;A3985)&amp;"-")&amp;B3985</f>
        <v>REF1304-inchem</v>
      </c>
      <c r="M3985" t="s">
        <v>39</v>
      </c>
      <c r="N3985" s="71"/>
      <c r="O3985" s="71"/>
      <c r="P3985" s="71"/>
      <c r="Q3985" s="71"/>
      <c r="R3985" s="29"/>
      <c r="S3985" s="29"/>
      <c r="T3985" s="29"/>
      <c r="U3985" s="71"/>
      <c r="V3985" s="29"/>
      <c r="W3985" s="60"/>
      <c r="Y3985" t="s">
        <v>40</v>
      </c>
      <c r="AA3985">
        <v>2169</v>
      </c>
      <c r="AB3985" t="b">
        <f>if((W3985=""),false,true)</f>
        <v>0</v>
      </c>
      <c r="AD3985" s="37"/>
    </row>
    <row r="3986" ht="14.25" customHeight="1">
      <c r="A3986" s="38">
        <v>1304</v>
      </c>
      <c r="B3986" s="44" t="s">
        <v>4893</v>
      </c>
      <c r="C3986" s="46" t="s">
        <v>4894</v>
      </c>
      <c r="D3986" s="46" t="s">
        <v>4891</v>
      </c>
      <c r="E3986" s="46" t="s">
        <v>4892</v>
      </c>
      <c r="F3986" s="5" t="s">
        <v>705</v>
      </c>
      <c r="G3986" s="12" t="s">
        <v>706</v>
      </c>
      <c r="H3986" s="65">
        <v>0.05563712989</v>
      </c>
      <c r="I3986" t="s">
        <v>37</v>
      </c>
      <c r="K3986" s="47" t="s">
        <v>4895</v>
      </c>
      <c r="L3986" s="47" t="str">
        <f>((I3986&amp;A3986)&amp;"-")&amp;B3986</f>
        <v>REF1304-inchem</v>
      </c>
      <c r="M3986" t="s">
        <v>39</v>
      </c>
      <c r="N3986" s="71"/>
      <c r="O3986" s="71"/>
      <c r="P3986" s="71"/>
      <c r="Q3986" s="71"/>
      <c r="R3986" s="29"/>
      <c r="S3986" s="29"/>
      <c r="T3986" s="29"/>
      <c r="U3986" s="71"/>
      <c r="V3986" s="29"/>
      <c r="W3986" s="60"/>
      <c r="Y3986" t="s">
        <v>40</v>
      </c>
      <c r="AA3986">
        <v>2169</v>
      </c>
      <c r="AB3986" t="b">
        <f>if((W3986=""),false,true)</f>
        <v>0</v>
      </c>
      <c r="AD3986" s="37"/>
    </row>
    <row r="3987" ht="14.25" customHeight="1">
      <c r="A3987" s="38">
        <v>1304</v>
      </c>
      <c r="B3987" s="44" t="s">
        <v>4893</v>
      </c>
      <c r="C3987" s="46" t="s">
        <v>4894</v>
      </c>
      <c r="D3987" s="46" t="s">
        <v>4891</v>
      </c>
      <c r="E3987" s="46" t="s">
        <v>4892</v>
      </c>
      <c r="F3987" s="5" t="s">
        <v>1281</v>
      </c>
      <c r="G3987" s="12" t="s">
        <v>2411</v>
      </c>
      <c r="H3987" s="65">
        <v>0.84846623084</v>
      </c>
      <c r="I3987" t="s">
        <v>37</v>
      </c>
      <c r="K3987" s="47" t="s">
        <v>4895</v>
      </c>
      <c r="L3987" s="47" t="str">
        <f>((I3987&amp;A3987)&amp;"-")&amp;B3987</f>
        <v>REF1304-inchem</v>
      </c>
      <c r="M3987" t="s">
        <v>39</v>
      </c>
      <c r="N3987" s="71"/>
      <c r="O3987" s="71"/>
      <c r="P3987" s="71"/>
      <c r="Q3987" s="71"/>
      <c r="R3987" s="29"/>
      <c r="S3987" s="29"/>
      <c r="T3987" s="29"/>
      <c r="U3987" s="71"/>
      <c r="V3987" s="29"/>
      <c r="W3987" s="60"/>
      <c r="Y3987" t="s">
        <v>40</v>
      </c>
      <c r="AA3987">
        <v>2169</v>
      </c>
      <c r="AB3987" t="b">
        <f>if((W3987=""),false,true)</f>
        <v>0</v>
      </c>
      <c r="AD3987" s="37"/>
    </row>
    <row r="3988" ht="14.25" customHeight="1">
      <c r="A3988" s="38">
        <v>1304</v>
      </c>
      <c r="B3988" s="44" t="s">
        <v>4893</v>
      </c>
      <c r="C3988" s="46" t="s">
        <v>4894</v>
      </c>
      <c r="D3988" s="46" t="s">
        <v>4891</v>
      </c>
      <c r="E3988" s="46" t="s">
        <v>4892</v>
      </c>
      <c r="F3988" s="5" t="s">
        <v>591</v>
      </c>
      <c r="G3988" s="12" t="s">
        <v>592</v>
      </c>
      <c r="H3988" s="65">
        <v>0.12518354225</v>
      </c>
      <c r="I3988" t="s">
        <v>37</v>
      </c>
      <c r="K3988" s="47" t="s">
        <v>4895</v>
      </c>
      <c r="L3988" s="47" t="str">
        <f>((I3988&amp;A3988)&amp;"-")&amp;B3988</f>
        <v>REF1304-inchem</v>
      </c>
      <c r="M3988" t="s">
        <v>39</v>
      </c>
      <c r="N3988" s="71"/>
      <c r="O3988" s="71"/>
      <c r="P3988" s="71"/>
      <c r="Q3988" s="71"/>
      <c r="R3988" s="29"/>
      <c r="S3988" s="29"/>
      <c r="T3988" s="29"/>
      <c r="U3988" s="71"/>
      <c r="V3988" s="29"/>
      <c r="W3988" s="60"/>
      <c r="Y3988" t="s">
        <v>40</v>
      </c>
      <c r="AA3988">
        <v>2169</v>
      </c>
      <c r="AB3988" t="b">
        <f>if((W3988=""),false,true)</f>
        <v>0</v>
      </c>
      <c r="AD3988" s="37"/>
    </row>
    <row r="3989" ht="14.25" customHeight="1">
      <c r="A3989" s="38">
        <v>1304</v>
      </c>
      <c r="B3989" s="44" t="s">
        <v>4893</v>
      </c>
      <c r="C3989" s="46" t="s">
        <v>4894</v>
      </c>
      <c r="D3989" s="46" t="s">
        <v>4891</v>
      </c>
      <c r="E3989" s="46" t="s">
        <v>4892</v>
      </c>
      <c r="F3989" s="5" t="s">
        <v>434</v>
      </c>
      <c r="G3989" s="12" t="s">
        <v>593</v>
      </c>
      <c r="H3989" s="65">
        <v>0.06954641236</v>
      </c>
      <c r="I3989" t="s">
        <v>37</v>
      </c>
      <c r="K3989" s="47" t="s">
        <v>43</v>
      </c>
      <c r="L3989" s="47" t="str">
        <f>((I3989&amp;A3989)&amp;"-")&amp;B3989</f>
        <v>REF1304-inchem</v>
      </c>
      <c r="M3989" t="s">
        <v>39</v>
      </c>
      <c r="N3989" s="71"/>
      <c r="O3989" s="71"/>
      <c r="P3989" s="71"/>
      <c r="Q3989" s="71"/>
      <c r="R3989" s="29"/>
      <c r="S3989" s="29"/>
      <c r="T3989" s="29"/>
      <c r="U3989" s="71"/>
      <c r="V3989" s="29"/>
      <c r="W3989" s="60"/>
      <c r="Y3989" t="s">
        <v>40</v>
      </c>
      <c r="AA3989">
        <v>2169</v>
      </c>
      <c r="AB3989" t="b">
        <f>if((W3989=""),false,true)</f>
        <v>0</v>
      </c>
      <c r="AD3989" s="37"/>
    </row>
    <row r="3990" ht="14.25" customHeight="1">
      <c r="A3990" s="38">
        <v>1304</v>
      </c>
      <c r="B3990" s="44" t="s">
        <v>4893</v>
      </c>
      <c r="C3990" s="46" t="s">
        <v>4894</v>
      </c>
      <c r="D3990" s="46" t="s">
        <v>4891</v>
      </c>
      <c r="E3990" s="46" t="s">
        <v>4892</v>
      </c>
      <c r="F3990" s="5" t="s">
        <v>2104</v>
      </c>
      <c r="G3990" s="12" t="s">
        <v>2105</v>
      </c>
      <c r="H3990" s="65">
        <v>0.00166911389</v>
      </c>
      <c r="I3990" t="s">
        <v>37</v>
      </c>
      <c r="K3990" s="47" t="s">
        <v>4895</v>
      </c>
      <c r="L3990" s="47" t="str">
        <f>((I3990&amp;A3990)&amp;"-")&amp;B3990</f>
        <v>REF1304-inchem</v>
      </c>
      <c r="M3990" t="s">
        <v>39</v>
      </c>
      <c r="N3990" s="71"/>
      <c r="O3990" s="71"/>
      <c r="P3990" s="71"/>
      <c r="Q3990" s="71"/>
      <c r="R3990" s="29"/>
      <c r="S3990" s="29"/>
      <c r="T3990" s="29"/>
      <c r="U3990" s="71"/>
      <c r="V3990" s="29"/>
      <c r="W3990" s="60"/>
      <c r="Y3990" t="s">
        <v>40</v>
      </c>
      <c r="AA3990">
        <v>2169</v>
      </c>
      <c r="AB3990" t="b">
        <f>if((W3990=""),false,true)</f>
        <v>0</v>
      </c>
      <c r="AD3990" s="37"/>
    </row>
    <row r="3991" ht="14.25" customHeight="1">
      <c r="A3991" s="38">
        <v>1304</v>
      </c>
      <c r="B3991" s="44" t="s">
        <v>4893</v>
      </c>
      <c r="C3991" s="46" t="s">
        <v>4894</v>
      </c>
      <c r="D3991" s="46" t="s">
        <v>4891</v>
      </c>
      <c r="E3991" s="46" t="s">
        <v>4892</v>
      </c>
      <c r="F3991" s="5" t="s">
        <v>48</v>
      </c>
      <c r="G3991" s="5" t="s">
        <v>49</v>
      </c>
      <c r="H3991" s="65">
        <v>0.00013909282</v>
      </c>
      <c r="I3991" t="s">
        <v>37</v>
      </c>
      <c r="K3991" s="47" t="s">
        <v>770</v>
      </c>
      <c r="L3991" s="47" t="str">
        <f>((I3991&amp;A3991)&amp;"-")&amp;B3991</f>
        <v>REF1304-inchem</v>
      </c>
      <c r="M3991" t="s">
        <v>39</v>
      </c>
      <c r="N3991" s="71"/>
      <c r="O3991" s="71"/>
      <c r="P3991" s="71"/>
      <c r="Q3991" s="71"/>
      <c r="R3991" s="29"/>
      <c r="S3991" s="29"/>
      <c r="T3991" s="29"/>
      <c r="U3991" s="71"/>
      <c r="V3991" s="29"/>
      <c r="W3991" s="60"/>
      <c r="Y3991" t="s">
        <v>40</v>
      </c>
      <c r="AA3991">
        <v>2169</v>
      </c>
      <c r="AB3991" t="b">
        <f>if((W3991=""),false,true)</f>
        <v>0</v>
      </c>
      <c r="AD3991" s="37"/>
    </row>
    <row r="3992" ht="14.25" customHeight="1">
      <c r="A3992" s="38">
        <v>1305</v>
      </c>
      <c r="B3992" s="44" t="s">
        <v>4896</v>
      </c>
      <c r="C3992" s="46" t="s">
        <v>4897</v>
      </c>
      <c r="D3992" s="46" t="s">
        <v>4891</v>
      </c>
      <c r="E3992" s="46" t="s">
        <v>4892</v>
      </c>
      <c r="F3992" s="5" t="s">
        <v>48</v>
      </c>
      <c r="G3992" s="12" t="s">
        <v>49</v>
      </c>
      <c r="H3992" s="65">
        <v>0.00014836567</v>
      </c>
      <c r="I3992" t="s">
        <v>37</v>
      </c>
      <c r="K3992" s="47" t="s">
        <v>43</v>
      </c>
      <c r="L3992" s="47" t="str">
        <f>((I3992&amp;A3992)&amp;"-")&amp;B3992</f>
        <v>REF1305-Gish TJ et al. Volatilization of alachlor and atrazine as influenced by surface litter. Chemosphere 1995</v>
      </c>
      <c r="M3992" t="s">
        <v>39</v>
      </c>
      <c r="N3992" s="71"/>
      <c r="O3992" s="71"/>
      <c r="P3992" s="71"/>
      <c r="Q3992" s="71"/>
      <c r="R3992" s="29"/>
      <c r="S3992" s="29"/>
      <c r="T3992" s="29"/>
      <c r="U3992" s="71"/>
      <c r="V3992" s="29"/>
      <c r="W3992" s="60"/>
      <c r="Y3992" t="s">
        <v>40</v>
      </c>
      <c r="AA3992">
        <v>2169</v>
      </c>
      <c r="AB3992" t="b">
        <f>if((W3992=""),false,true)</f>
        <v>0</v>
      </c>
      <c r="AD3992" s="37"/>
    </row>
    <row r="3993" ht="14.25" customHeight="1">
      <c r="A3993" s="38">
        <v>1306</v>
      </c>
      <c r="B3993" s="44" t="s">
        <v>4898</v>
      </c>
      <c r="C3993" s="46" t="s">
        <v>4899</v>
      </c>
      <c r="D3993" s="46" t="s">
        <v>4891</v>
      </c>
      <c r="E3993" s="46" t="s">
        <v>4892</v>
      </c>
      <c r="F3993" s="5" t="s">
        <v>48</v>
      </c>
      <c r="G3993" s="12" t="s">
        <v>49</v>
      </c>
      <c r="H3993" s="65">
        <v>0.00015995674</v>
      </c>
      <c r="I3993" t="s">
        <v>37</v>
      </c>
      <c r="K3993" s="47" t="s">
        <v>43</v>
      </c>
      <c r="L3993" s="47" t="str">
        <f>((I3993&amp;A3993)&amp;"-")&amp;B3993</f>
        <v>REF1306-Urena-Amate MD. et al Chemosphere 2005</v>
      </c>
      <c r="M3993" t="s">
        <v>39</v>
      </c>
      <c r="N3993" s="71"/>
      <c r="O3993" s="71"/>
      <c r="P3993" s="71"/>
      <c r="Q3993" s="71"/>
      <c r="R3993" s="29"/>
      <c r="S3993" s="29"/>
      <c r="T3993" s="29"/>
      <c r="U3993" s="71"/>
      <c r="V3993" s="29"/>
      <c r="W3993" s="60"/>
      <c r="Y3993" t="s">
        <v>40</v>
      </c>
      <c r="AA3993">
        <v>2169</v>
      </c>
      <c r="AB3993" t="b">
        <f>if((W3993=""),false,true)</f>
        <v>0</v>
      </c>
      <c r="AD3993" s="37"/>
    </row>
    <row r="3994" ht="14.25" customHeight="1">
      <c r="A3994" s="38">
        <v>1307</v>
      </c>
      <c r="B3994" s="44" t="s">
        <v>4900</v>
      </c>
      <c r="C3994" s="46" t="s">
        <v>4901</v>
      </c>
      <c r="D3994" s="46" t="s">
        <v>4891</v>
      </c>
      <c r="E3994" s="46" t="s">
        <v>4892</v>
      </c>
      <c r="F3994" s="12" t="s">
        <v>2084</v>
      </c>
      <c r="G3994" s="12" t="s">
        <v>2085</v>
      </c>
      <c r="H3994" s="65">
        <v>0.000684676514007</v>
      </c>
      <c r="I3994" t="s">
        <v>37</v>
      </c>
      <c r="K3994" s="47" t="s">
        <v>43</v>
      </c>
      <c r="L3994" s="47" t="str">
        <f>((I3994&amp;A3994)&amp;"-")&amp;B3994</f>
        <v>REF1307-Jia D et al Solubility of Atrazine in Binary Mixtures of Water + Ethanol or 1-Propanol from 283.15 to 343.15 K J Solution Chem (2013) 42:1051–1062</v>
      </c>
      <c r="M3994" t="s">
        <v>39</v>
      </c>
      <c r="N3994" s="71"/>
      <c r="O3994" s="71"/>
      <c r="P3994" s="71"/>
      <c r="Q3994" s="71"/>
      <c r="R3994" s="29"/>
      <c r="S3994" s="29"/>
      <c r="T3994" s="29"/>
      <c r="U3994" s="71"/>
      <c r="V3994" s="29"/>
      <c r="W3994" s="60"/>
      <c r="Y3994" t="s">
        <v>40</v>
      </c>
      <c r="AA3994">
        <v>2169</v>
      </c>
      <c r="AB3994" t="b">
        <f>if((W3994=""),false,true)</f>
        <v>0</v>
      </c>
      <c r="AD3994" s="37"/>
    </row>
    <row r="3995" ht="14.25" customHeight="1">
      <c r="A3995" s="38">
        <v>1307</v>
      </c>
      <c r="B3995" s="44" t="s">
        <v>4900</v>
      </c>
      <c r="C3995" s="46" t="s">
        <v>4901</v>
      </c>
      <c r="D3995" s="46" t="s">
        <v>4891</v>
      </c>
      <c r="E3995" s="46" t="s">
        <v>4892</v>
      </c>
      <c r="F3995" s="12" t="s">
        <v>2087</v>
      </c>
      <c r="G3995" s="12" t="s">
        <v>2085</v>
      </c>
      <c r="H3995" s="65">
        <v>0.002631163764608</v>
      </c>
      <c r="I3995" t="s">
        <v>37</v>
      </c>
      <c r="K3995" s="47" t="s">
        <v>43</v>
      </c>
      <c r="L3995" s="47" t="str">
        <f>((I3995&amp;A3995)&amp;"-")&amp;B3995</f>
        <v>REF1307-Jia D et al Solubility of Atrazine in Binary Mixtures of Water + Ethanol or 1-Propanol from 283.15 to 343.15 K J Solution Chem (2013) 42:1051–1062</v>
      </c>
      <c r="M3995" t="s">
        <v>39</v>
      </c>
      <c r="N3995" s="71"/>
      <c r="O3995" s="71"/>
      <c r="P3995" s="71"/>
      <c r="Q3995" s="71"/>
      <c r="R3995" s="29"/>
      <c r="S3995" s="29"/>
      <c r="T3995" s="29"/>
      <c r="U3995" s="71"/>
      <c r="V3995" s="29"/>
      <c r="W3995" s="60"/>
      <c r="Y3995" t="s">
        <v>40</v>
      </c>
      <c r="AA3995">
        <v>2169</v>
      </c>
      <c r="AB3995" t="b">
        <f>if((W3995=""),false,true)</f>
        <v>0</v>
      </c>
      <c r="AD3995" s="37"/>
    </row>
    <row r="3996" ht="14.25" customHeight="1">
      <c r="A3996" s="38">
        <v>1307</v>
      </c>
      <c r="B3996" s="44" t="s">
        <v>4900</v>
      </c>
      <c r="C3996" s="46" t="s">
        <v>4901</v>
      </c>
      <c r="D3996" s="46" t="s">
        <v>4891</v>
      </c>
      <c r="E3996" s="46" t="s">
        <v>4892</v>
      </c>
      <c r="F3996" s="12" t="s">
        <v>2089</v>
      </c>
      <c r="G3996" s="12" t="s">
        <v>2085</v>
      </c>
      <c r="H3996" s="65">
        <v>0.002813812218912</v>
      </c>
      <c r="I3996" t="s">
        <v>37</v>
      </c>
      <c r="K3996" s="47" t="s">
        <v>43</v>
      </c>
      <c r="L3996" s="47" t="str">
        <f>((I3996&amp;A3996)&amp;"-")&amp;B3996</f>
        <v>REF1307-Jia D et al Solubility of Atrazine in Binary Mixtures of Water + Ethanol or 1-Propanol from 283.15 to 343.15 K J Solution Chem (2013) 42:1051–1062</v>
      </c>
      <c r="M3996" t="s">
        <v>39</v>
      </c>
      <c r="N3996" s="71"/>
      <c r="O3996" s="71"/>
      <c r="P3996" s="71"/>
      <c r="Q3996" s="71"/>
      <c r="R3996" s="29"/>
      <c r="S3996" s="29"/>
      <c r="T3996" s="29"/>
      <c r="U3996" s="71"/>
      <c r="V3996" s="29"/>
      <c r="W3996" s="60"/>
      <c r="Y3996" t="s">
        <v>40</v>
      </c>
      <c r="AA3996">
        <v>2169</v>
      </c>
      <c r="AB3996" t="b">
        <f>if((W3996=""),false,true)</f>
        <v>0</v>
      </c>
      <c r="AD3996" s="37"/>
    </row>
    <row r="3997" ht="14.25" customHeight="1">
      <c r="A3997" s="38">
        <v>1307</v>
      </c>
      <c r="B3997" s="44" t="s">
        <v>4900</v>
      </c>
      <c r="C3997" s="46" t="s">
        <v>4901</v>
      </c>
      <c r="D3997" s="46" t="s">
        <v>4891</v>
      </c>
      <c r="E3997" s="46" t="s">
        <v>4892</v>
      </c>
      <c r="F3997" s="12" t="s">
        <v>2090</v>
      </c>
      <c r="G3997" s="12" t="s">
        <v>2085</v>
      </c>
      <c r="H3997" s="65">
        <v>0.005925139692639</v>
      </c>
      <c r="I3997" t="s">
        <v>37</v>
      </c>
      <c r="K3997" s="47" t="s">
        <v>43</v>
      </c>
      <c r="L3997" s="47" t="str">
        <f>((I3997&amp;A3997)&amp;"-")&amp;B3997</f>
        <v>REF1307-Jia D et al Solubility of Atrazine in Binary Mixtures of Water + Ethanol or 1-Propanol from 283.15 to 343.15 K J Solution Chem (2013) 42:1051–1062</v>
      </c>
      <c r="M3997" t="s">
        <v>39</v>
      </c>
      <c r="N3997" s="71"/>
      <c r="O3997" s="71"/>
      <c r="P3997" s="71"/>
      <c r="Q3997" s="71"/>
      <c r="R3997" s="29"/>
      <c r="S3997" s="29"/>
      <c r="T3997" s="29"/>
      <c r="U3997" s="71"/>
      <c r="V3997" s="29"/>
      <c r="W3997" s="60"/>
      <c r="Y3997" t="s">
        <v>40</v>
      </c>
      <c r="AA3997">
        <v>2169</v>
      </c>
      <c r="AB3997" t="b">
        <f>if((W3997=""),false,true)</f>
        <v>0</v>
      </c>
      <c r="AD3997" s="37"/>
    </row>
    <row r="3998" ht="14.25" customHeight="1">
      <c r="A3998" s="38">
        <v>1307</v>
      </c>
      <c r="B3998" s="44" t="s">
        <v>4900</v>
      </c>
      <c r="C3998" s="46" t="s">
        <v>4901</v>
      </c>
      <c r="D3998" s="46" t="s">
        <v>4891</v>
      </c>
      <c r="E3998" s="46" t="s">
        <v>4892</v>
      </c>
      <c r="F3998" s="12" t="s">
        <v>2091</v>
      </c>
      <c r="G3998" s="12" t="s">
        <v>2085</v>
      </c>
      <c r="H3998" s="65">
        <v>0.014951650281792</v>
      </c>
      <c r="I3998" t="s">
        <v>37</v>
      </c>
      <c r="K3998" s="47" t="s">
        <v>43</v>
      </c>
      <c r="L3998" s="47" t="str">
        <f>((I3998&amp;A3998)&amp;"-")&amp;B3998</f>
        <v>REF1307-Jia D et al Solubility of Atrazine in Binary Mixtures of Water + Ethanol or 1-Propanol from 283.15 to 343.15 K J Solution Chem (2013) 42:1051–1062</v>
      </c>
      <c r="M3998" t="s">
        <v>39</v>
      </c>
      <c r="N3998" s="71"/>
      <c r="O3998" s="71"/>
      <c r="P3998" s="71"/>
      <c r="Q3998" s="71"/>
      <c r="R3998" s="29"/>
      <c r="S3998" s="29"/>
      <c r="T3998" s="29"/>
      <c r="U3998" s="71"/>
      <c r="V3998" s="29"/>
      <c r="W3998" s="60"/>
      <c r="Y3998" t="s">
        <v>40</v>
      </c>
      <c r="AA3998">
        <v>2169</v>
      </c>
      <c r="AB3998" t="b">
        <f>if((W3998=""),false,true)</f>
        <v>0</v>
      </c>
      <c r="AD3998" s="37"/>
    </row>
    <row r="3999" ht="14.25" customHeight="1">
      <c r="A3999" s="38">
        <v>1307</v>
      </c>
      <c r="B3999" s="44" t="s">
        <v>4900</v>
      </c>
      <c r="C3999" s="46" t="s">
        <v>4901</v>
      </c>
      <c r="D3999" s="46" t="s">
        <v>4891</v>
      </c>
      <c r="E3999" s="46" t="s">
        <v>4892</v>
      </c>
      <c r="F3999" s="12" t="s">
        <v>2092</v>
      </c>
      <c r="G3999" s="12" t="s">
        <v>2085</v>
      </c>
      <c r="H3999" s="65">
        <v>0.026968364705878</v>
      </c>
      <c r="I3999" t="s">
        <v>37</v>
      </c>
      <c r="K3999" s="47" t="s">
        <v>43</v>
      </c>
      <c r="L3999" s="47" t="str">
        <f>((I3999&amp;A3999)&amp;"-")&amp;B3999</f>
        <v>REF1307-Jia D et al Solubility of Atrazine in Binary Mixtures of Water + Ethanol or 1-Propanol from 283.15 to 343.15 K J Solution Chem (2013) 42:1051–1062</v>
      </c>
      <c r="M3999" t="s">
        <v>39</v>
      </c>
      <c r="N3999" s="71"/>
      <c r="O3999" s="71"/>
      <c r="P3999" s="71"/>
      <c r="Q3999" s="71"/>
      <c r="R3999" s="29"/>
      <c r="S3999" s="29"/>
      <c r="T3999" s="29"/>
      <c r="U3999" s="71"/>
      <c r="V3999" s="29"/>
      <c r="W3999" s="60"/>
      <c r="Y3999" t="s">
        <v>40</v>
      </c>
      <c r="AA3999">
        <v>2169</v>
      </c>
      <c r="AB3999" t="b">
        <f>if((W3999=""),false,true)</f>
        <v>0</v>
      </c>
      <c r="AD3999" s="37"/>
    </row>
    <row r="4000" ht="14.25" customHeight="1">
      <c r="A4000" s="38">
        <v>1308</v>
      </c>
      <c r="B4000" s="46" t="s">
        <v>41</v>
      </c>
      <c r="C4000" s="46" t="s">
        <v>42</v>
      </c>
      <c r="D4000" s="46" t="s">
        <v>4891</v>
      </c>
      <c r="E4000" s="46" t="s">
        <v>4892</v>
      </c>
      <c r="F4000" t="s">
        <v>35</v>
      </c>
      <c r="G4000" s="12" t="s">
        <v>36</v>
      </c>
      <c r="H4000">
        <v>0.047863009232264</v>
      </c>
      <c r="I4000" t="s">
        <v>37</v>
      </c>
      <c r="K4000" s="47" t="s">
        <v>43</v>
      </c>
      <c r="L4000" s="47" t="str">
        <f>((I4000&amp;A4000)&amp;"-")&amp;B4000</f>
        <v>REF1308-Abraham M.H. and Acree Jr. W.E. The solubility of liquid and solid compounds in dry octan-1-ol. Chemosphere (2013)</v>
      </c>
      <c r="M4000" t="s">
        <v>39</v>
      </c>
      <c r="N4000" s="71"/>
      <c r="O4000" s="71"/>
      <c r="P4000" s="71"/>
      <c r="Q4000" s="71"/>
      <c r="R4000" s="29"/>
      <c r="S4000" s="29"/>
      <c r="T4000" s="29"/>
      <c r="U4000" s="71"/>
      <c r="V4000" s="29"/>
      <c r="W4000" s="60"/>
      <c r="Y4000" t="s">
        <v>40</v>
      </c>
      <c r="AA4000">
        <v>2169</v>
      </c>
      <c r="AB4000" t="b">
        <f>if((W4000=""),false,true)</f>
        <v>0</v>
      </c>
      <c r="AD4000" s="37"/>
    </row>
    <row r="4001" ht="14.25" customHeight="1">
      <c r="A4001" s="38">
        <v>1317</v>
      </c>
      <c r="B4001" s="46" t="s">
        <v>4902</v>
      </c>
      <c r="C4001" s="46" t="s">
        <v>4903</v>
      </c>
      <c r="D4001" s="46" t="s">
        <v>4891</v>
      </c>
      <c r="E4001" s="46" t="s">
        <v>4892</v>
      </c>
      <c r="F4001" t="s">
        <v>485</v>
      </c>
      <c r="G4001" s="12" t="s">
        <v>665</v>
      </c>
      <c r="H4001">
        <v>0.060423060398693</v>
      </c>
      <c r="I4001" t="s">
        <v>37</v>
      </c>
      <c r="K4001" s="47" t="s">
        <v>43</v>
      </c>
      <c r="L4001" s="47" t="str">
        <f>((I4001&amp;A4001)&amp;"-")&amp;B4001</f>
        <v>REF1317-Dongmei Jia. Yuejin Li. Yaping Li. and Changhai Li. Measurement and Correlation of Solubility of 2‑Chloro-4-ethylamino-6-isopropylamino-1,3,5-triazine in Different Organic Solvents. J. Chem. Eng. Data 2013 58 3183−3189</v>
      </c>
      <c r="M4001" t="s">
        <v>39</v>
      </c>
      <c r="N4001" s="71"/>
      <c r="O4001" s="71"/>
      <c r="P4001" s="71"/>
      <c r="Q4001" s="71"/>
      <c r="R4001" s="29"/>
      <c r="S4001" s="29"/>
      <c r="T4001" s="29"/>
      <c r="U4001" s="71"/>
      <c r="V4001" s="29"/>
      <c r="W4001" s="60"/>
      <c r="Y4001" t="s">
        <v>40</v>
      </c>
      <c r="AA4001">
        <v>2169</v>
      </c>
      <c r="AB4001" t="b">
        <v>0</v>
      </c>
      <c r="AD4001" s="37"/>
    </row>
    <row r="4002" ht="14.25" customHeight="1">
      <c r="A4002" s="38">
        <v>1317</v>
      </c>
      <c r="B4002" s="46" t="s">
        <v>4902</v>
      </c>
      <c r="C4002" s="46" t="s">
        <v>4903</v>
      </c>
      <c r="D4002" s="46" t="s">
        <v>4891</v>
      </c>
      <c r="E4002" s="46" t="s">
        <v>4892</v>
      </c>
      <c r="F4002" t="s">
        <v>580</v>
      </c>
      <c r="G4002" s="12" t="s">
        <v>581</v>
      </c>
      <c r="H4002">
        <v>0.056489007993455</v>
      </c>
      <c r="I4002" t="s">
        <v>37</v>
      </c>
      <c r="K4002" s="47" t="s">
        <v>43</v>
      </c>
      <c r="L4002" s="47" t="str">
        <f>((I4002&amp;A4002)&amp;"-")&amp;B4002</f>
        <v>REF1317-Dongmei Jia. Yuejin Li. Yaping Li. and Changhai Li. Measurement and Correlation of Solubility of 2‑Chloro-4-ethylamino-6-isopropylamino-1,3,5-triazine in Different Organic Solvents. J. Chem. Eng. Data 2013 58 3183−3189</v>
      </c>
      <c r="M4002" t="s">
        <v>39</v>
      </c>
      <c r="N4002" s="71"/>
      <c r="O4002" s="71"/>
      <c r="P4002" s="71"/>
      <c r="Q4002" s="71"/>
      <c r="R4002" s="29"/>
      <c r="S4002" s="29"/>
      <c r="T4002" s="29"/>
      <c r="U4002" s="71"/>
      <c r="V4002" s="29"/>
      <c r="W4002" s="60"/>
      <c r="Y4002" t="s">
        <v>40</v>
      </c>
      <c r="AA4002">
        <v>2169</v>
      </c>
      <c r="AB4002" t="b">
        <v>0</v>
      </c>
      <c r="AD4002" s="37"/>
    </row>
    <row r="4003" ht="14.25" customHeight="1">
      <c r="A4003" s="38">
        <v>1317</v>
      </c>
      <c r="B4003" s="46" t="s">
        <v>4902</v>
      </c>
      <c r="C4003" s="46" t="s">
        <v>4903</v>
      </c>
      <c r="D4003" s="46" t="s">
        <v>4891</v>
      </c>
      <c r="E4003" s="46" t="s">
        <v>4892</v>
      </c>
      <c r="F4003" t="s">
        <v>584</v>
      </c>
      <c r="G4003" s="12" t="s">
        <v>988</v>
      </c>
      <c r="H4003">
        <v>0.045753960129949</v>
      </c>
      <c r="I4003" t="s">
        <v>37</v>
      </c>
      <c r="K4003" s="47" t="s">
        <v>43</v>
      </c>
      <c r="L4003" s="47" t="str">
        <f>((I4003&amp;A4003)&amp;"-")&amp;B4003</f>
        <v>REF1317-Dongmei Jia. Yuejin Li. Yaping Li. and Changhai Li. Measurement and Correlation of Solubility of 2‑Chloro-4-ethylamino-6-isopropylamino-1,3,5-triazine in Different Organic Solvents. J. Chem. Eng. Data 2013 58 3183−3189</v>
      </c>
      <c r="M4003" t="s">
        <v>39</v>
      </c>
      <c r="N4003" s="71"/>
      <c r="O4003" s="71"/>
      <c r="P4003" s="71"/>
      <c r="Q4003" s="71"/>
      <c r="R4003" s="29"/>
      <c r="S4003" s="29"/>
      <c r="T4003" s="29"/>
      <c r="U4003" s="71"/>
      <c r="V4003" s="29"/>
      <c r="W4003" s="60"/>
      <c r="Y4003" t="s">
        <v>40</v>
      </c>
      <c r="AA4003">
        <v>2169</v>
      </c>
      <c r="AB4003" t="b">
        <v>0</v>
      </c>
      <c r="AD4003" s="37"/>
    </row>
    <row r="4004" ht="14.25" customHeight="1">
      <c r="A4004" s="38">
        <v>1317</v>
      </c>
      <c r="B4004" s="46" t="s">
        <v>4902</v>
      </c>
      <c r="C4004" s="46" t="s">
        <v>4903</v>
      </c>
      <c r="D4004" s="46" t="s">
        <v>4891</v>
      </c>
      <c r="E4004" s="46" t="s">
        <v>4892</v>
      </c>
      <c r="F4004" t="s">
        <v>429</v>
      </c>
      <c r="G4004" s="12" t="s">
        <v>590</v>
      </c>
      <c r="H4004">
        <v>0.058942639288109</v>
      </c>
      <c r="I4004" t="s">
        <v>37</v>
      </c>
      <c r="K4004" s="47" t="s">
        <v>43</v>
      </c>
      <c r="L4004" s="47" t="str">
        <f>((I4004&amp;A4004)&amp;"-")&amp;B4004</f>
        <v>REF1317-Dongmei Jia. Yuejin Li. Yaping Li. and Changhai Li. Measurement and Correlation of Solubility of 2‑Chloro-4-ethylamino-6-isopropylamino-1,3,5-triazine in Different Organic Solvents. J. Chem. Eng. Data 2013 58 3183−3189</v>
      </c>
      <c r="M4004" t="s">
        <v>39</v>
      </c>
      <c r="N4004" s="71"/>
      <c r="O4004" s="71"/>
      <c r="P4004" s="71"/>
      <c r="Q4004" s="71"/>
      <c r="R4004" s="29"/>
      <c r="S4004" s="29"/>
      <c r="T4004" s="29"/>
      <c r="U4004" s="71"/>
      <c r="V4004" s="29"/>
      <c r="W4004" s="60"/>
      <c r="Y4004" t="s">
        <v>40</v>
      </c>
      <c r="AA4004">
        <v>2169</v>
      </c>
      <c r="AB4004" t="b">
        <v>0</v>
      </c>
      <c r="AD4004" s="37"/>
    </row>
    <row r="4005" ht="14.25" customHeight="1">
      <c r="A4005" s="38">
        <v>1317</v>
      </c>
      <c r="B4005" s="46" t="s">
        <v>4902</v>
      </c>
      <c r="C4005" s="46" t="s">
        <v>4903</v>
      </c>
      <c r="D4005" s="46" t="s">
        <v>4891</v>
      </c>
      <c r="E4005" s="46" t="s">
        <v>4892</v>
      </c>
      <c r="F4005" t="s">
        <v>591</v>
      </c>
      <c r="G4005" s="12" t="s">
        <v>592</v>
      </c>
      <c r="H4005">
        <v>0.12636498374185</v>
      </c>
      <c r="I4005" t="s">
        <v>37</v>
      </c>
      <c r="K4005" s="47" t="s">
        <v>43</v>
      </c>
      <c r="L4005" s="47" t="str">
        <f>((I4005&amp;A4005)&amp;"-")&amp;B4005</f>
        <v>REF1317-Dongmei Jia. Yuejin Li. Yaping Li. and Changhai Li. Measurement and Correlation of Solubility of 2‑Chloro-4-ethylamino-6-isopropylamino-1,3,5-triazine in Different Organic Solvents. J. Chem. Eng. Data 2013 58 3183−3189</v>
      </c>
      <c r="M4005" t="s">
        <v>39</v>
      </c>
      <c r="N4005" s="71"/>
      <c r="O4005" s="71"/>
      <c r="P4005" s="71"/>
      <c r="Q4005" s="71"/>
      <c r="R4005" s="29"/>
      <c r="S4005" s="29"/>
      <c r="T4005" s="29"/>
      <c r="U4005" s="71"/>
      <c r="V4005" s="29"/>
      <c r="W4005" s="60"/>
      <c r="Y4005" t="s">
        <v>40</v>
      </c>
      <c r="AA4005">
        <v>2169</v>
      </c>
      <c r="AB4005" t="b">
        <v>0</v>
      </c>
      <c r="AD4005" s="37"/>
    </row>
    <row r="4006" ht="14.25" customHeight="1">
      <c r="A4006" s="38">
        <v>1317</v>
      </c>
      <c r="B4006" s="46" t="s">
        <v>4902</v>
      </c>
      <c r="C4006" s="46" t="s">
        <v>4903</v>
      </c>
      <c r="D4006" s="46" t="s">
        <v>4891</v>
      </c>
      <c r="E4006" s="46" t="s">
        <v>4892</v>
      </c>
      <c r="F4006" t="s">
        <v>434</v>
      </c>
      <c r="G4006" s="12" t="s">
        <v>593</v>
      </c>
      <c r="H4006">
        <v>0.003989732655428</v>
      </c>
      <c r="I4006" t="s">
        <v>37</v>
      </c>
      <c r="K4006" s="47" t="s">
        <v>43</v>
      </c>
      <c r="L4006" s="47" t="str">
        <f>((I4006&amp;A4006)&amp;"-")&amp;B4006</f>
        <v>REF1317-Dongmei Jia. Yuejin Li. Yaping Li. and Changhai Li. Measurement and Correlation of Solubility of 2‑Chloro-4-ethylamino-6-isopropylamino-1,3,5-triazine in Different Organic Solvents. J. Chem. Eng. Data 2013 58 3183−3189</v>
      </c>
      <c r="M4006" t="s">
        <v>39</v>
      </c>
      <c r="N4006" s="71"/>
      <c r="O4006" s="71"/>
      <c r="P4006" s="71"/>
      <c r="Q4006" s="71"/>
      <c r="R4006" s="29"/>
      <c r="S4006" s="29"/>
      <c r="T4006" s="29"/>
      <c r="U4006" s="71"/>
      <c r="V4006" s="29"/>
      <c r="W4006" s="60"/>
      <c r="Y4006" t="s">
        <v>40</v>
      </c>
      <c r="AA4006">
        <v>2169</v>
      </c>
      <c r="AB4006" t="b">
        <v>0</v>
      </c>
      <c r="AD4006" s="37"/>
    </row>
    <row r="4007" ht="14.25" customHeight="1">
      <c r="A4007" s="38">
        <v>1287</v>
      </c>
      <c r="B4007" s="46" t="s">
        <v>53</v>
      </c>
      <c r="C4007" s="46" t="s">
        <v>45</v>
      </c>
      <c r="D4007" s="46" t="s">
        <v>4904</v>
      </c>
      <c r="E4007" s="46" t="s">
        <v>4905</v>
      </c>
      <c r="F4007" t="s">
        <v>48</v>
      </c>
      <c r="G4007" s="46" t="s">
        <v>49</v>
      </c>
      <c r="H4007">
        <v>0.0087096359</v>
      </c>
      <c r="I4007" t="s">
        <v>37</v>
      </c>
      <c r="L4007" t="s">
        <v>50</v>
      </c>
      <c r="M4007" t="s">
        <v>39</v>
      </c>
      <c r="N4007" s="40"/>
      <c r="O4007" s="40"/>
      <c r="P4007" s="40"/>
      <c r="Q4007" s="40"/>
      <c r="R4007" s="39"/>
      <c r="S4007" s="39"/>
      <c r="T4007" s="39"/>
      <c r="U4007" s="40"/>
      <c r="V4007" s="39"/>
      <c r="W4007" s="69"/>
      <c r="Y4007" t="s">
        <v>40</v>
      </c>
      <c r="AA4007">
        <v>10816467</v>
      </c>
      <c r="AB4007" s="46" t="b">
        <v>0</v>
      </c>
      <c r="AD4007" s="8"/>
    </row>
    <row r="4008" ht="14.25" customHeight="1">
      <c r="A4008" s="38">
        <v>1049</v>
      </c>
      <c r="B4008" s="46" t="s">
        <v>922</v>
      </c>
      <c r="C4008" s="46" t="s">
        <v>923</v>
      </c>
      <c r="D4008" s="11" t="s">
        <v>4906</v>
      </c>
      <c r="E4008" s="46" t="s">
        <v>4907</v>
      </c>
      <c r="F4008" s="7" t="s">
        <v>924</v>
      </c>
      <c r="G4008" s="7" t="s">
        <v>925</v>
      </c>
      <c r="H4008">
        <v>0.045814188671453</v>
      </c>
      <c r="I4008" t="s">
        <v>37</v>
      </c>
      <c r="K4008" s="47" t="s">
        <v>43</v>
      </c>
      <c r="L4008" s="47" t="s">
        <v>926</v>
      </c>
      <c r="M4008" t="s">
        <v>39</v>
      </c>
      <c r="N4008" s="71"/>
      <c r="O4008" s="71"/>
      <c r="P4008" s="71"/>
      <c r="Q4008" s="71"/>
      <c r="R4008" s="29"/>
      <c r="S4008" s="29"/>
      <c r="T4008" s="29"/>
      <c r="U4008" s="71"/>
      <c r="V4008" s="29"/>
      <c r="W4008" s="60"/>
      <c r="Y4008" t="s">
        <v>40</v>
      </c>
      <c r="AA4008" s="21">
        <v>10194105</v>
      </c>
      <c r="AB4008" t="b">
        <f>if((W4008=""),false,true)</f>
        <v>0</v>
      </c>
      <c r="AD4008" s="37"/>
    </row>
    <row r="4009" ht="14.25" customHeight="1">
      <c r="A4009" s="38">
        <v>1049</v>
      </c>
      <c r="B4009" s="46" t="s">
        <v>922</v>
      </c>
      <c r="C4009" s="46" t="s">
        <v>923</v>
      </c>
      <c r="D4009" s="11" t="s">
        <v>4906</v>
      </c>
      <c r="E4009" s="46" t="s">
        <v>4907</v>
      </c>
      <c r="F4009" s="7" t="s">
        <v>927</v>
      </c>
      <c r="G4009" s="7" t="s">
        <v>928</v>
      </c>
      <c r="H4009">
        <v>0.026607250597988</v>
      </c>
      <c r="I4009" t="s">
        <v>37</v>
      </c>
      <c r="K4009" s="47" t="s">
        <v>43</v>
      </c>
      <c r="L4009" s="47" t="s">
        <v>926</v>
      </c>
      <c r="M4009" t="s">
        <v>39</v>
      </c>
      <c r="N4009" s="71"/>
      <c r="O4009" s="71"/>
      <c r="P4009" s="71"/>
      <c r="Q4009" s="71"/>
      <c r="R4009" s="29"/>
      <c r="S4009" s="29"/>
      <c r="T4009" s="29"/>
      <c r="U4009" s="71"/>
      <c r="V4009" s="29"/>
      <c r="W4009" s="60"/>
      <c r="Y4009" t="s">
        <v>40</v>
      </c>
      <c r="AA4009">
        <v>10194105</v>
      </c>
      <c r="AB4009" t="b">
        <f>if((W4009=""),false,true)</f>
        <v>0</v>
      </c>
      <c r="AD4009" s="37"/>
    </row>
    <row r="4010" ht="14.25" customHeight="1">
      <c r="A4010" s="38">
        <v>1049</v>
      </c>
      <c r="B4010" s="46" t="s">
        <v>922</v>
      </c>
      <c r="C4010" s="46" t="s">
        <v>923</v>
      </c>
      <c r="D4010" s="11" t="s">
        <v>4906</v>
      </c>
      <c r="E4010" s="46" t="s">
        <v>4907</v>
      </c>
      <c r="F4010" s="7" t="s">
        <v>929</v>
      </c>
      <c r="G4010" s="7" t="s">
        <v>928</v>
      </c>
      <c r="H4010">
        <v>0.050466129756353</v>
      </c>
      <c r="I4010" t="s">
        <v>37</v>
      </c>
      <c r="K4010" s="47" t="s">
        <v>43</v>
      </c>
      <c r="L4010" s="47" t="s">
        <v>926</v>
      </c>
      <c r="M4010" t="s">
        <v>39</v>
      </c>
      <c r="N4010" s="71"/>
      <c r="O4010" s="71"/>
      <c r="P4010" s="71"/>
      <c r="Q4010" s="71"/>
      <c r="R4010" s="29"/>
      <c r="S4010" s="29"/>
      <c r="T4010" s="29"/>
      <c r="U4010" s="71"/>
      <c r="V4010" s="29"/>
      <c r="W4010" s="60"/>
      <c r="Y4010" t="s">
        <v>40</v>
      </c>
      <c r="AA4010">
        <v>10194105</v>
      </c>
      <c r="AB4010" t="b">
        <f>if((W4010=""),false,true)</f>
        <v>0</v>
      </c>
      <c r="AD4010" s="37"/>
    </row>
    <row r="4011" ht="14.25" customHeight="1">
      <c r="A4011" s="38">
        <v>1049</v>
      </c>
      <c r="B4011" s="46" t="s">
        <v>922</v>
      </c>
      <c r="C4011" s="46" t="s">
        <v>923</v>
      </c>
      <c r="D4011" s="11" t="s">
        <v>4906</v>
      </c>
      <c r="E4011" s="46" t="s">
        <v>4907</v>
      </c>
      <c r="F4011" s="7" t="s">
        <v>930</v>
      </c>
      <c r="G4011" s="7" t="s">
        <v>928</v>
      </c>
      <c r="H4011">
        <v>0.056363765582595</v>
      </c>
      <c r="I4011" t="s">
        <v>37</v>
      </c>
      <c r="K4011" s="47" t="s">
        <v>43</v>
      </c>
      <c r="L4011" s="47" t="s">
        <v>926</v>
      </c>
      <c r="M4011" t="s">
        <v>39</v>
      </c>
      <c r="N4011" s="71"/>
      <c r="O4011" s="71"/>
      <c r="P4011" s="71"/>
      <c r="Q4011" s="71"/>
      <c r="R4011" s="29"/>
      <c r="S4011" s="29"/>
      <c r="T4011" s="29"/>
      <c r="U4011" s="71"/>
      <c r="V4011" s="29"/>
      <c r="W4011" s="60"/>
      <c r="Y4011" t="s">
        <v>40</v>
      </c>
      <c r="AA4011">
        <v>10194105</v>
      </c>
      <c r="AB4011" t="b">
        <f>if((W4011=""),false,true)</f>
        <v>0</v>
      </c>
      <c r="AD4011" s="37"/>
    </row>
    <row r="4012" ht="14.25" customHeight="1">
      <c r="A4012" s="38">
        <v>1049</v>
      </c>
      <c r="B4012" s="46" t="s">
        <v>922</v>
      </c>
      <c r="C4012" s="46" t="s">
        <v>923</v>
      </c>
      <c r="D4012" s="11" t="s">
        <v>4906</v>
      </c>
      <c r="E4012" s="46" t="s">
        <v>4907</v>
      </c>
      <c r="F4012" s="11" t="s">
        <v>48</v>
      </c>
      <c r="G4012" s="11" t="s">
        <v>49</v>
      </c>
      <c r="H4012">
        <v>0.006561452663029</v>
      </c>
      <c r="I4012" t="s">
        <v>37</v>
      </c>
      <c r="K4012" s="47" t="s">
        <v>43</v>
      </c>
      <c r="L4012" s="47" t="s">
        <v>926</v>
      </c>
      <c r="M4012" t="s">
        <v>39</v>
      </c>
      <c r="N4012" s="71"/>
      <c r="O4012" s="71"/>
      <c r="P4012" s="71"/>
      <c r="Q4012" s="71"/>
      <c r="R4012" s="29"/>
      <c r="S4012" s="29"/>
      <c r="T4012" s="29"/>
      <c r="U4012" s="71"/>
      <c r="V4012" s="29"/>
      <c r="W4012" s="60"/>
      <c r="Y4012" t="s">
        <v>40</v>
      </c>
      <c r="AA4012">
        <v>10194105</v>
      </c>
      <c r="AB4012" t="b">
        <f>if((W4012=""),false,true)</f>
        <v>0</v>
      </c>
      <c r="AD4012" s="37"/>
    </row>
    <row r="4013" ht="14.25" customHeight="1">
      <c r="A4013" s="38">
        <v>1287</v>
      </c>
      <c r="B4013" s="46" t="s">
        <v>53</v>
      </c>
      <c r="C4013" s="46" t="s">
        <v>45</v>
      </c>
      <c r="D4013" s="11" t="s">
        <v>4906</v>
      </c>
      <c r="E4013" s="46" t="s">
        <v>4907</v>
      </c>
      <c r="F4013" t="s">
        <v>48</v>
      </c>
      <c r="G4013" s="46" t="s">
        <v>49</v>
      </c>
      <c r="H4013">
        <v>0.012302687708</v>
      </c>
      <c r="I4013" t="s">
        <v>37</v>
      </c>
      <c r="L4013" t="s">
        <v>50</v>
      </c>
      <c r="M4013" t="s">
        <v>39</v>
      </c>
      <c r="N4013" s="40"/>
      <c r="O4013" s="40"/>
      <c r="P4013" s="40"/>
      <c r="Q4013" s="40"/>
      <c r="R4013" s="39"/>
      <c r="S4013" s="39"/>
      <c r="T4013" s="39"/>
      <c r="U4013" s="40"/>
      <c r="V4013" s="39"/>
      <c r="W4013" s="69"/>
      <c r="Y4013" t="s">
        <v>40</v>
      </c>
      <c r="AA4013">
        <v>10194105</v>
      </c>
      <c r="AB4013" s="46" t="b">
        <v>0</v>
      </c>
      <c r="AD4013" s="8"/>
    </row>
    <row r="4014" ht="14.25" customHeight="1">
      <c r="A4014" s="38">
        <v>1287</v>
      </c>
      <c r="B4014" s="46" t="s">
        <v>44</v>
      </c>
      <c r="C4014" s="46" t="s">
        <v>45</v>
      </c>
      <c r="D4014" s="11" t="s">
        <v>4906</v>
      </c>
      <c r="E4014" s="46" t="s">
        <v>4907</v>
      </c>
      <c r="F4014" t="s">
        <v>48</v>
      </c>
      <c r="G4014" s="46" t="s">
        <v>49</v>
      </c>
      <c r="H4014">
        <v>0.066069344801</v>
      </c>
      <c r="I4014" t="s">
        <v>37</v>
      </c>
      <c r="L4014" t="s">
        <v>50</v>
      </c>
      <c r="M4014" t="s">
        <v>39</v>
      </c>
      <c r="N4014" s="40"/>
      <c r="O4014" s="40"/>
      <c r="P4014" s="40"/>
      <c r="Q4014" s="40"/>
      <c r="R4014" s="39"/>
      <c r="S4014" s="39"/>
      <c r="T4014" s="39"/>
      <c r="U4014" s="40"/>
      <c r="V4014" s="39"/>
      <c r="W4014" s="69"/>
      <c r="Y4014" t="s">
        <v>40</v>
      </c>
      <c r="AA4014">
        <v>10194105</v>
      </c>
      <c r="AB4014" s="46" t="b">
        <v>0</v>
      </c>
      <c r="AD4014" s="8"/>
    </row>
    <row r="4015" ht="14.25" customHeight="1">
      <c r="A4015" s="38">
        <v>1287</v>
      </c>
      <c r="B4015" s="46" t="s">
        <v>653</v>
      </c>
      <c r="C4015" s="46" t="s">
        <v>45</v>
      </c>
      <c r="D4015" s="11" t="s">
        <v>4906</v>
      </c>
      <c r="E4015" s="46" t="s">
        <v>4907</v>
      </c>
      <c r="F4015" t="s">
        <v>48</v>
      </c>
      <c r="G4015" s="46" t="s">
        <v>49</v>
      </c>
      <c r="H4015">
        <v>0.00994260074</v>
      </c>
      <c r="I4015" t="s">
        <v>37</v>
      </c>
      <c r="L4015" t="s">
        <v>50</v>
      </c>
      <c r="M4015" t="s">
        <v>39</v>
      </c>
      <c r="N4015" s="40"/>
      <c r="O4015" s="40"/>
      <c r="P4015" s="40"/>
      <c r="Q4015" s="40"/>
      <c r="R4015" s="39"/>
      <c r="S4015" s="39"/>
      <c r="T4015" s="39"/>
      <c r="U4015" s="40"/>
      <c r="V4015" s="39"/>
      <c r="W4015" s="69"/>
      <c r="Y4015" t="s">
        <v>40</v>
      </c>
      <c r="AA4015">
        <v>10194105</v>
      </c>
      <c r="AB4015" s="46" t="b">
        <v>0</v>
      </c>
      <c r="AD4015" s="8"/>
    </row>
    <row r="4016" ht="14.25" customHeight="1">
      <c r="A4016" s="38">
        <v>1049</v>
      </c>
      <c r="B4016" s="46" t="s">
        <v>922</v>
      </c>
      <c r="C4016" s="46" t="s">
        <v>923</v>
      </c>
      <c r="D4016" s="11" t="s">
        <v>4908</v>
      </c>
      <c r="E4016" s="46" t="s">
        <v>4909</v>
      </c>
      <c r="F4016" s="7" t="s">
        <v>924</v>
      </c>
      <c r="G4016" s="7" t="s">
        <v>925</v>
      </c>
      <c r="H4016">
        <v>0.040831938633269</v>
      </c>
      <c r="I4016" t="s">
        <v>37</v>
      </c>
      <c r="K4016" s="47" t="s">
        <v>43</v>
      </c>
      <c r="L4016" s="47" t="s">
        <v>926</v>
      </c>
      <c r="M4016" t="s">
        <v>39</v>
      </c>
      <c r="N4016" s="71"/>
      <c r="O4016" s="71"/>
      <c r="P4016" s="71"/>
      <c r="Q4016" s="71"/>
      <c r="R4016" s="29"/>
      <c r="S4016" s="29"/>
      <c r="T4016" s="29"/>
      <c r="U4016" s="71"/>
      <c r="V4016" s="29"/>
      <c r="W4016" s="60"/>
      <c r="Y4016" t="s">
        <v>40</v>
      </c>
      <c r="AA4016" s="21">
        <v>2178</v>
      </c>
      <c r="AB4016" t="b">
        <f>if((W4016=""),false,true)</f>
        <v>0</v>
      </c>
      <c r="AD4016" s="37"/>
    </row>
    <row r="4017" ht="14.25" customHeight="1">
      <c r="A4017" s="38">
        <v>1049</v>
      </c>
      <c r="B4017" s="46" t="s">
        <v>922</v>
      </c>
      <c r="C4017" s="46" t="s">
        <v>923</v>
      </c>
      <c r="D4017" s="11" t="s">
        <v>4908</v>
      </c>
      <c r="E4017" s="11" t="s">
        <v>4909</v>
      </c>
      <c r="F4017" s="7" t="s">
        <v>927</v>
      </c>
      <c r="G4017" s="7" t="s">
        <v>928</v>
      </c>
      <c r="H4017">
        <v>0.001690440931643</v>
      </c>
      <c r="I4017" t="s">
        <v>37</v>
      </c>
      <c r="K4017" s="47" t="s">
        <v>43</v>
      </c>
      <c r="L4017" s="47" t="s">
        <v>926</v>
      </c>
      <c r="M4017" t="s">
        <v>39</v>
      </c>
      <c r="N4017" s="71"/>
      <c r="O4017" s="71"/>
      <c r="P4017" s="71"/>
      <c r="Q4017" s="71"/>
      <c r="R4017" s="29"/>
      <c r="S4017" s="29"/>
      <c r="T4017" s="29"/>
      <c r="U4017" s="71"/>
      <c r="V4017" s="29"/>
      <c r="W4017" s="60"/>
      <c r="Y4017" t="s">
        <v>40</v>
      </c>
      <c r="AA4017">
        <v>2178</v>
      </c>
      <c r="AB4017" t="b">
        <f>if((W4017=""),false,true)</f>
        <v>0</v>
      </c>
      <c r="AD4017" s="37"/>
    </row>
    <row r="4018" ht="14.25" customHeight="1">
      <c r="A4018" s="38">
        <v>1049</v>
      </c>
      <c r="B4018" s="46" t="s">
        <v>922</v>
      </c>
      <c r="C4018" s="46" t="s">
        <v>923</v>
      </c>
      <c r="D4018" s="11" t="s">
        <v>4908</v>
      </c>
      <c r="E4018" s="11" t="s">
        <v>4909</v>
      </c>
      <c r="F4018" s="7" t="s">
        <v>929</v>
      </c>
      <c r="G4018" s="7" t="s">
        <v>928</v>
      </c>
      <c r="H4018">
        <v>0.005495408738576</v>
      </c>
      <c r="I4018" t="s">
        <v>37</v>
      </c>
      <c r="K4018" s="47" t="s">
        <v>43</v>
      </c>
      <c r="L4018" s="47" t="s">
        <v>926</v>
      </c>
      <c r="M4018" t="s">
        <v>39</v>
      </c>
      <c r="N4018" s="71"/>
      <c r="O4018" s="71"/>
      <c r="P4018" s="71"/>
      <c r="Q4018" s="71"/>
      <c r="R4018" s="29"/>
      <c r="S4018" s="29"/>
      <c r="T4018" s="29"/>
      <c r="U4018" s="71"/>
      <c r="V4018" s="29"/>
      <c r="W4018" s="60"/>
      <c r="Y4018" t="s">
        <v>40</v>
      </c>
      <c r="AA4018">
        <v>2178</v>
      </c>
      <c r="AB4018" t="b">
        <f>if((W4018=""),false,true)</f>
        <v>0</v>
      </c>
      <c r="AD4018" s="37"/>
    </row>
    <row r="4019" ht="14.25" customHeight="1">
      <c r="A4019" s="38">
        <v>1049</v>
      </c>
      <c r="B4019" s="46" t="s">
        <v>922</v>
      </c>
      <c r="C4019" s="46" t="s">
        <v>923</v>
      </c>
      <c r="D4019" s="11" t="s">
        <v>4908</v>
      </c>
      <c r="E4019" s="11" t="s">
        <v>4909</v>
      </c>
      <c r="F4019" s="7" t="s">
        <v>930</v>
      </c>
      <c r="G4019" s="7" t="s">
        <v>928</v>
      </c>
      <c r="H4019">
        <v>0.024490632418448</v>
      </c>
      <c r="I4019" t="s">
        <v>37</v>
      </c>
      <c r="K4019" s="47" t="s">
        <v>43</v>
      </c>
      <c r="L4019" s="47" t="s">
        <v>926</v>
      </c>
      <c r="M4019" t="s">
        <v>39</v>
      </c>
      <c r="N4019" s="71"/>
      <c r="O4019" s="71"/>
      <c r="P4019" s="71"/>
      <c r="Q4019" s="71"/>
      <c r="R4019" s="29"/>
      <c r="S4019" s="29"/>
      <c r="T4019" s="29"/>
      <c r="U4019" s="71"/>
      <c r="V4019" s="29"/>
      <c r="W4019" s="60"/>
      <c r="Y4019" t="s">
        <v>40</v>
      </c>
      <c r="AA4019">
        <v>2178</v>
      </c>
      <c r="AB4019" t="b">
        <f>if((W4019=""),false,true)</f>
        <v>0</v>
      </c>
      <c r="AD4019" s="37"/>
    </row>
    <row r="4020" ht="14.25" customHeight="1">
      <c r="A4020" s="38">
        <v>1049</v>
      </c>
      <c r="B4020" s="46" t="s">
        <v>922</v>
      </c>
      <c r="C4020" s="46" t="s">
        <v>923</v>
      </c>
      <c r="D4020" s="11" t="s">
        <v>4908</v>
      </c>
      <c r="E4020" s="11" t="s">
        <v>4909</v>
      </c>
      <c r="F4020" s="11" t="s">
        <v>48</v>
      </c>
      <c r="G4020" s="11" t="s">
        <v>49</v>
      </c>
      <c r="H4020">
        <v>0.000526017266391</v>
      </c>
      <c r="I4020" t="s">
        <v>37</v>
      </c>
      <c r="K4020" s="47" t="s">
        <v>43</v>
      </c>
      <c r="L4020" s="47" t="s">
        <v>926</v>
      </c>
      <c r="M4020" t="s">
        <v>39</v>
      </c>
      <c r="N4020" s="71"/>
      <c r="O4020" s="71"/>
      <c r="P4020" s="71"/>
      <c r="Q4020" s="71"/>
      <c r="R4020" s="29"/>
      <c r="S4020" s="29"/>
      <c r="T4020" s="29"/>
      <c r="U4020" s="71"/>
      <c r="V4020" s="29"/>
      <c r="W4020" s="60"/>
      <c r="Y4020" t="s">
        <v>40</v>
      </c>
      <c r="AA4020">
        <v>2178</v>
      </c>
      <c r="AB4020" t="b">
        <f>if((W4020=""),false,true)</f>
        <v>0</v>
      </c>
      <c r="AD4020" s="37"/>
    </row>
    <row r="4021" ht="14.25" customHeight="1">
      <c r="A4021" s="38">
        <v>1287</v>
      </c>
      <c r="B4021" s="46" t="s">
        <v>653</v>
      </c>
      <c r="C4021" s="46" t="s">
        <v>45</v>
      </c>
      <c r="D4021" s="46" t="s">
        <v>4908</v>
      </c>
      <c r="E4021" s="46" t="s">
        <v>1590</v>
      </c>
      <c r="F4021" t="s">
        <v>48</v>
      </c>
      <c r="G4021" s="46" t="s">
        <v>49</v>
      </c>
      <c r="H4021">
        <v>0.000619726404</v>
      </c>
      <c r="I4021" t="s">
        <v>37</v>
      </c>
      <c r="L4021" t="s">
        <v>50</v>
      </c>
      <c r="M4021" t="s">
        <v>39</v>
      </c>
      <c r="N4021" s="40"/>
      <c r="O4021" s="40"/>
      <c r="P4021" s="40"/>
      <c r="Q4021" s="40"/>
      <c r="R4021" s="39"/>
      <c r="S4021" s="39"/>
      <c r="T4021" s="39"/>
      <c r="U4021" s="40"/>
      <c r="V4021" s="39"/>
      <c r="W4021" s="69"/>
      <c r="Y4021" t="s">
        <v>40</v>
      </c>
      <c r="AA4021">
        <v>72150</v>
      </c>
      <c r="AB4021" s="46" t="b">
        <v>0</v>
      </c>
      <c r="AD4021" s="8"/>
    </row>
    <row r="4022" ht="14.25" customHeight="1">
      <c r="A4022" s="38">
        <v>1287</v>
      </c>
      <c r="B4022" s="46" t="s">
        <v>53</v>
      </c>
      <c r="C4022" s="46" t="s">
        <v>45</v>
      </c>
      <c r="D4022" s="46" t="s">
        <v>4910</v>
      </c>
      <c r="E4022" s="46" t="s">
        <v>4911</v>
      </c>
      <c r="F4022" t="s">
        <v>48</v>
      </c>
      <c r="G4022" s="46" t="s">
        <v>49</v>
      </c>
      <c r="H4022">
        <v>0.012882495517</v>
      </c>
      <c r="I4022" t="s">
        <v>37</v>
      </c>
      <c r="L4022" t="s">
        <v>50</v>
      </c>
      <c r="M4022" t="s">
        <v>39</v>
      </c>
      <c r="N4022" s="40"/>
      <c r="O4022" s="40"/>
      <c r="P4022" s="40"/>
      <c r="Q4022" s="40"/>
      <c r="R4022" s="39"/>
      <c r="S4022" s="39"/>
      <c r="T4022" s="39"/>
      <c r="U4022" s="40"/>
      <c r="V4022" s="39"/>
      <c r="W4022" s="69"/>
      <c r="Y4022" t="s">
        <v>40</v>
      </c>
      <c r="AA4022">
        <v>2179</v>
      </c>
      <c r="AB4022" s="46" t="b">
        <v>0</v>
      </c>
      <c r="AD4022" s="8"/>
    </row>
    <row r="4023" ht="14.25" customHeight="1">
      <c r="A4023" s="38">
        <v>1287</v>
      </c>
      <c r="B4023" s="46" t="s">
        <v>53</v>
      </c>
      <c r="C4023" s="46" t="s">
        <v>45</v>
      </c>
      <c r="D4023" s="46" t="s">
        <v>4912</v>
      </c>
      <c r="E4023" s="46" t="s">
        <v>4913</v>
      </c>
      <c r="F4023" t="s">
        <v>48</v>
      </c>
      <c r="G4023" s="46" t="s">
        <v>49</v>
      </c>
      <c r="H4023">
        <v>0.000035481339</v>
      </c>
      <c r="I4023" t="s">
        <v>37</v>
      </c>
      <c r="L4023" t="s">
        <v>50</v>
      </c>
      <c r="M4023" t="s">
        <v>39</v>
      </c>
      <c r="N4023" s="40"/>
      <c r="O4023" s="40"/>
      <c r="P4023" s="40"/>
      <c r="Q4023" s="40"/>
      <c r="R4023" s="39"/>
      <c r="S4023" s="39"/>
      <c r="T4023" s="39"/>
      <c r="U4023" s="40"/>
      <c r="V4023" s="39"/>
      <c r="W4023" s="69"/>
      <c r="Y4023" t="s">
        <v>40</v>
      </c>
      <c r="AA4023">
        <v>2185</v>
      </c>
      <c r="AB4023" s="46" t="b">
        <v>0</v>
      </c>
      <c r="AD4023" s="8"/>
    </row>
    <row r="4024" ht="14.25" customHeight="1">
      <c r="A4024" s="38">
        <v>1287</v>
      </c>
      <c r="B4024" s="46" t="s">
        <v>53</v>
      </c>
      <c r="C4024" s="46" t="s">
        <v>45</v>
      </c>
      <c r="D4024" s="46" t="s">
        <v>4912</v>
      </c>
      <c r="E4024" s="46" t="s">
        <v>4913</v>
      </c>
      <c r="F4024" t="s">
        <v>48</v>
      </c>
      <c r="G4024" s="46" t="s">
        <v>49</v>
      </c>
      <c r="H4024">
        <v>0.000035481339</v>
      </c>
      <c r="I4024" t="s">
        <v>37</v>
      </c>
      <c r="L4024" t="s">
        <v>50</v>
      </c>
      <c r="M4024" t="s">
        <v>39</v>
      </c>
      <c r="N4024" s="40"/>
      <c r="O4024" s="40"/>
      <c r="P4024" s="40"/>
      <c r="Q4024" s="40"/>
      <c r="R4024" s="39"/>
      <c r="S4024" s="39"/>
      <c r="T4024" s="39"/>
      <c r="U4024" s="40"/>
      <c r="V4024" s="39"/>
      <c r="W4024" s="69"/>
      <c r="Y4024" t="s">
        <v>40</v>
      </c>
      <c r="AA4024">
        <v>2185</v>
      </c>
      <c r="AB4024" s="46" t="b">
        <v>0</v>
      </c>
      <c r="AD4024" s="8"/>
    </row>
    <row r="4025" ht="14.25" customHeight="1">
      <c r="A4025" s="38">
        <v>1287</v>
      </c>
      <c r="B4025" s="46" t="s">
        <v>44</v>
      </c>
      <c r="C4025" s="46" t="s">
        <v>45</v>
      </c>
      <c r="D4025" s="46" t="s">
        <v>4912</v>
      </c>
      <c r="E4025" s="46" t="s">
        <v>4913</v>
      </c>
      <c r="F4025" t="s">
        <v>48</v>
      </c>
      <c r="G4025" s="46" t="s">
        <v>49</v>
      </c>
      <c r="H4025">
        <v>0.000113762729</v>
      </c>
      <c r="I4025" t="s">
        <v>37</v>
      </c>
      <c r="L4025" t="s">
        <v>50</v>
      </c>
      <c r="M4025" t="s">
        <v>39</v>
      </c>
      <c r="N4025" s="40"/>
      <c r="O4025" s="40"/>
      <c r="P4025" s="40"/>
      <c r="Q4025" s="40"/>
      <c r="R4025" s="39"/>
      <c r="S4025" s="39"/>
      <c r="T4025" s="39"/>
      <c r="U4025" s="40"/>
      <c r="V4025" s="39"/>
      <c r="W4025" s="69"/>
      <c r="Y4025" t="s">
        <v>40</v>
      </c>
      <c r="AA4025">
        <v>2185</v>
      </c>
      <c r="AB4025" s="46" t="b">
        <v>0</v>
      </c>
      <c r="AD4025" s="8"/>
    </row>
    <row r="4026" ht="14.25" customHeight="1">
      <c r="A4026" s="38">
        <v>1287</v>
      </c>
      <c r="B4026" s="46" t="s">
        <v>53</v>
      </c>
      <c r="C4026" s="46" t="s">
        <v>45</v>
      </c>
      <c r="D4026" s="46" t="s">
        <v>4914</v>
      </c>
      <c r="E4026" s="46" t="s">
        <v>4915</v>
      </c>
      <c r="F4026" t="s">
        <v>48</v>
      </c>
      <c r="G4026" s="46" t="s">
        <v>49</v>
      </c>
      <c r="H4026">
        <v>4.46683592151</v>
      </c>
      <c r="I4026" t="s">
        <v>37</v>
      </c>
      <c r="L4026" t="s">
        <v>50</v>
      </c>
      <c r="M4026" t="s">
        <v>39</v>
      </c>
      <c r="N4026" s="40"/>
      <c r="O4026" s="40"/>
      <c r="P4026" s="40"/>
      <c r="Q4026" s="40"/>
      <c r="R4026" s="39"/>
      <c r="S4026" s="39"/>
      <c r="T4026" s="39"/>
      <c r="U4026" s="40"/>
      <c r="V4026" s="39"/>
      <c r="W4026" s="69"/>
      <c r="Y4026" t="s">
        <v>40</v>
      </c>
      <c r="AA4026">
        <v>4522053</v>
      </c>
      <c r="AB4026" s="46" t="b">
        <v>0</v>
      </c>
      <c r="AD4026" s="8"/>
    </row>
    <row r="4027" ht="14.25" customHeight="1">
      <c r="A4027" s="38">
        <v>72</v>
      </c>
      <c r="B4027" s="44" t="s">
        <v>4916</v>
      </c>
      <c r="C4027" s="46" t="s">
        <v>3822</v>
      </c>
      <c r="D4027" s="46" t="s">
        <v>4917</v>
      </c>
      <c r="E4027" s="46" t="s">
        <v>4918</v>
      </c>
      <c r="F4027" s="41" t="s">
        <v>598</v>
      </c>
      <c r="G4027" s="41" t="s">
        <v>599</v>
      </c>
      <c r="H4027" s="65">
        <v>0</v>
      </c>
      <c r="I4027" t="s">
        <v>431</v>
      </c>
      <c r="K4027" s="46" t="s">
        <v>240</v>
      </c>
      <c r="L4027" s="46" t="str">
        <f>((I4027&amp;A4027)&amp;"-")&amp;B4027</f>
        <v>ONSC72-27-</v>
      </c>
      <c r="M4027" t="s">
        <v>583</v>
      </c>
      <c r="N4027" s="40"/>
      <c r="O4027" s="40"/>
      <c r="P4027" s="40"/>
      <c r="Q4027" s="40"/>
      <c r="R4027" s="39"/>
      <c r="S4027" s="39"/>
      <c r="T4027" s="39"/>
      <c r="U4027" s="40"/>
      <c r="V4027" s="39"/>
      <c r="W4027" s="69"/>
      <c r="Y4027" t="s">
        <v>40</v>
      </c>
      <c r="AA4027">
        <v>61769</v>
      </c>
      <c r="AB4027" t="b">
        <f>if((W4027=""),false,true)</f>
        <v>0</v>
      </c>
      <c r="AD4027" s="8"/>
    </row>
    <row r="4028" ht="14.25" customHeight="1">
      <c r="A4028" s="38">
        <v>72</v>
      </c>
      <c r="B4028" s="44" t="s">
        <v>764</v>
      </c>
      <c r="C4028" s="46" t="s">
        <v>3830</v>
      </c>
      <c r="D4028" s="46" t="s">
        <v>4917</v>
      </c>
      <c r="E4028" s="46" t="s">
        <v>4918</v>
      </c>
      <c r="F4028" s="41" t="s">
        <v>1603</v>
      </c>
      <c r="G4028" s="41" t="s">
        <v>1604</v>
      </c>
      <c r="H4028" s="65">
        <v>0</v>
      </c>
      <c r="I4028" t="s">
        <v>431</v>
      </c>
      <c r="K4028" s="46" t="s">
        <v>240</v>
      </c>
      <c r="L4028" s="46" t="s">
        <v>4919</v>
      </c>
      <c r="M4028" t="s">
        <v>583</v>
      </c>
      <c r="N4028" s="40"/>
      <c r="O4028" s="40"/>
      <c r="P4028" s="40"/>
      <c r="Q4028" s="40"/>
      <c r="R4028" s="39"/>
      <c r="S4028" s="39"/>
      <c r="T4028" s="39"/>
      <c r="U4028" s="40"/>
      <c r="V4028" s="39"/>
      <c r="W4028" s="69"/>
      <c r="Y4028" t="s">
        <v>40</v>
      </c>
      <c r="AA4028">
        <v>61769</v>
      </c>
      <c r="AB4028" t="b">
        <f>if((W4028=""),false,true)</f>
        <v>0</v>
      </c>
      <c r="AD4028" s="8"/>
    </row>
    <row r="4029" ht="14.25" customHeight="1">
      <c r="A4029" s="38">
        <v>72</v>
      </c>
      <c r="B4029" s="46" t="s">
        <v>4920</v>
      </c>
      <c r="C4029" s="46" t="s">
        <v>3822</v>
      </c>
      <c r="D4029" s="46" t="s">
        <v>4917</v>
      </c>
      <c r="E4029" s="46" t="s">
        <v>4918</v>
      </c>
      <c r="F4029" s="41" t="s">
        <v>705</v>
      </c>
      <c r="G4029" s="41" t="s">
        <v>1734</v>
      </c>
      <c r="H4029" s="65">
        <v>0</v>
      </c>
      <c r="I4029" t="s">
        <v>431</v>
      </c>
      <c r="K4029" s="46" t="s">
        <v>240</v>
      </c>
      <c r="L4029" s="46" t="s">
        <v>4921</v>
      </c>
      <c r="M4029" t="s">
        <v>583</v>
      </c>
      <c r="N4029" s="40"/>
      <c r="O4029" s="40"/>
      <c r="P4029" s="40"/>
      <c r="Q4029" s="40"/>
      <c r="R4029" s="39"/>
      <c r="S4029" s="39"/>
      <c r="T4029" s="39"/>
      <c r="U4029" s="40"/>
      <c r="V4029" s="39"/>
      <c r="W4029" s="69"/>
      <c r="Y4029" t="s">
        <v>40</v>
      </c>
      <c r="AA4029">
        <v>61769</v>
      </c>
      <c r="AB4029" t="b">
        <f>if((W4029=""),false,true)</f>
        <v>0</v>
      </c>
      <c r="AD4029" s="8"/>
    </row>
    <row r="4030" ht="14.25" customHeight="1">
      <c r="A4030" s="38">
        <v>72</v>
      </c>
      <c r="B4030" s="46" t="s">
        <v>4922</v>
      </c>
      <c r="C4030" s="7" t="s">
        <v>3822</v>
      </c>
      <c r="D4030" s="46" t="s">
        <v>4917</v>
      </c>
      <c r="E4030" s="46" t="s">
        <v>4918</v>
      </c>
      <c r="F4030" s="41" t="s">
        <v>731</v>
      </c>
      <c r="G4030" s="41" t="s">
        <v>767</v>
      </c>
      <c r="H4030" s="65">
        <v>0</v>
      </c>
      <c r="I4030" t="s">
        <v>431</v>
      </c>
      <c r="K4030" s="46" t="s">
        <v>240</v>
      </c>
      <c r="L4030" s="46" t="str">
        <f>((I4030&amp;A4030)&amp;"-")&amp;B4030</f>
        <v>ONSC72-28-</v>
      </c>
      <c r="M4030" t="s">
        <v>583</v>
      </c>
      <c r="N4030" s="40"/>
      <c r="O4030" s="40"/>
      <c r="P4030" s="40"/>
      <c r="Q4030" s="40"/>
      <c r="R4030" s="39"/>
      <c r="S4030" s="39"/>
      <c r="T4030" s="39"/>
      <c r="U4030" s="40"/>
      <c r="V4030" s="39"/>
      <c r="W4030" s="69"/>
      <c r="Y4030" t="s">
        <v>40</v>
      </c>
      <c r="AA4030">
        <v>61769</v>
      </c>
      <c r="AB4030" t="b">
        <f>if((W4030=""),false,true)</f>
        <v>0</v>
      </c>
      <c r="AD4030" s="8"/>
    </row>
    <row r="4031" ht="14.25" customHeight="1">
      <c r="A4031" s="38">
        <v>983</v>
      </c>
      <c r="B4031" s="44" t="s">
        <v>4923</v>
      </c>
      <c r="C4031" s="46" t="s">
        <v>1219</v>
      </c>
      <c r="D4031" s="46" t="s">
        <v>4924</v>
      </c>
      <c r="E4031" s="46" t="s">
        <v>4925</v>
      </c>
      <c r="F4031" s="41" t="s">
        <v>689</v>
      </c>
      <c r="G4031" s="41" t="s">
        <v>762</v>
      </c>
      <c r="H4031" s="15">
        <f>W4031</f>
        <v>0.00002</v>
      </c>
      <c r="I4031" t="s">
        <v>37</v>
      </c>
      <c r="K4031" s="47" t="s">
        <v>4926</v>
      </c>
      <c r="L4031" s="47" t="str">
        <f>((I4031&amp;A4031)&amp;"-")&amp;B4031</f>
        <v>REF983-Craft; N.E. and Scares; J.H. Jr.; Relative solubility, stability, and absorptivity of lutein and B-carotene in organic solvents. Journal of agricultural and Food Chemistry. 1992. 40: 431-434.</v>
      </c>
      <c r="M4031" t="s">
        <v>39</v>
      </c>
      <c r="N4031" s="71">
        <f>10/1000</f>
        <v>0.01</v>
      </c>
      <c r="O4031" s="71"/>
      <c r="P4031" s="71"/>
      <c r="Q4031" s="71"/>
      <c r="R4031" s="29"/>
      <c r="S4031" s="29"/>
      <c r="T4031" s="29">
        <v>1000</v>
      </c>
      <c r="U4031" s="71">
        <v>536.8726</v>
      </c>
      <c r="V4031" s="29">
        <f>N4031/U4031</f>
        <v>0.000018626392928</v>
      </c>
      <c r="W4031" s="60">
        <f>round((V4031/(T4031/1000)),5)</f>
        <v>0.00002</v>
      </c>
      <c r="Y4031" t="s">
        <v>40</v>
      </c>
      <c r="AA4031">
        <v>4444129</v>
      </c>
      <c r="AB4031" t="b">
        <v>1</v>
      </c>
      <c r="AD4031" s="37"/>
    </row>
    <row r="4032" ht="14.25" customHeight="1">
      <c r="A4032" s="38">
        <v>1287</v>
      </c>
      <c r="B4032" s="46" t="s">
        <v>174</v>
      </c>
      <c r="C4032" s="46" t="s">
        <v>45</v>
      </c>
      <c r="D4032" s="46" t="s">
        <v>4927</v>
      </c>
      <c r="E4032" s="46" t="s">
        <v>4928</v>
      </c>
      <c r="F4032" t="s">
        <v>48</v>
      </c>
      <c r="G4032" s="46" t="s">
        <v>49</v>
      </c>
      <c r="H4032">
        <v>0.000000831764</v>
      </c>
      <c r="I4032" t="s">
        <v>37</v>
      </c>
      <c r="L4032" s="46" t="str">
        <f>((I4032&amp;A4032)&amp;"-")&amp;B4032</f>
        <v>REF1287-Wang 99 - S2</v>
      </c>
      <c r="M4032" t="s">
        <v>39</v>
      </c>
      <c r="N4032" s="40"/>
      <c r="O4032" s="40"/>
      <c r="P4032" s="40"/>
      <c r="Q4032" s="40"/>
      <c r="R4032" s="39"/>
      <c r="S4032" s="39"/>
      <c r="T4032" s="39"/>
      <c r="U4032" s="40"/>
      <c r="V4032" s="39"/>
      <c r="W4032" s="69"/>
      <c r="Y4032" t="s">
        <v>40</v>
      </c>
      <c r="AA4032">
        <v>16736499</v>
      </c>
      <c r="AB4032" s="46" t="b">
        <v>0</v>
      </c>
      <c r="AD4032" s="8"/>
    </row>
    <row r="4033" ht="14.25" customHeight="1">
      <c r="A4033" s="38">
        <v>136</v>
      </c>
      <c r="B4033" s="44" t="s">
        <v>4929</v>
      </c>
      <c r="C4033" s="46" t="s">
        <v>3682</v>
      </c>
      <c r="D4033" s="46" t="s">
        <v>4930</v>
      </c>
      <c r="E4033" s="46" t="s">
        <v>4931</v>
      </c>
      <c r="F4033" s="41" t="s">
        <v>434</v>
      </c>
      <c r="G4033" s="41" t="s">
        <v>3310</v>
      </c>
      <c r="H4033" s="65">
        <v>4.73</v>
      </c>
      <c r="I4033" t="s">
        <v>431</v>
      </c>
      <c r="K4033" s="46"/>
      <c r="L4033" s="46" t="s">
        <v>3305</v>
      </c>
      <c r="M4033" t="s">
        <v>583</v>
      </c>
      <c r="N4033" s="40"/>
      <c r="O4033" s="40"/>
      <c r="P4033" s="40"/>
      <c r="Q4033" s="40"/>
      <c r="R4033" s="39"/>
      <c r="S4033" s="39"/>
      <c r="T4033" s="39"/>
      <c r="U4033" s="40"/>
      <c r="V4033" s="39"/>
      <c r="W4033" s="69"/>
      <c r="Y4033" t="s">
        <v>40</v>
      </c>
      <c r="Z4033" t="s">
        <v>40</v>
      </c>
      <c r="AA4033">
        <v>10468</v>
      </c>
      <c r="AB4033" t="b">
        <f>if((W4033=""),false,true)</f>
        <v>0</v>
      </c>
      <c r="AD4033" s="8"/>
    </row>
    <row r="4034" ht="14.25" customHeight="1">
      <c r="A4034" s="38">
        <v>1049</v>
      </c>
      <c r="B4034" s="46" t="s">
        <v>922</v>
      </c>
      <c r="C4034" s="46" t="s">
        <v>923</v>
      </c>
      <c r="D4034" s="11" t="s">
        <v>4932</v>
      </c>
      <c r="E4034" s="11" t="s">
        <v>4933</v>
      </c>
      <c r="F4034" s="7" t="s">
        <v>927</v>
      </c>
      <c r="G4034" s="7" t="s">
        <v>928</v>
      </c>
      <c r="H4034">
        <v>0.017378008287494</v>
      </c>
      <c r="I4034" t="s">
        <v>37</v>
      </c>
      <c r="K4034" s="47" t="s">
        <v>43</v>
      </c>
      <c r="L4034" s="47" t="s">
        <v>926</v>
      </c>
      <c r="M4034" t="s">
        <v>39</v>
      </c>
      <c r="N4034" s="71"/>
      <c r="O4034" s="71"/>
      <c r="P4034" s="71"/>
      <c r="Q4034" s="71"/>
      <c r="R4034" s="29"/>
      <c r="S4034" s="29"/>
      <c r="T4034" s="29"/>
      <c r="U4034" s="71"/>
      <c r="V4034" s="29"/>
      <c r="W4034" s="60"/>
      <c r="Y4034" t="s">
        <v>40</v>
      </c>
      <c r="AA4034">
        <v>2197</v>
      </c>
      <c r="AB4034" t="b">
        <f>if((W4034=""),false,true)</f>
        <v>0</v>
      </c>
      <c r="AD4034" s="37"/>
    </row>
    <row r="4035" ht="14.25" customHeight="1">
      <c r="A4035" s="38">
        <v>1049</v>
      </c>
      <c r="B4035" s="46" t="s">
        <v>922</v>
      </c>
      <c r="C4035" s="46" t="s">
        <v>923</v>
      </c>
      <c r="D4035" s="11" t="s">
        <v>4932</v>
      </c>
      <c r="E4035" s="11" t="s">
        <v>4933</v>
      </c>
      <c r="F4035" s="7" t="s">
        <v>929</v>
      </c>
      <c r="G4035" s="7" t="s">
        <v>928</v>
      </c>
      <c r="H4035">
        <v>0.010889300933334</v>
      </c>
      <c r="I4035" t="s">
        <v>37</v>
      </c>
      <c r="K4035" s="47" t="s">
        <v>43</v>
      </c>
      <c r="L4035" s="47" t="s">
        <v>926</v>
      </c>
      <c r="M4035" t="s">
        <v>39</v>
      </c>
      <c r="N4035" s="71"/>
      <c r="O4035" s="71"/>
      <c r="P4035" s="71"/>
      <c r="Q4035" s="71"/>
      <c r="R4035" s="29"/>
      <c r="S4035" s="29"/>
      <c r="T4035" s="29"/>
      <c r="U4035" s="71"/>
      <c r="V4035" s="29"/>
      <c r="W4035" s="60"/>
      <c r="Y4035" t="s">
        <v>40</v>
      </c>
      <c r="AA4035">
        <v>2197</v>
      </c>
      <c r="AB4035" t="b">
        <f>if((W4035=""),false,true)</f>
        <v>0</v>
      </c>
      <c r="AD4035" s="37"/>
    </row>
    <row r="4036" ht="14.25" customHeight="1">
      <c r="A4036" s="38">
        <v>1049</v>
      </c>
      <c r="B4036" s="46" t="s">
        <v>922</v>
      </c>
      <c r="C4036" s="46" t="s">
        <v>923</v>
      </c>
      <c r="D4036" s="11" t="s">
        <v>4932</v>
      </c>
      <c r="E4036" s="11" t="s">
        <v>4933</v>
      </c>
      <c r="F4036" s="7" t="s">
        <v>930</v>
      </c>
      <c r="G4036" s="7" t="s">
        <v>928</v>
      </c>
      <c r="H4036">
        <v>0.005701642722807</v>
      </c>
      <c r="I4036" t="s">
        <v>37</v>
      </c>
      <c r="K4036" s="47" t="s">
        <v>43</v>
      </c>
      <c r="L4036" s="47" t="s">
        <v>926</v>
      </c>
      <c r="M4036" t="s">
        <v>39</v>
      </c>
      <c r="N4036" s="71"/>
      <c r="O4036" s="71"/>
      <c r="P4036" s="71"/>
      <c r="Q4036" s="71"/>
      <c r="R4036" s="29"/>
      <c r="S4036" s="29"/>
      <c r="T4036" s="29"/>
      <c r="U4036" s="71"/>
      <c r="V4036" s="29"/>
      <c r="W4036" s="60"/>
      <c r="Y4036" t="s">
        <v>40</v>
      </c>
      <c r="AA4036">
        <v>2197</v>
      </c>
      <c r="AB4036" t="b">
        <f>if((W4036=""),false,true)</f>
        <v>0</v>
      </c>
      <c r="AD4036" s="37"/>
    </row>
    <row r="4037" ht="14.25" customHeight="1">
      <c r="A4037" s="38">
        <v>1049</v>
      </c>
      <c r="B4037" s="46" t="s">
        <v>922</v>
      </c>
      <c r="C4037" s="46" t="s">
        <v>923</v>
      </c>
      <c r="D4037" s="11" t="s">
        <v>4932</v>
      </c>
      <c r="E4037" s="11" t="s">
        <v>4933</v>
      </c>
      <c r="F4037" s="11" t="s">
        <v>48</v>
      </c>
      <c r="G4037" s="11" t="s">
        <v>49</v>
      </c>
      <c r="H4037">
        <v>0.016557699634695</v>
      </c>
      <c r="I4037" t="s">
        <v>37</v>
      </c>
      <c r="K4037" s="47" t="s">
        <v>43</v>
      </c>
      <c r="L4037" s="47" t="s">
        <v>926</v>
      </c>
      <c r="M4037" t="s">
        <v>39</v>
      </c>
      <c r="N4037" s="71"/>
      <c r="O4037" s="71"/>
      <c r="P4037" s="71"/>
      <c r="Q4037" s="71"/>
      <c r="R4037" s="29"/>
      <c r="S4037" s="29"/>
      <c r="T4037" s="29"/>
      <c r="U4037" s="71"/>
      <c r="V4037" s="29"/>
      <c r="W4037" s="60"/>
      <c r="Y4037" t="s">
        <v>40</v>
      </c>
      <c r="AA4037">
        <v>2197</v>
      </c>
      <c r="AB4037" t="b">
        <f>if((W4037=""),false,true)</f>
        <v>0</v>
      </c>
      <c r="AD4037" s="37"/>
    </row>
    <row r="4038" ht="14.25" customHeight="1">
      <c r="A4038" s="38">
        <v>966</v>
      </c>
      <c r="B4038" s="46" t="s">
        <v>1353</v>
      </c>
      <c r="C4038" s="46" t="s">
        <v>1219</v>
      </c>
      <c r="D4038" s="46" t="s">
        <v>4934</v>
      </c>
      <c r="E4038" s="46" t="s">
        <v>4935</v>
      </c>
      <c r="F4038" s="41" t="s">
        <v>434</v>
      </c>
      <c r="G4038" s="5" t="s">
        <v>593</v>
      </c>
      <c r="H4038" s="65">
        <v>0.901231049</v>
      </c>
      <c r="I4038" t="s">
        <v>1356</v>
      </c>
      <c r="K4038" s="46" t="s">
        <v>43</v>
      </c>
      <c r="L4038" s="46" t="s">
        <v>1358</v>
      </c>
      <c r="M4038" t="s">
        <v>39</v>
      </c>
      <c r="N4038" s="40"/>
      <c r="O4038" s="56"/>
      <c r="P4038" s="56"/>
      <c r="Q4038" s="56"/>
      <c r="R4038" s="39"/>
      <c r="S4038" s="39"/>
      <c r="T4038" s="39"/>
      <c r="U4038" s="40"/>
      <c r="V4038" s="39"/>
      <c r="W4038" s="69"/>
      <c r="Y4038" t="s">
        <v>40</v>
      </c>
      <c r="AA4038">
        <v>2206</v>
      </c>
      <c r="AB4038" t="b">
        <v>0</v>
      </c>
      <c r="AD4038" s="8"/>
    </row>
    <row r="4039" ht="14.25" customHeight="1">
      <c r="A4039" s="38">
        <v>969</v>
      </c>
      <c r="B4039" s="46" t="s">
        <v>4172</v>
      </c>
      <c r="C4039" s="46" t="s">
        <v>1219</v>
      </c>
      <c r="D4039" s="46" t="s">
        <v>4934</v>
      </c>
      <c r="E4039" s="46" t="s">
        <v>4935</v>
      </c>
      <c r="F4039" s="41" t="s">
        <v>429</v>
      </c>
      <c r="G4039" s="41" t="s">
        <v>590</v>
      </c>
      <c r="H4039" s="65">
        <v>0.501</v>
      </c>
      <c r="I4039" t="s">
        <v>1356</v>
      </c>
      <c r="K4039" s="46" t="s">
        <v>43</v>
      </c>
      <c r="L4039" s="46" t="s">
        <v>4573</v>
      </c>
      <c r="M4039" t="s">
        <v>39</v>
      </c>
      <c r="N4039" s="40"/>
      <c r="O4039" s="40"/>
      <c r="P4039" s="40"/>
      <c r="Q4039" s="40"/>
      <c r="R4039" s="39"/>
      <c r="S4039" s="39"/>
      <c r="T4039" s="39"/>
      <c r="U4039" s="40"/>
      <c r="V4039" s="39"/>
      <c r="W4039" s="69"/>
      <c r="Y4039" t="s">
        <v>40</v>
      </c>
      <c r="AA4039">
        <v>2206</v>
      </c>
      <c r="AB4039" t="b">
        <f>if((W4039=""),false,true)</f>
        <v>0</v>
      </c>
      <c r="AD4039" s="8"/>
    </row>
    <row r="4040" ht="14.25" customHeight="1">
      <c r="A4040" s="38">
        <v>969</v>
      </c>
      <c r="B4040" s="46" t="s">
        <v>4172</v>
      </c>
      <c r="C4040" s="46" t="s">
        <v>1219</v>
      </c>
      <c r="D4040" s="46" t="s">
        <v>4934</v>
      </c>
      <c r="E4040" s="46" t="s">
        <v>4935</v>
      </c>
      <c r="F4040" s="41" t="s">
        <v>48</v>
      </c>
      <c r="G4040" s="41" t="s">
        <v>49</v>
      </c>
      <c r="H4040" s="65">
        <v>0.04</v>
      </c>
      <c r="I4040" t="s">
        <v>1356</v>
      </c>
      <c r="K4040" s="46" t="s">
        <v>43</v>
      </c>
      <c r="L4040" s="46" t="s">
        <v>4573</v>
      </c>
      <c r="M4040" t="s">
        <v>39</v>
      </c>
      <c r="N4040" s="40"/>
      <c r="O4040" s="40"/>
      <c r="P4040" s="40"/>
      <c r="Q4040" s="40"/>
      <c r="R4040" s="39"/>
      <c r="S4040" s="39"/>
      <c r="T4040" s="39"/>
      <c r="U4040" s="40"/>
      <c r="V4040" s="39"/>
      <c r="W4040" s="69"/>
      <c r="Y4040" t="s">
        <v>40</v>
      </c>
      <c r="AA4040">
        <v>2206</v>
      </c>
      <c r="AB4040" t="b">
        <f>if((W4040=""),false,true)</f>
        <v>0</v>
      </c>
      <c r="AD4040" s="8"/>
    </row>
    <row r="4041" ht="14.25" customHeight="1">
      <c r="A4041" s="38">
        <v>997</v>
      </c>
      <c r="B4041" s="44" t="s">
        <v>638</v>
      </c>
      <c r="C4041" s="46" t="s">
        <v>639</v>
      </c>
      <c r="D4041" s="46" t="s">
        <v>4934</v>
      </c>
      <c r="E4041" s="46" t="s">
        <v>4935</v>
      </c>
      <c r="F4041" s="5" t="s">
        <v>35</v>
      </c>
      <c r="G4041" s="5" t="s">
        <v>36</v>
      </c>
      <c r="H4041" s="65">
        <v>0.120226443</v>
      </c>
      <c r="I4041" t="s">
        <v>37</v>
      </c>
      <c r="K4041" s="47"/>
      <c r="L4041" s="47" t="str">
        <f>((I4041&amp;A4041)&amp;"-")&amp;B4041</f>
        <v>REF997-Kia Sepassi and Samuel H. Yalkowsky. Solubility Prediction in Octanol: A Technical Note. AAPS PharmSciTech 2006; 7 (1) Article 26</v>
      </c>
      <c r="M4041" t="s">
        <v>39</v>
      </c>
      <c r="N4041" s="71"/>
      <c r="O4041" s="71"/>
      <c r="P4041" s="71"/>
      <c r="Q4041" s="71"/>
      <c r="R4041" s="29"/>
      <c r="S4041" s="29"/>
      <c r="T4041" s="29"/>
      <c r="U4041" s="71"/>
      <c r="V4041" s="29"/>
      <c r="W4041" s="60"/>
      <c r="Y4041" t="s">
        <v>40</v>
      </c>
      <c r="AA4041">
        <v>2206</v>
      </c>
      <c r="AB4041" t="b">
        <f>if((W4041=""),false,true)</f>
        <v>0</v>
      </c>
      <c r="AD4041" s="37"/>
    </row>
    <row r="4042" ht="14.25" customHeight="1">
      <c r="A4042" s="38">
        <v>1283</v>
      </c>
      <c r="B4042" s="46" t="s">
        <v>31</v>
      </c>
      <c r="C4042" s="46" t="s">
        <v>32</v>
      </c>
      <c r="D4042" s="46" t="s">
        <v>4934</v>
      </c>
      <c r="E4042" s="46" t="s">
        <v>4935</v>
      </c>
      <c r="F4042" t="s">
        <v>35</v>
      </c>
      <c r="G4042" s="46" t="s">
        <v>36</v>
      </c>
      <c r="H4042">
        <v>0.1202264435</v>
      </c>
      <c r="I4042" t="s">
        <v>37</v>
      </c>
      <c r="L4042" t="s">
        <v>38</v>
      </c>
      <c r="M4042" t="s">
        <v>39</v>
      </c>
      <c r="N4042" s="40"/>
      <c r="O4042" s="40"/>
      <c r="P4042" s="40"/>
      <c r="Q4042" s="40"/>
      <c r="R4042" s="39"/>
      <c r="S4042" s="39"/>
      <c r="T4042" s="39"/>
      <c r="U4042" s="40"/>
      <c r="V4042" s="39"/>
      <c r="W4042" s="69"/>
      <c r="Y4042" t="s">
        <v>40</v>
      </c>
      <c r="AA4042">
        <v>2206</v>
      </c>
      <c r="AB4042" s="46" t="b">
        <f>if((W4042=""),false,true)</f>
        <v>0</v>
      </c>
      <c r="AD4042" s="8"/>
    </row>
    <row r="4043" ht="14.25" customHeight="1">
      <c r="A4043" s="38">
        <v>1287</v>
      </c>
      <c r="B4043" s="46" t="s">
        <v>44</v>
      </c>
      <c r="C4043" s="46" t="s">
        <v>45</v>
      </c>
      <c r="D4043" s="46" t="s">
        <v>4934</v>
      </c>
      <c r="E4043" s="46" t="s">
        <v>4935</v>
      </c>
      <c r="F4043" t="s">
        <v>48</v>
      </c>
      <c r="G4043" s="46" t="s">
        <v>49</v>
      </c>
      <c r="H4043">
        <v>0.004008667176</v>
      </c>
      <c r="I4043" t="s">
        <v>37</v>
      </c>
      <c r="L4043" t="s">
        <v>50</v>
      </c>
      <c r="M4043" t="s">
        <v>39</v>
      </c>
      <c r="N4043" s="40"/>
      <c r="O4043" s="40"/>
      <c r="P4043" s="40"/>
      <c r="Q4043" s="40"/>
      <c r="R4043" s="39"/>
      <c r="S4043" s="39"/>
      <c r="T4043" s="39"/>
      <c r="U4043" s="40"/>
      <c r="V4043" s="39"/>
      <c r="W4043" s="69"/>
      <c r="Y4043" t="s">
        <v>40</v>
      </c>
      <c r="AA4043">
        <v>2206</v>
      </c>
      <c r="AB4043" s="46" t="b">
        <v>0</v>
      </c>
      <c r="AD4043" s="8"/>
    </row>
    <row r="4044" ht="14.25" customHeight="1">
      <c r="A4044" s="38">
        <v>1287</v>
      </c>
      <c r="B4044" s="46" t="s">
        <v>53</v>
      </c>
      <c r="C4044" s="46" t="s">
        <v>45</v>
      </c>
      <c r="D4044" s="46" t="s">
        <v>4934</v>
      </c>
      <c r="E4044" s="46" t="s">
        <v>4935</v>
      </c>
      <c r="F4044" t="s">
        <v>48</v>
      </c>
      <c r="G4044" s="46" t="s">
        <v>49</v>
      </c>
      <c r="H4044">
        <v>0.04073802778</v>
      </c>
      <c r="I4044" t="s">
        <v>37</v>
      </c>
      <c r="L4044" t="s">
        <v>50</v>
      </c>
      <c r="M4044" t="s">
        <v>39</v>
      </c>
      <c r="N4044" s="40"/>
      <c r="O4044" s="40"/>
      <c r="P4044" s="40"/>
      <c r="Q4044" s="40"/>
      <c r="R4044" s="39"/>
      <c r="S4044" s="39"/>
      <c r="T4044" s="39"/>
      <c r="U4044" s="40"/>
      <c r="V4044" s="39"/>
      <c r="W4044" s="69"/>
      <c r="Y4044" t="s">
        <v>40</v>
      </c>
      <c r="AA4044">
        <v>2206</v>
      </c>
      <c r="AB4044" s="46" t="b">
        <v>0</v>
      </c>
      <c r="AD4044" s="8"/>
    </row>
    <row r="4045" ht="14.25" customHeight="1">
      <c r="A4045" s="38">
        <v>1308</v>
      </c>
      <c r="B4045" s="46" t="s">
        <v>41</v>
      </c>
      <c r="C4045" s="46" t="s">
        <v>42</v>
      </c>
      <c r="D4045" s="46" t="s">
        <v>4934</v>
      </c>
      <c r="E4045" s="46" t="s">
        <v>4935</v>
      </c>
      <c r="F4045" t="s">
        <v>35</v>
      </c>
      <c r="G4045" s="12" t="s">
        <v>36</v>
      </c>
      <c r="H4045">
        <v>0.120226443461741</v>
      </c>
      <c r="I4045" t="s">
        <v>37</v>
      </c>
      <c r="K4045" s="47" t="s">
        <v>43</v>
      </c>
      <c r="L4045" s="47" t="str">
        <f>((I4045&amp;A4045)&amp;"-")&amp;B4045</f>
        <v>REF1308-Abraham M.H. and Acree Jr. W.E. The solubility of liquid and solid compounds in dry octan-1-ol. Chemosphere (2013)</v>
      </c>
      <c r="M4045" t="s">
        <v>39</v>
      </c>
      <c r="N4045" s="71"/>
      <c r="O4045" s="71"/>
      <c r="P4045" s="71"/>
      <c r="Q4045" s="71"/>
      <c r="R4045" s="29"/>
      <c r="S4045" s="29"/>
      <c r="T4045" s="29"/>
      <c r="U4045" s="71"/>
      <c r="V4045" s="29"/>
      <c r="W4045" s="60"/>
      <c r="Y4045" t="s">
        <v>40</v>
      </c>
      <c r="AA4045">
        <v>2206</v>
      </c>
      <c r="AB4045" t="b">
        <f>if((W4045=""),false,true)</f>
        <v>0</v>
      </c>
      <c r="AD4045" s="37"/>
    </row>
    <row r="4046" ht="14.25" customHeight="1">
      <c r="A4046" s="38">
        <v>1283</v>
      </c>
      <c r="B4046" s="46" t="s">
        <v>31</v>
      </c>
      <c r="C4046" s="46" t="s">
        <v>32</v>
      </c>
      <c r="D4046" s="46" t="s">
        <v>4936</v>
      </c>
      <c r="E4046" s="46" t="s">
        <v>4937</v>
      </c>
      <c r="F4046" t="s">
        <v>35</v>
      </c>
      <c r="G4046" s="46" t="s">
        <v>36</v>
      </c>
      <c r="H4046">
        <v>0.1202264435</v>
      </c>
      <c r="I4046" t="s">
        <v>37</v>
      </c>
      <c r="L4046" t="s">
        <v>38</v>
      </c>
      <c r="M4046" t="s">
        <v>39</v>
      </c>
      <c r="N4046" s="40"/>
      <c r="O4046" s="40"/>
      <c r="P4046" s="40"/>
      <c r="Q4046" s="40"/>
      <c r="R4046" s="39"/>
      <c r="S4046" s="39"/>
      <c r="T4046" s="39"/>
      <c r="U4046" s="40"/>
      <c r="V4046" s="39"/>
      <c r="W4046" s="69"/>
      <c r="Y4046" t="s">
        <v>40</v>
      </c>
      <c r="AA4046">
        <v>5976</v>
      </c>
      <c r="AB4046" s="46" t="b">
        <f>if((W4046=""),false,true)</f>
        <v>0</v>
      </c>
      <c r="AD4046" s="8"/>
    </row>
    <row r="4047" ht="14.25" customHeight="1">
      <c r="A4047" s="38">
        <v>1308</v>
      </c>
      <c r="B4047" s="46" t="s">
        <v>41</v>
      </c>
      <c r="C4047" s="46" t="s">
        <v>42</v>
      </c>
      <c r="D4047" s="46" t="s">
        <v>4936</v>
      </c>
      <c r="E4047" s="46" t="s">
        <v>4938</v>
      </c>
      <c r="F4047" t="s">
        <v>35</v>
      </c>
      <c r="G4047" s="12" t="s">
        <v>36</v>
      </c>
      <c r="H4047">
        <v>0.120226443461741</v>
      </c>
      <c r="I4047" t="s">
        <v>37</v>
      </c>
      <c r="K4047" s="47" t="s">
        <v>43</v>
      </c>
      <c r="L4047" s="47" t="str">
        <f>((I4047&amp;A4047)&amp;"-")&amp;B4047</f>
        <v>REF1308-Abraham M.H. and Acree Jr. W.E. The solubility of liquid and solid compounds in dry octan-1-ol. Chemosphere (2013)</v>
      </c>
      <c r="M4047" t="s">
        <v>39</v>
      </c>
      <c r="N4047" s="71"/>
      <c r="O4047" s="71"/>
      <c r="P4047" s="71"/>
      <c r="Q4047" s="71"/>
      <c r="R4047" s="29"/>
      <c r="S4047" s="29"/>
      <c r="T4047" s="29"/>
      <c r="U4047" s="71"/>
      <c r="V4047" s="29"/>
      <c r="W4047" s="60"/>
      <c r="Y4047" t="s">
        <v>40</v>
      </c>
      <c r="AA4047">
        <v>5976</v>
      </c>
      <c r="AB4047" t="b">
        <f>if((W4047=""),false,true)</f>
        <v>0</v>
      </c>
      <c r="AD4047" s="37"/>
    </row>
    <row r="4048" ht="14.25" customHeight="1">
      <c r="A4048" s="38">
        <v>1268</v>
      </c>
      <c r="B4048" s="46" t="s">
        <v>3548</v>
      </c>
      <c r="C4048" s="46" t="s">
        <v>3549</v>
      </c>
      <c r="D4048" s="46" t="s">
        <v>4939</v>
      </c>
      <c r="E4048" s="46" t="s">
        <v>4933</v>
      </c>
      <c r="F4048" s="7" t="s">
        <v>1281</v>
      </c>
      <c r="G4048" s="7" t="s">
        <v>2411</v>
      </c>
      <c r="H4048">
        <v>1.22033840543461</v>
      </c>
      <c r="I4048" t="s">
        <v>37</v>
      </c>
      <c r="K4048" t="s">
        <v>43</v>
      </c>
      <c r="L4048" t="s">
        <v>3553</v>
      </c>
      <c r="M4048" t="s">
        <v>39</v>
      </c>
      <c r="N4048" s="40"/>
      <c r="O4048" s="40"/>
      <c r="P4048" s="40"/>
      <c r="Q4048" s="40"/>
      <c r="R4048" s="39"/>
      <c r="S4048" s="39"/>
      <c r="T4048" s="39"/>
      <c r="U4048" s="40"/>
      <c r="V4048" s="39"/>
      <c r="W4048" s="69"/>
      <c r="Y4048" t="s">
        <v>40</v>
      </c>
      <c r="AA4048">
        <v>2197</v>
      </c>
      <c r="AB4048" s="46" t="b">
        <f>if((W4048=""),false,true)</f>
        <v>0</v>
      </c>
      <c r="AD4048" s="8"/>
    </row>
    <row r="4049" ht="14.25" customHeight="1">
      <c r="A4049" s="38">
        <v>1287</v>
      </c>
      <c r="B4049" s="46" t="s">
        <v>53</v>
      </c>
      <c r="C4049" s="46" t="s">
        <v>45</v>
      </c>
      <c r="D4049" s="46" t="s">
        <v>4940</v>
      </c>
      <c r="E4049" s="46" t="s">
        <v>4941</v>
      </c>
      <c r="F4049" t="s">
        <v>48</v>
      </c>
      <c r="G4049" s="46" t="s">
        <v>49</v>
      </c>
      <c r="H4049">
        <v>0.000002951209</v>
      </c>
      <c r="I4049" t="s">
        <v>37</v>
      </c>
      <c r="L4049" t="s">
        <v>50</v>
      </c>
      <c r="M4049" t="s">
        <v>39</v>
      </c>
      <c r="N4049" s="40"/>
      <c r="O4049" s="40"/>
      <c r="P4049" s="40"/>
      <c r="Q4049" s="40"/>
      <c r="R4049" s="39"/>
      <c r="S4049" s="39"/>
      <c r="T4049" s="39"/>
      <c r="U4049" s="40"/>
      <c r="V4049" s="39"/>
      <c r="W4049" s="69"/>
      <c r="Y4049" t="s">
        <v>40</v>
      </c>
      <c r="AA4049">
        <v>2229</v>
      </c>
      <c r="AB4049" s="46" t="b">
        <v>0</v>
      </c>
      <c r="AD4049" s="8"/>
    </row>
    <row r="4050" ht="14.25" customHeight="1">
      <c r="A4050" s="38">
        <v>1287</v>
      </c>
      <c r="B4050" s="46" t="s">
        <v>53</v>
      </c>
      <c r="C4050" s="46" t="s">
        <v>45</v>
      </c>
      <c r="D4050" s="46" t="s">
        <v>4942</v>
      </c>
      <c r="E4050" s="46" t="s">
        <v>4943</v>
      </c>
      <c r="F4050" t="s">
        <v>48</v>
      </c>
      <c r="G4050" s="46" t="s">
        <v>49</v>
      </c>
      <c r="H4050">
        <v>0.000019498446</v>
      </c>
      <c r="I4050" t="s">
        <v>37</v>
      </c>
      <c r="L4050" t="s">
        <v>50</v>
      </c>
      <c r="M4050" t="s">
        <v>39</v>
      </c>
      <c r="N4050" s="40"/>
      <c r="O4050" s="40"/>
      <c r="P4050" s="40"/>
      <c r="Q4050" s="40"/>
      <c r="R4050" s="39"/>
      <c r="S4050" s="39"/>
      <c r="T4050" s="39"/>
      <c r="U4050" s="40"/>
      <c r="V4050" s="39"/>
      <c r="W4050" s="69"/>
      <c r="Y4050" t="s">
        <v>40</v>
      </c>
      <c r="AA4050">
        <v>49560</v>
      </c>
      <c r="AB4050" s="46" t="b">
        <v>0</v>
      </c>
      <c r="AD4050" s="8"/>
    </row>
    <row r="4051" ht="14.25" customHeight="1">
      <c r="A4051" s="38">
        <v>1287</v>
      </c>
      <c r="B4051" s="46" t="s">
        <v>53</v>
      </c>
      <c r="C4051" s="46" t="s">
        <v>45</v>
      </c>
      <c r="D4051" s="46" t="s">
        <v>4944</v>
      </c>
      <c r="E4051" s="46" t="s">
        <v>4945</v>
      </c>
      <c r="F4051" t="s">
        <v>48</v>
      </c>
      <c r="G4051" s="46" t="s">
        <v>49</v>
      </c>
      <c r="H4051">
        <v>0.000013182567</v>
      </c>
      <c r="I4051" t="s">
        <v>37</v>
      </c>
      <c r="L4051" t="s">
        <v>50</v>
      </c>
      <c r="M4051" t="s">
        <v>39</v>
      </c>
      <c r="N4051" s="40"/>
      <c r="O4051" s="40"/>
      <c r="P4051" s="40"/>
      <c r="Q4051" s="40"/>
      <c r="R4051" s="39"/>
      <c r="S4051" s="39"/>
      <c r="T4051" s="39"/>
      <c r="U4051" s="40"/>
      <c r="V4051" s="39"/>
      <c r="W4051" s="69"/>
      <c r="Y4051" t="s">
        <v>40</v>
      </c>
      <c r="AA4051">
        <v>26771</v>
      </c>
      <c r="AB4051" s="46" t="b">
        <v>0</v>
      </c>
      <c r="AD4051" s="8"/>
    </row>
    <row r="4052" ht="14.25" customHeight="1">
      <c r="A4052" s="38">
        <v>1287</v>
      </c>
      <c r="B4052" s="46" t="s">
        <v>53</v>
      </c>
      <c r="C4052" s="46" t="s">
        <v>45</v>
      </c>
      <c r="D4052" s="46" t="s">
        <v>4946</v>
      </c>
      <c r="E4052" s="46" t="s">
        <v>4947</v>
      </c>
      <c r="F4052" t="s">
        <v>48</v>
      </c>
      <c r="G4052" s="46" t="s">
        <v>49</v>
      </c>
      <c r="H4052">
        <v>0.000063095734</v>
      </c>
      <c r="I4052" t="s">
        <v>37</v>
      </c>
      <c r="L4052" t="s">
        <v>50</v>
      </c>
      <c r="M4052" t="s">
        <v>39</v>
      </c>
      <c r="N4052" s="40"/>
      <c r="O4052" s="40"/>
      <c r="P4052" s="40"/>
      <c r="Q4052" s="40"/>
      <c r="R4052" s="39"/>
      <c r="S4052" s="39"/>
      <c r="T4052" s="39"/>
      <c r="U4052" s="40"/>
      <c r="V4052" s="39"/>
      <c r="W4052" s="69"/>
      <c r="Y4052" t="s">
        <v>40</v>
      </c>
      <c r="AA4052">
        <v>12397</v>
      </c>
      <c r="AB4052" s="46" t="b">
        <v>0</v>
      </c>
      <c r="AD4052" s="8"/>
    </row>
    <row r="4053" ht="14.25" customHeight="1">
      <c r="A4053" s="38">
        <v>1287</v>
      </c>
      <c r="B4053" s="46" t="s">
        <v>53</v>
      </c>
      <c r="C4053" s="46" t="s">
        <v>45</v>
      </c>
      <c r="D4053" s="46" t="s">
        <v>4948</v>
      </c>
      <c r="E4053" s="46" t="s">
        <v>4949</v>
      </c>
      <c r="F4053" t="s">
        <v>48</v>
      </c>
      <c r="G4053" s="46" t="s">
        <v>49</v>
      </c>
      <c r="H4053">
        <v>0.002089296131</v>
      </c>
      <c r="I4053" t="s">
        <v>37</v>
      </c>
      <c r="L4053" t="s">
        <v>50</v>
      </c>
      <c r="M4053" t="s">
        <v>39</v>
      </c>
      <c r="N4053" s="40"/>
      <c r="O4053" s="40"/>
      <c r="P4053" s="40"/>
      <c r="Q4053" s="40"/>
      <c r="R4053" s="39"/>
      <c r="S4053" s="39"/>
      <c r="T4053" s="39"/>
      <c r="U4053" s="40"/>
      <c r="V4053" s="39"/>
      <c r="W4053" s="69"/>
      <c r="Y4053" t="s">
        <v>40</v>
      </c>
      <c r="AA4053">
        <v>2238</v>
      </c>
      <c r="AB4053" s="46" t="b">
        <v>0</v>
      </c>
      <c r="AD4053" s="8"/>
    </row>
    <row r="4054" ht="14.25" customHeight="1">
      <c r="A4054" s="38">
        <v>1287</v>
      </c>
      <c r="B4054" s="46" t="s">
        <v>53</v>
      </c>
      <c r="C4054" s="46" t="s">
        <v>45</v>
      </c>
      <c r="D4054" s="46" t="s">
        <v>4950</v>
      </c>
      <c r="E4054" s="46" t="s">
        <v>4951</v>
      </c>
      <c r="F4054" t="s">
        <v>48</v>
      </c>
      <c r="G4054" s="46" t="s">
        <v>49</v>
      </c>
      <c r="H4054">
        <v>0.000024547089</v>
      </c>
      <c r="I4054" t="s">
        <v>37</v>
      </c>
      <c r="L4054" t="s">
        <v>50</v>
      </c>
      <c r="M4054" t="s">
        <v>39</v>
      </c>
      <c r="N4054" s="40"/>
      <c r="O4054" s="40"/>
      <c r="P4054" s="40"/>
      <c r="Q4054" s="40"/>
      <c r="R4054" s="39"/>
      <c r="S4054" s="39"/>
      <c r="T4054" s="39"/>
      <c r="U4054" s="40"/>
      <c r="V4054" s="39"/>
      <c r="W4054" s="69"/>
      <c r="Y4054" t="s">
        <v>40</v>
      </c>
      <c r="AA4054">
        <v>13324</v>
      </c>
      <c r="AB4054" s="46" t="b">
        <v>0</v>
      </c>
      <c r="AD4054" s="8"/>
    </row>
    <row r="4055" ht="14.25" customHeight="1">
      <c r="A4055" s="38">
        <v>206</v>
      </c>
      <c r="B4055" s="46" t="s">
        <v>1684</v>
      </c>
      <c r="C4055" s="46" t="s">
        <v>4952</v>
      </c>
      <c r="D4055" s="46" t="s">
        <v>4953</v>
      </c>
      <c r="E4055" s="46" t="s">
        <v>4954</v>
      </c>
      <c r="F4055" s="41" t="s">
        <v>429</v>
      </c>
      <c r="G4055" s="41" t="s">
        <v>430</v>
      </c>
      <c r="H4055" s="65">
        <v>1.3</v>
      </c>
      <c r="I4055" t="s">
        <v>431</v>
      </c>
      <c r="K4055" s="46"/>
      <c r="L4055" s="46" t="s">
        <v>4955</v>
      </c>
      <c r="M4055" t="s">
        <v>4956</v>
      </c>
      <c r="N4055" s="40"/>
      <c r="O4055" s="40"/>
      <c r="P4055" s="40"/>
      <c r="Q4055" s="40"/>
      <c r="R4055" s="39"/>
      <c r="S4055" s="39"/>
      <c r="T4055" s="39"/>
      <c r="U4055" s="40"/>
      <c r="V4055" s="39"/>
      <c r="W4055" s="69"/>
      <c r="Y4055" t="s">
        <v>40</v>
      </c>
      <c r="Z4055" t="s">
        <v>40</v>
      </c>
      <c r="AA4055">
        <v>10400</v>
      </c>
      <c r="AB4055" s="46" t="b">
        <v>0</v>
      </c>
      <c r="AD4055" s="8"/>
    </row>
    <row r="4056" ht="14.25" customHeight="1">
      <c r="A4056" s="38">
        <v>212</v>
      </c>
      <c r="B4056" s="44" t="s">
        <v>1192</v>
      </c>
      <c r="C4056" s="46" t="s">
        <v>4957</v>
      </c>
      <c r="D4056" s="46" t="s">
        <v>4953</v>
      </c>
      <c r="E4056" s="46" t="s">
        <v>4954</v>
      </c>
      <c r="F4056" s="41" t="s">
        <v>689</v>
      </c>
      <c r="G4056" s="41" t="s">
        <v>762</v>
      </c>
      <c r="H4056" s="65">
        <v>3.696</v>
      </c>
      <c r="I4056" t="s">
        <v>431</v>
      </c>
      <c r="K4056" s="46"/>
      <c r="L4056" s="46" t="s">
        <v>4958</v>
      </c>
      <c r="M4056" t="s">
        <v>4956</v>
      </c>
      <c r="N4056" s="40"/>
      <c r="O4056" s="40"/>
      <c r="P4056" s="40"/>
      <c r="Q4056" s="40"/>
      <c r="R4056" s="39"/>
      <c r="S4056" s="39"/>
      <c r="T4056" s="39"/>
      <c r="U4056" s="40"/>
      <c r="V4056" s="39"/>
      <c r="W4056" s="69"/>
      <c r="Y4056" t="s">
        <v>40</v>
      </c>
      <c r="AA4056">
        <v>10400</v>
      </c>
      <c r="AB4056" s="46" t="b">
        <v>0</v>
      </c>
      <c r="AD4056" s="8"/>
    </row>
    <row r="4057" ht="14.25" customHeight="1">
      <c r="A4057" s="38">
        <v>212</v>
      </c>
      <c r="B4057" s="44" t="s">
        <v>1684</v>
      </c>
      <c r="C4057" s="46" t="s">
        <v>4957</v>
      </c>
      <c r="D4057" s="46" t="s">
        <v>4953</v>
      </c>
      <c r="E4057" s="46" t="s">
        <v>4954</v>
      </c>
      <c r="F4057" s="41" t="s">
        <v>429</v>
      </c>
      <c r="G4057" s="41" t="s">
        <v>430</v>
      </c>
      <c r="H4057" s="65">
        <v>1.24</v>
      </c>
      <c r="I4057" t="s">
        <v>431</v>
      </c>
      <c r="K4057" s="46"/>
      <c r="L4057" s="46" t="s">
        <v>4959</v>
      </c>
      <c r="M4057" t="s">
        <v>4956</v>
      </c>
      <c r="N4057" s="40"/>
      <c r="O4057" s="40"/>
      <c r="P4057" s="40"/>
      <c r="Q4057" s="40"/>
      <c r="R4057" s="39"/>
      <c r="S4057" s="39"/>
      <c r="T4057" s="39"/>
      <c r="U4057" s="40"/>
      <c r="V4057" s="39"/>
      <c r="W4057" s="69"/>
      <c r="Y4057" t="s">
        <v>40</v>
      </c>
      <c r="AA4057">
        <v>10400</v>
      </c>
      <c r="AB4057" s="46" t="b">
        <v>0</v>
      </c>
      <c r="AD4057" s="8"/>
    </row>
    <row r="4058" ht="14.25" customHeight="1">
      <c r="A4058" s="38">
        <v>212</v>
      </c>
      <c r="B4058" s="44" t="s">
        <v>1685</v>
      </c>
      <c r="C4058" s="46" t="s">
        <v>4957</v>
      </c>
      <c r="D4058" s="46" t="s">
        <v>4953</v>
      </c>
      <c r="E4058" s="46" t="s">
        <v>4954</v>
      </c>
      <c r="F4058" s="41" t="s">
        <v>238</v>
      </c>
      <c r="G4058" s="41" t="s">
        <v>239</v>
      </c>
      <c r="H4058" s="65">
        <v>4.091</v>
      </c>
      <c r="I4058" t="s">
        <v>431</v>
      </c>
      <c r="K4058" s="46"/>
      <c r="L4058" s="46" t="s">
        <v>4960</v>
      </c>
      <c r="M4058" t="s">
        <v>4956</v>
      </c>
      <c r="N4058" s="40"/>
      <c r="O4058" s="40"/>
      <c r="P4058" s="40"/>
      <c r="Q4058" s="40"/>
      <c r="R4058" s="39"/>
      <c r="S4058" s="39"/>
      <c r="T4058" s="39"/>
      <c r="U4058" s="40"/>
      <c r="V4058" s="39"/>
      <c r="W4058" s="69"/>
      <c r="Y4058" t="s">
        <v>40</v>
      </c>
      <c r="AA4058">
        <v>10400</v>
      </c>
      <c r="AB4058" s="46" t="b">
        <v>0</v>
      </c>
      <c r="AD4058" s="8"/>
    </row>
    <row r="4059" ht="14.25" customHeight="1">
      <c r="A4059" s="38">
        <v>212</v>
      </c>
      <c r="B4059" s="44" t="s">
        <v>425</v>
      </c>
      <c r="C4059" s="46" t="s">
        <v>4957</v>
      </c>
      <c r="D4059" s="46" t="s">
        <v>4953</v>
      </c>
      <c r="E4059" s="46" t="s">
        <v>4954</v>
      </c>
      <c r="F4059" s="41" t="s">
        <v>731</v>
      </c>
      <c r="G4059" s="41" t="s">
        <v>767</v>
      </c>
      <c r="H4059" s="65">
        <v>3.558</v>
      </c>
      <c r="I4059" t="s">
        <v>431</v>
      </c>
      <c r="K4059" s="46"/>
      <c r="L4059" s="46" t="s">
        <v>4961</v>
      </c>
      <c r="M4059" t="s">
        <v>4956</v>
      </c>
      <c r="N4059" s="40"/>
      <c r="O4059" s="40"/>
      <c r="P4059" s="40"/>
      <c r="Q4059" s="40"/>
      <c r="R4059" s="39"/>
      <c r="S4059" s="39"/>
      <c r="T4059" s="39"/>
      <c r="U4059" s="40"/>
      <c r="V4059" s="39"/>
      <c r="W4059" s="69"/>
      <c r="Y4059" t="s">
        <v>40</v>
      </c>
      <c r="AA4059">
        <v>10400</v>
      </c>
      <c r="AB4059" s="46" t="b">
        <v>0</v>
      </c>
      <c r="AD4059" s="8"/>
    </row>
    <row r="4060" ht="14.25" customHeight="1">
      <c r="A4060" s="38">
        <v>213</v>
      </c>
      <c r="B4060" s="44" t="s">
        <v>1684</v>
      </c>
      <c r="C4060" s="46" t="s">
        <v>4962</v>
      </c>
      <c r="D4060" s="46" t="s">
        <v>4953</v>
      </c>
      <c r="E4060" s="46" t="s">
        <v>4954</v>
      </c>
      <c r="F4060" s="41" t="s">
        <v>434</v>
      </c>
      <c r="G4060" s="41" t="s">
        <v>435</v>
      </c>
      <c r="H4060" s="65">
        <v>1.48</v>
      </c>
      <c r="I4060" t="s">
        <v>431</v>
      </c>
      <c r="K4060" s="46"/>
      <c r="L4060" s="46" t="s">
        <v>4963</v>
      </c>
      <c r="M4060" t="s">
        <v>4956</v>
      </c>
      <c r="N4060" s="40"/>
      <c r="O4060" s="40"/>
      <c r="P4060" s="40"/>
      <c r="Q4060" s="40"/>
      <c r="R4060" s="39"/>
      <c r="S4060" s="39"/>
      <c r="T4060" s="39"/>
      <c r="U4060" s="40"/>
      <c r="V4060" s="39"/>
      <c r="W4060" s="69"/>
      <c r="Y4060" t="s">
        <v>40</v>
      </c>
      <c r="AA4060">
        <v>10400</v>
      </c>
      <c r="AB4060" s="46" t="b">
        <v>0</v>
      </c>
      <c r="AD4060" s="8"/>
    </row>
    <row r="4061" ht="14.25" customHeight="1">
      <c r="A4061" s="38">
        <v>215</v>
      </c>
      <c r="B4061" s="46" t="s">
        <v>4964</v>
      </c>
      <c r="C4061" s="46" t="s">
        <v>4965</v>
      </c>
      <c r="D4061" s="46" t="s">
        <v>4953</v>
      </c>
      <c r="E4061" s="46" t="s">
        <v>4954</v>
      </c>
      <c r="F4061" s="46" t="s">
        <v>584</v>
      </c>
      <c r="G4061" s="46" t="s">
        <v>585</v>
      </c>
      <c r="H4061">
        <v>1.431</v>
      </c>
      <c r="I4061" t="s">
        <v>431</v>
      </c>
      <c r="K4061" t="s">
        <v>4966</v>
      </c>
      <c r="L4061" t="s">
        <v>4967</v>
      </c>
      <c r="M4061" t="s">
        <v>4956</v>
      </c>
      <c r="Y4061" t="s">
        <v>40</v>
      </c>
      <c r="AA4061">
        <v>10400</v>
      </c>
      <c r="AB4061" s="46" t="b">
        <v>0</v>
      </c>
    </row>
    <row r="4062" ht="14.25" customHeight="1">
      <c r="A4062" s="38">
        <v>215</v>
      </c>
      <c r="B4062" s="46" t="s">
        <v>4968</v>
      </c>
      <c r="C4062" s="46" t="s">
        <v>4965</v>
      </c>
      <c r="D4062" s="46" t="s">
        <v>4953</v>
      </c>
      <c r="E4062" s="46" t="s">
        <v>4954</v>
      </c>
      <c r="F4062" s="46" t="s">
        <v>715</v>
      </c>
      <c r="G4062" s="46" t="s">
        <v>716</v>
      </c>
      <c r="H4062">
        <v>1.469</v>
      </c>
      <c r="I4062" t="s">
        <v>431</v>
      </c>
      <c r="K4062" t="s">
        <v>4966</v>
      </c>
      <c r="L4062" t="s">
        <v>4969</v>
      </c>
      <c r="M4062" t="s">
        <v>4956</v>
      </c>
      <c r="Y4062" t="s">
        <v>40</v>
      </c>
      <c r="AA4062">
        <v>10400</v>
      </c>
      <c r="AB4062" s="46" t="b">
        <v>0</v>
      </c>
    </row>
    <row r="4063" ht="14.25" customHeight="1">
      <c r="A4063" s="38">
        <v>217</v>
      </c>
      <c r="B4063" s="44" t="s">
        <v>1684</v>
      </c>
      <c r="C4063" s="46" t="s">
        <v>4970</v>
      </c>
      <c r="D4063" s="46" t="s">
        <v>4953</v>
      </c>
      <c r="E4063" s="46" t="s">
        <v>4954</v>
      </c>
      <c r="F4063" s="41" t="s">
        <v>3499</v>
      </c>
      <c r="G4063" s="41" t="s">
        <v>3500</v>
      </c>
      <c r="H4063" s="65">
        <v>3.657</v>
      </c>
      <c r="I4063" t="s">
        <v>431</v>
      </c>
      <c r="K4063" s="46"/>
      <c r="L4063" s="46" t="s">
        <v>4971</v>
      </c>
      <c r="M4063" t="s">
        <v>4956</v>
      </c>
      <c r="N4063" s="40"/>
      <c r="O4063" s="40"/>
      <c r="P4063" s="40"/>
      <c r="Q4063" s="40"/>
      <c r="R4063" s="39"/>
      <c r="S4063" s="39"/>
      <c r="T4063" s="39"/>
      <c r="U4063" s="40"/>
      <c r="V4063" s="39"/>
      <c r="W4063" s="69"/>
      <c r="Y4063" t="s">
        <v>40</v>
      </c>
      <c r="AA4063">
        <v>10400</v>
      </c>
      <c r="AB4063" s="46" t="b">
        <v>0</v>
      </c>
      <c r="AD4063" s="8"/>
    </row>
    <row r="4064" ht="14.25" customHeight="1">
      <c r="A4064" s="38">
        <v>21</v>
      </c>
      <c r="B4064" s="44" t="s">
        <v>425</v>
      </c>
      <c r="C4064" s="46" t="s">
        <v>1641</v>
      </c>
      <c r="D4064" s="46" t="s">
        <v>4972</v>
      </c>
      <c r="E4064" s="46" t="s">
        <v>4973</v>
      </c>
      <c r="F4064" s="41" t="s">
        <v>434</v>
      </c>
      <c r="G4064" s="41" t="s">
        <v>435</v>
      </c>
      <c r="H4064" s="65">
        <v>9.85</v>
      </c>
      <c r="I4064" t="s">
        <v>431</v>
      </c>
      <c r="K4064" s="46"/>
      <c r="L4064" s="46" t="str">
        <f>((I4064&amp;A4064)&amp;"-")&amp;B4064</f>
        <v>ONSC21-2-</v>
      </c>
      <c r="M4064" t="s">
        <v>1191</v>
      </c>
      <c r="N4064" s="40"/>
      <c r="O4064" s="40"/>
      <c r="P4064" s="40"/>
      <c r="Q4064" s="40"/>
      <c r="R4064" s="39"/>
      <c r="S4064" s="39"/>
      <c r="T4064" s="39"/>
      <c r="U4064" s="40"/>
      <c r="V4064" s="39"/>
      <c r="W4064" s="69"/>
      <c r="Y4064" t="s">
        <v>294</v>
      </c>
      <c r="AA4064">
        <v>235</v>
      </c>
      <c r="AB4064" t="b">
        <f>if((W4064=""),false,true)</f>
        <v>0</v>
      </c>
      <c r="AD4064" s="8"/>
    </row>
    <row r="4065" ht="1.5" customHeight="1">
      <c r="A4065" s="26">
        <v>1167</v>
      </c>
      <c r="B4065" s="44" t="s">
        <v>4974</v>
      </c>
      <c r="C4065" s="46" t="s">
        <v>4975</v>
      </c>
      <c r="D4065" s="46" t="s">
        <v>4972</v>
      </c>
      <c r="E4065" s="46" t="s">
        <v>4973</v>
      </c>
      <c r="F4065" s="41" t="s">
        <v>48</v>
      </c>
      <c r="G4065" s="41" t="s">
        <v>49</v>
      </c>
      <c r="H4065" s="46" t="s">
        <v>4976</v>
      </c>
      <c r="I4065" s="46" t="s">
        <v>37</v>
      </c>
      <c r="J4065" s="46" t="s">
        <v>4976</v>
      </c>
      <c r="K4065" s="46" t="s">
        <v>43</v>
      </c>
      <c r="L4065" s="47" t="s">
        <v>4977</v>
      </c>
      <c r="M4065" s="46" t="s">
        <v>1191</v>
      </c>
      <c r="N4065" s="25">
        <v>0.42</v>
      </c>
      <c r="O4065" s="25"/>
      <c r="P4065" s="25"/>
      <c r="Q4065" s="25">
        <v>1.05</v>
      </c>
      <c r="R4065" s="58">
        <v>100</v>
      </c>
      <c r="S4065" s="58">
        <v>0.4</v>
      </c>
      <c r="T4065" s="58"/>
      <c r="U4065" s="25"/>
      <c r="V4065" s="58"/>
      <c r="W4065" s="75"/>
      <c r="X4065" s="46"/>
      <c r="Y4065" t="s">
        <v>294</v>
      </c>
      <c r="Z4065" s="46"/>
      <c r="AA4065" s="72" t="s">
        <v>4978</v>
      </c>
      <c r="AB4065" s="46" t="b">
        <f>if((W4065=""),false,true)</f>
        <v>0</v>
      </c>
      <c r="AC4065" s="46"/>
      <c r="AD4065" s="28"/>
      <c r="AE4065" s="46"/>
      <c r="AF4065" s="46"/>
    </row>
    <row r="4066" ht="14.25" customHeight="1">
      <c r="A4066" s="38">
        <v>1287</v>
      </c>
      <c r="B4066" s="46" t="s">
        <v>53</v>
      </c>
      <c r="C4066" s="46" t="s">
        <v>45</v>
      </c>
      <c r="D4066" s="46" t="s">
        <v>4972</v>
      </c>
      <c r="E4066" s="46" t="s">
        <v>4979</v>
      </c>
      <c r="F4066" t="s">
        <v>48</v>
      </c>
      <c r="G4066" s="46" t="s">
        <v>49</v>
      </c>
      <c r="H4066">
        <v>0.064565422903</v>
      </c>
      <c r="I4066" t="s">
        <v>37</v>
      </c>
      <c r="L4066" t="s">
        <v>50</v>
      </c>
      <c r="M4066" t="s">
        <v>39</v>
      </c>
      <c r="N4066" s="40"/>
      <c r="O4066" s="40"/>
      <c r="P4066" s="40"/>
      <c r="Q4066" s="40"/>
      <c r="R4066" s="39"/>
      <c r="S4066" s="39"/>
      <c r="T4066" s="39"/>
      <c r="U4066" s="40"/>
      <c r="V4066" s="39"/>
      <c r="W4066" s="69"/>
      <c r="Y4066" t="s">
        <v>294</v>
      </c>
      <c r="AA4066">
        <v>235</v>
      </c>
      <c r="AB4066" s="46" t="b">
        <v>0</v>
      </c>
      <c r="AD4066" s="8"/>
    </row>
    <row r="4067" ht="14.25" customHeight="1">
      <c r="A4067" s="38">
        <v>1287</v>
      </c>
      <c r="B4067" s="46" t="s">
        <v>174</v>
      </c>
      <c r="C4067" s="46" t="s">
        <v>45</v>
      </c>
      <c r="D4067" s="46" t="s">
        <v>4972</v>
      </c>
      <c r="E4067" s="46" t="s">
        <v>4980</v>
      </c>
      <c r="F4067" t="s">
        <v>48</v>
      </c>
      <c r="G4067" s="46" t="s">
        <v>49</v>
      </c>
      <c r="H4067">
        <v>0.064565422903</v>
      </c>
      <c r="I4067" t="s">
        <v>37</v>
      </c>
      <c r="L4067" t="s">
        <v>50</v>
      </c>
      <c r="M4067" t="s">
        <v>39</v>
      </c>
      <c r="N4067" s="40"/>
      <c r="O4067" s="40"/>
      <c r="P4067" s="40"/>
      <c r="Q4067" s="40"/>
      <c r="R4067" s="39"/>
      <c r="S4067" s="39"/>
      <c r="T4067" s="39"/>
      <c r="U4067" s="40"/>
      <c r="V4067" s="39"/>
      <c r="W4067" s="69"/>
      <c r="Y4067" t="s">
        <v>294</v>
      </c>
      <c r="AA4067">
        <v>235</v>
      </c>
      <c r="AB4067" s="46" t="b">
        <v>0</v>
      </c>
      <c r="AD4067" s="8"/>
    </row>
    <row r="4068" ht="14.25" customHeight="1">
      <c r="A4068" s="38">
        <v>981</v>
      </c>
      <c r="B4068" s="44" t="s">
        <v>1926</v>
      </c>
      <c r="C4068" s="46" t="s">
        <v>1219</v>
      </c>
      <c r="D4068" s="46" t="s">
        <v>4981</v>
      </c>
      <c r="E4068" s="46" t="s">
        <v>4982</v>
      </c>
      <c r="F4068" s="41" t="s">
        <v>689</v>
      </c>
      <c r="G4068" s="41" t="s">
        <v>762</v>
      </c>
      <c r="H4068" s="65">
        <f>W4068</f>
        <v>0.4947</v>
      </c>
      <c r="I4068" t="s">
        <v>37</v>
      </c>
      <c r="K4068" s="47" t="s">
        <v>43</v>
      </c>
      <c r="L4068" s="47" t="str">
        <f>((I4068&amp;A4068)&amp;"-")&amp;B4068</f>
        <v>REF981-Li; J.; Masso; J.J.; and Guertin; J.A.; Prediction of drug solubility in an acrylate adhesive based on the drug-polymer interaction parameter and drug solubility in acetonitrile. Journal of Controlled Release; 2002. 83: 211-221</v>
      </c>
      <c r="M4068" t="s">
        <v>39</v>
      </c>
      <c r="N4068" s="71">
        <f>U4068*V4068</f>
        <v>8.0555839</v>
      </c>
      <c r="O4068" s="71">
        <v>100</v>
      </c>
      <c r="P4068" s="71">
        <v>0.786</v>
      </c>
      <c r="Q4068" s="71">
        <v>1.12</v>
      </c>
      <c r="R4068" s="29">
        <f>O4068/P4068</f>
        <v>127.226463104326</v>
      </c>
      <c r="S4068" s="29">
        <f>N4068/Q4068</f>
        <v>7.192485625</v>
      </c>
      <c r="T4068" s="29">
        <f>R4068+S4068</f>
        <v>134.418948729326</v>
      </c>
      <c r="U4068" s="71">
        <v>121.1366</v>
      </c>
      <c r="V4068" s="29">
        <v>0.0665</v>
      </c>
      <c r="W4068" s="60">
        <f>round((V4068/(T4068/1000)),4)</f>
        <v>0.4947</v>
      </c>
      <c r="Y4068" t="s">
        <v>40</v>
      </c>
      <c r="AA4068">
        <v>2241</v>
      </c>
      <c r="AB4068" t="b">
        <v>1</v>
      </c>
      <c r="AD4068" s="37"/>
    </row>
    <row r="4069" ht="14.25" customHeight="1">
      <c r="A4069" s="38">
        <v>1049</v>
      </c>
      <c r="B4069" s="46" t="s">
        <v>922</v>
      </c>
      <c r="C4069" s="46" t="s">
        <v>923</v>
      </c>
      <c r="D4069" s="11" t="s">
        <v>4981</v>
      </c>
      <c r="E4069" s="46" t="s">
        <v>4982</v>
      </c>
      <c r="F4069" s="7" t="s">
        <v>924</v>
      </c>
      <c r="G4069" s="7" t="s">
        <v>925</v>
      </c>
      <c r="H4069">
        <v>0.27861211686298</v>
      </c>
      <c r="I4069" t="s">
        <v>37</v>
      </c>
      <c r="K4069" s="47" t="s">
        <v>43</v>
      </c>
      <c r="L4069" s="47" t="s">
        <v>926</v>
      </c>
      <c r="M4069" t="s">
        <v>39</v>
      </c>
      <c r="N4069" s="71"/>
      <c r="O4069" s="71"/>
      <c r="P4069" s="71"/>
      <c r="Q4069" s="71"/>
      <c r="R4069" s="29"/>
      <c r="S4069" s="29"/>
      <c r="T4069" s="29"/>
      <c r="U4069" s="71"/>
      <c r="V4069" s="29"/>
      <c r="W4069" s="60"/>
      <c r="Y4069" t="s">
        <v>40</v>
      </c>
      <c r="AA4069" s="21">
        <v>2241</v>
      </c>
      <c r="AB4069" t="b">
        <f>if((W4069=""),false,true)</f>
        <v>0</v>
      </c>
      <c r="AD4069" s="37"/>
    </row>
    <row r="4070" ht="14.25" customHeight="1">
      <c r="A4070" s="38">
        <v>1049</v>
      </c>
      <c r="B4070" s="46" t="s">
        <v>922</v>
      </c>
      <c r="C4070" s="46" t="s">
        <v>923</v>
      </c>
      <c r="D4070" s="11" t="s">
        <v>4981</v>
      </c>
      <c r="E4070" s="11" t="s">
        <v>4982</v>
      </c>
      <c r="F4070" s="7" t="s">
        <v>927</v>
      </c>
      <c r="G4070" s="7" t="s">
        <v>928</v>
      </c>
      <c r="H4070">
        <v>0.30831879502494</v>
      </c>
      <c r="I4070" t="s">
        <v>37</v>
      </c>
      <c r="K4070" s="47" t="s">
        <v>43</v>
      </c>
      <c r="L4070" s="47" t="s">
        <v>926</v>
      </c>
      <c r="M4070" t="s">
        <v>39</v>
      </c>
      <c r="N4070" s="71"/>
      <c r="O4070" s="71"/>
      <c r="P4070" s="71"/>
      <c r="Q4070" s="71"/>
      <c r="R4070" s="29"/>
      <c r="S4070" s="29"/>
      <c r="T4070" s="29"/>
      <c r="U4070" s="71"/>
      <c r="V4070" s="29"/>
      <c r="W4070" s="60"/>
      <c r="Y4070" t="s">
        <v>40</v>
      </c>
      <c r="AA4070">
        <v>2241</v>
      </c>
      <c r="AB4070" t="b">
        <f>if((W4070=""),false,true)</f>
        <v>0</v>
      </c>
      <c r="AD4070" s="37"/>
    </row>
    <row r="4071" ht="14.25" customHeight="1">
      <c r="A4071" s="38">
        <v>1049</v>
      </c>
      <c r="B4071" s="46" t="s">
        <v>922</v>
      </c>
      <c r="C4071" s="46" t="s">
        <v>923</v>
      </c>
      <c r="D4071" s="11" t="s">
        <v>4981</v>
      </c>
      <c r="E4071" s="11" t="s">
        <v>4982</v>
      </c>
      <c r="F4071" s="7" t="s">
        <v>929</v>
      </c>
      <c r="G4071" s="7" t="s">
        <v>928</v>
      </c>
      <c r="H4071">
        <v>0.64120957658516</v>
      </c>
      <c r="I4071" t="s">
        <v>37</v>
      </c>
      <c r="K4071" s="47" t="s">
        <v>43</v>
      </c>
      <c r="L4071" s="47" t="s">
        <v>926</v>
      </c>
      <c r="M4071" t="s">
        <v>39</v>
      </c>
      <c r="N4071" s="71"/>
      <c r="O4071" s="71"/>
      <c r="P4071" s="71"/>
      <c r="Q4071" s="71"/>
      <c r="R4071" s="29"/>
      <c r="S4071" s="29"/>
      <c r="T4071" s="29"/>
      <c r="U4071" s="71"/>
      <c r="V4071" s="29"/>
      <c r="W4071" s="60"/>
      <c r="Y4071" t="s">
        <v>40</v>
      </c>
      <c r="AA4071">
        <v>2241</v>
      </c>
      <c r="AB4071" t="b">
        <f>if((W4071=""),false,true)</f>
        <v>0</v>
      </c>
      <c r="AD4071" s="37"/>
    </row>
    <row r="4072" ht="14.25" customHeight="1">
      <c r="A4072" s="38">
        <v>1049</v>
      </c>
      <c r="B4072" s="46" t="s">
        <v>922</v>
      </c>
      <c r="C4072" s="46" t="s">
        <v>923</v>
      </c>
      <c r="D4072" s="11" t="s">
        <v>4981</v>
      </c>
      <c r="E4072" s="11" t="s">
        <v>4982</v>
      </c>
      <c r="F4072" s="7" t="s">
        <v>930</v>
      </c>
      <c r="G4072" s="7" t="s">
        <v>928</v>
      </c>
      <c r="H4072">
        <v>0.40831938633269</v>
      </c>
      <c r="I4072" t="s">
        <v>37</v>
      </c>
      <c r="K4072" s="47" t="s">
        <v>43</v>
      </c>
      <c r="L4072" s="47" t="s">
        <v>926</v>
      </c>
      <c r="M4072" t="s">
        <v>39</v>
      </c>
      <c r="N4072" s="71"/>
      <c r="O4072" s="71"/>
      <c r="P4072" s="71"/>
      <c r="Q4072" s="71"/>
      <c r="R4072" s="29"/>
      <c r="S4072" s="29"/>
      <c r="T4072" s="29"/>
      <c r="U4072" s="71"/>
      <c r="V4072" s="29"/>
      <c r="W4072" s="60"/>
      <c r="Y4072" t="s">
        <v>40</v>
      </c>
      <c r="AA4072">
        <v>2241</v>
      </c>
      <c r="AB4072" t="b">
        <f>if((W4072=""),false,true)</f>
        <v>0</v>
      </c>
      <c r="AD4072" s="37"/>
    </row>
    <row r="4073" ht="14.25" customHeight="1">
      <c r="A4073" s="38">
        <v>1049</v>
      </c>
      <c r="B4073" s="46" t="s">
        <v>922</v>
      </c>
      <c r="C4073" s="46" t="s">
        <v>923</v>
      </c>
      <c r="D4073" s="11" t="s">
        <v>4981</v>
      </c>
      <c r="E4073" s="11" t="s">
        <v>4982</v>
      </c>
      <c r="F4073" s="11" t="s">
        <v>48</v>
      </c>
      <c r="G4073" s="11" t="s">
        <v>49</v>
      </c>
      <c r="H4073">
        <v>0.084333475776428</v>
      </c>
      <c r="I4073" t="s">
        <v>37</v>
      </c>
      <c r="K4073" s="47" t="s">
        <v>43</v>
      </c>
      <c r="L4073" s="47" t="s">
        <v>926</v>
      </c>
      <c r="M4073" t="s">
        <v>39</v>
      </c>
      <c r="N4073" s="71"/>
      <c r="O4073" s="71"/>
      <c r="P4073" s="71"/>
      <c r="Q4073" s="71"/>
      <c r="R4073" s="29"/>
      <c r="S4073" s="29"/>
      <c r="T4073" s="29"/>
      <c r="U4073" s="71"/>
      <c r="V4073" s="29"/>
      <c r="W4073" s="60"/>
      <c r="Y4073" t="s">
        <v>40</v>
      </c>
      <c r="AA4073">
        <v>2241</v>
      </c>
      <c r="AB4073" t="b">
        <f>if((W4073=""),false,true)</f>
        <v>0</v>
      </c>
      <c r="AD4073" s="37"/>
    </row>
    <row r="4074" ht="14.25" customHeight="1">
      <c r="A4074" s="38">
        <v>1287</v>
      </c>
      <c r="B4074" s="46" t="s">
        <v>53</v>
      </c>
      <c r="C4074" s="46" t="s">
        <v>45</v>
      </c>
      <c r="D4074" s="46" t="s">
        <v>4981</v>
      </c>
      <c r="E4074" s="46" t="s">
        <v>4982</v>
      </c>
      <c r="F4074" t="s">
        <v>48</v>
      </c>
      <c r="G4074" s="46" t="s">
        <v>49</v>
      </c>
      <c r="H4074">
        <v>0.109647819614</v>
      </c>
      <c r="I4074" t="s">
        <v>37</v>
      </c>
      <c r="L4074" t="s">
        <v>50</v>
      </c>
      <c r="M4074" t="s">
        <v>39</v>
      </c>
      <c r="N4074" s="40"/>
      <c r="O4074" s="40"/>
      <c r="P4074" s="40"/>
      <c r="Q4074" s="40"/>
      <c r="R4074" s="39"/>
      <c r="S4074" s="39"/>
      <c r="T4074" s="39"/>
      <c r="U4074" s="40"/>
      <c r="V4074" s="39"/>
      <c r="W4074" s="69"/>
      <c r="Y4074" t="s">
        <v>40</v>
      </c>
      <c r="AA4074">
        <v>2241</v>
      </c>
      <c r="AB4074" s="46" t="b">
        <v>0</v>
      </c>
      <c r="AD4074" s="8"/>
    </row>
    <row r="4075" ht="14.25" customHeight="1">
      <c r="A4075" s="38">
        <v>1287</v>
      </c>
      <c r="B4075" s="46" t="s">
        <v>174</v>
      </c>
      <c r="C4075" s="46" t="s">
        <v>45</v>
      </c>
      <c r="D4075" s="46" t="s">
        <v>4981</v>
      </c>
      <c r="E4075" s="46" t="s">
        <v>4982</v>
      </c>
      <c r="F4075" t="s">
        <v>48</v>
      </c>
      <c r="G4075" s="46" t="s">
        <v>49</v>
      </c>
      <c r="H4075">
        <v>0.109647819614</v>
      </c>
      <c r="I4075" t="s">
        <v>37</v>
      </c>
      <c r="L4075" t="s">
        <v>50</v>
      </c>
      <c r="M4075" t="s">
        <v>39</v>
      </c>
      <c r="N4075" s="40"/>
      <c r="O4075" s="40"/>
      <c r="P4075" s="40"/>
      <c r="Q4075" s="40"/>
      <c r="R4075" s="39"/>
      <c r="S4075" s="39"/>
      <c r="T4075" s="39"/>
      <c r="U4075" s="40"/>
      <c r="V4075" s="39"/>
      <c r="W4075" s="69"/>
      <c r="Y4075" t="s">
        <v>40</v>
      </c>
      <c r="AA4075">
        <v>2241</v>
      </c>
      <c r="AB4075" s="46" t="b">
        <v>0</v>
      </c>
      <c r="AD4075" s="8"/>
    </row>
    <row r="4076" ht="14.25" customHeight="1">
      <c r="A4076" s="38">
        <v>1287</v>
      </c>
      <c r="B4076" s="46" t="s">
        <v>53</v>
      </c>
      <c r="C4076" s="46" t="s">
        <v>45</v>
      </c>
      <c r="D4076" s="46" t="s">
        <v>691</v>
      </c>
      <c r="E4076" s="46" t="s">
        <v>692</v>
      </c>
      <c r="F4076" t="s">
        <v>48</v>
      </c>
      <c r="G4076" s="46" t="s">
        <v>49</v>
      </c>
      <c r="H4076">
        <v>0.022908676528</v>
      </c>
      <c r="I4076" t="s">
        <v>37</v>
      </c>
      <c r="L4076" t="s">
        <v>50</v>
      </c>
      <c r="M4076" t="s">
        <v>39</v>
      </c>
      <c r="N4076" s="40"/>
      <c r="O4076" s="40"/>
      <c r="P4076" s="40"/>
      <c r="Q4076" s="40"/>
      <c r="R4076" s="39"/>
      <c r="S4076" s="39"/>
      <c r="T4076" s="39"/>
      <c r="U4076" s="40"/>
      <c r="V4076" s="39"/>
      <c r="W4076" s="69"/>
      <c r="Y4076" t="s">
        <v>294</v>
      </c>
      <c r="AA4076">
        <v>236</v>
      </c>
      <c r="AB4076" s="46" t="b">
        <v>0</v>
      </c>
      <c r="AD4076" s="8"/>
    </row>
    <row r="4077" ht="14.25" customHeight="1">
      <c r="A4077" s="38">
        <v>1287</v>
      </c>
      <c r="B4077" s="46" t="s">
        <v>174</v>
      </c>
      <c r="C4077" s="46" t="s">
        <v>45</v>
      </c>
      <c r="D4077" s="46" t="s">
        <v>691</v>
      </c>
      <c r="E4077" s="46" t="s">
        <v>692</v>
      </c>
      <c r="F4077" t="s">
        <v>48</v>
      </c>
      <c r="G4077" s="46" t="s">
        <v>49</v>
      </c>
      <c r="H4077">
        <v>0.022908676528</v>
      </c>
      <c r="I4077" t="s">
        <v>37</v>
      </c>
      <c r="L4077" t="s">
        <v>50</v>
      </c>
      <c r="M4077" t="s">
        <v>39</v>
      </c>
      <c r="N4077" s="40"/>
      <c r="O4077" s="40"/>
      <c r="P4077" s="40"/>
      <c r="Q4077" s="40"/>
      <c r="R4077" s="39"/>
      <c r="S4077" s="39"/>
      <c r="T4077" s="39"/>
      <c r="U4077" s="40"/>
      <c r="V4077" s="39"/>
      <c r="W4077" s="69"/>
      <c r="Y4077" t="s">
        <v>294</v>
      </c>
      <c r="AA4077">
        <v>236</v>
      </c>
      <c r="AB4077" s="46" t="b">
        <v>0</v>
      </c>
      <c r="AD4077" s="8"/>
    </row>
    <row r="4078" ht="14.25" customHeight="1">
      <c r="A4078" s="38">
        <v>1287</v>
      </c>
      <c r="B4078" s="46" t="s">
        <v>44</v>
      </c>
      <c r="C4078" s="46" t="s">
        <v>45</v>
      </c>
      <c r="D4078" s="46" t="s">
        <v>4983</v>
      </c>
      <c r="E4078" s="46" t="s">
        <v>4984</v>
      </c>
      <c r="F4078" t="s">
        <v>48</v>
      </c>
      <c r="G4078" s="46" t="s">
        <v>49</v>
      </c>
      <c r="H4078">
        <v>0.400866717627</v>
      </c>
      <c r="I4078" t="s">
        <v>37</v>
      </c>
      <c r="L4078" t="s">
        <v>50</v>
      </c>
      <c r="M4078" t="s">
        <v>39</v>
      </c>
      <c r="N4078" s="40"/>
      <c r="O4078" s="40"/>
      <c r="P4078" s="40"/>
      <c r="Q4078" s="40"/>
      <c r="R4078" s="39"/>
      <c r="S4078" s="39"/>
      <c r="T4078" s="39"/>
      <c r="U4078" s="40"/>
      <c r="V4078" s="39"/>
      <c r="W4078" s="69"/>
      <c r="Y4078" t="s">
        <v>40</v>
      </c>
      <c r="AA4078">
        <v>10258</v>
      </c>
      <c r="AB4078" s="46" t="b">
        <v>0</v>
      </c>
      <c r="AD4078" s="8"/>
    </row>
    <row r="4079" ht="14.25" customHeight="1">
      <c r="A4079" s="38">
        <v>1287</v>
      </c>
      <c r="B4079" s="46" t="s">
        <v>44</v>
      </c>
      <c r="C4079" s="46" t="s">
        <v>45</v>
      </c>
      <c r="D4079" s="46" t="s">
        <v>4985</v>
      </c>
      <c r="E4079" s="46" t="s">
        <v>4986</v>
      </c>
      <c r="F4079" t="s">
        <v>48</v>
      </c>
      <c r="G4079" s="46" t="s">
        <v>49</v>
      </c>
      <c r="H4079">
        <v>0.006776415076</v>
      </c>
      <c r="I4079" t="s">
        <v>37</v>
      </c>
      <c r="L4079" t="s">
        <v>50</v>
      </c>
      <c r="M4079" t="s">
        <v>39</v>
      </c>
      <c r="N4079" s="40"/>
      <c r="O4079" s="40"/>
      <c r="P4079" s="40"/>
      <c r="Q4079" s="40"/>
      <c r="R4079" s="39"/>
      <c r="S4079" s="39"/>
      <c r="T4079" s="39"/>
      <c r="U4079" s="40"/>
      <c r="V4079" s="39"/>
      <c r="W4079" s="69"/>
      <c r="Y4079" t="s">
        <v>40</v>
      </c>
      <c r="AA4079">
        <v>2346082</v>
      </c>
      <c r="AB4079" s="46" t="b">
        <v>0</v>
      </c>
      <c r="AD4079" s="8"/>
    </row>
    <row r="4080" ht="14.25" customHeight="1">
      <c r="A4080" s="38">
        <v>1287</v>
      </c>
      <c r="B4080" s="46" t="s">
        <v>44</v>
      </c>
      <c r="C4080" s="46" t="s">
        <v>45</v>
      </c>
      <c r="D4080" s="46" t="s">
        <v>4987</v>
      </c>
      <c r="E4080" s="46" t="s">
        <v>4988</v>
      </c>
      <c r="F4080" t="s">
        <v>48</v>
      </c>
      <c r="G4080" s="46" t="s">
        <v>49</v>
      </c>
      <c r="H4080">
        <v>0.005152286446</v>
      </c>
      <c r="I4080" t="s">
        <v>37</v>
      </c>
      <c r="L4080" t="s">
        <v>50</v>
      </c>
      <c r="M4080" t="s">
        <v>39</v>
      </c>
      <c r="N4080" s="40"/>
      <c r="O4080" s="40"/>
      <c r="P4080" s="40"/>
      <c r="Q4080" s="40"/>
      <c r="R4080" s="39"/>
      <c r="S4080" s="39"/>
      <c r="T4080" s="39"/>
      <c r="U4080" s="40"/>
      <c r="V4080" s="39"/>
      <c r="W4080" s="69"/>
      <c r="Y4080" t="s">
        <v>40</v>
      </c>
      <c r="AA4080">
        <v>60626</v>
      </c>
      <c r="AB4080" s="46" t="b">
        <v>0</v>
      </c>
      <c r="AD4080" s="8"/>
    </row>
    <row r="4081" ht="14.25" customHeight="1">
      <c r="A4081" s="38">
        <v>1287</v>
      </c>
      <c r="B4081" s="46" t="s">
        <v>44</v>
      </c>
      <c r="C4081" s="46" t="s">
        <v>45</v>
      </c>
      <c r="D4081" s="46" t="s">
        <v>4989</v>
      </c>
      <c r="E4081" s="46" t="s">
        <v>4990</v>
      </c>
      <c r="F4081" t="s">
        <v>48</v>
      </c>
      <c r="G4081" s="46" t="s">
        <v>49</v>
      </c>
      <c r="H4081">
        <v>0.00296483139</v>
      </c>
      <c r="I4081" t="s">
        <v>37</v>
      </c>
      <c r="L4081" t="s">
        <v>50</v>
      </c>
      <c r="M4081" t="s">
        <v>39</v>
      </c>
      <c r="N4081" s="40"/>
      <c r="O4081" s="40"/>
      <c r="P4081" s="40"/>
      <c r="Q4081" s="40"/>
      <c r="R4081" s="39"/>
      <c r="S4081" s="39"/>
      <c r="T4081" s="39"/>
      <c r="U4081" s="40"/>
      <c r="V4081" s="39"/>
      <c r="W4081" s="69"/>
      <c r="Y4081" t="s">
        <v>40</v>
      </c>
      <c r="AA4081">
        <v>10438313</v>
      </c>
      <c r="AB4081" s="46" t="b">
        <v>0</v>
      </c>
      <c r="AD4081" s="8"/>
    </row>
    <row r="4082" ht="14.25" customHeight="1">
      <c r="A4082" s="38">
        <v>1287</v>
      </c>
      <c r="B4082" s="46" t="s">
        <v>53</v>
      </c>
      <c r="C4082" s="46" t="s">
        <v>45</v>
      </c>
      <c r="D4082" s="46" t="s">
        <v>4991</v>
      </c>
      <c r="E4082" s="46" t="s">
        <v>4992</v>
      </c>
      <c r="F4082" t="s">
        <v>48</v>
      </c>
      <c r="G4082" s="46" t="s">
        <v>49</v>
      </c>
      <c r="H4082">
        <v>0.027542287033</v>
      </c>
      <c r="I4082" t="s">
        <v>37</v>
      </c>
      <c r="L4082" t="s">
        <v>50</v>
      </c>
      <c r="M4082" t="s">
        <v>39</v>
      </c>
      <c r="N4082" s="40"/>
      <c r="O4082" s="40"/>
      <c r="P4082" s="40"/>
      <c r="Q4082" s="40"/>
      <c r="R4082" s="39"/>
      <c r="S4082" s="39"/>
      <c r="T4082" s="39"/>
      <c r="U4082" s="40"/>
      <c r="V4082" s="39"/>
      <c r="W4082" s="69"/>
      <c r="Y4082" t="s">
        <v>40</v>
      </c>
      <c r="AA4082">
        <v>7092</v>
      </c>
      <c r="AB4082" s="46" t="b">
        <v>0</v>
      </c>
      <c r="AD4082" s="8"/>
    </row>
    <row r="4083" ht="14.25" customHeight="1">
      <c r="A4083" s="38">
        <v>1287</v>
      </c>
      <c r="B4083" s="46" t="s">
        <v>53</v>
      </c>
      <c r="C4083" s="46" t="s">
        <v>45</v>
      </c>
      <c r="D4083" s="46" t="s">
        <v>4993</v>
      </c>
      <c r="E4083" s="46" t="s">
        <v>4994</v>
      </c>
      <c r="F4083" t="s">
        <v>48</v>
      </c>
      <c r="G4083" s="46" t="s">
        <v>49</v>
      </c>
      <c r="H4083">
        <v>0.002818382931</v>
      </c>
      <c r="I4083" t="s">
        <v>37</v>
      </c>
      <c r="L4083" t="s">
        <v>50</v>
      </c>
      <c r="M4083" t="s">
        <v>39</v>
      </c>
      <c r="N4083" s="40"/>
      <c r="O4083" s="40"/>
      <c r="P4083" s="40"/>
      <c r="Q4083" s="40"/>
      <c r="R4083" s="39"/>
      <c r="S4083" s="39"/>
      <c r="T4083" s="39"/>
      <c r="U4083" s="40"/>
      <c r="V4083" s="39"/>
      <c r="W4083" s="69"/>
      <c r="Y4083" t="s">
        <v>40</v>
      </c>
      <c r="AA4083">
        <v>6770</v>
      </c>
      <c r="AB4083" s="46" t="b">
        <v>0</v>
      </c>
      <c r="AD4083" s="8"/>
    </row>
    <row r="4084" ht="14.25" customHeight="1">
      <c r="A4084" s="38">
        <v>1287</v>
      </c>
      <c r="B4084" s="46" t="s">
        <v>53</v>
      </c>
      <c r="C4084" s="46" t="s">
        <v>45</v>
      </c>
      <c r="D4084" s="46" t="s">
        <v>4995</v>
      </c>
      <c r="E4084" s="46" t="s">
        <v>4996</v>
      </c>
      <c r="F4084" t="s">
        <v>48</v>
      </c>
      <c r="G4084" s="46" t="s">
        <v>49</v>
      </c>
      <c r="H4084">
        <v>0.001995262315</v>
      </c>
      <c r="I4084" t="s">
        <v>37</v>
      </c>
      <c r="L4084" t="s">
        <v>50</v>
      </c>
      <c r="M4084" t="s">
        <v>39</v>
      </c>
      <c r="N4084" s="40"/>
      <c r="O4084" s="40"/>
      <c r="P4084" s="40"/>
      <c r="Q4084" s="40"/>
      <c r="R4084" s="39"/>
      <c r="S4084" s="39"/>
      <c r="T4084" s="39"/>
      <c r="U4084" s="40"/>
      <c r="V4084" s="39"/>
      <c r="W4084" s="69"/>
      <c r="Y4084" t="s">
        <v>40</v>
      </c>
      <c r="AA4084">
        <v>6844</v>
      </c>
      <c r="AB4084" s="46" t="b">
        <v>0</v>
      </c>
      <c r="AD4084" s="8"/>
    </row>
    <row r="4085" ht="14.25" customHeight="1">
      <c r="A4085" s="38">
        <v>997</v>
      </c>
      <c r="B4085" s="44" t="s">
        <v>638</v>
      </c>
      <c r="C4085" s="46" t="s">
        <v>639</v>
      </c>
      <c r="D4085" s="46" t="s">
        <v>4997</v>
      </c>
      <c r="E4085" s="46" t="s">
        <v>4998</v>
      </c>
      <c r="F4085" s="5" t="s">
        <v>35</v>
      </c>
      <c r="G4085" s="5" t="s">
        <v>36</v>
      </c>
      <c r="H4085" s="65">
        <v>0.128824955</v>
      </c>
      <c r="I4085" t="s">
        <v>37</v>
      </c>
      <c r="K4085" s="47"/>
      <c r="L4085" s="47" t="str">
        <f>((I4085&amp;A4085)&amp;"-")&amp;B4085</f>
        <v>REF997-Kia Sepassi and Samuel H. Yalkowsky. Solubility Prediction in Octanol: A Technical Note. AAPS PharmSciTech 2006; 7 (1) Article 26</v>
      </c>
      <c r="M4085" t="s">
        <v>39</v>
      </c>
      <c r="N4085" s="71"/>
      <c r="O4085" s="71"/>
      <c r="P4085" s="71"/>
      <c r="Q4085" s="71"/>
      <c r="R4085" s="29"/>
      <c r="S4085" s="29"/>
      <c r="T4085" s="29"/>
      <c r="U4085" s="71"/>
      <c r="V4085" s="29"/>
      <c r="W4085" s="60"/>
      <c r="Y4085" t="s">
        <v>40</v>
      </c>
      <c r="AA4085">
        <v>8329</v>
      </c>
      <c r="AB4085" t="b">
        <f>if((W4085=""),false,true)</f>
        <v>0</v>
      </c>
      <c r="AD4085" s="37"/>
    </row>
    <row r="4086" ht="14.25" customHeight="1">
      <c r="A4086" s="38">
        <v>1012</v>
      </c>
      <c r="B4086" s="44" t="s">
        <v>4999</v>
      </c>
      <c r="C4086" s="46" t="s">
        <v>5000</v>
      </c>
      <c r="D4086" s="46" t="s">
        <v>4997</v>
      </c>
      <c r="E4086" s="46" t="s">
        <v>4998</v>
      </c>
      <c r="F4086" s="41" t="s">
        <v>3499</v>
      </c>
      <c r="G4086" s="41" t="s">
        <v>3500</v>
      </c>
      <c r="H4086" s="65" t="s">
        <v>5001</v>
      </c>
      <c r="I4086" t="s">
        <v>37</v>
      </c>
      <c r="K4086" s="46"/>
      <c r="L4086" s="46" t="str">
        <f>(I4086&amp;A4086)&amp;"Acree"</f>
        <v>REF1012Acree</v>
      </c>
      <c r="M4086" t="s">
        <v>39</v>
      </c>
      <c r="N4086" s="40"/>
      <c r="O4086" s="40"/>
      <c r="P4086" s="40"/>
      <c r="Q4086" s="40"/>
      <c r="R4086" s="39"/>
      <c r="S4086" s="39"/>
      <c r="T4086" s="39"/>
      <c r="U4086" s="40" t="str">
        <f>getMW(D4086)</f>
        <v>#N/A:thinking</v>
      </c>
      <c r="V4086" s="39"/>
      <c r="W4086" s="69"/>
      <c r="Y4086" t="s">
        <v>40</v>
      </c>
      <c r="AA4086">
        <v>8329</v>
      </c>
      <c r="AB4086" t="b">
        <v>0</v>
      </c>
      <c r="AD4086" t="s">
        <v>5001</v>
      </c>
      <c r="AE4086">
        <v>0.0352</v>
      </c>
    </row>
    <row r="4087" ht="14.25" customHeight="1">
      <c r="A4087" s="38">
        <v>1037</v>
      </c>
      <c r="B4087" s="46" t="s">
        <v>5002</v>
      </c>
      <c r="C4087" s="46" t="s">
        <v>5003</v>
      </c>
      <c r="D4087" s="46" t="s">
        <v>4997</v>
      </c>
      <c r="E4087" s="46" t="s">
        <v>4998</v>
      </c>
      <c r="F4087" s="46" t="s">
        <v>485</v>
      </c>
      <c r="G4087" s="46" t="s">
        <v>665</v>
      </c>
      <c r="H4087">
        <v>0.14125375446228</v>
      </c>
      <c r="I4087" t="s">
        <v>37</v>
      </c>
      <c r="K4087" t="s">
        <v>43</v>
      </c>
      <c r="L4087" s="46" t="s">
        <v>5004</v>
      </c>
      <c r="M4087" t="s">
        <v>39</v>
      </c>
      <c r="N4087" s="40"/>
      <c r="O4087" s="40"/>
      <c r="P4087" s="40"/>
      <c r="Q4087" s="40"/>
      <c r="R4087" s="39"/>
      <c r="S4087" s="39"/>
      <c r="T4087" s="39"/>
      <c r="U4087" s="40"/>
      <c r="V4087" s="39"/>
      <c r="W4087" s="69"/>
      <c r="Y4087" t="s">
        <v>40</v>
      </c>
      <c r="AA4087" s="54">
        <v>8329</v>
      </c>
      <c r="AB4087" t="b">
        <f>if((W4086=""),false,true)</f>
        <v>0</v>
      </c>
    </row>
    <row r="4088" ht="14.25" customHeight="1">
      <c r="A4088" s="38">
        <v>1037</v>
      </c>
      <c r="B4088" s="46" t="s">
        <v>5002</v>
      </c>
      <c r="C4088" s="46" t="s">
        <v>5003</v>
      </c>
      <c r="D4088" s="46" t="s">
        <v>4997</v>
      </c>
      <c r="E4088" s="46" t="s">
        <v>4998</v>
      </c>
      <c r="F4088" s="46" t="s">
        <v>547</v>
      </c>
      <c r="G4088" s="46" t="s">
        <v>548</v>
      </c>
      <c r="H4088">
        <v>0.10964781961432</v>
      </c>
      <c r="I4088" t="s">
        <v>37</v>
      </c>
      <c r="K4088" t="s">
        <v>43</v>
      </c>
      <c r="L4088" s="46" t="s">
        <v>5004</v>
      </c>
      <c r="M4088" t="s">
        <v>39</v>
      </c>
      <c r="N4088" s="40"/>
      <c r="O4088" s="40"/>
      <c r="P4088" s="40"/>
      <c r="Q4088" s="40"/>
      <c r="R4088" s="39"/>
      <c r="S4088" s="39"/>
      <c r="T4088" s="39"/>
      <c r="U4088" s="40"/>
      <c r="V4088" s="39"/>
      <c r="W4088" s="69"/>
      <c r="Y4088" t="s">
        <v>40</v>
      </c>
      <c r="AA4088" s="54">
        <v>8329</v>
      </c>
      <c r="AB4088" t="b">
        <f>if((W4087=""),false,true)</f>
        <v>0</v>
      </c>
    </row>
    <row r="4089" ht="14.25" customHeight="1">
      <c r="A4089" s="38">
        <v>1037</v>
      </c>
      <c r="B4089" s="46" t="s">
        <v>5002</v>
      </c>
      <c r="C4089" s="46" t="s">
        <v>5003</v>
      </c>
      <c r="D4089" s="46" t="s">
        <v>4997</v>
      </c>
      <c r="E4089" s="46" t="s">
        <v>4998</v>
      </c>
      <c r="F4089" s="46" t="s">
        <v>594</v>
      </c>
      <c r="G4089" s="46" t="s">
        <v>595</v>
      </c>
      <c r="H4089">
        <v>0.11481536214969</v>
      </c>
      <c r="I4089" t="s">
        <v>37</v>
      </c>
      <c r="K4089" t="s">
        <v>43</v>
      </c>
      <c r="L4089" s="46" t="s">
        <v>5004</v>
      </c>
      <c r="M4089" t="s">
        <v>39</v>
      </c>
      <c r="N4089" s="40"/>
      <c r="O4089" s="40"/>
      <c r="P4089" s="40"/>
      <c r="Q4089" s="40"/>
      <c r="R4089" s="39"/>
      <c r="S4089" s="39"/>
      <c r="T4089" s="39"/>
      <c r="U4089" s="40"/>
      <c r="V4089" s="39"/>
      <c r="W4089" s="69"/>
      <c r="Y4089" t="s">
        <v>40</v>
      </c>
      <c r="AA4089" s="54">
        <v>8329</v>
      </c>
      <c r="AB4089" t="b">
        <f>if((W4088=""),false,true)</f>
        <v>0</v>
      </c>
    </row>
    <row r="4090" ht="14.25" customHeight="1">
      <c r="A4090" s="38">
        <v>1037</v>
      </c>
      <c r="B4090" s="46" t="s">
        <v>5002</v>
      </c>
      <c r="C4090" s="46" t="s">
        <v>5003</v>
      </c>
      <c r="D4090" s="46" t="s">
        <v>4997</v>
      </c>
      <c r="E4090" s="46" t="s">
        <v>4998</v>
      </c>
      <c r="F4090" s="46" t="s">
        <v>598</v>
      </c>
      <c r="G4090" s="46" t="s">
        <v>667</v>
      </c>
      <c r="H4090">
        <v>0.12302687708124</v>
      </c>
      <c r="I4090" t="s">
        <v>37</v>
      </c>
      <c r="K4090" t="s">
        <v>43</v>
      </c>
      <c r="L4090" s="46" t="s">
        <v>5004</v>
      </c>
      <c r="M4090" t="s">
        <v>39</v>
      </c>
      <c r="N4090" s="40"/>
      <c r="O4090" s="40"/>
      <c r="P4090" s="40"/>
      <c r="Q4090" s="40"/>
      <c r="R4090" s="39"/>
      <c r="S4090" s="39"/>
      <c r="T4090" s="39"/>
      <c r="U4090" s="40"/>
      <c r="V4090" s="39"/>
      <c r="W4090" s="69"/>
      <c r="Y4090" t="s">
        <v>40</v>
      </c>
      <c r="AA4090" s="54">
        <v>8329</v>
      </c>
      <c r="AB4090" t="b">
        <f>if((W4089=""),false,true)</f>
        <v>0</v>
      </c>
    </row>
    <row r="4091" ht="14.25" customHeight="1">
      <c r="A4091" s="38">
        <v>1037</v>
      </c>
      <c r="B4091" s="46" t="s">
        <v>5002</v>
      </c>
      <c r="C4091" s="46" t="s">
        <v>5003</v>
      </c>
      <c r="D4091" s="46" t="s">
        <v>4997</v>
      </c>
      <c r="E4091" s="46" t="s">
        <v>4998</v>
      </c>
      <c r="F4091" s="46" t="s">
        <v>35</v>
      </c>
      <c r="G4091" s="46" t="s">
        <v>668</v>
      </c>
      <c r="H4091">
        <v>0.10715193052376</v>
      </c>
      <c r="I4091" t="s">
        <v>37</v>
      </c>
      <c r="K4091" t="s">
        <v>43</v>
      </c>
      <c r="L4091" s="46" t="s">
        <v>5004</v>
      </c>
      <c r="M4091" t="s">
        <v>39</v>
      </c>
      <c r="N4091" s="40"/>
      <c r="O4091" s="40"/>
      <c r="P4091" s="40"/>
      <c r="Q4091" s="40"/>
      <c r="R4091" s="39"/>
      <c r="S4091" s="39"/>
      <c r="T4091" s="39"/>
      <c r="U4091" s="40"/>
      <c r="V4091" s="39"/>
      <c r="W4091" s="69"/>
      <c r="Y4091" t="s">
        <v>40</v>
      </c>
      <c r="AA4091" s="54">
        <v>8329</v>
      </c>
      <c r="AB4091" t="b">
        <f>if((W4090=""),false,true)</f>
        <v>0</v>
      </c>
    </row>
    <row r="4092" ht="14.25" customHeight="1">
      <c r="A4092" s="38">
        <v>1037</v>
      </c>
      <c r="B4092" s="46" t="s">
        <v>5002</v>
      </c>
      <c r="C4092" s="46" t="s">
        <v>5003</v>
      </c>
      <c r="D4092" s="46" t="s">
        <v>4997</v>
      </c>
      <c r="E4092" s="46" t="s">
        <v>4998</v>
      </c>
      <c r="F4092" s="46" t="s">
        <v>669</v>
      </c>
      <c r="G4092" s="46" t="s">
        <v>670</v>
      </c>
      <c r="H4092">
        <v>0.13803842646029</v>
      </c>
      <c r="I4092" t="s">
        <v>37</v>
      </c>
      <c r="K4092" t="s">
        <v>43</v>
      </c>
      <c r="L4092" s="46" t="s">
        <v>5004</v>
      </c>
      <c r="M4092" t="s">
        <v>39</v>
      </c>
      <c r="N4092" s="40"/>
      <c r="O4092" s="40"/>
      <c r="P4092" s="40"/>
      <c r="Q4092" s="40"/>
      <c r="R4092" s="39"/>
      <c r="S4092" s="39"/>
      <c r="T4092" s="39"/>
      <c r="U4092" s="40"/>
      <c r="V4092" s="39"/>
      <c r="W4092" s="69"/>
      <c r="Y4092" t="s">
        <v>40</v>
      </c>
      <c r="AA4092" s="54">
        <v>8329</v>
      </c>
      <c r="AB4092" t="b">
        <f>if((W4091=""),false,true)</f>
        <v>0</v>
      </c>
    </row>
    <row r="4093" ht="14.25" customHeight="1">
      <c r="A4093" s="38">
        <v>1037</v>
      </c>
      <c r="B4093" s="46" t="s">
        <v>5002</v>
      </c>
      <c r="C4093" s="46" t="s">
        <v>5003</v>
      </c>
      <c r="D4093" s="46" t="s">
        <v>4997</v>
      </c>
      <c r="E4093" s="46" t="s">
        <v>4998</v>
      </c>
      <c r="F4093" s="46" t="s">
        <v>580</v>
      </c>
      <c r="G4093" s="46" t="s">
        <v>581</v>
      </c>
      <c r="H4093">
        <v>0.15488166189125</v>
      </c>
      <c r="I4093" t="s">
        <v>37</v>
      </c>
      <c r="K4093" t="s">
        <v>43</v>
      </c>
      <c r="L4093" s="46" t="s">
        <v>5004</v>
      </c>
      <c r="M4093" t="s">
        <v>39</v>
      </c>
      <c r="N4093" s="40"/>
      <c r="O4093" s="40"/>
      <c r="P4093" s="40"/>
      <c r="Q4093" s="40"/>
      <c r="R4093" s="39"/>
      <c r="S4093" s="39"/>
      <c r="T4093" s="39"/>
      <c r="U4093" s="40"/>
      <c r="V4093" s="39"/>
      <c r="W4093" s="69"/>
      <c r="Y4093" t="s">
        <v>40</v>
      </c>
      <c r="AA4093" s="54">
        <v>8329</v>
      </c>
      <c r="AB4093" t="b">
        <f>if((W4092=""),false,true)</f>
        <v>0</v>
      </c>
    </row>
    <row r="4094" ht="14.25" customHeight="1">
      <c r="A4094" s="38">
        <v>1037</v>
      </c>
      <c r="B4094" s="46" t="s">
        <v>5002</v>
      </c>
      <c r="C4094" s="46" t="s">
        <v>5003</v>
      </c>
      <c r="D4094" s="46" t="s">
        <v>4997</v>
      </c>
      <c r="E4094" s="46" t="s">
        <v>4998</v>
      </c>
      <c r="F4094" s="46" t="s">
        <v>677</v>
      </c>
      <c r="G4094" s="46" t="s">
        <v>678</v>
      </c>
      <c r="H4094">
        <v>0.11014411575808</v>
      </c>
      <c r="I4094" t="s">
        <v>37</v>
      </c>
      <c r="K4094" t="s">
        <v>43</v>
      </c>
      <c r="L4094" s="46" t="s">
        <v>5004</v>
      </c>
      <c r="M4094" t="s">
        <v>39</v>
      </c>
      <c r="N4094" s="40"/>
      <c r="O4094" s="40"/>
      <c r="P4094" s="40"/>
      <c r="Q4094" s="40"/>
      <c r="R4094" s="39"/>
      <c r="S4094" s="39"/>
      <c r="T4094" s="39"/>
      <c r="U4094" s="40"/>
      <c r="V4094" s="39"/>
      <c r="W4094" s="69"/>
      <c r="Y4094" t="s">
        <v>40</v>
      </c>
      <c r="AA4094" s="54">
        <v>8329</v>
      </c>
      <c r="AB4094" t="b">
        <f>if((W4093=""),false,true)</f>
        <v>0</v>
      </c>
    </row>
    <row r="4095" ht="14.25" customHeight="1">
      <c r="A4095" s="38">
        <v>1037</v>
      </c>
      <c r="B4095" s="46" t="s">
        <v>5002</v>
      </c>
      <c r="C4095" s="46" t="s">
        <v>5003</v>
      </c>
      <c r="D4095" s="46" t="s">
        <v>4997</v>
      </c>
      <c r="E4095" s="46" t="s">
        <v>4998</v>
      </c>
      <c r="F4095" s="46" t="s">
        <v>681</v>
      </c>
      <c r="G4095" s="46" t="s">
        <v>682</v>
      </c>
      <c r="H4095">
        <v>0.1140371977673</v>
      </c>
      <c r="I4095" t="s">
        <v>37</v>
      </c>
      <c r="K4095" t="s">
        <v>43</v>
      </c>
      <c r="L4095" s="46" t="s">
        <v>5004</v>
      </c>
      <c r="M4095" t="s">
        <v>39</v>
      </c>
      <c r="N4095" s="40"/>
      <c r="O4095" s="40"/>
      <c r="P4095" s="40"/>
      <c r="Q4095" s="40"/>
      <c r="R4095" s="39"/>
      <c r="S4095" s="39"/>
      <c r="T4095" s="39"/>
      <c r="U4095" s="40"/>
      <c r="V4095" s="39"/>
      <c r="W4095" s="69"/>
      <c r="Y4095" t="s">
        <v>40</v>
      </c>
      <c r="AA4095" s="54">
        <v>8329</v>
      </c>
      <c r="AB4095" t="b">
        <f>if((W4094=""),false,true)</f>
        <v>0</v>
      </c>
    </row>
    <row r="4096" ht="14.25" customHeight="1">
      <c r="A4096" s="38">
        <v>1037</v>
      </c>
      <c r="B4096" s="46" t="s">
        <v>5002</v>
      </c>
      <c r="C4096" s="46" t="s">
        <v>5003</v>
      </c>
      <c r="D4096" s="46" t="s">
        <v>4997</v>
      </c>
      <c r="E4096" s="46" t="s">
        <v>4998</v>
      </c>
      <c r="F4096" s="46" t="s">
        <v>584</v>
      </c>
      <c r="G4096" s="46" t="s">
        <v>585</v>
      </c>
      <c r="H4096">
        <v>0.10715193052376</v>
      </c>
      <c r="I4096" t="s">
        <v>37</v>
      </c>
      <c r="K4096" t="s">
        <v>43</v>
      </c>
      <c r="L4096" s="46" t="s">
        <v>5004</v>
      </c>
      <c r="M4096" t="s">
        <v>39</v>
      </c>
      <c r="N4096" s="40"/>
      <c r="O4096" s="40"/>
      <c r="P4096" s="40"/>
      <c r="Q4096" s="40"/>
      <c r="R4096" s="39"/>
      <c r="S4096" s="39"/>
      <c r="T4096" s="39"/>
      <c r="U4096" s="40"/>
      <c r="V4096" s="39"/>
      <c r="W4096" s="69"/>
      <c r="Y4096" t="s">
        <v>40</v>
      </c>
      <c r="AA4096" s="54">
        <v>8329</v>
      </c>
      <c r="AB4096" t="b">
        <f>if((W4095=""),false,true)</f>
        <v>0</v>
      </c>
    </row>
    <row r="4097" ht="14.25" customHeight="1">
      <c r="A4097" s="38">
        <v>1037</v>
      </c>
      <c r="B4097" s="46" t="s">
        <v>5002</v>
      </c>
      <c r="C4097" s="46" t="s">
        <v>5003</v>
      </c>
      <c r="D4097" s="46" t="s">
        <v>4997</v>
      </c>
      <c r="E4097" s="46" t="s">
        <v>4998</v>
      </c>
      <c r="F4097" s="46" t="s">
        <v>1832</v>
      </c>
      <c r="G4097" s="46" t="s">
        <v>1833</v>
      </c>
      <c r="H4097">
        <v>0.035481338923358</v>
      </c>
      <c r="I4097" t="s">
        <v>37</v>
      </c>
      <c r="K4097" t="s">
        <v>43</v>
      </c>
      <c r="L4097" s="46" t="s">
        <v>5004</v>
      </c>
      <c r="M4097" t="s">
        <v>39</v>
      </c>
      <c r="N4097" s="40"/>
      <c r="O4097" s="40"/>
      <c r="P4097" s="40"/>
      <c r="Q4097" s="40"/>
      <c r="R4097" s="39"/>
      <c r="S4097" s="39"/>
      <c r="T4097" s="39"/>
      <c r="U4097" s="40"/>
      <c r="V4097" s="39"/>
      <c r="W4097" s="69"/>
      <c r="Y4097" t="s">
        <v>40</v>
      </c>
      <c r="AA4097" s="54">
        <v>8329</v>
      </c>
      <c r="AB4097" t="b">
        <f>if((W4096=""),false,true)</f>
        <v>0</v>
      </c>
    </row>
    <row r="4098" ht="14.25" customHeight="1">
      <c r="A4098" s="38">
        <v>1037</v>
      </c>
      <c r="B4098" s="46" t="s">
        <v>5002</v>
      </c>
      <c r="C4098" s="46" t="s">
        <v>5003</v>
      </c>
      <c r="D4098" s="46" t="s">
        <v>4997</v>
      </c>
      <c r="E4098" s="46" t="s">
        <v>4998</v>
      </c>
      <c r="F4098" s="46" t="s">
        <v>4482</v>
      </c>
      <c r="G4098" s="46" t="s">
        <v>4483</v>
      </c>
      <c r="H4098">
        <v>0.090222091752781</v>
      </c>
      <c r="I4098" t="s">
        <v>37</v>
      </c>
      <c r="K4098" t="s">
        <v>43</v>
      </c>
      <c r="L4098" s="46" t="s">
        <v>5004</v>
      </c>
      <c r="M4098" t="s">
        <v>39</v>
      </c>
      <c r="N4098" s="40"/>
      <c r="O4098" s="40"/>
      <c r="P4098" s="40"/>
      <c r="Q4098" s="40"/>
      <c r="R4098" s="39"/>
      <c r="S4098" s="39"/>
      <c r="T4098" s="39"/>
      <c r="U4098" s="40"/>
      <c r="V4098" s="39"/>
      <c r="W4098" s="69"/>
      <c r="Y4098" t="s">
        <v>40</v>
      </c>
      <c r="AA4098" s="54">
        <v>8329</v>
      </c>
      <c r="AB4098" t="b">
        <f>if((W4097=""),false,true)</f>
        <v>0</v>
      </c>
    </row>
    <row r="4099" ht="14.25" customHeight="1">
      <c r="A4099" s="38">
        <v>1037</v>
      </c>
      <c r="B4099" s="46" t="s">
        <v>5002</v>
      </c>
      <c r="C4099" s="46" t="s">
        <v>5003</v>
      </c>
      <c r="D4099" s="46" t="s">
        <v>4997</v>
      </c>
      <c r="E4099" s="46" t="s">
        <v>4998</v>
      </c>
      <c r="F4099" s="46" t="s">
        <v>586</v>
      </c>
      <c r="G4099" s="46" t="s">
        <v>587</v>
      </c>
      <c r="H4099">
        <v>1.7405806408438</v>
      </c>
      <c r="I4099" t="s">
        <v>37</v>
      </c>
      <c r="K4099" t="s">
        <v>43</v>
      </c>
      <c r="L4099" s="46" t="s">
        <v>5004</v>
      </c>
      <c r="M4099" t="s">
        <v>39</v>
      </c>
      <c r="N4099" s="40"/>
      <c r="O4099" s="40"/>
      <c r="P4099" s="40"/>
      <c r="Q4099" s="40"/>
      <c r="R4099" s="39"/>
      <c r="S4099" s="39"/>
      <c r="T4099" s="39"/>
      <c r="U4099" s="40"/>
      <c r="V4099" s="39"/>
      <c r="W4099" s="69"/>
      <c r="Y4099" t="s">
        <v>40</v>
      </c>
      <c r="AA4099" s="54">
        <v>8329</v>
      </c>
      <c r="AB4099" t="b">
        <f>if((W4098=""),false,true)</f>
        <v>0</v>
      </c>
    </row>
    <row r="4100" ht="14.25" customHeight="1">
      <c r="A4100" s="38">
        <v>1037</v>
      </c>
      <c r="B4100" s="46" t="s">
        <v>5002</v>
      </c>
      <c r="C4100" s="46" t="s">
        <v>5003</v>
      </c>
      <c r="D4100" s="46" t="s">
        <v>4997</v>
      </c>
      <c r="E4100" s="46" t="s">
        <v>4998</v>
      </c>
      <c r="F4100" s="46" t="s">
        <v>689</v>
      </c>
      <c r="G4100" s="7" t="s">
        <v>2620</v>
      </c>
      <c r="H4100">
        <v>1.0471285480509</v>
      </c>
      <c r="I4100" t="s">
        <v>37</v>
      </c>
      <c r="K4100" t="s">
        <v>43</v>
      </c>
      <c r="L4100" s="46" t="s">
        <v>5004</v>
      </c>
      <c r="M4100" t="s">
        <v>39</v>
      </c>
      <c r="N4100" s="40"/>
      <c r="O4100" s="40"/>
      <c r="P4100" s="40"/>
      <c r="Q4100" s="40"/>
      <c r="R4100" s="39"/>
      <c r="S4100" s="39"/>
      <c r="T4100" s="39"/>
      <c r="U4100" s="40"/>
      <c r="V4100" s="39"/>
      <c r="W4100" s="69"/>
      <c r="Y4100" t="s">
        <v>40</v>
      </c>
      <c r="AA4100" s="54">
        <v>8329</v>
      </c>
      <c r="AB4100" t="b">
        <f>if((W4099=""),false,true)</f>
        <v>0</v>
      </c>
    </row>
    <row r="4101" ht="14.25" customHeight="1">
      <c r="A4101" s="38">
        <v>1037</v>
      </c>
      <c r="B4101" s="46" t="s">
        <v>5002</v>
      </c>
      <c r="C4101" s="46" t="s">
        <v>5003</v>
      </c>
      <c r="D4101" s="46" t="s">
        <v>4997</v>
      </c>
      <c r="E4101" s="46" t="s">
        <v>4998</v>
      </c>
      <c r="F4101" s="46" t="s">
        <v>691</v>
      </c>
      <c r="G4101" s="46" t="s">
        <v>692</v>
      </c>
      <c r="H4101">
        <v>1.69824365246174</v>
      </c>
      <c r="I4101" t="s">
        <v>37</v>
      </c>
      <c r="K4101" t="s">
        <v>43</v>
      </c>
      <c r="L4101" s="46" t="s">
        <v>5004</v>
      </c>
      <c r="M4101" t="s">
        <v>39</v>
      </c>
      <c r="N4101" s="40"/>
      <c r="O4101" s="40"/>
      <c r="P4101" s="40"/>
      <c r="Q4101" s="40"/>
      <c r="R4101" s="39"/>
      <c r="S4101" s="39"/>
      <c r="T4101" s="39"/>
      <c r="U4101" s="40"/>
      <c r="V4101" s="39"/>
      <c r="W4101" s="69"/>
      <c r="Y4101" t="s">
        <v>40</v>
      </c>
      <c r="AA4101" s="54">
        <v>8329</v>
      </c>
      <c r="AB4101" t="b">
        <f>if((W4100=""),false,true)</f>
        <v>0</v>
      </c>
    </row>
    <row r="4102" ht="14.25" customHeight="1">
      <c r="A4102" s="38">
        <v>1037</v>
      </c>
      <c r="B4102" s="46" t="s">
        <v>5002</v>
      </c>
      <c r="C4102" s="46" t="s">
        <v>5003</v>
      </c>
      <c r="D4102" s="46" t="s">
        <v>4997</v>
      </c>
      <c r="E4102" s="46" t="s">
        <v>4998</v>
      </c>
      <c r="F4102" s="46" t="s">
        <v>2407</v>
      </c>
      <c r="G4102" s="46" t="s">
        <v>2408</v>
      </c>
      <c r="H4102">
        <v>1.7054190361817</v>
      </c>
      <c r="I4102" t="s">
        <v>37</v>
      </c>
      <c r="K4102" t="s">
        <v>43</v>
      </c>
      <c r="L4102" s="46" t="s">
        <v>5004</v>
      </c>
      <c r="M4102" t="s">
        <v>39</v>
      </c>
      <c r="N4102" s="40"/>
      <c r="O4102" s="40"/>
      <c r="P4102" s="40"/>
      <c r="Q4102" s="40"/>
      <c r="R4102" s="39"/>
      <c r="S4102" s="39"/>
      <c r="T4102" s="39"/>
      <c r="U4102" s="40"/>
      <c r="V4102" s="39"/>
      <c r="W4102" s="69"/>
      <c r="Y4102" t="s">
        <v>40</v>
      </c>
      <c r="AA4102" s="54">
        <v>8329</v>
      </c>
      <c r="AB4102" t="b">
        <f>if((W4101=""),false,true)</f>
        <v>0</v>
      </c>
    </row>
    <row r="4103" ht="14.25" customHeight="1">
      <c r="A4103" s="38">
        <v>1037</v>
      </c>
      <c r="B4103" s="46" t="s">
        <v>5002</v>
      </c>
      <c r="C4103" s="46" t="s">
        <v>5003</v>
      </c>
      <c r="D4103" s="46" t="s">
        <v>4997</v>
      </c>
      <c r="E4103" s="46" t="s">
        <v>4998</v>
      </c>
      <c r="F4103" s="7" t="s">
        <v>693</v>
      </c>
      <c r="G4103" s="7" t="s">
        <v>4429</v>
      </c>
      <c r="H4103">
        <v>1.4829963994394</v>
      </c>
      <c r="I4103" t="s">
        <v>37</v>
      </c>
      <c r="K4103" t="s">
        <v>43</v>
      </c>
      <c r="L4103" s="46" t="s">
        <v>5004</v>
      </c>
      <c r="M4103" t="s">
        <v>39</v>
      </c>
      <c r="N4103" s="40"/>
      <c r="O4103" s="40"/>
      <c r="P4103" s="40"/>
      <c r="Q4103" s="40"/>
      <c r="R4103" s="39"/>
      <c r="S4103" s="39"/>
      <c r="T4103" s="39"/>
      <c r="U4103" s="40"/>
      <c r="V4103" s="39"/>
      <c r="W4103" s="69"/>
      <c r="Y4103" t="s">
        <v>40</v>
      </c>
      <c r="AA4103" s="54">
        <v>8329</v>
      </c>
      <c r="AB4103" t="b">
        <f>if((W4102=""),false,true)</f>
        <v>0</v>
      </c>
    </row>
    <row r="4104" ht="14.25" customHeight="1">
      <c r="A4104" s="38">
        <v>1037</v>
      </c>
      <c r="B4104" s="46" t="s">
        <v>5002</v>
      </c>
      <c r="C4104" s="46" t="s">
        <v>5003</v>
      </c>
      <c r="D4104" s="46" t="s">
        <v>4997</v>
      </c>
      <c r="E4104" s="46" t="s">
        <v>4998</v>
      </c>
      <c r="F4104" s="46" t="s">
        <v>1123</v>
      </c>
      <c r="G4104" s="46" t="s">
        <v>1124</v>
      </c>
      <c r="H4104">
        <v>0.77624711662869</v>
      </c>
      <c r="I4104" t="s">
        <v>37</v>
      </c>
      <c r="K4104" t="s">
        <v>43</v>
      </c>
      <c r="L4104" s="46" t="s">
        <v>5004</v>
      </c>
      <c r="M4104" t="s">
        <v>39</v>
      </c>
      <c r="N4104" s="40"/>
      <c r="O4104" s="40"/>
      <c r="P4104" s="40"/>
      <c r="Q4104" s="40"/>
      <c r="R4104" s="39"/>
      <c r="S4104" s="39"/>
      <c r="T4104" s="39"/>
      <c r="U4104" s="40"/>
      <c r="V4104" s="39"/>
      <c r="W4104" s="69"/>
      <c r="Y4104" t="s">
        <v>40</v>
      </c>
      <c r="AA4104" s="54">
        <v>8329</v>
      </c>
      <c r="AB4104" t="b">
        <f>if((W4103=""),false,true)</f>
        <v>0</v>
      </c>
    </row>
    <row r="4105" ht="14.25" customHeight="1">
      <c r="A4105" s="38">
        <v>1037</v>
      </c>
      <c r="B4105" s="46" t="s">
        <v>5002</v>
      </c>
      <c r="C4105" s="46" t="s">
        <v>5003</v>
      </c>
      <c r="D4105" s="46" t="s">
        <v>4997</v>
      </c>
      <c r="E4105" s="46" t="s">
        <v>4998</v>
      </c>
      <c r="F4105" s="46" t="s">
        <v>1601</v>
      </c>
      <c r="G4105" s="46" t="s">
        <v>1602</v>
      </c>
      <c r="H4105">
        <v>1.69824365246174</v>
      </c>
      <c r="I4105" t="s">
        <v>37</v>
      </c>
      <c r="K4105" t="s">
        <v>43</v>
      </c>
      <c r="L4105" s="46" t="s">
        <v>5004</v>
      </c>
      <c r="M4105" t="s">
        <v>39</v>
      </c>
      <c r="N4105" s="40"/>
      <c r="O4105" s="40"/>
      <c r="P4105" s="40"/>
      <c r="Q4105" s="40"/>
      <c r="R4105" s="39"/>
      <c r="S4105" s="39"/>
      <c r="T4105" s="39"/>
      <c r="U4105" s="40"/>
      <c r="V4105" s="39"/>
      <c r="W4105" s="69"/>
      <c r="Y4105" t="s">
        <v>40</v>
      </c>
      <c r="AA4105" s="54">
        <v>8329</v>
      </c>
      <c r="AB4105" t="b">
        <f>if((W4104=""),false,true)</f>
        <v>0</v>
      </c>
    </row>
    <row r="4106" ht="14.25" customHeight="1">
      <c r="A4106" s="38">
        <v>1037</v>
      </c>
      <c r="B4106" s="46" t="s">
        <v>5002</v>
      </c>
      <c r="C4106" s="46" t="s">
        <v>5003</v>
      </c>
      <c r="D4106" s="46" t="s">
        <v>4997</v>
      </c>
      <c r="E4106" s="46" t="s">
        <v>4998</v>
      </c>
      <c r="F4106" s="46" t="s">
        <v>695</v>
      </c>
      <c r="G4106" s="46" t="s">
        <v>696</v>
      </c>
      <c r="H4106">
        <v>0.097723722095581</v>
      </c>
      <c r="I4106" t="s">
        <v>37</v>
      </c>
      <c r="K4106" t="s">
        <v>43</v>
      </c>
      <c r="L4106" s="46" t="s">
        <v>5004</v>
      </c>
      <c r="M4106" t="s">
        <v>39</v>
      </c>
      <c r="N4106" s="40"/>
      <c r="O4106" s="40"/>
      <c r="P4106" s="40"/>
      <c r="Q4106" s="40"/>
      <c r="R4106" s="39"/>
      <c r="S4106" s="39"/>
      <c r="T4106" s="39"/>
      <c r="U4106" s="40"/>
      <c r="V4106" s="39"/>
      <c r="W4106" s="69"/>
      <c r="Y4106" t="s">
        <v>40</v>
      </c>
      <c r="AA4106" s="54">
        <v>8329</v>
      </c>
      <c r="AB4106" t="b">
        <f>if((W4105=""),false,true)</f>
        <v>0</v>
      </c>
    </row>
    <row r="4107" ht="14.25" customHeight="1">
      <c r="A4107" s="38">
        <v>1037</v>
      </c>
      <c r="B4107" s="46" t="s">
        <v>5002</v>
      </c>
      <c r="C4107" s="46" t="s">
        <v>5003</v>
      </c>
      <c r="D4107" s="46" t="s">
        <v>4997</v>
      </c>
      <c r="E4107" s="46" t="s">
        <v>4998</v>
      </c>
      <c r="F4107" s="46" t="s">
        <v>2409</v>
      </c>
      <c r="G4107" s="46" t="s">
        <v>2410</v>
      </c>
      <c r="H4107">
        <v>1.9824844804711</v>
      </c>
      <c r="I4107" t="s">
        <v>37</v>
      </c>
      <c r="K4107" t="s">
        <v>43</v>
      </c>
      <c r="L4107" s="46" t="s">
        <v>5004</v>
      </c>
      <c r="M4107" t="s">
        <v>39</v>
      </c>
      <c r="N4107" s="40"/>
      <c r="O4107" s="40"/>
      <c r="P4107" s="40"/>
      <c r="Q4107" s="40"/>
      <c r="R4107" s="39"/>
      <c r="S4107" s="39"/>
      <c r="T4107" s="39"/>
      <c r="U4107" s="40"/>
      <c r="V4107" s="39"/>
      <c r="W4107" s="69"/>
      <c r="Y4107" t="s">
        <v>40</v>
      </c>
      <c r="AA4107" s="54">
        <v>8329</v>
      </c>
      <c r="AB4107" t="b">
        <f>if((W4106=""),false,true)</f>
        <v>0</v>
      </c>
    </row>
    <row r="4108" ht="14.25" customHeight="1">
      <c r="A4108" s="38">
        <v>1037</v>
      </c>
      <c r="B4108" s="46" t="s">
        <v>5002</v>
      </c>
      <c r="C4108" s="46" t="s">
        <v>5003</v>
      </c>
      <c r="D4108" s="46" t="s">
        <v>4997</v>
      </c>
      <c r="E4108" s="46" t="s">
        <v>4998</v>
      </c>
      <c r="F4108" s="46" t="s">
        <v>701</v>
      </c>
      <c r="G4108" s="46" t="s">
        <v>702</v>
      </c>
      <c r="H4108">
        <v>0.043651583224017</v>
      </c>
      <c r="I4108" t="s">
        <v>37</v>
      </c>
      <c r="K4108" t="s">
        <v>43</v>
      </c>
      <c r="L4108" s="46" t="s">
        <v>5004</v>
      </c>
      <c r="M4108" t="s">
        <v>39</v>
      </c>
      <c r="N4108" s="40"/>
      <c r="O4108" s="40"/>
      <c r="P4108" s="40"/>
      <c r="Q4108" s="40"/>
      <c r="R4108" s="39"/>
      <c r="S4108" s="39"/>
      <c r="T4108" s="39"/>
      <c r="U4108" s="40"/>
      <c r="V4108" s="39"/>
      <c r="W4108" s="69"/>
      <c r="Y4108" t="s">
        <v>40</v>
      </c>
      <c r="AA4108" s="54">
        <v>8329</v>
      </c>
      <c r="AB4108" t="b">
        <f>if((W4107=""),false,true)</f>
        <v>0</v>
      </c>
    </row>
    <row r="4109" ht="14.25" customHeight="1">
      <c r="A4109" s="38">
        <v>1037</v>
      </c>
      <c r="B4109" s="46" t="s">
        <v>5002</v>
      </c>
      <c r="C4109" s="46" t="s">
        <v>5003</v>
      </c>
      <c r="D4109" s="46" t="s">
        <v>4997</v>
      </c>
      <c r="E4109" s="46" t="s">
        <v>4998</v>
      </c>
      <c r="F4109" s="46" t="s">
        <v>703</v>
      </c>
      <c r="G4109" s="46" t="s">
        <v>704</v>
      </c>
      <c r="H4109">
        <v>0.1949844599758</v>
      </c>
      <c r="I4109" t="s">
        <v>37</v>
      </c>
      <c r="K4109" t="s">
        <v>43</v>
      </c>
      <c r="L4109" s="46" t="s">
        <v>5004</v>
      </c>
      <c r="M4109" t="s">
        <v>39</v>
      </c>
      <c r="N4109" s="40"/>
      <c r="O4109" s="40"/>
      <c r="P4109" s="40"/>
      <c r="Q4109" s="40"/>
      <c r="R4109" s="39"/>
      <c r="S4109" s="39"/>
      <c r="T4109" s="39"/>
      <c r="U4109" s="40"/>
      <c r="V4109" s="39"/>
      <c r="W4109" s="69"/>
      <c r="Y4109" t="s">
        <v>40</v>
      </c>
      <c r="AA4109" s="54">
        <v>8329</v>
      </c>
      <c r="AB4109" t="b">
        <f>if((W4108=""),false,true)</f>
        <v>0</v>
      </c>
    </row>
    <row r="4110" ht="14.25" customHeight="1">
      <c r="A4110" s="38">
        <v>1037</v>
      </c>
      <c r="B4110" s="46" t="s">
        <v>5002</v>
      </c>
      <c r="C4110" s="46" t="s">
        <v>5003</v>
      </c>
      <c r="D4110" s="46" t="s">
        <v>4997</v>
      </c>
      <c r="E4110" s="46" t="s">
        <v>4998</v>
      </c>
      <c r="F4110" s="46" t="s">
        <v>705</v>
      </c>
      <c r="G4110" s="46" t="s">
        <v>706</v>
      </c>
      <c r="H4110">
        <v>0.63424319235649</v>
      </c>
      <c r="I4110" t="s">
        <v>37</v>
      </c>
      <c r="K4110" t="s">
        <v>43</v>
      </c>
      <c r="L4110" s="46" t="s">
        <v>5004</v>
      </c>
      <c r="M4110" t="s">
        <v>39</v>
      </c>
      <c r="N4110" s="40"/>
      <c r="O4110" s="40"/>
      <c r="P4110" s="40"/>
      <c r="Q4110" s="40"/>
      <c r="R4110" s="39"/>
      <c r="S4110" s="39"/>
      <c r="T4110" s="39"/>
      <c r="U4110" s="40"/>
      <c r="V4110" s="39"/>
      <c r="W4110" s="69"/>
      <c r="Y4110" t="s">
        <v>40</v>
      </c>
      <c r="AA4110" s="54">
        <v>8329</v>
      </c>
      <c r="AB4110" t="b">
        <f>if((W4109=""),false,true)</f>
        <v>0</v>
      </c>
    </row>
    <row r="4111" ht="14.25" customHeight="1">
      <c r="A4111" s="38">
        <v>1037</v>
      </c>
      <c r="B4111" s="46" t="s">
        <v>5002</v>
      </c>
      <c r="C4111" s="46" t="s">
        <v>5003</v>
      </c>
      <c r="D4111" s="46" t="s">
        <v>4997</v>
      </c>
      <c r="E4111" s="46" t="s">
        <v>4998</v>
      </c>
      <c r="F4111" s="46" t="s">
        <v>707</v>
      </c>
      <c r="G4111" s="46" t="s">
        <v>708</v>
      </c>
      <c r="H4111">
        <v>0.2270190672244</v>
      </c>
      <c r="I4111" t="s">
        <v>37</v>
      </c>
      <c r="K4111" t="s">
        <v>43</v>
      </c>
      <c r="L4111" s="46" t="s">
        <v>5004</v>
      </c>
      <c r="M4111" t="s">
        <v>39</v>
      </c>
      <c r="N4111" s="40"/>
      <c r="O4111" s="40"/>
      <c r="P4111" s="40"/>
      <c r="Q4111" s="40"/>
      <c r="R4111" s="39"/>
      <c r="S4111" s="39"/>
      <c r="T4111" s="39"/>
      <c r="U4111" s="40"/>
      <c r="V4111" s="39"/>
      <c r="W4111" s="69"/>
      <c r="Y4111" t="s">
        <v>40</v>
      </c>
      <c r="AA4111" s="54">
        <v>8329</v>
      </c>
      <c r="AB4111" t="b">
        <f>if((W4110=""),false,true)</f>
        <v>0</v>
      </c>
    </row>
    <row r="4112" ht="14.25" customHeight="1">
      <c r="A4112" s="38">
        <v>1037</v>
      </c>
      <c r="B4112" s="46" t="s">
        <v>5002</v>
      </c>
      <c r="C4112" s="46" t="s">
        <v>5003</v>
      </c>
      <c r="D4112" s="46" t="s">
        <v>4997</v>
      </c>
      <c r="E4112" s="46" t="s">
        <v>4998</v>
      </c>
      <c r="F4112" s="46" t="s">
        <v>1281</v>
      </c>
      <c r="G4112" s="46" t="s">
        <v>2411</v>
      </c>
      <c r="H4112">
        <v>0.3105589944203</v>
      </c>
      <c r="I4112" t="s">
        <v>37</v>
      </c>
      <c r="K4112" t="s">
        <v>43</v>
      </c>
      <c r="L4112" s="46" t="s">
        <v>5004</v>
      </c>
      <c r="M4112" t="s">
        <v>39</v>
      </c>
      <c r="N4112" s="40"/>
      <c r="O4112" s="40"/>
      <c r="P4112" s="40"/>
      <c r="Q4112" s="40"/>
      <c r="R4112" s="39"/>
      <c r="S4112" s="39"/>
      <c r="T4112" s="39"/>
      <c r="U4112" s="40"/>
      <c r="V4112" s="39"/>
      <c r="W4112" s="69"/>
      <c r="Y4112" t="s">
        <v>40</v>
      </c>
      <c r="AA4112" s="54">
        <v>8329</v>
      </c>
      <c r="AB4112" t="b">
        <f>if((W4111=""),false,true)</f>
        <v>0</v>
      </c>
    </row>
    <row r="4113" ht="14.25" customHeight="1">
      <c r="A4113" s="38">
        <v>1037</v>
      </c>
      <c r="B4113" s="46" t="s">
        <v>5002</v>
      </c>
      <c r="C4113" s="46" t="s">
        <v>5003</v>
      </c>
      <c r="D4113" s="46" t="s">
        <v>4997</v>
      </c>
      <c r="E4113" s="46" t="s">
        <v>4998</v>
      </c>
      <c r="F4113" s="46" t="s">
        <v>429</v>
      </c>
      <c r="G4113" s="46" t="s">
        <v>590</v>
      </c>
      <c r="H4113">
        <v>0.17378008287494</v>
      </c>
      <c r="I4113" t="s">
        <v>37</v>
      </c>
      <c r="K4113" t="s">
        <v>43</v>
      </c>
      <c r="L4113" s="46" t="s">
        <v>5004</v>
      </c>
      <c r="M4113" t="s">
        <v>39</v>
      </c>
      <c r="N4113" s="40"/>
      <c r="O4113" s="40"/>
      <c r="P4113" s="40"/>
      <c r="Q4113" s="40"/>
      <c r="R4113" s="39"/>
      <c r="S4113" s="39"/>
      <c r="T4113" s="39"/>
      <c r="U4113" s="40"/>
      <c r="V4113" s="39"/>
      <c r="W4113" s="69"/>
      <c r="Y4113" t="s">
        <v>40</v>
      </c>
      <c r="AA4113" s="54">
        <v>8329</v>
      </c>
      <c r="AB4113" t="b">
        <f>if((W4112=""),false,true)</f>
        <v>0</v>
      </c>
    </row>
    <row r="4114" ht="14.25" customHeight="1">
      <c r="A4114" s="38">
        <v>1037</v>
      </c>
      <c r="B4114" s="46" t="s">
        <v>5002</v>
      </c>
      <c r="C4114" s="46" t="s">
        <v>5003</v>
      </c>
      <c r="D4114" s="46" t="s">
        <v>4997</v>
      </c>
      <c r="E4114" s="46" t="s">
        <v>4998</v>
      </c>
      <c r="F4114" s="46" t="s">
        <v>711</v>
      </c>
      <c r="G4114" s="46" t="s">
        <v>712</v>
      </c>
      <c r="H4114">
        <v>0.044668359215096</v>
      </c>
      <c r="I4114" t="s">
        <v>37</v>
      </c>
      <c r="K4114" t="s">
        <v>43</v>
      </c>
      <c r="L4114" s="46" t="s">
        <v>5004</v>
      </c>
      <c r="M4114" t="s">
        <v>39</v>
      </c>
      <c r="N4114" s="40"/>
      <c r="O4114" s="40"/>
      <c r="P4114" s="40"/>
      <c r="Q4114" s="40"/>
      <c r="R4114" s="39"/>
      <c r="S4114" s="39"/>
      <c r="T4114" s="39"/>
      <c r="U4114" s="40"/>
      <c r="V4114" s="39"/>
      <c r="W4114" s="69"/>
      <c r="Y4114" t="s">
        <v>40</v>
      </c>
      <c r="AA4114" s="54">
        <v>8329</v>
      </c>
      <c r="AB4114" t="b">
        <f>if((W4113=""),false,true)</f>
        <v>0</v>
      </c>
    </row>
    <row r="4115" ht="14.25" customHeight="1">
      <c r="A4115" s="38">
        <v>1037</v>
      </c>
      <c r="B4115" s="46" t="s">
        <v>5002</v>
      </c>
      <c r="C4115" s="46" t="s">
        <v>5003</v>
      </c>
      <c r="D4115" s="46" t="s">
        <v>4997</v>
      </c>
      <c r="E4115" s="46" t="s">
        <v>4998</v>
      </c>
      <c r="F4115" s="46" t="s">
        <v>713</v>
      </c>
      <c r="G4115" s="46" t="s">
        <v>714</v>
      </c>
      <c r="H4115">
        <v>0.040738027780411</v>
      </c>
      <c r="I4115" t="s">
        <v>37</v>
      </c>
      <c r="K4115" t="s">
        <v>43</v>
      </c>
      <c r="L4115" s="46" t="s">
        <v>5004</v>
      </c>
      <c r="M4115" t="s">
        <v>39</v>
      </c>
      <c r="N4115" s="40"/>
      <c r="O4115" s="40"/>
      <c r="P4115" s="40"/>
      <c r="Q4115" s="40"/>
      <c r="R4115" s="39"/>
      <c r="S4115" s="39"/>
      <c r="T4115" s="39"/>
      <c r="U4115" s="40"/>
      <c r="V4115" s="39"/>
      <c r="W4115" s="69"/>
      <c r="Y4115" t="s">
        <v>40</v>
      </c>
      <c r="AA4115" s="54">
        <v>8329</v>
      </c>
      <c r="AB4115" t="b">
        <f>if((W4114=""),false,true)</f>
        <v>0</v>
      </c>
    </row>
    <row r="4116" ht="14.25" customHeight="1">
      <c r="A4116" s="38">
        <v>1037</v>
      </c>
      <c r="B4116" s="46" t="s">
        <v>5002</v>
      </c>
      <c r="C4116" s="46" t="s">
        <v>5003</v>
      </c>
      <c r="D4116" s="46" t="s">
        <v>4997</v>
      </c>
      <c r="E4116" s="46" t="s">
        <v>4998</v>
      </c>
      <c r="F4116" s="46" t="s">
        <v>715</v>
      </c>
      <c r="G4116" s="46" t="s">
        <v>716</v>
      </c>
      <c r="H4116">
        <v>0.043651583224017</v>
      </c>
      <c r="I4116" t="s">
        <v>37</v>
      </c>
      <c r="K4116" t="s">
        <v>43</v>
      </c>
      <c r="L4116" s="46" t="s">
        <v>5004</v>
      </c>
      <c r="M4116" t="s">
        <v>39</v>
      </c>
      <c r="N4116" s="40"/>
      <c r="O4116" s="40"/>
      <c r="P4116" s="40"/>
      <c r="Q4116" s="40"/>
      <c r="R4116" s="39"/>
      <c r="S4116" s="39"/>
      <c r="T4116" s="39"/>
      <c r="U4116" s="40"/>
      <c r="V4116" s="39"/>
      <c r="W4116" s="69"/>
      <c r="Y4116" t="s">
        <v>40</v>
      </c>
      <c r="AA4116" s="54">
        <v>8329</v>
      </c>
      <c r="AB4116" t="b">
        <f>if((W4115=""),false,true)</f>
        <v>0</v>
      </c>
    </row>
    <row r="4117" ht="14.25" customHeight="1">
      <c r="A4117" s="38">
        <v>1037</v>
      </c>
      <c r="B4117" s="46" t="s">
        <v>5002</v>
      </c>
      <c r="C4117" s="46" t="s">
        <v>5003</v>
      </c>
      <c r="D4117" s="46" t="s">
        <v>4997</v>
      </c>
      <c r="E4117" s="46" t="s">
        <v>4998</v>
      </c>
      <c r="F4117" s="46" t="s">
        <v>434</v>
      </c>
      <c r="G4117" s="46" t="s">
        <v>593</v>
      </c>
      <c r="H4117">
        <v>0.18620871366629</v>
      </c>
      <c r="I4117" t="s">
        <v>37</v>
      </c>
      <c r="K4117" t="s">
        <v>43</v>
      </c>
      <c r="L4117" s="46" t="s">
        <v>5004</v>
      </c>
      <c r="M4117" t="s">
        <v>39</v>
      </c>
      <c r="N4117" s="40"/>
      <c r="O4117" s="40"/>
      <c r="P4117" s="40"/>
      <c r="Q4117" s="40"/>
      <c r="R4117" s="39"/>
      <c r="S4117" s="39"/>
      <c r="T4117" s="39"/>
      <c r="U4117" s="40"/>
      <c r="V4117" s="39"/>
      <c r="W4117" s="69"/>
      <c r="Y4117" t="s">
        <v>40</v>
      </c>
      <c r="AA4117" s="54">
        <v>8329</v>
      </c>
      <c r="AB4117" t="b">
        <f>if((W4116=""),false,true)</f>
        <v>0</v>
      </c>
    </row>
    <row r="4118" ht="14.25" customHeight="1">
      <c r="A4118" s="38">
        <v>1037</v>
      </c>
      <c r="B4118" s="46" t="s">
        <v>5002</v>
      </c>
      <c r="C4118" s="46" t="s">
        <v>5003</v>
      </c>
      <c r="D4118" s="46" t="s">
        <v>4997</v>
      </c>
      <c r="E4118" s="46" t="s">
        <v>4998</v>
      </c>
      <c r="F4118" s="46" t="s">
        <v>992</v>
      </c>
      <c r="G4118" s="46" t="s">
        <v>993</v>
      </c>
      <c r="H4118">
        <v>1.5742731525413</v>
      </c>
      <c r="I4118" t="s">
        <v>37</v>
      </c>
      <c r="K4118" t="s">
        <v>43</v>
      </c>
      <c r="L4118" s="46" t="s">
        <v>5004</v>
      </c>
      <c r="M4118" t="s">
        <v>39</v>
      </c>
      <c r="N4118" s="40"/>
      <c r="O4118" s="40"/>
      <c r="P4118" s="40"/>
      <c r="Q4118" s="40"/>
      <c r="R4118" s="39"/>
      <c r="S4118" s="39"/>
      <c r="T4118" s="39"/>
      <c r="U4118" s="40"/>
      <c r="V4118" s="39"/>
      <c r="W4118" s="69"/>
      <c r="Y4118" t="s">
        <v>40</v>
      </c>
      <c r="AA4118" s="54">
        <v>8329</v>
      </c>
      <c r="AB4118" t="b">
        <f>if((W4117=""),false,true)</f>
        <v>0</v>
      </c>
    </row>
    <row r="4119" ht="14.25" customHeight="1">
      <c r="A4119" s="38">
        <v>1037</v>
      </c>
      <c r="B4119" s="46" t="s">
        <v>5002</v>
      </c>
      <c r="C4119" s="46" t="s">
        <v>5003</v>
      </c>
      <c r="D4119" s="46" t="s">
        <v>4997</v>
      </c>
      <c r="E4119" s="46" t="s">
        <v>4998</v>
      </c>
      <c r="F4119" s="46" t="s">
        <v>723</v>
      </c>
      <c r="G4119" s="46" t="s">
        <v>724</v>
      </c>
      <c r="H4119">
        <v>0.044668359215096</v>
      </c>
      <c r="I4119" t="s">
        <v>37</v>
      </c>
      <c r="K4119" t="s">
        <v>43</v>
      </c>
      <c r="L4119" s="46" t="s">
        <v>5004</v>
      </c>
      <c r="M4119" t="s">
        <v>39</v>
      </c>
      <c r="N4119" s="40"/>
      <c r="O4119" s="40"/>
      <c r="P4119" s="40"/>
      <c r="Q4119" s="40"/>
      <c r="R4119" s="39"/>
      <c r="S4119" s="39"/>
      <c r="T4119" s="39"/>
      <c r="U4119" s="40"/>
      <c r="V4119" s="39"/>
      <c r="W4119" s="69"/>
      <c r="Y4119" t="s">
        <v>40</v>
      </c>
      <c r="AA4119" s="54">
        <v>8329</v>
      </c>
      <c r="AB4119" t="b">
        <f>if((W4118=""),false,true)</f>
        <v>0</v>
      </c>
    </row>
    <row r="4120" ht="14.25" customHeight="1">
      <c r="A4120" s="38">
        <v>1037</v>
      </c>
      <c r="B4120" s="46" t="s">
        <v>5002</v>
      </c>
      <c r="C4120" s="46" t="s">
        <v>5003</v>
      </c>
      <c r="D4120" s="46" t="s">
        <v>4997</v>
      </c>
      <c r="E4120" s="46" t="s">
        <v>4998</v>
      </c>
      <c r="F4120" s="46" t="s">
        <v>725</v>
      </c>
      <c r="G4120" s="46" t="s">
        <v>726</v>
      </c>
      <c r="H4120">
        <v>0.044668359215096</v>
      </c>
      <c r="I4120" t="s">
        <v>37</v>
      </c>
      <c r="K4120" t="s">
        <v>43</v>
      </c>
      <c r="L4120" s="46" t="s">
        <v>5004</v>
      </c>
      <c r="M4120" t="s">
        <v>39</v>
      </c>
      <c r="N4120" s="40"/>
      <c r="O4120" s="40"/>
      <c r="P4120" s="40"/>
      <c r="Q4120" s="40"/>
      <c r="R4120" s="39"/>
      <c r="S4120" s="39"/>
      <c r="T4120" s="39"/>
      <c r="U4120" s="40"/>
      <c r="V4120" s="39"/>
      <c r="W4120" s="69"/>
      <c r="Y4120" t="s">
        <v>40</v>
      </c>
      <c r="AA4120" s="54">
        <v>8329</v>
      </c>
      <c r="AB4120" t="b">
        <f>if((W4119=""),false,true)</f>
        <v>0</v>
      </c>
    </row>
    <row r="4121" ht="14.25" customHeight="1">
      <c r="A4121" s="38">
        <v>1037</v>
      </c>
      <c r="B4121" s="46" t="s">
        <v>5002</v>
      </c>
      <c r="C4121" s="46" t="s">
        <v>5003</v>
      </c>
      <c r="D4121" s="46" t="s">
        <v>4997</v>
      </c>
      <c r="E4121" s="46" t="s">
        <v>4998</v>
      </c>
      <c r="F4121" s="7" t="s">
        <v>727</v>
      </c>
      <c r="G4121" s="7" t="s">
        <v>4431</v>
      </c>
      <c r="H4121">
        <v>1.5097998526789</v>
      </c>
      <c r="I4121" t="s">
        <v>37</v>
      </c>
      <c r="K4121" t="s">
        <v>43</v>
      </c>
      <c r="L4121" s="46" t="s">
        <v>5004</v>
      </c>
      <c r="M4121" t="s">
        <v>39</v>
      </c>
      <c r="N4121" s="40"/>
      <c r="O4121" s="40"/>
      <c r="P4121" s="40"/>
      <c r="Q4121" s="40"/>
      <c r="R4121" s="39"/>
      <c r="S4121" s="39"/>
      <c r="T4121" s="39"/>
      <c r="U4121" s="40"/>
      <c r="V4121" s="39"/>
      <c r="W4121" s="69"/>
      <c r="Y4121" t="s">
        <v>40</v>
      </c>
      <c r="AA4121" s="54">
        <v>8329</v>
      </c>
      <c r="AB4121" t="b">
        <f>if((W4120=""),false,true)</f>
        <v>0</v>
      </c>
    </row>
    <row r="4122" ht="14.25" customHeight="1">
      <c r="A4122" s="38">
        <v>1037</v>
      </c>
      <c r="B4122" s="46" t="s">
        <v>5002</v>
      </c>
      <c r="C4122" s="46" t="s">
        <v>5003</v>
      </c>
      <c r="D4122" s="46" t="s">
        <v>4997</v>
      </c>
      <c r="E4122" s="46" t="s">
        <v>4998</v>
      </c>
      <c r="F4122" s="46" t="s">
        <v>1951</v>
      </c>
      <c r="G4122" s="46" t="s">
        <v>2966</v>
      </c>
      <c r="H4122">
        <v>0.97958413710309</v>
      </c>
      <c r="I4122" t="s">
        <v>37</v>
      </c>
      <c r="K4122" t="s">
        <v>43</v>
      </c>
      <c r="L4122" s="46" t="s">
        <v>5004</v>
      </c>
      <c r="M4122" t="s">
        <v>39</v>
      </c>
      <c r="N4122" s="40"/>
      <c r="O4122" s="40"/>
      <c r="P4122" s="40"/>
      <c r="Q4122" s="40"/>
      <c r="R4122" s="39"/>
      <c r="S4122" s="39"/>
      <c r="T4122" s="39"/>
      <c r="U4122" s="40"/>
      <c r="V4122" s="39"/>
      <c r="W4122" s="69"/>
      <c r="Y4122" t="s">
        <v>40</v>
      </c>
      <c r="AA4122" s="54">
        <v>8329</v>
      </c>
      <c r="AB4122" t="b">
        <f>if((W4121=""),false,true)</f>
        <v>0</v>
      </c>
    </row>
    <row r="4123" ht="14.25" customHeight="1">
      <c r="A4123" s="38">
        <v>1037</v>
      </c>
      <c r="B4123" s="46" t="s">
        <v>5002</v>
      </c>
      <c r="C4123" s="46" t="s">
        <v>5003</v>
      </c>
      <c r="D4123" s="46" t="s">
        <v>4997</v>
      </c>
      <c r="E4123" s="46" t="s">
        <v>4998</v>
      </c>
      <c r="F4123" s="46" t="s">
        <v>731</v>
      </c>
      <c r="G4123" s="46" t="s">
        <v>732</v>
      </c>
      <c r="H4123">
        <v>1.25892541179417</v>
      </c>
      <c r="I4123" t="s">
        <v>37</v>
      </c>
      <c r="K4123" t="s">
        <v>43</v>
      </c>
      <c r="L4123" s="46" t="s">
        <v>5004</v>
      </c>
      <c r="M4123" t="s">
        <v>39</v>
      </c>
      <c r="N4123" s="40"/>
      <c r="O4123" s="40"/>
      <c r="P4123" s="40"/>
      <c r="Q4123" s="40"/>
      <c r="R4123" s="39"/>
      <c r="S4123" s="39"/>
      <c r="T4123" s="39"/>
      <c r="U4123" s="40"/>
      <c r="V4123" s="39"/>
      <c r="W4123" s="69"/>
      <c r="Y4123" t="s">
        <v>40</v>
      </c>
      <c r="AA4123" s="54">
        <v>8329</v>
      </c>
      <c r="AB4123" t="b">
        <f>if((W4122=""),false,true)</f>
        <v>0</v>
      </c>
    </row>
    <row r="4124" ht="14.25" customHeight="1">
      <c r="A4124" s="38">
        <v>1037</v>
      </c>
      <c r="B4124" s="46" t="s">
        <v>5002</v>
      </c>
      <c r="C4124" s="46" t="s">
        <v>5003</v>
      </c>
      <c r="D4124" s="46" t="s">
        <v>4997</v>
      </c>
      <c r="E4124" s="46" t="s">
        <v>4998</v>
      </c>
      <c r="F4124" s="7" t="s">
        <v>3499</v>
      </c>
      <c r="G4124" s="7" t="s">
        <v>3500</v>
      </c>
      <c r="H4124">
        <v>0.44460097860122</v>
      </c>
      <c r="I4124" t="s">
        <v>37</v>
      </c>
      <c r="K4124" t="s">
        <v>43</v>
      </c>
      <c r="L4124" s="46" t="s">
        <v>5004</v>
      </c>
      <c r="M4124" t="s">
        <v>39</v>
      </c>
      <c r="N4124" s="40"/>
      <c r="O4124" s="40"/>
      <c r="P4124" s="40"/>
      <c r="Q4124" s="40"/>
      <c r="R4124" s="39"/>
      <c r="S4124" s="39"/>
      <c r="T4124" s="39"/>
      <c r="U4124" s="40"/>
      <c r="V4124" s="39"/>
      <c r="W4124" s="69"/>
      <c r="Y4124" t="s">
        <v>40</v>
      </c>
      <c r="AA4124" s="54">
        <v>8329</v>
      </c>
      <c r="AB4124" t="b">
        <f>if((W4123=""),false,true)</f>
        <v>0</v>
      </c>
    </row>
    <row r="4125" ht="14.25" customHeight="1">
      <c r="A4125" s="38">
        <v>1037</v>
      </c>
      <c r="B4125" s="46" t="s">
        <v>5002</v>
      </c>
      <c r="C4125" s="46" t="s">
        <v>5003</v>
      </c>
      <c r="D4125" s="46" t="s">
        <v>4997</v>
      </c>
      <c r="E4125" s="46" t="s">
        <v>4998</v>
      </c>
      <c r="F4125" s="62" t="s">
        <v>48</v>
      </c>
      <c r="G4125" s="46" t="s">
        <v>49</v>
      </c>
      <c r="H4125">
        <v>0.000089125093813</v>
      </c>
      <c r="I4125" t="s">
        <v>37</v>
      </c>
      <c r="K4125" t="s">
        <v>43</v>
      </c>
      <c r="L4125" s="46" t="s">
        <v>5004</v>
      </c>
      <c r="M4125" t="s">
        <v>39</v>
      </c>
      <c r="N4125" s="40"/>
      <c r="O4125" s="40"/>
      <c r="P4125" s="40"/>
      <c r="Q4125" s="40"/>
      <c r="R4125" s="39"/>
      <c r="S4125" s="39"/>
      <c r="T4125" s="39"/>
      <c r="U4125" s="40"/>
      <c r="V4125" s="39"/>
      <c r="W4125" s="69"/>
      <c r="Y4125" t="s">
        <v>40</v>
      </c>
      <c r="AA4125" s="54">
        <v>8329</v>
      </c>
      <c r="AB4125" t="b">
        <f>if((W4124=""),false,true)</f>
        <v>0</v>
      </c>
    </row>
    <row r="4126" ht="14.25" customHeight="1">
      <c r="A4126" s="38">
        <v>1053</v>
      </c>
      <c r="B4126" s="46" t="s">
        <v>2009</v>
      </c>
      <c r="C4126" s="46" t="s">
        <v>1115</v>
      </c>
      <c r="D4126" s="11" t="s">
        <v>4997</v>
      </c>
      <c r="E4126" s="11" t="s">
        <v>4998</v>
      </c>
      <c r="F4126" s="7" t="s">
        <v>1646</v>
      </c>
      <c r="G4126" s="7" t="s">
        <v>1961</v>
      </c>
      <c r="H4126">
        <v>0.49542324292258</v>
      </c>
      <c r="I4126" t="s">
        <v>37</v>
      </c>
      <c r="K4126" s="47"/>
      <c r="L4126" s="47" t="s">
        <v>2010</v>
      </c>
      <c r="M4126" t="s">
        <v>39</v>
      </c>
      <c r="N4126" s="71"/>
      <c r="O4126" s="71"/>
      <c r="P4126" s="71"/>
      <c r="Q4126" s="71"/>
      <c r="R4126" s="29"/>
      <c r="S4126" s="29"/>
      <c r="T4126" s="29"/>
      <c r="U4126" s="71"/>
      <c r="V4126" s="29"/>
      <c r="W4126" s="60"/>
      <c r="Y4126" t="s">
        <v>40</v>
      </c>
      <c r="AA4126">
        <v>8329</v>
      </c>
      <c r="AB4126" t="b">
        <f>if((W4126=""),false,true)</f>
        <v>0</v>
      </c>
      <c r="AD4126" s="37"/>
    </row>
    <row r="4127" ht="14.25" customHeight="1">
      <c r="A4127" s="38">
        <v>1053</v>
      </c>
      <c r="B4127" s="46" t="s">
        <v>2009</v>
      </c>
      <c r="C4127" s="46" t="s">
        <v>1115</v>
      </c>
      <c r="D4127" s="11" t="s">
        <v>4997</v>
      </c>
      <c r="E4127" s="11" t="s">
        <v>4998</v>
      </c>
      <c r="F4127" s="7" t="s">
        <v>1962</v>
      </c>
      <c r="G4127" s="7" t="s">
        <v>1963</v>
      </c>
      <c r="H4127">
        <v>0.64077967667426</v>
      </c>
      <c r="I4127" t="s">
        <v>37</v>
      </c>
      <c r="K4127" s="47"/>
      <c r="L4127" s="47" t="s">
        <v>2010</v>
      </c>
      <c r="M4127" t="s">
        <v>39</v>
      </c>
      <c r="N4127" s="71"/>
      <c r="O4127" s="71"/>
      <c r="P4127" s="71"/>
      <c r="Q4127" s="71"/>
      <c r="R4127" s="29"/>
      <c r="S4127" s="29"/>
      <c r="T4127" s="29"/>
      <c r="U4127" s="71"/>
      <c r="V4127" s="29"/>
      <c r="W4127" s="60"/>
      <c r="Y4127" t="s">
        <v>40</v>
      </c>
      <c r="AA4127">
        <v>8329</v>
      </c>
      <c r="AB4127" t="b">
        <f>if((W4127=""),false,true)</f>
        <v>0</v>
      </c>
      <c r="AD4127" s="37"/>
    </row>
    <row r="4128" ht="14.25" customHeight="1">
      <c r="A4128" s="38">
        <v>1053</v>
      </c>
      <c r="B4128" s="46" t="s">
        <v>2009</v>
      </c>
      <c r="C4128" s="46" t="s">
        <v>1115</v>
      </c>
      <c r="D4128" s="11" t="s">
        <v>4997</v>
      </c>
      <c r="E4128" s="11" t="s">
        <v>4998</v>
      </c>
      <c r="F4128" s="7" t="s">
        <v>1964</v>
      </c>
      <c r="G4128" s="7" t="s">
        <v>1965</v>
      </c>
      <c r="H4128">
        <v>0.55284066670528</v>
      </c>
      <c r="I4128" t="s">
        <v>37</v>
      </c>
      <c r="K4128" s="47"/>
      <c r="L4128" s="47" t="s">
        <v>2010</v>
      </c>
      <c r="M4128" t="s">
        <v>39</v>
      </c>
      <c r="N4128" s="71"/>
      <c r="O4128" s="71"/>
      <c r="P4128" s="71"/>
      <c r="Q4128" s="71"/>
      <c r="R4128" s="29"/>
      <c r="S4128" s="29"/>
      <c r="T4128" s="29"/>
      <c r="U4128" s="71"/>
      <c r="V4128" s="29"/>
      <c r="W4128" s="60"/>
      <c r="Y4128" t="s">
        <v>40</v>
      </c>
      <c r="AA4128">
        <v>8329</v>
      </c>
      <c r="AB4128" t="b">
        <f>if((W4128=""),false,true)</f>
        <v>0</v>
      </c>
      <c r="AD4128" s="37"/>
    </row>
    <row r="4129" ht="14.25" customHeight="1">
      <c r="A4129" s="38">
        <v>1053</v>
      </c>
      <c r="B4129" s="46" t="s">
        <v>2009</v>
      </c>
      <c r="C4129" s="46" t="s">
        <v>1115</v>
      </c>
      <c r="D4129" s="11" t="s">
        <v>4997</v>
      </c>
      <c r="E4129" s="11" t="s">
        <v>4998</v>
      </c>
      <c r="F4129" s="7" t="s">
        <v>1966</v>
      </c>
      <c r="G4129" s="7" t="s">
        <v>1967</v>
      </c>
      <c r="H4129">
        <v>0.57709514509084</v>
      </c>
      <c r="I4129" t="s">
        <v>37</v>
      </c>
      <c r="K4129" s="47"/>
      <c r="L4129" s="47" t="s">
        <v>2010</v>
      </c>
      <c r="M4129" t="s">
        <v>39</v>
      </c>
      <c r="N4129" s="71"/>
      <c r="O4129" s="71"/>
      <c r="P4129" s="71"/>
      <c r="Q4129" s="71"/>
      <c r="R4129" s="29"/>
      <c r="S4129" s="29"/>
      <c r="T4129" s="29"/>
      <c r="U4129" s="71"/>
      <c r="V4129" s="29"/>
      <c r="W4129" s="60"/>
      <c r="Y4129" t="s">
        <v>40</v>
      </c>
      <c r="AA4129">
        <v>8329</v>
      </c>
      <c r="AB4129" t="b">
        <f>if((W4129=""),false,true)</f>
        <v>0</v>
      </c>
      <c r="AD4129" s="37"/>
    </row>
    <row r="4130" ht="14.25" customHeight="1">
      <c r="A4130" s="38">
        <v>1053</v>
      </c>
      <c r="B4130" s="46" t="s">
        <v>2009</v>
      </c>
      <c r="C4130" s="46" t="s">
        <v>1115</v>
      </c>
      <c r="D4130" s="11" t="s">
        <v>4997</v>
      </c>
      <c r="E4130" s="11" t="s">
        <v>4998</v>
      </c>
      <c r="F4130" s="7" t="s">
        <v>1968</v>
      </c>
      <c r="G4130" s="7" t="s">
        <v>1969</v>
      </c>
      <c r="H4130">
        <v>0.50268138566681</v>
      </c>
      <c r="I4130" t="s">
        <v>37</v>
      </c>
      <c r="K4130" s="47"/>
      <c r="L4130" s="47" t="s">
        <v>2010</v>
      </c>
      <c r="M4130" t="s">
        <v>39</v>
      </c>
      <c r="N4130" s="71"/>
      <c r="O4130" s="71"/>
      <c r="P4130" s="71"/>
      <c r="Q4130" s="71"/>
      <c r="R4130" s="29"/>
      <c r="S4130" s="29"/>
      <c r="T4130" s="29"/>
      <c r="U4130" s="71"/>
      <c r="V4130" s="29"/>
      <c r="W4130" s="60"/>
      <c r="Y4130" t="s">
        <v>40</v>
      </c>
      <c r="AA4130">
        <v>8329</v>
      </c>
      <c r="AB4130" t="b">
        <f>if((W4130=""),false,true)</f>
        <v>0</v>
      </c>
      <c r="AD4130" s="37"/>
    </row>
    <row r="4131" ht="14.25" customHeight="1">
      <c r="A4131" s="38">
        <v>1076</v>
      </c>
      <c r="B4131" s="46" t="s">
        <v>4768</v>
      </c>
      <c r="C4131" s="46" t="s">
        <v>1115</v>
      </c>
      <c r="D4131" s="11" t="s">
        <v>4997</v>
      </c>
      <c r="E4131" s="11" t="s">
        <v>4998</v>
      </c>
      <c r="F4131" s="7" t="s">
        <v>4771</v>
      </c>
      <c r="G4131" s="7" t="s">
        <v>4772</v>
      </c>
      <c r="H4131">
        <v>1.7337496935443</v>
      </c>
      <c r="I4131" t="s">
        <v>37</v>
      </c>
      <c r="K4131" s="47"/>
      <c r="L4131" s="47" t="s">
        <v>4770</v>
      </c>
      <c r="M4131" t="s">
        <v>39</v>
      </c>
      <c r="N4131" s="71"/>
      <c r="O4131" s="71"/>
      <c r="P4131" s="71"/>
      <c r="Q4131" s="71"/>
      <c r="R4131" s="29"/>
      <c r="S4131" s="29"/>
      <c r="T4131" s="29"/>
      <c r="U4131" s="71"/>
      <c r="V4131" s="29"/>
      <c r="W4131" s="60"/>
      <c r="Y4131" t="s">
        <v>40</v>
      </c>
      <c r="AA4131">
        <v>8329</v>
      </c>
      <c r="AB4131" t="b">
        <f>if((W4131=""),false,true)</f>
        <v>0</v>
      </c>
      <c r="AD4131" s="37"/>
    </row>
    <row r="4132" ht="14.25" customHeight="1">
      <c r="A4132" s="38">
        <v>1085</v>
      </c>
      <c r="B4132" s="46" t="s">
        <v>4488</v>
      </c>
      <c r="C4132" s="46" t="s">
        <v>1115</v>
      </c>
      <c r="D4132" s="11" t="s">
        <v>4997</v>
      </c>
      <c r="E4132" s="11" t="s">
        <v>4998</v>
      </c>
      <c r="F4132" s="7" t="s">
        <v>4489</v>
      </c>
      <c r="G4132" s="7" t="s">
        <v>4490</v>
      </c>
      <c r="H4132">
        <v>0.10829796926044</v>
      </c>
      <c r="I4132" t="s">
        <v>37</v>
      </c>
      <c r="K4132" s="47"/>
      <c r="L4132" s="47" t="s">
        <v>4491</v>
      </c>
      <c r="M4132" t="s">
        <v>39</v>
      </c>
      <c r="N4132" s="71"/>
      <c r="O4132" s="71"/>
      <c r="P4132" s="71"/>
      <c r="Q4132" s="71"/>
      <c r="R4132" s="29"/>
      <c r="S4132" s="29"/>
      <c r="T4132" s="29"/>
      <c r="U4132" s="71"/>
      <c r="V4132" s="29"/>
      <c r="W4132" s="60"/>
      <c r="Y4132" t="s">
        <v>40</v>
      </c>
      <c r="AA4132">
        <v>8329</v>
      </c>
      <c r="AB4132" t="b">
        <f>if((W4132=""),false,true)</f>
        <v>0</v>
      </c>
      <c r="AD4132" s="37"/>
    </row>
    <row r="4133" ht="14.25" customHeight="1">
      <c r="A4133" s="38">
        <v>1114</v>
      </c>
      <c r="B4133" s="46" t="s">
        <v>5005</v>
      </c>
      <c r="C4133" s="46" t="s">
        <v>1115</v>
      </c>
      <c r="D4133" s="11" t="s">
        <v>4997</v>
      </c>
      <c r="E4133" s="11" t="s">
        <v>4998</v>
      </c>
      <c r="F4133" s="7" t="s">
        <v>5006</v>
      </c>
      <c r="G4133" s="7" t="s">
        <v>5007</v>
      </c>
      <c r="H4133">
        <v>0.062936929745764</v>
      </c>
      <c r="I4133" t="s">
        <v>37</v>
      </c>
      <c r="K4133" s="47"/>
      <c r="L4133" s="47" t="s">
        <v>5008</v>
      </c>
      <c r="M4133" t="s">
        <v>39</v>
      </c>
      <c r="N4133" s="71"/>
      <c r="O4133" s="71"/>
      <c r="P4133" s="71"/>
      <c r="Q4133" s="71"/>
      <c r="R4133" s="29"/>
      <c r="S4133" s="29"/>
      <c r="T4133" s="29"/>
      <c r="U4133" s="71"/>
      <c r="V4133" s="29"/>
      <c r="W4133" s="60"/>
      <c r="Y4133" t="s">
        <v>40</v>
      </c>
      <c r="AA4133">
        <v>8329</v>
      </c>
      <c r="AB4133" t="b">
        <f>if((W4133=""),false,true)</f>
        <v>0</v>
      </c>
      <c r="AD4133" s="37"/>
    </row>
    <row r="4134" ht="14.25" customHeight="1">
      <c r="A4134" s="38">
        <v>1114</v>
      </c>
      <c r="B4134" s="46" t="s">
        <v>5005</v>
      </c>
      <c r="C4134" s="46" t="s">
        <v>1115</v>
      </c>
      <c r="D4134" s="11" t="s">
        <v>4997</v>
      </c>
      <c r="E4134" s="11" t="s">
        <v>4998</v>
      </c>
      <c r="F4134" s="7" t="s">
        <v>697</v>
      </c>
      <c r="G4134" s="7" t="s">
        <v>698</v>
      </c>
      <c r="H4134">
        <v>0.10433947886678</v>
      </c>
      <c r="I4134" t="s">
        <v>37</v>
      </c>
      <c r="K4134" s="47"/>
      <c r="L4134" s="47" t="s">
        <v>5008</v>
      </c>
      <c r="M4134" t="s">
        <v>39</v>
      </c>
      <c r="N4134" s="71"/>
      <c r="O4134" s="71"/>
      <c r="P4134" s="71"/>
      <c r="Q4134" s="71"/>
      <c r="R4134" s="29"/>
      <c r="S4134" s="29"/>
      <c r="T4134" s="29"/>
      <c r="U4134" s="71"/>
      <c r="V4134" s="29"/>
      <c r="W4134" s="60"/>
      <c r="Y4134" t="s">
        <v>40</v>
      </c>
      <c r="AA4134">
        <v>8329</v>
      </c>
      <c r="AB4134" t="b">
        <f>if((W4134=""),false,true)</f>
        <v>0</v>
      </c>
      <c r="AD4134" s="37"/>
    </row>
    <row r="4135" ht="14.25" customHeight="1">
      <c r="A4135" s="38">
        <v>1114</v>
      </c>
      <c r="B4135" s="46" t="s">
        <v>5009</v>
      </c>
      <c r="C4135" s="46" t="s">
        <v>1115</v>
      </c>
      <c r="D4135" s="11" t="s">
        <v>4997</v>
      </c>
      <c r="E4135" s="11" t="s">
        <v>4998</v>
      </c>
      <c r="F4135" s="7" t="s">
        <v>719</v>
      </c>
      <c r="G4135" s="7" t="s">
        <v>720</v>
      </c>
      <c r="H4135">
        <v>0.53449443040246</v>
      </c>
      <c r="I4135" t="s">
        <v>37</v>
      </c>
      <c r="K4135" s="47"/>
      <c r="L4135" s="47" t="s">
        <v>5008</v>
      </c>
      <c r="M4135" t="s">
        <v>39</v>
      </c>
      <c r="N4135" s="71"/>
      <c r="O4135" s="71"/>
      <c r="P4135" s="71"/>
      <c r="Q4135" s="71"/>
      <c r="R4135" s="29"/>
      <c r="S4135" s="29"/>
      <c r="T4135" s="29"/>
      <c r="U4135" s="71"/>
      <c r="V4135" s="29"/>
      <c r="W4135" s="60"/>
      <c r="Y4135" t="s">
        <v>40</v>
      </c>
      <c r="AA4135">
        <v>8329</v>
      </c>
      <c r="AB4135" t="b">
        <f>if((W4135=""),false,true)</f>
        <v>0</v>
      </c>
      <c r="AD4135" s="37"/>
    </row>
    <row r="4136" ht="14.25" customHeight="1">
      <c r="A4136" s="38">
        <v>1114</v>
      </c>
      <c r="B4136" s="46" t="s">
        <v>5005</v>
      </c>
      <c r="C4136" s="46" t="s">
        <v>1115</v>
      </c>
      <c r="D4136" s="11" t="s">
        <v>4997</v>
      </c>
      <c r="E4136" s="11" t="s">
        <v>4998</v>
      </c>
      <c r="F4136" s="7" t="s">
        <v>721</v>
      </c>
      <c r="G4136" s="7" t="s">
        <v>722</v>
      </c>
      <c r="H4136">
        <v>0.088905151046751</v>
      </c>
      <c r="I4136" t="s">
        <v>37</v>
      </c>
      <c r="K4136" s="47"/>
      <c r="L4136" s="47" t="s">
        <v>5008</v>
      </c>
      <c r="M4136" t="s">
        <v>39</v>
      </c>
      <c r="N4136" s="71"/>
      <c r="O4136" s="71"/>
      <c r="P4136" s="71"/>
      <c r="Q4136" s="71"/>
      <c r="R4136" s="29"/>
      <c r="S4136" s="29"/>
      <c r="T4136" s="29"/>
      <c r="U4136" s="71"/>
      <c r="V4136" s="29"/>
      <c r="W4136" s="60"/>
      <c r="Y4136" t="s">
        <v>40</v>
      </c>
      <c r="AA4136">
        <v>8329</v>
      </c>
      <c r="AB4136" t="b">
        <f>if((W4136=""),false,true)</f>
        <v>0</v>
      </c>
      <c r="AD4136" s="37"/>
    </row>
    <row r="4137" ht="14.25" customHeight="1">
      <c r="A4137" s="38">
        <v>1287</v>
      </c>
      <c r="B4137" s="46" t="s">
        <v>44</v>
      </c>
      <c r="C4137" s="46" t="s">
        <v>45</v>
      </c>
      <c r="D4137" s="46" t="s">
        <v>4997</v>
      </c>
      <c r="E4137" s="46" t="s">
        <v>4998</v>
      </c>
      <c r="F4137" t="s">
        <v>48</v>
      </c>
      <c r="G4137" s="46" t="s">
        <v>49</v>
      </c>
      <c r="H4137">
        <v>0.001570362804</v>
      </c>
      <c r="I4137" t="s">
        <v>37</v>
      </c>
      <c r="L4137" t="s">
        <v>50</v>
      </c>
      <c r="M4137" t="s">
        <v>39</v>
      </c>
      <c r="N4137" s="40"/>
      <c r="O4137" s="40"/>
      <c r="P4137" s="40"/>
      <c r="Q4137" s="40"/>
      <c r="R4137" s="39"/>
      <c r="S4137" s="39"/>
      <c r="T4137" s="39"/>
      <c r="U4137" s="40"/>
      <c r="V4137" s="39"/>
      <c r="W4137" s="69"/>
      <c r="Y4137" t="s">
        <v>40</v>
      </c>
      <c r="AA4137">
        <v>8329</v>
      </c>
      <c r="AB4137" s="46" t="b">
        <v>0</v>
      </c>
      <c r="AD4137" s="8"/>
    </row>
    <row r="4138" ht="14.25" customHeight="1">
      <c r="A4138" s="38">
        <v>1308</v>
      </c>
      <c r="B4138" s="46" t="s">
        <v>41</v>
      </c>
      <c r="C4138" s="46" t="s">
        <v>42</v>
      </c>
      <c r="D4138" s="46" t="s">
        <v>4997</v>
      </c>
      <c r="E4138" s="46" t="s">
        <v>5010</v>
      </c>
      <c r="F4138" t="s">
        <v>35</v>
      </c>
      <c r="G4138" s="12" t="s">
        <v>36</v>
      </c>
      <c r="H4138">
        <v>0.128824955169313</v>
      </c>
      <c r="I4138" t="s">
        <v>37</v>
      </c>
      <c r="K4138" s="47" t="s">
        <v>43</v>
      </c>
      <c r="L4138" s="47" t="str">
        <f>((I4138&amp;A4138)&amp;"-")&amp;B4138</f>
        <v>REF1308-Abraham M.H. and Acree Jr. W.E. The solubility of liquid and solid compounds in dry octan-1-ol. Chemosphere (2013)</v>
      </c>
      <c r="M4138" t="s">
        <v>39</v>
      </c>
      <c r="N4138" s="71"/>
      <c r="O4138" s="71"/>
      <c r="P4138" s="71"/>
      <c r="Q4138" s="71"/>
      <c r="R4138" s="29"/>
      <c r="S4138" s="29"/>
      <c r="T4138" s="29"/>
      <c r="U4138" s="71"/>
      <c r="V4138" s="29"/>
      <c r="W4138" s="60"/>
      <c r="Y4138" t="s">
        <v>40</v>
      </c>
      <c r="AA4138">
        <v>8329</v>
      </c>
      <c r="AB4138" t="b">
        <f>if((W4138=""),false,true)</f>
        <v>0</v>
      </c>
      <c r="AD4138" s="37"/>
    </row>
    <row r="4139" ht="14.25" customHeight="1">
      <c r="A4139" s="38">
        <v>1287</v>
      </c>
      <c r="B4139" s="46" t="s">
        <v>53</v>
      </c>
      <c r="C4139" s="46" t="s">
        <v>45</v>
      </c>
      <c r="D4139" s="46" t="s">
        <v>5011</v>
      </c>
      <c r="E4139" s="46" t="s">
        <v>5012</v>
      </c>
      <c r="F4139" t="s">
        <v>48</v>
      </c>
      <c r="G4139" s="46" t="s">
        <v>49</v>
      </c>
      <c r="H4139">
        <v>0.006165950019</v>
      </c>
      <c r="I4139" t="s">
        <v>37</v>
      </c>
      <c r="L4139" t="s">
        <v>50</v>
      </c>
      <c r="M4139" t="s">
        <v>39</v>
      </c>
      <c r="N4139" s="40"/>
      <c r="O4139" s="40"/>
      <c r="P4139" s="40"/>
      <c r="Q4139" s="40"/>
      <c r="R4139" s="39"/>
      <c r="S4139" s="39"/>
      <c r="T4139" s="39"/>
      <c r="U4139" s="40"/>
      <c r="V4139" s="39"/>
      <c r="W4139" s="69"/>
      <c r="Y4139" t="s">
        <v>40</v>
      </c>
      <c r="AA4139">
        <v>6220</v>
      </c>
      <c r="AB4139" s="46" t="b">
        <v>0</v>
      </c>
      <c r="AD4139" s="8"/>
    </row>
    <row r="4140" ht="14.25" customHeight="1">
      <c r="A4140" s="38">
        <v>973</v>
      </c>
      <c r="B4140" s="46" t="s">
        <v>2030</v>
      </c>
      <c r="C4140" s="46" t="s">
        <v>2031</v>
      </c>
      <c r="D4140" s="46" t="s">
        <v>5013</v>
      </c>
      <c r="E4140" s="46" t="s">
        <v>5014</v>
      </c>
      <c r="F4140" s="5" t="s">
        <v>485</v>
      </c>
      <c r="G4140" s="5" t="s">
        <v>665</v>
      </c>
      <c r="H4140" s="23">
        <v>1.171</v>
      </c>
      <c r="I4140" t="s">
        <v>37</v>
      </c>
      <c r="K4140" t="s">
        <v>43</v>
      </c>
      <c r="L4140" s="46" t="str">
        <f>((I4140&amp;A4140)&amp;"-")&amp;B4140</f>
        <v>REF973-Domanska U and Bogel-Lukasik E. Solubility of Benzimidazoles in Alcohols. J. Chem. Eng. Data 2003. 48. 951-956</v>
      </c>
      <c r="M4140" t="s">
        <v>39</v>
      </c>
      <c r="N4140" s="40">
        <f>U4140*V4140</f>
        <v>14.2292540295261</v>
      </c>
      <c r="O4140" s="56">
        <v>74.1216</v>
      </c>
      <c r="P4140" s="56">
        <v>0.805</v>
      </c>
      <c r="Q4140" s="56">
        <v>1.3243935</v>
      </c>
      <c r="R4140" s="39">
        <f>O4140/P4140</f>
        <v>92.0765217391304</v>
      </c>
      <c r="S4140" s="39">
        <f>N4140/Q4140</f>
        <v>10.7439775486108</v>
      </c>
      <c r="T4140" s="39">
        <f>R4140+S4140</f>
        <v>102.820499287741</v>
      </c>
      <c r="U4140" s="40">
        <v>118.1359</v>
      </c>
      <c r="V4140" s="39">
        <v>0.120448179</v>
      </c>
      <c r="W4140" s="69">
        <f>round(((1000*V4140)/T4140),3)</f>
        <v>1.171</v>
      </c>
      <c r="Y4140" t="s">
        <v>40</v>
      </c>
      <c r="AA4140">
        <v>5593</v>
      </c>
      <c r="AB4140" t="b">
        <v>1</v>
      </c>
      <c r="AD4140" s="8"/>
    </row>
    <row r="4141" ht="14.25" customHeight="1">
      <c r="A4141" s="38">
        <v>973</v>
      </c>
      <c r="B4141" s="46" t="s">
        <v>2030</v>
      </c>
      <c r="C4141" s="46" t="s">
        <v>2031</v>
      </c>
      <c r="D4141" s="46" t="s">
        <v>5013</v>
      </c>
      <c r="E4141" s="46" t="s">
        <v>5014</v>
      </c>
      <c r="F4141" s="5" t="s">
        <v>598</v>
      </c>
      <c r="G4141" s="5" t="s">
        <v>599</v>
      </c>
      <c r="H4141" s="23">
        <v>0.992</v>
      </c>
      <c r="I4141" t="s">
        <v>37</v>
      </c>
      <c r="K4141" t="s">
        <v>43</v>
      </c>
      <c r="L4141" s="46" t="str">
        <f>((I4141&amp;A4141)&amp;"-")&amp;B4141</f>
        <v>REF973-Domanska U and Bogel-Lukasik E. Solubility of Benzimidazoles in Alcohols. J. Chem. Eng. Data 2003. 48. 951-956</v>
      </c>
      <c r="M4141" t="s">
        <v>39</v>
      </c>
      <c r="N4141" s="40">
        <f>U4141*V4141</f>
        <v>16.0941875131321</v>
      </c>
      <c r="O4141" s="56">
        <v>102.1748</v>
      </c>
      <c r="P4141" s="56">
        <v>0.816</v>
      </c>
      <c r="Q4141" s="56">
        <v>1.3243935</v>
      </c>
      <c r="R4141" s="39">
        <f>O4141/P4141</f>
        <v>125.214215686275</v>
      </c>
      <c r="S4141" s="39">
        <f>N4141/Q4141</f>
        <v>12.1521190742269</v>
      </c>
      <c r="T4141" s="39">
        <f>R4141+S4141</f>
        <v>137.366334760501</v>
      </c>
      <c r="U4141" s="40">
        <v>118.1359</v>
      </c>
      <c r="V4141" s="39">
        <v>0.136234519</v>
      </c>
      <c r="W4141" s="69">
        <f>round(((1000*V4141)/T4141),3)</f>
        <v>0.992</v>
      </c>
      <c r="Y4141" t="s">
        <v>40</v>
      </c>
      <c r="AA4141">
        <v>5593</v>
      </c>
      <c r="AB4141" t="b">
        <v>1</v>
      </c>
      <c r="AD4141" s="8"/>
    </row>
    <row r="4142" ht="14.25" customHeight="1">
      <c r="A4142" s="38">
        <v>973</v>
      </c>
      <c r="B4142" s="46" t="s">
        <v>2030</v>
      </c>
      <c r="C4142" s="46" t="s">
        <v>2031</v>
      </c>
      <c r="D4142" s="46" t="s">
        <v>5013</v>
      </c>
      <c r="E4142" s="46" t="s">
        <v>5014</v>
      </c>
      <c r="F4142" s="41" t="s">
        <v>580</v>
      </c>
      <c r="G4142" s="5" t="s">
        <v>581</v>
      </c>
      <c r="H4142" s="23">
        <v>1.574</v>
      </c>
      <c r="I4142" t="s">
        <v>37</v>
      </c>
      <c r="K4142" t="s">
        <v>2034</v>
      </c>
      <c r="L4142" s="46" t="str">
        <f>((I4142&amp;A4142)&amp;"-")&amp;B4142</f>
        <v>REF973-Domanska U and Bogel-Lukasik E. Solubility of Benzimidazoles in Alcohols. J. Chem. Eng. Data 2003. 48. 951-956</v>
      </c>
      <c r="M4142" t="s">
        <v>39</v>
      </c>
      <c r="N4142" s="40">
        <f>U4142*V4142</f>
        <v>16.3539678846885</v>
      </c>
      <c r="O4142" s="56">
        <v>60.095</v>
      </c>
      <c r="P4142" s="56">
        <v>0.795</v>
      </c>
      <c r="Q4142" s="56">
        <v>1.3243935</v>
      </c>
      <c r="R4142" s="39">
        <f>O4142/P4142</f>
        <v>75.5911949685534</v>
      </c>
      <c r="S4142" s="39">
        <f>N4142/Q4142</f>
        <v>12.3482695170948</v>
      </c>
      <c r="T4142" s="39">
        <f>R4142+S4142</f>
        <v>87.9394644856483</v>
      </c>
      <c r="U4142" s="40">
        <v>118.1359</v>
      </c>
      <c r="V4142" s="39">
        <v>0.138433515</v>
      </c>
      <c r="W4142" s="69">
        <f>round(((1000*V4142)/T4142),3)</f>
        <v>1.574</v>
      </c>
      <c r="Y4142" t="s">
        <v>40</v>
      </c>
      <c r="AA4142">
        <v>5593</v>
      </c>
      <c r="AB4142" t="b">
        <v>1</v>
      </c>
      <c r="AD4142" s="8"/>
    </row>
    <row r="4143" ht="14.25" customHeight="1">
      <c r="A4143" s="38">
        <v>973</v>
      </c>
      <c r="B4143" s="46" t="s">
        <v>2030</v>
      </c>
      <c r="C4143" s="46" t="s">
        <v>2031</v>
      </c>
      <c r="D4143" s="46" t="s">
        <v>5013</v>
      </c>
      <c r="E4143" s="46" t="s">
        <v>5014</v>
      </c>
      <c r="F4143" s="5" t="s">
        <v>671</v>
      </c>
      <c r="G4143" s="5" t="s">
        <v>672</v>
      </c>
      <c r="H4143" s="23">
        <v>1.193</v>
      </c>
      <c r="I4143" t="s">
        <v>37</v>
      </c>
      <c r="K4143" t="s">
        <v>43</v>
      </c>
      <c r="L4143" s="46" t="str">
        <f>((I4143&amp;A4143)&amp;"-")&amp;B4143</f>
        <v>REF973-Domanska U and Bogel-Lukasik E. Solubility of Benzimidazoles in Alcohols. J. Chem. Eng. Data 2003. 48. 951-956</v>
      </c>
      <c r="M4143" t="s">
        <v>39</v>
      </c>
      <c r="N4143" s="40">
        <f>U4143*V4143</f>
        <v>14.6010663372654</v>
      </c>
      <c r="O4143" s="56">
        <v>74.1216</v>
      </c>
      <c r="P4143" s="56">
        <v>0.801</v>
      </c>
      <c r="Q4143" s="56">
        <v>1.3243935</v>
      </c>
      <c r="R4143" s="39">
        <f>O4143/P4143</f>
        <v>92.536329588015</v>
      </c>
      <c r="S4143" s="39">
        <f>N4143/Q4143</f>
        <v>11.0247191165355</v>
      </c>
      <c r="T4143" s="39">
        <f>R4143+S4143</f>
        <v>103.561048704551</v>
      </c>
      <c r="U4143" s="40">
        <v>118.1359</v>
      </c>
      <c r="V4143" s="39">
        <v>0.123595506</v>
      </c>
      <c r="W4143" s="69">
        <f>round(((1000*V4143)/T4143),3)</f>
        <v>1.193</v>
      </c>
      <c r="Y4143" t="s">
        <v>40</v>
      </c>
      <c r="AA4143">
        <v>5593</v>
      </c>
      <c r="AB4143" t="b">
        <v>1</v>
      </c>
      <c r="AD4143" s="8"/>
    </row>
    <row r="4144" ht="14.25" customHeight="1">
      <c r="A4144" s="38">
        <v>973</v>
      </c>
      <c r="B4144" s="46" t="s">
        <v>2030</v>
      </c>
      <c r="C4144" s="46" t="s">
        <v>2031</v>
      </c>
      <c r="D4144" s="46" t="s">
        <v>5013</v>
      </c>
      <c r="E4144" s="46" t="s">
        <v>5014</v>
      </c>
      <c r="F4144" s="5" t="s">
        <v>681</v>
      </c>
      <c r="G4144" s="5" t="s">
        <v>1120</v>
      </c>
      <c r="H4144" s="23">
        <v>1.282</v>
      </c>
      <c r="I4144" t="s">
        <v>37</v>
      </c>
      <c r="K4144" t="s">
        <v>2034</v>
      </c>
      <c r="L4144" s="46" t="str">
        <f>((I4144&amp;A4144)&amp;"-")&amp;B4144</f>
        <v>REF973-Domanska U and Bogel-Lukasik E. Solubility of Benzimidazoles in Alcohols. J. Chem. Eng. Data 2003. 48. 951-956</v>
      </c>
      <c r="M4144" t="s">
        <v>39</v>
      </c>
      <c r="N4144" s="40">
        <f>U4144*V4144</f>
        <v>15.7594870076983</v>
      </c>
      <c r="O4144" s="56">
        <v>74.1216</v>
      </c>
      <c r="P4144" s="56">
        <v>0.804</v>
      </c>
      <c r="Q4144" s="56">
        <v>1.3243935</v>
      </c>
      <c r="R4144" s="39">
        <f>O4144/P4144</f>
        <v>92.1910447761194</v>
      </c>
      <c r="S4144" s="39">
        <f>N4144/Q4144</f>
        <v>11.8993992402547</v>
      </c>
      <c r="T4144" s="39">
        <f>R4144+S4144</f>
        <v>104.090444016374</v>
      </c>
      <c r="U4144" s="40">
        <v>118.1359</v>
      </c>
      <c r="V4144" s="39">
        <v>0.133401337</v>
      </c>
      <c r="W4144" s="69">
        <f>round(((1000*V4144)/T4144),3)</f>
        <v>1.282</v>
      </c>
      <c r="Y4144" t="s">
        <v>40</v>
      </c>
      <c r="AA4144">
        <v>5593</v>
      </c>
      <c r="AB4144" t="b">
        <v>1</v>
      </c>
      <c r="AD4144" s="8"/>
    </row>
    <row r="4145" ht="14.25" customHeight="1">
      <c r="A4145" s="38">
        <v>974</v>
      </c>
      <c r="B4145" s="46" t="s">
        <v>2036</v>
      </c>
      <c r="C4145" s="46" t="s">
        <v>2037</v>
      </c>
      <c r="D4145" s="46" t="s">
        <v>5013</v>
      </c>
      <c r="E4145" s="46" t="s">
        <v>5014</v>
      </c>
      <c r="F4145" s="5" t="s">
        <v>521</v>
      </c>
      <c r="G4145" s="5" t="s">
        <v>522</v>
      </c>
      <c r="H4145" s="23">
        <v>0.008</v>
      </c>
      <c r="I4145" t="s">
        <v>37</v>
      </c>
      <c r="K4145" t="s">
        <v>43</v>
      </c>
      <c r="L4145" s="46" t="str">
        <f>((I4145&amp;A4145)&amp;"-")&amp;B4145</f>
        <v>REF974-Domanska U and Pobudkowska A. Solubility of Imidazoles; Benzimidazoles and Phenylimidazoles in Dichloromethane; 1-Chlorobutane; Toluene and 2-Nitrotoluene. J. Chem. Eng. Data 2004. 49. 1082-1090</v>
      </c>
      <c r="M4145" t="s">
        <v>39</v>
      </c>
      <c r="N4145" s="40">
        <f>U4145*V4145</f>
        <v>0.106418086318207</v>
      </c>
      <c r="O4145" s="56">
        <v>92.5673</v>
      </c>
      <c r="P4145" s="56">
        <v>0.873</v>
      </c>
      <c r="Q4145" s="56">
        <v>1.3243935</v>
      </c>
      <c r="R4145" s="39">
        <f>O4145/P4145</f>
        <v>106.033562428408</v>
      </c>
      <c r="S4145" s="39">
        <f>N4145/Q4145</f>
        <v>0.080352316979966</v>
      </c>
      <c r="T4145" s="39">
        <f>R4145+S4145</f>
        <v>106.113914745388</v>
      </c>
      <c r="U4145" s="40">
        <v>118.1359</v>
      </c>
      <c r="V4145" s="39">
        <v>0.00090081073</v>
      </c>
      <c r="W4145" s="69">
        <f>round(((1000*V4145)/T4145),3)</f>
        <v>0.008</v>
      </c>
      <c r="Y4145" t="s">
        <v>40</v>
      </c>
      <c r="AA4145">
        <v>5593</v>
      </c>
      <c r="AB4145" t="b">
        <v>1</v>
      </c>
      <c r="AD4145" s="8"/>
    </row>
    <row r="4146" ht="14.25" customHeight="1">
      <c r="A4146" s="38">
        <v>974</v>
      </c>
      <c r="B4146" s="46" t="s">
        <v>2036</v>
      </c>
      <c r="C4146" s="46" t="s">
        <v>2037</v>
      </c>
      <c r="D4146" s="46" t="s">
        <v>5013</v>
      </c>
      <c r="E4146" s="46" t="s">
        <v>5014</v>
      </c>
      <c r="F4146" s="5" t="s">
        <v>1605</v>
      </c>
      <c r="G4146" s="5" t="s">
        <v>2038</v>
      </c>
      <c r="H4146" s="23">
        <v>0.05</v>
      </c>
      <c r="I4146" t="s">
        <v>37</v>
      </c>
      <c r="K4146" t="s">
        <v>5015</v>
      </c>
      <c r="L4146" s="46" t="str">
        <f>((I4146&amp;A4146)&amp;"-")&amp;B4146</f>
        <v>REF974-Domanska U and Pobudkowska A. Solubility of Imidazoles; Benzimidazoles and Phenylimidazoles in Dichloromethane; 1-Chlorobutane; Toluene and 2-Nitrotoluene. J. Chem. Eng. Data 2004. 49. 1082-1090</v>
      </c>
      <c r="M4146" t="s">
        <v>39</v>
      </c>
      <c r="N4146" s="40">
        <f>U4146*V4146</f>
        <v>0.403032370283896</v>
      </c>
      <c r="O4146" s="56">
        <v>84.9326</v>
      </c>
      <c r="P4146" s="56">
        <v>1.252</v>
      </c>
      <c r="Q4146" s="56">
        <v>1.3243935</v>
      </c>
      <c r="R4146" s="39">
        <f>O4146/P4146</f>
        <v>67.8375399361022</v>
      </c>
      <c r="S4146" s="39">
        <f>N4146/Q4146</f>
        <v>0.304314669532806</v>
      </c>
      <c r="T4146" s="39">
        <f>R4146+S4146</f>
        <v>68.141854605635</v>
      </c>
      <c r="U4146" s="40">
        <v>118.1359</v>
      </c>
      <c r="V4146" s="39">
        <v>0.00341159944</v>
      </c>
      <c r="W4146" s="69">
        <f>round(((1000*V4146)/T4146),3)</f>
        <v>0.05</v>
      </c>
      <c r="Y4146" t="s">
        <v>40</v>
      </c>
      <c r="AA4146">
        <v>5593</v>
      </c>
      <c r="AB4146" t="b">
        <v>1</v>
      </c>
      <c r="AD4146" s="8"/>
    </row>
    <row r="4147" ht="14.25" customHeight="1">
      <c r="A4147" s="38">
        <v>974</v>
      </c>
      <c r="B4147" s="46" t="s">
        <v>2036</v>
      </c>
      <c r="C4147" s="46" t="s">
        <v>2037</v>
      </c>
      <c r="D4147" s="46" t="s">
        <v>5013</v>
      </c>
      <c r="E4147" s="46" t="s">
        <v>5014</v>
      </c>
      <c r="F4147" s="5" t="s">
        <v>731</v>
      </c>
      <c r="G4147" s="5" t="s">
        <v>767</v>
      </c>
      <c r="H4147" s="23">
        <v>0.009</v>
      </c>
      <c r="I4147" t="s">
        <v>37</v>
      </c>
      <c r="K4147" t="s">
        <v>43</v>
      </c>
      <c r="L4147" s="46" t="str">
        <f>((I4147&amp;A4147)&amp;"-")&amp;B4147</f>
        <v>REF974-Domanska U and Pobudkowska A. Solubility of Imidazoles; Benzimidazoles and Phenylimidazoles in Dichloromethane; 1-Chlorobutane; Toluene and 2-Nitrotoluene. J. Chem. Eng. Data 2004. 49. 1082-1090</v>
      </c>
      <c r="M4147" t="s">
        <v>39</v>
      </c>
      <c r="N4147" s="40">
        <f>U4147*V4147</f>
        <v>0.106418086318207</v>
      </c>
      <c r="O4147" s="56">
        <v>92.1384</v>
      </c>
      <c r="P4147" s="56">
        <v>0.871</v>
      </c>
      <c r="Q4147" s="56">
        <v>1.3243935</v>
      </c>
      <c r="R4147" s="39">
        <f>O4147/P4147</f>
        <v>105.784615384615</v>
      </c>
      <c r="S4147" s="39">
        <f>N4147/Q4147</f>
        <v>0.080352316979966</v>
      </c>
      <c r="T4147" s="39">
        <f>R4147+S4147</f>
        <v>105.864967701595</v>
      </c>
      <c r="U4147" s="40">
        <v>118.1359</v>
      </c>
      <c r="V4147" s="39">
        <v>0.00090081073</v>
      </c>
      <c r="W4147" s="69">
        <f>round(((1000*V4147)/T4147),3)</f>
        <v>0.009</v>
      </c>
      <c r="Y4147" t="s">
        <v>40</v>
      </c>
      <c r="AA4147">
        <v>5593</v>
      </c>
      <c r="AB4147" t="b">
        <v>1</v>
      </c>
      <c r="AD4147" s="8"/>
    </row>
    <row r="4148" ht="14.25" customHeight="1">
      <c r="A4148" s="38">
        <v>1218</v>
      </c>
      <c r="B4148" s="46" t="s">
        <v>1593</v>
      </c>
      <c r="C4148" s="46" t="s">
        <v>577</v>
      </c>
      <c r="D4148" s="11" t="s">
        <v>5013</v>
      </c>
      <c r="E4148" s="11" t="s">
        <v>5014</v>
      </c>
      <c r="F4148" s="7" t="s">
        <v>584</v>
      </c>
      <c r="G4148" s="7" t="s">
        <v>585</v>
      </c>
      <c r="H4148">
        <v>0.96637124767402</v>
      </c>
      <c r="I4148" s="46" t="s">
        <v>37</v>
      </c>
      <c r="K4148" s="46"/>
      <c r="L4148" t="s">
        <v>1596</v>
      </c>
      <c r="M4148" t="s">
        <v>39</v>
      </c>
      <c r="N4148" s="40"/>
      <c r="O4148" s="40"/>
      <c r="P4148" s="40"/>
      <c r="Q4148" s="40"/>
      <c r="R4148" s="39"/>
      <c r="S4148" s="39"/>
      <c r="T4148" s="39"/>
      <c r="U4148" s="40"/>
      <c r="V4148" s="39"/>
      <c r="W4148" s="69"/>
      <c r="Y4148" t="s">
        <v>40</v>
      </c>
      <c r="AA4148">
        <v>5593</v>
      </c>
      <c r="AB4148" s="46" t="b">
        <f>if((W4148=""),false,true)</f>
        <v>0</v>
      </c>
      <c r="AD4148" s="8"/>
    </row>
    <row r="4149" ht="14.25" customHeight="1">
      <c r="A4149" s="38">
        <v>1218</v>
      </c>
      <c r="B4149" s="46" t="s">
        <v>1593</v>
      </c>
      <c r="C4149" s="46" t="s">
        <v>577</v>
      </c>
      <c r="D4149" s="11" t="s">
        <v>5013</v>
      </c>
      <c r="E4149" s="11" t="s">
        <v>5014</v>
      </c>
      <c r="F4149" s="7" t="s">
        <v>2407</v>
      </c>
      <c r="G4149" s="7" t="s">
        <v>2408</v>
      </c>
      <c r="H4149">
        <v>0.26165632166708</v>
      </c>
      <c r="I4149" s="46" t="s">
        <v>37</v>
      </c>
      <c r="K4149" s="46"/>
      <c r="L4149" t="s">
        <v>1596</v>
      </c>
      <c r="M4149" t="s">
        <v>39</v>
      </c>
      <c r="N4149" s="40"/>
      <c r="O4149" s="40"/>
      <c r="P4149" s="40"/>
      <c r="Q4149" s="40"/>
      <c r="R4149" s="39"/>
      <c r="S4149" s="39"/>
      <c r="T4149" s="39"/>
      <c r="U4149" s="40"/>
      <c r="V4149" s="39"/>
      <c r="W4149" s="69"/>
      <c r="Y4149" t="s">
        <v>40</v>
      </c>
      <c r="AA4149">
        <v>5593</v>
      </c>
      <c r="AB4149" s="46" t="b">
        <f>if((W4149=""),false,true)</f>
        <v>0</v>
      </c>
      <c r="AD4149" s="8"/>
    </row>
    <row r="4150" ht="14.25" customHeight="1">
      <c r="A4150" s="38">
        <v>1218</v>
      </c>
      <c r="B4150" s="46" t="s">
        <v>1593</v>
      </c>
      <c r="C4150" s="46" t="s">
        <v>577</v>
      </c>
      <c r="D4150" s="11" t="s">
        <v>5013</v>
      </c>
      <c r="E4150" s="11" t="s">
        <v>5014</v>
      </c>
      <c r="F4150" s="7" t="s">
        <v>1603</v>
      </c>
      <c r="G4150" s="7" t="s">
        <v>1604</v>
      </c>
      <c r="H4150">
        <v>0.05591095165118</v>
      </c>
      <c r="I4150" s="46" t="s">
        <v>37</v>
      </c>
      <c r="K4150" s="46"/>
      <c r="L4150" t="s">
        <v>1596</v>
      </c>
      <c r="M4150" t="s">
        <v>39</v>
      </c>
      <c r="N4150" s="40"/>
      <c r="O4150" s="40"/>
      <c r="P4150" s="40"/>
      <c r="Q4150" s="40"/>
      <c r="R4150" s="39"/>
      <c r="S4150" s="39"/>
      <c r="T4150" s="39"/>
      <c r="U4150" s="40"/>
      <c r="V4150" s="39"/>
      <c r="W4150" s="69"/>
      <c r="Y4150" t="s">
        <v>40</v>
      </c>
      <c r="AA4150">
        <v>5593</v>
      </c>
      <c r="AB4150" s="46" t="b">
        <f>if((W4150=""),false,true)</f>
        <v>0</v>
      </c>
      <c r="AD4150" s="8"/>
    </row>
    <row r="4151" ht="14.25" customHeight="1">
      <c r="A4151" s="38">
        <v>1218</v>
      </c>
      <c r="B4151" s="46" t="s">
        <v>1593</v>
      </c>
      <c r="C4151" s="46" t="s">
        <v>577</v>
      </c>
      <c r="D4151" s="11" t="s">
        <v>5013</v>
      </c>
      <c r="E4151" s="11" t="s">
        <v>5014</v>
      </c>
      <c r="F4151" s="7" t="s">
        <v>695</v>
      </c>
      <c r="G4151" s="7" t="s">
        <v>696</v>
      </c>
      <c r="H4151">
        <v>0.001410938537586</v>
      </c>
      <c r="I4151" s="46" t="s">
        <v>37</v>
      </c>
      <c r="K4151" s="46"/>
      <c r="L4151" t="s">
        <v>1596</v>
      </c>
      <c r="M4151" t="s">
        <v>39</v>
      </c>
      <c r="N4151" s="40"/>
      <c r="O4151" s="40"/>
      <c r="P4151" s="40"/>
      <c r="Q4151" s="40"/>
      <c r="R4151" s="39"/>
      <c r="S4151" s="39"/>
      <c r="T4151" s="39"/>
      <c r="U4151" s="40"/>
      <c r="V4151" s="39"/>
      <c r="W4151" s="69"/>
      <c r="Y4151" t="s">
        <v>40</v>
      </c>
      <c r="AA4151">
        <v>5593</v>
      </c>
      <c r="AB4151" s="46" t="b">
        <f>if((W4151=""),false,true)</f>
        <v>0</v>
      </c>
      <c r="AD4151" s="8"/>
    </row>
    <row r="4152" ht="14.25" customHeight="1">
      <c r="A4152" s="38">
        <v>1218</v>
      </c>
      <c r="B4152" s="46" t="s">
        <v>1593</v>
      </c>
      <c r="C4152" s="46" t="s">
        <v>577</v>
      </c>
      <c r="D4152" s="11" t="s">
        <v>5013</v>
      </c>
      <c r="E4152" s="11" t="s">
        <v>5014</v>
      </c>
      <c r="F4152" s="7" t="s">
        <v>1605</v>
      </c>
      <c r="G4152" s="7" t="s">
        <v>1606</v>
      </c>
      <c r="H4152">
        <v>0.16320489631935</v>
      </c>
      <c r="I4152" s="46" t="s">
        <v>37</v>
      </c>
      <c r="K4152" s="46"/>
      <c r="L4152" t="s">
        <v>1596</v>
      </c>
      <c r="M4152" t="s">
        <v>39</v>
      </c>
      <c r="N4152" s="40"/>
      <c r="O4152" s="40"/>
      <c r="P4152" s="40"/>
      <c r="Q4152" s="40"/>
      <c r="R4152" s="39"/>
      <c r="S4152" s="39"/>
      <c r="T4152" s="39"/>
      <c r="U4152" s="40"/>
      <c r="V4152" s="39"/>
      <c r="W4152" s="69"/>
      <c r="Y4152" t="s">
        <v>40</v>
      </c>
      <c r="AA4152">
        <v>5593</v>
      </c>
      <c r="AB4152" s="46" t="b">
        <f>if((W4152=""),false,true)</f>
        <v>0</v>
      </c>
      <c r="AD4152" s="8"/>
    </row>
    <row r="4153" ht="14.25" customHeight="1">
      <c r="A4153" s="38">
        <v>1218</v>
      </c>
      <c r="B4153" s="46" t="s">
        <v>1593</v>
      </c>
      <c r="C4153" s="46" t="s">
        <v>577</v>
      </c>
      <c r="D4153" s="11" t="s">
        <v>5013</v>
      </c>
      <c r="E4153" s="11" t="s">
        <v>5014</v>
      </c>
      <c r="F4153" s="7" t="s">
        <v>1108</v>
      </c>
      <c r="G4153" s="7" t="s">
        <v>1109</v>
      </c>
      <c r="H4153">
        <v>2.2208301460533</v>
      </c>
      <c r="I4153" s="46" t="s">
        <v>37</v>
      </c>
      <c r="K4153" s="46"/>
      <c r="L4153" t="s">
        <v>1596</v>
      </c>
      <c r="M4153" t="s">
        <v>39</v>
      </c>
      <c r="N4153" s="40"/>
      <c r="O4153" s="40"/>
      <c r="P4153" s="40"/>
      <c r="Q4153" s="40"/>
      <c r="R4153" s="39"/>
      <c r="S4153" s="39"/>
      <c r="T4153" s="39"/>
      <c r="U4153" s="40"/>
      <c r="V4153" s="39"/>
      <c r="W4153" s="69"/>
      <c r="Y4153" t="s">
        <v>40</v>
      </c>
      <c r="AA4153">
        <v>5593</v>
      </c>
      <c r="AB4153" s="46" t="b">
        <f>if((W4153=""),false,true)</f>
        <v>0</v>
      </c>
      <c r="AD4153" s="8"/>
    </row>
    <row r="4154" ht="14.25" customHeight="1">
      <c r="A4154" s="38">
        <v>1218</v>
      </c>
      <c r="B4154" s="46" t="s">
        <v>1593</v>
      </c>
      <c r="C4154" s="46" t="s">
        <v>577</v>
      </c>
      <c r="D4154" s="11" t="s">
        <v>5013</v>
      </c>
      <c r="E4154" s="11" t="s">
        <v>5014</v>
      </c>
      <c r="F4154" s="46" t="s">
        <v>429</v>
      </c>
      <c r="G4154" s="7" t="s">
        <v>590</v>
      </c>
      <c r="H4154">
        <v>1.3779345868481</v>
      </c>
      <c r="I4154" s="46" t="s">
        <v>37</v>
      </c>
      <c r="K4154" s="46"/>
      <c r="L4154" t="s">
        <v>1596</v>
      </c>
      <c r="M4154" t="s">
        <v>39</v>
      </c>
      <c r="N4154" s="40"/>
      <c r="O4154" s="40"/>
      <c r="P4154" s="40"/>
      <c r="Q4154" s="40"/>
      <c r="R4154" s="39"/>
      <c r="S4154" s="39"/>
      <c r="T4154" s="39"/>
      <c r="U4154" s="40"/>
      <c r="V4154" s="39"/>
      <c r="W4154" s="69"/>
      <c r="Y4154" t="s">
        <v>40</v>
      </c>
      <c r="AA4154">
        <v>5593</v>
      </c>
      <c r="AB4154" s="46" t="b">
        <f>if((W4154=""),false,true)</f>
        <v>0</v>
      </c>
      <c r="AD4154" s="8"/>
    </row>
    <row r="4155" ht="14.25" customHeight="1">
      <c r="A4155" s="38">
        <v>1218</v>
      </c>
      <c r="B4155" s="46" t="s">
        <v>1593</v>
      </c>
      <c r="C4155" s="46" t="s">
        <v>577</v>
      </c>
      <c r="D4155" s="11" t="s">
        <v>5013</v>
      </c>
      <c r="E4155" s="11" t="s">
        <v>5014</v>
      </c>
      <c r="F4155" s="7" t="s">
        <v>591</v>
      </c>
      <c r="G4155" s="7" t="s">
        <v>592</v>
      </c>
      <c r="H4155">
        <v>0.14292872683618</v>
      </c>
      <c r="I4155" s="46" t="s">
        <v>37</v>
      </c>
      <c r="K4155" s="46"/>
      <c r="L4155" t="s">
        <v>1596</v>
      </c>
      <c r="M4155" t="s">
        <v>39</v>
      </c>
      <c r="N4155" s="40"/>
      <c r="O4155" s="40"/>
      <c r="P4155" s="40"/>
      <c r="Q4155" s="40"/>
      <c r="R4155" s="39"/>
      <c r="S4155" s="39"/>
      <c r="T4155" s="39"/>
      <c r="U4155" s="40"/>
      <c r="V4155" s="39"/>
      <c r="W4155" s="69"/>
      <c r="Y4155" t="s">
        <v>40</v>
      </c>
      <c r="AA4155">
        <v>5593</v>
      </c>
      <c r="AB4155" s="46" t="b">
        <f>if((W4155=""),false,true)</f>
        <v>0</v>
      </c>
      <c r="AD4155" s="8"/>
    </row>
    <row r="4156" ht="14.25" customHeight="1">
      <c r="A4156" s="38">
        <v>1218</v>
      </c>
      <c r="B4156" s="46" t="s">
        <v>1593</v>
      </c>
      <c r="C4156" s="46" t="s">
        <v>577</v>
      </c>
      <c r="D4156" s="11" t="s">
        <v>5013</v>
      </c>
      <c r="E4156" s="11" t="s">
        <v>5014</v>
      </c>
      <c r="F4156" s="7" t="s">
        <v>711</v>
      </c>
      <c r="G4156" s="7" t="s">
        <v>712</v>
      </c>
      <c r="H4156">
        <v>0.001457772103938</v>
      </c>
      <c r="I4156" s="46" t="s">
        <v>37</v>
      </c>
      <c r="K4156" s="46"/>
      <c r="L4156" t="s">
        <v>1596</v>
      </c>
      <c r="M4156" t="s">
        <v>39</v>
      </c>
      <c r="N4156" s="40"/>
      <c r="O4156" s="40"/>
      <c r="P4156" s="40"/>
      <c r="Q4156" s="40"/>
      <c r="R4156" s="39"/>
      <c r="S4156" s="39"/>
      <c r="T4156" s="39"/>
      <c r="U4156" s="40"/>
      <c r="V4156" s="39"/>
      <c r="W4156" s="69"/>
      <c r="Y4156" t="s">
        <v>40</v>
      </c>
      <c r="AA4156">
        <v>5593</v>
      </c>
      <c r="AB4156" s="46" t="b">
        <f>if((W4156=""),false,true)</f>
        <v>0</v>
      </c>
      <c r="AD4156" s="8"/>
    </row>
    <row r="4157" ht="14.25" customHeight="1">
      <c r="A4157" s="38">
        <v>1218</v>
      </c>
      <c r="B4157" s="46" t="s">
        <v>1593</v>
      </c>
      <c r="C4157" s="46" t="s">
        <v>577</v>
      </c>
      <c r="D4157" s="11" t="s">
        <v>5013</v>
      </c>
      <c r="E4157" s="11" t="s">
        <v>5014</v>
      </c>
      <c r="F4157" s="7" t="s">
        <v>434</v>
      </c>
      <c r="G4157" s="7" t="s">
        <v>593</v>
      </c>
      <c r="H4157">
        <v>2.78055269168</v>
      </c>
      <c r="I4157" s="46" t="s">
        <v>37</v>
      </c>
      <c r="K4157" s="46"/>
      <c r="L4157" t="s">
        <v>1596</v>
      </c>
      <c r="M4157" t="s">
        <v>39</v>
      </c>
      <c r="N4157" s="40"/>
      <c r="O4157" s="40"/>
      <c r="P4157" s="40"/>
      <c r="Q4157" s="40"/>
      <c r="R4157" s="39"/>
      <c r="S4157" s="39"/>
      <c r="T4157" s="39"/>
      <c r="U4157" s="40"/>
      <c r="V4157" s="39"/>
      <c r="W4157" s="69"/>
      <c r="Y4157" t="s">
        <v>40</v>
      </c>
      <c r="AA4157">
        <v>5593</v>
      </c>
      <c r="AB4157" s="46" t="b">
        <f>if((W4157=""),false,true)</f>
        <v>0</v>
      </c>
      <c r="AD4157" s="8"/>
    </row>
    <row r="4158" ht="14.25" customHeight="1">
      <c r="A4158" s="38">
        <v>1218</v>
      </c>
      <c r="B4158" s="46" t="s">
        <v>1593</v>
      </c>
      <c r="C4158" s="46" t="s">
        <v>577</v>
      </c>
      <c r="D4158" s="11" t="s">
        <v>5013</v>
      </c>
      <c r="E4158" s="11" t="s">
        <v>5014</v>
      </c>
      <c r="F4158" s="7" t="s">
        <v>1607</v>
      </c>
      <c r="G4158" s="7" t="s">
        <v>1608</v>
      </c>
      <c r="H4158">
        <v>0.1274081071971</v>
      </c>
      <c r="I4158" s="46" t="s">
        <v>37</v>
      </c>
      <c r="K4158" s="46"/>
      <c r="L4158" t="s">
        <v>1596</v>
      </c>
      <c r="M4158" t="s">
        <v>39</v>
      </c>
      <c r="N4158" s="40"/>
      <c r="O4158" s="40"/>
      <c r="P4158" s="40"/>
      <c r="Q4158" s="40"/>
      <c r="R4158" s="39"/>
      <c r="S4158" s="39"/>
      <c r="T4158" s="39"/>
      <c r="U4158" s="40"/>
      <c r="V4158" s="39"/>
      <c r="W4158" s="69"/>
      <c r="Y4158" t="s">
        <v>40</v>
      </c>
      <c r="AA4158">
        <v>5593</v>
      </c>
      <c r="AB4158" s="46" t="b">
        <f>if((W4158=""),false,true)</f>
        <v>0</v>
      </c>
      <c r="AD4158" s="8"/>
    </row>
    <row r="4159" ht="14.25" customHeight="1">
      <c r="A4159" s="38">
        <v>1287</v>
      </c>
      <c r="B4159" s="46" t="s">
        <v>53</v>
      </c>
      <c r="C4159" s="46" t="s">
        <v>45</v>
      </c>
      <c r="D4159" s="46" t="s">
        <v>5016</v>
      </c>
      <c r="E4159" s="46" t="s">
        <v>5017</v>
      </c>
      <c r="F4159" t="s">
        <v>48</v>
      </c>
      <c r="G4159" s="46" t="s">
        <v>49</v>
      </c>
      <c r="H4159">
        <v>0.001548816619</v>
      </c>
      <c r="I4159" t="s">
        <v>37</v>
      </c>
      <c r="L4159" t="s">
        <v>50</v>
      </c>
      <c r="M4159" t="s">
        <v>39</v>
      </c>
      <c r="N4159" s="40"/>
      <c r="O4159" s="40"/>
      <c r="P4159" s="40"/>
      <c r="Q4159" s="40"/>
      <c r="R4159" s="39"/>
      <c r="S4159" s="39"/>
      <c r="T4159" s="39"/>
      <c r="U4159" s="40"/>
      <c r="V4159" s="39"/>
      <c r="W4159" s="69"/>
      <c r="Y4159" t="s">
        <v>40</v>
      </c>
      <c r="AA4159">
        <v>29299</v>
      </c>
      <c r="AB4159" s="46" t="b">
        <v>0</v>
      </c>
      <c r="AD4159" s="8"/>
    </row>
    <row r="4160" ht="14.25" customHeight="1">
      <c r="A4160" s="38">
        <v>1287</v>
      </c>
      <c r="B4160" s="46" t="s">
        <v>53</v>
      </c>
      <c r="C4160" s="46" t="s">
        <v>45</v>
      </c>
      <c r="D4160" s="46" t="s">
        <v>5018</v>
      </c>
      <c r="E4160" s="46" t="s">
        <v>5019</v>
      </c>
      <c r="F4160" t="s">
        <v>48</v>
      </c>
      <c r="G4160" s="46" t="s">
        <v>49</v>
      </c>
      <c r="H4160">
        <v>0.00000020893</v>
      </c>
      <c r="I4160" t="s">
        <v>37</v>
      </c>
      <c r="L4160" t="s">
        <v>50</v>
      </c>
      <c r="M4160" t="s">
        <v>39</v>
      </c>
      <c r="N4160" s="40"/>
      <c r="O4160" s="40"/>
      <c r="P4160" s="40"/>
      <c r="Q4160" s="40"/>
      <c r="R4160" s="39"/>
      <c r="S4160" s="39"/>
      <c r="T4160" s="39"/>
      <c r="U4160" s="40"/>
      <c r="V4160" s="39"/>
      <c r="W4160" s="69"/>
      <c r="Y4160" t="s">
        <v>40</v>
      </c>
      <c r="AA4160">
        <v>8840</v>
      </c>
      <c r="AB4160" s="46" t="b">
        <v>0</v>
      </c>
      <c r="AD4160" s="8"/>
    </row>
    <row r="4161" ht="14.25" customHeight="1">
      <c r="A4161" s="38">
        <v>1287</v>
      </c>
      <c r="B4161" s="46" t="s">
        <v>174</v>
      </c>
      <c r="C4161" s="46" t="s">
        <v>45</v>
      </c>
      <c r="D4161" s="46" t="s">
        <v>5018</v>
      </c>
      <c r="E4161" s="46" t="s">
        <v>5019</v>
      </c>
      <c r="F4161" t="s">
        <v>48</v>
      </c>
      <c r="G4161" s="46" t="s">
        <v>49</v>
      </c>
      <c r="H4161">
        <v>0.00000020893</v>
      </c>
      <c r="I4161" t="s">
        <v>37</v>
      </c>
      <c r="L4161" t="s">
        <v>50</v>
      </c>
      <c r="M4161" t="s">
        <v>39</v>
      </c>
      <c r="N4161" s="40"/>
      <c r="O4161" s="40"/>
      <c r="P4161" s="40"/>
      <c r="Q4161" s="40"/>
      <c r="R4161" s="39"/>
      <c r="S4161" s="39"/>
      <c r="T4161" s="39"/>
      <c r="U4161" s="40"/>
      <c r="V4161" s="39"/>
      <c r="W4161" s="69"/>
      <c r="Y4161" t="s">
        <v>40</v>
      </c>
      <c r="AA4161">
        <v>8840</v>
      </c>
      <c r="AB4161" s="46" t="b">
        <v>0</v>
      </c>
      <c r="AD4161" s="8"/>
    </row>
    <row r="4162" ht="14.25" customHeight="1">
      <c r="A4162" s="38">
        <v>997</v>
      </c>
      <c r="B4162" s="44" t="s">
        <v>638</v>
      </c>
      <c r="C4162" s="46" t="s">
        <v>639</v>
      </c>
      <c r="D4162" s="46" t="s">
        <v>5020</v>
      </c>
      <c r="E4162" s="46" t="s">
        <v>5021</v>
      </c>
      <c r="F4162" s="5" t="s">
        <v>35</v>
      </c>
      <c r="G4162" s="5" t="s">
        <v>36</v>
      </c>
      <c r="H4162" s="65">
        <v>0.025118864</v>
      </c>
      <c r="I4162" t="s">
        <v>37</v>
      </c>
      <c r="K4162" s="47"/>
      <c r="L4162" s="47" t="str">
        <f>((I4162&amp;A4162)&amp;"-")&amp;B4162</f>
        <v>REF997-Kia Sepassi and Samuel H. Yalkowsky. Solubility Prediction in Octanol: A Technical Note. AAPS PharmSciTech 2006; 7 (1) Article 26</v>
      </c>
      <c r="M4162" t="s">
        <v>39</v>
      </c>
      <c r="N4162" s="71"/>
      <c r="O4162" s="71"/>
      <c r="P4162" s="71"/>
      <c r="Q4162" s="71"/>
      <c r="R4162" s="29"/>
      <c r="S4162" s="29"/>
      <c r="T4162" s="29"/>
      <c r="U4162" s="71"/>
      <c r="V4162" s="29"/>
      <c r="W4162" s="60"/>
      <c r="Y4162" t="s">
        <v>40</v>
      </c>
      <c r="AA4162">
        <v>2246</v>
      </c>
      <c r="AB4162" t="b">
        <f>if((W4162=""),false,true)</f>
        <v>0</v>
      </c>
      <c r="AD4162" s="37"/>
    </row>
    <row r="4163" ht="14.25" customHeight="1">
      <c r="A4163" s="38">
        <v>1283</v>
      </c>
      <c r="B4163" s="46" t="s">
        <v>31</v>
      </c>
      <c r="C4163" s="46" t="s">
        <v>32</v>
      </c>
      <c r="D4163" s="46" t="s">
        <v>5020</v>
      </c>
      <c r="E4163" s="46" t="s">
        <v>5021</v>
      </c>
      <c r="F4163" t="s">
        <v>35</v>
      </c>
      <c r="G4163" s="46" t="s">
        <v>36</v>
      </c>
      <c r="H4163">
        <v>0.0251188643</v>
      </c>
      <c r="I4163" t="s">
        <v>37</v>
      </c>
      <c r="L4163" t="s">
        <v>38</v>
      </c>
      <c r="M4163" t="s">
        <v>39</v>
      </c>
      <c r="N4163" s="40"/>
      <c r="O4163" s="40"/>
      <c r="P4163" s="40"/>
      <c r="Q4163" s="40"/>
      <c r="R4163" s="39"/>
      <c r="S4163" s="39"/>
      <c r="T4163" s="39"/>
      <c r="U4163" s="40"/>
      <c r="V4163" s="39"/>
      <c r="W4163" s="69"/>
      <c r="Y4163" t="s">
        <v>40</v>
      </c>
      <c r="AA4163">
        <v>2246</v>
      </c>
      <c r="AB4163" s="46" t="b">
        <f>if((W4163=""),false,true)</f>
        <v>0</v>
      </c>
      <c r="AD4163" s="8"/>
    </row>
    <row r="4164" ht="14.25" customHeight="1">
      <c r="A4164" s="38">
        <v>1287</v>
      </c>
      <c r="B4164" s="46" t="s">
        <v>53</v>
      </c>
      <c r="C4164" s="46" t="s">
        <v>45</v>
      </c>
      <c r="D4164" s="46" t="s">
        <v>5022</v>
      </c>
      <c r="E4164" s="46" t="s">
        <v>5023</v>
      </c>
      <c r="F4164" t="s">
        <v>48</v>
      </c>
      <c r="G4164" s="46" t="s">
        <v>49</v>
      </c>
      <c r="H4164">
        <v>0.000000006457</v>
      </c>
      <c r="I4164" t="s">
        <v>37</v>
      </c>
      <c r="L4164" t="s">
        <v>50</v>
      </c>
      <c r="M4164" t="s">
        <v>39</v>
      </c>
      <c r="N4164" s="40"/>
      <c r="O4164" s="40"/>
      <c r="P4164" s="40"/>
      <c r="Q4164" s="40"/>
      <c r="R4164" s="39"/>
      <c r="S4164" s="39"/>
      <c r="T4164" s="39"/>
      <c r="U4164" s="40"/>
      <c r="V4164" s="39"/>
      <c r="W4164" s="69"/>
      <c r="Y4164" t="s">
        <v>40</v>
      </c>
      <c r="AA4164">
        <v>2246</v>
      </c>
      <c r="AB4164" s="46" t="b">
        <v>0</v>
      </c>
      <c r="AD4164" s="8"/>
    </row>
    <row r="4165" ht="14.25" customHeight="1">
      <c r="A4165" s="38">
        <v>1287</v>
      </c>
      <c r="B4165" s="46" t="s">
        <v>174</v>
      </c>
      <c r="C4165" s="46" t="s">
        <v>45</v>
      </c>
      <c r="D4165" s="46" t="s">
        <v>5022</v>
      </c>
      <c r="E4165" s="46" t="s">
        <v>5024</v>
      </c>
      <c r="F4165" t="s">
        <v>48</v>
      </c>
      <c r="G4165" s="46" t="s">
        <v>49</v>
      </c>
      <c r="H4165">
        <v>0.000000006457</v>
      </c>
      <c r="I4165" t="s">
        <v>37</v>
      </c>
      <c r="L4165" t="s">
        <v>50</v>
      </c>
      <c r="M4165" t="s">
        <v>39</v>
      </c>
      <c r="N4165" s="40"/>
      <c r="O4165" s="40"/>
      <c r="P4165" s="40"/>
      <c r="Q4165" s="40"/>
      <c r="R4165" s="39"/>
      <c r="S4165" s="39"/>
      <c r="T4165" s="39"/>
      <c r="U4165" s="40"/>
      <c r="V4165" s="39"/>
      <c r="W4165" s="69"/>
      <c r="Y4165" t="s">
        <v>40</v>
      </c>
      <c r="AA4165">
        <v>2246</v>
      </c>
      <c r="AB4165" s="46" t="b">
        <v>0</v>
      </c>
      <c r="AD4165" s="8"/>
    </row>
    <row r="4166" ht="14.25" customHeight="1">
      <c r="A4166" s="38">
        <v>1287</v>
      </c>
      <c r="B4166" s="46" t="s">
        <v>174</v>
      </c>
      <c r="C4166" s="46" t="s">
        <v>45</v>
      </c>
      <c r="D4166" s="46" t="s">
        <v>5022</v>
      </c>
      <c r="E4166" s="46" t="s">
        <v>5024</v>
      </c>
      <c r="F4166" t="s">
        <v>48</v>
      </c>
      <c r="G4166" s="46" t="s">
        <v>49</v>
      </c>
      <c r="H4166">
        <v>0.000000015136</v>
      </c>
      <c r="I4166" t="s">
        <v>37</v>
      </c>
      <c r="L4166" t="s">
        <v>50</v>
      </c>
      <c r="M4166" t="s">
        <v>39</v>
      </c>
      <c r="N4166" s="40"/>
      <c r="O4166" s="40"/>
      <c r="P4166" s="40"/>
      <c r="Q4166" s="40"/>
      <c r="R4166" s="39"/>
      <c r="S4166" s="39"/>
      <c r="T4166" s="39"/>
      <c r="U4166" s="40"/>
      <c r="V4166" s="39"/>
      <c r="W4166" s="69"/>
      <c r="Y4166" t="s">
        <v>40</v>
      </c>
      <c r="AA4166">
        <v>2246</v>
      </c>
      <c r="AB4166" s="46" t="b">
        <v>0</v>
      </c>
      <c r="AD4166" s="8"/>
    </row>
    <row r="4167" ht="14.25" customHeight="1">
      <c r="A4167" s="38">
        <v>1308</v>
      </c>
      <c r="B4167" s="46" t="s">
        <v>41</v>
      </c>
      <c r="C4167" s="46" t="s">
        <v>42</v>
      </c>
      <c r="D4167" s="46" t="s">
        <v>5020</v>
      </c>
      <c r="E4167" s="46" t="s">
        <v>5025</v>
      </c>
      <c r="F4167" t="s">
        <v>35</v>
      </c>
      <c r="G4167" s="12" t="s">
        <v>36</v>
      </c>
      <c r="H4167">
        <v>0.028183829312644</v>
      </c>
      <c r="I4167" t="s">
        <v>37</v>
      </c>
      <c r="K4167" s="47" t="s">
        <v>43</v>
      </c>
      <c r="L4167" s="47" t="str">
        <f>((I4167&amp;A4167)&amp;"-")&amp;B4167</f>
        <v>REF1308-Abraham M.H. and Acree Jr. W.E. The solubility of liquid and solid compounds in dry octan-1-ol. Chemosphere (2013)</v>
      </c>
      <c r="M4167" t="s">
        <v>39</v>
      </c>
      <c r="N4167" s="71"/>
      <c r="O4167" s="71"/>
      <c r="P4167" s="71"/>
      <c r="Q4167" s="71"/>
      <c r="R4167" s="29"/>
      <c r="S4167" s="29"/>
      <c r="T4167" s="29"/>
      <c r="U4167" s="71"/>
      <c r="V4167" s="29"/>
      <c r="W4167" s="60"/>
      <c r="Y4167" t="s">
        <v>40</v>
      </c>
      <c r="AA4167">
        <v>2246</v>
      </c>
      <c r="AB4167" t="b">
        <f>if((W4167=""),false,true)</f>
        <v>0</v>
      </c>
      <c r="AD4167" s="37"/>
    </row>
    <row r="4168" ht="14.25" customHeight="1">
      <c r="A4168" s="38">
        <v>1287</v>
      </c>
      <c r="B4168" s="46" t="s">
        <v>53</v>
      </c>
      <c r="C4168" s="46" t="s">
        <v>45</v>
      </c>
      <c r="D4168" s="46" t="s">
        <v>5026</v>
      </c>
      <c r="E4168" s="46" t="s">
        <v>5027</v>
      </c>
      <c r="F4168" t="s">
        <v>48</v>
      </c>
      <c r="G4168" s="46" t="s">
        <v>49</v>
      </c>
      <c r="H4168">
        <v>0.000436515832</v>
      </c>
      <c r="I4168" t="s">
        <v>37</v>
      </c>
      <c r="L4168" t="s">
        <v>50</v>
      </c>
      <c r="M4168" t="s">
        <v>39</v>
      </c>
      <c r="N4168" s="40"/>
      <c r="O4168" s="40"/>
      <c r="P4168" s="40"/>
      <c r="Q4168" s="40"/>
      <c r="R4168" s="39"/>
      <c r="S4168" s="39"/>
      <c r="T4168" s="39"/>
      <c r="U4168" s="40"/>
      <c r="V4168" s="39"/>
      <c r="W4168" s="69"/>
      <c r="Y4168" t="s">
        <v>40</v>
      </c>
      <c r="AA4168">
        <v>6538</v>
      </c>
      <c r="AB4168" s="46" t="b">
        <v>0</v>
      </c>
      <c r="AD4168" s="8"/>
    </row>
    <row r="4169" ht="14.25" customHeight="1">
      <c r="A4169" s="38">
        <v>1287</v>
      </c>
      <c r="B4169" s="46" t="s">
        <v>53</v>
      </c>
      <c r="C4169" s="46" t="s">
        <v>45</v>
      </c>
      <c r="D4169" s="46" t="s">
        <v>5028</v>
      </c>
      <c r="E4169" s="46" t="s">
        <v>5029</v>
      </c>
      <c r="F4169" t="s">
        <v>48</v>
      </c>
      <c r="G4169" s="46" t="s">
        <v>49</v>
      </c>
      <c r="H4169">
        <v>0.002089296131</v>
      </c>
      <c r="I4169" t="s">
        <v>37</v>
      </c>
      <c r="L4169" t="s">
        <v>50</v>
      </c>
      <c r="M4169" t="s">
        <v>39</v>
      </c>
      <c r="N4169" s="40"/>
      <c r="O4169" s="40"/>
      <c r="P4169" s="40"/>
      <c r="Q4169" s="40"/>
      <c r="R4169" s="39"/>
      <c r="S4169" s="39"/>
      <c r="T4169" s="39"/>
      <c r="U4169" s="40"/>
      <c r="V4169" s="39"/>
      <c r="W4169" s="69"/>
      <c r="Y4169" t="s">
        <v>40</v>
      </c>
      <c r="AA4169">
        <v>88949</v>
      </c>
      <c r="AB4169" s="46" t="b">
        <v>0</v>
      </c>
      <c r="AD4169" s="8"/>
    </row>
    <row r="4170" ht="14.25" customHeight="1">
      <c r="A4170" s="38">
        <v>1287</v>
      </c>
      <c r="B4170" s="46" t="s">
        <v>53</v>
      </c>
      <c r="C4170" s="46" t="s">
        <v>45</v>
      </c>
      <c r="D4170" s="46" t="s">
        <v>5030</v>
      </c>
      <c r="E4170" s="46" t="s">
        <v>5031</v>
      </c>
      <c r="F4170" t="s">
        <v>48</v>
      </c>
      <c r="G4170" s="46" t="s">
        <v>49</v>
      </c>
      <c r="H4170">
        <v>0.000000003236</v>
      </c>
      <c r="I4170" t="s">
        <v>37</v>
      </c>
      <c r="L4170" t="s">
        <v>50</v>
      </c>
      <c r="M4170" t="s">
        <v>39</v>
      </c>
      <c r="N4170" s="40"/>
      <c r="O4170" s="40"/>
      <c r="P4170" s="40"/>
      <c r="Q4170" s="40"/>
      <c r="R4170" s="39"/>
      <c r="S4170" s="39"/>
      <c r="T4170" s="39"/>
      <c r="U4170" s="40"/>
      <c r="V4170" s="39"/>
      <c r="W4170" s="69"/>
      <c r="Y4170" t="s">
        <v>40</v>
      </c>
      <c r="AA4170">
        <v>8804</v>
      </c>
      <c r="AB4170" s="46" t="b">
        <v>0</v>
      </c>
      <c r="AD4170" s="8"/>
    </row>
    <row r="4171" ht="14.25" customHeight="1">
      <c r="A4171" s="38">
        <v>969</v>
      </c>
      <c r="B4171" s="46" t="s">
        <v>4172</v>
      </c>
      <c r="C4171" s="46" t="s">
        <v>1219</v>
      </c>
      <c r="D4171" s="46" t="s">
        <v>5032</v>
      </c>
      <c r="E4171" s="7" t="s">
        <v>5033</v>
      </c>
      <c r="F4171" s="41" t="s">
        <v>429</v>
      </c>
      <c r="G4171" s="41" t="s">
        <v>590</v>
      </c>
      <c r="H4171" s="65">
        <v>0.153</v>
      </c>
      <c r="I4171" t="s">
        <v>1356</v>
      </c>
      <c r="K4171" s="46" t="s">
        <v>43</v>
      </c>
      <c r="L4171" s="46" t="s">
        <v>4573</v>
      </c>
      <c r="M4171" t="s">
        <v>39</v>
      </c>
      <c r="N4171" s="40"/>
      <c r="O4171" s="40"/>
      <c r="P4171" s="40"/>
      <c r="Q4171" s="40"/>
      <c r="R4171" s="39"/>
      <c r="S4171" s="39"/>
      <c r="T4171" s="39"/>
      <c r="U4171" s="40"/>
      <c r="V4171" s="39"/>
      <c r="W4171" s="69"/>
      <c r="Y4171" t="s">
        <v>40</v>
      </c>
      <c r="AA4171">
        <v>13854242</v>
      </c>
      <c r="AB4171" t="b">
        <f>if((W4171=""),false,true)</f>
        <v>0</v>
      </c>
      <c r="AD4171" s="8"/>
    </row>
    <row r="4172" ht="14.25" customHeight="1">
      <c r="A4172" s="38">
        <v>969</v>
      </c>
      <c r="B4172" s="46" t="s">
        <v>4172</v>
      </c>
      <c r="C4172" s="46" t="s">
        <v>1219</v>
      </c>
      <c r="D4172" s="46" t="s">
        <v>5032</v>
      </c>
      <c r="E4172" s="7" t="s">
        <v>5033</v>
      </c>
      <c r="F4172" s="41" t="s">
        <v>48</v>
      </c>
      <c r="G4172" s="41" t="s">
        <v>49</v>
      </c>
      <c r="H4172" s="65">
        <v>0.0006</v>
      </c>
      <c r="I4172" t="s">
        <v>1356</v>
      </c>
      <c r="K4172" s="46" t="s">
        <v>43</v>
      </c>
      <c r="L4172" s="46" t="s">
        <v>4573</v>
      </c>
      <c r="M4172" t="s">
        <v>39</v>
      </c>
      <c r="N4172" s="40"/>
      <c r="O4172" s="40"/>
      <c r="P4172" s="40"/>
      <c r="Q4172" s="40"/>
      <c r="R4172" s="39"/>
      <c r="S4172" s="39"/>
      <c r="T4172" s="39"/>
      <c r="U4172" s="40"/>
      <c r="V4172" s="39"/>
      <c r="W4172" s="69"/>
      <c r="Y4172" t="s">
        <v>40</v>
      </c>
      <c r="AA4172">
        <v>13854242</v>
      </c>
      <c r="AB4172" t="b">
        <f>if((W4172=""),false,true)</f>
        <v>0</v>
      </c>
      <c r="AD4172" s="8"/>
    </row>
    <row r="4173" ht="14.25" customHeight="1">
      <c r="A4173" s="38">
        <v>997</v>
      </c>
      <c r="B4173" s="44" t="s">
        <v>638</v>
      </c>
      <c r="C4173" s="46" t="s">
        <v>639</v>
      </c>
      <c r="D4173" s="11" t="s">
        <v>5032</v>
      </c>
      <c r="E4173" s="46" t="s">
        <v>5033</v>
      </c>
      <c r="F4173" s="5" t="s">
        <v>35</v>
      </c>
      <c r="G4173" s="5" t="s">
        <v>36</v>
      </c>
      <c r="H4173" s="65">
        <v>0.489778819</v>
      </c>
      <c r="I4173" t="s">
        <v>37</v>
      </c>
      <c r="K4173" s="47"/>
      <c r="L4173" s="47" t="str">
        <f>((I4173&amp;A4173)&amp;"-")&amp;B4173</f>
        <v>REF997-Kia Sepassi and Samuel H. Yalkowsky. Solubility Prediction in Octanol: A Technical Note. AAPS PharmSciTech 2006; 7 (1) Article 26</v>
      </c>
      <c r="M4173" t="s">
        <v>39</v>
      </c>
      <c r="N4173" s="71"/>
      <c r="O4173" s="71"/>
      <c r="P4173" s="71"/>
      <c r="Q4173" s="71"/>
      <c r="R4173" s="29"/>
      <c r="S4173" s="29"/>
      <c r="T4173" s="29"/>
      <c r="U4173" s="71"/>
      <c r="V4173" s="29"/>
      <c r="W4173" s="60"/>
      <c r="Y4173" t="s">
        <v>40</v>
      </c>
      <c r="AA4173">
        <v>13854242</v>
      </c>
      <c r="AB4173" t="b">
        <f>if((W4173=""),false,true)</f>
        <v>0</v>
      </c>
      <c r="AD4173" s="37"/>
    </row>
    <row r="4174" ht="14.25" customHeight="1">
      <c r="A4174" s="38">
        <v>1049</v>
      </c>
      <c r="B4174" s="46" t="s">
        <v>922</v>
      </c>
      <c r="C4174" s="46" t="s">
        <v>923</v>
      </c>
      <c r="D4174" s="11" t="s">
        <v>5032</v>
      </c>
      <c r="E4174" s="46" t="s">
        <v>5033</v>
      </c>
      <c r="F4174" s="7" t="s">
        <v>924</v>
      </c>
      <c r="G4174" s="7" t="s">
        <v>925</v>
      </c>
      <c r="H4174">
        <v>1.11173172728159</v>
      </c>
      <c r="I4174" t="s">
        <v>37</v>
      </c>
      <c r="K4174" s="47" t="s">
        <v>43</v>
      </c>
      <c r="L4174" s="47" t="s">
        <v>926</v>
      </c>
      <c r="M4174" t="s">
        <v>39</v>
      </c>
      <c r="N4174" s="71"/>
      <c r="O4174" s="71"/>
      <c r="P4174" s="71"/>
      <c r="Q4174" s="71"/>
      <c r="R4174" s="29"/>
      <c r="S4174" s="29"/>
      <c r="T4174" s="29"/>
      <c r="U4174" s="71"/>
      <c r="V4174" s="29"/>
      <c r="W4174" s="60"/>
      <c r="Y4174" t="s">
        <v>40</v>
      </c>
      <c r="AA4174" s="21">
        <v>13854242</v>
      </c>
      <c r="AB4174" t="b">
        <f>if((W4174=""),false,true)</f>
        <v>0</v>
      </c>
      <c r="AD4174" s="37"/>
    </row>
    <row r="4175" ht="14.25" customHeight="1">
      <c r="A4175" s="38">
        <v>1049</v>
      </c>
      <c r="B4175" s="46" t="s">
        <v>922</v>
      </c>
      <c r="C4175" s="46" t="s">
        <v>923</v>
      </c>
      <c r="D4175" s="11" t="s">
        <v>5032</v>
      </c>
      <c r="E4175" s="11" t="s">
        <v>5033</v>
      </c>
      <c r="F4175" s="7" t="s">
        <v>927</v>
      </c>
      <c r="G4175" s="7" t="s">
        <v>928</v>
      </c>
      <c r="H4175">
        <v>0.03111716337106</v>
      </c>
      <c r="I4175" t="s">
        <v>37</v>
      </c>
      <c r="K4175" s="47" t="s">
        <v>43</v>
      </c>
      <c r="L4175" s="47" t="s">
        <v>926</v>
      </c>
      <c r="M4175" t="s">
        <v>39</v>
      </c>
      <c r="N4175" s="71"/>
      <c r="O4175" s="71"/>
      <c r="P4175" s="71"/>
      <c r="Q4175" s="71"/>
      <c r="R4175" s="29"/>
      <c r="S4175" s="29"/>
      <c r="T4175" s="29"/>
      <c r="U4175" s="71"/>
      <c r="V4175" s="29"/>
      <c r="W4175" s="60"/>
      <c r="Y4175" t="s">
        <v>40</v>
      </c>
      <c r="AA4175">
        <v>13854242</v>
      </c>
      <c r="AB4175" t="b">
        <f>if((W4175=""),false,true)</f>
        <v>0</v>
      </c>
      <c r="AD4175" s="37"/>
    </row>
    <row r="4176" ht="14.25" customHeight="1">
      <c r="A4176" s="38">
        <v>1049</v>
      </c>
      <c r="B4176" s="46" t="s">
        <v>922</v>
      </c>
      <c r="C4176" s="46" t="s">
        <v>923</v>
      </c>
      <c r="D4176" s="11" t="s">
        <v>5032</v>
      </c>
      <c r="E4176" s="11" t="s">
        <v>5033</v>
      </c>
      <c r="F4176" s="7" t="s">
        <v>929</v>
      </c>
      <c r="G4176" s="7" t="s">
        <v>928</v>
      </c>
      <c r="H4176">
        <v>0.15995580286147</v>
      </c>
      <c r="I4176" t="s">
        <v>37</v>
      </c>
      <c r="K4176" s="47" t="s">
        <v>43</v>
      </c>
      <c r="L4176" s="47" t="s">
        <v>926</v>
      </c>
      <c r="M4176" t="s">
        <v>39</v>
      </c>
      <c r="N4176" s="71"/>
      <c r="O4176" s="71"/>
      <c r="P4176" s="71"/>
      <c r="Q4176" s="71"/>
      <c r="R4176" s="29"/>
      <c r="S4176" s="29"/>
      <c r="T4176" s="29"/>
      <c r="U4176" s="71"/>
      <c r="V4176" s="29"/>
      <c r="W4176" s="60"/>
      <c r="Y4176" t="s">
        <v>40</v>
      </c>
      <c r="AA4176">
        <v>13854242</v>
      </c>
      <c r="AB4176" t="b">
        <f>if((W4176=""),false,true)</f>
        <v>0</v>
      </c>
      <c r="AD4176" s="37"/>
    </row>
    <row r="4177" ht="14.25" customHeight="1">
      <c r="A4177" s="38">
        <v>1049</v>
      </c>
      <c r="B4177" s="46" t="s">
        <v>922</v>
      </c>
      <c r="C4177" s="46" t="s">
        <v>923</v>
      </c>
      <c r="D4177" s="11" t="s">
        <v>5032</v>
      </c>
      <c r="E4177" s="11" t="s">
        <v>5033</v>
      </c>
      <c r="F4177" s="7" t="s">
        <v>930</v>
      </c>
      <c r="G4177" s="7" t="s">
        <v>928</v>
      </c>
      <c r="H4177">
        <v>0.81658237135859</v>
      </c>
      <c r="I4177" t="s">
        <v>37</v>
      </c>
      <c r="K4177" s="47" t="s">
        <v>43</v>
      </c>
      <c r="L4177" s="47" t="s">
        <v>926</v>
      </c>
      <c r="M4177" t="s">
        <v>39</v>
      </c>
      <c r="N4177" s="71"/>
      <c r="O4177" s="71"/>
      <c r="P4177" s="71"/>
      <c r="Q4177" s="71"/>
      <c r="R4177" s="29"/>
      <c r="S4177" s="29"/>
      <c r="T4177" s="29"/>
      <c r="U4177" s="71"/>
      <c r="V4177" s="29"/>
      <c r="W4177" s="60"/>
      <c r="Y4177" t="s">
        <v>40</v>
      </c>
      <c r="AA4177">
        <v>13854242</v>
      </c>
      <c r="AB4177" t="b">
        <f>if((W4177=""),false,true)</f>
        <v>0</v>
      </c>
      <c r="AD4177" s="37"/>
    </row>
    <row r="4178" ht="14.25" customHeight="1">
      <c r="A4178" s="38">
        <v>1049</v>
      </c>
      <c r="B4178" s="46" t="s">
        <v>922</v>
      </c>
      <c r="C4178" s="46" t="s">
        <v>923</v>
      </c>
      <c r="D4178" s="11" t="s">
        <v>5032</v>
      </c>
      <c r="E4178" s="11" t="s">
        <v>5033</v>
      </c>
      <c r="F4178" s="11" t="s">
        <v>48</v>
      </c>
      <c r="G4178" s="11" t="s">
        <v>49</v>
      </c>
      <c r="H4178">
        <v>0.006137620051648</v>
      </c>
      <c r="I4178" t="s">
        <v>37</v>
      </c>
      <c r="K4178" s="47" t="s">
        <v>43</v>
      </c>
      <c r="L4178" s="47" t="s">
        <v>926</v>
      </c>
      <c r="M4178" t="s">
        <v>39</v>
      </c>
      <c r="N4178" s="71"/>
      <c r="O4178" s="71"/>
      <c r="P4178" s="71"/>
      <c r="Q4178" s="71"/>
      <c r="R4178" s="29"/>
      <c r="S4178" s="29"/>
      <c r="T4178" s="29"/>
      <c r="U4178" s="71"/>
      <c r="V4178" s="29"/>
      <c r="W4178" s="60"/>
      <c r="Y4178" t="s">
        <v>40</v>
      </c>
      <c r="AA4178">
        <v>13854242</v>
      </c>
      <c r="AB4178" t="b">
        <f>if((W4178=""),false,true)</f>
        <v>0</v>
      </c>
      <c r="AD4178" s="37"/>
    </row>
    <row r="4179" ht="14.25" customHeight="1">
      <c r="A4179" s="38">
        <v>1074</v>
      </c>
      <c r="B4179" s="46" t="s">
        <v>5034</v>
      </c>
      <c r="C4179" s="46" t="s">
        <v>1115</v>
      </c>
      <c r="D4179" s="11" t="s">
        <v>5032</v>
      </c>
      <c r="E4179" s="11" t="s">
        <v>5033</v>
      </c>
      <c r="F4179" s="7" t="s">
        <v>1361</v>
      </c>
      <c r="G4179" s="7" t="s">
        <v>1362</v>
      </c>
      <c r="H4179">
        <v>2.6683510479948</v>
      </c>
      <c r="I4179" t="s">
        <v>37</v>
      </c>
      <c r="K4179" s="47"/>
      <c r="L4179" s="47" t="s">
        <v>5035</v>
      </c>
      <c r="M4179" t="s">
        <v>39</v>
      </c>
      <c r="N4179" s="71"/>
      <c r="O4179" s="71"/>
      <c r="P4179" s="71"/>
      <c r="Q4179" s="71"/>
      <c r="R4179" s="29"/>
      <c r="S4179" s="29"/>
      <c r="T4179" s="29"/>
      <c r="U4179" s="71"/>
      <c r="V4179" s="29"/>
      <c r="W4179" s="60"/>
      <c r="Y4179" t="s">
        <v>40</v>
      </c>
      <c r="AA4179">
        <v>13854242</v>
      </c>
      <c r="AB4179" t="b">
        <f>if((W4179=""),false,true)</f>
        <v>0</v>
      </c>
      <c r="AD4179" s="37"/>
    </row>
    <row r="4180" ht="14.25" customHeight="1">
      <c r="A4180" s="38">
        <v>1137</v>
      </c>
      <c r="B4180" s="46" t="s">
        <v>5036</v>
      </c>
      <c r="C4180" s="46" t="s">
        <v>1115</v>
      </c>
      <c r="D4180" s="11" t="s">
        <v>5032</v>
      </c>
      <c r="E4180" s="11" t="s">
        <v>5033</v>
      </c>
      <c r="F4180" s="7" t="s">
        <v>35</v>
      </c>
      <c r="G4180" s="7" t="s">
        <v>36</v>
      </c>
      <c r="H4180">
        <v>0.398</v>
      </c>
      <c r="I4180" t="s">
        <v>37</v>
      </c>
      <c r="K4180" s="47"/>
      <c r="L4180" s="47" t="s">
        <v>5037</v>
      </c>
      <c r="M4180" t="s">
        <v>39</v>
      </c>
      <c r="N4180" s="71"/>
      <c r="O4180" s="71"/>
      <c r="P4180" s="71"/>
      <c r="Q4180" s="71"/>
      <c r="R4180" s="29"/>
      <c r="S4180" s="29"/>
      <c r="T4180" s="29"/>
      <c r="U4180" s="71"/>
      <c r="V4180" s="29"/>
      <c r="W4180" s="60"/>
      <c r="Y4180" t="s">
        <v>40</v>
      </c>
      <c r="AA4180">
        <v>13854242</v>
      </c>
      <c r="AB4180" t="b">
        <f>if((W4180=""),false,true)</f>
        <v>0</v>
      </c>
      <c r="AD4180" s="37"/>
    </row>
    <row r="4181" ht="14.25" customHeight="1">
      <c r="A4181" s="38">
        <v>1137</v>
      </c>
      <c r="B4181" s="46" t="s">
        <v>5036</v>
      </c>
      <c r="C4181" s="46" t="s">
        <v>1115</v>
      </c>
      <c r="D4181" s="11" t="s">
        <v>5032</v>
      </c>
      <c r="E4181" s="11" t="s">
        <v>5033</v>
      </c>
      <c r="F4181" s="7" t="s">
        <v>695</v>
      </c>
      <c r="G4181" s="7" t="s">
        <v>696</v>
      </c>
      <c r="H4181">
        <v>0.0098</v>
      </c>
      <c r="I4181" t="s">
        <v>37</v>
      </c>
      <c r="K4181" s="47"/>
      <c r="L4181" s="47" t="s">
        <v>5037</v>
      </c>
      <c r="M4181" t="s">
        <v>39</v>
      </c>
      <c r="N4181" s="71"/>
      <c r="O4181" s="71"/>
      <c r="P4181" s="71"/>
      <c r="Q4181" s="71"/>
      <c r="R4181" s="29"/>
      <c r="S4181" s="29"/>
      <c r="T4181" s="29"/>
      <c r="U4181" s="71"/>
      <c r="V4181" s="29"/>
      <c r="W4181" s="60"/>
      <c r="Y4181" t="s">
        <v>40</v>
      </c>
      <c r="AA4181">
        <v>13854242</v>
      </c>
      <c r="AB4181" t="b">
        <f>if((W4181=""),false,true)</f>
        <v>0</v>
      </c>
      <c r="AD4181" s="37"/>
    </row>
    <row r="4182" ht="14.25" customHeight="1">
      <c r="A4182" s="38">
        <v>1137</v>
      </c>
      <c r="B4182" s="46" t="s">
        <v>5036</v>
      </c>
      <c r="C4182" s="46" t="s">
        <v>1115</v>
      </c>
      <c r="D4182" s="11" t="s">
        <v>5032</v>
      </c>
      <c r="E4182" s="11" t="s">
        <v>5033</v>
      </c>
      <c r="F4182" s="7" t="s">
        <v>4542</v>
      </c>
      <c r="G4182" s="7" t="s">
        <v>4543</v>
      </c>
      <c r="H4182">
        <v>0.207</v>
      </c>
      <c r="I4182" t="s">
        <v>37</v>
      </c>
      <c r="K4182" s="47"/>
      <c r="L4182" s="47" t="s">
        <v>5037</v>
      </c>
      <c r="M4182" t="s">
        <v>39</v>
      </c>
      <c r="N4182" s="71"/>
      <c r="O4182" s="71"/>
      <c r="P4182" s="71"/>
      <c r="Q4182" s="71"/>
      <c r="R4182" s="29"/>
      <c r="S4182" s="29"/>
      <c r="T4182" s="29"/>
      <c r="U4182" s="71"/>
      <c r="V4182" s="29"/>
      <c r="W4182" s="60"/>
      <c r="Y4182" t="s">
        <v>40</v>
      </c>
      <c r="AA4182">
        <v>13854242</v>
      </c>
      <c r="AB4182" t="b">
        <f>if((W4182=""),false,true)</f>
        <v>0</v>
      </c>
      <c r="AD4182" s="37"/>
    </row>
    <row r="4183" ht="14.25" customHeight="1">
      <c r="A4183" s="38">
        <v>1154</v>
      </c>
      <c r="B4183" s="46" t="s">
        <v>4574</v>
      </c>
      <c r="C4183" s="46" t="s">
        <v>2403</v>
      </c>
      <c r="D4183" s="11" t="s">
        <v>5032</v>
      </c>
      <c r="E4183" s="11" t="s">
        <v>5033</v>
      </c>
      <c r="F4183" s="7" t="s">
        <v>429</v>
      </c>
      <c r="G4183" s="7" t="s">
        <v>590</v>
      </c>
      <c r="H4183">
        <v>2.1153478846101</v>
      </c>
      <c r="I4183" t="s">
        <v>37</v>
      </c>
      <c r="K4183" s="47" t="s">
        <v>43</v>
      </c>
      <c r="L4183" s="47" t="s">
        <v>4575</v>
      </c>
      <c r="M4183" t="s">
        <v>39</v>
      </c>
      <c r="N4183" s="71"/>
      <c r="O4183" s="71"/>
      <c r="P4183" s="71"/>
      <c r="Q4183" s="71"/>
      <c r="R4183" s="29"/>
      <c r="S4183" s="29"/>
      <c r="T4183" s="29"/>
      <c r="U4183" s="71"/>
      <c r="V4183" s="29"/>
      <c r="W4183" s="60"/>
      <c r="Y4183" t="s">
        <v>40</v>
      </c>
      <c r="AA4183">
        <v>13854242</v>
      </c>
      <c r="AB4183" t="b">
        <f>if((W4183=""),false,true)</f>
        <v>0</v>
      </c>
      <c r="AD4183" s="37"/>
    </row>
    <row r="4184" ht="14.25" customHeight="1">
      <c r="A4184" s="38">
        <v>1154</v>
      </c>
      <c r="B4184" s="46" t="s">
        <v>4574</v>
      </c>
      <c r="C4184" s="46" t="s">
        <v>2403</v>
      </c>
      <c r="D4184" s="11" t="s">
        <v>5032</v>
      </c>
      <c r="E4184" s="11" t="s">
        <v>5033</v>
      </c>
      <c r="F4184" s="7" t="s">
        <v>2084</v>
      </c>
      <c r="G4184" s="7" t="s">
        <v>2085</v>
      </c>
      <c r="H4184">
        <v>0.045321401842347</v>
      </c>
      <c r="I4184" t="s">
        <v>37</v>
      </c>
      <c r="K4184" s="47" t="s">
        <v>43</v>
      </c>
      <c r="L4184" s="47" t="s">
        <v>4575</v>
      </c>
      <c r="M4184" t="s">
        <v>39</v>
      </c>
      <c r="N4184" s="71"/>
      <c r="O4184" s="71"/>
      <c r="P4184" s="71"/>
      <c r="Q4184" s="71"/>
      <c r="R4184" s="29"/>
      <c r="S4184" s="29"/>
      <c r="T4184" s="29"/>
      <c r="U4184" s="71"/>
      <c r="V4184" s="29"/>
      <c r="W4184" s="60"/>
      <c r="Y4184" t="s">
        <v>40</v>
      </c>
      <c r="AA4184">
        <v>13854242</v>
      </c>
      <c r="AB4184" t="b">
        <f>if((W4184=""),false,true)</f>
        <v>0</v>
      </c>
      <c r="AD4184" s="37"/>
    </row>
    <row r="4185" ht="14.25" customHeight="1">
      <c r="A4185" s="38">
        <v>1154</v>
      </c>
      <c r="B4185" s="46" t="s">
        <v>4574</v>
      </c>
      <c r="C4185" s="46" t="s">
        <v>2403</v>
      </c>
      <c r="D4185" s="11" t="s">
        <v>5032</v>
      </c>
      <c r="E4185" s="11" t="s">
        <v>5033</v>
      </c>
      <c r="F4185" s="7" t="s">
        <v>2087</v>
      </c>
      <c r="G4185" s="7" t="s">
        <v>2085</v>
      </c>
      <c r="H4185">
        <v>0.13300600482794</v>
      </c>
      <c r="I4185" t="s">
        <v>37</v>
      </c>
      <c r="K4185" s="47" t="s">
        <v>43</v>
      </c>
      <c r="L4185" s="47" t="s">
        <v>4575</v>
      </c>
      <c r="M4185" t="s">
        <v>39</v>
      </c>
      <c r="N4185" s="71"/>
      <c r="O4185" s="71"/>
      <c r="P4185" s="71"/>
      <c r="Q4185" s="71"/>
      <c r="R4185" s="29"/>
      <c r="S4185" s="29"/>
      <c r="T4185" s="29"/>
      <c r="U4185" s="71"/>
      <c r="V4185" s="29"/>
      <c r="W4185" s="60"/>
      <c r="Y4185" t="s">
        <v>40</v>
      </c>
      <c r="AA4185">
        <v>13854242</v>
      </c>
      <c r="AB4185" t="b">
        <f>if((W4185=""),false,true)</f>
        <v>0</v>
      </c>
      <c r="AD4185" s="37"/>
    </row>
    <row r="4186" ht="14.25" customHeight="1">
      <c r="A4186" s="38">
        <v>1154</v>
      </c>
      <c r="B4186" s="46" t="s">
        <v>4574</v>
      </c>
      <c r="C4186" s="46" t="s">
        <v>2403</v>
      </c>
      <c r="D4186" s="11" t="s">
        <v>5032</v>
      </c>
      <c r="E4186" s="11" t="s">
        <v>5033</v>
      </c>
      <c r="F4186" s="7" t="s">
        <v>2088</v>
      </c>
      <c r="G4186" s="7" t="s">
        <v>2085</v>
      </c>
      <c r="H4186">
        <v>0.18123981822089</v>
      </c>
      <c r="I4186" t="s">
        <v>37</v>
      </c>
      <c r="K4186" s="47" t="s">
        <v>43</v>
      </c>
      <c r="L4186" s="47" t="s">
        <v>4575</v>
      </c>
      <c r="M4186" t="s">
        <v>39</v>
      </c>
      <c r="N4186" s="71"/>
      <c r="O4186" s="71"/>
      <c r="P4186" s="71"/>
      <c r="Q4186" s="71"/>
      <c r="R4186" s="29"/>
      <c r="S4186" s="29"/>
      <c r="T4186" s="29"/>
      <c r="U4186" s="71"/>
      <c r="V4186" s="29"/>
      <c r="W4186" s="60"/>
      <c r="Y4186" t="s">
        <v>40</v>
      </c>
      <c r="AA4186">
        <v>13854242</v>
      </c>
      <c r="AB4186" t="b">
        <f>if((W4186=""),false,true)</f>
        <v>0</v>
      </c>
      <c r="AD4186" s="37"/>
    </row>
    <row r="4187" ht="14.25" customHeight="1">
      <c r="A4187" s="38">
        <v>1154</v>
      </c>
      <c r="B4187" s="46" t="s">
        <v>4574</v>
      </c>
      <c r="C4187" s="46" t="s">
        <v>2403</v>
      </c>
      <c r="D4187" s="11" t="s">
        <v>5032</v>
      </c>
      <c r="E4187" s="11" t="s">
        <v>5033</v>
      </c>
      <c r="F4187" s="7" t="s">
        <v>2089</v>
      </c>
      <c r="G4187" s="7" t="s">
        <v>2085</v>
      </c>
      <c r="H4187">
        <v>0.18324516077658</v>
      </c>
      <c r="I4187" t="s">
        <v>37</v>
      </c>
      <c r="K4187" s="47" t="s">
        <v>43</v>
      </c>
      <c r="L4187" s="47" t="s">
        <v>4575</v>
      </c>
      <c r="M4187" t="s">
        <v>39</v>
      </c>
      <c r="N4187" s="71"/>
      <c r="O4187" s="71"/>
      <c r="P4187" s="71"/>
      <c r="Q4187" s="71"/>
      <c r="R4187" s="29"/>
      <c r="S4187" s="29"/>
      <c r="T4187" s="29"/>
      <c r="U4187" s="71"/>
      <c r="V4187" s="29"/>
      <c r="W4187" s="60"/>
      <c r="Y4187" t="s">
        <v>40</v>
      </c>
      <c r="AA4187">
        <v>13854242</v>
      </c>
      <c r="AB4187" t="b">
        <f>if((W4187=""),false,true)</f>
        <v>0</v>
      </c>
      <c r="AD4187" s="37"/>
    </row>
    <row r="4188" ht="14.25" customHeight="1">
      <c r="A4188" s="38">
        <v>1154</v>
      </c>
      <c r="B4188" s="46" t="s">
        <v>4574</v>
      </c>
      <c r="C4188" s="46" t="s">
        <v>2403</v>
      </c>
      <c r="D4188" s="11" t="s">
        <v>5032</v>
      </c>
      <c r="E4188" s="11" t="s">
        <v>5033</v>
      </c>
      <c r="F4188" s="7" t="s">
        <v>2090</v>
      </c>
      <c r="G4188" s="7" t="s">
        <v>2085</v>
      </c>
      <c r="H4188">
        <v>0.33633934614515</v>
      </c>
      <c r="I4188" t="s">
        <v>37</v>
      </c>
      <c r="K4188" s="47" t="s">
        <v>43</v>
      </c>
      <c r="L4188" s="47" t="s">
        <v>4575</v>
      </c>
      <c r="M4188" t="s">
        <v>39</v>
      </c>
      <c r="N4188" s="71"/>
      <c r="O4188" s="71"/>
      <c r="P4188" s="71"/>
      <c r="Q4188" s="71"/>
      <c r="R4188" s="29"/>
      <c r="S4188" s="29"/>
      <c r="T4188" s="29"/>
      <c r="U4188" s="71"/>
      <c r="V4188" s="29"/>
      <c r="W4188" s="60"/>
      <c r="Y4188" t="s">
        <v>40</v>
      </c>
      <c r="AA4188">
        <v>13854242</v>
      </c>
      <c r="AB4188" t="b">
        <f>if((W4188=""),false,true)</f>
        <v>0</v>
      </c>
      <c r="AD4188" s="37"/>
    </row>
    <row r="4189" ht="14.25" customHeight="1">
      <c r="A4189" s="38">
        <v>1154</v>
      </c>
      <c r="B4189" s="46" t="s">
        <v>4574</v>
      </c>
      <c r="C4189" s="46" t="s">
        <v>2403</v>
      </c>
      <c r="D4189" s="11" t="s">
        <v>5032</v>
      </c>
      <c r="E4189" s="11" t="s">
        <v>5033</v>
      </c>
      <c r="F4189" s="7" t="s">
        <v>2091</v>
      </c>
      <c r="G4189" s="7" t="s">
        <v>2085</v>
      </c>
      <c r="H4189">
        <v>0.6571325086937</v>
      </c>
      <c r="I4189" t="s">
        <v>37</v>
      </c>
      <c r="K4189" s="47" t="s">
        <v>43</v>
      </c>
      <c r="L4189" s="47" t="s">
        <v>4575</v>
      </c>
      <c r="M4189" t="s">
        <v>39</v>
      </c>
      <c r="N4189" s="71"/>
      <c r="O4189" s="71"/>
      <c r="P4189" s="71"/>
      <c r="Q4189" s="71"/>
      <c r="R4189" s="29"/>
      <c r="S4189" s="29"/>
      <c r="T4189" s="29"/>
      <c r="U4189" s="71"/>
      <c r="V4189" s="29"/>
      <c r="W4189" s="60"/>
      <c r="Y4189" t="s">
        <v>40</v>
      </c>
      <c r="AA4189">
        <v>13854242</v>
      </c>
      <c r="AB4189" t="b">
        <f>if((W4189=""),false,true)</f>
        <v>0</v>
      </c>
      <c r="AD4189" s="37"/>
    </row>
    <row r="4190" ht="14.25" customHeight="1">
      <c r="A4190" s="38">
        <v>1154</v>
      </c>
      <c r="B4190" s="46" t="s">
        <v>4574</v>
      </c>
      <c r="C4190" s="46" t="s">
        <v>2403</v>
      </c>
      <c r="D4190" s="11" t="s">
        <v>5032</v>
      </c>
      <c r="E4190" s="11" t="s">
        <v>5033</v>
      </c>
      <c r="F4190" s="7" t="s">
        <v>2092</v>
      </c>
      <c r="G4190" s="7" t="s">
        <v>2085</v>
      </c>
      <c r="H4190">
        <v>1.66866449644364</v>
      </c>
      <c r="I4190" t="s">
        <v>37</v>
      </c>
      <c r="K4190" s="47" t="s">
        <v>43</v>
      </c>
      <c r="L4190" s="47" t="s">
        <v>4575</v>
      </c>
      <c r="M4190" t="s">
        <v>39</v>
      </c>
      <c r="N4190" s="71"/>
      <c r="O4190" s="71"/>
      <c r="P4190" s="71"/>
      <c r="Q4190" s="71"/>
      <c r="R4190" s="29"/>
      <c r="S4190" s="29"/>
      <c r="T4190" s="29"/>
      <c r="U4190" s="71"/>
      <c r="V4190" s="29"/>
      <c r="W4190" s="60"/>
      <c r="Y4190" t="s">
        <v>40</v>
      </c>
      <c r="AA4190">
        <v>13854242</v>
      </c>
      <c r="AB4190" t="b">
        <f>if((W4190=""),false,true)</f>
        <v>0</v>
      </c>
      <c r="AD4190" s="37"/>
    </row>
    <row r="4191" ht="14.25" customHeight="1">
      <c r="A4191" s="38">
        <v>1154</v>
      </c>
      <c r="B4191" s="46" t="s">
        <v>4574</v>
      </c>
      <c r="C4191" s="46" t="s">
        <v>2403</v>
      </c>
      <c r="D4191" s="11" t="s">
        <v>5032</v>
      </c>
      <c r="E4191" s="11" t="s">
        <v>5033</v>
      </c>
      <c r="F4191" s="7" t="s">
        <v>2093</v>
      </c>
      <c r="G4191" s="7" t="s">
        <v>2085</v>
      </c>
      <c r="H4191">
        <v>1.93001096029569</v>
      </c>
      <c r="I4191" t="s">
        <v>37</v>
      </c>
      <c r="K4191" s="47" t="s">
        <v>43</v>
      </c>
      <c r="L4191" s="47" t="s">
        <v>4575</v>
      </c>
      <c r="M4191" t="s">
        <v>39</v>
      </c>
      <c r="N4191" s="71"/>
      <c r="O4191" s="71"/>
      <c r="P4191" s="71"/>
      <c r="Q4191" s="71"/>
      <c r="R4191" s="29"/>
      <c r="S4191" s="29"/>
      <c r="T4191" s="29"/>
      <c r="U4191" s="71"/>
      <c r="V4191" s="29"/>
      <c r="W4191" s="60"/>
      <c r="Y4191" t="s">
        <v>40</v>
      </c>
      <c r="AA4191">
        <v>13854242</v>
      </c>
      <c r="AB4191" t="b">
        <f>if((W4191=""),false,true)</f>
        <v>0</v>
      </c>
      <c r="AD4191" s="37"/>
    </row>
    <row r="4192" ht="14.25" customHeight="1">
      <c r="A4192" s="38">
        <v>1154</v>
      </c>
      <c r="B4192" s="46" t="s">
        <v>4574</v>
      </c>
      <c r="C4192" s="46" t="s">
        <v>2403</v>
      </c>
      <c r="D4192" s="11" t="s">
        <v>5032</v>
      </c>
      <c r="E4192" s="11" t="s">
        <v>5033</v>
      </c>
      <c r="F4192" s="7" t="s">
        <v>2094</v>
      </c>
      <c r="G4192" s="7" t="s">
        <v>2085</v>
      </c>
      <c r="H4192">
        <v>2.42498877070744</v>
      </c>
      <c r="I4192" t="s">
        <v>37</v>
      </c>
      <c r="K4192" s="47" t="s">
        <v>43</v>
      </c>
      <c r="L4192" s="47" t="s">
        <v>4575</v>
      </c>
      <c r="M4192" t="s">
        <v>39</v>
      </c>
      <c r="N4192" s="71"/>
      <c r="O4192" s="71"/>
      <c r="P4192" s="71"/>
      <c r="Q4192" s="71"/>
      <c r="R4192" s="29"/>
      <c r="S4192" s="29"/>
      <c r="T4192" s="29"/>
      <c r="U4192" s="71"/>
      <c r="V4192" s="29"/>
      <c r="W4192" s="60"/>
      <c r="Y4192" t="s">
        <v>40</v>
      </c>
      <c r="AA4192">
        <v>13854242</v>
      </c>
      <c r="AB4192" t="b">
        <f>if((W4192=""),false,true)</f>
        <v>0</v>
      </c>
      <c r="AD4192" s="37"/>
    </row>
    <row r="4193" ht="14.25" customHeight="1">
      <c r="A4193" s="38">
        <v>1154</v>
      </c>
      <c r="B4193" s="46" t="s">
        <v>4574</v>
      </c>
      <c r="C4193" s="46" t="s">
        <v>2403</v>
      </c>
      <c r="D4193" s="11" t="s">
        <v>5032</v>
      </c>
      <c r="E4193" s="11" t="s">
        <v>5033</v>
      </c>
      <c r="F4193" s="7" t="s">
        <v>48</v>
      </c>
      <c r="G4193" s="7" t="s">
        <v>49</v>
      </c>
      <c r="H4193">
        <v>0.033138577277271</v>
      </c>
      <c r="I4193" t="s">
        <v>37</v>
      </c>
      <c r="K4193" s="47" t="s">
        <v>43</v>
      </c>
      <c r="L4193" s="47" t="s">
        <v>4575</v>
      </c>
      <c r="M4193" t="s">
        <v>39</v>
      </c>
      <c r="N4193" s="71"/>
      <c r="O4193" s="71"/>
      <c r="P4193" s="71"/>
      <c r="Q4193" s="71"/>
      <c r="R4193" s="29"/>
      <c r="S4193" s="29"/>
      <c r="T4193" s="29"/>
      <c r="U4193" s="71"/>
      <c r="V4193" s="29"/>
      <c r="W4193" s="60"/>
      <c r="Y4193" t="s">
        <v>40</v>
      </c>
      <c r="AA4193">
        <v>13854242</v>
      </c>
      <c r="AB4193" t="b">
        <f>if((W4193=""),false,true)</f>
        <v>0</v>
      </c>
      <c r="AD4193" s="37"/>
    </row>
    <row r="4194" ht="14.25" customHeight="1">
      <c r="A4194" s="38">
        <v>1179</v>
      </c>
      <c r="B4194" s="46" t="s">
        <v>5038</v>
      </c>
      <c r="C4194" s="46" t="s">
        <v>577</v>
      </c>
      <c r="D4194" s="11" t="s">
        <v>5032</v>
      </c>
      <c r="E4194" s="11" t="s">
        <v>5033</v>
      </c>
      <c r="F4194" s="11" t="s">
        <v>35</v>
      </c>
      <c r="G4194" s="7" t="s">
        <v>668</v>
      </c>
      <c r="H4194">
        <v>0.398</v>
      </c>
      <c r="I4194" s="46" t="s">
        <v>37</v>
      </c>
      <c r="K4194" s="46"/>
      <c r="L4194" t="s">
        <v>5039</v>
      </c>
      <c r="M4194" t="s">
        <v>39</v>
      </c>
      <c r="N4194" s="40"/>
      <c r="O4194" s="40"/>
      <c r="P4194" s="40"/>
      <c r="Q4194" s="40"/>
      <c r="R4194" s="39"/>
      <c r="S4194" s="39"/>
      <c r="T4194" s="39"/>
      <c r="U4194" s="40"/>
      <c r="V4194" s="39"/>
      <c r="W4194" s="69"/>
      <c r="Y4194" t="s">
        <v>40</v>
      </c>
      <c r="AA4194">
        <v>13854242</v>
      </c>
      <c r="AB4194" s="46" t="b">
        <f>if((W4194=""),false,true)</f>
        <v>0</v>
      </c>
      <c r="AD4194" s="8"/>
    </row>
    <row r="4195" ht="14.25" customHeight="1">
      <c r="A4195" s="38">
        <v>1179</v>
      </c>
      <c r="B4195" s="46" t="s">
        <v>5038</v>
      </c>
      <c r="C4195" s="46" t="s">
        <v>577</v>
      </c>
      <c r="D4195" s="11" t="s">
        <v>5032</v>
      </c>
      <c r="E4195" s="46" t="s">
        <v>5033</v>
      </c>
      <c r="F4195" s="7" t="s">
        <v>695</v>
      </c>
      <c r="G4195" s="7" t="s">
        <v>696</v>
      </c>
      <c r="H4195">
        <v>0.0098</v>
      </c>
      <c r="I4195" s="46" t="s">
        <v>37</v>
      </c>
      <c r="K4195" s="46"/>
      <c r="L4195" t="s">
        <v>5039</v>
      </c>
      <c r="M4195" t="s">
        <v>39</v>
      </c>
      <c r="N4195" s="40"/>
      <c r="O4195" s="40"/>
      <c r="P4195" s="40"/>
      <c r="Q4195" s="40"/>
      <c r="R4195" s="39"/>
      <c r="S4195" s="39"/>
      <c r="T4195" s="39"/>
      <c r="U4195" s="40"/>
      <c r="V4195" s="39"/>
      <c r="W4195" s="69"/>
      <c r="Y4195" t="s">
        <v>40</v>
      </c>
      <c r="AA4195">
        <v>13854242</v>
      </c>
      <c r="AB4195" s="46" t="b">
        <f>if((W4195=""),false,true)</f>
        <v>0</v>
      </c>
      <c r="AD4195" s="8"/>
    </row>
    <row r="4196" ht="14.25" customHeight="1">
      <c r="A4196" s="38">
        <v>1179</v>
      </c>
      <c r="B4196" s="46" t="s">
        <v>5038</v>
      </c>
      <c r="C4196" s="46" t="s">
        <v>577</v>
      </c>
      <c r="D4196" s="11" t="s">
        <v>5032</v>
      </c>
      <c r="E4196" s="46" t="s">
        <v>5033</v>
      </c>
      <c r="F4196" s="7" t="s">
        <v>4542</v>
      </c>
      <c r="G4196" s="7" t="s">
        <v>4543</v>
      </c>
      <c r="H4196">
        <v>0.207</v>
      </c>
      <c r="I4196" s="46" t="s">
        <v>37</v>
      </c>
      <c r="K4196" s="46"/>
      <c r="L4196" t="s">
        <v>5039</v>
      </c>
      <c r="M4196" t="s">
        <v>39</v>
      </c>
      <c r="N4196" s="40"/>
      <c r="O4196" s="40"/>
      <c r="P4196" s="40"/>
      <c r="Q4196" s="40"/>
      <c r="R4196" s="39"/>
      <c r="S4196" s="39"/>
      <c r="T4196" s="39"/>
      <c r="U4196" s="40"/>
      <c r="V4196" s="39"/>
      <c r="W4196" s="69"/>
      <c r="Y4196" t="s">
        <v>40</v>
      </c>
      <c r="AA4196">
        <v>13854242</v>
      </c>
      <c r="AB4196" s="46" t="b">
        <f>if((W4196=""),false,true)</f>
        <v>0</v>
      </c>
      <c r="AD4196" s="8"/>
    </row>
    <row r="4197" ht="14.25" customHeight="1">
      <c r="A4197" s="38">
        <v>1179</v>
      </c>
      <c r="B4197" s="46" t="s">
        <v>5038</v>
      </c>
      <c r="C4197" s="46" t="s">
        <v>577</v>
      </c>
      <c r="D4197" s="11" t="s">
        <v>5032</v>
      </c>
      <c r="E4197" s="46" t="s">
        <v>5033</v>
      </c>
      <c r="F4197" s="7" t="s">
        <v>48</v>
      </c>
      <c r="G4197" s="7" t="s">
        <v>49</v>
      </c>
      <c r="H4197">
        <v>0.0058</v>
      </c>
      <c r="I4197" s="46" t="s">
        <v>37</v>
      </c>
      <c r="K4197" s="46"/>
      <c r="L4197" t="s">
        <v>5039</v>
      </c>
      <c r="M4197" t="s">
        <v>39</v>
      </c>
      <c r="N4197" s="40"/>
      <c r="O4197" s="40"/>
      <c r="P4197" s="40"/>
      <c r="Q4197" s="40"/>
      <c r="R4197" s="39"/>
      <c r="S4197" s="39"/>
      <c r="T4197" s="39"/>
      <c r="U4197" s="40"/>
      <c r="V4197" s="39"/>
      <c r="W4197" s="69"/>
      <c r="Y4197" t="s">
        <v>40</v>
      </c>
      <c r="AA4197">
        <v>13854242</v>
      </c>
      <c r="AB4197" s="46" t="b">
        <f>if((W4197=""),false,true)</f>
        <v>0</v>
      </c>
      <c r="AD4197" s="8"/>
    </row>
    <row r="4198" ht="14.25" customHeight="1">
      <c r="A4198" s="38">
        <v>1228</v>
      </c>
      <c r="B4198" s="46" t="s">
        <v>5040</v>
      </c>
      <c r="C4198" s="46" t="s">
        <v>577</v>
      </c>
      <c r="D4198" s="11" t="s">
        <v>5032</v>
      </c>
      <c r="E4198" s="46" t="s">
        <v>5033</v>
      </c>
      <c r="F4198" s="7" t="s">
        <v>1361</v>
      </c>
      <c r="G4198" s="7" t="s">
        <v>1362</v>
      </c>
      <c r="H4198">
        <v>2.91</v>
      </c>
      <c r="I4198" s="46" t="s">
        <v>37</v>
      </c>
      <c r="K4198" s="46"/>
      <c r="L4198" t="s">
        <v>5041</v>
      </c>
      <c r="M4198" t="s">
        <v>39</v>
      </c>
      <c r="N4198" s="40"/>
      <c r="O4198" s="40"/>
      <c r="P4198" s="40"/>
      <c r="Q4198" s="40"/>
      <c r="R4198" s="39"/>
      <c r="S4198" s="39"/>
      <c r="T4198" s="39"/>
      <c r="U4198" s="40"/>
      <c r="V4198" s="39"/>
      <c r="W4198" s="69"/>
      <c r="Y4198" t="s">
        <v>40</v>
      </c>
      <c r="AA4198">
        <v>13854242</v>
      </c>
      <c r="AB4198" s="46" t="b">
        <f>if((W4198=""),false,true)</f>
        <v>0</v>
      </c>
      <c r="AD4198" s="8"/>
    </row>
    <row r="4199" ht="14.25" customHeight="1">
      <c r="A4199" s="38">
        <v>1228</v>
      </c>
      <c r="B4199" s="46" t="s">
        <v>5040</v>
      </c>
      <c r="C4199" s="46" t="s">
        <v>577</v>
      </c>
      <c r="D4199" s="11" t="s">
        <v>5032</v>
      </c>
      <c r="E4199" s="46" t="s">
        <v>5033</v>
      </c>
      <c r="F4199" s="7" t="s">
        <v>48</v>
      </c>
      <c r="G4199" s="7" t="s">
        <v>49</v>
      </c>
      <c r="H4199">
        <v>0.0056</v>
      </c>
      <c r="I4199" s="46" t="s">
        <v>37</v>
      </c>
      <c r="K4199" s="46"/>
      <c r="L4199" t="s">
        <v>5041</v>
      </c>
      <c r="M4199" t="s">
        <v>39</v>
      </c>
      <c r="N4199" s="40"/>
      <c r="O4199" s="40"/>
      <c r="P4199" s="40"/>
      <c r="Q4199" s="40"/>
      <c r="R4199" s="39"/>
      <c r="S4199" s="39"/>
      <c r="T4199" s="39"/>
      <c r="U4199" s="40"/>
      <c r="V4199" s="39"/>
      <c r="W4199" s="69"/>
      <c r="Y4199" t="s">
        <v>40</v>
      </c>
      <c r="AA4199">
        <v>13854242</v>
      </c>
      <c r="AB4199" s="46" t="b">
        <f>if((W4199=""),false,true)</f>
        <v>0</v>
      </c>
      <c r="AD4199" s="8"/>
    </row>
    <row r="4200" ht="14.25" customHeight="1">
      <c r="A4200" s="38">
        <v>1283</v>
      </c>
      <c r="B4200" s="46" t="s">
        <v>31</v>
      </c>
      <c r="C4200" s="46" t="s">
        <v>32</v>
      </c>
      <c r="D4200" s="11" t="s">
        <v>5032</v>
      </c>
      <c r="E4200" s="46" t="s">
        <v>5033</v>
      </c>
      <c r="F4200" t="s">
        <v>35</v>
      </c>
      <c r="G4200" s="46" t="s">
        <v>36</v>
      </c>
      <c r="H4200">
        <v>0.4897788194</v>
      </c>
      <c r="I4200" t="s">
        <v>37</v>
      </c>
      <c r="L4200" t="s">
        <v>38</v>
      </c>
      <c r="M4200" t="s">
        <v>39</v>
      </c>
      <c r="N4200" s="40"/>
      <c r="O4200" s="40"/>
      <c r="P4200" s="40"/>
      <c r="Q4200" s="40"/>
      <c r="R4200" s="39"/>
      <c r="S4200" s="39"/>
      <c r="T4200" s="39"/>
      <c r="U4200" s="40"/>
      <c r="V4200" s="39"/>
      <c r="W4200" s="69"/>
      <c r="Y4200" t="s">
        <v>40</v>
      </c>
      <c r="AA4200">
        <v>13854242</v>
      </c>
      <c r="AB4200" s="46" t="b">
        <f>if((W4200=""),false,true)</f>
        <v>0</v>
      </c>
      <c r="AD4200" s="8"/>
    </row>
    <row r="4201" ht="14.25" customHeight="1">
      <c r="A4201" s="38">
        <v>1287</v>
      </c>
      <c r="B4201" s="46" t="s">
        <v>53</v>
      </c>
      <c r="C4201" s="46" t="s">
        <v>45</v>
      </c>
      <c r="D4201" s="11" t="s">
        <v>5032</v>
      </c>
      <c r="E4201" s="46" t="s">
        <v>5033</v>
      </c>
      <c r="F4201" t="s">
        <v>48</v>
      </c>
      <c r="G4201" s="46" t="s">
        <v>49</v>
      </c>
      <c r="H4201">
        <v>0.002398832919</v>
      </c>
      <c r="I4201" t="s">
        <v>37</v>
      </c>
      <c r="L4201" s="46" t="str">
        <f>((I4201&amp;A4201)&amp;"-")&amp;B4201</f>
        <v>REF1287-Wang 99 - S1</v>
      </c>
      <c r="M4201" t="s">
        <v>39</v>
      </c>
      <c r="N4201" s="40"/>
      <c r="O4201" s="40"/>
      <c r="P4201" s="40"/>
      <c r="Q4201" s="40"/>
      <c r="R4201" s="39"/>
      <c r="S4201" s="39"/>
      <c r="T4201" s="39"/>
      <c r="U4201" s="40"/>
      <c r="V4201" s="39"/>
      <c r="W4201" s="69"/>
      <c r="Y4201" t="s">
        <v>40</v>
      </c>
      <c r="AA4201">
        <v>13854242</v>
      </c>
      <c r="AB4201" s="46" t="b">
        <v>0</v>
      </c>
      <c r="AD4201" s="8"/>
    </row>
    <row r="4202" ht="14.25" customHeight="1">
      <c r="A4202" s="38">
        <v>1287</v>
      </c>
      <c r="B4202" s="46" t="s">
        <v>44</v>
      </c>
      <c r="C4202" s="46" t="s">
        <v>45</v>
      </c>
      <c r="D4202" s="11" t="s">
        <v>5032</v>
      </c>
      <c r="E4202" s="46" t="s">
        <v>5033</v>
      </c>
      <c r="F4202" t="s">
        <v>48</v>
      </c>
      <c r="G4202" s="46" t="s">
        <v>49</v>
      </c>
      <c r="H4202">
        <v>0.006295061829</v>
      </c>
      <c r="I4202" t="s">
        <v>37</v>
      </c>
      <c r="L4202" s="46" t="str">
        <f>((I4202&amp;A4202)&amp;"-")&amp;B4202</f>
        <v>REF1287-Wang 99 - S3</v>
      </c>
      <c r="M4202" t="s">
        <v>39</v>
      </c>
      <c r="N4202" s="40"/>
      <c r="O4202" s="40"/>
      <c r="P4202" s="40"/>
      <c r="Q4202" s="40"/>
      <c r="R4202" s="39"/>
      <c r="S4202" s="39"/>
      <c r="T4202" s="39"/>
      <c r="U4202" s="40"/>
      <c r="V4202" s="39"/>
      <c r="W4202" s="69"/>
      <c r="Y4202" t="s">
        <v>40</v>
      </c>
      <c r="AA4202">
        <v>13854242</v>
      </c>
      <c r="AB4202" s="46" t="b">
        <v>0</v>
      </c>
      <c r="AD4202" s="8"/>
    </row>
    <row r="4203" ht="14.25" customHeight="1">
      <c r="A4203" s="38">
        <v>1308</v>
      </c>
      <c r="B4203" s="46" t="s">
        <v>41</v>
      </c>
      <c r="C4203" s="46" t="s">
        <v>42</v>
      </c>
      <c r="D4203" s="11" t="s">
        <v>5032</v>
      </c>
      <c r="E4203" s="46" t="s">
        <v>5033</v>
      </c>
      <c r="F4203" t="s">
        <v>35</v>
      </c>
      <c r="G4203" s="12" t="s">
        <v>36</v>
      </c>
      <c r="H4203">
        <v>0.398107170553497</v>
      </c>
      <c r="I4203" t="s">
        <v>37</v>
      </c>
      <c r="K4203" s="47" t="s">
        <v>43</v>
      </c>
      <c r="L4203" s="47" t="str">
        <f>((I4203&amp;A4203)&amp;"-")&amp;B4203</f>
        <v>REF1308-Abraham M.H. and Acree Jr. W.E. The solubility of liquid and solid compounds in dry octan-1-ol. Chemosphere (2013)</v>
      </c>
      <c r="M4203" t="s">
        <v>39</v>
      </c>
      <c r="N4203" s="71"/>
      <c r="O4203" s="71"/>
      <c r="P4203" s="71"/>
      <c r="Q4203" s="71"/>
      <c r="R4203" s="29"/>
      <c r="S4203" s="29"/>
      <c r="T4203" s="29"/>
      <c r="U4203" s="71"/>
      <c r="V4203" s="29"/>
      <c r="W4203" s="60"/>
      <c r="Y4203" t="s">
        <v>40</v>
      </c>
      <c r="AA4203">
        <v>13854242</v>
      </c>
      <c r="AB4203" t="b">
        <f>if((W4203=""),false,true)</f>
        <v>0</v>
      </c>
      <c r="AD4203" s="37"/>
    </row>
    <row r="4204" ht="14.25" customHeight="1">
      <c r="A4204" s="38">
        <v>1308</v>
      </c>
      <c r="B4204" s="46" t="s">
        <v>41</v>
      </c>
      <c r="C4204" s="46" t="s">
        <v>42</v>
      </c>
      <c r="D4204" s="11" t="s">
        <v>5032</v>
      </c>
      <c r="E4204" s="46" t="s">
        <v>5033</v>
      </c>
      <c r="F4204" t="s">
        <v>35</v>
      </c>
      <c r="G4204" s="12" t="s">
        <v>36</v>
      </c>
      <c r="H4204">
        <v>0.489778819368446</v>
      </c>
      <c r="I4204" t="s">
        <v>37</v>
      </c>
      <c r="K4204" s="47" t="s">
        <v>43</v>
      </c>
      <c r="L4204" s="47" t="str">
        <f>((I4204&amp;A4204)&amp;"-")&amp;B4204</f>
        <v>REF1308-Abraham M.H. and Acree Jr. W.E. The solubility of liquid and solid compounds in dry octan-1-ol. Chemosphere (2013)</v>
      </c>
      <c r="M4204" t="s">
        <v>39</v>
      </c>
      <c r="N4204" s="71"/>
      <c r="O4204" s="71"/>
      <c r="P4204" s="71"/>
      <c r="Q4204" s="71"/>
      <c r="R4204" s="29"/>
      <c r="S4204" s="29"/>
      <c r="T4204" s="29"/>
      <c r="U4204" s="71"/>
      <c r="V4204" s="29"/>
      <c r="W4204" s="60"/>
      <c r="Y4204" t="s">
        <v>40</v>
      </c>
      <c r="AA4204">
        <v>13854242</v>
      </c>
      <c r="AB4204" t="b">
        <f>if((W4204=""),false,true)</f>
        <v>0</v>
      </c>
      <c r="AD4204" s="37"/>
    </row>
    <row r="4205" ht="14.25" customHeight="1">
      <c r="A4205" s="38">
        <v>5</v>
      </c>
      <c r="B4205" s="44" t="s">
        <v>3105</v>
      </c>
      <c r="C4205" s="46" t="s">
        <v>5042</v>
      </c>
      <c r="D4205" s="46" t="s">
        <v>5043</v>
      </c>
      <c r="E4205" s="46" t="s">
        <v>5044</v>
      </c>
      <c r="F4205" s="41" t="s">
        <v>434</v>
      </c>
      <c r="G4205" s="41" t="s">
        <v>435</v>
      </c>
      <c r="H4205" s="65">
        <v>2.98828569081179</v>
      </c>
      <c r="I4205" t="s">
        <v>431</v>
      </c>
      <c r="K4205" s="46"/>
      <c r="L4205" s="46" t="str">
        <f>((I4205&amp;A4205)&amp;"-")&amp;B4205</f>
        <v>ONSC5-1a</v>
      </c>
      <c r="M4205" t="s">
        <v>583</v>
      </c>
      <c r="N4205" s="40"/>
      <c r="O4205" s="40"/>
      <c r="P4205" s="40"/>
      <c r="Q4205" s="40"/>
      <c r="R4205" s="39"/>
      <c r="S4205" s="39"/>
      <c r="T4205" s="39"/>
      <c r="U4205" s="40"/>
      <c r="V4205" s="39"/>
      <c r="W4205" s="69"/>
      <c r="Y4205" t="s">
        <v>40</v>
      </c>
      <c r="AA4205">
        <v>238</v>
      </c>
      <c r="AB4205" t="b">
        <f>if((W4205=""),false,true)</f>
        <v>0</v>
      </c>
      <c r="AD4205" s="8"/>
    </row>
    <row r="4206" ht="14.25" customHeight="1">
      <c r="A4206" s="38">
        <v>5</v>
      </c>
      <c r="B4206" s="44" t="s">
        <v>3751</v>
      </c>
      <c r="C4206" s="46" t="s">
        <v>5042</v>
      </c>
      <c r="D4206" s="46" t="s">
        <v>5043</v>
      </c>
      <c r="E4206" s="46" t="s">
        <v>5044</v>
      </c>
      <c r="F4206" s="41" t="s">
        <v>434</v>
      </c>
      <c r="G4206" s="41" t="s">
        <v>435</v>
      </c>
      <c r="H4206" s="65">
        <v>2.9571690878932</v>
      </c>
      <c r="I4206" t="s">
        <v>431</v>
      </c>
      <c r="K4206" s="46"/>
      <c r="L4206" s="46" t="str">
        <f>((I4206&amp;A4206)&amp;"-")&amp;B4206</f>
        <v>ONSC5-1b</v>
      </c>
      <c r="M4206" t="s">
        <v>583</v>
      </c>
      <c r="N4206" s="40"/>
      <c r="O4206" s="40"/>
      <c r="P4206" s="40"/>
      <c r="Q4206" s="40"/>
      <c r="R4206" s="39"/>
      <c r="S4206" s="39"/>
      <c r="T4206" s="39"/>
      <c r="U4206" s="40"/>
      <c r="V4206" s="39"/>
      <c r="W4206" s="69"/>
      <c r="Y4206" t="s">
        <v>40</v>
      </c>
      <c r="AA4206">
        <v>238</v>
      </c>
      <c r="AB4206" t="b">
        <f>if((W4206=""),false,true)</f>
        <v>0</v>
      </c>
      <c r="AD4206" s="8"/>
    </row>
    <row r="4207" ht="14.25" customHeight="1">
      <c r="A4207" s="38">
        <v>7</v>
      </c>
      <c r="B4207" s="44" t="s">
        <v>5045</v>
      </c>
      <c r="C4207" s="46" t="s">
        <v>3441</v>
      </c>
      <c r="D4207" s="46" t="s">
        <v>5043</v>
      </c>
      <c r="E4207" s="46" t="s">
        <v>5046</v>
      </c>
      <c r="F4207" s="41" t="s">
        <v>689</v>
      </c>
      <c r="G4207" s="41" t="s">
        <v>762</v>
      </c>
      <c r="H4207" s="65">
        <v>0.74162026422098</v>
      </c>
      <c r="I4207" t="s">
        <v>431</v>
      </c>
      <c r="K4207" s="46"/>
      <c r="L4207" s="46" t="str">
        <f>((I4207&amp;A4207)&amp;"-")&amp;B4207</f>
        <v>ONSC7-6a</v>
      </c>
      <c r="M4207" t="s">
        <v>583</v>
      </c>
      <c r="N4207" s="40"/>
      <c r="O4207" s="40"/>
      <c r="P4207" s="40"/>
      <c r="Q4207" s="40"/>
      <c r="R4207" s="39"/>
      <c r="S4207" s="39"/>
      <c r="T4207" s="39"/>
      <c r="U4207" s="40"/>
      <c r="V4207" s="39"/>
      <c r="W4207" s="69"/>
      <c r="Y4207" t="s">
        <v>40</v>
      </c>
      <c r="AA4207">
        <v>238</v>
      </c>
      <c r="AB4207" t="b">
        <f>if((W4207=""),false,true)</f>
        <v>0</v>
      </c>
      <c r="AD4207" s="8"/>
    </row>
    <row r="4208" ht="14.25" customHeight="1">
      <c r="A4208" s="38">
        <v>7</v>
      </c>
      <c r="B4208" s="44" t="s">
        <v>3586</v>
      </c>
      <c r="C4208" s="46" t="s">
        <v>3441</v>
      </c>
      <c r="D4208" s="46" t="s">
        <v>5043</v>
      </c>
      <c r="E4208" s="46" t="s">
        <v>5046</v>
      </c>
      <c r="F4208" s="41" t="s">
        <v>689</v>
      </c>
      <c r="G4208" s="41" t="s">
        <v>762</v>
      </c>
      <c r="H4208" s="65">
        <v>0.77219128725844</v>
      </c>
      <c r="I4208" t="s">
        <v>431</v>
      </c>
      <c r="K4208" s="46"/>
      <c r="L4208" s="46" t="str">
        <f>((I4208&amp;A4208)&amp;"-")&amp;B4208</f>
        <v>ONSC7-6b</v>
      </c>
      <c r="M4208" t="s">
        <v>583</v>
      </c>
      <c r="N4208" s="40"/>
      <c r="O4208" s="40"/>
      <c r="P4208" s="40"/>
      <c r="Q4208" s="40"/>
      <c r="R4208" s="39"/>
      <c r="S4208" s="39"/>
      <c r="T4208" s="39"/>
      <c r="U4208" s="40"/>
      <c r="V4208" s="39"/>
      <c r="W4208" s="69"/>
      <c r="Y4208" t="s">
        <v>40</v>
      </c>
      <c r="AA4208">
        <v>238</v>
      </c>
      <c r="AB4208" t="b">
        <f>if((W4208=""),false,true)</f>
        <v>0</v>
      </c>
      <c r="AD4208" s="8"/>
    </row>
    <row r="4209" ht="14.25" customHeight="1">
      <c r="A4209" s="38">
        <v>7</v>
      </c>
      <c r="B4209" s="44" t="s">
        <v>3463</v>
      </c>
      <c r="C4209" s="46" t="s">
        <v>3441</v>
      </c>
      <c r="D4209" s="46" t="s">
        <v>5043</v>
      </c>
      <c r="E4209" s="46" t="s">
        <v>5044</v>
      </c>
      <c r="F4209" s="41" t="s">
        <v>429</v>
      </c>
      <c r="G4209" s="41" t="s">
        <v>430</v>
      </c>
      <c r="H4209" s="65">
        <v>2.43667430942244</v>
      </c>
      <c r="I4209" t="s">
        <v>431</v>
      </c>
      <c r="K4209" s="46"/>
      <c r="L4209" s="46" t="str">
        <f>((I4209&amp;A4209)&amp;"-")&amp;B4209</f>
        <v>ONSC7-2a</v>
      </c>
      <c r="M4209" t="s">
        <v>583</v>
      </c>
      <c r="N4209" s="40"/>
      <c r="O4209" s="40"/>
      <c r="P4209" s="40"/>
      <c r="Q4209" s="40"/>
      <c r="R4209" s="39"/>
      <c r="S4209" s="39"/>
      <c r="T4209" s="39"/>
      <c r="U4209" s="40"/>
      <c r="V4209" s="39"/>
      <c r="W4209" s="69"/>
      <c r="Y4209" t="s">
        <v>40</v>
      </c>
      <c r="AA4209">
        <v>238</v>
      </c>
      <c r="AB4209" t="b">
        <f>if((W4209=""),false,true)</f>
        <v>0</v>
      </c>
      <c r="AD4209" s="8"/>
    </row>
    <row r="4210" ht="14.25" customHeight="1">
      <c r="A4210" s="38">
        <v>7</v>
      </c>
      <c r="B4210" s="44" t="s">
        <v>3132</v>
      </c>
      <c r="C4210" s="46" t="s">
        <v>3441</v>
      </c>
      <c r="D4210" s="46" t="s">
        <v>5043</v>
      </c>
      <c r="E4210" s="46" t="s">
        <v>5044</v>
      </c>
      <c r="F4210" s="41" t="s">
        <v>429</v>
      </c>
      <c r="G4210" s="41" t="s">
        <v>430</v>
      </c>
      <c r="H4210" s="65">
        <v>2.43367179823125</v>
      </c>
      <c r="I4210" t="s">
        <v>431</v>
      </c>
      <c r="K4210" s="46"/>
      <c r="L4210" s="46" t="str">
        <f>((I4210&amp;A4210)&amp;"-")&amp;B4210</f>
        <v>ONSC7-2b</v>
      </c>
      <c r="M4210" t="s">
        <v>583</v>
      </c>
      <c r="N4210" s="40"/>
      <c r="O4210" s="40"/>
      <c r="P4210" s="40"/>
      <c r="Q4210" s="40"/>
      <c r="R4210" s="39"/>
      <c r="S4210" s="39"/>
      <c r="T4210" s="39"/>
      <c r="U4210" s="40"/>
      <c r="V4210" s="39"/>
      <c r="W4210" s="69"/>
      <c r="Y4210" t="s">
        <v>40</v>
      </c>
      <c r="AA4210">
        <v>238</v>
      </c>
      <c r="AB4210" t="b">
        <f>if((W4210=""),false,true)</f>
        <v>0</v>
      </c>
      <c r="AD4210" s="8"/>
    </row>
    <row r="4211" ht="14.25" customHeight="1">
      <c r="A4211" s="38">
        <v>7</v>
      </c>
      <c r="B4211" s="44" t="s">
        <v>3105</v>
      </c>
      <c r="C4211" s="46" t="s">
        <v>3441</v>
      </c>
      <c r="D4211" s="46" t="s">
        <v>5043</v>
      </c>
      <c r="E4211" s="46" t="s">
        <v>5044</v>
      </c>
      <c r="F4211" s="41" t="s">
        <v>434</v>
      </c>
      <c r="G4211" s="41" t="s">
        <v>435</v>
      </c>
      <c r="H4211" s="65">
        <v>2.74866251774212</v>
      </c>
      <c r="I4211" t="s">
        <v>431</v>
      </c>
      <c r="K4211" s="46"/>
      <c r="L4211" s="46" t="str">
        <f>((I4211&amp;A4211)&amp;"-")&amp;B4211</f>
        <v>ONSC7-1a</v>
      </c>
      <c r="M4211" t="s">
        <v>583</v>
      </c>
      <c r="N4211" s="40"/>
      <c r="O4211" s="40"/>
      <c r="P4211" s="40"/>
      <c r="Q4211" s="40"/>
      <c r="R4211" s="39"/>
      <c r="S4211" s="39"/>
      <c r="T4211" s="39"/>
      <c r="U4211" s="40"/>
      <c r="V4211" s="39"/>
      <c r="W4211" s="69"/>
      <c r="Y4211" t="s">
        <v>40</v>
      </c>
      <c r="AA4211">
        <v>238</v>
      </c>
      <c r="AB4211" t="b">
        <f>if((W4211=""),false,true)</f>
        <v>0</v>
      </c>
      <c r="AD4211" s="8"/>
    </row>
    <row r="4212" ht="14.25" customHeight="1">
      <c r="A4212" s="38">
        <v>7</v>
      </c>
      <c r="B4212" s="44" t="s">
        <v>3751</v>
      </c>
      <c r="C4212" s="46" t="s">
        <v>3441</v>
      </c>
      <c r="D4212" s="46" t="s">
        <v>5043</v>
      </c>
      <c r="E4212" s="46" t="s">
        <v>5044</v>
      </c>
      <c r="F4212" s="41" t="s">
        <v>434</v>
      </c>
      <c r="G4212" s="41" t="s">
        <v>435</v>
      </c>
      <c r="H4212" s="65">
        <v>2.65613058194125</v>
      </c>
      <c r="I4212" t="s">
        <v>431</v>
      </c>
      <c r="K4212" s="46"/>
      <c r="L4212" s="46" t="str">
        <f>((I4212&amp;A4212)&amp;"-")&amp;B4212</f>
        <v>ONSC7-1b</v>
      </c>
      <c r="M4212" t="s">
        <v>583</v>
      </c>
      <c r="N4212" s="40"/>
      <c r="O4212" s="40"/>
      <c r="P4212" s="40"/>
      <c r="Q4212" s="40"/>
      <c r="R4212" s="39"/>
      <c r="S4212" s="39"/>
      <c r="T4212" s="39"/>
      <c r="U4212" s="40"/>
      <c r="V4212" s="39"/>
      <c r="W4212" s="69"/>
      <c r="Y4212" t="s">
        <v>40</v>
      </c>
      <c r="AA4212">
        <v>238</v>
      </c>
      <c r="AB4212" t="b">
        <f>if((W4212=""),false,true)</f>
        <v>0</v>
      </c>
      <c r="AD4212" s="8"/>
    </row>
    <row r="4213" ht="14.25" customHeight="1">
      <c r="A4213" s="38">
        <v>7</v>
      </c>
      <c r="B4213" s="44" t="s">
        <v>5047</v>
      </c>
      <c r="C4213" s="46" t="s">
        <v>3441</v>
      </c>
      <c r="D4213" s="46" t="s">
        <v>5043</v>
      </c>
      <c r="E4213" s="46" t="s">
        <v>5044</v>
      </c>
      <c r="F4213" s="41" t="s">
        <v>238</v>
      </c>
      <c r="G4213" s="41" t="s">
        <v>239</v>
      </c>
      <c r="H4213" s="65">
        <v>3.57298831750191</v>
      </c>
      <c r="I4213" t="s">
        <v>431</v>
      </c>
      <c r="K4213" s="46"/>
      <c r="L4213" s="46" t="str">
        <f>((I4213&amp;A4213)&amp;"-")&amp;B4213</f>
        <v>ONSC7-4a</v>
      </c>
      <c r="M4213" t="s">
        <v>583</v>
      </c>
      <c r="N4213" s="40"/>
      <c r="O4213" s="40"/>
      <c r="P4213" s="40"/>
      <c r="Q4213" s="40"/>
      <c r="R4213" s="39"/>
      <c r="S4213" s="39"/>
      <c r="T4213" s="39"/>
      <c r="U4213" s="40"/>
      <c r="V4213" s="39"/>
      <c r="W4213" s="69"/>
      <c r="Y4213" t="s">
        <v>40</v>
      </c>
      <c r="AA4213">
        <v>238</v>
      </c>
      <c r="AB4213" t="b">
        <f>if((W4213=""),false,true)</f>
        <v>0</v>
      </c>
      <c r="AD4213" s="8"/>
    </row>
    <row r="4214" ht="14.25" customHeight="1">
      <c r="A4214" s="38">
        <v>7</v>
      </c>
      <c r="B4214" s="44" t="s">
        <v>3752</v>
      </c>
      <c r="C4214" s="46" t="s">
        <v>3441</v>
      </c>
      <c r="D4214" s="46" t="s">
        <v>5043</v>
      </c>
      <c r="E4214" s="46" t="s">
        <v>5044</v>
      </c>
      <c r="F4214" s="41" t="s">
        <v>238</v>
      </c>
      <c r="G4214" s="41" t="s">
        <v>239</v>
      </c>
      <c r="H4214" s="65">
        <v>3.7190195436183</v>
      </c>
      <c r="I4214" t="s">
        <v>431</v>
      </c>
      <c r="K4214" s="46"/>
      <c r="L4214" s="46" t="str">
        <f>((I4214&amp;A4214)&amp;"-")&amp;B4214</f>
        <v>ONSC7-4b</v>
      </c>
      <c r="M4214" t="s">
        <v>583</v>
      </c>
      <c r="N4214" s="40"/>
      <c r="O4214" s="40"/>
      <c r="P4214" s="40"/>
      <c r="Q4214" s="40"/>
      <c r="R4214" s="39"/>
      <c r="S4214" s="39"/>
      <c r="T4214" s="39"/>
      <c r="U4214" s="40"/>
      <c r="V4214" s="39"/>
      <c r="W4214" s="69"/>
      <c r="Y4214" t="s">
        <v>40</v>
      </c>
      <c r="AA4214">
        <v>238</v>
      </c>
      <c r="AB4214" t="b">
        <f>if((W4214=""),false,true)</f>
        <v>0</v>
      </c>
      <c r="AD4214" s="8"/>
    </row>
    <row r="4215" ht="14.25" customHeight="1">
      <c r="A4215" s="38">
        <v>9</v>
      </c>
      <c r="B4215" s="44" t="s">
        <v>1684</v>
      </c>
      <c r="C4215" s="46" t="s">
        <v>5048</v>
      </c>
      <c r="D4215" s="46" t="s">
        <v>5043</v>
      </c>
      <c r="E4215" s="46" t="s">
        <v>5044</v>
      </c>
      <c r="F4215" s="41" t="s">
        <v>731</v>
      </c>
      <c r="G4215" s="41" t="s">
        <v>767</v>
      </c>
      <c r="H4215" s="65">
        <v>0.63</v>
      </c>
      <c r="I4215" t="s">
        <v>431</v>
      </c>
      <c r="K4215" s="46"/>
      <c r="L4215" s="46" t="str">
        <f>((I4215&amp;A4215)&amp;"-")&amp;B4215</f>
        <v>ONSC9-1-</v>
      </c>
      <c r="M4215" t="s">
        <v>583</v>
      </c>
      <c r="N4215" s="40"/>
      <c r="O4215" s="40"/>
      <c r="P4215" s="40"/>
      <c r="Q4215" s="40"/>
      <c r="R4215" s="39"/>
      <c r="S4215" s="39"/>
      <c r="T4215" s="39"/>
      <c r="U4215" s="40"/>
      <c r="V4215" s="39"/>
      <c r="W4215" s="69"/>
      <c r="Y4215" t="s">
        <v>40</v>
      </c>
      <c r="AA4215">
        <v>238</v>
      </c>
      <c r="AB4215" t="b">
        <f>if((W4215=""),false,true)</f>
        <v>0</v>
      </c>
      <c r="AD4215" s="8"/>
    </row>
    <row r="4216" ht="14.25" customHeight="1">
      <c r="A4216" s="38">
        <v>9</v>
      </c>
      <c r="B4216" s="44" t="s">
        <v>425</v>
      </c>
      <c r="C4216" s="46" t="s">
        <v>5048</v>
      </c>
      <c r="D4216" s="46" t="s">
        <v>5043</v>
      </c>
      <c r="E4216" s="46" t="s">
        <v>5044</v>
      </c>
      <c r="F4216" s="41" t="s">
        <v>731</v>
      </c>
      <c r="G4216" s="41" t="s">
        <v>767</v>
      </c>
      <c r="H4216" s="65">
        <v>0.63</v>
      </c>
      <c r="I4216" t="s">
        <v>431</v>
      </c>
      <c r="K4216" s="46"/>
      <c r="L4216" s="46" t="str">
        <f>((I4216&amp;A4216)&amp;"-")&amp;B4216</f>
        <v>ONSC9-2-</v>
      </c>
      <c r="M4216" t="s">
        <v>583</v>
      </c>
      <c r="N4216" s="40"/>
      <c r="O4216" s="40"/>
      <c r="P4216" s="40"/>
      <c r="Q4216" s="40"/>
      <c r="R4216" s="39"/>
      <c r="S4216" s="39"/>
      <c r="T4216" s="39"/>
      <c r="U4216" s="40"/>
      <c r="V4216" s="39"/>
      <c r="W4216" s="69"/>
      <c r="Y4216" t="s">
        <v>40</v>
      </c>
      <c r="AA4216">
        <v>238</v>
      </c>
      <c r="AB4216" t="b">
        <f>if((W4216=""),false,true)</f>
        <v>0</v>
      </c>
      <c r="AD4216" s="8"/>
    </row>
    <row r="4217" ht="14.25" customHeight="1">
      <c r="A4217" s="38">
        <v>31</v>
      </c>
      <c r="B4217" s="44" t="s">
        <v>3484</v>
      </c>
      <c r="C4217" s="46" t="s">
        <v>5049</v>
      </c>
      <c r="D4217" s="46" t="s">
        <v>5043</v>
      </c>
      <c r="E4217" s="46" t="s">
        <v>5044</v>
      </c>
      <c r="F4217" s="41" t="s">
        <v>1603</v>
      </c>
      <c r="G4217" s="41" t="s">
        <v>1604</v>
      </c>
      <c r="H4217" s="65">
        <v>1.612</v>
      </c>
      <c r="I4217" t="s">
        <v>431</v>
      </c>
      <c r="K4217" s="46" t="s">
        <v>1948</v>
      </c>
      <c r="L4217" s="46" t="s">
        <v>5050</v>
      </c>
      <c r="M4217" t="s">
        <v>583</v>
      </c>
      <c r="N4217" s="40"/>
      <c r="O4217" s="40"/>
      <c r="P4217" s="40"/>
      <c r="Q4217" s="40"/>
      <c r="R4217" s="39"/>
      <c r="S4217" s="39"/>
      <c r="T4217" s="39"/>
      <c r="U4217" s="40"/>
      <c r="V4217" s="39"/>
      <c r="W4217" s="69"/>
      <c r="Y4217" t="s">
        <v>40</v>
      </c>
      <c r="Z4217" t="s">
        <v>40</v>
      </c>
      <c r="AA4217">
        <v>238</v>
      </c>
      <c r="AB4217" t="b">
        <f>if((W4217=""),false,true)</f>
        <v>0</v>
      </c>
      <c r="AD4217" s="8"/>
    </row>
    <row r="4218" ht="14.25" customHeight="1">
      <c r="A4218" s="38">
        <v>31</v>
      </c>
      <c r="B4218" s="44" t="s">
        <v>5051</v>
      </c>
      <c r="C4218" s="46" t="s">
        <v>5049</v>
      </c>
      <c r="D4218" s="46" t="s">
        <v>5043</v>
      </c>
      <c r="E4218" s="46" t="s">
        <v>5044</v>
      </c>
      <c r="F4218" s="41" t="s">
        <v>1603</v>
      </c>
      <c r="G4218" s="41" t="s">
        <v>1604</v>
      </c>
      <c r="H4218" s="65">
        <v>1.599</v>
      </c>
      <c r="I4218" t="s">
        <v>431</v>
      </c>
      <c r="K4218" s="46" t="s">
        <v>1948</v>
      </c>
      <c r="L4218" s="46" t="s">
        <v>5052</v>
      </c>
      <c r="M4218" t="s">
        <v>583</v>
      </c>
      <c r="N4218" s="40"/>
      <c r="O4218" s="40"/>
      <c r="P4218" s="40"/>
      <c r="Q4218" s="40"/>
      <c r="R4218" s="39"/>
      <c r="S4218" s="39"/>
      <c r="T4218" s="39"/>
      <c r="U4218" s="40"/>
      <c r="V4218" s="39"/>
      <c r="W4218" s="69"/>
      <c r="Y4218" t="s">
        <v>40</v>
      </c>
      <c r="Z4218" t="s">
        <v>40</v>
      </c>
      <c r="AA4218">
        <v>238</v>
      </c>
      <c r="AB4218" t="b">
        <f>if((W4218=""),false,true)</f>
        <v>0</v>
      </c>
      <c r="AD4218" s="8"/>
    </row>
    <row r="4219" ht="14.25" customHeight="1">
      <c r="A4219" s="38">
        <v>31</v>
      </c>
      <c r="B4219" s="44" t="s">
        <v>3867</v>
      </c>
      <c r="C4219" s="46" t="s">
        <v>5049</v>
      </c>
      <c r="D4219" s="46" t="s">
        <v>5043</v>
      </c>
      <c r="E4219" s="46" t="s">
        <v>5044</v>
      </c>
      <c r="F4219" s="41" t="s">
        <v>1603</v>
      </c>
      <c r="G4219" s="41" t="s">
        <v>1604</v>
      </c>
      <c r="H4219" s="65">
        <v>1.593</v>
      </c>
      <c r="I4219" t="s">
        <v>431</v>
      </c>
      <c r="K4219" s="46" t="s">
        <v>1948</v>
      </c>
      <c r="L4219" s="46" t="s">
        <v>5053</v>
      </c>
      <c r="M4219" t="s">
        <v>583</v>
      </c>
      <c r="N4219" s="40"/>
      <c r="O4219" s="40"/>
      <c r="P4219" s="40"/>
      <c r="Q4219" s="40"/>
      <c r="R4219" s="39"/>
      <c r="S4219" s="39"/>
      <c r="T4219" s="39"/>
      <c r="U4219" s="40"/>
      <c r="V4219" s="39"/>
      <c r="W4219" s="69"/>
      <c r="Y4219" t="s">
        <v>40</v>
      </c>
      <c r="Z4219" t="s">
        <v>40</v>
      </c>
      <c r="AA4219">
        <v>238</v>
      </c>
      <c r="AB4219" t="b">
        <f>if((W4219=""),false,true)</f>
        <v>0</v>
      </c>
      <c r="AD4219" s="8"/>
    </row>
    <row r="4220" ht="14.25" customHeight="1">
      <c r="A4220" s="38">
        <v>43</v>
      </c>
      <c r="B4220" s="44" t="s">
        <v>1684</v>
      </c>
      <c r="C4220" s="46" t="s">
        <v>5054</v>
      </c>
      <c r="D4220" s="46" t="s">
        <v>5043</v>
      </c>
      <c r="E4220" s="46" t="s">
        <v>5044</v>
      </c>
      <c r="F4220" s="41" t="s">
        <v>434</v>
      </c>
      <c r="G4220" s="41" t="s">
        <v>435</v>
      </c>
      <c r="H4220" s="65">
        <v>2.37</v>
      </c>
      <c r="I4220" t="s">
        <v>431</v>
      </c>
      <c r="K4220" s="46"/>
      <c r="L4220" s="46" t="str">
        <f>((I4220&amp;A4220)&amp;"-")&amp;B4220</f>
        <v>ONSC43-1-</v>
      </c>
      <c r="M4220" t="s">
        <v>583</v>
      </c>
      <c r="N4220" s="40"/>
      <c r="O4220" s="40"/>
      <c r="P4220" s="40"/>
      <c r="Q4220" s="40"/>
      <c r="R4220" s="39"/>
      <c r="S4220" s="39"/>
      <c r="T4220" s="39"/>
      <c r="U4220" s="40"/>
      <c r="V4220" s="39"/>
      <c r="W4220" s="69"/>
      <c r="Y4220" t="s">
        <v>40</v>
      </c>
      <c r="AA4220">
        <v>238</v>
      </c>
      <c r="AB4220" t="b">
        <f>if((W4220=""),false,true)</f>
        <v>0</v>
      </c>
      <c r="AD4220" s="8"/>
    </row>
    <row r="4221" ht="14.25" customHeight="1">
      <c r="A4221" s="38">
        <v>58</v>
      </c>
      <c r="B4221" s="44" t="s">
        <v>425</v>
      </c>
      <c r="C4221" s="46" t="s">
        <v>3576</v>
      </c>
      <c r="D4221" s="46" t="s">
        <v>5043</v>
      </c>
      <c r="E4221" s="46" t="s">
        <v>5044</v>
      </c>
      <c r="F4221" s="41" t="s">
        <v>429</v>
      </c>
      <c r="G4221" s="41" t="s">
        <v>430</v>
      </c>
      <c r="H4221" s="65">
        <v>2.5</v>
      </c>
      <c r="I4221" t="s">
        <v>431</v>
      </c>
      <c r="K4221" s="46"/>
      <c r="L4221" s="46" t="str">
        <f>((I4221&amp;A4221)&amp;"-")&amp;B4221</f>
        <v>ONSC58-2-</v>
      </c>
      <c r="M4221" t="s">
        <v>583</v>
      </c>
      <c r="N4221" s="40"/>
      <c r="O4221" s="40"/>
      <c r="P4221" s="40"/>
      <c r="Q4221" s="40"/>
      <c r="R4221" s="39"/>
      <c r="S4221" s="39"/>
      <c r="T4221" s="39"/>
      <c r="U4221" s="40"/>
      <c r="V4221" s="39"/>
      <c r="W4221" s="69"/>
      <c r="Y4221" t="s">
        <v>40</v>
      </c>
      <c r="AA4221">
        <v>238</v>
      </c>
      <c r="AB4221" t="b">
        <f>if((W4221=""),false,true)</f>
        <v>0</v>
      </c>
      <c r="AD4221" s="8"/>
    </row>
    <row r="4222" ht="14.25" customHeight="1">
      <c r="A4222" s="38">
        <v>58</v>
      </c>
      <c r="B4222" s="44" t="s">
        <v>1192</v>
      </c>
      <c r="C4222" s="46" t="s">
        <v>3576</v>
      </c>
      <c r="D4222" s="46" t="s">
        <v>5043</v>
      </c>
      <c r="E4222" s="46" t="s">
        <v>5044</v>
      </c>
      <c r="F4222" s="41" t="s">
        <v>434</v>
      </c>
      <c r="G4222" s="41" t="s">
        <v>435</v>
      </c>
      <c r="H4222" s="65">
        <v>2.86</v>
      </c>
      <c r="I4222" t="s">
        <v>431</v>
      </c>
      <c r="K4222" s="46"/>
      <c r="L4222" s="46" t="str">
        <f>((I4222&amp;A4222)&amp;"-")&amp;B4222</f>
        <v>ONSC58-3-</v>
      </c>
      <c r="M4222" t="s">
        <v>583</v>
      </c>
      <c r="N4222" s="40"/>
      <c r="O4222" s="40"/>
      <c r="P4222" s="40"/>
      <c r="Q4222" s="40"/>
      <c r="R4222" s="39"/>
      <c r="S4222" s="39"/>
      <c r="T4222" s="39"/>
      <c r="U4222" s="40"/>
      <c r="V4222" s="39"/>
      <c r="W4222" s="69"/>
      <c r="Y4222" t="s">
        <v>40</v>
      </c>
      <c r="AA4222">
        <v>238</v>
      </c>
      <c r="AB4222" t="b">
        <f>if((W4222=""),false,true)</f>
        <v>0</v>
      </c>
      <c r="AD4222" s="8"/>
    </row>
    <row r="4223" ht="14.25" customHeight="1">
      <c r="A4223" s="38">
        <v>58</v>
      </c>
      <c r="B4223" s="44" t="s">
        <v>433</v>
      </c>
      <c r="C4223" s="46" t="s">
        <v>3576</v>
      </c>
      <c r="D4223" s="46" t="s">
        <v>5043</v>
      </c>
      <c r="E4223" s="46" t="s">
        <v>5044</v>
      </c>
      <c r="F4223" s="41" t="s">
        <v>238</v>
      </c>
      <c r="G4223" s="41" t="s">
        <v>239</v>
      </c>
      <c r="H4223" s="65">
        <v>2.81</v>
      </c>
      <c r="I4223" t="s">
        <v>431</v>
      </c>
      <c r="K4223" s="46"/>
      <c r="L4223" s="46" t="str">
        <f>((I4223&amp;A4223)&amp;"-")&amp;B4223</f>
        <v>ONSC58-4-</v>
      </c>
      <c r="M4223" t="s">
        <v>583</v>
      </c>
      <c r="N4223" s="40"/>
      <c r="O4223" s="40"/>
      <c r="P4223" s="40"/>
      <c r="Q4223" s="40"/>
      <c r="R4223" s="39"/>
      <c r="S4223" s="39"/>
      <c r="T4223" s="39"/>
      <c r="U4223" s="40"/>
      <c r="V4223" s="39"/>
      <c r="W4223" s="69"/>
      <c r="Y4223" t="s">
        <v>40</v>
      </c>
      <c r="AA4223">
        <v>238</v>
      </c>
      <c r="AB4223" t="b">
        <f>if((W4223=""),false,true)</f>
        <v>0</v>
      </c>
      <c r="AD4223" s="8"/>
    </row>
    <row r="4224" ht="14.25" customHeight="1">
      <c r="A4224" s="38">
        <v>136</v>
      </c>
      <c r="B4224" s="44" t="s">
        <v>5055</v>
      </c>
      <c r="C4224" s="46" t="s">
        <v>3682</v>
      </c>
      <c r="D4224" s="46" t="s">
        <v>5043</v>
      </c>
      <c r="E4224" s="46" t="s">
        <v>5056</v>
      </c>
      <c r="F4224" s="41" t="s">
        <v>434</v>
      </c>
      <c r="G4224" s="41" t="s">
        <v>3310</v>
      </c>
      <c r="H4224" s="59">
        <v>2.97</v>
      </c>
      <c r="I4224" t="s">
        <v>431</v>
      </c>
      <c r="K4224" s="46"/>
      <c r="L4224" s="46" t="s">
        <v>5057</v>
      </c>
      <c r="M4224" t="s">
        <v>583</v>
      </c>
      <c r="N4224" s="40"/>
      <c r="O4224" s="40"/>
      <c r="P4224" s="40"/>
      <c r="Q4224" s="40"/>
      <c r="R4224" s="39"/>
      <c r="S4224" s="39"/>
      <c r="T4224" s="39"/>
      <c r="U4224" s="40"/>
      <c r="V4224" s="39"/>
      <c r="W4224" s="69"/>
      <c r="Y4224" t="s">
        <v>40</v>
      </c>
      <c r="Z4224" t="s">
        <v>40</v>
      </c>
      <c r="AA4224">
        <v>238</v>
      </c>
      <c r="AB4224" t="b">
        <f>if((W4224=""),false,true)</f>
        <v>0</v>
      </c>
      <c r="AD4224" s="8"/>
    </row>
    <row r="4225" ht="14.25" customHeight="1">
      <c r="A4225" s="38">
        <v>155</v>
      </c>
      <c r="B4225" s="44" t="s">
        <v>5058</v>
      </c>
      <c r="C4225" s="46" t="s">
        <v>5059</v>
      </c>
      <c r="D4225" s="46" t="s">
        <v>5043</v>
      </c>
      <c r="E4225" s="46" t="s">
        <v>5046</v>
      </c>
      <c r="F4225" s="41" t="s">
        <v>35</v>
      </c>
      <c r="G4225" s="41" t="s">
        <v>36</v>
      </c>
      <c r="H4225" s="65">
        <v>1.48</v>
      </c>
      <c r="I4225" t="s">
        <v>431</v>
      </c>
      <c r="K4225" s="46"/>
      <c r="L4225" s="46" t="s">
        <v>5060</v>
      </c>
      <c r="M4225" t="s">
        <v>583</v>
      </c>
      <c r="N4225" s="40"/>
      <c r="O4225" s="40"/>
      <c r="P4225" s="40"/>
      <c r="Q4225" s="40"/>
      <c r="R4225" s="39"/>
      <c r="S4225" s="39"/>
      <c r="T4225" s="39"/>
      <c r="U4225" s="40"/>
      <c r="V4225" s="39"/>
      <c r="W4225" s="69"/>
      <c r="Y4225" t="s">
        <v>40</v>
      </c>
      <c r="AA4225">
        <v>238</v>
      </c>
      <c r="AB4225" t="b">
        <f>if((W4225=""),false,true)</f>
        <v>0</v>
      </c>
      <c r="AD4225" s="8"/>
    </row>
    <row r="4226" ht="14.25" customHeight="1">
      <c r="A4226" s="38">
        <v>155</v>
      </c>
      <c r="B4226" s="44" t="s">
        <v>5061</v>
      </c>
      <c r="C4226" s="46" t="s">
        <v>5059</v>
      </c>
      <c r="D4226" s="46" t="s">
        <v>5043</v>
      </c>
      <c r="E4226" s="46" t="s">
        <v>5046</v>
      </c>
      <c r="F4226" s="41" t="s">
        <v>35</v>
      </c>
      <c r="G4226" s="41" t="s">
        <v>36</v>
      </c>
      <c r="H4226" s="65">
        <v>1.49</v>
      </c>
      <c r="I4226" t="s">
        <v>431</v>
      </c>
      <c r="K4226" s="46"/>
      <c r="L4226" s="46" t="s">
        <v>5062</v>
      </c>
      <c r="M4226" t="s">
        <v>583</v>
      </c>
      <c r="N4226" s="40"/>
      <c r="O4226" s="40"/>
      <c r="P4226" s="40"/>
      <c r="Q4226" s="40"/>
      <c r="R4226" s="39"/>
      <c r="S4226" s="39"/>
      <c r="T4226" s="39"/>
      <c r="U4226" s="40"/>
      <c r="V4226" s="39"/>
      <c r="W4226" s="69"/>
      <c r="Y4226" t="s">
        <v>40</v>
      </c>
      <c r="AA4226">
        <v>238</v>
      </c>
      <c r="AB4226" t="b">
        <f>if((W4226=""),false,true)</f>
        <v>0</v>
      </c>
      <c r="AD4226" s="8"/>
    </row>
    <row r="4227" ht="14.25" customHeight="1">
      <c r="A4227" s="38">
        <v>160</v>
      </c>
      <c r="B4227" s="44" t="s">
        <v>1684</v>
      </c>
      <c r="C4227" s="46" t="s">
        <v>5063</v>
      </c>
      <c r="D4227" s="46" t="s">
        <v>5043</v>
      </c>
      <c r="E4227" s="46" t="s">
        <v>5046</v>
      </c>
      <c r="F4227" s="41" t="s">
        <v>429</v>
      </c>
      <c r="G4227" s="41" t="s">
        <v>430</v>
      </c>
      <c r="H4227" s="65">
        <v>2.67</v>
      </c>
      <c r="I4227" t="s">
        <v>431</v>
      </c>
      <c r="K4227" s="46"/>
      <c r="L4227" s="46" t="s">
        <v>5064</v>
      </c>
      <c r="M4227" t="s">
        <v>583</v>
      </c>
      <c r="N4227" s="40"/>
      <c r="O4227" s="40"/>
      <c r="P4227" s="40"/>
      <c r="Q4227" s="40"/>
      <c r="R4227" s="39"/>
      <c r="S4227" s="39"/>
      <c r="T4227" s="39"/>
      <c r="U4227" s="40"/>
      <c r="V4227" s="39"/>
      <c r="W4227" s="69"/>
      <c r="Y4227" t="s">
        <v>40</v>
      </c>
      <c r="AA4227">
        <v>238</v>
      </c>
      <c r="AB4227" t="b">
        <f>if((W4227=""),false,true)</f>
        <v>0</v>
      </c>
      <c r="AD4227" s="8"/>
    </row>
    <row r="4228" ht="14.25" customHeight="1">
      <c r="A4228" s="38">
        <v>172</v>
      </c>
      <c r="B4228" s="46" t="s">
        <v>765</v>
      </c>
      <c r="C4228" s="46" t="s">
        <v>5065</v>
      </c>
      <c r="D4228" s="46" t="s">
        <v>5043</v>
      </c>
      <c r="E4228" s="46" t="s">
        <v>5044</v>
      </c>
      <c r="F4228" s="41" t="s">
        <v>434</v>
      </c>
      <c r="G4228" s="41" t="s">
        <v>593</v>
      </c>
      <c r="H4228" s="65">
        <v>2.45</v>
      </c>
      <c r="I4228" t="s">
        <v>431</v>
      </c>
      <c r="K4228" s="46" t="s">
        <v>43</v>
      </c>
      <c r="L4228" s="46" t="str">
        <f>((I4228&amp;A4228)&amp;"-")&amp;B4228</f>
        <v>ONSC172-8-</v>
      </c>
      <c r="M4228" t="s">
        <v>583</v>
      </c>
      <c r="N4228" s="40"/>
      <c r="R4228" s="39"/>
      <c r="S4228" s="39"/>
      <c r="T4228" s="39"/>
      <c r="U4228" s="40"/>
      <c r="V4228" s="39"/>
      <c r="W4228" s="69"/>
      <c r="Y4228" t="s">
        <v>40</v>
      </c>
      <c r="AA4228">
        <v>238</v>
      </c>
      <c r="AB4228" t="b">
        <f>if((W4228=""),false,true)</f>
        <v>0</v>
      </c>
      <c r="AD4228" s="8"/>
    </row>
    <row r="4229" ht="14.25" customHeight="1">
      <c r="A4229" s="38">
        <v>295</v>
      </c>
      <c r="B4229" s="46" t="s">
        <v>5066</v>
      </c>
      <c r="C4229" s="46" t="s">
        <v>5067</v>
      </c>
      <c r="D4229" s="46" t="s">
        <v>5043</v>
      </c>
      <c r="E4229" s="46" t="s">
        <v>5068</v>
      </c>
      <c r="F4229" s="41" t="s">
        <v>5069</v>
      </c>
      <c r="G4229" s="27" t="s">
        <v>5070</v>
      </c>
      <c r="H4229" s="65">
        <v>2.154</v>
      </c>
      <c r="I4229" t="s">
        <v>431</v>
      </c>
      <c r="K4229" s="46" t="s">
        <v>240</v>
      </c>
      <c r="L4229" s="46" t="str">
        <f>((I4229&amp;A4229)&amp;"-")&amp;B4229</f>
        <v>ONSC295-DEG</v>
      </c>
      <c r="M4229" t="s">
        <v>583</v>
      </c>
      <c r="N4229" s="40"/>
      <c r="O4229" s="40"/>
      <c r="P4229" s="40"/>
      <c r="Q4229" s="40"/>
      <c r="R4229" s="39"/>
      <c r="S4229" s="39"/>
      <c r="T4229" s="39"/>
      <c r="U4229" s="40"/>
      <c r="V4229" s="39"/>
      <c r="W4229" s="69"/>
      <c r="Y4229" t="s">
        <v>40</v>
      </c>
      <c r="AA4229">
        <v>238</v>
      </c>
      <c r="AB4229" s="46" t="b">
        <v>0</v>
      </c>
      <c r="AD4229" s="8"/>
    </row>
    <row r="4230" ht="14.25" customHeight="1">
      <c r="A4230" s="38">
        <v>295</v>
      </c>
      <c r="B4230" s="46" t="s">
        <v>5071</v>
      </c>
      <c r="C4230" s="46" t="s">
        <v>5067</v>
      </c>
      <c r="D4230" s="46" t="s">
        <v>5043</v>
      </c>
      <c r="E4230" s="46" t="s">
        <v>5046</v>
      </c>
      <c r="F4230" s="41" t="s">
        <v>709</v>
      </c>
      <c r="G4230" s="27" t="s">
        <v>710</v>
      </c>
      <c r="H4230" s="65">
        <v>1.15</v>
      </c>
      <c r="I4230" t="s">
        <v>431</v>
      </c>
      <c r="K4230" s="46" t="s">
        <v>240</v>
      </c>
      <c r="L4230" s="46" t="str">
        <f>((I4230&amp;A4230)&amp;"-")&amp;B4230</f>
        <v>ONSC295-EG</v>
      </c>
      <c r="M4230" t="s">
        <v>583</v>
      </c>
      <c r="N4230" s="40"/>
      <c r="O4230" s="40"/>
      <c r="P4230" s="40"/>
      <c r="Q4230" s="40"/>
      <c r="R4230" s="39"/>
      <c r="S4230" s="39"/>
      <c r="T4230" s="39"/>
      <c r="U4230" s="40"/>
      <c r="V4230" s="39"/>
      <c r="W4230" s="69"/>
      <c r="Y4230" t="s">
        <v>40</v>
      </c>
      <c r="AA4230">
        <v>238</v>
      </c>
      <c r="AB4230" s="46" t="b">
        <v>0</v>
      </c>
      <c r="AD4230" s="8"/>
    </row>
    <row r="4231" ht="14.25" customHeight="1">
      <c r="A4231" s="38">
        <v>295</v>
      </c>
      <c r="B4231" s="46" t="s">
        <v>5072</v>
      </c>
      <c r="C4231" s="46" t="s">
        <v>5067</v>
      </c>
      <c r="D4231" s="46" t="s">
        <v>5043</v>
      </c>
      <c r="E4231" s="46" t="s">
        <v>5046</v>
      </c>
      <c r="F4231" s="41" t="s">
        <v>924</v>
      </c>
      <c r="G4231" s="7" t="s">
        <v>925</v>
      </c>
      <c r="H4231" s="65">
        <v>2.365</v>
      </c>
      <c r="I4231" t="s">
        <v>431</v>
      </c>
      <c r="K4231" s="46" t="s">
        <v>240</v>
      </c>
      <c r="L4231" s="46" t="str">
        <f>((I4231&amp;A4231)&amp;"-")&amp;B4231</f>
        <v>ONSC295-PEG</v>
      </c>
      <c r="M4231" t="s">
        <v>583</v>
      </c>
      <c r="N4231" s="40"/>
      <c r="O4231" s="40"/>
      <c r="P4231" s="40"/>
      <c r="Q4231" s="40"/>
      <c r="R4231" s="39"/>
      <c r="S4231" s="39"/>
      <c r="T4231" s="39"/>
      <c r="U4231" s="40"/>
      <c r="V4231" s="39"/>
      <c r="W4231" s="69"/>
      <c r="Y4231" t="s">
        <v>40</v>
      </c>
      <c r="AA4231">
        <v>238</v>
      </c>
      <c r="AB4231" s="46" t="b">
        <v>0</v>
      </c>
      <c r="AD4231" s="8"/>
    </row>
    <row r="4232" ht="14.25" customHeight="1">
      <c r="A4232" s="38">
        <v>295</v>
      </c>
      <c r="B4232" s="46" t="s">
        <v>5073</v>
      </c>
      <c r="C4232" s="46" t="s">
        <v>5067</v>
      </c>
      <c r="D4232" s="46" t="s">
        <v>5043</v>
      </c>
      <c r="E4232" s="46" t="s">
        <v>5046</v>
      </c>
      <c r="F4232" s="41" t="s">
        <v>5074</v>
      </c>
      <c r="G4232" s="7" t="s">
        <v>5075</v>
      </c>
      <c r="H4232" s="65">
        <v>2.613</v>
      </c>
      <c r="I4232" t="s">
        <v>431</v>
      </c>
      <c r="K4232" s="46" t="s">
        <v>240</v>
      </c>
      <c r="L4232" s="46" t="str">
        <f>((I4232&amp;A4232)&amp;"-")&amp;B4232</f>
        <v>ONSC295-TetraEG</v>
      </c>
      <c r="M4232" t="s">
        <v>583</v>
      </c>
      <c r="N4232" s="40"/>
      <c r="O4232" s="40"/>
      <c r="P4232" s="40"/>
      <c r="Q4232" s="40"/>
      <c r="R4232" s="39"/>
      <c r="S4232" s="39"/>
      <c r="T4232" s="39"/>
      <c r="U4232" s="40"/>
      <c r="V4232" s="39"/>
      <c r="W4232" s="69"/>
      <c r="Y4232" t="s">
        <v>40</v>
      </c>
      <c r="AA4232">
        <v>238</v>
      </c>
      <c r="AB4232" s="46" t="b">
        <v>0</v>
      </c>
      <c r="AD4232" s="8"/>
    </row>
    <row r="4233" ht="14.25" customHeight="1">
      <c r="A4233" s="38">
        <v>295</v>
      </c>
      <c r="B4233" s="46" t="s">
        <v>5076</v>
      </c>
      <c r="C4233" s="46" t="s">
        <v>5067</v>
      </c>
      <c r="D4233" s="46" t="s">
        <v>5043</v>
      </c>
      <c r="E4233" s="46" t="s">
        <v>5046</v>
      </c>
      <c r="F4233" s="41" t="s">
        <v>5077</v>
      </c>
      <c r="G4233" s="7" t="s">
        <v>5078</v>
      </c>
      <c r="H4233" s="65">
        <v>2.5</v>
      </c>
      <c r="I4233" t="s">
        <v>431</v>
      </c>
      <c r="K4233" s="46" t="s">
        <v>240</v>
      </c>
      <c r="L4233" s="46" t="str">
        <f>((I4233&amp;A4233)&amp;"-")&amp;B4233</f>
        <v>ONSC295-TEG</v>
      </c>
      <c r="M4233" t="s">
        <v>583</v>
      </c>
      <c r="N4233" s="40"/>
      <c r="O4233" s="40"/>
      <c r="P4233" s="40"/>
      <c r="Q4233" s="40"/>
      <c r="R4233" s="39"/>
      <c r="S4233" s="39"/>
      <c r="T4233" s="39"/>
      <c r="U4233" s="40"/>
      <c r="V4233" s="39"/>
      <c r="W4233" s="69"/>
      <c r="Y4233" t="s">
        <v>40</v>
      </c>
      <c r="AA4233">
        <v>238</v>
      </c>
      <c r="AB4233" s="46" t="b">
        <v>0</v>
      </c>
      <c r="AD4233" s="8"/>
    </row>
    <row r="4234" ht="14.25" customHeight="1">
      <c r="A4234" s="38">
        <v>323</v>
      </c>
      <c r="B4234" s="46" t="s">
        <v>3477</v>
      </c>
      <c r="C4234" s="46" t="s">
        <v>5079</v>
      </c>
      <c r="D4234" s="46" t="s">
        <v>5043</v>
      </c>
      <c r="E4234" s="46" t="s">
        <v>5068</v>
      </c>
      <c r="F4234" t="s">
        <v>429</v>
      </c>
      <c r="G4234" s="46" t="str">
        <f>getSMILES(F4234)</f>
        <v>#N/A:thinking</v>
      </c>
      <c r="H4234">
        <v>2.674</v>
      </c>
      <c r="I4234" t="s">
        <v>431</v>
      </c>
      <c r="L4234" s="46" t="str">
        <f>((I4234&amp;A4234)&amp;"-")&amp;B4234</f>
        <v>ONSC323-B</v>
      </c>
      <c r="M4234" t="s">
        <v>583</v>
      </c>
      <c r="N4234" s="40"/>
      <c r="O4234" s="40"/>
      <c r="P4234" s="40"/>
      <c r="Q4234" s="40"/>
      <c r="R4234" s="39"/>
      <c r="S4234" s="39"/>
      <c r="T4234" s="39"/>
      <c r="U4234" s="40"/>
      <c r="V4234" s="39"/>
      <c r="W4234" s="69"/>
      <c r="Y4234" t="s">
        <v>40</v>
      </c>
      <c r="AA4234">
        <v>238</v>
      </c>
      <c r="AB4234" s="46" t="b">
        <v>0</v>
      </c>
      <c r="AD4234" s="8"/>
    </row>
    <row r="4235" ht="14.25" customHeight="1">
      <c r="A4235" s="38">
        <v>323</v>
      </c>
      <c r="B4235" s="46" t="s">
        <v>2591</v>
      </c>
      <c r="C4235" s="46" t="s">
        <v>5079</v>
      </c>
      <c r="D4235" s="46" t="s">
        <v>5043</v>
      </c>
      <c r="E4235" s="46" t="s">
        <v>5068</v>
      </c>
      <c r="F4235" t="s">
        <v>2089</v>
      </c>
      <c r="G4235" s="7" t="s">
        <v>2085</v>
      </c>
      <c r="H4235">
        <v>0.404</v>
      </c>
      <c r="I4235" t="s">
        <v>431</v>
      </c>
      <c r="L4235" s="46" t="str">
        <f>((I4235&amp;A4235)&amp;"-")&amp;B4235</f>
        <v>ONSC323-C</v>
      </c>
      <c r="M4235" t="s">
        <v>583</v>
      </c>
      <c r="N4235" s="40"/>
      <c r="O4235" s="40"/>
      <c r="P4235" s="40"/>
      <c r="Q4235" s="40"/>
      <c r="R4235" s="39"/>
      <c r="S4235" s="39"/>
      <c r="T4235" s="39"/>
      <c r="U4235" s="40"/>
      <c r="V4235" s="39"/>
      <c r="W4235" s="69"/>
      <c r="Y4235" t="s">
        <v>40</v>
      </c>
      <c r="AA4235">
        <v>238</v>
      </c>
      <c r="AB4235" s="46" t="b">
        <v>0</v>
      </c>
      <c r="AD4235" s="8"/>
    </row>
    <row r="4236" ht="14.25" customHeight="1">
      <c r="A4236" s="38">
        <v>323</v>
      </c>
      <c r="B4236" s="46" t="s">
        <v>2666</v>
      </c>
      <c r="C4236" s="46" t="s">
        <v>5079</v>
      </c>
      <c r="D4236" s="46" t="s">
        <v>5043</v>
      </c>
      <c r="E4236" s="46" t="s">
        <v>5068</v>
      </c>
      <c r="F4236" t="s">
        <v>2090</v>
      </c>
      <c r="G4236" s="7" t="s">
        <v>2085</v>
      </c>
      <c r="H4236">
        <v>0.879</v>
      </c>
      <c r="I4236" t="s">
        <v>431</v>
      </c>
      <c r="L4236" s="46" t="str">
        <f>((I4236&amp;A4236)&amp;"-")&amp;B4236</f>
        <v>ONSC323-D</v>
      </c>
      <c r="M4236" t="s">
        <v>583</v>
      </c>
      <c r="N4236" s="40"/>
      <c r="O4236" s="40"/>
      <c r="P4236" s="40"/>
      <c r="Q4236" s="40"/>
      <c r="R4236" s="39"/>
      <c r="S4236" s="39"/>
      <c r="T4236" s="39"/>
      <c r="U4236" s="40"/>
      <c r="V4236" s="39"/>
      <c r="W4236" s="69"/>
      <c r="Y4236" t="s">
        <v>40</v>
      </c>
      <c r="AA4236">
        <v>238</v>
      </c>
      <c r="AB4236" s="46" t="b">
        <v>0</v>
      </c>
      <c r="AD4236" s="8"/>
    </row>
    <row r="4237" ht="14.25" customHeight="1">
      <c r="A4237" s="38">
        <v>323</v>
      </c>
      <c r="B4237" s="46" t="s">
        <v>3738</v>
      </c>
      <c r="C4237" s="46" t="s">
        <v>5079</v>
      </c>
      <c r="D4237" s="46" t="s">
        <v>5043</v>
      </c>
      <c r="E4237" s="46" t="s">
        <v>5068</v>
      </c>
      <c r="F4237" t="s">
        <v>2091</v>
      </c>
      <c r="G4237" s="7" t="s">
        <v>2085</v>
      </c>
      <c r="H4237">
        <v>1.2906</v>
      </c>
      <c r="I4237" t="s">
        <v>431</v>
      </c>
      <c r="L4237" s="46" t="str">
        <f>((I4237&amp;A4237)&amp;"-")&amp;B4237</f>
        <v>ONSC323-E</v>
      </c>
      <c r="M4237" t="s">
        <v>583</v>
      </c>
      <c r="N4237" s="40"/>
      <c r="O4237" s="40"/>
      <c r="P4237" s="40"/>
      <c r="Q4237" s="40"/>
      <c r="R4237" s="39"/>
      <c r="S4237" s="39"/>
      <c r="T4237" s="39"/>
      <c r="U4237" s="40"/>
      <c r="V4237" s="39"/>
      <c r="W4237" s="69"/>
      <c r="Y4237" t="s">
        <v>40</v>
      </c>
      <c r="AA4237">
        <v>238</v>
      </c>
      <c r="AB4237" s="46" t="b">
        <v>0</v>
      </c>
      <c r="AD4237" s="8"/>
    </row>
    <row r="4238" ht="14.25" customHeight="1">
      <c r="A4238" s="38">
        <v>900</v>
      </c>
      <c r="B4238" s="44" t="s">
        <v>5080</v>
      </c>
      <c r="C4238" s="46" t="s">
        <v>5081</v>
      </c>
      <c r="D4238" s="46" t="s">
        <v>5043</v>
      </c>
      <c r="E4238" s="46" t="s">
        <v>5046</v>
      </c>
      <c r="F4238" s="41" t="s">
        <v>48</v>
      </c>
      <c r="G4238" s="41" t="s">
        <v>49</v>
      </c>
      <c r="H4238" s="65">
        <f>AD4238</f>
        <v>0.027841171032408</v>
      </c>
      <c r="I4238" t="s">
        <v>37</v>
      </c>
      <c r="K4238" s="46" t="s">
        <v>43</v>
      </c>
      <c r="L4238" s="46" t="s">
        <v>5082</v>
      </c>
      <c r="M4238" t="s">
        <v>583</v>
      </c>
      <c r="N4238" s="40"/>
      <c r="O4238" s="40"/>
      <c r="P4238" s="40"/>
      <c r="Q4238" s="40"/>
      <c r="R4238" s="39"/>
      <c r="S4238" s="39"/>
      <c r="T4238" s="39"/>
      <c r="U4238" s="40">
        <v>122.1213</v>
      </c>
      <c r="V4238" s="39"/>
      <c r="W4238" s="69"/>
      <c r="Y4238" t="s">
        <v>40</v>
      </c>
      <c r="AA4238">
        <v>238</v>
      </c>
      <c r="AB4238" t="b">
        <v>1</v>
      </c>
      <c r="AC4238">
        <v>3.4</v>
      </c>
      <c r="AD4238" s="8">
        <f>AC4238/U4238</f>
        <v>0.027841171032408</v>
      </c>
    </row>
    <row r="4239" ht="14.25" customHeight="1">
      <c r="A4239" s="38">
        <v>902</v>
      </c>
      <c r="B4239" s="44" t="s">
        <v>5083</v>
      </c>
      <c r="C4239" s="46" t="s">
        <v>5084</v>
      </c>
      <c r="D4239" s="46" t="s">
        <v>5043</v>
      </c>
      <c r="E4239" s="46" t="s">
        <v>5046</v>
      </c>
      <c r="F4239" s="41" t="s">
        <v>35</v>
      </c>
      <c r="G4239" s="41" t="s">
        <v>36</v>
      </c>
      <c r="H4239" s="65">
        <v>1.62</v>
      </c>
      <c r="I4239" t="s">
        <v>37</v>
      </c>
      <c r="J4239" s="14" t="str">
        <f>getMassRatio2M(D4239,G4239,N4239)</f>
        <v>SOLUTE CSID NOT FOUND</v>
      </c>
      <c r="K4239" s="46" t="s">
        <v>5085</v>
      </c>
      <c r="L4239" s="46" t="s">
        <v>5086</v>
      </c>
      <c r="M4239" t="s">
        <v>583</v>
      </c>
      <c r="N4239" s="40">
        <v>28.7</v>
      </c>
      <c r="O4239" s="40">
        <v>100</v>
      </c>
      <c r="P4239" s="40">
        <v>0.823</v>
      </c>
      <c r="Q4239" s="40">
        <v>1.197</v>
      </c>
      <c r="R4239" s="39">
        <f>O4239/P4239</f>
        <v>121.506682867558</v>
      </c>
      <c r="S4239" s="39">
        <f>N4239/Q4239</f>
        <v>23.9766081871345</v>
      </c>
      <c r="T4239" s="39">
        <f>R4239+S4239</f>
        <v>145.483291054692</v>
      </c>
      <c r="U4239" s="40">
        <v>122.121</v>
      </c>
      <c r="V4239" s="39">
        <f>N4239/U4239</f>
        <v>0.235012815158736</v>
      </c>
      <c r="W4239" s="69">
        <f>round(((1000*V4239)/T4239),2)</f>
        <v>1.62</v>
      </c>
      <c r="Y4239" t="s">
        <v>40</v>
      </c>
      <c r="AA4239">
        <v>238</v>
      </c>
      <c r="AB4239" t="b">
        <f>if((W4239=""),false,true)</f>
        <v>1</v>
      </c>
      <c r="AD4239" s="8"/>
    </row>
    <row r="4240" ht="14.25" customHeight="1">
      <c r="A4240" s="38">
        <v>902</v>
      </c>
      <c r="B4240" s="44" t="s">
        <v>5087</v>
      </c>
      <c r="C4240" s="46" t="s">
        <v>5084</v>
      </c>
      <c r="D4240" s="46" t="s">
        <v>5043</v>
      </c>
      <c r="E4240" s="46" t="s">
        <v>5046</v>
      </c>
      <c r="F4240" s="41" t="s">
        <v>669</v>
      </c>
      <c r="G4240" s="41" t="s">
        <v>670</v>
      </c>
      <c r="H4240" s="65">
        <v>2.4</v>
      </c>
      <c r="I4240" t="s">
        <v>37</v>
      </c>
      <c r="J4240" t="str">
        <f>getMassFraction2M(238,F4240,N4240)</f>
        <v>#ERROR!:Service timed out: Apps Script</v>
      </c>
      <c r="K4240" s="46" t="s">
        <v>43</v>
      </c>
      <c r="L4240" s="46" t="s">
        <v>5086</v>
      </c>
      <c r="M4240" t="s">
        <v>583</v>
      </c>
      <c r="N4240" s="40">
        <v>32.37</v>
      </c>
      <c r="O4240" s="40">
        <f>100-N4240</f>
        <v>67.63</v>
      </c>
      <c r="P4240" s="40">
        <v>0.811</v>
      </c>
      <c r="Q4240" s="40">
        <v>1.197</v>
      </c>
      <c r="R4240" s="39">
        <f>O4240/P4240</f>
        <v>83.3908754623921</v>
      </c>
      <c r="S4240" s="39">
        <f>N4240/Q4240</f>
        <v>27.0426065162907</v>
      </c>
      <c r="T4240" s="39">
        <f>R4240+S4240</f>
        <v>110.433481978683</v>
      </c>
      <c r="U4240" s="40">
        <v>122.121</v>
      </c>
      <c r="V4240" s="39">
        <f>N4240/U4240</f>
        <v>0.265064976539662</v>
      </c>
      <c r="W4240" s="69">
        <f>round(((1000*V4240)/T4240),2)</f>
        <v>2.4</v>
      </c>
      <c r="Y4240" t="s">
        <v>40</v>
      </c>
      <c r="AA4240">
        <v>238</v>
      </c>
      <c r="AB4240" t="b">
        <f>if((W4240=""),false,true)</f>
        <v>1</v>
      </c>
      <c r="AD4240" s="8"/>
    </row>
    <row r="4241" ht="14.25" customHeight="1">
      <c r="A4241" s="38">
        <v>902</v>
      </c>
      <c r="B4241" s="44" t="s">
        <v>5087</v>
      </c>
      <c r="C4241" s="46" t="s">
        <v>5084</v>
      </c>
      <c r="D4241" s="46" t="s">
        <v>5043</v>
      </c>
      <c r="E4241" s="46" t="s">
        <v>5046</v>
      </c>
      <c r="F4241" s="41" t="s">
        <v>580</v>
      </c>
      <c r="G4241" s="41" t="s">
        <v>792</v>
      </c>
      <c r="H4241" s="65">
        <v>2.15</v>
      </c>
      <c r="I4241" t="s">
        <v>37</v>
      </c>
      <c r="J4241" t="str">
        <f>getMassRatio2M(D4241,F4241,N4241)</f>
        <v>SOLVENT CSID NOT FOUND</v>
      </c>
      <c r="K4241" s="46" t="s">
        <v>240</v>
      </c>
      <c r="L4241" s="46" t="s">
        <v>5086</v>
      </c>
      <c r="M4241" t="s">
        <v>583</v>
      </c>
      <c r="N4241" s="40">
        <v>42.3</v>
      </c>
      <c r="O4241" s="40">
        <v>100</v>
      </c>
      <c r="P4241" s="42">
        <v>0.795</v>
      </c>
      <c r="Q4241" s="40">
        <v>1.197</v>
      </c>
      <c r="R4241" s="39">
        <f>O4241/P4241</f>
        <v>125.786163522013</v>
      </c>
      <c r="S4241" s="39">
        <f>N4241/Q4241</f>
        <v>35.3383458646616</v>
      </c>
      <c r="T4241" s="39">
        <f>R4241+S4241</f>
        <v>161.124509386674</v>
      </c>
      <c r="U4241" s="40">
        <v>122.121</v>
      </c>
      <c r="V4241" s="39">
        <f>N4241/U4241</f>
        <v>0.346377772864618</v>
      </c>
      <c r="W4241" s="69">
        <f>round(((1000*V4241)/T4241),2)</f>
        <v>2.15</v>
      </c>
      <c r="Y4241" t="s">
        <v>40</v>
      </c>
      <c r="AA4241">
        <v>238</v>
      </c>
      <c r="AB4241" t="b">
        <f>if((W4241=""),false,true)</f>
        <v>1</v>
      </c>
      <c r="AD4241" s="8"/>
    </row>
    <row r="4242" ht="14.25" customHeight="1">
      <c r="A4242" s="38">
        <v>902</v>
      </c>
      <c r="B4242" s="44" t="s">
        <v>5087</v>
      </c>
      <c r="C4242" s="46" t="s">
        <v>5084</v>
      </c>
      <c r="D4242" s="46" t="s">
        <v>5043</v>
      </c>
      <c r="E4242" s="46" t="s">
        <v>5046</v>
      </c>
      <c r="F4242" s="41" t="s">
        <v>584</v>
      </c>
      <c r="G4242" s="41" t="s">
        <v>988</v>
      </c>
      <c r="H4242" s="65">
        <v>2.38</v>
      </c>
      <c r="I4242" t="s">
        <v>37</v>
      </c>
      <c r="J4242" t="str">
        <f>getMassRatio2M(D4242,F4242,N4242)</f>
        <v>SOLUTE CSID NOT FOUND</v>
      </c>
      <c r="K4242" s="46" t="s">
        <v>5085</v>
      </c>
      <c r="L4242" s="46" t="s">
        <v>5086</v>
      </c>
      <c r="M4242" t="s">
        <v>583</v>
      </c>
      <c r="N4242" s="40">
        <v>48.5</v>
      </c>
      <c r="O4242" s="40">
        <v>100</v>
      </c>
      <c r="P4242" s="40">
        <v>0.791</v>
      </c>
      <c r="Q4242" s="40">
        <v>1.197</v>
      </c>
      <c r="R4242" s="39">
        <f>O4242/P4242</f>
        <v>126.422250316056</v>
      </c>
      <c r="S4242" s="39">
        <f>N4242/Q4242</f>
        <v>40.5179615705931</v>
      </c>
      <c r="T4242" s="39">
        <f>R4242+S4242</f>
        <v>166.940211886649</v>
      </c>
      <c r="U4242" s="40">
        <v>122.121</v>
      </c>
      <c r="V4242" s="39">
        <f>N4242/U4242</f>
        <v>0.39714709181877</v>
      </c>
      <c r="W4242" s="69">
        <f>round(((1000*V4242)/T4242),2)</f>
        <v>2.38</v>
      </c>
      <c r="Y4242" t="s">
        <v>40</v>
      </c>
      <c r="AA4242">
        <v>238</v>
      </c>
      <c r="AB4242" t="b">
        <f>if((W4242=""),false,true)</f>
        <v>1</v>
      </c>
      <c r="AD4242" s="8"/>
    </row>
    <row r="4243" ht="14.25" customHeight="1">
      <c r="A4243" s="38">
        <v>902</v>
      </c>
      <c r="B4243" s="44" t="s">
        <v>5087</v>
      </c>
      <c r="C4243" s="46" t="s">
        <v>5084</v>
      </c>
      <c r="D4243" s="46" t="s">
        <v>5043</v>
      </c>
      <c r="E4243" s="46" t="s">
        <v>5046</v>
      </c>
      <c r="F4243" s="41" t="s">
        <v>685</v>
      </c>
      <c r="G4243" s="41" t="s">
        <v>686</v>
      </c>
      <c r="H4243" s="65">
        <v>1.44</v>
      </c>
      <c r="I4243" t="s">
        <v>37</v>
      </c>
      <c r="J4243" t="str">
        <f>getMassRatio2M(D4243,F4243,N4243)</f>
        <v>SOLUTE CSID NOT FOUND</v>
      </c>
      <c r="K4243" s="46" t="s">
        <v>5088</v>
      </c>
      <c r="L4243" s="46" t="s">
        <v>5086</v>
      </c>
      <c r="M4243" t="s">
        <v>583</v>
      </c>
      <c r="N4243" s="40">
        <v>25.4</v>
      </c>
      <c r="O4243" s="40">
        <v>100</v>
      </c>
      <c r="P4243" s="40">
        <v>0.809</v>
      </c>
      <c r="Q4243" s="40">
        <v>1.197</v>
      </c>
      <c r="R4243" s="39">
        <f>O4243/P4243</f>
        <v>123.609394313968</v>
      </c>
      <c r="S4243" s="39">
        <f>N4243/Q4243</f>
        <v>21.2197159565581</v>
      </c>
      <c r="T4243" s="39">
        <f>R4243+S4243</f>
        <v>144.829110270526</v>
      </c>
      <c r="U4243" s="40">
        <v>122.121</v>
      </c>
      <c r="V4243" s="39">
        <f>N4243/U4243</f>
        <v>0.207990435715397</v>
      </c>
      <c r="W4243" s="69">
        <f>round(((1000*V4243)/T4243),2)</f>
        <v>1.44</v>
      </c>
      <c r="Y4243" t="s">
        <v>40</v>
      </c>
      <c r="AA4243">
        <v>238</v>
      </c>
      <c r="AB4243" t="b">
        <f>if((W4243=""),false,true)</f>
        <v>1</v>
      </c>
      <c r="AD4243" s="8"/>
    </row>
    <row r="4244" ht="14.25" customHeight="1">
      <c r="A4244" s="38">
        <v>902</v>
      </c>
      <c r="B4244" s="44" t="s">
        <v>5087</v>
      </c>
      <c r="C4244" s="46" t="s">
        <v>5084</v>
      </c>
      <c r="D4244" s="46" t="s">
        <v>5043</v>
      </c>
      <c r="E4244" s="46" t="s">
        <v>5046</v>
      </c>
      <c r="F4244" s="41" t="s">
        <v>691</v>
      </c>
      <c r="G4244" s="41" t="s">
        <v>692</v>
      </c>
      <c r="H4244" s="65">
        <f>W4244</f>
        <v>0.77</v>
      </c>
      <c r="I4244" t="s">
        <v>37</v>
      </c>
      <c r="J4244" t="str">
        <f>getMassRatio2M(D4244,F4244,N4244)</f>
        <v>#ERROR!:Service timed out: Apps Script</v>
      </c>
      <c r="K4244" s="46" t="s">
        <v>43</v>
      </c>
      <c r="L4244" s="46" t="s">
        <v>5086</v>
      </c>
      <c r="M4244" t="s">
        <v>583</v>
      </c>
      <c r="N4244" s="40">
        <v>11.6</v>
      </c>
      <c r="O4244" s="40">
        <v>100</v>
      </c>
      <c r="P4244" s="40">
        <v>0.874</v>
      </c>
      <c r="Q4244" s="40">
        <v>1.197</v>
      </c>
      <c r="R4244" s="39">
        <f>O4244/P4244</f>
        <v>114.41647597254</v>
      </c>
      <c r="S4244" s="39">
        <f>N4244/Q4244</f>
        <v>9.69089390142022</v>
      </c>
      <c r="T4244" s="39">
        <f>R4244+S4244</f>
        <v>124.10736987396</v>
      </c>
      <c r="U4244" s="40">
        <v>122.1213</v>
      </c>
      <c r="V4244" s="39">
        <f>N4244/U4244</f>
        <v>0.094987524698804</v>
      </c>
      <c r="W4244" s="69">
        <f>round(((1000*V4244)/T4244),2)</f>
        <v>0.77</v>
      </c>
      <c r="Y4244" t="s">
        <v>40</v>
      </c>
      <c r="AA4244">
        <v>238</v>
      </c>
      <c r="AB4244" t="b">
        <f>if((W4244=""),false,true)</f>
        <v>1</v>
      </c>
      <c r="AD4244" s="8"/>
    </row>
    <row r="4245" ht="14.25" customHeight="1">
      <c r="A4245" s="38">
        <v>902</v>
      </c>
      <c r="B4245" s="44" t="s">
        <v>5087</v>
      </c>
      <c r="C4245" s="46" t="s">
        <v>5084</v>
      </c>
      <c r="D4245" s="46" t="s">
        <v>5043</v>
      </c>
      <c r="E4245" s="46" t="s">
        <v>5046</v>
      </c>
      <c r="F4245" s="41" t="s">
        <v>4820</v>
      </c>
      <c r="G4245" s="41" t="s">
        <v>5089</v>
      </c>
      <c r="H4245" s="65">
        <v>0.5</v>
      </c>
      <c r="I4245" t="s">
        <v>37</v>
      </c>
      <c r="J4245" t="str">
        <f>getMassFraction2M(D4245,F4245,N4245)</f>
        <v>#N/A:thinking</v>
      </c>
      <c r="K4245" s="46" t="s">
        <v>43</v>
      </c>
      <c r="L4245" s="46" t="s">
        <v>5086</v>
      </c>
      <c r="M4245" t="s">
        <v>583</v>
      </c>
      <c r="N4245" s="40">
        <v>4.82</v>
      </c>
      <c r="O4245" s="40">
        <f>100-N4245</f>
        <v>95.18</v>
      </c>
      <c r="P4245" s="40">
        <v>1.259</v>
      </c>
      <c r="Q4245" s="40">
        <v>1.197</v>
      </c>
      <c r="R4245" s="39">
        <f>O4245/P4245</f>
        <v>75.5996822875298</v>
      </c>
      <c r="S4245" s="39">
        <f>N4245/Q4245</f>
        <v>4.02673350041771</v>
      </c>
      <c r="T4245" s="39">
        <f>R4245+S4245</f>
        <v>79.6264157879475</v>
      </c>
      <c r="U4245" s="40">
        <v>122.121</v>
      </c>
      <c r="V4245" s="39">
        <f>N4245/U4245</f>
        <v>0.039469051186938</v>
      </c>
      <c r="W4245" s="69">
        <f>round(((1000*V4245)/T4245),2)</f>
        <v>0.5</v>
      </c>
      <c r="Y4245" t="s">
        <v>40</v>
      </c>
      <c r="AA4245">
        <v>238</v>
      </c>
      <c r="AB4245" t="b">
        <f>if((W4245=""),false,true)</f>
        <v>1</v>
      </c>
      <c r="AD4245" s="8"/>
    </row>
    <row r="4246" ht="14.25" customHeight="1">
      <c r="A4246" s="38">
        <v>902</v>
      </c>
      <c r="B4246" s="44" t="s">
        <v>5087</v>
      </c>
      <c r="C4246" s="46" t="s">
        <v>5084</v>
      </c>
      <c r="D4246" s="46" t="s">
        <v>5043</v>
      </c>
      <c r="E4246" s="46" t="s">
        <v>5046</v>
      </c>
      <c r="F4246" s="41" t="s">
        <v>1123</v>
      </c>
      <c r="G4246" s="41" t="s">
        <v>4528</v>
      </c>
      <c r="H4246" s="65">
        <v>0.57</v>
      </c>
      <c r="I4246" t="s">
        <v>37</v>
      </c>
      <c r="J4246" t="str">
        <f>getMassFraction2M(D4246,F4246,N4246)</f>
        <v>#N/A:thinking</v>
      </c>
      <c r="K4246" s="46" t="s">
        <v>43</v>
      </c>
      <c r="L4246" s="46" t="s">
        <v>5086</v>
      </c>
      <c r="M4246" t="s">
        <v>583</v>
      </c>
      <c r="N4246" s="40">
        <v>4.18</v>
      </c>
      <c r="O4246" s="40">
        <f>100-N4246</f>
        <v>95.82</v>
      </c>
      <c r="P4246" s="40">
        <v>1.697</v>
      </c>
      <c r="Q4246" s="40">
        <v>1.197</v>
      </c>
      <c r="R4246" s="39">
        <f>O4246/P4246</f>
        <v>56.4643488509134</v>
      </c>
      <c r="S4246" s="39">
        <f>N4246/Q4246</f>
        <v>3.49206349206349</v>
      </c>
      <c r="T4246" s="39">
        <f>R4246+S4246</f>
        <v>59.9564123429769</v>
      </c>
      <c r="U4246" s="40">
        <v>122.121</v>
      </c>
      <c r="V4246" s="39">
        <f>N4246/U4246</f>
        <v>0.034228347294896</v>
      </c>
      <c r="W4246" s="69">
        <f>round(((1000*V4246)/T4246),2)</f>
        <v>0.57</v>
      </c>
      <c r="Y4246" t="s">
        <v>40</v>
      </c>
      <c r="AA4246">
        <v>238</v>
      </c>
      <c r="AB4246" t="b">
        <f>if((W4246=""),false,true)</f>
        <v>1</v>
      </c>
      <c r="AD4246" s="8"/>
    </row>
    <row r="4247" ht="14.25" customHeight="1">
      <c r="A4247" s="38">
        <v>902</v>
      </c>
      <c r="B4247" s="44" t="s">
        <v>5087</v>
      </c>
      <c r="C4247" s="46" t="s">
        <v>5084</v>
      </c>
      <c r="D4247" s="46" t="s">
        <v>5043</v>
      </c>
      <c r="E4247" s="46" t="s">
        <v>5046</v>
      </c>
      <c r="F4247" s="41" t="s">
        <v>1603</v>
      </c>
      <c r="G4247" s="41" t="s">
        <v>1604</v>
      </c>
      <c r="H4247" s="65">
        <f>W4247</f>
        <v>1.8</v>
      </c>
      <c r="I4247" t="s">
        <v>37</v>
      </c>
      <c r="J4247" t="str">
        <f>getMassRatio2M(D4247,F4247,N4247)</f>
        <v>SOLUTE CSID NOT FOUND</v>
      </c>
      <c r="K4247" s="46" t="s">
        <v>43</v>
      </c>
      <c r="L4247" s="46" t="s">
        <v>5086</v>
      </c>
      <c r="M4247" t="s">
        <v>583</v>
      </c>
      <c r="N4247" s="40">
        <v>18.03</v>
      </c>
      <c r="O4247" s="40">
        <v>100</v>
      </c>
      <c r="P4247" s="40">
        <v>1.492</v>
      </c>
      <c r="Q4247" s="40">
        <v>1.197</v>
      </c>
      <c r="R4247" s="39">
        <f>O4247/P4247</f>
        <v>67.0241286863271</v>
      </c>
      <c r="S4247" s="39">
        <f>N4247/Q4247</f>
        <v>15.062656641604</v>
      </c>
      <c r="T4247" s="39">
        <f>R4247+S4247</f>
        <v>82.0867853279311</v>
      </c>
      <c r="U4247" s="40">
        <v>122.1213</v>
      </c>
      <c r="V4247" s="39">
        <f>N4247/U4247</f>
        <v>0.147640092268916</v>
      </c>
      <c r="W4247" s="69">
        <f>round(((1000*V4247)/T4247),2)</f>
        <v>1.8</v>
      </c>
      <c r="Y4247" t="s">
        <v>40</v>
      </c>
      <c r="AA4247">
        <v>238</v>
      </c>
      <c r="AB4247" t="b">
        <f>if((W4247=""),false,true)</f>
        <v>1</v>
      </c>
      <c r="AD4247" s="8"/>
    </row>
    <row r="4248" ht="14.25" customHeight="1">
      <c r="A4248" s="38">
        <v>902</v>
      </c>
      <c r="B4248" s="44" t="s">
        <v>5087</v>
      </c>
      <c r="C4248" s="46" t="s">
        <v>5084</v>
      </c>
      <c r="D4248" s="46" t="s">
        <v>5043</v>
      </c>
      <c r="E4248" s="46" t="s">
        <v>5046</v>
      </c>
      <c r="F4248" s="41" t="s">
        <v>429</v>
      </c>
      <c r="G4248" s="41" t="s">
        <v>430</v>
      </c>
      <c r="H4248" s="65">
        <f>W4248</f>
        <v>2.72</v>
      </c>
      <c r="I4248" t="s">
        <v>37</v>
      </c>
      <c r="J4248" t="str">
        <f>getMassRatio2M(D4248,F4248,N4248)</f>
        <v>#ERROR!:Service timed out: Apps Script</v>
      </c>
      <c r="K4248" s="46" t="s">
        <v>43</v>
      </c>
      <c r="L4248" s="46" t="s">
        <v>5086</v>
      </c>
      <c r="M4248" t="s">
        <v>583</v>
      </c>
      <c r="N4248" s="40">
        <v>58.4</v>
      </c>
      <c r="O4248" s="40">
        <v>100</v>
      </c>
      <c r="P4248" s="40">
        <v>0.789</v>
      </c>
      <c r="Q4248" s="40">
        <v>1.197</v>
      </c>
      <c r="R4248" s="39">
        <f>O4248/P4248</f>
        <v>126.742712294043</v>
      </c>
      <c r="S4248" s="39">
        <f>N4248/Q4248</f>
        <v>48.7886382623225</v>
      </c>
      <c r="T4248" s="39">
        <f>R4248+S4248</f>
        <v>175.531350556366</v>
      </c>
      <c r="U4248" s="40">
        <v>122.1213</v>
      </c>
      <c r="V4248" s="39">
        <f>N4248/U4248</f>
        <v>0.478213055380183</v>
      </c>
      <c r="W4248" s="69">
        <f>round(((1000*V4248)/T4248),2)</f>
        <v>2.72</v>
      </c>
      <c r="Y4248" t="s">
        <v>40</v>
      </c>
      <c r="AA4248">
        <v>238</v>
      </c>
      <c r="AB4248" t="b">
        <f>if((W4248=""),false,true)</f>
        <v>1</v>
      </c>
      <c r="AD4248" s="8"/>
    </row>
    <row r="4249" ht="14.25" customHeight="1">
      <c r="A4249" s="38">
        <v>902</v>
      </c>
      <c r="B4249" s="44" t="s">
        <v>5087</v>
      </c>
      <c r="C4249" s="46" t="s">
        <v>5084</v>
      </c>
      <c r="D4249" s="46" t="s">
        <v>5043</v>
      </c>
      <c r="E4249" s="46" t="s">
        <v>5046</v>
      </c>
      <c r="F4249" s="41" t="s">
        <v>591</v>
      </c>
      <c r="G4249" s="41" t="s">
        <v>2243</v>
      </c>
      <c r="H4249" s="65">
        <f>W4249</f>
        <v>2.31</v>
      </c>
      <c r="I4249" t="s">
        <v>37</v>
      </c>
      <c r="J4249" t="str">
        <f>getMassRatio2M(D4249,F4249,N4249)</f>
        <v>#ERROR!:Service timed out: Apps Script</v>
      </c>
      <c r="K4249" s="46" t="s">
        <v>43</v>
      </c>
      <c r="L4249" s="46" t="s">
        <v>5086</v>
      </c>
      <c r="M4249" t="s">
        <v>583</v>
      </c>
      <c r="N4249" s="40">
        <v>41.2</v>
      </c>
      <c r="O4249" s="40">
        <v>100</v>
      </c>
      <c r="P4249" s="40">
        <v>0.898</v>
      </c>
      <c r="Q4249" s="40">
        <v>1.197</v>
      </c>
      <c r="R4249" s="39">
        <f>O4249/P4249</f>
        <v>111.358574610245</v>
      </c>
      <c r="S4249" s="39">
        <f>N4249/Q4249</f>
        <v>34.4193817878028</v>
      </c>
      <c r="T4249" s="39">
        <f>R4249+S4249</f>
        <v>145.777956398048</v>
      </c>
      <c r="U4249" s="40">
        <v>122.121</v>
      </c>
      <c r="V4249" s="39">
        <f>N4249/U4249</f>
        <v>0.337370313050172</v>
      </c>
      <c r="W4249" s="69">
        <f>round(((1000*V4249)/T4249),2)</f>
        <v>2.31</v>
      </c>
      <c r="Y4249" t="s">
        <v>40</v>
      </c>
      <c r="AA4249">
        <v>238</v>
      </c>
      <c r="AB4249" t="b">
        <f>if((W4249=""),false,true)</f>
        <v>1</v>
      </c>
      <c r="AD4249" s="8"/>
    </row>
    <row r="4250" ht="14.25" customHeight="1">
      <c r="A4250" s="38">
        <v>902</v>
      </c>
      <c r="B4250" s="44" t="s">
        <v>5087</v>
      </c>
      <c r="C4250" s="46" t="s">
        <v>5090</v>
      </c>
      <c r="D4250" s="46" t="s">
        <v>5043</v>
      </c>
      <c r="E4250" s="46" t="s">
        <v>5046</v>
      </c>
      <c r="F4250" s="41" t="s">
        <v>434</v>
      </c>
      <c r="G4250" s="41" t="s">
        <v>435</v>
      </c>
      <c r="H4250" s="64">
        <f>W4250</f>
        <v>3.15</v>
      </c>
      <c r="I4250" t="s">
        <v>37</v>
      </c>
      <c r="J4250" s="14" t="str">
        <f>getMassRatio2M(D4250,F4250,N4250)</f>
        <v>#ERROR!:Service timed out: Apps Script</v>
      </c>
      <c r="K4250" s="46" t="s">
        <v>240</v>
      </c>
      <c r="L4250" s="46" t="s">
        <v>5086</v>
      </c>
      <c r="M4250" t="s">
        <v>583</v>
      </c>
      <c r="N4250" s="40">
        <v>71.5</v>
      </c>
      <c r="O4250" s="40">
        <v>100</v>
      </c>
      <c r="P4250" s="40">
        <v>0.7918</v>
      </c>
      <c r="Q4250" s="40">
        <v>1.197</v>
      </c>
      <c r="R4250" s="39">
        <f>O4250/P4250</f>
        <v>126.294518817883</v>
      </c>
      <c r="S4250" s="39">
        <f>N4250/Q4250</f>
        <v>59.7326649958229</v>
      </c>
      <c r="T4250" s="39">
        <f>R4250+S4250</f>
        <v>186.027183813706</v>
      </c>
      <c r="U4250" s="40">
        <v>122.1213</v>
      </c>
      <c r="V4250" s="39">
        <f>N4250/U4250</f>
        <v>0.585483449652108</v>
      </c>
      <c r="W4250" s="69">
        <f>round(((1000*V4250)/T4250),2)</f>
        <v>3.15</v>
      </c>
      <c r="Y4250" t="s">
        <v>40</v>
      </c>
      <c r="AA4250">
        <v>238</v>
      </c>
      <c r="AB4250" t="b">
        <f>if((W4250=""),false,true)</f>
        <v>1</v>
      </c>
      <c r="AD4250" s="8"/>
    </row>
    <row r="4251" ht="14.25" customHeight="1">
      <c r="A4251" s="38">
        <v>902</v>
      </c>
      <c r="B4251" s="44" t="s">
        <v>5087</v>
      </c>
      <c r="C4251" s="46" t="s">
        <v>5084</v>
      </c>
      <c r="D4251" s="46" t="s">
        <v>5043</v>
      </c>
      <c r="E4251" s="46" t="s">
        <v>5046</v>
      </c>
      <c r="F4251" s="41" t="s">
        <v>3786</v>
      </c>
      <c r="G4251" s="41" t="s">
        <v>5091</v>
      </c>
      <c r="H4251" s="65">
        <v>1</v>
      </c>
      <c r="I4251" t="s">
        <v>37</v>
      </c>
      <c r="J4251" s="14" t="str">
        <f>getMassFraction2M(E4251,G4251,N4251)</f>
        <v>#N/A:thinking</v>
      </c>
      <c r="K4251" s="46" t="s">
        <v>43</v>
      </c>
      <c r="L4251" s="46" t="s">
        <v>5086</v>
      </c>
      <c r="M4251" t="s">
        <v>583</v>
      </c>
      <c r="N4251" s="40">
        <v>10.05</v>
      </c>
      <c r="O4251" s="40">
        <f>100-N4251</f>
        <v>89.95</v>
      </c>
      <c r="P4251" s="40">
        <v>1.215</v>
      </c>
      <c r="Q4251" s="40">
        <v>1.197</v>
      </c>
      <c r="R4251" s="39">
        <f>O4251/P4251</f>
        <v>74.0329218106996</v>
      </c>
      <c r="S4251" s="39">
        <f>N4251/Q4251</f>
        <v>8.39598997493734</v>
      </c>
      <c r="T4251" s="39">
        <f>R4251+S4251</f>
        <v>82.4289117856369</v>
      </c>
      <c r="U4251" s="40">
        <v>122.121</v>
      </c>
      <c r="V4251" s="39">
        <f>N4251/U4251</f>
        <v>0.082295428304714</v>
      </c>
      <c r="W4251" s="69">
        <f>round(((1000*V4251)/T4251),2)</f>
        <v>1</v>
      </c>
      <c r="Y4251" t="s">
        <v>40</v>
      </c>
      <c r="AA4251">
        <v>238</v>
      </c>
      <c r="AB4251" t="b">
        <f>if((W4251=""),false,true)</f>
        <v>1</v>
      </c>
      <c r="AD4251" s="8"/>
    </row>
    <row r="4252" ht="14.25" customHeight="1">
      <c r="A4252" s="38">
        <v>902</v>
      </c>
      <c r="B4252" s="44" t="s">
        <v>5087</v>
      </c>
      <c r="C4252" s="46" t="s">
        <v>5084</v>
      </c>
      <c r="D4252" s="46" t="s">
        <v>5043</v>
      </c>
      <c r="E4252" s="46" t="s">
        <v>5046</v>
      </c>
      <c r="F4252" s="41" t="s">
        <v>1735</v>
      </c>
      <c r="G4252" s="41" t="s">
        <v>1736</v>
      </c>
      <c r="H4252" s="65">
        <v>1.69</v>
      </c>
      <c r="I4252" t="s">
        <v>37</v>
      </c>
      <c r="J4252" s="14" t="str">
        <f>getMassFraction2M(D4252,F4252,N4252)</f>
        <v>#ERROR!:Service timed out: Apps Script</v>
      </c>
      <c r="K4252" s="46" t="s">
        <v>43</v>
      </c>
      <c r="L4252" s="46" t="s">
        <v>5086</v>
      </c>
      <c r="M4252" t="s">
        <v>583</v>
      </c>
      <c r="N4252" s="40">
        <v>22</v>
      </c>
      <c r="O4252" s="40">
        <f>100-N4252</f>
        <v>78</v>
      </c>
      <c r="P4252" s="40">
        <v>0.882</v>
      </c>
      <c r="Q4252" s="40">
        <v>1.197</v>
      </c>
      <c r="R4252" s="39">
        <f>O4252/P4252</f>
        <v>88.4353741496599</v>
      </c>
      <c r="S4252" s="39">
        <f>N4252/Q4252</f>
        <v>18.3792815371763</v>
      </c>
      <c r="T4252" s="39">
        <f>R4252+S4252</f>
        <v>106.814655686836</v>
      </c>
      <c r="U4252" s="40">
        <v>122.121</v>
      </c>
      <c r="V4252" s="39">
        <f>N4252/U4252</f>
        <v>0.180149196288927</v>
      </c>
      <c r="W4252" s="69">
        <f>round(((1000*V4252)/T4252),2)</f>
        <v>1.69</v>
      </c>
      <c r="Y4252" t="s">
        <v>40</v>
      </c>
      <c r="AA4252">
        <v>238</v>
      </c>
      <c r="AB4252" t="b">
        <f>if((W4252=""),false,true)</f>
        <v>1</v>
      </c>
      <c r="AD4252" s="8"/>
    </row>
    <row r="4253" ht="14.25" customHeight="1">
      <c r="A4253" s="38">
        <v>902</v>
      </c>
      <c r="B4253" s="44" t="s">
        <v>5087</v>
      </c>
      <c r="C4253" s="46" t="s">
        <v>5084</v>
      </c>
      <c r="D4253" s="46" t="s">
        <v>5043</v>
      </c>
      <c r="E4253" s="46" t="s">
        <v>5046</v>
      </c>
      <c r="F4253" s="41" t="s">
        <v>731</v>
      </c>
      <c r="G4253" s="41" t="s">
        <v>767</v>
      </c>
      <c r="H4253" s="65">
        <f>W4253</f>
        <v>0.7</v>
      </c>
      <c r="I4253" t="s">
        <v>37</v>
      </c>
      <c r="J4253" t="str">
        <f>getMassRatio2M(D4253,F4253,N4253)</f>
        <v>SOLUTE CSID NOT FOUND</v>
      </c>
      <c r="K4253" s="46" t="s">
        <v>43</v>
      </c>
      <c r="L4253" s="46" t="s">
        <v>5086</v>
      </c>
      <c r="M4253" t="s">
        <v>583</v>
      </c>
      <c r="N4253" s="40">
        <v>10.69</v>
      </c>
      <c r="O4253" s="40">
        <v>100</v>
      </c>
      <c r="P4253" s="40">
        <v>0.865</v>
      </c>
      <c r="Q4253" s="40">
        <v>1.197</v>
      </c>
      <c r="R4253" s="39">
        <f>O4253/P4253</f>
        <v>115.606936416185</v>
      </c>
      <c r="S4253" s="39">
        <f>N4253/Q4253</f>
        <v>8.93065998329156</v>
      </c>
      <c r="T4253" s="39">
        <f>R4253+S4253</f>
        <v>124.537596399477</v>
      </c>
      <c r="U4253" s="40">
        <v>122.1213</v>
      </c>
      <c r="V4253" s="39">
        <f>N4253/U4253</f>
        <v>0.087535917157777</v>
      </c>
      <c r="W4253" s="69">
        <f>round(((1000*V4253)/T4253),2)</f>
        <v>0.7</v>
      </c>
      <c r="Y4253" t="s">
        <v>40</v>
      </c>
      <c r="AA4253">
        <v>238</v>
      </c>
      <c r="AB4253" t="b">
        <f>if((W4253=""),false,true)</f>
        <v>1</v>
      </c>
      <c r="AD4253" s="8"/>
    </row>
    <row r="4254" ht="14.25" customHeight="1">
      <c r="A4254" s="38">
        <v>907</v>
      </c>
      <c r="B4254" s="44" t="s">
        <v>1953</v>
      </c>
      <c r="C4254" s="46" t="s">
        <v>1954</v>
      </c>
      <c r="D4254" s="46" t="s">
        <v>5043</v>
      </c>
      <c r="E4254" s="46" t="s">
        <v>5044</v>
      </c>
      <c r="F4254" s="41" t="s">
        <v>48</v>
      </c>
      <c r="G4254" s="41" t="s">
        <v>49</v>
      </c>
      <c r="H4254" s="65">
        <v>0.0216</v>
      </c>
      <c r="I4254" t="s">
        <v>37</v>
      </c>
      <c r="K4254" s="46" t="s">
        <v>43</v>
      </c>
      <c r="L4254" s="46" t="s">
        <v>1955</v>
      </c>
      <c r="M4254" t="s">
        <v>583</v>
      </c>
      <c r="N4254" s="40"/>
      <c r="O4254" s="40"/>
      <c r="P4254" s="40"/>
      <c r="Q4254" s="40"/>
      <c r="R4254" s="39"/>
      <c r="S4254" s="39"/>
      <c r="T4254" s="39"/>
      <c r="U4254" s="40"/>
      <c r="V4254" s="39"/>
      <c r="W4254" s="69"/>
      <c r="Y4254" t="s">
        <v>40</v>
      </c>
      <c r="AA4254">
        <v>238</v>
      </c>
      <c r="AB4254" t="b">
        <v>0</v>
      </c>
      <c r="AD4254" s="8"/>
    </row>
    <row r="4255" ht="14.25" customHeight="1">
      <c r="A4255" s="38">
        <v>907</v>
      </c>
      <c r="B4255" s="44" t="s">
        <v>1953</v>
      </c>
      <c r="C4255" s="46" t="s">
        <v>1954</v>
      </c>
      <c r="D4255" s="46" t="s">
        <v>5043</v>
      </c>
      <c r="E4255" s="46" t="s">
        <v>5044</v>
      </c>
      <c r="F4255" s="41" t="s">
        <v>48</v>
      </c>
      <c r="G4255" s="41" t="s">
        <v>49</v>
      </c>
      <c r="H4255" s="65">
        <v>0.02268</v>
      </c>
      <c r="I4255" t="s">
        <v>37</v>
      </c>
      <c r="K4255" s="46" t="s">
        <v>43</v>
      </c>
      <c r="L4255" s="46" t="s">
        <v>1955</v>
      </c>
      <c r="M4255" t="s">
        <v>583</v>
      </c>
      <c r="N4255" s="40"/>
      <c r="O4255" s="40"/>
      <c r="P4255" s="40"/>
      <c r="Q4255" s="40"/>
      <c r="R4255" s="39"/>
      <c r="S4255" s="39"/>
      <c r="T4255" s="39"/>
      <c r="U4255" s="40"/>
      <c r="V4255" s="39"/>
      <c r="W4255" s="69"/>
      <c r="Y4255" t="s">
        <v>40</v>
      </c>
      <c r="AA4255">
        <v>238</v>
      </c>
      <c r="AB4255" t="b">
        <v>0</v>
      </c>
      <c r="AD4255" s="8"/>
    </row>
    <row r="4256" ht="14.25" customHeight="1">
      <c r="A4256" s="38">
        <v>907</v>
      </c>
      <c r="B4256" s="44" t="s">
        <v>1953</v>
      </c>
      <c r="C4256" s="46" t="s">
        <v>1954</v>
      </c>
      <c r="D4256" s="46" t="s">
        <v>5043</v>
      </c>
      <c r="E4256" s="46" t="s">
        <v>5044</v>
      </c>
      <c r="F4256" s="41" t="s">
        <v>48</v>
      </c>
      <c r="G4256" s="41" t="s">
        <v>49</v>
      </c>
      <c r="H4256" s="65">
        <v>0.02449</v>
      </c>
      <c r="I4256" t="s">
        <v>37</v>
      </c>
      <c r="K4256" s="46" t="s">
        <v>43</v>
      </c>
      <c r="L4256" s="46" t="s">
        <v>1955</v>
      </c>
      <c r="M4256" t="s">
        <v>583</v>
      </c>
      <c r="N4256" s="40"/>
      <c r="O4256" s="40"/>
      <c r="P4256" s="40"/>
      <c r="Q4256" s="40"/>
      <c r="R4256" s="39"/>
      <c r="S4256" s="39"/>
      <c r="T4256" s="39"/>
      <c r="U4256" s="40"/>
      <c r="V4256" s="39"/>
      <c r="W4256" s="69"/>
      <c r="Y4256" t="s">
        <v>40</v>
      </c>
      <c r="AA4256">
        <v>238</v>
      </c>
      <c r="AB4256" t="b">
        <v>0</v>
      </c>
      <c r="AD4256" s="8"/>
    </row>
    <row r="4257" ht="14.25" customHeight="1">
      <c r="A4257" s="38">
        <v>907</v>
      </c>
      <c r="B4257" s="44" t="s">
        <v>1953</v>
      </c>
      <c r="C4257" s="46" t="s">
        <v>1954</v>
      </c>
      <c r="D4257" s="46" t="s">
        <v>5043</v>
      </c>
      <c r="E4257" s="46" t="s">
        <v>5044</v>
      </c>
      <c r="F4257" s="41" t="s">
        <v>48</v>
      </c>
      <c r="G4257" s="41" t="s">
        <v>49</v>
      </c>
      <c r="H4257" s="65">
        <v>0.02596</v>
      </c>
      <c r="I4257" t="s">
        <v>37</v>
      </c>
      <c r="K4257" s="46" t="s">
        <v>43</v>
      </c>
      <c r="L4257" s="46" t="s">
        <v>1955</v>
      </c>
      <c r="M4257" t="s">
        <v>583</v>
      </c>
      <c r="N4257" s="40"/>
      <c r="O4257" s="40"/>
      <c r="P4257" s="40"/>
      <c r="Q4257" s="40"/>
      <c r="R4257" s="39"/>
      <c r="S4257" s="39"/>
      <c r="T4257" s="39"/>
      <c r="U4257" s="40"/>
      <c r="V4257" s="39"/>
      <c r="W4257" s="69"/>
      <c r="Y4257" t="s">
        <v>40</v>
      </c>
      <c r="AA4257">
        <v>238</v>
      </c>
      <c r="AB4257" t="b">
        <v>0</v>
      </c>
      <c r="AD4257" s="8"/>
    </row>
    <row r="4258" ht="14.25" customHeight="1">
      <c r="A4258" s="38">
        <v>907</v>
      </c>
      <c r="B4258" s="44" t="s">
        <v>1953</v>
      </c>
      <c r="C4258" s="46" t="s">
        <v>1954</v>
      </c>
      <c r="D4258" s="46" t="s">
        <v>5043</v>
      </c>
      <c r="E4258" s="46" t="s">
        <v>5044</v>
      </c>
      <c r="F4258" s="41" t="s">
        <v>48</v>
      </c>
      <c r="G4258" s="41" t="s">
        <v>49</v>
      </c>
      <c r="H4258" s="65">
        <v>0.02619</v>
      </c>
      <c r="I4258" t="s">
        <v>37</v>
      </c>
      <c r="K4258" s="46" t="s">
        <v>43</v>
      </c>
      <c r="L4258" s="46" t="s">
        <v>1955</v>
      </c>
      <c r="M4258" t="s">
        <v>583</v>
      </c>
      <c r="N4258" s="40"/>
      <c r="O4258" s="40"/>
      <c r="P4258" s="40"/>
      <c r="Q4258" s="40"/>
      <c r="R4258" s="39"/>
      <c r="S4258" s="39"/>
      <c r="T4258" s="39"/>
      <c r="U4258" s="40"/>
      <c r="V4258" s="39"/>
      <c r="W4258" s="69"/>
      <c r="Y4258" t="s">
        <v>40</v>
      </c>
      <c r="AA4258">
        <v>238</v>
      </c>
      <c r="AB4258" t="b">
        <v>0</v>
      </c>
      <c r="AD4258" s="8"/>
    </row>
    <row r="4259" ht="14.25" customHeight="1">
      <c r="A4259" s="38">
        <v>907</v>
      </c>
      <c r="B4259" s="44" t="s">
        <v>1953</v>
      </c>
      <c r="C4259" s="46" t="s">
        <v>1954</v>
      </c>
      <c r="D4259" s="46" t="s">
        <v>5043</v>
      </c>
      <c r="E4259" s="46" t="s">
        <v>5044</v>
      </c>
      <c r="F4259" s="41" t="s">
        <v>48</v>
      </c>
      <c r="G4259" s="41" t="s">
        <v>49</v>
      </c>
      <c r="H4259" s="65">
        <v>0.027</v>
      </c>
      <c r="I4259" t="s">
        <v>37</v>
      </c>
      <c r="K4259" s="46" t="s">
        <v>43</v>
      </c>
      <c r="L4259" s="46" t="s">
        <v>1955</v>
      </c>
      <c r="M4259" t="s">
        <v>583</v>
      </c>
      <c r="N4259" s="40"/>
      <c r="O4259" s="40"/>
      <c r="P4259" s="40"/>
      <c r="Q4259" s="40"/>
      <c r="R4259" s="39"/>
      <c r="S4259" s="39"/>
      <c r="T4259" s="39"/>
      <c r="U4259" s="40"/>
      <c r="V4259" s="39"/>
      <c r="W4259" s="69"/>
      <c r="Y4259" t="s">
        <v>40</v>
      </c>
      <c r="AA4259">
        <v>238</v>
      </c>
      <c r="AB4259" t="b">
        <v>0</v>
      </c>
      <c r="AD4259" s="8"/>
    </row>
    <row r="4260" ht="14.25" customHeight="1">
      <c r="A4260" s="38">
        <v>907</v>
      </c>
      <c r="B4260" s="44" t="s">
        <v>1953</v>
      </c>
      <c r="C4260" s="46" t="s">
        <v>1954</v>
      </c>
      <c r="D4260" s="46" t="s">
        <v>5043</v>
      </c>
      <c r="E4260" s="46" t="s">
        <v>5044</v>
      </c>
      <c r="F4260" s="41" t="s">
        <v>48</v>
      </c>
      <c r="G4260" s="41" t="s">
        <v>49</v>
      </c>
      <c r="H4260" s="65">
        <v>0.02702</v>
      </c>
      <c r="I4260" t="s">
        <v>37</v>
      </c>
      <c r="K4260" s="46" t="s">
        <v>43</v>
      </c>
      <c r="L4260" s="46" t="s">
        <v>1955</v>
      </c>
      <c r="M4260" t="s">
        <v>583</v>
      </c>
      <c r="N4260" s="40"/>
      <c r="O4260" s="40"/>
      <c r="P4260" s="40"/>
      <c r="Q4260" s="40"/>
      <c r="R4260" s="39"/>
      <c r="S4260" s="39"/>
      <c r="T4260" s="39"/>
      <c r="U4260" s="40"/>
      <c r="V4260" s="39"/>
      <c r="W4260" s="69"/>
      <c r="Y4260" t="s">
        <v>40</v>
      </c>
      <c r="AA4260">
        <v>238</v>
      </c>
      <c r="AB4260" t="b">
        <v>0</v>
      </c>
      <c r="AD4260" s="8"/>
    </row>
    <row r="4261" ht="14.25" customHeight="1">
      <c r="A4261" s="38">
        <v>907</v>
      </c>
      <c r="B4261" s="44" t="s">
        <v>1953</v>
      </c>
      <c r="C4261" s="46" t="s">
        <v>1954</v>
      </c>
      <c r="D4261" s="46" t="s">
        <v>5043</v>
      </c>
      <c r="E4261" s="46" t="s">
        <v>5044</v>
      </c>
      <c r="F4261" s="41" t="s">
        <v>48</v>
      </c>
      <c r="G4261" s="41" t="s">
        <v>49</v>
      </c>
      <c r="H4261" s="65">
        <v>0.02727</v>
      </c>
      <c r="I4261" t="s">
        <v>37</v>
      </c>
      <c r="K4261" s="46" t="s">
        <v>43</v>
      </c>
      <c r="L4261" s="46" t="s">
        <v>1955</v>
      </c>
      <c r="M4261" t="s">
        <v>583</v>
      </c>
      <c r="N4261" s="40"/>
      <c r="O4261" s="40"/>
      <c r="P4261" s="40"/>
      <c r="Q4261" s="40"/>
      <c r="R4261" s="39"/>
      <c r="S4261" s="39"/>
      <c r="T4261" s="39"/>
      <c r="U4261" s="40"/>
      <c r="V4261" s="39"/>
      <c r="W4261" s="69"/>
      <c r="Y4261" t="s">
        <v>40</v>
      </c>
      <c r="AA4261">
        <v>238</v>
      </c>
      <c r="AB4261" t="b">
        <v>0</v>
      </c>
      <c r="AD4261" s="8"/>
    </row>
    <row r="4262" ht="14.25" customHeight="1">
      <c r="A4262" s="38">
        <v>907</v>
      </c>
      <c r="B4262" s="44" t="s">
        <v>1953</v>
      </c>
      <c r="C4262" s="46" t="s">
        <v>1954</v>
      </c>
      <c r="D4262" s="46" t="s">
        <v>5043</v>
      </c>
      <c r="E4262" s="46" t="s">
        <v>5044</v>
      </c>
      <c r="F4262" s="41" t="s">
        <v>48</v>
      </c>
      <c r="G4262" s="41" t="s">
        <v>49</v>
      </c>
      <c r="H4262" s="65">
        <v>0.02746</v>
      </c>
      <c r="I4262" t="s">
        <v>37</v>
      </c>
      <c r="K4262" s="46" t="s">
        <v>43</v>
      </c>
      <c r="L4262" s="46" t="s">
        <v>1955</v>
      </c>
      <c r="M4262" t="s">
        <v>583</v>
      </c>
      <c r="N4262" s="40"/>
      <c r="O4262" s="40"/>
      <c r="P4262" s="40"/>
      <c r="Q4262" s="40"/>
      <c r="R4262" s="39"/>
      <c r="S4262" s="39"/>
      <c r="T4262" s="39"/>
      <c r="U4262" s="40"/>
      <c r="V4262" s="39"/>
      <c r="W4262" s="69"/>
      <c r="Y4262" t="s">
        <v>40</v>
      </c>
      <c r="AA4262">
        <v>238</v>
      </c>
      <c r="AB4262" t="b">
        <v>0</v>
      </c>
      <c r="AD4262" s="8"/>
    </row>
    <row r="4263" ht="14.25" customHeight="1">
      <c r="A4263" s="38">
        <v>907</v>
      </c>
      <c r="B4263" s="44" t="s">
        <v>1953</v>
      </c>
      <c r="C4263" s="46" t="s">
        <v>1954</v>
      </c>
      <c r="D4263" s="46" t="s">
        <v>5043</v>
      </c>
      <c r="E4263" s="46" t="s">
        <v>5044</v>
      </c>
      <c r="F4263" s="41" t="s">
        <v>48</v>
      </c>
      <c r="G4263" s="41" t="s">
        <v>49</v>
      </c>
      <c r="H4263" s="65">
        <v>0.02751</v>
      </c>
      <c r="I4263" t="s">
        <v>37</v>
      </c>
      <c r="K4263" s="46" t="s">
        <v>43</v>
      </c>
      <c r="L4263" s="46" t="s">
        <v>1955</v>
      </c>
      <c r="M4263" t="s">
        <v>583</v>
      </c>
      <c r="N4263" s="40"/>
      <c r="O4263" s="40"/>
      <c r="P4263" s="40"/>
      <c r="Q4263" s="40"/>
      <c r="R4263" s="39"/>
      <c r="S4263" s="39"/>
      <c r="T4263" s="39"/>
      <c r="U4263" s="40"/>
      <c r="V4263" s="39"/>
      <c r="W4263" s="69"/>
      <c r="Y4263" t="s">
        <v>40</v>
      </c>
      <c r="AA4263">
        <v>238</v>
      </c>
      <c r="AB4263" t="b">
        <v>0</v>
      </c>
      <c r="AD4263" s="8"/>
    </row>
    <row r="4264" ht="14.25" customHeight="1">
      <c r="A4264" s="38">
        <v>907</v>
      </c>
      <c r="B4264" s="44" t="s">
        <v>1953</v>
      </c>
      <c r="C4264" s="46" t="s">
        <v>1954</v>
      </c>
      <c r="D4264" s="46" t="s">
        <v>5043</v>
      </c>
      <c r="E4264" s="46" t="s">
        <v>5044</v>
      </c>
      <c r="F4264" s="41" t="s">
        <v>48</v>
      </c>
      <c r="G4264" s="41" t="s">
        <v>49</v>
      </c>
      <c r="H4264" s="65">
        <v>0.0276</v>
      </c>
      <c r="I4264" t="s">
        <v>37</v>
      </c>
      <c r="K4264" s="46" t="s">
        <v>43</v>
      </c>
      <c r="L4264" s="46" t="s">
        <v>1955</v>
      </c>
      <c r="M4264" t="s">
        <v>583</v>
      </c>
      <c r="N4264" s="40"/>
      <c r="O4264" s="40"/>
      <c r="P4264" s="40"/>
      <c r="Q4264" s="40"/>
      <c r="R4264" s="39"/>
      <c r="S4264" s="39"/>
      <c r="T4264" s="39"/>
      <c r="U4264" s="40"/>
      <c r="V4264" s="39"/>
      <c r="W4264" s="69"/>
      <c r="Y4264" t="s">
        <v>40</v>
      </c>
      <c r="AA4264">
        <v>238</v>
      </c>
      <c r="AB4264" t="b">
        <v>0</v>
      </c>
      <c r="AD4264" s="8"/>
    </row>
    <row r="4265" ht="14.25" customHeight="1">
      <c r="A4265" s="38">
        <v>907</v>
      </c>
      <c r="B4265" s="44" t="s">
        <v>1953</v>
      </c>
      <c r="C4265" s="46" t="s">
        <v>1954</v>
      </c>
      <c r="D4265" s="46" t="s">
        <v>5043</v>
      </c>
      <c r="E4265" s="46" t="s">
        <v>5044</v>
      </c>
      <c r="F4265" s="41" t="s">
        <v>48</v>
      </c>
      <c r="G4265" s="41" t="s">
        <v>49</v>
      </c>
      <c r="H4265" s="65">
        <v>0.0276</v>
      </c>
      <c r="I4265" t="s">
        <v>37</v>
      </c>
      <c r="K4265" s="46" t="s">
        <v>43</v>
      </c>
      <c r="L4265" s="46" t="s">
        <v>1955</v>
      </c>
      <c r="M4265" t="s">
        <v>583</v>
      </c>
      <c r="N4265" s="40"/>
      <c r="O4265" s="40"/>
      <c r="P4265" s="40"/>
      <c r="Q4265" s="40"/>
      <c r="R4265" s="39"/>
      <c r="S4265" s="39"/>
      <c r="T4265" s="39"/>
      <c r="U4265" s="40"/>
      <c r="V4265" s="39"/>
      <c r="W4265" s="69"/>
      <c r="Y4265" t="s">
        <v>40</v>
      </c>
      <c r="AA4265">
        <v>238</v>
      </c>
      <c r="AB4265" t="b">
        <v>0</v>
      </c>
      <c r="AD4265" s="8"/>
    </row>
    <row r="4266" ht="14.25" customHeight="1">
      <c r="A4266" s="38">
        <v>907</v>
      </c>
      <c r="B4266" s="44" t="s">
        <v>1953</v>
      </c>
      <c r="C4266" s="46" t="s">
        <v>1954</v>
      </c>
      <c r="D4266" s="46" t="s">
        <v>5043</v>
      </c>
      <c r="E4266" s="46" t="s">
        <v>5044</v>
      </c>
      <c r="F4266" s="41" t="s">
        <v>48</v>
      </c>
      <c r="G4266" s="41" t="s">
        <v>49</v>
      </c>
      <c r="H4266" s="65">
        <v>0.0276</v>
      </c>
      <c r="I4266" t="s">
        <v>37</v>
      </c>
      <c r="K4266" s="46" t="s">
        <v>43</v>
      </c>
      <c r="L4266" s="46" t="s">
        <v>1955</v>
      </c>
      <c r="M4266" t="s">
        <v>583</v>
      </c>
      <c r="N4266" s="40"/>
      <c r="O4266" s="40"/>
      <c r="P4266" s="40"/>
      <c r="Q4266" s="40"/>
      <c r="R4266" s="39"/>
      <c r="S4266" s="39"/>
      <c r="T4266" s="39"/>
      <c r="U4266" s="40"/>
      <c r="V4266" s="39"/>
      <c r="W4266" s="69"/>
      <c r="Y4266" t="s">
        <v>40</v>
      </c>
      <c r="AA4266">
        <v>238</v>
      </c>
      <c r="AB4266" t="b">
        <v>0</v>
      </c>
      <c r="AD4266" s="8"/>
    </row>
    <row r="4267" ht="14.25" customHeight="1">
      <c r="A4267" s="38">
        <v>907</v>
      </c>
      <c r="B4267" s="44" t="s">
        <v>1953</v>
      </c>
      <c r="C4267" s="46" t="s">
        <v>1954</v>
      </c>
      <c r="D4267" s="46" t="s">
        <v>5043</v>
      </c>
      <c r="E4267" s="46" t="s">
        <v>5044</v>
      </c>
      <c r="F4267" s="41" t="s">
        <v>48</v>
      </c>
      <c r="G4267" s="41" t="s">
        <v>49</v>
      </c>
      <c r="H4267" s="65">
        <v>0.02768</v>
      </c>
      <c r="I4267" t="s">
        <v>37</v>
      </c>
      <c r="K4267" s="46" t="s">
        <v>43</v>
      </c>
      <c r="L4267" s="46" t="s">
        <v>1955</v>
      </c>
      <c r="M4267" t="s">
        <v>583</v>
      </c>
      <c r="N4267" s="40"/>
      <c r="O4267" s="40"/>
      <c r="P4267" s="40"/>
      <c r="Q4267" s="40"/>
      <c r="R4267" s="39"/>
      <c r="S4267" s="39"/>
      <c r="T4267" s="39"/>
      <c r="U4267" s="40"/>
      <c r="V4267" s="39"/>
      <c r="W4267" s="69"/>
      <c r="Y4267" t="s">
        <v>40</v>
      </c>
      <c r="AA4267">
        <v>238</v>
      </c>
      <c r="AB4267" t="b">
        <v>0</v>
      </c>
      <c r="AD4267" s="8"/>
    </row>
    <row r="4268" ht="14.25" customHeight="1">
      <c r="A4268" s="38">
        <v>907</v>
      </c>
      <c r="B4268" s="44" t="s">
        <v>1953</v>
      </c>
      <c r="C4268" s="46" t="s">
        <v>1954</v>
      </c>
      <c r="D4268" s="46" t="s">
        <v>5043</v>
      </c>
      <c r="E4268" s="46" t="s">
        <v>5044</v>
      </c>
      <c r="F4268" s="41" t="s">
        <v>48</v>
      </c>
      <c r="G4268" s="41" t="s">
        <v>49</v>
      </c>
      <c r="H4268" s="65">
        <v>0.02775</v>
      </c>
      <c r="I4268" t="s">
        <v>37</v>
      </c>
      <c r="K4268" s="46" t="s">
        <v>43</v>
      </c>
      <c r="L4268" s="46" t="s">
        <v>1955</v>
      </c>
      <c r="M4268" t="s">
        <v>583</v>
      </c>
      <c r="N4268" s="40"/>
      <c r="O4268" s="40"/>
      <c r="P4268" s="40"/>
      <c r="Q4268" s="40"/>
      <c r="R4268" s="39"/>
      <c r="S4268" s="39"/>
      <c r="T4268" s="39"/>
      <c r="U4268" s="40"/>
      <c r="V4268" s="39"/>
      <c r="W4268" s="69"/>
      <c r="Y4268" t="s">
        <v>40</v>
      </c>
      <c r="AA4268">
        <v>238</v>
      </c>
      <c r="AB4268" t="b">
        <v>0</v>
      </c>
      <c r="AD4268" s="8"/>
    </row>
    <row r="4269" ht="14.25" customHeight="1">
      <c r="A4269" s="38">
        <v>907</v>
      </c>
      <c r="B4269" s="44" t="s">
        <v>1953</v>
      </c>
      <c r="C4269" s="46" t="s">
        <v>1954</v>
      </c>
      <c r="D4269" s="46" t="s">
        <v>5043</v>
      </c>
      <c r="E4269" s="46" t="s">
        <v>5044</v>
      </c>
      <c r="F4269" s="41" t="s">
        <v>48</v>
      </c>
      <c r="G4269" s="41" t="s">
        <v>49</v>
      </c>
      <c r="H4269" s="65">
        <v>0.0278</v>
      </c>
      <c r="I4269" t="s">
        <v>37</v>
      </c>
      <c r="K4269" s="46" t="s">
        <v>43</v>
      </c>
      <c r="L4269" s="46" t="s">
        <v>1955</v>
      </c>
      <c r="M4269" t="s">
        <v>583</v>
      </c>
      <c r="N4269" s="40"/>
      <c r="O4269" s="40"/>
      <c r="P4269" s="40"/>
      <c r="Q4269" s="40"/>
      <c r="R4269" s="39"/>
      <c r="S4269" s="39"/>
      <c r="T4269" s="39"/>
      <c r="U4269" s="40"/>
      <c r="V4269" s="39"/>
      <c r="W4269" s="69"/>
      <c r="Y4269" t="s">
        <v>40</v>
      </c>
      <c r="AA4269">
        <v>238</v>
      </c>
      <c r="AB4269" t="b">
        <v>0</v>
      </c>
      <c r="AD4269" s="8"/>
    </row>
    <row r="4270" ht="14.25" customHeight="1">
      <c r="A4270" s="38">
        <v>907</v>
      </c>
      <c r="B4270" s="44" t="s">
        <v>1953</v>
      </c>
      <c r="C4270" s="46" t="s">
        <v>1954</v>
      </c>
      <c r="D4270" s="46" t="s">
        <v>5043</v>
      </c>
      <c r="E4270" s="46" t="s">
        <v>5044</v>
      </c>
      <c r="F4270" s="41" t="s">
        <v>48</v>
      </c>
      <c r="G4270" s="41" t="s">
        <v>49</v>
      </c>
      <c r="H4270" s="65">
        <v>0.02781</v>
      </c>
      <c r="I4270" t="s">
        <v>37</v>
      </c>
      <c r="K4270" s="46" t="s">
        <v>43</v>
      </c>
      <c r="L4270" s="46" t="s">
        <v>1955</v>
      </c>
      <c r="M4270" t="s">
        <v>583</v>
      </c>
      <c r="N4270" s="40"/>
      <c r="O4270" s="40"/>
      <c r="P4270" s="40"/>
      <c r="Q4270" s="40"/>
      <c r="R4270" s="39"/>
      <c r="S4270" s="39"/>
      <c r="T4270" s="39"/>
      <c r="U4270" s="40"/>
      <c r="V4270" s="39"/>
      <c r="W4270" s="69"/>
      <c r="Y4270" t="s">
        <v>40</v>
      </c>
      <c r="AA4270">
        <v>238</v>
      </c>
      <c r="AB4270" t="b">
        <v>0</v>
      </c>
      <c r="AD4270" s="8"/>
    </row>
    <row r="4271" ht="14.25" customHeight="1">
      <c r="A4271" s="38">
        <v>907</v>
      </c>
      <c r="B4271" s="44" t="s">
        <v>1953</v>
      </c>
      <c r="C4271" s="46" t="s">
        <v>1954</v>
      </c>
      <c r="D4271" s="46" t="s">
        <v>5043</v>
      </c>
      <c r="E4271" s="46" t="s">
        <v>5044</v>
      </c>
      <c r="F4271" s="41" t="s">
        <v>48</v>
      </c>
      <c r="G4271" s="41" t="s">
        <v>49</v>
      </c>
      <c r="H4271" s="65">
        <v>0.02781</v>
      </c>
      <c r="I4271" t="s">
        <v>37</v>
      </c>
      <c r="K4271" s="46" t="s">
        <v>43</v>
      </c>
      <c r="L4271" s="46" t="s">
        <v>1955</v>
      </c>
      <c r="M4271" t="s">
        <v>583</v>
      </c>
      <c r="N4271" s="40"/>
      <c r="O4271" s="40"/>
      <c r="P4271" s="40"/>
      <c r="Q4271" s="40"/>
      <c r="R4271" s="39"/>
      <c r="S4271" s="39"/>
      <c r="T4271" s="39"/>
      <c r="U4271" s="40"/>
      <c r="V4271" s="39"/>
      <c r="W4271" s="69"/>
      <c r="Y4271" t="s">
        <v>40</v>
      </c>
      <c r="AA4271">
        <v>238</v>
      </c>
      <c r="AB4271" t="b">
        <v>0</v>
      </c>
      <c r="AD4271" s="8"/>
    </row>
    <row r="4272" ht="14.25" customHeight="1">
      <c r="A4272" s="38">
        <v>907</v>
      </c>
      <c r="B4272" s="44" t="s">
        <v>1953</v>
      </c>
      <c r="C4272" s="46" t="s">
        <v>1954</v>
      </c>
      <c r="D4272" s="46" t="s">
        <v>5043</v>
      </c>
      <c r="E4272" s="46" t="s">
        <v>5044</v>
      </c>
      <c r="F4272" s="41" t="s">
        <v>48</v>
      </c>
      <c r="G4272" s="41" t="s">
        <v>49</v>
      </c>
      <c r="H4272" s="65">
        <v>0.02781</v>
      </c>
      <c r="I4272" t="s">
        <v>37</v>
      </c>
      <c r="K4272" s="46" t="s">
        <v>43</v>
      </c>
      <c r="L4272" s="46" t="s">
        <v>1955</v>
      </c>
      <c r="M4272" t="s">
        <v>583</v>
      </c>
      <c r="N4272" s="40"/>
      <c r="O4272" s="40"/>
      <c r="P4272" s="40"/>
      <c r="Q4272" s="40"/>
      <c r="R4272" s="39"/>
      <c r="S4272" s="39"/>
      <c r="T4272" s="39"/>
      <c r="U4272" s="40"/>
      <c r="V4272" s="39"/>
      <c r="W4272" s="69"/>
      <c r="Y4272" t="s">
        <v>40</v>
      </c>
      <c r="AA4272">
        <v>238</v>
      </c>
      <c r="AB4272" t="b">
        <v>0</v>
      </c>
      <c r="AD4272" s="8"/>
    </row>
    <row r="4273" ht="14.25" customHeight="1">
      <c r="A4273" s="38">
        <v>907</v>
      </c>
      <c r="B4273" s="44" t="s">
        <v>1953</v>
      </c>
      <c r="C4273" s="46" t="s">
        <v>1954</v>
      </c>
      <c r="D4273" s="46" t="s">
        <v>5043</v>
      </c>
      <c r="E4273" s="46" t="s">
        <v>5044</v>
      </c>
      <c r="F4273" s="41" t="s">
        <v>48</v>
      </c>
      <c r="G4273" s="41" t="s">
        <v>49</v>
      </c>
      <c r="H4273" s="65">
        <v>0.02784</v>
      </c>
      <c r="I4273" t="s">
        <v>37</v>
      </c>
      <c r="K4273" s="46" t="s">
        <v>43</v>
      </c>
      <c r="L4273" s="46" t="s">
        <v>1955</v>
      </c>
      <c r="M4273" t="s">
        <v>583</v>
      </c>
      <c r="N4273" s="40"/>
      <c r="O4273" s="40"/>
      <c r="P4273" s="40"/>
      <c r="Q4273" s="40"/>
      <c r="R4273" s="39"/>
      <c r="S4273" s="39"/>
      <c r="T4273" s="39"/>
      <c r="U4273" s="40"/>
      <c r="V4273" s="39"/>
      <c r="W4273" s="69"/>
      <c r="Y4273" t="s">
        <v>40</v>
      </c>
      <c r="AA4273">
        <v>238</v>
      </c>
      <c r="AB4273" t="b">
        <v>0</v>
      </c>
      <c r="AD4273" s="8"/>
    </row>
    <row r="4274" ht="14.25" customHeight="1">
      <c r="A4274" s="38">
        <v>907</v>
      </c>
      <c r="B4274" s="44" t="s">
        <v>1953</v>
      </c>
      <c r="C4274" s="46" t="s">
        <v>1954</v>
      </c>
      <c r="D4274" s="46" t="s">
        <v>5043</v>
      </c>
      <c r="E4274" s="46" t="s">
        <v>5044</v>
      </c>
      <c r="F4274" s="41" t="s">
        <v>48</v>
      </c>
      <c r="G4274" s="41" t="s">
        <v>49</v>
      </c>
      <c r="H4274" s="65">
        <v>0.0279</v>
      </c>
      <c r="I4274" t="s">
        <v>37</v>
      </c>
      <c r="K4274" s="46" t="s">
        <v>43</v>
      </c>
      <c r="L4274" s="46" t="s">
        <v>1955</v>
      </c>
      <c r="M4274" t="s">
        <v>583</v>
      </c>
      <c r="N4274" s="40"/>
      <c r="O4274" s="40"/>
      <c r="P4274" s="40"/>
      <c r="Q4274" s="40"/>
      <c r="R4274" s="39"/>
      <c r="S4274" s="39"/>
      <c r="T4274" s="39"/>
      <c r="U4274" s="40"/>
      <c r="V4274" s="39"/>
      <c r="W4274" s="69"/>
      <c r="Y4274" t="s">
        <v>40</v>
      </c>
      <c r="AA4274">
        <v>238</v>
      </c>
      <c r="AB4274" t="b">
        <v>0</v>
      </c>
      <c r="AD4274" s="8"/>
    </row>
    <row r="4275" ht="14.25" customHeight="1">
      <c r="A4275" s="38">
        <v>907</v>
      </c>
      <c r="B4275" s="44" t="s">
        <v>1953</v>
      </c>
      <c r="C4275" s="46" t="s">
        <v>1954</v>
      </c>
      <c r="D4275" s="46" t="s">
        <v>5043</v>
      </c>
      <c r="E4275" s="46" t="s">
        <v>5044</v>
      </c>
      <c r="F4275" s="41" t="s">
        <v>48</v>
      </c>
      <c r="G4275" s="41" t="s">
        <v>49</v>
      </c>
      <c r="H4275" s="65">
        <v>0.02793</v>
      </c>
      <c r="I4275" t="s">
        <v>37</v>
      </c>
      <c r="K4275" s="46" t="s">
        <v>43</v>
      </c>
      <c r="L4275" s="46" t="s">
        <v>1955</v>
      </c>
      <c r="M4275" t="s">
        <v>583</v>
      </c>
      <c r="N4275" s="40"/>
      <c r="O4275" s="40"/>
      <c r="P4275" s="40"/>
      <c r="Q4275" s="40"/>
      <c r="R4275" s="39"/>
      <c r="S4275" s="39"/>
      <c r="T4275" s="39"/>
      <c r="U4275" s="40"/>
      <c r="V4275" s="39"/>
      <c r="W4275" s="69"/>
      <c r="Y4275" t="s">
        <v>40</v>
      </c>
      <c r="AA4275">
        <v>238</v>
      </c>
      <c r="AB4275" t="b">
        <v>0</v>
      </c>
      <c r="AD4275" s="8"/>
    </row>
    <row r="4276" ht="14.25" customHeight="1">
      <c r="A4276" s="38">
        <v>907</v>
      </c>
      <c r="B4276" s="44" t="s">
        <v>1953</v>
      </c>
      <c r="C4276" s="46" t="s">
        <v>1954</v>
      </c>
      <c r="D4276" s="46" t="s">
        <v>5043</v>
      </c>
      <c r="E4276" s="46" t="s">
        <v>5044</v>
      </c>
      <c r="F4276" s="41" t="s">
        <v>48</v>
      </c>
      <c r="G4276" s="41" t="s">
        <v>49</v>
      </c>
      <c r="H4276" s="65">
        <v>0.028</v>
      </c>
      <c r="I4276" t="s">
        <v>37</v>
      </c>
      <c r="K4276" s="46" t="s">
        <v>43</v>
      </c>
      <c r="L4276" s="46" t="s">
        <v>1955</v>
      </c>
      <c r="M4276" t="s">
        <v>583</v>
      </c>
      <c r="N4276" s="40"/>
      <c r="O4276" s="40"/>
      <c r="P4276" s="40"/>
      <c r="Q4276" s="40"/>
      <c r="R4276" s="39"/>
      <c r="S4276" s="39"/>
      <c r="T4276" s="39"/>
      <c r="U4276" s="40"/>
      <c r="V4276" s="39"/>
      <c r="W4276" s="69"/>
      <c r="Y4276" t="s">
        <v>40</v>
      </c>
      <c r="AA4276">
        <v>238</v>
      </c>
      <c r="AB4276" t="b">
        <v>0</v>
      </c>
      <c r="AD4276" s="8"/>
    </row>
    <row r="4277" ht="14.25" customHeight="1">
      <c r="A4277" s="38">
        <v>907</v>
      </c>
      <c r="B4277" s="44" t="s">
        <v>1953</v>
      </c>
      <c r="C4277" s="46" t="s">
        <v>1954</v>
      </c>
      <c r="D4277" s="46" t="s">
        <v>5043</v>
      </c>
      <c r="E4277" s="46" t="s">
        <v>5044</v>
      </c>
      <c r="F4277" s="41" t="s">
        <v>48</v>
      </c>
      <c r="G4277" s="41" t="s">
        <v>49</v>
      </c>
      <c r="H4277" s="65">
        <v>0.028</v>
      </c>
      <c r="I4277" t="s">
        <v>37</v>
      </c>
      <c r="K4277" s="46" t="s">
        <v>43</v>
      </c>
      <c r="L4277" s="46" t="s">
        <v>1955</v>
      </c>
      <c r="M4277" t="s">
        <v>583</v>
      </c>
      <c r="N4277" s="40"/>
      <c r="O4277" s="40"/>
      <c r="P4277" s="40"/>
      <c r="Q4277" s="40"/>
      <c r="R4277" s="39"/>
      <c r="S4277" s="39"/>
      <c r="T4277" s="39"/>
      <c r="U4277" s="40"/>
      <c r="V4277" s="39"/>
      <c r="W4277" s="69"/>
      <c r="Y4277" t="s">
        <v>40</v>
      </c>
      <c r="AA4277">
        <v>238</v>
      </c>
      <c r="AB4277" t="b">
        <v>0</v>
      </c>
      <c r="AD4277" s="8"/>
    </row>
    <row r="4278" ht="14.25" customHeight="1">
      <c r="A4278" s="38">
        <v>907</v>
      </c>
      <c r="B4278" s="44" t="s">
        <v>1953</v>
      </c>
      <c r="C4278" s="46" t="s">
        <v>1954</v>
      </c>
      <c r="D4278" s="46" t="s">
        <v>5043</v>
      </c>
      <c r="E4278" s="46" t="s">
        <v>5044</v>
      </c>
      <c r="F4278" s="41" t="s">
        <v>48</v>
      </c>
      <c r="G4278" s="41" t="s">
        <v>49</v>
      </c>
      <c r="H4278" s="65">
        <v>0.02805</v>
      </c>
      <c r="I4278" t="s">
        <v>37</v>
      </c>
      <c r="K4278" s="46" t="s">
        <v>43</v>
      </c>
      <c r="L4278" s="46" t="s">
        <v>1955</v>
      </c>
      <c r="M4278" t="s">
        <v>583</v>
      </c>
      <c r="N4278" s="40"/>
      <c r="O4278" s="40"/>
      <c r="P4278" s="40"/>
      <c r="Q4278" s="40"/>
      <c r="R4278" s="39"/>
      <c r="S4278" s="39"/>
      <c r="T4278" s="39"/>
      <c r="U4278" s="40"/>
      <c r="V4278" s="39"/>
      <c r="W4278" s="69"/>
      <c r="Y4278" t="s">
        <v>40</v>
      </c>
      <c r="AA4278">
        <v>238</v>
      </c>
      <c r="AB4278" t="b">
        <v>0</v>
      </c>
      <c r="AD4278" s="8"/>
    </row>
    <row r="4279" ht="14.25" customHeight="1">
      <c r="A4279" s="38">
        <v>907</v>
      </c>
      <c r="B4279" s="44" t="s">
        <v>1953</v>
      </c>
      <c r="C4279" s="46" t="s">
        <v>1954</v>
      </c>
      <c r="D4279" s="46" t="s">
        <v>5043</v>
      </c>
      <c r="E4279" s="46" t="s">
        <v>5044</v>
      </c>
      <c r="F4279" s="41" t="s">
        <v>48</v>
      </c>
      <c r="G4279" s="41" t="s">
        <v>49</v>
      </c>
      <c r="H4279" s="65">
        <v>0.02807</v>
      </c>
      <c r="I4279" t="s">
        <v>37</v>
      </c>
      <c r="K4279" s="46" t="s">
        <v>43</v>
      </c>
      <c r="L4279" s="46" t="s">
        <v>1955</v>
      </c>
      <c r="M4279" t="s">
        <v>583</v>
      </c>
      <c r="N4279" s="40"/>
      <c r="O4279" s="40"/>
      <c r="P4279" s="40"/>
      <c r="Q4279" s="40"/>
      <c r="R4279" s="39"/>
      <c r="S4279" s="39"/>
      <c r="T4279" s="39"/>
      <c r="U4279" s="40"/>
      <c r="V4279" s="39"/>
      <c r="W4279" s="69"/>
      <c r="Y4279" t="s">
        <v>40</v>
      </c>
      <c r="AA4279">
        <v>238</v>
      </c>
      <c r="AB4279" t="b">
        <v>0</v>
      </c>
      <c r="AD4279" s="8"/>
    </row>
    <row r="4280" ht="14.25" customHeight="1">
      <c r="A4280" s="38">
        <v>907</v>
      </c>
      <c r="B4280" s="44" t="s">
        <v>1953</v>
      </c>
      <c r="C4280" s="46" t="s">
        <v>1954</v>
      </c>
      <c r="D4280" s="46" t="s">
        <v>5043</v>
      </c>
      <c r="E4280" s="46" t="s">
        <v>5044</v>
      </c>
      <c r="F4280" s="41" t="s">
        <v>48</v>
      </c>
      <c r="G4280" s="41" t="s">
        <v>49</v>
      </c>
      <c r="H4280" s="65">
        <v>0.0281</v>
      </c>
      <c r="I4280" t="s">
        <v>37</v>
      </c>
      <c r="K4280" s="46" t="s">
        <v>43</v>
      </c>
      <c r="L4280" s="46" t="s">
        <v>1955</v>
      </c>
      <c r="M4280" t="s">
        <v>583</v>
      </c>
      <c r="N4280" s="40"/>
      <c r="O4280" s="40"/>
      <c r="P4280" s="40"/>
      <c r="Q4280" s="40"/>
      <c r="R4280" s="39"/>
      <c r="S4280" s="39"/>
      <c r="T4280" s="39"/>
      <c r="U4280" s="40"/>
      <c r="V4280" s="39"/>
      <c r="W4280" s="69"/>
      <c r="Y4280" t="s">
        <v>40</v>
      </c>
      <c r="AA4280">
        <v>238</v>
      </c>
      <c r="AB4280" t="b">
        <v>0</v>
      </c>
      <c r="AD4280" s="8"/>
    </row>
    <row r="4281" ht="14.25" customHeight="1">
      <c r="A4281" s="38">
        <v>907</v>
      </c>
      <c r="B4281" s="44" t="s">
        <v>1953</v>
      </c>
      <c r="C4281" s="46" t="s">
        <v>1954</v>
      </c>
      <c r="D4281" s="46" t="s">
        <v>5043</v>
      </c>
      <c r="E4281" s="46" t="s">
        <v>5044</v>
      </c>
      <c r="F4281" s="41" t="s">
        <v>48</v>
      </c>
      <c r="G4281" s="41" t="s">
        <v>49</v>
      </c>
      <c r="H4281" s="65">
        <v>0.029</v>
      </c>
      <c r="I4281" t="s">
        <v>37</v>
      </c>
      <c r="K4281" s="46" t="s">
        <v>43</v>
      </c>
      <c r="L4281" s="46" t="s">
        <v>1955</v>
      </c>
      <c r="M4281" t="s">
        <v>583</v>
      </c>
      <c r="N4281" s="40"/>
      <c r="O4281" s="40"/>
      <c r="P4281" s="40"/>
      <c r="Q4281" s="40"/>
      <c r="R4281" s="39"/>
      <c r="S4281" s="39"/>
      <c r="T4281" s="39"/>
      <c r="U4281" s="40"/>
      <c r="V4281" s="39"/>
      <c r="W4281" s="69"/>
      <c r="Y4281" t="s">
        <v>40</v>
      </c>
      <c r="AA4281">
        <v>238</v>
      </c>
      <c r="AB4281" t="b">
        <v>0</v>
      </c>
      <c r="AD4281" s="8"/>
    </row>
    <row r="4282" ht="14.25" customHeight="1">
      <c r="A4282" s="38">
        <v>912</v>
      </c>
      <c r="B4282" s="44" t="s">
        <v>5092</v>
      </c>
      <c r="C4282" s="46" t="s">
        <v>5093</v>
      </c>
      <c r="D4282" s="46" t="s">
        <v>5043</v>
      </c>
      <c r="E4282" s="46" t="s">
        <v>5044</v>
      </c>
      <c r="F4282" s="41" t="s">
        <v>434</v>
      </c>
      <c r="G4282" s="41" t="s">
        <v>593</v>
      </c>
      <c r="H4282" s="65">
        <v>3.16</v>
      </c>
      <c r="I4282" t="s">
        <v>37</v>
      </c>
      <c r="K4282" s="46" t="s">
        <v>43</v>
      </c>
      <c r="L4282" s="46" t="str">
        <f>((I4282&amp;A4282)&amp;"-")&amp;B4282</f>
        <v>REF912-Kolthoff; Lingane; Larson. The Relation between Equilibrium Constants in Water and in Other Solvents. Journal of the American Chemical Society; 60; 1938; 2514; [http://dx.doi.org/10.1021/ja01277a067]</v>
      </c>
      <c r="M4282" t="s">
        <v>583</v>
      </c>
      <c r="N4282" s="40"/>
      <c r="O4282" s="40"/>
      <c r="P4282" s="40"/>
      <c r="Q4282" s="40"/>
      <c r="R4282" s="39"/>
      <c r="S4282" s="39"/>
      <c r="T4282" s="39"/>
      <c r="U4282" s="40"/>
      <c r="V4282" s="39"/>
      <c r="W4282" s="69"/>
      <c r="Y4282" t="s">
        <v>40</v>
      </c>
      <c r="AA4282">
        <v>238</v>
      </c>
      <c r="AB4282" t="b">
        <v>0</v>
      </c>
      <c r="AD4282" s="8"/>
    </row>
    <row r="4283" ht="14.25" customHeight="1">
      <c r="A4283" s="38">
        <v>930</v>
      </c>
      <c r="B4283" s="46" t="s">
        <v>4567</v>
      </c>
      <c r="C4283" s="46" t="s">
        <v>4568</v>
      </c>
      <c r="D4283" s="46" t="s">
        <v>5043</v>
      </c>
      <c r="E4283" s="46" t="s">
        <v>5046</v>
      </c>
      <c r="F4283" s="41" t="s">
        <v>35</v>
      </c>
      <c r="G4283" s="41" t="s">
        <v>36</v>
      </c>
      <c r="H4283" s="65">
        <v>0.726</v>
      </c>
      <c r="I4283" t="s">
        <v>4569</v>
      </c>
      <c r="K4283" s="46" t="s">
        <v>998</v>
      </c>
      <c r="L4283" s="46" t="s">
        <v>4570</v>
      </c>
      <c r="M4283" t="s">
        <v>583</v>
      </c>
      <c r="N4283" s="40">
        <f>U4283*V4283</f>
        <v>17.0476107937632</v>
      </c>
      <c r="O4283" s="56">
        <v>130.2279</v>
      </c>
      <c r="P4283" s="56">
        <v>0.823</v>
      </c>
      <c r="Q4283" s="56">
        <v>1.103</v>
      </c>
      <c r="R4283" s="39">
        <f>O4283/P4283</f>
        <v>158.23560145808</v>
      </c>
      <c r="S4283" s="39">
        <f>N4283/Q4283</f>
        <v>15.455676150284</v>
      </c>
      <c r="T4283" s="39">
        <f>R4283+S4283</f>
        <v>173.691277608364</v>
      </c>
      <c r="U4283" s="40">
        <v>135.1632</v>
      </c>
      <c r="V4283" s="39">
        <v>0.126126126</v>
      </c>
      <c r="W4283" s="69">
        <f>round(((1000*V4283)/T4283),3)</f>
        <v>0.726</v>
      </c>
      <c r="Y4283" t="s">
        <v>40</v>
      </c>
      <c r="AA4283">
        <v>238</v>
      </c>
      <c r="AB4283" t="b">
        <v>1</v>
      </c>
      <c r="AD4283" s="8"/>
    </row>
    <row r="4284" ht="14.25" customHeight="1">
      <c r="A4284" s="38">
        <v>933</v>
      </c>
      <c r="B4284" s="46" t="s">
        <v>4603</v>
      </c>
      <c r="C4284" s="46" t="s">
        <v>4604</v>
      </c>
      <c r="D4284" s="46" t="s">
        <v>5043</v>
      </c>
      <c r="E4284" s="46" t="s">
        <v>5046</v>
      </c>
      <c r="F4284" s="41" t="s">
        <v>594</v>
      </c>
      <c r="G4284" s="41" t="s">
        <v>595</v>
      </c>
      <c r="H4284" s="65">
        <v>1.452</v>
      </c>
      <c r="I4284" t="s">
        <v>4605</v>
      </c>
      <c r="J4284" t="str">
        <f>getX2M(D4284,F4284,AE4284)</f>
        <v>SOLUTE CSID NOT FOUND</v>
      </c>
      <c r="K4284" s="46" t="s">
        <v>43</v>
      </c>
      <c r="L4284" s="46" t="s">
        <v>4606</v>
      </c>
      <c r="M4284" t="s">
        <v>583</v>
      </c>
      <c r="N4284" s="40">
        <f>U4284*V4284</f>
        <v>29.506762569591</v>
      </c>
      <c r="O4284" s="56">
        <v>116.2013</v>
      </c>
      <c r="P4284" s="56">
        <v>0.82</v>
      </c>
      <c r="Q4284" s="56">
        <v>1.197</v>
      </c>
      <c r="R4284" s="39">
        <f>O4284/P4284</f>
        <v>141.708902439024</v>
      </c>
      <c r="S4284" s="39">
        <f>N4284/Q4284</f>
        <v>24.6505952962331</v>
      </c>
      <c r="T4284" s="39">
        <f>R4284+S4284</f>
        <v>166.359497735258</v>
      </c>
      <c r="U4284" s="40">
        <v>122.121</v>
      </c>
      <c r="V4284" s="39">
        <v>0.241619071</v>
      </c>
      <c r="W4284" s="69">
        <f>round(((1000*V4284)/T4284),3)</f>
        <v>1.452</v>
      </c>
      <c r="Y4284" t="s">
        <v>40</v>
      </c>
      <c r="AA4284">
        <v>238</v>
      </c>
      <c r="AB4284" t="b">
        <v>1</v>
      </c>
      <c r="AD4284" s="8"/>
      <c r="AE4284">
        <v>0.1946</v>
      </c>
    </row>
    <row r="4285" ht="14.25" customHeight="1">
      <c r="A4285" s="38">
        <v>933</v>
      </c>
      <c r="B4285" s="46" t="s">
        <v>4603</v>
      </c>
      <c r="C4285" s="46" t="s">
        <v>4604</v>
      </c>
      <c r="D4285" s="46" t="s">
        <v>5043</v>
      </c>
      <c r="E4285" s="46" t="s">
        <v>5046</v>
      </c>
      <c r="F4285" s="41" t="s">
        <v>689</v>
      </c>
      <c r="G4285" s="41" t="s">
        <v>2620</v>
      </c>
      <c r="H4285" s="65">
        <v>0.938</v>
      </c>
      <c r="I4285" t="s">
        <v>4605</v>
      </c>
      <c r="J4285" t="str">
        <f>getX2M(D4285,F4285,AE4285)</f>
        <v>#N/A:thinking</v>
      </c>
      <c r="K4285" s="46" t="s">
        <v>43</v>
      </c>
      <c r="L4285" s="46" t="s">
        <v>4606</v>
      </c>
      <c r="M4285" t="s">
        <v>583</v>
      </c>
      <c r="N4285" s="40">
        <f>U4285*V4285</f>
        <v>6.9573215291499</v>
      </c>
      <c r="O4285" s="56">
        <v>41.0519</v>
      </c>
      <c r="P4285" s="56">
        <v>0.747</v>
      </c>
      <c r="Q4285" s="56">
        <v>1.197</v>
      </c>
      <c r="R4285" s="39">
        <f>O4285/P4285</f>
        <v>54.9556894243641</v>
      </c>
      <c r="S4285" s="39">
        <f>N4285/Q4285</f>
        <v>5.81229868767744</v>
      </c>
      <c r="T4285" s="39">
        <f>R4285+S4285</f>
        <v>60.7679881120416</v>
      </c>
      <c r="U4285" s="40">
        <v>122.121</v>
      </c>
      <c r="V4285" s="39">
        <v>0.0569707219</v>
      </c>
      <c r="W4285" s="69">
        <f>round(((1000*V4285)/T4285),3)</f>
        <v>0.938</v>
      </c>
      <c r="Y4285" t="s">
        <v>40</v>
      </c>
      <c r="AA4285">
        <v>238</v>
      </c>
      <c r="AB4285" t="b">
        <v>1</v>
      </c>
      <c r="AD4285" s="8"/>
      <c r="AE4285">
        <v>0.0539</v>
      </c>
    </row>
    <row r="4286" ht="14.25" customHeight="1">
      <c r="A4286" s="38">
        <v>933</v>
      </c>
      <c r="B4286" s="46" t="s">
        <v>4603</v>
      </c>
      <c r="C4286" s="46" t="s">
        <v>4604</v>
      </c>
      <c r="D4286" s="46" t="s">
        <v>5043</v>
      </c>
      <c r="E4286" s="46" t="s">
        <v>5046</v>
      </c>
      <c r="F4286" s="41" t="s">
        <v>725</v>
      </c>
      <c r="G4286" s="41" t="s">
        <v>726</v>
      </c>
      <c r="H4286" s="65">
        <v>0.081</v>
      </c>
      <c r="I4286" t="s">
        <v>4605</v>
      </c>
      <c r="J4286" t="str">
        <f>getX2M(D4286,F4286,AE4286)</f>
        <v>#N/A:thinking</v>
      </c>
      <c r="K4286" s="46" t="s">
        <v>43</v>
      </c>
      <c r="L4286" s="46" t="s">
        <v>4606</v>
      </c>
      <c r="M4286" t="s">
        <v>583</v>
      </c>
      <c r="N4286" s="40">
        <f>U4286*V4286</f>
        <v>1.5959486321487</v>
      </c>
      <c r="O4286" s="56">
        <v>114.2285</v>
      </c>
      <c r="P4286" s="56">
        <v>0.711</v>
      </c>
      <c r="Q4286" s="56">
        <v>1.197</v>
      </c>
      <c r="R4286" s="39">
        <f>O4286/P4286</f>
        <v>160.658931082982</v>
      </c>
      <c r="S4286" s="39">
        <f>N4286/Q4286</f>
        <v>1.33329041950601</v>
      </c>
      <c r="T4286" s="39">
        <f>R4286+S4286</f>
        <v>161.992221502488</v>
      </c>
      <c r="U4286" s="40">
        <v>122.121</v>
      </c>
      <c r="V4286" s="39">
        <v>0.0130685847</v>
      </c>
      <c r="W4286" s="69">
        <f>round(((1000*V4286)/T4286),3)</f>
        <v>0.081</v>
      </c>
      <c r="Y4286" t="s">
        <v>40</v>
      </c>
      <c r="AA4286">
        <v>238</v>
      </c>
      <c r="AB4286" t="b">
        <v>1</v>
      </c>
      <c r="AD4286" s="8"/>
      <c r="AE4286">
        <v>0.0129</v>
      </c>
    </row>
    <row r="4287" ht="14.25" customHeight="1">
      <c r="A4287" s="38">
        <v>937</v>
      </c>
      <c r="B4287" s="46" t="s">
        <v>5094</v>
      </c>
      <c r="C4287" s="46" t="s">
        <v>5095</v>
      </c>
      <c r="D4287" s="46" t="s">
        <v>5043</v>
      </c>
      <c r="E4287" s="46" t="s">
        <v>5046</v>
      </c>
      <c r="F4287" s="41" t="s">
        <v>485</v>
      </c>
      <c r="G4287" s="41" t="s">
        <v>665</v>
      </c>
      <c r="H4287" s="65">
        <v>2.143</v>
      </c>
      <c r="I4287" t="s">
        <v>5096</v>
      </c>
      <c r="K4287" s="46" t="s">
        <v>43</v>
      </c>
      <c r="L4287" s="46" t="s">
        <v>5097</v>
      </c>
      <c r="M4287" t="s">
        <v>583</v>
      </c>
      <c r="N4287" s="40">
        <f>U4287*V4287</f>
        <v>30.83616432621</v>
      </c>
      <c r="O4287" s="56">
        <v>74.1216</v>
      </c>
      <c r="P4287" s="56">
        <v>0.805</v>
      </c>
      <c r="Q4287" s="56">
        <v>1.197</v>
      </c>
      <c r="R4287" s="39">
        <f>O4287/P4287</f>
        <v>92.0765217391304</v>
      </c>
      <c r="S4287" s="39">
        <f>N4287/Q4287</f>
        <v>25.7612066217293</v>
      </c>
      <c r="T4287" s="39">
        <f>R4287+S4287</f>
        <v>117.83772836086</v>
      </c>
      <c r="U4287" s="40">
        <v>122.121</v>
      </c>
      <c r="V4287" s="39">
        <v>0.25250501</v>
      </c>
      <c r="W4287" s="69">
        <f>round(((1000*V4287)/T4287),3)</f>
        <v>2.143</v>
      </c>
      <c r="Y4287" t="s">
        <v>40</v>
      </c>
      <c r="AA4287">
        <v>238</v>
      </c>
      <c r="AB4287" t="b">
        <v>1</v>
      </c>
      <c r="AD4287" s="8"/>
    </row>
    <row r="4288" ht="14.25" customHeight="1">
      <c r="A4288" s="38">
        <v>937</v>
      </c>
      <c r="B4288" s="46" t="s">
        <v>5094</v>
      </c>
      <c r="C4288" s="46" t="s">
        <v>5095</v>
      </c>
      <c r="D4288" s="46" t="s">
        <v>5043</v>
      </c>
      <c r="E4288" s="46" t="s">
        <v>5046</v>
      </c>
      <c r="F4288" s="41" t="s">
        <v>598</v>
      </c>
      <c r="G4288" s="41" t="s">
        <v>599</v>
      </c>
      <c r="H4288" s="65">
        <v>1.577</v>
      </c>
      <c r="I4288" t="s">
        <v>5096</v>
      </c>
      <c r="K4288" s="46" t="s">
        <v>43</v>
      </c>
      <c r="L4288" s="46" t="s">
        <v>5097</v>
      </c>
      <c r="M4288" t="s">
        <v>583</v>
      </c>
      <c r="N4288" s="40">
        <f>U4288*V4288</f>
        <v>28.738790006571</v>
      </c>
      <c r="O4288" s="56">
        <v>102.1748</v>
      </c>
      <c r="P4288" s="56">
        <v>0.816</v>
      </c>
      <c r="Q4288" s="56">
        <v>1.197</v>
      </c>
      <c r="R4288" s="39">
        <f>O4288/P4288</f>
        <v>125.214215686275</v>
      </c>
      <c r="S4288" s="39">
        <f>N4288/Q4288</f>
        <v>24.0090142076616</v>
      </c>
      <c r="T4288" s="39">
        <f>R4288+S4288</f>
        <v>149.223229893936</v>
      </c>
      <c r="U4288" s="40">
        <v>122.121</v>
      </c>
      <c r="V4288" s="39">
        <v>0.235330451</v>
      </c>
      <c r="W4288" s="69">
        <f>round(((1000*V4288)/T4288),3)</f>
        <v>1.577</v>
      </c>
      <c r="Y4288" t="s">
        <v>40</v>
      </c>
      <c r="AA4288">
        <v>238</v>
      </c>
      <c r="AB4288" t="b">
        <v>1</v>
      </c>
      <c r="AD4288" s="8"/>
    </row>
    <row r="4289" ht="14.25" customHeight="1">
      <c r="A4289" s="38">
        <v>937</v>
      </c>
      <c r="B4289" s="46" t="s">
        <v>5094</v>
      </c>
      <c r="C4289" s="46" t="s">
        <v>5095</v>
      </c>
      <c r="D4289" s="46" t="s">
        <v>5043</v>
      </c>
      <c r="E4289" s="46" t="s">
        <v>5046</v>
      </c>
      <c r="F4289" s="41" t="s">
        <v>35</v>
      </c>
      <c r="G4289" s="41" t="s">
        <v>36</v>
      </c>
      <c r="H4289" s="65">
        <v>1.351</v>
      </c>
      <c r="I4289" t="s">
        <v>5096</v>
      </c>
      <c r="K4289" s="46" t="s">
        <v>43</v>
      </c>
      <c r="L4289" s="46" t="s">
        <v>5097</v>
      </c>
      <c r="M4289" t="s">
        <v>583</v>
      </c>
      <c r="N4289" s="40">
        <f>U4289*V4289</f>
        <v>30.282594107445</v>
      </c>
      <c r="O4289" s="56">
        <v>130.2279</v>
      </c>
      <c r="P4289" s="56">
        <v>0.823</v>
      </c>
      <c r="Q4289" s="56">
        <v>1.197</v>
      </c>
      <c r="R4289" s="39">
        <f>O4289/P4289</f>
        <v>158.23560145808</v>
      </c>
      <c r="S4289" s="39">
        <f>N4289/Q4289</f>
        <v>25.2987419443985</v>
      </c>
      <c r="T4289" s="39">
        <f>R4289+S4289</f>
        <v>183.534343402479</v>
      </c>
      <c r="U4289" s="40">
        <v>122.121</v>
      </c>
      <c r="V4289" s="39">
        <v>0.247972045</v>
      </c>
      <c r="W4289" s="69">
        <f>round(((1000*V4289)/T4289),3)</f>
        <v>1.351</v>
      </c>
      <c r="Y4289" t="s">
        <v>40</v>
      </c>
      <c r="AA4289">
        <v>238</v>
      </c>
      <c r="AB4289" t="b">
        <v>1</v>
      </c>
      <c r="AD4289" s="8"/>
    </row>
    <row r="4290" ht="14.25" customHeight="1">
      <c r="A4290" s="38">
        <v>937</v>
      </c>
      <c r="B4290" s="46" t="s">
        <v>5094</v>
      </c>
      <c r="C4290" s="46" t="s">
        <v>5095</v>
      </c>
      <c r="D4290" s="46" t="s">
        <v>5043</v>
      </c>
      <c r="E4290" s="46" t="s">
        <v>5046</v>
      </c>
      <c r="F4290" s="41" t="s">
        <v>669</v>
      </c>
      <c r="G4290" s="41" t="s">
        <v>670</v>
      </c>
      <c r="H4290" s="65">
        <v>1.711</v>
      </c>
      <c r="I4290" t="s">
        <v>5096</v>
      </c>
      <c r="K4290" s="46" t="s">
        <v>43</v>
      </c>
      <c r="L4290" s="46" t="s">
        <v>5097</v>
      </c>
      <c r="M4290" t="s">
        <v>583</v>
      </c>
      <c r="N4290" s="40">
        <f>U4290*V4290</f>
        <v>27.518750047872</v>
      </c>
      <c r="O4290" s="56">
        <v>88.1482</v>
      </c>
      <c r="P4290" s="56">
        <v>0.811</v>
      </c>
      <c r="Q4290" s="56">
        <v>1.197</v>
      </c>
      <c r="R4290" s="39">
        <f>O4290/P4290</f>
        <v>108.69075215783</v>
      </c>
      <c r="S4290" s="39">
        <f>N4290/Q4290</f>
        <v>22.9897661218647</v>
      </c>
      <c r="T4290" s="39">
        <f>R4290+S4290</f>
        <v>131.680518279694</v>
      </c>
      <c r="U4290" s="40">
        <v>122.121</v>
      </c>
      <c r="V4290" s="39">
        <v>0.225340032</v>
      </c>
      <c r="W4290" s="69">
        <f>round(((1000*V4290)/T4290),3)</f>
        <v>1.711</v>
      </c>
      <c r="Y4290" t="s">
        <v>40</v>
      </c>
      <c r="AA4290">
        <v>238</v>
      </c>
      <c r="AB4290" t="b">
        <v>1</v>
      </c>
      <c r="AD4290" s="8"/>
    </row>
    <row r="4291" ht="14.25" customHeight="1">
      <c r="A4291" s="38">
        <v>937</v>
      </c>
      <c r="B4291" s="46" t="s">
        <v>5094</v>
      </c>
      <c r="C4291" s="46" t="s">
        <v>5095</v>
      </c>
      <c r="D4291" s="46" t="s">
        <v>5043</v>
      </c>
      <c r="E4291" s="46" t="s">
        <v>5046</v>
      </c>
      <c r="F4291" s="41" t="s">
        <v>1361</v>
      </c>
      <c r="G4291" s="41" t="s">
        <v>1362</v>
      </c>
      <c r="H4291" s="65">
        <v>3.088</v>
      </c>
      <c r="I4291" t="s">
        <v>5096</v>
      </c>
      <c r="K4291" s="46" t="s">
        <v>43</v>
      </c>
      <c r="L4291" s="46" t="s">
        <v>5097</v>
      </c>
      <c r="M4291" t="s">
        <v>583</v>
      </c>
      <c r="N4291" s="40">
        <f>U4291*V4291</f>
        <v>48.7494150235323</v>
      </c>
      <c r="O4291" s="56">
        <v>88.1051</v>
      </c>
      <c r="P4291" s="56">
        <v>0.995</v>
      </c>
      <c r="Q4291" s="56">
        <v>1.197</v>
      </c>
      <c r="R4291" s="39">
        <f>O4291/P4291</f>
        <v>88.5478391959799</v>
      </c>
      <c r="S4291" s="39">
        <f>N4291/Q4291</f>
        <v>40.7263283404614</v>
      </c>
      <c r="T4291" s="39">
        <f>R4291+S4291</f>
        <v>129.274167536441</v>
      </c>
      <c r="U4291" s="40">
        <v>122.1213</v>
      </c>
      <c r="V4291" s="39">
        <v>0.399188471</v>
      </c>
      <c r="W4291" s="69">
        <f>round(((1000*V4291)/T4291),3)</f>
        <v>3.088</v>
      </c>
      <c r="Y4291" t="s">
        <v>40</v>
      </c>
      <c r="AA4291">
        <v>238</v>
      </c>
      <c r="AB4291" t="b">
        <v>1</v>
      </c>
      <c r="AD4291" s="8"/>
    </row>
    <row r="4292" ht="14.25" customHeight="1">
      <c r="A4292" s="38">
        <v>937</v>
      </c>
      <c r="B4292" s="46" t="s">
        <v>5094</v>
      </c>
      <c r="C4292" s="46" t="s">
        <v>5095</v>
      </c>
      <c r="D4292" s="46" t="s">
        <v>5043</v>
      </c>
      <c r="E4292" s="46" t="s">
        <v>5046</v>
      </c>
      <c r="F4292" s="41" t="s">
        <v>679</v>
      </c>
      <c r="G4292" s="41" t="s">
        <v>1119</v>
      </c>
      <c r="H4292" s="65">
        <v>1.622</v>
      </c>
      <c r="I4292" t="s">
        <v>5096</v>
      </c>
      <c r="K4292" s="46" t="s">
        <v>43</v>
      </c>
      <c r="L4292" s="46" t="s">
        <v>5097</v>
      </c>
      <c r="M4292" t="s">
        <v>583</v>
      </c>
      <c r="N4292" s="40">
        <f>U4292*V4292</f>
        <v>21.957574762953</v>
      </c>
      <c r="O4292" s="56">
        <v>74.1216</v>
      </c>
      <c r="P4292" s="56">
        <v>0.801</v>
      </c>
      <c r="Q4292" s="56">
        <v>1.197</v>
      </c>
      <c r="R4292" s="39">
        <f>O4292/P4292</f>
        <v>92.536329588015</v>
      </c>
      <c r="S4292" s="39">
        <f>N4292/Q4292</f>
        <v>18.3438385655414</v>
      </c>
      <c r="T4292" s="39">
        <f>R4292+S4292</f>
        <v>110.880168153556</v>
      </c>
      <c r="U4292" s="40">
        <v>122.121</v>
      </c>
      <c r="V4292" s="39">
        <v>0.179801793</v>
      </c>
      <c r="W4292" s="69">
        <f>round(((1000*V4292)/T4292),3)</f>
        <v>1.622</v>
      </c>
      <c r="Y4292" t="s">
        <v>40</v>
      </c>
      <c r="AA4292">
        <v>238</v>
      </c>
      <c r="AB4292" t="b">
        <v>1</v>
      </c>
      <c r="AD4292" s="8"/>
    </row>
    <row r="4293" ht="14.25" customHeight="1">
      <c r="A4293" s="38">
        <v>937</v>
      </c>
      <c r="B4293" s="46" t="s">
        <v>5094</v>
      </c>
      <c r="C4293" s="46" t="s">
        <v>5095</v>
      </c>
      <c r="D4293" s="46" t="s">
        <v>5043</v>
      </c>
      <c r="E4293" s="46" t="s">
        <v>5046</v>
      </c>
      <c r="F4293" s="41" t="s">
        <v>584</v>
      </c>
      <c r="G4293" s="41" t="s">
        <v>988</v>
      </c>
      <c r="H4293" s="65">
        <v>2.391</v>
      </c>
      <c r="I4293" t="s">
        <v>5096</v>
      </c>
      <c r="K4293" s="46" t="s">
        <v>43</v>
      </c>
      <c r="L4293" s="46" t="s">
        <v>5097</v>
      </c>
      <c r="M4293" t="s">
        <v>583</v>
      </c>
      <c r="N4293" s="40">
        <f>U4293*V4293</f>
        <v>29.337514220844</v>
      </c>
      <c r="O4293" s="56">
        <v>60.095</v>
      </c>
      <c r="P4293" s="56">
        <v>0.791</v>
      </c>
      <c r="Q4293" s="56">
        <v>1.197</v>
      </c>
      <c r="R4293" s="39">
        <f>O4293/P4293</f>
        <v>75.9734513274336</v>
      </c>
      <c r="S4293" s="39">
        <f>N4293/Q4293</f>
        <v>24.5092015211729</v>
      </c>
      <c r="T4293" s="39">
        <f>R4293+S4293</f>
        <v>100.482652848607</v>
      </c>
      <c r="U4293" s="40">
        <v>122.121</v>
      </c>
      <c r="V4293" s="39">
        <v>0.240233164</v>
      </c>
      <c r="W4293" s="69">
        <f>round(((1000*V4293)/T4293),3)</f>
        <v>2.391</v>
      </c>
      <c r="Y4293" t="s">
        <v>40</v>
      </c>
      <c r="AA4293">
        <v>238</v>
      </c>
      <c r="AB4293" t="b">
        <v>1</v>
      </c>
      <c r="AD4293" s="8"/>
    </row>
    <row r="4294" ht="14.25" customHeight="1">
      <c r="A4294" s="38">
        <v>937</v>
      </c>
      <c r="B4294" s="46" t="s">
        <v>5094</v>
      </c>
      <c r="C4294" s="46" t="s">
        <v>5095</v>
      </c>
      <c r="D4294" s="46" t="s">
        <v>5043</v>
      </c>
      <c r="E4294" s="46" t="s">
        <v>5046</v>
      </c>
      <c r="F4294" s="41" t="s">
        <v>586</v>
      </c>
      <c r="G4294" s="41" t="s">
        <v>587</v>
      </c>
      <c r="H4294" s="65">
        <v>2.315</v>
      </c>
      <c r="I4294" t="s">
        <v>5096</v>
      </c>
      <c r="K4294" s="46" t="s">
        <v>43</v>
      </c>
      <c r="L4294" s="46" t="s">
        <v>5097</v>
      </c>
      <c r="M4294" t="s">
        <v>583</v>
      </c>
      <c r="N4294" s="40">
        <f>U4294*V4294</f>
        <v>27.849526866351</v>
      </c>
      <c r="O4294" s="56">
        <v>58.0791</v>
      </c>
      <c r="P4294" s="56">
        <v>0.772</v>
      </c>
      <c r="Q4294" s="56">
        <v>1.197</v>
      </c>
      <c r="R4294" s="39">
        <f>O4294/P4294</f>
        <v>75.2319948186528</v>
      </c>
      <c r="S4294" s="39">
        <f>N4294/Q4294</f>
        <v>23.2661043160827</v>
      </c>
      <c r="T4294" s="39">
        <f>R4294+S4294</f>
        <v>98.4980991347356</v>
      </c>
      <c r="U4294" s="40">
        <v>122.121</v>
      </c>
      <c r="V4294" s="39">
        <v>0.228048631</v>
      </c>
      <c r="W4294" s="69">
        <f>round(((1000*V4294)/T4294),3)</f>
        <v>2.315</v>
      </c>
      <c r="Y4294" t="s">
        <v>40</v>
      </c>
      <c r="AA4294">
        <v>238</v>
      </c>
      <c r="AB4294" t="b">
        <v>1</v>
      </c>
      <c r="AD4294" s="8"/>
    </row>
    <row r="4295" ht="14.25" customHeight="1">
      <c r="A4295" s="38">
        <v>937</v>
      </c>
      <c r="B4295" s="46" t="s">
        <v>5094</v>
      </c>
      <c r="C4295" s="46" t="s">
        <v>5095</v>
      </c>
      <c r="D4295" s="46" t="s">
        <v>5043</v>
      </c>
      <c r="E4295" s="46" t="s">
        <v>5046</v>
      </c>
      <c r="F4295" s="41" t="s">
        <v>691</v>
      </c>
      <c r="G4295" s="41" t="s">
        <v>692</v>
      </c>
      <c r="H4295" s="65">
        <v>0.763</v>
      </c>
      <c r="I4295" t="s">
        <v>5096</v>
      </c>
      <c r="K4295" s="46" t="s">
        <v>43</v>
      </c>
      <c r="L4295" s="46" t="s">
        <v>5097</v>
      </c>
      <c r="M4295" t="s">
        <v>583</v>
      </c>
      <c r="N4295" s="40">
        <f>U4295*V4295</f>
        <v>9.0367703788644</v>
      </c>
      <c r="O4295" s="56">
        <v>78.1118</v>
      </c>
      <c r="P4295" s="56">
        <v>0.873</v>
      </c>
      <c r="Q4295" s="56">
        <v>1.197</v>
      </c>
      <c r="R4295" s="39">
        <f>O4295/P4295</f>
        <v>89.4751431844215</v>
      </c>
      <c r="S4295" s="39">
        <f>N4295/Q4295</f>
        <v>7.54951577181654</v>
      </c>
      <c r="T4295" s="39">
        <f>R4295+S4295</f>
        <v>97.0246589562381</v>
      </c>
      <c r="U4295" s="40">
        <v>122.121</v>
      </c>
      <c r="V4295" s="39">
        <v>0.0739984964</v>
      </c>
      <c r="W4295" s="69">
        <f>round(((1000*V4295)/T4295),3)</f>
        <v>0.763</v>
      </c>
      <c r="Y4295" t="s">
        <v>40</v>
      </c>
      <c r="AA4295">
        <v>238</v>
      </c>
      <c r="AB4295" t="b">
        <v>1</v>
      </c>
      <c r="AD4295" s="8"/>
    </row>
    <row r="4296" ht="14.25" customHeight="1">
      <c r="A4296" s="38">
        <v>937</v>
      </c>
      <c r="B4296" s="46" t="s">
        <v>5094</v>
      </c>
      <c r="C4296" s="46" t="s">
        <v>5095</v>
      </c>
      <c r="D4296" s="46" t="s">
        <v>5043</v>
      </c>
      <c r="E4296" s="46" t="s">
        <v>5046</v>
      </c>
      <c r="F4296" s="41" t="s">
        <v>588</v>
      </c>
      <c r="G4296" s="41" t="s">
        <v>989</v>
      </c>
      <c r="H4296" s="65">
        <v>1.347</v>
      </c>
      <c r="I4296" t="s">
        <v>5096</v>
      </c>
      <c r="K4296" s="46" t="s">
        <v>43</v>
      </c>
      <c r="L4296" s="46" t="s">
        <v>5097</v>
      </c>
      <c r="M4296" t="s">
        <v>583</v>
      </c>
      <c r="N4296" s="40">
        <f>U4296*V4296</f>
        <v>24.995010162456</v>
      </c>
      <c r="O4296" s="56">
        <v>116.1583</v>
      </c>
      <c r="P4296">
        <v>0.886</v>
      </c>
      <c r="Q4296" s="56">
        <v>1.197</v>
      </c>
      <c r="R4296" s="39">
        <f>O4296/P4296</f>
        <v>131.104176072235</v>
      </c>
      <c r="S4296" s="39">
        <f>N4296/Q4296</f>
        <v>20.8813785818346</v>
      </c>
      <c r="T4296" s="39">
        <f>R4296+S4296</f>
        <v>151.985554654069</v>
      </c>
      <c r="U4296" s="40">
        <v>122.121</v>
      </c>
      <c r="V4296" s="39">
        <v>0.204674136</v>
      </c>
      <c r="W4296" s="69">
        <f>round(((1000*V4296)/T4296),3)</f>
        <v>1.347</v>
      </c>
      <c r="Y4296" t="s">
        <v>40</v>
      </c>
      <c r="AA4296">
        <v>238</v>
      </c>
      <c r="AB4296" t="b">
        <v>1</v>
      </c>
      <c r="AD4296" s="8"/>
    </row>
    <row r="4297" ht="14.25" customHeight="1">
      <c r="A4297" s="38">
        <v>937</v>
      </c>
      <c r="B4297" s="46" t="s">
        <v>5094</v>
      </c>
      <c r="C4297" s="46" t="s">
        <v>5095</v>
      </c>
      <c r="D4297" s="46" t="s">
        <v>5043</v>
      </c>
      <c r="E4297" s="46" t="s">
        <v>5046</v>
      </c>
      <c r="F4297" s="41" t="s">
        <v>1123</v>
      </c>
      <c r="G4297" s="41" t="s">
        <v>4528</v>
      </c>
      <c r="H4297" s="65">
        <v>0.542</v>
      </c>
      <c r="I4297" t="s">
        <v>5096</v>
      </c>
      <c r="K4297" s="46" t="s">
        <v>43</v>
      </c>
      <c r="L4297" s="46" t="s">
        <v>5097</v>
      </c>
      <c r="M4297" t="s">
        <v>583</v>
      </c>
      <c r="N4297" s="40">
        <f>U4297*V4297</f>
        <v>6.3462838178106</v>
      </c>
      <c r="O4297" s="56">
        <v>153.8227</v>
      </c>
      <c r="P4297" s="56">
        <v>1.697</v>
      </c>
      <c r="Q4297" s="56">
        <v>1.197</v>
      </c>
      <c r="R4297" s="39">
        <f>O4297/P4297</f>
        <v>90.6439010017678</v>
      </c>
      <c r="S4297" s="39">
        <f>N4297/Q4297</f>
        <v>5.3018244091985</v>
      </c>
      <c r="T4297" s="39">
        <f>R4297+S4297</f>
        <v>95.9457254109663</v>
      </c>
      <c r="U4297" s="40">
        <v>122.121</v>
      </c>
      <c r="V4297" s="39">
        <v>0.0519671786</v>
      </c>
      <c r="W4297" s="69">
        <f>round(((1000*V4297)/T4297),3)</f>
        <v>0.542</v>
      </c>
      <c r="Y4297" t="s">
        <v>40</v>
      </c>
      <c r="AA4297">
        <v>238</v>
      </c>
      <c r="AB4297" t="b">
        <v>1</v>
      </c>
      <c r="AD4297" s="8"/>
    </row>
    <row r="4298" ht="14.25" customHeight="1">
      <c r="A4298" s="38">
        <v>937</v>
      </c>
      <c r="B4298" s="46" t="s">
        <v>5094</v>
      </c>
      <c r="C4298" s="46" t="s">
        <v>5095</v>
      </c>
      <c r="D4298" s="46" t="s">
        <v>5043</v>
      </c>
      <c r="E4298" s="46" t="s">
        <v>5046</v>
      </c>
      <c r="F4298" s="41" t="s">
        <v>1601</v>
      </c>
      <c r="G4298" s="41" t="s">
        <v>3371</v>
      </c>
      <c r="H4298" s="65">
        <v>0.85</v>
      </c>
      <c r="I4298" t="s">
        <v>5096</v>
      </c>
      <c r="K4298" s="46" t="s">
        <v>43</v>
      </c>
      <c r="L4298" s="46" t="s">
        <v>5097</v>
      </c>
      <c r="M4298" t="s">
        <v>583</v>
      </c>
      <c r="N4298" s="40">
        <f>U4298*V4298</f>
        <v>11.5198404419835</v>
      </c>
      <c r="O4298" s="56">
        <v>112.5569</v>
      </c>
      <c r="P4298" s="56">
        <v>1.11</v>
      </c>
      <c r="Q4298" s="56">
        <v>1.197</v>
      </c>
      <c r="R4298" s="39">
        <f>O4298/P4298</f>
        <v>101.402612612613</v>
      </c>
      <c r="S4298" s="39">
        <f>N4298/Q4298</f>
        <v>9.62392685211654</v>
      </c>
      <c r="T4298" s="39">
        <f>R4298+S4298</f>
        <v>111.026539464729</v>
      </c>
      <c r="U4298" s="40">
        <v>122.121</v>
      </c>
      <c r="V4298" s="39">
        <v>0.0943313635</v>
      </c>
      <c r="W4298" s="69">
        <f>round(((1000*V4298)/T4298),3)</f>
        <v>0.85</v>
      </c>
      <c r="Y4298" t="s">
        <v>40</v>
      </c>
      <c r="AA4298">
        <v>238</v>
      </c>
      <c r="AB4298" t="b">
        <v>1</v>
      </c>
      <c r="AD4298" s="8"/>
    </row>
    <row r="4299" ht="14.25" customHeight="1">
      <c r="A4299" s="38">
        <v>937</v>
      </c>
      <c r="B4299" s="46" t="s">
        <v>5094</v>
      </c>
      <c r="C4299" s="46" t="s">
        <v>5095</v>
      </c>
      <c r="D4299" s="46" t="s">
        <v>5043</v>
      </c>
      <c r="E4299" s="46" t="s">
        <v>5046</v>
      </c>
      <c r="F4299" s="41" t="s">
        <v>1603</v>
      </c>
      <c r="G4299" s="41" t="s">
        <v>1674</v>
      </c>
      <c r="H4299" s="65">
        <v>1.556</v>
      </c>
      <c r="I4299" t="s">
        <v>5096</v>
      </c>
      <c r="K4299" s="46" t="s">
        <v>43</v>
      </c>
      <c r="L4299" s="46" t="s">
        <v>5097</v>
      </c>
      <c r="M4299" t="s">
        <v>583</v>
      </c>
      <c r="N4299" s="40">
        <f>U4299*V4299</f>
        <v>17.974216231344</v>
      </c>
      <c r="O4299" s="56">
        <v>119.3776</v>
      </c>
      <c r="P4299" s="56">
        <v>1.5</v>
      </c>
      <c r="Q4299" s="56">
        <v>1.197</v>
      </c>
      <c r="R4299" s="39">
        <f>O4299/P4299</f>
        <v>79.5850666666667</v>
      </c>
      <c r="S4299" s="39">
        <f>N4299/Q4299</f>
        <v>15.0160536602707</v>
      </c>
      <c r="T4299" s="39">
        <f>R4299+S4299</f>
        <v>94.6011203269373</v>
      </c>
      <c r="U4299" s="40">
        <v>122.121</v>
      </c>
      <c r="V4299" s="39">
        <v>0.147183664</v>
      </c>
      <c r="W4299" s="69">
        <f>round(((1000*V4299)/T4299),3)</f>
        <v>1.556</v>
      </c>
      <c r="Y4299" t="s">
        <v>40</v>
      </c>
      <c r="AA4299">
        <v>238</v>
      </c>
      <c r="AB4299" t="b">
        <v>1</v>
      </c>
      <c r="AD4299" s="8"/>
    </row>
    <row r="4300" ht="14.25" customHeight="1">
      <c r="A4300" s="38">
        <v>937</v>
      </c>
      <c r="B4300" s="46" t="s">
        <v>5094</v>
      </c>
      <c r="C4300" s="46" t="s">
        <v>5095</v>
      </c>
      <c r="D4300" s="46" t="s">
        <v>5043</v>
      </c>
      <c r="E4300" s="46" t="s">
        <v>5046</v>
      </c>
      <c r="F4300" s="41" t="s">
        <v>695</v>
      </c>
      <c r="G4300" s="41" t="s">
        <v>696</v>
      </c>
      <c r="H4300" s="65">
        <v>0.096</v>
      </c>
      <c r="I4300" t="s">
        <v>5096</v>
      </c>
      <c r="K4300" s="46" t="s">
        <v>43</v>
      </c>
      <c r="L4300" s="46" t="s">
        <v>5097</v>
      </c>
      <c r="M4300" t="s">
        <v>583</v>
      </c>
      <c r="N4300" s="40">
        <f>U4300*V4300</f>
        <v>1.2584705947641</v>
      </c>
      <c r="O4300" s="56">
        <v>84.1595</v>
      </c>
      <c r="P4300" s="56">
        <v>0.79</v>
      </c>
      <c r="Q4300" s="56">
        <v>1.197</v>
      </c>
      <c r="R4300" s="39">
        <f>O4300/P4300</f>
        <v>106.531012658228</v>
      </c>
      <c r="S4300" s="39">
        <f>N4300/Q4300</f>
        <v>1.05135388033759</v>
      </c>
      <c r="T4300" s="39">
        <f>R4300+S4300</f>
        <v>107.582366538565</v>
      </c>
      <c r="U4300" s="40">
        <v>122.121</v>
      </c>
      <c r="V4300" s="39">
        <v>0.0103051121</v>
      </c>
      <c r="W4300" s="69">
        <f>round(((1000*V4300)/T4300),3)</f>
        <v>0.096</v>
      </c>
      <c r="Y4300" t="s">
        <v>40</v>
      </c>
      <c r="AA4300">
        <v>238</v>
      </c>
      <c r="AB4300" t="b">
        <v>1</v>
      </c>
      <c r="AD4300" s="8"/>
    </row>
    <row r="4301" ht="14.25" customHeight="1">
      <c r="A4301" s="38">
        <v>937</v>
      </c>
      <c r="B4301" s="46" t="s">
        <v>5094</v>
      </c>
      <c r="C4301" s="46" t="s">
        <v>5095</v>
      </c>
      <c r="D4301" s="46" t="s">
        <v>5043</v>
      </c>
      <c r="E4301" s="46" t="s">
        <v>5046</v>
      </c>
      <c r="F4301" s="41" t="s">
        <v>701</v>
      </c>
      <c r="G4301" s="41" t="s">
        <v>1834</v>
      </c>
      <c r="H4301" s="65">
        <v>0.08</v>
      </c>
      <c r="I4301" t="s">
        <v>5096</v>
      </c>
      <c r="K4301" s="46" t="s">
        <v>43</v>
      </c>
      <c r="L4301" s="46" t="s">
        <v>5097</v>
      </c>
      <c r="M4301" t="s">
        <v>583</v>
      </c>
      <c r="N4301" s="40">
        <f>U4301*V4301</f>
        <v>1.9100786119974</v>
      </c>
      <c r="O4301" s="56">
        <v>142.2817</v>
      </c>
      <c r="P4301" s="56">
        <v>0.734</v>
      </c>
      <c r="Q4301" s="56">
        <v>1.197</v>
      </c>
      <c r="R4301" s="39">
        <f>O4301/P4301</f>
        <v>193.844277929155</v>
      </c>
      <c r="S4301" s="39">
        <f>N4301/Q4301</f>
        <v>1.59572148036541</v>
      </c>
      <c r="T4301" s="39">
        <f>R4301+S4301</f>
        <v>195.439999409521</v>
      </c>
      <c r="U4301" s="40">
        <v>122.121</v>
      </c>
      <c r="V4301" s="39">
        <v>0.0156408694</v>
      </c>
      <c r="W4301" s="69">
        <f>round(((1000*V4301)/T4301),3)</f>
        <v>0.08</v>
      </c>
      <c r="Y4301" t="s">
        <v>40</v>
      </c>
      <c r="AA4301">
        <v>238</v>
      </c>
      <c r="AB4301" t="b">
        <v>1</v>
      </c>
      <c r="AD4301" s="8"/>
    </row>
    <row r="4302" ht="14.25" customHeight="1">
      <c r="A4302" s="38">
        <v>937</v>
      </c>
      <c r="B4302" s="46" t="s">
        <v>5094</v>
      </c>
      <c r="C4302" s="46" t="s">
        <v>5095</v>
      </c>
      <c r="D4302" s="46" t="s">
        <v>5043</v>
      </c>
      <c r="E4302" s="46" t="s">
        <v>5046</v>
      </c>
      <c r="F4302" s="41" t="s">
        <v>705</v>
      </c>
      <c r="G4302" s="41" t="s">
        <v>706</v>
      </c>
      <c r="H4302" s="65">
        <v>1.816</v>
      </c>
      <c r="I4302" t="s">
        <v>5096</v>
      </c>
      <c r="K4302" s="46" t="s">
        <v>43</v>
      </c>
      <c r="L4302" s="46" t="s">
        <v>5097</v>
      </c>
      <c r="M4302" t="s">
        <v>583</v>
      </c>
      <c r="N4302" s="40">
        <f>U4302*V4302</f>
        <v>27.482087125494</v>
      </c>
      <c r="O4302" s="56">
        <v>74.1216</v>
      </c>
      <c r="P4302" s="56">
        <v>0.734</v>
      </c>
      <c r="Q4302" s="56">
        <v>1.197</v>
      </c>
      <c r="R4302" s="39">
        <f>O4302/P4302</f>
        <v>100.98310626703</v>
      </c>
      <c r="S4302" s="39">
        <f>N4302/Q4302</f>
        <v>22.9591371140301</v>
      </c>
      <c r="T4302" s="39">
        <f>R4302+S4302</f>
        <v>123.94224338106</v>
      </c>
      <c r="U4302" s="40">
        <v>122.121</v>
      </c>
      <c r="V4302" s="39">
        <v>0.225039814</v>
      </c>
      <c r="W4302" s="69">
        <f>round(((1000*V4302)/T4302),3)</f>
        <v>1.816</v>
      </c>
      <c r="Y4302" t="s">
        <v>40</v>
      </c>
      <c r="AA4302">
        <v>238</v>
      </c>
      <c r="AB4302" t="b">
        <v>1</v>
      </c>
      <c r="AD4302" s="8"/>
    </row>
    <row r="4303" ht="14.25" customHeight="1">
      <c r="A4303" s="38">
        <v>937</v>
      </c>
      <c r="B4303" s="46" t="s">
        <v>5094</v>
      </c>
      <c r="C4303" s="46" t="s">
        <v>5095</v>
      </c>
      <c r="D4303" s="46" t="s">
        <v>5043</v>
      </c>
      <c r="E4303" s="46" t="s">
        <v>5046</v>
      </c>
      <c r="F4303" s="41" t="s">
        <v>3612</v>
      </c>
      <c r="G4303" s="41" t="s">
        <v>3613</v>
      </c>
      <c r="H4303" s="65">
        <v>5.294</v>
      </c>
      <c r="I4303" t="s">
        <v>5096</v>
      </c>
      <c r="K4303" s="46" t="s">
        <v>43</v>
      </c>
      <c r="L4303" s="46" t="s">
        <v>5097</v>
      </c>
      <c r="M4303" t="s">
        <v>583</v>
      </c>
      <c r="N4303" s="40">
        <f>U4303*V4303</f>
        <v>134.70549821982</v>
      </c>
      <c r="O4303" s="56">
        <v>87.1204</v>
      </c>
      <c r="P4303" s="56">
        <v>0.909</v>
      </c>
      <c r="Q4303" s="56">
        <v>1.197</v>
      </c>
      <c r="R4303" s="39">
        <f>O4303/P4303</f>
        <v>95.8420242024202</v>
      </c>
      <c r="S4303" s="39">
        <f>N4303/Q4303</f>
        <v>112.535921653985</v>
      </c>
      <c r="T4303" s="39">
        <f>R4303+S4303</f>
        <v>208.377945856405</v>
      </c>
      <c r="U4303" s="40">
        <v>122.121</v>
      </c>
      <c r="V4303" s="39">
        <v>1.10304942</v>
      </c>
      <c r="W4303" s="69">
        <f>round(((1000*V4303)/T4303),3)</f>
        <v>5.294</v>
      </c>
      <c r="Y4303" t="s">
        <v>40</v>
      </c>
      <c r="AA4303">
        <v>238</v>
      </c>
      <c r="AB4303" t="b">
        <v>1</v>
      </c>
      <c r="AD4303" s="8"/>
    </row>
    <row r="4304" ht="14.25" customHeight="1">
      <c r="A4304" s="38">
        <v>937</v>
      </c>
      <c r="B4304" s="46" t="s">
        <v>5094</v>
      </c>
      <c r="C4304" s="46" t="s">
        <v>5095</v>
      </c>
      <c r="D4304" s="46" t="s">
        <v>5043</v>
      </c>
      <c r="E4304" s="46" t="s">
        <v>5046</v>
      </c>
      <c r="F4304" s="41" t="s">
        <v>1108</v>
      </c>
      <c r="G4304" s="41" t="s">
        <v>3372</v>
      </c>
      <c r="H4304" s="65">
        <v>5.287</v>
      </c>
      <c r="I4304" t="s">
        <v>5096</v>
      </c>
      <c r="K4304" s="46" t="s">
        <v>43</v>
      </c>
      <c r="L4304" s="46" t="s">
        <v>5097</v>
      </c>
      <c r="M4304" t="s">
        <v>583</v>
      </c>
      <c r="N4304" s="40">
        <f>U4304*V4304</f>
        <v>117.755252163198</v>
      </c>
      <c r="O4304" s="56">
        <v>73.0938</v>
      </c>
      <c r="P4304" s="56">
        <v>0.87</v>
      </c>
      <c r="Q4304" s="56">
        <v>1.197</v>
      </c>
      <c r="R4304" s="39">
        <f>O4304/P4304</f>
        <v>84.0158620689655</v>
      </c>
      <c r="S4304" s="39">
        <f>N4304/Q4304</f>
        <v>98.375315090391</v>
      </c>
      <c r="T4304" s="39">
        <f>R4304+S4304</f>
        <v>182.391177159356</v>
      </c>
      <c r="U4304" s="40">
        <v>122.121</v>
      </c>
      <c r="V4304" s="39">
        <v>0.964250638</v>
      </c>
      <c r="W4304" s="69">
        <f>round(((1000*V4304)/T4304),3)</f>
        <v>5.287</v>
      </c>
      <c r="Y4304" t="s">
        <v>40</v>
      </c>
      <c r="AA4304">
        <v>238</v>
      </c>
      <c r="AB4304" t="b">
        <v>1</v>
      </c>
      <c r="AD4304" s="8"/>
    </row>
    <row r="4305" ht="14.25" customHeight="1">
      <c r="A4305" s="38">
        <v>937</v>
      </c>
      <c r="B4305" s="46" t="s">
        <v>5094</v>
      </c>
      <c r="C4305" s="46" t="s">
        <v>5095</v>
      </c>
      <c r="D4305" s="46" t="s">
        <v>5043</v>
      </c>
      <c r="E4305" s="46" t="s">
        <v>5046</v>
      </c>
      <c r="F4305" s="41" t="s">
        <v>1281</v>
      </c>
      <c r="G4305" s="41" t="s">
        <v>2411</v>
      </c>
      <c r="H4305" s="65">
        <v>5.873</v>
      </c>
      <c r="I4305" t="s">
        <v>5096</v>
      </c>
      <c r="K4305" s="46" t="s">
        <v>43</v>
      </c>
      <c r="L4305" s="46" t="s">
        <v>5097</v>
      </c>
      <c r="M4305" t="s">
        <v>583</v>
      </c>
      <c r="N4305" s="40">
        <f>U4305*V4305</f>
        <v>127.20729690765</v>
      </c>
      <c r="O4305" s="56">
        <v>78.1334</v>
      </c>
      <c r="P4305" s="56">
        <v>1.099</v>
      </c>
      <c r="Q4305" s="56">
        <v>1.197</v>
      </c>
      <c r="R4305" s="39">
        <f>O4305/P4305</f>
        <v>71.0949954504095</v>
      </c>
      <c r="S4305" s="39">
        <f>N4305/Q4305</f>
        <v>106.271760156767</v>
      </c>
      <c r="T4305" s="39">
        <f>R4305+S4305</f>
        <v>177.366755607176</v>
      </c>
      <c r="U4305" s="40">
        <v>122.121</v>
      </c>
      <c r="V4305" s="39">
        <v>1.04164965</v>
      </c>
      <c r="W4305" s="69">
        <f>round(((1000*V4305)/T4305),3)</f>
        <v>5.873</v>
      </c>
      <c r="Y4305" t="s">
        <v>40</v>
      </c>
      <c r="AA4305">
        <v>238</v>
      </c>
      <c r="AB4305" t="b">
        <v>1</v>
      </c>
      <c r="AD4305" s="8"/>
    </row>
    <row r="4306" ht="14.25" customHeight="1">
      <c r="A4306" s="38">
        <v>937</v>
      </c>
      <c r="B4306" s="46" t="s">
        <v>5094</v>
      </c>
      <c r="C4306" s="46" t="s">
        <v>5095</v>
      </c>
      <c r="D4306" s="46" t="s">
        <v>5043</v>
      </c>
      <c r="E4306" s="46" t="s">
        <v>5046</v>
      </c>
      <c r="F4306" s="41" t="s">
        <v>429</v>
      </c>
      <c r="G4306" s="41" t="s">
        <v>590</v>
      </c>
      <c r="H4306" s="65">
        <v>2.703</v>
      </c>
      <c r="I4306" t="s">
        <v>5096</v>
      </c>
      <c r="K4306" s="46" t="s">
        <v>43</v>
      </c>
      <c r="L4306" s="46" t="s">
        <v>5097</v>
      </c>
      <c r="M4306" t="s">
        <v>583</v>
      </c>
      <c r="N4306" s="40">
        <f>U4306*V4306</f>
        <v>26.607534925176</v>
      </c>
      <c r="O4306" s="56">
        <v>46.0684</v>
      </c>
      <c r="P4306" s="56">
        <v>0.7893</v>
      </c>
      <c r="Q4306" s="56">
        <v>1.197</v>
      </c>
      <c r="R4306" s="39">
        <f>O4306/P4306</f>
        <v>58.3661472190548</v>
      </c>
      <c r="S4306" s="39">
        <f>N4306/Q4306</f>
        <v>22.2285170636391</v>
      </c>
      <c r="T4306" s="39">
        <f>R4306+S4306</f>
        <v>80.5946642826939</v>
      </c>
      <c r="U4306" s="40">
        <v>122.121</v>
      </c>
      <c r="V4306" s="39">
        <v>0.217878456</v>
      </c>
      <c r="W4306" s="69">
        <f>round(((1000*V4306)/T4306),3)</f>
        <v>2.703</v>
      </c>
      <c r="Y4306" t="s">
        <v>40</v>
      </c>
      <c r="AA4306">
        <v>238</v>
      </c>
      <c r="AB4306" t="b">
        <v>1</v>
      </c>
      <c r="AD4306" s="8"/>
    </row>
    <row r="4307" ht="14.25" customHeight="1">
      <c r="A4307" s="38">
        <v>937</v>
      </c>
      <c r="B4307" s="46" t="s">
        <v>5094</v>
      </c>
      <c r="C4307" s="46" t="s">
        <v>5095</v>
      </c>
      <c r="D4307" s="46" t="s">
        <v>5043</v>
      </c>
      <c r="E4307" s="46" t="s">
        <v>5046</v>
      </c>
      <c r="F4307" s="41" t="s">
        <v>591</v>
      </c>
      <c r="G4307" s="41" t="s">
        <v>2243</v>
      </c>
      <c r="H4307" s="65">
        <v>1.67</v>
      </c>
      <c r="I4307" t="s">
        <v>5096</v>
      </c>
      <c r="K4307" s="46" t="s">
        <v>43</v>
      </c>
      <c r="L4307" s="46" t="s">
        <v>5097</v>
      </c>
      <c r="M4307" t="s">
        <v>583</v>
      </c>
      <c r="N4307" s="40">
        <f>U4307*V4307</f>
        <v>24.114181431222</v>
      </c>
      <c r="O4307" s="56">
        <v>88.1051</v>
      </c>
      <c r="P4307" s="56">
        <v>0.898</v>
      </c>
      <c r="Q4307" s="56">
        <v>1.197</v>
      </c>
      <c r="R4307" s="39">
        <f>O4307/P4307</f>
        <v>98.112583518931</v>
      </c>
      <c r="S4307" s="39">
        <f>N4307/Q4307</f>
        <v>20.1455149801353</v>
      </c>
      <c r="T4307" s="39">
        <f>R4307+S4307</f>
        <v>118.258098499066</v>
      </c>
      <c r="U4307" s="40">
        <v>122.121</v>
      </c>
      <c r="V4307" s="39">
        <v>0.197461382</v>
      </c>
      <c r="W4307" s="69">
        <f>round(((1000*V4307)/T4307),3)</f>
        <v>1.67</v>
      </c>
      <c r="Y4307" t="s">
        <v>40</v>
      </c>
      <c r="AA4307">
        <v>238</v>
      </c>
      <c r="AB4307" t="b">
        <v>1</v>
      </c>
      <c r="AD4307" s="8"/>
    </row>
    <row r="4308" ht="14.25" customHeight="1">
      <c r="A4308" s="38">
        <v>937</v>
      </c>
      <c r="B4308" s="46" t="s">
        <v>5094</v>
      </c>
      <c r="C4308" s="46" t="s">
        <v>5095</v>
      </c>
      <c r="D4308" s="46" t="s">
        <v>5043</v>
      </c>
      <c r="E4308" s="46" t="s">
        <v>5046</v>
      </c>
      <c r="F4308" s="41" t="s">
        <v>709</v>
      </c>
      <c r="G4308" s="41" t="s">
        <v>3373</v>
      </c>
      <c r="H4308" s="65">
        <v>1.459</v>
      </c>
      <c r="I4308" t="s">
        <v>5096</v>
      </c>
      <c r="J4308" t="str">
        <f>getX2M(A4308,B4308,C4308)</f>
        <v>#N/A:thinking</v>
      </c>
      <c r="K4308" s="46" t="s">
        <v>43</v>
      </c>
      <c r="L4308" s="46" t="s">
        <v>5097</v>
      </c>
      <c r="M4308" t="s">
        <v>583</v>
      </c>
      <c r="N4308" s="40">
        <f>U4308*V4308</f>
        <v>11.8423611237123</v>
      </c>
      <c r="O4308" s="56">
        <v>62.0678</v>
      </c>
      <c r="P4308" s="56">
        <v>1.097</v>
      </c>
      <c r="Q4308" s="56">
        <v>1.197</v>
      </c>
      <c r="R4308" s="39">
        <f>O4308/P4308</f>
        <v>56.579580674567</v>
      </c>
      <c r="S4308" s="39">
        <f>N4308/Q4308</f>
        <v>9.89336768898271</v>
      </c>
      <c r="T4308" s="39">
        <f>R4308+S4308</f>
        <v>66.4729483635497</v>
      </c>
      <c r="U4308" s="40">
        <v>122.121</v>
      </c>
      <c r="V4308" s="39">
        <v>0.0969723563</v>
      </c>
      <c r="W4308" s="69">
        <f>round(((1000*V4308)/T4308),3)</f>
        <v>1.459</v>
      </c>
      <c r="Y4308" t="s">
        <v>40</v>
      </c>
      <c r="AA4308">
        <v>238</v>
      </c>
      <c r="AB4308" t="b">
        <v>1</v>
      </c>
      <c r="AD4308" s="8"/>
    </row>
    <row r="4309" ht="14.25" customHeight="1">
      <c r="A4309" s="38">
        <v>937</v>
      </c>
      <c r="B4309" s="46" t="s">
        <v>5094</v>
      </c>
      <c r="C4309" s="46" t="s">
        <v>5095</v>
      </c>
      <c r="D4309" s="46" t="s">
        <v>5043</v>
      </c>
      <c r="E4309" s="46" t="s">
        <v>5046</v>
      </c>
      <c r="F4309" s="41" t="s">
        <v>999</v>
      </c>
      <c r="G4309" s="41" t="s">
        <v>1000</v>
      </c>
      <c r="H4309" s="65">
        <v>2.794</v>
      </c>
      <c r="I4309" t="s">
        <v>5096</v>
      </c>
      <c r="K4309" s="46" t="s">
        <v>43</v>
      </c>
      <c r="L4309" s="46" t="s">
        <v>5097</v>
      </c>
      <c r="M4309" t="s">
        <v>583</v>
      </c>
      <c r="N4309" s="40">
        <f>U4309*V4309</f>
        <v>21.974575227363</v>
      </c>
      <c r="O4309" s="56">
        <v>45.0406</v>
      </c>
      <c r="P4309" s="56">
        <v>0.978</v>
      </c>
      <c r="Q4309" s="56">
        <v>1.197</v>
      </c>
      <c r="R4309" s="39">
        <f>O4309/P4309</f>
        <v>46.0537832310838</v>
      </c>
      <c r="S4309" s="39">
        <f>N4309/Q4309</f>
        <v>18.3580411256165</v>
      </c>
      <c r="T4309" s="39">
        <f>R4309+S4309</f>
        <v>64.4118243567004</v>
      </c>
      <c r="U4309" s="40">
        <v>122.121</v>
      </c>
      <c r="V4309" s="39">
        <v>0.179941003</v>
      </c>
      <c r="W4309" s="69">
        <f>round(((1000*V4309)/T4309),3)</f>
        <v>2.794</v>
      </c>
      <c r="Y4309" t="s">
        <v>40</v>
      </c>
      <c r="AA4309">
        <v>238</v>
      </c>
      <c r="AB4309" t="b">
        <v>1</v>
      </c>
      <c r="AD4309" s="8"/>
    </row>
    <row r="4310" ht="14.25" customHeight="1">
      <c r="A4310" s="38">
        <v>937</v>
      </c>
      <c r="B4310" s="46" t="s">
        <v>5094</v>
      </c>
      <c r="C4310" s="46" t="s">
        <v>5095</v>
      </c>
      <c r="D4310" s="46" t="s">
        <v>5043</v>
      </c>
      <c r="E4310" s="46" t="s">
        <v>5046</v>
      </c>
      <c r="F4310" s="41" t="s">
        <v>711</v>
      </c>
      <c r="G4310" s="41" t="s">
        <v>712</v>
      </c>
      <c r="H4310" s="65">
        <v>0.081</v>
      </c>
      <c r="I4310" t="s">
        <v>5096</v>
      </c>
      <c r="K4310" s="46" t="s">
        <v>43</v>
      </c>
      <c r="L4310" s="46" t="s">
        <v>5097</v>
      </c>
      <c r="M4310" t="s">
        <v>583</v>
      </c>
      <c r="N4310" s="40">
        <f>U4310*V4310</f>
        <v>1.4457307529826</v>
      </c>
      <c r="O4310" s="56">
        <v>100.2019</v>
      </c>
      <c r="P4310" s="56">
        <v>0.695</v>
      </c>
      <c r="Q4310" s="56">
        <v>1.197</v>
      </c>
      <c r="R4310" s="39">
        <f>O4310/P4310</f>
        <v>144.175395683453</v>
      </c>
      <c r="S4310" s="39">
        <f>N4310/Q4310</f>
        <v>1.20779511527368</v>
      </c>
      <c r="T4310" s="39">
        <f>R4310+S4310</f>
        <v>145.383190798727</v>
      </c>
      <c r="U4310" s="40">
        <v>122.121</v>
      </c>
      <c r="V4310" s="39">
        <v>0.0118385106</v>
      </c>
      <c r="W4310" s="69">
        <f>round(((1000*V4310)/T4310),3)</f>
        <v>0.081</v>
      </c>
      <c r="Y4310" t="s">
        <v>40</v>
      </c>
      <c r="AA4310">
        <v>238</v>
      </c>
      <c r="AB4310" t="b">
        <v>1</v>
      </c>
      <c r="AD4310" s="8"/>
    </row>
    <row r="4311" ht="14.25" customHeight="1">
      <c r="A4311" s="38">
        <v>937</v>
      </c>
      <c r="B4311" s="46" t="s">
        <v>5094</v>
      </c>
      <c r="C4311" s="46" t="s">
        <v>5095</v>
      </c>
      <c r="D4311" s="46" t="s">
        <v>5043</v>
      </c>
      <c r="E4311" s="46" t="s">
        <v>5046</v>
      </c>
      <c r="F4311" s="41" t="s">
        <v>715</v>
      </c>
      <c r="G4311" s="41" t="s">
        <v>716</v>
      </c>
      <c r="H4311" s="65">
        <v>0.075</v>
      </c>
      <c r="I4311" t="s">
        <v>5096</v>
      </c>
      <c r="K4311" s="46" t="s">
        <v>43</v>
      </c>
      <c r="L4311" s="46" t="s">
        <v>5097</v>
      </c>
      <c r="M4311" t="s">
        <v>583</v>
      </c>
      <c r="N4311" s="40">
        <f>U4311*V4311</f>
        <v>1.1712766281876</v>
      </c>
      <c r="O4311" s="56">
        <v>86.1754</v>
      </c>
      <c r="P4311" s="56">
        <v>0.675</v>
      </c>
      <c r="Q4311" s="56">
        <v>1.197</v>
      </c>
      <c r="R4311" s="39">
        <f>O4311/P4311</f>
        <v>127.667259259259</v>
      </c>
      <c r="S4311" s="39">
        <f>N4311/Q4311</f>
        <v>0.978510132153383</v>
      </c>
      <c r="T4311" s="39">
        <f>R4311+S4311</f>
        <v>128.645769391413</v>
      </c>
      <c r="U4311" s="40">
        <v>122.121</v>
      </c>
      <c r="V4311" s="39">
        <v>0.0095911156</v>
      </c>
      <c r="W4311" s="69">
        <f>round(((1000*V4311)/T4311),3)</f>
        <v>0.075</v>
      </c>
      <c r="Y4311" t="s">
        <v>40</v>
      </c>
      <c r="AA4311">
        <v>238</v>
      </c>
      <c r="AB4311" t="b">
        <v>1</v>
      </c>
      <c r="AD4311" s="8"/>
    </row>
    <row r="4312" ht="14.25" customHeight="1">
      <c r="A4312" s="38">
        <v>937</v>
      </c>
      <c r="B4312" s="46" t="s">
        <v>5094</v>
      </c>
      <c r="C4312" s="46" t="s">
        <v>5095</v>
      </c>
      <c r="D4312" s="46" t="s">
        <v>5043</v>
      </c>
      <c r="E4312" s="46" t="s">
        <v>5046</v>
      </c>
      <c r="F4312" s="41" t="s">
        <v>434</v>
      </c>
      <c r="G4312" s="41" t="s">
        <v>593</v>
      </c>
      <c r="H4312" s="65">
        <v>3.229</v>
      </c>
      <c r="I4312" t="s">
        <v>5096</v>
      </c>
      <c r="K4312" s="46" t="s">
        <v>43</v>
      </c>
      <c r="L4312" s="46" t="s">
        <v>5097</v>
      </c>
      <c r="M4312" t="s">
        <v>583</v>
      </c>
      <c r="N4312" s="40">
        <f>U4312*V4312</f>
        <v>23.817097552401</v>
      </c>
      <c r="O4312" s="56">
        <v>32.0419</v>
      </c>
      <c r="P4312" s="56">
        <v>0.791</v>
      </c>
      <c r="Q4312" s="56">
        <v>1.197</v>
      </c>
      <c r="R4312" s="39">
        <f>O4312/P4312</f>
        <v>40.5080910240202</v>
      </c>
      <c r="S4312" s="39">
        <f>N4312/Q4312</f>
        <v>19.8973246051804</v>
      </c>
      <c r="T4312" s="39">
        <f>R4312+S4312</f>
        <v>60.4054156292007</v>
      </c>
      <c r="U4312" s="40">
        <v>122.121</v>
      </c>
      <c r="V4312" s="39">
        <v>0.195028681</v>
      </c>
      <c r="W4312" s="69">
        <f>round(((1000*V4312)/T4312),3)</f>
        <v>3.229</v>
      </c>
      <c r="Y4312" t="s">
        <v>40</v>
      </c>
      <c r="AA4312">
        <v>238</v>
      </c>
      <c r="AB4312" t="b">
        <v>1</v>
      </c>
      <c r="AD4312" s="8"/>
    </row>
    <row r="4313" ht="14.25" customHeight="1">
      <c r="A4313" s="38">
        <v>937</v>
      </c>
      <c r="B4313" s="46" t="s">
        <v>5094</v>
      </c>
      <c r="C4313" s="46" t="s">
        <v>5095</v>
      </c>
      <c r="D4313" s="46" t="s">
        <v>5043</v>
      </c>
      <c r="E4313" s="46" t="s">
        <v>5046</v>
      </c>
      <c r="F4313" s="41" t="s">
        <v>723</v>
      </c>
      <c r="G4313" s="41" t="s">
        <v>724</v>
      </c>
      <c r="H4313" s="65">
        <v>0.08</v>
      </c>
      <c r="I4313" t="s">
        <v>5096</v>
      </c>
      <c r="K4313" s="46" t="s">
        <v>43</v>
      </c>
      <c r="L4313" s="46" t="s">
        <v>5097</v>
      </c>
      <c r="M4313" t="s">
        <v>583</v>
      </c>
      <c r="N4313" s="40">
        <f>U4313*V4313</f>
        <v>1.7465322026493</v>
      </c>
      <c r="O4313" s="56">
        <v>128.2551</v>
      </c>
      <c r="P4313" s="56">
        <v>0.724</v>
      </c>
      <c r="Q4313" s="56">
        <v>1.197</v>
      </c>
      <c r="R4313" s="39">
        <f>O4313/P4313</f>
        <v>177.147928176796</v>
      </c>
      <c r="S4313" s="39">
        <f>N4313/Q4313</f>
        <v>1.45909123028346</v>
      </c>
      <c r="T4313" s="39">
        <f>R4313+S4313</f>
        <v>178.607019407079</v>
      </c>
      <c r="U4313" s="40">
        <v>122.121</v>
      </c>
      <c r="V4313" s="39">
        <v>0.0143016533</v>
      </c>
      <c r="W4313" s="69">
        <f>round(((1000*V4313)/T4313),3)</f>
        <v>0.08</v>
      </c>
      <c r="Y4313" t="s">
        <v>40</v>
      </c>
      <c r="AA4313">
        <v>238</v>
      </c>
      <c r="AB4313" t="b">
        <v>1</v>
      </c>
      <c r="AD4313" s="8"/>
    </row>
    <row r="4314" ht="14.25" customHeight="1">
      <c r="A4314" s="38">
        <v>937</v>
      </c>
      <c r="B4314" s="46" t="s">
        <v>5094</v>
      </c>
      <c r="C4314" s="46" t="s">
        <v>5095</v>
      </c>
      <c r="D4314" s="46" t="s">
        <v>5043</v>
      </c>
      <c r="E4314" s="46" t="s">
        <v>5046</v>
      </c>
      <c r="F4314" s="41" t="s">
        <v>2104</v>
      </c>
      <c r="G4314" s="41" t="s">
        <v>2105</v>
      </c>
      <c r="H4314" s="65">
        <v>0.053</v>
      </c>
      <c r="I4314" t="s">
        <v>5096</v>
      </c>
      <c r="K4314" s="46" t="s">
        <v>43</v>
      </c>
      <c r="L4314" s="46" t="s">
        <v>5097</v>
      </c>
      <c r="M4314" t="s">
        <v>583</v>
      </c>
      <c r="N4314" s="40">
        <f>U4314*V4314</f>
        <v>0.7247901622086</v>
      </c>
      <c r="O4314" s="32">
        <v>72.1488</v>
      </c>
      <c r="P4314" s="32">
        <v>0.649</v>
      </c>
      <c r="Q4314" s="56">
        <v>1.197</v>
      </c>
      <c r="R4314" s="39">
        <f>O4314/P4314</f>
        <v>111.169183359014</v>
      </c>
      <c r="S4314" s="39">
        <f>N4314/Q4314</f>
        <v>0.605505565754887</v>
      </c>
      <c r="T4314" s="39">
        <f>R4314+S4314</f>
        <v>111.774688924769</v>
      </c>
      <c r="U4314" s="40">
        <v>122.121</v>
      </c>
      <c r="V4314" s="39">
        <v>0.0059350166</v>
      </c>
      <c r="W4314" s="69">
        <f>round(((1000*V4314)/T4314),3)</f>
        <v>0.053</v>
      </c>
      <c r="Y4314" t="s">
        <v>40</v>
      </c>
      <c r="AA4314">
        <v>238</v>
      </c>
      <c r="AB4314" t="b">
        <v>1</v>
      </c>
      <c r="AD4314" s="8"/>
    </row>
    <row r="4315" ht="14.25" customHeight="1">
      <c r="A4315" s="38">
        <v>937</v>
      </c>
      <c r="B4315" s="46" t="s">
        <v>5094</v>
      </c>
      <c r="C4315" s="46" t="s">
        <v>5095</v>
      </c>
      <c r="D4315" s="46" t="s">
        <v>5043</v>
      </c>
      <c r="E4315" s="46" t="s">
        <v>5046</v>
      </c>
      <c r="F4315" s="41" t="s">
        <v>731</v>
      </c>
      <c r="G4315" s="41" t="s">
        <v>767</v>
      </c>
      <c r="H4315" s="65">
        <v>0.696</v>
      </c>
      <c r="I4315" t="s">
        <v>5096</v>
      </c>
      <c r="K4315" s="46" t="s">
        <v>43</v>
      </c>
      <c r="L4315" s="46" t="s">
        <v>5097</v>
      </c>
      <c r="M4315" t="s">
        <v>583</v>
      </c>
      <c r="N4315" s="40">
        <f>U4315*V4315</f>
        <v>9.673733438172</v>
      </c>
      <c r="O4315" s="56">
        <v>92.1384</v>
      </c>
      <c r="P4315" s="56">
        <v>0.871</v>
      </c>
      <c r="Q4315" s="56">
        <v>1.197</v>
      </c>
      <c r="R4315" s="39">
        <f>O4315/P4315</f>
        <v>105.784615384615</v>
      </c>
      <c r="S4315" s="39">
        <f>N4315/Q4315</f>
        <v>8.08164865344361</v>
      </c>
      <c r="T4315" s="39">
        <f>R4315+S4315</f>
        <v>113.866264038059</v>
      </c>
      <c r="U4315" s="40">
        <v>122.121</v>
      </c>
      <c r="V4315" s="39">
        <v>0.079214332</v>
      </c>
      <c r="W4315" s="69">
        <f>round(((1000*V4315)/T4315),3)</f>
        <v>0.696</v>
      </c>
      <c r="Y4315" t="s">
        <v>40</v>
      </c>
      <c r="AA4315">
        <v>238</v>
      </c>
      <c r="AB4315" t="b">
        <v>1</v>
      </c>
      <c r="AD4315" s="8"/>
    </row>
    <row r="4316" ht="14.25" customHeight="1">
      <c r="A4316" s="38">
        <v>938</v>
      </c>
      <c r="B4316" s="46" t="s">
        <v>5098</v>
      </c>
      <c r="C4316" s="46" t="s">
        <v>5099</v>
      </c>
      <c r="D4316" s="46" t="s">
        <v>5043</v>
      </c>
      <c r="E4316" s="46" t="s">
        <v>5046</v>
      </c>
      <c r="F4316" s="41" t="s">
        <v>485</v>
      </c>
      <c r="G4316" s="41" t="s">
        <v>665</v>
      </c>
      <c r="H4316" s="65">
        <v>2.157</v>
      </c>
      <c r="I4316" t="s">
        <v>5100</v>
      </c>
      <c r="K4316" s="46" t="s">
        <v>43</v>
      </c>
      <c r="L4316" s="46" t="s">
        <v>5101</v>
      </c>
      <c r="M4316" t="s">
        <v>583</v>
      </c>
      <c r="N4316" s="40">
        <f>U4316*V4316</f>
        <v>31.104846890424</v>
      </c>
      <c r="O4316" s="56">
        <v>74.1216</v>
      </c>
      <c r="P4316" s="56">
        <v>0.805</v>
      </c>
      <c r="Q4316" s="56">
        <v>1.197</v>
      </c>
      <c r="R4316" s="39">
        <f>O4316/P4316</f>
        <v>92.0765217391304</v>
      </c>
      <c r="S4316" s="39">
        <f>N4316/Q4316</f>
        <v>25.985669916812</v>
      </c>
      <c r="T4316" s="39">
        <f>R4316+S4316</f>
        <v>118.062191655942</v>
      </c>
      <c r="U4316" s="40">
        <v>122.121</v>
      </c>
      <c r="V4316" s="39">
        <v>0.254705144</v>
      </c>
      <c r="W4316" s="69">
        <f>round(((1000*V4316)/T4316),3)</f>
        <v>2.157</v>
      </c>
      <c r="Y4316" t="s">
        <v>40</v>
      </c>
      <c r="AA4316">
        <v>238</v>
      </c>
      <c r="AB4316" t="b">
        <v>1</v>
      </c>
      <c r="AD4316" s="8"/>
    </row>
    <row r="4317" ht="14.25" customHeight="1">
      <c r="A4317" s="38">
        <v>938</v>
      </c>
      <c r="B4317" s="46" t="s">
        <v>5098</v>
      </c>
      <c r="C4317" s="46" t="s">
        <v>5099</v>
      </c>
      <c r="D4317" s="46" t="s">
        <v>5043</v>
      </c>
      <c r="E4317" s="46" t="s">
        <v>5046</v>
      </c>
      <c r="F4317" s="41" t="s">
        <v>598</v>
      </c>
      <c r="G4317" s="41" t="s">
        <v>599</v>
      </c>
      <c r="H4317" s="65">
        <v>1.667</v>
      </c>
      <c r="I4317" t="s">
        <v>5100</v>
      </c>
      <c r="K4317" s="46" t="s">
        <v>43</v>
      </c>
      <c r="L4317" s="46" t="s">
        <v>5101</v>
      </c>
      <c r="M4317" t="s">
        <v>583</v>
      </c>
      <c r="N4317" s="40">
        <f>U4317*V4317</f>
        <v>30.721302931176</v>
      </c>
      <c r="O4317" s="56">
        <v>102.1748</v>
      </c>
      <c r="P4317" s="56">
        <v>0.816</v>
      </c>
      <c r="Q4317" s="56">
        <v>1.197</v>
      </c>
      <c r="R4317" s="39">
        <f>O4317/P4317</f>
        <v>125.214215686275</v>
      </c>
      <c r="S4317" s="39">
        <f>N4317/Q4317</f>
        <v>25.6652488982256</v>
      </c>
      <c r="T4317" s="39">
        <f>R4317+S4317</f>
        <v>150.8794645845</v>
      </c>
      <c r="U4317" s="40">
        <v>122.121</v>
      </c>
      <c r="V4317" s="39">
        <v>0.251564456</v>
      </c>
      <c r="W4317" s="69">
        <f>round(((1000*V4317)/T4317),3)</f>
        <v>1.667</v>
      </c>
      <c r="Y4317" t="s">
        <v>40</v>
      </c>
      <c r="AA4317">
        <v>238</v>
      </c>
      <c r="AB4317" t="b">
        <v>1</v>
      </c>
      <c r="AD4317" s="8"/>
    </row>
    <row r="4318" ht="14.25" customHeight="1">
      <c r="A4318" s="38">
        <v>938</v>
      </c>
      <c r="B4318" s="46" t="s">
        <v>5098</v>
      </c>
      <c r="C4318" s="46" t="s">
        <v>5099</v>
      </c>
      <c r="D4318" s="46" t="s">
        <v>5043</v>
      </c>
      <c r="E4318" s="46" t="s">
        <v>5046</v>
      </c>
      <c r="F4318" s="41" t="s">
        <v>35</v>
      </c>
      <c r="G4318" s="41" t="s">
        <v>36</v>
      </c>
      <c r="H4318" s="65">
        <v>0.854</v>
      </c>
      <c r="I4318" t="s">
        <v>5100</v>
      </c>
      <c r="K4318" s="46" t="s">
        <v>43</v>
      </c>
      <c r="L4318" s="46" t="s">
        <v>5101</v>
      </c>
      <c r="M4318" t="s">
        <v>583</v>
      </c>
      <c r="N4318" s="40">
        <f>U4318*V4318</f>
        <v>18.086807152746</v>
      </c>
      <c r="O4318" s="56">
        <v>130.2279</v>
      </c>
      <c r="P4318" s="56">
        <v>0.823</v>
      </c>
      <c r="Q4318" s="56">
        <v>1.197</v>
      </c>
      <c r="R4318" s="39">
        <f>O4318/P4318</f>
        <v>158.23560145808</v>
      </c>
      <c r="S4318" s="39">
        <f>N4318/Q4318</f>
        <v>15.110114580406</v>
      </c>
      <c r="T4318" s="39">
        <f>R4318+S4318</f>
        <v>173.345716038486</v>
      </c>
      <c r="U4318" s="40">
        <v>122.121</v>
      </c>
      <c r="V4318" s="39">
        <v>0.148105626</v>
      </c>
      <c r="W4318" s="69">
        <f>round(((1000*V4318)/T4318),3)</f>
        <v>0.854</v>
      </c>
      <c r="Y4318" t="s">
        <v>40</v>
      </c>
      <c r="AA4318">
        <v>238</v>
      </c>
      <c r="AB4318" t="b">
        <v>1</v>
      </c>
      <c r="AD4318" s="8"/>
    </row>
    <row r="4319" ht="14.25" customHeight="1">
      <c r="A4319" s="38">
        <v>938</v>
      </c>
      <c r="B4319" s="46" t="s">
        <v>5098</v>
      </c>
      <c r="C4319" s="46" t="s">
        <v>5099</v>
      </c>
      <c r="D4319" s="46" t="s">
        <v>5043</v>
      </c>
      <c r="E4319" s="46" t="s">
        <v>5046</v>
      </c>
      <c r="F4319" s="41" t="s">
        <v>669</v>
      </c>
      <c r="G4319" s="41" t="s">
        <v>670</v>
      </c>
      <c r="H4319" s="65">
        <v>2.109</v>
      </c>
      <c r="I4319" t="s">
        <v>5100</v>
      </c>
      <c r="K4319" s="46" t="s">
        <v>43</v>
      </c>
      <c r="L4319" s="46" t="s">
        <v>5101</v>
      </c>
      <c r="M4319" t="s">
        <v>583</v>
      </c>
      <c r="N4319" s="40">
        <f>U4319*V4319</f>
        <v>35.658069757344</v>
      </c>
      <c r="O4319" s="56">
        <v>88.1482</v>
      </c>
      <c r="P4319" s="56">
        <v>0.811</v>
      </c>
      <c r="Q4319" s="56">
        <v>1.197</v>
      </c>
      <c r="R4319" s="39">
        <f>O4319/P4319</f>
        <v>108.69075215783</v>
      </c>
      <c r="S4319" s="39">
        <f>N4319/Q4319</f>
        <v>29.7895319610226</v>
      </c>
      <c r="T4319" s="39">
        <f>R4319+S4319</f>
        <v>138.480284118852</v>
      </c>
      <c r="U4319" s="40">
        <v>122.121</v>
      </c>
      <c r="V4319" s="39">
        <v>0.291989664</v>
      </c>
      <c r="W4319" s="69">
        <f>round(((1000*V4319)/T4319),3)</f>
        <v>2.109</v>
      </c>
      <c r="Y4319" t="s">
        <v>40</v>
      </c>
      <c r="AA4319">
        <v>238</v>
      </c>
      <c r="AB4319" t="b">
        <v>1</v>
      </c>
      <c r="AD4319" s="8"/>
    </row>
    <row r="4320" ht="14.25" customHeight="1">
      <c r="A4320" s="38">
        <v>969</v>
      </c>
      <c r="B4320" s="46" t="s">
        <v>4172</v>
      </c>
      <c r="C4320" s="46" t="s">
        <v>1219</v>
      </c>
      <c r="D4320" s="46" t="s">
        <v>5043</v>
      </c>
      <c r="E4320" s="7" t="s">
        <v>5046</v>
      </c>
      <c r="F4320" s="41" t="s">
        <v>429</v>
      </c>
      <c r="G4320" s="41" t="s">
        <v>590</v>
      </c>
      <c r="H4320" s="23">
        <v>2.7481</v>
      </c>
      <c r="I4320" t="s">
        <v>1356</v>
      </c>
      <c r="K4320" t="s">
        <v>43</v>
      </c>
      <c r="L4320" s="46" t="s">
        <v>4573</v>
      </c>
      <c r="M4320" t="s">
        <v>583</v>
      </c>
      <c r="N4320" s="40"/>
      <c r="O4320" s="40"/>
      <c r="P4320" s="40"/>
      <c r="Q4320" s="40"/>
      <c r="R4320" s="39"/>
      <c r="S4320" s="39"/>
      <c r="T4320" s="39"/>
      <c r="U4320" s="40"/>
      <c r="V4320" s="39"/>
      <c r="W4320" s="69"/>
      <c r="Y4320" t="s">
        <v>40</v>
      </c>
      <c r="AA4320">
        <v>238</v>
      </c>
      <c r="AB4320" t="b">
        <f>if((W4320=""),false,true)</f>
        <v>0</v>
      </c>
      <c r="AD4320" s="8"/>
    </row>
    <row r="4321" ht="14.25" customHeight="1">
      <c r="A4321" s="38">
        <v>969</v>
      </c>
      <c r="B4321" s="46" t="s">
        <v>4172</v>
      </c>
      <c r="C4321" s="46" t="s">
        <v>1219</v>
      </c>
      <c r="D4321" s="46" t="s">
        <v>5043</v>
      </c>
      <c r="E4321" s="7" t="s">
        <v>5046</v>
      </c>
      <c r="F4321" s="41" t="s">
        <v>48</v>
      </c>
      <c r="G4321" s="41" t="s">
        <v>49</v>
      </c>
      <c r="H4321" s="23">
        <v>0.0284</v>
      </c>
      <c r="I4321" t="s">
        <v>1356</v>
      </c>
      <c r="K4321" t="s">
        <v>43</v>
      </c>
      <c r="L4321" s="46" t="s">
        <v>4573</v>
      </c>
      <c r="M4321" t="s">
        <v>583</v>
      </c>
      <c r="N4321" s="40"/>
      <c r="O4321" s="40"/>
      <c r="P4321" s="40"/>
      <c r="Q4321" s="40"/>
      <c r="R4321" s="39"/>
      <c r="S4321" s="39"/>
      <c r="T4321" s="39"/>
      <c r="U4321" s="40"/>
      <c r="V4321" s="39"/>
      <c r="W4321" s="69"/>
      <c r="Y4321" t="s">
        <v>40</v>
      </c>
      <c r="AA4321">
        <v>238</v>
      </c>
      <c r="AB4321" t="b">
        <f>if((W4321=""),false,true)</f>
        <v>0</v>
      </c>
      <c r="AD4321" s="8"/>
    </row>
    <row r="4322" ht="14.25" customHeight="1">
      <c r="A4322" s="38">
        <v>970</v>
      </c>
      <c r="B4322" s="46" t="s">
        <v>5102</v>
      </c>
      <c r="C4322" s="46" t="s">
        <v>5103</v>
      </c>
      <c r="D4322" s="46" t="s">
        <v>5043</v>
      </c>
      <c r="E4322" s="46" t="s">
        <v>5046</v>
      </c>
      <c r="F4322" s="41" t="s">
        <v>584</v>
      </c>
      <c r="G4322" s="41" t="s">
        <v>988</v>
      </c>
      <c r="H4322" s="65">
        <v>2.373</v>
      </c>
      <c r="I4322" t="s">
        <v>37</v>
      </c>
      <c r="K4322" s="46" t="s">
        <v>43</v>
      </c>
      <c r="L4322" s="46" t="str">
        <f>((I4322&amp;A4322)&amp;"-")&amp;B4322</f>
        <v>REF970-Long B; Li J; Zhang R; Wan L. Solubility of benzoic acid in acetone; 2-propanol; acetic acid and cyclohexane: Experimental measurement and thermodynamic modeling. Fluid Phase Equilibria 297(2010)113–120</v>
      </c>
      <c r="M4322" t="s">
        <v>583</v>
      </c>
      <c r="N4322" s="40">
        <f>U4322*V4322</f>
        <v>29.056271633901</v>
      </c>
      <c r="O4322" s="56">
        <v>60.095</v>
      </c>
      <c r="P4322" s="56">
        <v>0.791</v>
      </c>
      <c r="Q4322" s="56">
        <v>1.197</v>
      </c>
      <c r="R4322" s="39">
        <f>O4322/P4322</f>
        <v>75.9734513274336</v>
      </c>
      <c r="S4322" s="39">
        <f>N4322/Q4322</f>
        <v>24.274245308188</v>
      </c>
      <c r="T4322" s="39">
        <f>R4322+S4322</f>
        <v>100.247696635622</v>
      </c>
      <c r="U4322" s="40">
        <v>122.121</v>
      </c>
      <c r="V4322" s="39">
        <v>0.237930181</v>
      </c>
      <c r="W4322" s="69">
        <f>round(((1000*V4322)/T4322),3)</f>
        <v>2.373</v>
      </c>
      <c r="Y4322" t="s">
        <v>40</v>
      </c>
      <c r="AA4322">
        <v>238</v>
      </c>
      <c r="AB4322" t="b">
        <v>1</v>
      </c>
      <c r="AD4322" s="8"/>
    </row>
    <row r="4323" ht="14.25" customHeight="1">
      <c r="A4323" s="38">
        <v>970</v>
      </c>
      <c r="B4323" s="46" t="s">
        <v>5102</v>
      </c>
      <c r="C4323" s="46" t="s">
        <v>5103</v>
      </c>
      <c r="D4323" s="46" t="s">
        <v>5043</v>
      </c>
      <c r="E4323" s="46" t="s">
        <v>5046</v>
      </c>
      <c r="F4323" s="41" t="s">
        <v>1665</v>
      </c>
      <c r="G4323" s="5" t="s">
        <v>3370</v>
      </c>
      <c r="H4323" s="65">
        <v>2.35</v>
      </c>
      <c r="I4323" t="s">
        <v>37</v>
      </c>
      <c r="K4323" s="46" t="s">
        <v>43</v>
      </c>
      <c r="L4323" s="46" t="str">
        <f>((I4323&amp;A4323)&amp;"-")&amp;B4323</f>
        <v>REF970-Long B; Li J; Zhang R; Wan L. Solubility of benzoic acid in acetone; 2-propanol; acetic acid and cyclohexane: Experimental measurement and thermodynamic modeling. Fluid Phase Equilibria 297(2010)113–120</v>
      </c>
      <c r="M4323" t="s">
        <v>583</v>
      </c>
      <c r="N4323" s="40">
        <f>U4323*V4323</f>
        <v>21.230332362216</v>
      </c>
      <c r="O4323" s="56">
        <v>60.052</v>
      </c>
      <c r="P4323" s="56">
        <v>1.068</v>
      </c>
      <c r="Q4323" s="56">
        <v>1.197</v>
      </c>
      <c r="R4323" s="39">
        <f>O4323/P4323</f>
        <v>56.2284644194756</v>
      </c>
      <c r="S4323" s="39">
        <f>N4323/Q4323</f>
        <v>17.7362843460451</v>
      </c>
      <c r="T4323" s="39">
        <f>R4323+S4323</f>
        <v>73.9647487655208</v>
      </c>
      <c r="U4323" s="40">
        <v>122.121</v>
      </c>
      <c r="V4323" s="39">
        <v>0.173846696</v>
      </c>
      <c r="W4323" s="69">
        <f>round(((1000*V4323)/T4323),3)</f>
        <v>2.35</v>
      </c>
      <c r="Y4323" t="s">
        <v>40</v>
      </c>
      <c r="AA4323">
        <v>238</v>
      </c>
      <c r="AB4323" t="b">
        <v>1</v>
      </c>
      <c r="AD4323" s="8"/>
    </row>
    <row r="4324" ht="14.25" customHeight="1">
      <c r="A4324" s="38">
        <v>970</v>
      </c>
      <c r="B4324" s="46" t="s">
        <v>5102</v>
      </c>
      <c r="C4324" s="46" t="s">
        <v>5103</v>
      </c>
      <c r="D4324" s="46" t="s">
        <v>5043</v>
      </c>
      <c r="E4324" s="46" t="s">
        <v>5046</v>
      </c>
      <c r="F4324" s="41" t="s">
        <v>586</v>
      </c>
      <c r="G4324" s="41" t="s">
        <v>587</v>
      </c>
      <c r="H4324" s="65">
        <v>2.395</v>
      </c>
      <c r="I4324" t="s">
        <v>37</v>
      </c>
      <c r="K4324" s="46" t="s">
        <v>43</v>
      </c>
      <c r="L4324" s="46" t="str">
        <f>((I4324&amp;A4324)&amp;"-")&amp;B4324</f>
        <v>REF970-Long B; Li J; Zhang R; Wan L. Solubility of benzoic acid in acetone; 2-propanol; acetic acid and cyclohexane: Experimental measurement and thermodynamic modeling. Fluid Phase Equilibria 297(2010)113–120</v>
      </c>
      <c r="M4324" t="s">
        <v>583</v>
      </c>
      <c r="N4324" s="40">
        <f>U4324*V4324</f>
        <v>29.112436547253</v>
      </c>
      <c r="O4324" s="56">
        <v>58.0791</v>
      </c>
      <c r="P4324" s="56">
        <v>0.772</v>
      </c>
      <c r="Q4324" s="56">
        <v>1.197</v>
      </c>
      <c r="R4324" s="39">
        <f>O4324/P4324</f>
        <v>75.2319948186528</v>
      </c>
      <c r="S4324" s="39">
        <f>N4324/Q4324</f>
        <v>24.3211667061429</v>
      </c>
      <c r="T4324" s="39">
        <f>R4324+S4324</f>
        <v>99.5531615247957</v>
      </c>
      <c r="U4324" s="40">
        <v>122.121</v>
      </c>
      <c r="V4324" s="39">
        <v>0.238390093</v>
      </c>
      <c r="W4324" s="69">
        <f>round(((1000*V4324)/T4324),3)</f>
        <v>2.395</v>
      </c>
      <c r="Y4324" t="s">
        <v>40</v>
      </c>
      <c r="AA4324">
        <v>238</v>
      </c>
      <c r="AB4324" t="b">
        <v>1</v>
      </c>
      <c r="AD4324" s="8"/>
    </row>
    <row r="4325" ht="14.25" customHeight="1">
      <c r="A4325" s="38">
        <v>970</v>
      </c>
      <c r="B4325" s="46" t="s">
        <v>5102</v>
      </c>
      <c r="C4325" s="46" t="s">
        <v>5103</v>
      </c>
      <c r="D4325" s="46" t="s">
        <v>5043</v>
      </c>
      <c r="E4325" s="46" t="s">
        <v>5046</v>
      </c>
      <c r="F4325" s="41" t="s">
        <v>695</v>
      </c>
      <c r="G4325" s="41" t="s">
        <v>696</v>
      </c>
      <c r="H4325" s="65">
        <v>0.103</v>
      </c>
      <c r="I4325" t="s">
        <v>37</v>
      </c>
      <c r="K4325" s="46" t="s">
        <v>43</v>
      </c>
      <c r="L4325" s="46" t="str">
        <f>((I4325&amp;A4325)&amp;"-")&amp;B4325</f>
        <v>REF970-Long B; Li J; Zhang R; Wan L. Solubility of benzoic acid in acetone; 2-propanol; acetic acid and cyclohexane: Experimental measurement and thermodynamic modeling. Fluid Phase Equilibria 297(2010)113–120</v>
      </c>
      <c r="M4325" t="s">
        <v>583</v>
      </c>
      <c r="N4325" s="40">
        <f>U4325*V4325</f>
        <v>1.35202967883</v>
      </c>
      <c r="O4325" s="56">
        <v>84.1595</v>
      </c>
      <c r="P4325" s="56">
        <v>0.79</v>
      </c>
      <c r="Q4325" s="56">
        <v>1.197</v>
      </c>
      <c r="R4325" s="39">
        <f>O4325/P4325</f>
        <v>106.531012658228</v>
      </c>
      <c r="S4325" s="39">
        <f>N4325/Q4325</f>
        <v>1.12951518699248</v>
      </c>
      <c r="T4325" s="39">
        <f>R4325+S4325</f>
        <v>107.66052784522</v>
      </c>
      <c r="U4325" s="40">
        <v>122.121</v>
      </c>
      <c r="V4325" s="39">
        <v>0.01107123</v>
      </c>
      <c r="W4325" s="69">
        <f>round(((1000*V4325)/T4325),3)</f>
        <v>0.103</v>
      </c>
      <c r="Y4325" t="s">
        <v>40</v>
      </c>
      <c r="AA4325">
        <v>238</v>
      </c>
      <c r="AB4325" t="b">
        <v>1</v>
      </c>
      <c r="AD4325" s="8"/>
    </row>
    <row r="4326" ht="14.25" customHeight="1">
      <c r="A4326" s="38">
        <v>977</v>
      </c>
      <c r="B4326" s="47" t="s">
        <v>5104</v>
      </c>
      <c r="C4326" s="46" t="s">
        <v>5105</v>
      </c>
      <c r="D4326" s="46" t="s">
        <v>5043</v>
      </c>
      <c r="E4326" s="46" t="s">
        <v>5046</v>
      </c>
      <c r="F4326" s="41" t="s">
        <v>1603</v>
      </c>
      <c r="G4326" s="41" t="s">
        <v>1604</v>
      </c>
      <c r="H4326" s="65">
        <f>W4326</f>
        <v>0.927</v>
      </c>
      <c r="I4326" t="s">
        <v>37</v>
      </c>
      <c r="K4326" s="46" t="s">
        <v>770</v>
      </c>
      <c r="L4326" s="46" t="str">
        <f>((I4326&amp;A4326)&amp;"-")&amp;B4326</f>
        <v>REF977-Thorup; Inger. Toxicological Evaluation and Limit Values for Nonylphenol; Nonylphenol Ethoxylates; Tricresyl; Phosphates and Benzoic Acid. The Institute of Food Safety and Toxicology (Denmark). April 1999.</v>
      </c>
      <c r="M4326" t="s">
        <v>583</v>
      </c>
      <c r="N4326" s="40">
        <v>12.5</v>
      </c>
      <c r="Q4326" s="56">
        <v>1.197</v>
      </c>
      <c r="R4326" s="39">
        <v>100</v>
      </c>
      <c r="S4326" s="39">
        <f>N4326/Q4326</f>
        <v>10.4427736006683</v>
      </c>
      <c r="T4326" s="39">
        <f>R4326+S4326</f>
        <v>110.442773600668</v>
      </c>
      <c r="U4326" s="40">
        <v>122.121</v>
      </c>
      <c r="V4326" s="39">
        <f>N4326/U4326</f>
        <v>0.102357497891436</v>
      </c>
      <c r="W4326" s="69">
        <f>round(((1000*V4326)/T4326),3)</f>
        <v>0.927</v>
      </c>
      <c r="Y4326" t="s">
        <v>40</v>
      </c>
      <c r="AA4326">
        <v>238</v>
      </c>
      <c r="AB4326" t="b">
        <v>1</v>
      </c>
      <c r="AD4326" s="8"/>
    </row>
    <row r="4327" ht="14.25" customHeight="1">
      <c r="A4327" s="38">
        <v>977</v>
      </c>
      <c r="B4327" s="47" t="s">
        <v>5104</v>
      </c>
      <c r="C4327" s="46" t="s">
        <v>5105</v>
      </c>
      <c r="D4327" s="46" t="s">
        <v>5043</v>
      </c>
      <c r="E4327" s="46" t="s">
        <v>5046</v>
      </c>
      <c r="F4327" s="41" t="s">
        <v>429</v>
      </c>
      <c r="G4327" s="41" t="s">
        <v>430</v>
      </c>
      <c r="H4327" s="65">
        <f>AD4327</f>
        <v>2.7022379443339</v>
      </c>
      <c r="I4327" t="s">
        <v>37</v>
      </c>
      <c r="K4327" s="46" t="s">
        <v>770</v>
      </c>
      <c r="L4327" s="46" t="str">
        <f>((I4327&amp;A4327)&amp;"-")&amp;B4327</f>
        <v>REF977-Thorup; Inger. Toxicological Evaluation and Limit Values for Nonylphenol; Nonylphenol Ethoxylates; Tricresyl; Phosphates and Benzoic Acid. The Institute of Food Safety and Toxicology (Denmark). April 1999.</v>
      </c>
      <c r="M4327" t="s">
        <v>583</v>
      </c>
      <c r="N4327" s="40"/>
      <c r="Q4327" s="56"/>
      <c r="R4327" s="39"/>
      <c r="S4327" s="39"/>
      <c r="T4327" s="39"/>
      <c r="U4327" s="40">
        <v>122.121</v>
      </c>
      <c r="V4327" s="39"/>
      <c r="W4327" s="69"/>
      <c r="Y4327" t="s">
        <v>40</v>
      </c>
      <c r="AA4327">
        <v>238</v>
      </c>
      <c r="AB4327" t="b">
        <v>1</v>
      </c>
      <c r="AC4327">
        <v>330</v>
      </c>
      <c r="AD4327" s="8">
        <f>AC4327/U4327</f>
        <v>2.7022379443339</v>
      </c>
    </row>
    <row r="4328" ht="14.25" customHeight="1">
      <c r="A4328" s="38">
        <v>977</v>
      </c>
      <c r="B4328" s="46" t="s">
        <v>5104</v>
      </c>
      <c r="C4328" s="46" t="s">
        <v>5105</v>
      </c>
      <c r="D4328" s="46" t="s">
        <v>5043</v>
      </c>
      <c r="E4328" s="46" t="s">
        <v>5046</v>
      </c>
      <c r="F4328" s="41" t="s">
        <v>48</v>
      </c>
      <c r="G4328" s="41" t="s">
        <v>49</v>
      </c>
      <c r="H4328" s="65">
        <f>W4328</f>
        <v>0.024</v>
      </c>
      <c r="I4328" t="s">
        <v>37</v>
      </c>
      <c r="K4328" s="46" t="s">
        <v>770</v>
      </c>
      <c r="L4328" s="46" t="str">
        <f>((I4328&amp;A4328)&amp;"-")&amp;B4328</f>
        <v>REF977-Thorup; Inger. Toxicological Evaluation and Limit Values for Nonylphenol; Nonylphenol Ethoxylates; Tricresyl; Phosphates and Benzoic Acid. The Institute of Food Safety and Toxicology (Denmark). April 1999.</v>
      </c>
      <c r="M4328" t="s">
        <v>583</v>
      </c>
      <c r="N4328" s="40">
        <v>0.29</v>
      </c>
      <c r="Q4328" s="56">
        <v>1.197</v>
      </c>
      <c r="R4328" s="39">
        <v>100</v>
      </c>
      <c r="S4328" s="39">
        <f>N4328/Q4328</f>
        <v>0.242272347535505</v>
      </c>
      <c r="T4328" s="39">
        <f>R4328+S4328</f>
        <v>100.242272347536</v>
      </c>
      <c r="U4328" s="40">
        <v>122.121</v>
      </c>
      <c r="V4328" s="39">
        <f>N4328/U4328</f>
        <v>0.002374693951081</v>
      </c>
      <c r="W4328" s="69">
        <f>round(((1000*V4328)/T4328),3)</f>
        <v>0.024</v>
      </c>
      <c r="Y4328" t="s">
        <v>40</v>
      </c>
      <c r="AA4328">
        <v>238</v>
      </c>
      <c r="AB4328" t="b">
        <v>1</v>
      </c>
      <c r="AD4328" s="8"/>
    </row>
    <row r="4329" ht="14.25" customHeight="1">
      <c r="A4329" s="38">
        <v>978</v>
      </c>
      <c r="B4329" s="47" t="s">
        <v>2582</v>
      </c>
      <c r="C4329" s="46" t="s">
        <v>5106</v>
      </c>
      <c r="D4329" s="46" t="s">
        <v>5043</v>
      </c>
      <c r="E4329" s="46" t="s">
        <v>5046</v>
      </c>
      <c r="F4329" s="41" t="s">
        <v>1603</v>
      </c>
      <c r="G4329" s="41" t="s">
        <v>1604</v>
      </c>
      <c r="H4329" s="65">
        <f>W4329</f>
        <v>1.522</v>
      </c>
      <c r="I4329" t="s">
        <v>37</v>
      </c>
      <c r="K4329" s="46" t="s">
        <v>1948</v>
      </c>
      <c r="L4329" s="46" t="str">
        <f>((I4329&amp;A4329)&amp;"-")&amp;B4329</f>
        <v>REF978-Merck Index</v>
      </c>
      <c r="M4329" t="s">
        <v>583</v>
      </c>
      <c r="N4329" s="40">
        <v>22</v>
      </c>
      <c r="Q4329" s="56">
        <v>1.197</v>
      </c>
      <c r="R4329" s="39">
        <v>100</v>
      </c>
      <c r="S4329" s="39">
        <f>N4329/Q4329</f>
        <v>18.3792815371763</v>
      </c>
      <c r="T4329" s="39">
        <f>R4329+S4329</f>
        <v>118.379281537176</v>
      </c>
      <c r="U4329" s="40">
        <v>122.121</v>
      </c>
      <c r="V4329" s="39">
        <f>N4329/U4329</f>
        <v>0.180149196288927</v>
      </c>
      <c r="W4329" s="69">
        <f>round(((1000*V4329)/T4329),3)</f>
        <v>1.522</v>
      </c>
      <c r="Y4329" t="s">
        <v>40</v>
      </c>
      <c r="AA4329">
        <v>238</v>
      </c>
      <c r="AB4329" t="b">
        <v>1</v>
      </c>
      <c r="AD4329" s="8"/>
    </row>
    <row r="4330" ht="14.25" customHeight="1">
      <c r="A4330" s="38">
        <v>982</v>
      </c>
      <c r="B4330" s="44" t="s">
        <v>4607</v>
      </c>
      <c r="C4330" s="46" t="s">
        <v>1219</v>
      </c>
      <c r="D4330" s="46" t="s">
        <v>5043</v>
      </c>
      <c r="E4330" s="46" t="s">
        <v>5044</v>
      </c>
      <c r="F4330" s="41" t="s">
        <v>689</v>
      </c>
      <c r="G4330" s="41" t="s">
        <v>762</v>
      </c>
      <c r="H4330" s="65">
        <f>AD4330</f>
        <v>0.981638749929433</v>
      </c>
      <c r="I4330" t="s">
        <v>37</v>
      </c>
      <c r="K4330" s="47" t="s">
        <v>43</v>
      </c>
      <c r="L4330" s="47" t="str">
        <f>((I4330&amp;A4330)&amp;"-")&amp;B4330</f>
        <v>REF982-Perlovich; G.L. and Bauer-Brandl; A.; Thermodynamics of solutions I: Benzoic acid and acetylsalicylic acid as models for drug substances and the prediction of solubility. Pharmaceutical Research; 2003. 20: 471-478.</v>
      </c>
      <c r="M4330" t="s">
        <v>583</v>
      </c>
      <c r="N4330" s="71"/>
      <c r="O4330" s="71"/>
      <c r="P4330" s="71">
        <v>0.786</v>
      </c>
      <c r="Q4330" s="71">
        <v>1.198</v>
      </c>
      <c r="R4330" s="29"/>
      <c r="S4330" s="29"/>
      <c r="T4330" s="29"/>
      <c r="U4330" s="71">
        <v>122.1213</v>
      </c>
      <c r="V4330" s="29"/>
      <c r="W4330" s="60"/>
      <c r="Y4330" t="s">
        <v>40</v>
      </c>
      <c r="AA4330">
        <v>238</v>
      </c>
      <c r="AB4330" t="b">
        <v>0</v>
      </c>
      <c r="AD4330" s="37">
        <f>AE4330/(((AE4330*U4330)/(Q4330*1000))+(((1-AE4330)*AF4330)/(P4330*1000)))</f>
        <v>0.981638749929433</v>
      </c>
      <c r="AE4330">
        <v>0.0539</v>
      </c>
      <c r="AF4330">
        <v>41.0519</v>
      </c>
    </row>
    <row r="4331" ht="14.25" customHeight="1">
      <c r="A4331" s="38">
        <v>997</v>
      </c>
      <c r="B4331" s="44" t="s">
        <v>638</v>
      </c>
      <c r="C4331" s="46" t="s">
        <v>639</v>
      </c>
      <c r="D4331" s="46" t="s">
        <v>5043</v>
      </c>
      <c r="E4331" s="46" t="s">
        <v>5068</v>
      </c>
      <c r="F4331" s="5" t="s">
        <v>35</v>
      </c>
      <c r="G4331" s="5" t="s">
        <v>36</v>
      </c>
      <c r="H4331" s="65">
        <v>0.87096359</v>
      </c>
      <c r="I4331" t="s">
        <v>37</v>
      </c>
      <c r="K4331" s="47"/>
      <c r="L4331" s="47" t="str">
        <f>((I4331&amp;A4331)&amp;"-")&amp;B4331</f>
        <v>REF997-Kia Sepassi and Samuel H. Yalkowsky. Solubility Prediction in Octanol: A Technical Note. AAPS PharmSciTech 2006; 7 (1) Article 26</v>
      </c>
      <c r="M4331" t="s">
        <v>583</v>
      </c>
      <c r="N4331" s="71"/>
      <c r="O4331" s="71"/>
      <c r="P4331" s="71"/>
      <c r="Q4331" s="71"/>
      <c r="R4331" s="29"/>
      <c r="S4331" s="29"/>
      <c r="T4331" s="29"/>
      <c r="U4331" s="71"/>
      <c r="V4331" s="29"/>
      <c r="W4331" s="60"/>
      <c r="Y4331" t="s">
        <v>40</v>
      </c>
      <c r="AA4331">
        <v>238</v>
      </c>
      <c r="AB4331" t="b">
        <f>if((W4331=""),false,true)</f>
        <v>0</v>
      </c>
      <c r="AD4331" s="37"/>
    </row>
    <row r="4332" ht="14.25" customHeight="1">
      <c r="A4332" s="38">
        <v>1049</v>
      </c>
      <c r="B4332" s="46" t="s">
        <v>922</v>
      </c>
      <c r="C4332" s="46" t="s">
        <v>923</v>
      </c>
      <c r="D4332" s="46" t="s">
        <v>5043</v>
      </c>
      <c r="E4332" s="46" t="s">
        <v>5068</v>
      </c>
      <c r="F4332" s="7" t="s">
        <v>924</v>
      </c>
      <c r="G4332" s="7" t="s">
        <v>925</v>
      </c>
      <c r="H4332">
        <v>1.65576996346953</v>
      </c>
      <c r="I4332" t="s">
        <v>37</v>
      </c>
      <c r="K4332" s="47" t="s">
        <v>43</v>
      </c>
      <c r="L4332" s="47" t="s">
        <v>926</v>
      </c>
      <c r="M4332" t="s">
        <v>39</v>
      </c>
      <c r="N4332" s="71"/>
      <c r="O4332" s="71"/>
      <c r="P4332" s="71"/>
      <c r="Q4332" s="71"/>
      <c r="R4332" s="29"/>
      <c r="S4332" s="29"/>
      <c r="T4332" s="29"/>
      <c r="U4332" s="71"/>
      <c r="V4332" s="29"/>
      <c r="W4332" s="60"/>
      <c r="Y4332" t="s">
        <v>40</v>
      </c>
      <c r="AA4332" s="21">
        <v>238</v>
      </c>
      <c r="AB4332" t="b">
        <f>if((W4332=""),false,true)</f>
        <v>0</v>
      </c>
      <c r="AD4332" s="37"/>
    </row>
    <row r="4333" ht="14.25" customHeight="1">
      <c r="A4333" s="38">
        <v>1049</v>
      </c>
      <c r="B4333" s="46" t="s">
        <v>922</v>
      </c>
      <c r="C4333" s="46" t="s">
        <v>923</v>
      </c>
      <c r="D4333" s="46" t="s">
        <v>5043</v>
      </c>
      <c r="E4333" s="11" t="s">
        <v>5068</v>
      </c>
      <c r="F4333" s="7" t="s">
        <v>927</v>
      </c>
      <c r="G4333" s="7" t="s">
        <v>928</v>
      </c>
      <c r="H4333">
        <v>0.11271974561755</v>
      </c>
      <c r="I4333" t="s">
        <v>37</v>
      </c>
      <c r="K4333" s="47" t="s">
        <v>43</v>
      </c>
      <c r="L4333" s="47" t="s">
        <v>926</v>
      </c>
      <c r="M4333" t="s">
        <v>39</v>
      </c>
      <c r="N4333" s="71"/>
      <c r="O4333" s="71"/>
      <c r="P4333" s="71"/>
      <c r="Q4333" s="71"/>
      <c r="R4333" s="29"/>
      <c r="S4333" s="29"/>
      <c r="T4333" s="29"/>
      <c r="U4333" s="71"/>
      <c r="V4333" s="29"/>
      <c r="W4333" s="60"/>
      <c r="Y4333" t="s">
        <v>40</v>
      </c>
      <c r="AA4333">
        <v>238</v>
      </c>
      <c r="AB4333" t="b">
        <f>if((W4333=""),false,true)</f>
        <v>0</v>
      </c>
      <c r="AD4333" s="37"/>
    </row>
    <row r="4334" ht="14.25" customHeight="1">
      <c r="A4334" s="38">
        <v>1049</v>
      </c>
      <c r="B4334" s="46" t="s">
        <v>922</v>
      </c>
      <c r="C4334" s="46" t="s">
        <v>923</v>
      </c>
      <c r="D4334" s="46" t="s">
        <v>5043</v>
      </c>
      <c r="E4334" s="11" t="s">
        <v>5068</v>
      </c>
      <c r="F4334" s="7" t="s">
        <v>929</v>
      </c>
      <c r="G4334" s="7" t="s">
        <v>928</v>
      </c>
      <c r="H4334">
        <v>0.67920363261718</v>
      </c>
      <c r="I4334" t="s">
        <v>37</v>
      </c>
      <c r="K4334" s="47" t="s">
        <v>43</v>
      </c>
      <c r="L4334" s="47" t="s">
        <v>926</v>
      </c>
      <c r="M4334" t="s">
        <v>39</v>
      </c>
      <c r="N4334" s="71"/>
      <c r="O4334" s="71"/>
      <c r="P4334" s="71"/>
      <c r="Q4334" s="71"/>
      <c r="R4334" s="29"/>
      <c r="S4334" s="29"/>
      <c r="T4334" s="29"/>
      <c r="U4334" s="71"/>
      <c r="V4334" s="29"/>
      <c r="W4334" s="60"/>
      <c r="Y4334" t="s">
        <v>40</v>
      </c>
      <c r="AA4334">
        <v>238</v>
      </c>
      <c r="AB4334" t="b">
        <f>if((W4334=""),false,true)</f>
        <v>0</v>
      </c>
      <c r="AD4334" s="37"/>
    </row>
    <row r="4335" ht="14.25" customHeight="1">
      <c r="A4335" s="38">
        <v>1049</v>
      </c>
      <c r="B4335" s="46" t="s">
        <v>922</v>
      </c>
      <c r="C4335" s="46" t="s">
        <v>923</v>
      </c>
      <c r="D4335" s="46" t="s">
        <v>5043</v>
      </c>
      <c r="E4335" s="11" t="s">
        <v>5068</v>
      </c>
      <c r="F4335" s="7" t="s">
        <v>930</v>
      </c>
      <c r="G4335" s="7" t="s">
        <v>928</v>
      </c>
      <c r="H4335">
        <v>2.10377843976648</v>
      </c>
      <c r="I4335" t="s">
        <v>37</v>
      </c>
      <c r="K4335" s="47" t="s">
        <v>43</v>
      </c>
      <c r="L4335" s="47" t="s">
        <v>926</v>
      </c>
      <c r="M4335" t="s">
        <v>39</v>
      </c>
      <c r="N4335" s="71"/>
      <c r="O4335" s="71"/>
      <c r="P4335" s="71"/>
      <c r="Q4335" s="71"/>
      <c r="R4335" s="29"/>
      <c r="S4335" s="29"/>
      <c r="T4335" s="29"/>
      <c r="U4335" s="71"/>
      <c r="V4335" s="29"/>
      <c r="W4335" s="60"/>
      <c r="Y4335" t="s">
        <v>40</v>
      </c>
      <c r="AA4335">
        <v>238</v>
      </c>
      <c r="AB4335" t="b">
        <f>if((W4335=""),false,true)</f>
        <v>0</v>
      </c>
      <c r="AD4335" s="37"/>
    </row>
    <row r="4336" ht="14.25" customHeight="1">
      <c r="A4336" s="38">
        <v>1049</v>
      </c>
      <c r="B4336" s="46" t="s">
        <v>922</v>
      </c>
      <c r="C4336" s="46" t="s">
        <v>923</v>
      </c>
      <c r="D4336" s="46" t="s">
        <v>5043</v>
      </c>
      <c r="E4336" s="11" t="s">
        <v>5068</v>
      </c>
      <c r="F4336" s="11" t="s">
        <v>48</v>
      </c>
      <c r="G4336" s="11" t="s">
        <v>49</v>
      </c>
      <c r="H4336">
        <v>0.025234807724806</v>
      </c>
      <c r="I4336" t="s">
        <v>37</v>
      </c>
      <c r="K4336" s="47" t="s">
        <v>43</v>
      </c>
      <c r="L4336" s="47" t="s">
        <v>926</v>
      </c>
      <c r="M4336" t="s">
        <v>39</v>
      </c>
      <c r="N4336" s="71"/>
      <c r="O4336" s="71"/>
      <c r="P4336" s="71"/>
      <c r="Q4336" s="71"/>
      <c r="R4336" s="29"/>
      <c r="S4336" s="29"/>
      <c r="T4336" s="29"/>
      <c r="U4336" s="71"/>
      <c r="V4336" s="29"/>
      <c r="W4336" s="60"/>
      <c r="Y4336" t="s">
        <v>40</v>
      </c>
      <c r="AA4336">
        <v>238</v>
      </c>
      <c r="AB4336" t="b">
        <f>if((W4336=""),false,true)</f>
        <v>0</v>
      </c>
      <c r="AD4336" s="37"/>
    </row>
    <row r="4337" ht="14.25" customHeight="1">
      <c r="A4337" s="38">
        <v>1168</v>
      </c>
      <c r="B4337" s="46" t="s">
        <v>1613</v>
      </c>
      <c r="C4337" s="46" t="s">
        <v>577</v>
      </c>
      <c r="D4337" s="46" t="s">
        <v>5043</v>
      </c>
      <c r="E4337" s="11" t="s">
        <v>5068</v>
      </c>
      <c r="F4337" s="7" t="s">
        <v>1616</v>
      </c>
      <c r="G4337" s="7" t="s">
        <v>1617</v>
      </c>
      <c r="H4337">
        <v>2.0046658592741</v>
      </c>
      <c r="I4337" s="46" t="s">
        <v>37</v>
      </c>
      <c r="K4337" s="46"/>
      <c r="L4337" t="s">
        <v>1618</v>
      </c>
      <c r="M4337" t="s">
        <v>583</v>
      </c>
      <c r="N4337" s="40"/>
      <c r="O4337" s="40"/>
      <c r="P4337" s="40"/>
      <c r="Q4337" s="40"/>
      <c r="R4337" s="39"/>
      <c r="S4337" s="39"/>
      <c r="T4337" s="39"/>
      <c r="U4337" s="40"/>
      <c r="V4337" s="39"/>
      <c r="W4337" s="69"/>
      <c r="Y4337" t="s">
        <v>40</v>
      </c>
      <c r="AA4337">
        <v>238</v>
      </c>
      <c r="AB4337" s="46" t="b">
        <f>if((W4337=""),false,true)</f>
        <v>0</v>
      </c>
      <c r="AD4337" s="8"/>
    </row>
    <row r="4338" ht="14.25" customHeight="1">
      <c r="A4338" s="38">
        <v>1283</v>
      </c>
      <c r="B4338" s="46" t="s">
        <v>31</v>
      </c>
      <c r="C4338" s="46" t="s">
        <v>32</v>
      </c>
      <c r="D4338" s="46" t="s">
        <v>5043</v>
      </c>
      <c r="E4338" s="46" t="s">
        <v>5068</v>
      </c>
      <c r="F4338" t="s">
        <v>35</v>
      </c>
      <c r="G4338" s="46" t="s">
        <v>36</v>
      </c>
      <c r="H4338">
        <v>0.87096359</v>
      </c>
      <c r="I4338" t="s">
        <v>37</v>
      </c>
      <c r="L4338" t="s">
        <v>38</v>
      </c>
      <c r="M4338" t="s">
        <v>39</v>
      </c>
      <c r="N4338" s="40"/>
      <c r="O4338" s="40"/>
      <c r="P4338" s="40"/>
      <c r="Q4338" s="40"/>
      <c r="R4338" s="39"/>
      <c r="S4338" s="39"/>
      <c r="T4338" s="39"/>
      <c r="U4338" s="40"/>
      <c r="V4338" s="39"/>
      <c r="W4338" s="69"/>
      <c r="Y4338" t="s">
        <v>40</v>
      </c>
      <c r="AA4338">
        <v>238</v>
      </c>
      <c r="AB4338" s="46" t="b">
        <f>if((W4338=""),false,true)</f>
        <v>0</v>
      </c>
      <c r="AD4338" s="8"/>
    </row>
    <row r="4339" ht="14.25" customHeight="1">
      <c r="A4339" s="38">
        <v>1284</v>
      </c>
      <c r="B4339" s="46" t="s">
        <v>5107</v>
      </c>
      <c r="C4339" s="46" t="s">
        <v>5108</v>
      </c>
      <c r="D4339" s="46" t="s">
        <v>5043</v>
      </c>
      <c r="E4339" s="46" t="s">
        <v>5068</v>
      </c>
      <c r="F4339" t="s">
        <v>429</v>
      </c>
      <c r="G4339" s="46" t="str">
        <f>getSMILES(F4339)</f>
        <v>#N/A:thinking</v>
      </c>
      <c r="H4339">
        <v>2.7481</v>
      </c>
      <c r="I4339" t="s">
        <v>37</v>
      </c>
      <c r="L4339" t="s">
        <v>5109</v>
      </c>
      <c r="M4339" t="s">
        <v>583</v>
      </c>
      <c r="N4339" s="40"/>
      <c r="O4339" s="40"/>
      <c r="P4339" s="40"/>
      <c r="Q4339" s="40"/>
      <c r="R4339" s="39"/>
      <c r="S4339" s="39"/>
      <c r="T4339" s="39"/>
      <c r="U4339" s="40"/>
      <c r="V4339" s="39"/>
      <c r="W4339" s="69"/>
      <c r="Y4339" t="s">
        <v>40</v>
      </c>
      <c r="AA4339">
        <v>238</v>
      </c>
      <c r="AB4339" s="46" t="b">
        <v>0</v>
      </c>
      <c r="AD4339" s="8"/>
    </row>
    <row r="4340" ht="14.25" customHeight="1">
      <c r="A4340" s="38">
        <v>1284</v>
      </c>
      <c r="B4340" s="46" t="s">
        <v>5107</v>
      </c>
      <c r="C4340" s="46" t="s">
        <v>5108</v>
      </c>
      <c r="D4340" s="46" t="s">
        <v>5043</v>
      </c>
      <c r="E4340" s="46" t="s">
        <v>5068</v>
      </c>
      <c r="F4340" t="s">
        <v>2084</v>
      </c>
      <c r="G4340" s="7" t="s">
        <v>2085</v>
      </c>
      <c r="H4340">
        <v>0.0389</v>
      </c>
      <c r="I4340" t="s">
        <v>37</v>
      </c>
      <c r="L4340" t="s">
        <v>5109</v>
      </c>
      <c r="M4340" t="s">
        <v>583</v>
      </c>
      <c r="N4340" s="40"/>
      <c r="O4340" s="40"/>
      <c r="P4340" s="40"/>
      <c r="Q4340" s="40"/>
      <c r="R4340" s="39"/>
      <c r="S4340" s="39"/>
      <c r="T4340" s="39"/>
      <c r="U4340" s="40"/>
      <c r="V4340" s="39"/>
      <c r="W4340" s="69"/>
      <c r="Y4340" t="s">
        <v>40</v>
      </c>
      <c r="AA4340">
        <v>238</v>
      </c>
      <c r="AB4340" s="46" t="b">
        <v>0</v>
      </c>
      <c r="AD4340" s="8"/>
    </row>
    <row r="4341" ht="14.25" customHeight="1">
      <c r="A4341" s="38">
        <v>1284</v>
      </c>
      <c r="B4341" s="46" t="s">
        <v>5107</v>
      </c>
      <c r="C4341" s="46" t="s">
        <v>5108</v>
      </c>
      <c r="D4341" s="46" t="s">
        <v>5043</v>
      </c>
      <c r="E4341" s="46" t="s">
        <v>5068</v>
      </c>
      <c r="F4341" t="s">
        <v>2087</v>
      </c>
      <c r="G4341" s="7" t="s">
        <v>2085</v>
      </c>
      <c r="H4341">
        <v>0.0577</v>
      </c>
      <c r="I4341" t="s">
        <v>37</v>
      </c>
      <c r="L4341" t="s">
        <v>5109</v>
      </c>
      <c r="M4341" t="s">
        <v>583</v>
      </c>
      <c r="N4341" s="40"/>
      <c r="O4341" s="40"/>
      <c r="P4341" s="40"/>
      <c r="Q4341" s="40"/>
      <c r="R4341" s="39"/>
      <c r="S4341" s="39"/>
      <c r="T4341" s="39"/>
      <c r="U4341" s="40"/>
      <c r="V4341" s="39"/>
      <c r="W4341" s="69"/>
      <c r="Y4341" t="s">
        <v>40</v>
      </c>
      <c r="AA4341">
        <v>238</v>
      </c>
      <c r="AB4341" s="46" t="b">
        <v>0</v>
      </c>
      <c r="AD4341" s="8"/>
    </row>
    <row r="4342" ht="14.25" customHeight="1">
      <c r="A4342" s="38">
        <v>1284</v>
      </c>
      <c r="B4342" s="46" t="s">
        <v>5107</v>
      </c>
      <c r="C4342" s="46" t="s">
        <v>5108</v>
      </c>
      <c r="D4342" s="46" t="s">
        <v>5043</v>
      </c>
      <c r="E4342" s="46" t="s">
        <v>5068</v>
      </c>
      <c r="F4342" t="s">
        <v>2088</v>
      </c>
      <c r="G4342" s="7" t="s">
        <v>2085</v>
      </c>
      <c r="H4342">
        <v>0.1201</v>
      </c>
      <c r="I4342" t="s">
        <v>37</v>
      </c>
      <c r="L4342" t="s">
        <v>5109</v>
      </c>
      <c r="M4342" t="s">
        <v>583</v>
      </c>
      <c r="N4342" s="40"/>
      <c r="O4342" s="40"/>
      <c r="P4342" s="40"/>
      <c r="Q4342" s="40"/>
      <c r="R4342" s="39"/>
      <c r="S4342" s="39"/>
      <c r="T4342" s="39"/>
      <c r="U4342" s="40"/>
      <c r="V4342" s="39"/>
      <c r="W4342" s="69"/>
      <c r="Y4342" t="s">
        <v>40</v>
      </c>
      <c r="AA4342">
        <v>238</v>
      </c>
      <c r="AB4342" s="46" t="b">
        <v>0</v>
      </c>
      <c r="AD4342" s="8"/>
    </row>
    <row r="4343" ht="14.25" customHeight="1">
      <c r="A4343" s="38">
        <v>1284</v>
      </c>
      <c r="B4343" s="46" t="s">
        <v>5107</v>
      </c>
      <c r="C4343" s="46" t="s">
        <v>5108</v>
      </c>
      <c r="D4343" s="46" t="s">
        <v>5043</v>
      </c>
      <c r="E4343" s="46" t="s">
        <v>5068</v>
      </c>
      <c r="F4343" t="s">
        <v>2089</v>
      </c>
      <c r="G4343" s="7" t="s">
        <v>2085</v>
      </c>
      <c r="H4343">
        <v>0.3593</v>
      </c>
      <c r="I4343" t="s">
        <v>37</v>
      </c>
      <c r="L4343" t="s">
        <v>5109</v>
      </c>
      <c r="M4343" t="s">
        <v>583</v>
      </c>
      <c r="N4343" s="40"/>
      <c r="O4343" s="40"/>
      <c r="P4343" s="40"/>
      <c r="Q4343" s="40"/>
      <c r="R4343" s="39"/>
      <c r="S4343" s="39"/>
      <c r="T4343" s="39"/>
      <c r="U4343" s="40"/>
      <c r="V4343" s="39"/>
      <c r="W4343" s="69"/>
      <c r="Y4343" t="s">
        <v>40</v>
      </c>
      <c r="AA4343">
        <v>238</v>
      </c>
      <c r="AB4343" s="46" t="b">
        <v>0</v>
      </c>
      <c r="AD4343" s="8"/>
    </row>
    <row r="4344" ht="14.25" customHeight="1">
      <c r="A4344" s="38">
        <v>1284</v>
      </c>
      <c r="B4344" s="46" t="s">
        <v>5107</v>
      </c>
      <c r="C4344" s="46" t="s">
        <v>5108</v>
      </c>
      <c r="D4344" s="46" t="s">
        <v>5043</v>
      </c>
      <c r="E4344" s="46" t="s">
        <v>5068</v>
      </c>
      <c r="F4344" t="s">
        <v>2090</v>
      </c>
      <c r="G4344" s="7" t="s">
        <v>2085</v>
      </c>
      <c r="H4344">
        <v>0.7785</v>
      </c>
      <c r="I4344" t="s">
        <v>37</v>
      </c>
      <c r="L4344" t="s">
        <v>5109</v>
      </c>
      <c r="M4344" t="s">
        <v>583</v>
      </c>
      <c r="N4344" s="40"/>
      <c r="O4344" s="40"/>
      <c r="P4344" s="40"/>
      <c r="Q4344" s="40"/>
      <c r="R4344" s="39"/>
      <c r="S4344" s="39"/>
      <c r="T4344" s="39"/>
      <c r="U4344" s="40"/>
      <c r="V4344" s="39"/>
      <c r="W4344" s="69"/>
      <c r="Y4344" t="s">
        <v>40</v>
      </c>
      <c r="AA4344">
        <v>238</v>
      </c>
      <c r="AB4344" s="46" t="b">
        <v>0</v>
      </c>
      <c r="AD4344" s="8"/>
    </row>
    <row r="4345" ht="14.25" customHeight="1">
      <c r="A4345" s="38">
        <v>1284</v>
      </c>
      <c r="B4345" s="46" t="s">
        <v>5107</v>
      </c>
      <c r="C4345" s="46" t="s">
        <v>5108</v>
      </c>
      <c r="D4345" s="46" t="s">
        <v>5043</v>
      </c>
      <c r="E4345" s="46" t="s">
        <v>5068</v>
      </c>
      <c r="F4345" t="s">
        <v>2091</v>
      </c>
      <c r="G4345" s="7" t="s">
        <v>2085</v>
      </c>
      <c r="H4345">
        <v>1.3061</v>
      </c>
      <c r="I4345" t="s">
        <v>37</v>
      </c>
      <c r="L4345" t="s">
        <v>5109</v>
      </c>
      <c r="M4345" t="s">
        <v>583</v>
      </c>
      <c r="N4345" s="40"/>
      <c r="O4345" s="40"/>
      <c r="P4345" s="40"/>
      <c r="Q4345" s="40"/>
      <c r="R4345" s="39"/>
      <c r="S4345" s="39"/>
      <c r="T4345" s="39"/>
      <c r="U4345" s="40"/>
      <c r="V4345" s="39"/>
      <c r="W4345" s="69"/>
      <c r="Y4345" t="s">
        <v>40</v>
      </c>
      <c r="AA4345">
        <v>238</v>
      </c>
      <c r="AB4345" s="46" t="b">
        <v>0</v>
      </c>
      <c r="AD4345" s="8"/>
    </row>
    <row r="4346" ht="14.25" customHeight="1">
      <c r="A4346" s="38">
        <v>1284</v>
      </c>
      <c r="B4346" s="46" t="s">
        <v>5107</v>
      </c>
      <c r="C4346" s="46" t="s">
        <v>5108</v>
      </c>
      <c r="D4346" s="46" t="s">
        <v>5043</v>
      </c>
      <c r="E4346" s="46" t="s">
        <v>5068</v>
      </c>
      <c r="F4346" t="s">
        <v>2092</v>
      </c>
      <c r="G4346" s="7" t="s">
        <v>2085</v>
      </c>
      <c r="H4346">
        <v>1.7316</v>
      </c>
      <c r="I4346" t="s">
        <v>37</v>
      </c>
      <c r="L4346" t="s">
        <v>5109</v>
      </c>
      <c r="M4346" t="s">
        <v>583</v>
      </c>
      <c r="N4346" s="40"/>
      <c r="O4346" s="40"/>
      <c r="P4346" s="40"/>
      <c r="Q4346" s="40"/>
      <c r="R4346" s="39"/>
      <c r="S4346" s="39"/>
      <c r="T4346" s="39"/>
      <c r="U4346" s="40"/>
      <c r="V4346" s="39"/>
      <c r="W4346" s="69"/>
      <c r="Y4346" t="s">
        <v>40</v>
      </c>
      <c r="AA4346">
        <v>238</v>
      </c>
      <c r="AB4346" s="46" t="b">
        <v>0</v>
      </c>
      <c r="AD4346" s="8"/>
    </row>
    <row r="4347" ht="14.25" customHeight="1">
      <c r="A4347" s="38">
        <v>1284</v>
      </c>
      <c r="B4347" s="46" t="s">
        <v>5107</v>
      </c>
      <c r="C4347" s="46" t="s">
        <v>5108</v>
      </c>
      <c r="D4347" s="46" t="s">
        <v>5043</v>
      </c>
      <c r="E4347" s="46" t="s">
        <v>5068</v>
      </c>
      <c r="F4347" t="s">
        <v>2093</v>
      </c>
      <c r="G4347" s="7" t="s">
        <v>2085</v>
      </c>
      <c r="H4347">
        <v>2.2034</v>
      </c>
      <c r="I4347" t="s">
        <v>37</v>
      </c>
      <c r="L4347" t="s">
        <v>5109</v>
      </c>
      <c r="M4347" t="s">
        <v>583</v>
      </c>
      <c r="N4347" s="40"/>
      <c r="O4347" s="40"/>
      <c r="P4347" s="40"/>
      <c r="Q4347" s="40"/>
      <c r="R4347" s="39"/>
      <c r="S4347" s="39"/>
      <c r="T4347" s="39"/>
      <c r="U4347" s="40"/>
      <c r="V4347" s="39"/>
      <c r="W4347" s="69"/>
      <c r="Y4347" t="s">
        <v>40</v>
      </c>
      <c r="AA4347">
        <v>238</v>
      </c>
      <c r="AB4347" s="46" t="b">
        <v>0</v>
      </c>
      <c r="AD4347" s="8"/>
    </row>
    <row r="4348" ht="14.25" customHeight="1">
      <c r="A4348" s="38">
        <v>1284</v>
      </c>
      <c r="B4348" s="46" t="s">
        <v>5107</v>
      </c>
      <c r="C4348" s="46" t="s">
        <v>5108</v>
      </c>
      <c r="D4348" s="46" t="s">
        <v>5043</v>
      </c>
      <c r="E4348" s="46" t="s">
        <v>5068</v>
      </c>
      <c r="F4348" t="s">
        <v>2094</v>
      </c>
      <c r="G4348" s="7" t="s">
        <v>2085</v>
      </c>
      <c r="H4348">
        <v>2.6656</v>
      </c>
      <c r="I4348" t="s">
        <v>37</v>
      </c>
      <c r="L4348" t="s">
        <v>5109</v>
      </c>
      <c r="M4348" t="s">
        <v>583</v>
      </c>
      <c r="N4348" s="40"/>
      <c r="O4348" s="40"/>
      <c r="P4348" s="40"/>
      <c r="Q4348" s="40"/>
      <c r="R4348" s="39"/>
      <c r="S4348" s="39"/>
      <c r="T4348" s="39"/>
      <c r="U4348" s="40"/>
      <c r="V4348" s="39"/>
      <c r="W4348" s="69"/>
      <c r="Y4348" t="s">
        <v>40</v>
      </c>
      <c r="AA4348">
        <v>238</v>
      </c>
      <c r="AB4348" s="46" t="b">
        <v>0</v>
      </c>
      <c r="AD4348" s="8"/>
    </row>
    <row r="4349" ht="14.25" customHeight="1">
      <c r="A4349" s="38">
        <v>1285</v>
      </c>
      <c r="B4349" s="46" t="s">
        <v>5110</v>
      </c>
      <c r="C4349" s="46" t="s">
        <v>5111</v>
      </c>
      <c r="D4349" s="46" t="s">
        <v>5043</v>
      </c>
      <c r="E4349" s="46" t="s">
        <v>5068</v>
      </c>
      <c r="F4349" t="s">
        <v>2084</v>
      </c>
      <c r="G4349" s="7" t="s">
        <v>2085</v>
      </c>
      <c r="H4349">
        <v>0.0356</v>
      </c>
      <c r="I4349" t="s">
        <v>37</v>
      </c>
      <c r="L4349" t="s">
        <v>5112</v>
      </c>
      <c r="M4349" t="s">
        <v>583</v>
      </c>
      <c r="N4349" s="40"/>
      <c r="O4349" s="40"/>
      <c r="P4349" s="40"/>
      <c r="Q4349" s="40"/>
      <c r="R4349" s="39"/>
      <c r="S4349" s="39"/>
      <c r="T4349" s="39"/>
      <c r="U4349" s="40"/>
      <c r="V4349" s="39"/>
      <c r="W4349" s="69"/>
      <c r="Y4349" t="s">
        <v>40</v>
      </c>
      <c r="AA4349">
        <v>238</v>
      </c>
      <c r="AB4349" s="46" t="b">
        <v>0</v>
      </c>
      <c r="AD4349" s="8"/>
    </row>
    <row r="4350" ht="14.25" customHeight="1">
      <c r="A4350" s="38">
        <v>1286</v>
      </c>
      <c r="B4350" s="46" t="s">
        <v>5113</v>
      </c>
      <c r="C4350" s="46" t="s">
        <v>5114</v>
      </c>
      <c r="D4350" s="46" t="s">
        <v>5043</v>
      </c>
      <c r="E4350" s="46" t="s">
        <v>5068</v>
      </c>
      <c r="F4350" t="s">
        <v>2087</v>
      </c>
      <c r="G4350" s="7" t="s">
        <v>2085</v>
      </c>
      <c r="H4350">
        <v>0.0703</v>
      </c>
      <c r="I4350" t="s">
        <v>37</v>
      </c>
      <c r="L4350" t="s">
        <v>5115</v>
      </c>
      <c r="M4350" t="s">
        <v>583</v>
      </c>
      <c r="N4350" s="40"/>
      <c r="O4350" s="40"/>
      <c r="P4350" s="40"/>
      <c r="Q4350" s="40"/>
      <c r="R4350" s="39"/>
      <c r="S4350" s="39"/>
      <c r="T4350" s="39"/>
      <c r="U4350" s="40"/>
      <c r="V4350" s="39"/>
      <c r="W4350" s="69"/>
      <c r="Y4350" t="s">
        <v>40</v>
      </c>
      <c r="AA4350">
        <v>238</v>
      </c>
      <c r="AB4350" s="46" t="b">
        <v>0</v>
      </c>
      <c r="AD4350" s="8"/>
    </row>
    <row r="4351" ht="14.25" customHeight="1">
      <c r="A4351" s="38">
        <v>1286</v>
      </c>
      <c r="B4351" s="46" t="s">
        <v>5113</v>
      </c>
      <c r="C4351" s="46" t="s">
        <v>5114</v>
      </c>
      <c r="D4351" s="46" t="s">
        <v>5043</v>
      </c>
      <c r="E4351" s="46" t="s">
        <v>5068</v>
      </c>
      <c r="F4351" t="s">
        <v>2089</v>
      </c>
      <c r="G4351" s="7" t="s">
        <v>2085</v>
      </c>
      <c r="H4351">
        <v>0.605</v>
      </c>
      <c r="I4351" t="s">
        <v>37</v>
      </c>
      <c r="L4351" t="s">
        <v>5115</v>
      </c>
      <c r="M4351" t="s">
        <v>583</v>
      </c>
      <c r="N4351" s="40"/>
      <c r="O4351" s="40"/>
      <c r="P4351" s="40"/>
      <c r="Q4351" s="40"/>
      <c r="R4351" s="39"/>
      <c r="S4351" s="39"/>
      <c r="T4351" s="39"/>
      <c r="U4351" s="40"/>
      <c r="V4351" s="39"/>
      <c r="W4351" s="69"/>
      <c r="Y4351" t="s">
        <v>40</v>
      </c>
      <c r="AA4351">
        <v>238</v>
      </c>
      <c r="AB4351" s="46" t="b">
        <v>0</v>
      </c>
      <c r="AD4351" s="8"/>
    </row>
    <row r="4352" ht="14.25" customHeight="1">
      <c r="A4352" s="38">
        <v>1286</v>
      </c>
      <c r="B4352" s="46" t="s">
        <v>5113</v>
      </c>
      <c r="C4352" s="46" t="s">
        <v>5114</v>
      </c>
      <c r="D4352" s="46" t="s">
        <v>5043</v>
      </c>
      <c r="E4352" s="46" t="s">
        <v>5068</v>
      </c>
      <c r="F4352" t="s">
        <v>2091</v>
      </c>
      <c r="G4352" s="7" t="s">
        <v>2085</v>
      </c>
      <c r="H4352">
        <v>1.591</v>
      </c>
      <c r="I4352" t="s">
        <v>37</v>
      </c>
      <c r="L4352" t="s">
        <v>5115</v>
      </c>
      <c r="M4352" t="s">
        <v>583</v>
      </c>
      <c r="N4352" s="40"/>
      <c r="O4352" s="40"/>
      <c r="P4352" s="40"/>
      <c r="Q4352" s="40"/>
      <c r="R4352" s="39"/>
      <c r="S4352" s="39"/>
      <c r="T4352" s="39"/>
      <c r="U4352" s="40"/>
      <c r="V4352" s="39"/>
      <c r="W4352" s="69"/>
      <c r="Y4352" t="s">
        <v>40</v>
      </c>
      <c r="AA4352">
        <v>238</v>
      </c>
      <c r="AB4352" s="46" t="b">
        <v>0</v>
      </c>
      <c r="AD4352" s="8"/>
    </row>
    <row r="4353" ht="14.25" customHeight="1">
      <c r="A4353" s="38">
        <v>1286</v>
      </c>
      <c r="B4353" s="46" t="s">
        <v>5113</v>
      </c>
      <c r="C4353" s="46" t="s">
        <v>5114</v>
      </c>
      <c r="D4353" s="46" t="s">
        <v>5043</v>
      </c>
      <c r="E4353" s="46" t="s">
        <v>5068</v>
      </c>
      <c r="F4353" t="s">
        <v>2093</v>
      </c>
      <c r="G4353" s="7" t="s">
        <v>2085</v>
      </c>
      <c r="H4353">
        <v>2.455</v>
      </c>
      <c r="I4353" t="s">
        <v>37</v>
      </c>
      <c r="L4353" t="s">
        <v>5115</v>
      </c>
      <c r="M4353" t="s">
        <v>583</v>
      </c>
      <c r="N4353" s="40"/>
      <c r="O4353" s="40"/>
      <c r="P4353" s="40"/>
      <c r="Q4353" s="40"/>
      <c r="R4353" s="39"/>
      <c r="S4353" s="39"/>
      <c r="T4353" s="39"/>
      <c r="U4353" s="40"/>
      <c r="V4353" s="39"/>
      <c r="W4353" s="69"/>
      <c r="Y4353" t="s">
        <v>40</v>
      </c>
      <c r="AA4353">
        <v>238</v>
      </c>
      <c r="AB4353" s="46" t="b">
        <v>0</v>
      </c>
      <c r="AD4353" s="8"/>
    </row>
    <row r="4354" ht="14.25" customHeight="1">
      <c r="A4354" s="38">
        <v>1287</v>
      </c>
      <c r="B4354" s="46" t="s">
        <v>53</v>
      </c>
      <c r="C4354" s="46" t="s">
        <v>45</v>
      </c>
      <c r="D4354" s="46" t="s">
        <v>5043</v>
      </c>
      <c r="E4354" s="46" t="s">
        <v>5116</v>
      </c>
      <c r="F4354" t="s">
        <v>48</v>
      </c>
      <c r="G4354" s="46" t="s">
        <v>49</v>
      </c>
      <c r="H4354">
        <v>0.028183829313</v>
      </c>
      <c r="I4354" t="s">
        <v>37</v>
      </c>
      <c r="L4354" t="s">
        <v>50</v>
      </c>
      <c r="M4354" t="s">
        <v>583</v>
      </c>
      <c r="N4354" s="40"/>
      <c r="O4354" s="40"/>
      <c r="P4354" s="40"/>
      <c r="Q4354" s="40"/>
      <c r="R4354" s="39"/>
      <c r="S4354" s="39"/>
      <c r="T4354" s="39"/>
      <c r="U4354" s="40"/>
      <c r="V4354" s="39"/>
      <c r="W4354" s="69"/>
      <c r="Y4354" t="s">
        <v>40</v>
      </c>
      <c r="AA4354">
        <v>238</v>
      </c>
      <c r="AB4354" s="46" t="b">
        <v>0</v>
      </c>
      <c r="AD4354" s="8"/>
    </row>
    <row r="4355" ht="14.25" customHeight="1">
      <c r="A4355" s="38">
        <v>1308</v>
      </c>
      <c r="B4355" s="46" t="s">
        <v>41</v>
      </c>
      <c r="C4355" s="46" t="s">
        <v>42</v>
      </c>
      <c r="D4355" s="46" t="s">
        <v>5043</v>
      </c>
      <c r="E4355" s="46" t="s">
        <v>5117</v>
      </c>
      <c r="F4355" t="s">
        <v>35</v>
      </c>
      <c r="G4355" s="12" t="s">
        <v>36</v>
      </c>
      <c r="H4355">
        <v>0.870963589956081</v>
      </c>
      <c r="I4355" t="s">
        <v>37</v>
      </c>
      <c r="K4355" s="47" t="s">
        <v>43</v>
      </c>
      <c r="L4355" s="47" t="str">
        <f>((I4355&amp;A4355)&amp;"-")&amp;B4355</f>
        <v>REF1308-Abraham M.H. and Acree Jr. W.E. The solubility of liquid and solid compounds in dry octan-1-ol. Chemosphere (2013)</v>
      </c>
      <c r="M4355" t="s">
        <v>39</v>
      </c>
      <c r="N4355" s="71"/>
      <c r="O4355" s="71"/>
      <c r="P4355" s="71"/>
      <c r="Q4355" s="71"/>
      <c r="R4355" s="29"/>
      <c r="S4355" s="29"/>
      <c r="T4355" s="29"/>
      <c r="U4355" s="71"/>
      <c r="V4355" s="29"/>
      <c r="W4355" s="60"/>
      <c r="Y4355" t="s">
        <v>40</v>
      </c>
      <c r="AA4355">
        <v>238</v>
      </c>
      <c r="AB4355" t="b">
        <f>if((W4355=""),false,true)</f>
        <v>0</v>
      </c>
      <c r="AD4355" s="37"/>
    </row>
    <row r="4356" ht="14.25" customHeight="1">
      <c r="A4356" s="38">
        <v>37</v>
      </c>
      <c r="B4356" s="44" t="s">
        <v>1684</v>
      </c>
      <c r="C4356" s="46" t="s">
        <v>5118</v>
      </c>
      <c r="D4356" s="46" t="s">
        <v>5119</v>
      </c>
      <c r="E4356" s="46" t="s">
        <v>5046</v>
      </c>
      <c r="F4356" s="41" t="s">
        <v>586</v>
      </c>
      <c r="G4356" s="41" t="s">
        <v>4565</v>
      </c>
      <c r="H4356" s="65">
        <v>1.35</v>
      </c>
      <c r="I4356" t="s">
        <v>431</v>
      </c>
      <c r="K4356" s="46"/>
      <c r="L4356" s="46" t="str">
        <f>((I4356&amp;A4356)&amp;"-")&amp;B4356</f>
        <v>ONSC37-1-</v>
      </c>
      <c r="M4356" t="s">
        <v>583</v>
      </c>
      <c r="N4356" s="40"/>
      <c r="O4356" s="40"/>
      <c r="P4356" s="40"/>
      <c r="Q4356" s="40"/>
      <c r="R4356" s="39"/>
      <c r="S4356" s="39"/>
      <c r="T4356" s="39"/>
      <c r="U4356" s="40"/>
      <c r="V4356" s="39"/>
      <c r="W4356" s="69"/>
      <c r="Y4356" t="s">
        <v>1004</v>
      </c>
      <c r="AA4356">
        <v>238</v>
      </c>
      <c r="AB4356" t="b">
        <f>if((W4356=""),false,true)</f>
        <v>0</v>
      </c>
      <c r="AD4356" s="8"/>
    </row>
    <row r="4357" ht="14.25" customHeight="1">
      <c r="A4357" s="38">
        <v>902</v>
      </c>
      <c r="B4357" s="44" t="s">
        <v>5087</v>
      </c>
      <c r="C4357" s="46" t="s">
        <v>5084</v>
      </c>
      <c r="D4357" s="46" t="s">
        <v>5119</v>
      </c>
      <c r="E4357" s="46" t="s">
        <v>5046</v>
      </c>
      <c r="F4357" s="41" t="s">
        <v>709</v>
      </c>
      <c r="G4357" s="41" t="s">
        <v>3373</v>
      </c>
      <c r="H4357" s="65">
        <v>0.72</v>
      </c>
      <c r="I4357" t="s">
        <v>37</v>
      </c>
      <c r="K4357" s="46" t="s">
        <v>5088</v>
      </c>
      <c r="L4357" s="46" t="s">
        <v>5086</v>
      </c>
      <c r="M4357" t="s">
        <v>583</v>
      </c>
      <c r="N4357" s="40">
        <v>8.69</v>
      </c>
      <c r="O4357" s="40">
        <v>100</v>
      </c>
      <c r="P4357" s="40">
        <v>1.097</v>
      </c>
      <c r="Q4357" s="40">
        <v>1.197</v>
      </c>
      <c r="R4357" s="39">
        <f>O4357/P4357</f>
        <v>91.1577028258888</v>
      </c>
      <c r="S4357" s="39">
        <f>N4357/Q4357</f>
        <v>7.25981620718463</v>
      </c>
      <c r="T4357" s="39">
        <f>R4357+S4357</f>
        <v>98.4175190330734</v>
      </c>
      <c r="U4357" s="40">
        <v>122.121</v>
      </c>
      <c r="V4357" s="39">
        <f>N4357/U4357</f>
        <v>0.071158932534126</v>
      </c>
      <c r="W4357" s="69">
        <f>round(((1000*V4357)/T4357),2)</f>
        <v>0.72</v>
      </c>
      <c r="Y4357" t="s">
        <v>40</v>
      </c>
      <c r="AA4357">
        <v>238</v>
      </c>
      <c r="AB4357" t="b">
        <f>if((W4357=""),false,true)</f>
        <v>1</v>
      </c>
      <c r="AD4357" s="8"/>
    </row>
    <row r="4358" ht="14.25" customHeight="1">
      <c r="A4358" s="38">
        <v>997</v>
      </c>
      <c r="B4358" s="44" t="s">
        <v>638</v>
      </c>
      <c r="C4358" s="46" t="s">
        <v>639</v>
      </c>
      <c r="D4358" s="46" t="s">
        <v>5119</v>
      </c>
      <c r="E4358" s="46" t="s">
        <v>5068</v>
      </c>
      <c r="F4358" s="5" t="s">
        <v>35</v>
      </c>
      <c r="G4358" s="5" t="s">
        <v>36</v>
      </c>
      <c r="H4358" s="65">
        <v>0.112201845</v>
      </c>
      <c r="I4358" t="s">
        <v>37</v>
      </c>
      <c r="K4358" s="47"/>
      <c r="L4358" s="47" t="str">
        <f>((I4358&amp;A4358)&amp;"-")&amp;B4358</f>
        <v>REF997-Kia Sepassi and Samuel H. Yalkowsky. Solubility Prediction in Octanol: A Technical Note. AAPS PharmSciTech 2006; 7 (1) Article 26</v>
      </c>
      <c r="M4358" t="s">
        <v>583</v>
      </c>
      <c r="N4358" s="71"/>
      <c r="O4358" s="71"/>
      <c r="P4358" s="71"/>
      <c r="Q4358" s="71"/>
      <c r="R4358" s="29"/>
      <c r="S4358" s="29"/>
      <c r="T4358" s="29"/>
      <c r="U4358" s="71"/>
      <c r="V4358" s="29"/>
      <c r="W4358" s="60"/>
      <c r="Y4358" t="s">
        <v>40</v>
      </c>
      <c r="AA4358">
        <v>238</v>
      </c>
      <c r="AB4358" t="b">
        <f>if((W4358=""),false,true)</f>
        <v>0</v>
      </c>
      <c r="AD4358" s="37"/>
    </row>
    <row r="4359" ht="14.25" customHeight="1">
      <c r="A4359" s="38">
        <v>1246</v>
      </c>
      <c r="B4359" s="46" t="s">
        <v>5120</v>
      </c>
      <c r="C4359" s="46" t="s">
        <v>577</v>
      </c>
      <c r="D4359" s="11" t="s">
        <v>5121</v>
      </c>
      <c r="E4359" s="11" t="s">
        <v>5122</v>
      </c>
      <c r="F4359" s="7" t="s">
        <v>485</v>
      </c>
      <c r="G4359" s="7" t="s">
        <v>665</v>
      </c>
      <c r="H4359">
        <v>0.02560092125618</v>
      </c>
      <c r="I4359" s="46" t="s">
        <v>37</v>
      </c>
      <c r="K4359" s="46"/>
      <c r="L4359" t="s">
        <v>5123</v>
      </c>
      <c r="M4359" t="s">
        <v>39</v>
      </c>
      <c r="N4359" s="40"/>
      <c r="O4359" s="40"/>
      <c r="P4359" s="40"/>
      <c r="Q4359" s="40"/>
      <c r="R4359" s="39"/>
      <c r="S4359" s="39"/>
      <c r="T4359" s="39"/>
      <c r="U4359" s="40"/>
      <c r="V4359" s="39"/>
      <c r="W4359" s="69"/>
      <c r="Y4359" t="s">
        <v>40</v>
      </c>
      <c r="AA4359">
        <v>8093</v>
      </c>
      <c r="AB4359" s="46" t="b">
        <f>if((W4359=""),false,true)</f>
        <v>0</v>
      </c>
      <c r="AD4359" s="8"/>
    </row>
    <row r="4360" ht="14.25" customHeight="1">
      <c r="A4360" s="38">
        <v>1246</v>
      </c>
      <c r="B4360" s="46" t="s">
        <v>5120</v>
      </c>
      <c r="C4360" s="46" t="s">
        <v>577</v>
      </c>
      <c r="D4360" s="11" t="s">
        <v>5121</v>
      </c>
      <c r="E4360" s="11" t="s">
        <v>5122</v>
      </c>
      <c r="F4360" s="7" t="s">
        <v>547</v>
      </c>
      <c r="G4360" s="7" t="s">
        <v>548</v>
      </c>
      <c r="H4360">
        <v>0.017378277734361</v>
      </c>
      <c r="I4360" s="46" t="s">
        <v>37</v>
      </c>
      <c r="K4360" s="46"/>
      <c r="L4360" t="s">
        <v>5123</v>
      </c>
      <c r="M4360" t="s">
        <v>39</v>
      </c>
      <c r="N4360" s="40"/>
      <c r="O4360" s="40"/>
      <c r="P4360" s="40"/>
      <c r="Q4360" s="40"/>
      <c r="R4360" s="39"/>
      <c r="S4360" s="39"/>
      <c r="T4360" s="39"/>
      <c r="U4360" s="40"/>
      <c r="V4360" s="39"/>
      <c r="W4360" s="69"/>
      <c r="Y4360" t="s">
        <v>40</v>
      </c>
      <c r="AA4360">
        <v>8093</v>
      </c>
      <c r="AB4360" s="46" t="b">
        <f>if((W4360=""),false,true)</f>
        <v>0</v>
      </c>
      <c r="AD4360" s="8"/>
    </row>
    <row r="4361" ht="14.25" customHeight="1">
      <c r="A4361" s="38">
        <v>1246</v>
      </c>
      <c r="B4361" s="46" t="s">
        <v>5120</v>
      </c>
      <c r="C4361" s="46" t="s">
        <v>577</v>
      </c>
      <c r="D4361" s="11" t="s">
        <v>5121</v>
      </c>
      <c r="E4361" s="11" t="s">
        <v>5122</v>
      </c>
      <c r="F4361" s="7" t="s">
        <v>594</v>
      </c>
      <c r="G4361" s="7" t="s">
        <v>595</v>
      </c>
      <c r="H4361">
        <v>0.019414643198964</v>
      </c>
      <c r="I4361" s="46" t="s">
        <v>37</v>
      </c>
      <c r="K4361" s="46"/>
      <c r="L4361" t="s">
        <v>5123</v>
      </c>
      <c r="M4361" t="s">
        <v>39</v>
      </c>
      <c r="N4361" s="40"/>
      <c r="O4361" s="40"/>
      <c r="P4361" s="40"/>
      <c r="Q4361" s="40"/>
      <c r="R4361" s="39"/>
      <c r="S4361" s="39"/>
      <c r="T4361" s="39"/>
      <c r="U4361" s="40"/>
      <c r="V4361" s="39"/>
      <c r="W4361" s="69"/>
      <c r="Y4361" t="s">
        <v>40</v>
      </c>
      <c r="AA4361">
        <v>8093</v>
      </c>
      <c r="AB4361" s="46" t="b">
        <f>if((W4361=""),false,true)</f>
        <v>0</v>
      </c>
      <c r="AD4361" s="8"/>
    </row>
    <row r="4362" ht="14.25" customHeight="1">
      <c r="A4362" s="38">
        <v>1246</v>
      </c>
      <c r="B4362" s="46" t="s">
        <v>5120</v>
      </c>
      <c r="C4362" s="46" t="s">
        <v>577</v>
      </c>
      <c r="D4362" s="11" t="s">
        <v>5121</v>
      </c>
      <c r="E4362" s="11" t="s">
        <v>5122</v>
      </c>
      <c r="F4362" s="7" t="s">
        <v>598</v>
      </c>
      <c r="G4362" s="7" t="s">
        <v>667</v>
      </c>
      <c r="H4362">
        <v>0.020413266933619</v>
      </c>
      <c r="I4362" s="46" t="s">
        <v>37</v>
      </c>
      <c r="K4362" s="46"/>
      <c r="L4362" t="s">
        <v>5123</v>
      </c>
      <c r="M4362" t="s">
        <v>39</v>
      </c>
      <c r="N4362" s="40"/>
      <c r="O4362" s="40"/>
      <c r="P4362" s="40"/>
      <c r="Q4362" s="40"/>
      <c r="R4362" s="39"/>
      <c r="S4362" s="39"/>
      <c r="T4362" s="39"/>
      <c r="U4362" s="40"/>
      <c r="V4362" s="39"/>
      <c r="W4362" s="69"/>
      <c r="Y4362" t="s">
        <v>40</v>
      </c>
      <c r="AA4362">
        <v>8093</v>
      </c>
      <c r="AB4362" s="46" t="b">
        <f>if((W4362=""),false,true)</f>
        <v>0</v>
      </c>
      <c r="AD4362" s="8"/>
    </row>
    <row r="4363" ht="14.25" customHeight="1">
      <c r="A4363" s="38">
        <v>1246</v>
      </c>
      <c r="B4363" s="46" t="s">
        <v>5120</v>
      </c>
      <c r="C4363" s="46" t="s">
        <v>577</v>
      </c>
      <c r="D4363" s="11" t="s">
        <v>5121</v>
      </c>
      <c r="E4363" s="11" t="s">
        <v>5122</v>
      </c>
      <c r="F4363" s="7" t="s">
        <v>35</v>
      </c>
      <c r="G4363" s="7" t="s">
        <v>668</v>
      </c>
      <c r="H4363">
        <v>0.018399268320074</v>
      </c>
      <c r="I4363" s="46" t="s">
        <v>37</v>
      </c>
      <c r="K4363" s="46"/>
      <c r="L4363" t="s">
        <v>5123</v>
      </c>
      <c r="M4363" t="s">
        <v>39</v>
      </c>
      <c r="N4363" s="40"/>
      <c r="O4363" s="40"/>
      <c r="P4363" s="40"/>
      <c r="Q4363" s="40"/>
      <c r="R4363" s="39"/>
      <c r="S4363" s="39"/>
      <c r="T4363" s="39"/>
      <c r="U4363" s="40"/>
      <c r="V4363" s="39"/>
      <c r="W4363" s="69"/>
      <c r="Y4363" t="s">
        <v>40</v>
      </c>
      <c r="AA4363">
        <v>8093</v>
      </c>
      <c r="AB4363" s="46" t="b">
        <f>if((W4363=""),false,true)</f>
        <v>0</v>
      </c>
      <c r="AD4363" s="8"/>
    </row>
    <row r="4364" ht="14.25" customHeight="1">
      <c r="A4364" s="38">
        <v>1246</v>
      </c>
      <c r="B4364" s="46" t="s">
        <v>5120</v>
      </c>
      <c r="C4364" s="46" t="s">
        <v>577</v>
      </c>
      <c r="D4364" s="11" t="s">
        <v>5121</v>
      </c>
      <c r="E4364" s="11" t="s">
        <v>5122</v>
      </c>
      <c r="F4364" s="7" t="s">
        <v>669</v>
      </c>
      <c r="G4364" s="7" t="s">
        <v>670</v>
      </c>
      <c r="H4364">
        <v>0.02453215252523</v>
      </c>
      <c r="I4364" s="46" t="s">
        <v>37</v>
      </c>
      <c r="K4364" s="46"/>
      <c r="L4364" t="s">
        <v>5123</v>
      </c>
      <c r="M4364" t="s">
        <v>39</v>
      </c>
      <c r="N4364" s="40"/>
      <c r="O4364" s="40"/>
      <c r="P4364" s="40"/>
      <c r="Q4364" s="40"/>
      <c r="R4364" s="39"/>
      <c r="S4364" s="39"/>
      <c r="T4364" s="39"/>
      <c r="U4364" s="40"/>
      <c r="V4364" s="39"/>
      <c r="W4364" s="69"/>
      <c r="Y4364" t="s">
        <v>40</v>
      </c>
      <c r="AA4364">
        <v>8093</v>
      </c>
      <c r="AB4364" s="46" t="b">
        <f>if((W4364=""),false,true)</f>
        <v>0</v>
      </c>
      <c r="AD4364" s="8"/>
    </row>
    <row r="4365" ht="14.25" customHeight="1">
      <c r="A4365" s="38">
        <v>1246</v>
      </c>
      <c r="B4365" s="46" t="s">
        <v>5120</v>
      </c>
      <c r="C4365" s="46" t="s">
        <v>577</v>
      </c>
      <c r="D4365" s="11" t="s">
        <v>5121</v>
      </c>
      <c r="E4365" s="11" t="s">
        <v>5122</v>
      </c>
      <c r="F4365" s="7" t="s">
        <v>580</v>
      </c>
      <c r="G4365" s="7" t="s">
        <v>581</v>
      </c>
      <c r="H4365">
        <v>0.030888816780976</v>
      </c>
      <c r="I4365" s="46" t="s">
        <v>37</v>
      </c>
      <c r="K4365" s="46"/>
      <c r="L4365" t="s">
        <v>5123</v>
      </c>
      <c r="M4365" t="s">
        <v>39</v>
      </c>
      <c r="N4365" s="40"/>
      <c r="O4365" s="40"/>
      <c r="P4365" s="40"/>
      <c r="Q4365" s="40"/>
      <c r="R4365" s="39"/>
      <c r="S4365" s="39"/>
      <c r="T4365" s="39"/>
      <c r="U4365" s="40"/>
      <c r="V4365" s="39"/>
      <c r="W4365" s="69"/>
      <c r="Y4365" t="s">
        <v>40</v>
      </c>
      <c r="AA4365">
        <v>8093</v>
      </c>
      <c r="AB4365" s="46" t="b">
        <f>if((W4365=""),false,true)</f>
        <v>0</v>
      </c>
      <c r="AD4365" s="8"/>
    </row>
    <row r="4366" ht="14.25" customHeight="1">
      <c r="A4366" s="38">
        <v>1246</v>
      </c>
      <c r="B4366" s="46" t="s">
        <v>5120</v>
      </c>
      <c r="C4366" s="46" t="s">
        <v>577</v>
      </c>
      <c r="D4366" s="11" t="s">
        <v>5121</v>
      </c>
      <c r="E4366" s="11" t="s">
        <v>5122</v>
      </c>
      <c r="F4366" s="7" t="s">
        <v>873</v>
      </c>
      <c r="G4366" s="7" t="s">
        <v>874</v>
      </c>
      <c r="H4366">
        <v>0.24558358469381</v>
      </c>
      <c r="I4366" s="46" t="s">
        <v>37</v>
      </c>
      <c r="K4366" s="46"/>
      <c r="L4366" t="s">
        <v>5123</v>
      </c>
      <c r="M4366" t="s">
        <v>39</v>
      </c>
      <c r="N4366" s="40"/>
      <c r="O4366" s="40"/>
      <c r="P4366" s="40"/>
      <c r="Q4366" s="40"/>
      <c r="R4366" s="39"/>
      <c r="S4366" s="39"/>
      <c r="T4366" s="39"/>
      <c r="U4366" s="40"/>
      <c r="V4366" s="39"/>
      <c r="W4366" s="69"/>
      <c r="Y4366" t="s">
        <v>40</v>
      </c>
      <c r="AA4366">
        <v>8093</v>
      </c>
      <c r="AB4366" s="46" t="b">
        <f>if((W4366=""),false,true)</f>
        <v>0</v>
      </c>
      <c r="AD4366" s="8"/>
    </row>
    <row r="4367" ht="14.25" customHeight="1">
      <c r="A4367" s="38">
        <v>1246</v>
      </c>
      <c r="B4367" s="46" t="s">
        <v>5120</v>
      </c>
      <c r="C4367" s="46" t="s">
        <v>577</v>
      </c>
      <c r="D4367" s="11" t="s">
        <v>5121</v>
      </c>
      <c r="E4367" s="11" t="s">
        <v>5122</v>
      </c>
      <c r="F4367" s="7" t="s">
        <v>1361</v>
      </c>
      <c r="G4367" s="7" t="s">
        <v>1362</v>
      </c>
      <c r="H4367">
        <v>0.46486237782493</v>
      </c>
      <c r="I4367" s="46" t="s">
        <v>37</v>
      </c>
      <c r="K4367" s="46"/>
      <c r="L4367" t="s">
        <v>5123</v>
      </c>
      <c r="M4367" t="s">
        <v>39</v>
      </c>
      <c r="N4367" s="40"/>
      <c r="O4367" s="40"/>
      <c r="P4367" s="40"/>
      <c r="Q4367" s="40"/>
      <c r="R4367" s="39"/>
      <c r="S4367" s="39"/>
      <c r="T4367" s="39"/>
      <c r="U4367" s="40"/>
      <c r="V4367" s="39"/>
      <c r="W4367" s="69"/>
      <c r="Y4367" t="s">
        <v>40</v>
      </c>
      <c r="AA4367">
        <v>8093</v>
      </c>
      <c r="AB4367" s="46" t="b">
        <f>if((W4367=""),false,true)</f>
        <v>0</v>
      </c>
      <c r="AD4367" s="8"/>
    </row>
    <row r="4368" ht="14.25" customHeight="1">
      <c r="A4368" s="38">
        <v>1246</v>
      </c>
      <c r="B4368" s="46" t="s">
        <v>5120</v>
      </c>
      <c r="C4368" s="46" t="s">
        <v>577</v>
      </c>
      <c r="D4368" s="11" t="s">
        <v>5121</v>
      </c>
      <c r="E4368" s="11" t="s">
        <v>5122</v>
      </c>
      <c r="F4368" s="7" t="s">
        <v>671</v>
      </c>
      <c r="G4368" s="7" t="s">
        <v>672</v>
      </c>
      <c r="H4368">
        <v>0.02124662845845</v>
      </c>
      <c r="I4368" s="46" t="s">
        <v>37</v>
      </c>
      <c r="K4368" s="46"/>
      <c r="L4368" t="s">
        <v>5123</v>
      </c>
      <c r="M4368" t="s">
        <v>39</v>
      </c>
      <c r="N4368" s="40"/>
      <c r="O4368" s="40"/>
      <c r="P4368" s="40"/>
      <c r="Q4368" s="40"/>
      <c r="R4368" s="39"/>
      <c r="S4368" s="39"/>
      <c r="T4368" s="39"/>
      <c r="U4368" s="40"/>
      <c r="V4368" s="39"/>
      <c r="W4368" s="69"/>
      <c r="Y4368" t="s">
        <v>40</v>
      </c>
      <c r="AA4368">
        <v>8093</v>
      </c>
      <c r="AB4368" s="46" t="b">
        <f>if((W4368=""),false,true)</f>
        <v>0</v>
      </c>
      <c r="AD4368" s="8"/>
    </row>
    <row r="4369" ht="14.25" customHeight="1">
      <c r="A4369" s="38">
        <v>1246</v>
      </c>
      <c r="B4369" s="46" t="s">
        <v>5120</v>
      </c>
      <c r="C4369" s="46" t="s">
        <v>577</v>
      </c>
      <c r="D4369" s="11" t="s">
        <v>5121</v>
      </c>
      <c r="E4369" s="11" t="s">
        <v>5122</v>
      </c>
      <c r="F4369" s="7" t="s">
        <v>1646</v>
      </c>
      <c r="G4369" s="7" t="s">
        <v>1961</v>
      </c>
      <c r="H4369">
        <v>0.081357866266305</v>
      </c>
      <c r="I4369" s="46" t="s">
        <v>37</v>
      </c>
      <c r="K4369" s="46"/>
      <c r="L4369" t="s">
        <v>5123</v>
      </c>
      <c r="M4369" t="s">
        <v>39</v>
      </c>
      <c r="N4369" s="40"/>
      <c r="O4369" s="40"/>
      <c r="P4369" s="40"/>
      <c r="Q4369" s="40"/>
      <c r="R4369" s="39"/>
      <c r="S4369" s="39"/>
      <c r="T4369" s="39"/>
      <c r="U4369" s="40"/>
      <c r="V4369" s="39"/>
      <c r="W4369" s="69"/>
      <c r="Y4369" t="s">
        <v>40</v>
      </c>
      <c r="AA4369">
        <v>8093</v>
      </c>
      <c r="AB4369" s="46" t="b">
        <f>if((W4369=""),false,true)</f>
        <v>0</v>
      </c>
      <c r="AD4369" s="8"/>
    </row>
    <row r="4370" ht="14.25" customHeight="1">
      <c r="A4370" s="38">
        <v>1246</v>
      </c>
      <c r="B4370" s="46" t="s">
        <v>5120</v>
      </c>
      <c r="C4370" s="46" t="s">
        <v>577</v>
      </c>
      <c r="D4370" s="11" t="s">
        <v>5121</v>
      </c>
      <c r="E4370" s="11" t="s">
        <v>5122</v>
      </c>
      <c r="F4370" s="7" t="s">
        <v>1962</v>
      </c>
      <c r="G4370" s="7" t="s">
        <v>1963</v>
      </c>
      <c r="H4370">
        <v>0.13786702461927</v>
      </c>
      <c r="I4370" s="46" t="s">
        <v>37</v>
      </c>
      <c r="K4370" s="46"/>
      <c r="L4370" t="s">
        <v>5123</v>
      </c>
      <c r="M4370" t="s">
        <v>39</v>
      </c>
      <c r="N4370" s="40"/>
      <c r="O4370" s="40"/>
      <c r="P4370" s="40"/>
      <c r="Q4370" s="40"/>
      <c r="R4370" s="39"/>
      <c r="S4370" s="39"/>
      <c r="T4370" s="39"/>
      <c r="U4370" s="40"/>
      <c r="V4370" s="39"/>
      <c r="W4370" s="69"/>
      <c r="Y4370" t="s">
        <v>40</v>
      </c>
      <c r="AA4370">
        <v>8093</v>
      </c>
      <c r="AB4370" s="46" t="b">
        <f>if((W4370=""),false,true)</f>
        <v>0</v>
      </c>
      <c r="AD4370" s="8"/>
    </row>
    <row r="4371" ht="14.25" customHeight="1">
      <c r="A4371" s="38">
        <v>1246</v>
      </c>
      <c r="B4371" s="46" t="s">
        <v>5120</v>
      </c>
      <c r="C4371" s="46" t="s">
        <v>577</v>
      </c>
      <c r="D4371" s="11" t="s">
        <v>5121</v>
      </c>
      <c r="E4371" s="11" t="s">
        <v>5122</v>
      </c>
      <c r="F4371" s="7" t="s">
        <v>1964</v>
      </c>
      <c r="G4371" s="7" t="s">
        <v>1965</v>
      </c>
      <c r="H4371">
        <v>0.088847948800687</v>
      </c>
      <c r="I4371" s="46" t="s">
        <v>37</v>
      </c>
      <c r="K4371" s="46"/>
      <c r="L4371" t="s">
        <v>5123</v>
      </c>
      <c r="M4371" t="s">
        <v>39</v>
      </c>
      <c r="N4371" s="40"/>
      <c r="O4371" s="40"/>
      <c r="P4371" s="40"/>
      <c r="Q4371" s="40"/>
      <c r="R4371" s="39"/>
      <c r="S4371" s="39"/>
      <c r="T4371" s="39"/>
      <c r="U4371" s="40"/>
      <c r="V4371" s="39"/>
      <c r="W4371" s="69"/>
      <c r="Y4371" t="s">
        <v>40</v>
      </c>
      <c r="AA4371">
        <v>8093</v>
      </c>
      <c r="AB4371" s="46" t="b">
        <f>if((W4371=""),false,true)</f>
        <v>0</v>
      </c>
      <c r="AD4371" s="8"/>
    </row>
    <row r="4372" ht="14.25" customHeight="1">
      <c r="A4372" s="38">
        <v>1246</v>
      </c>
      <c r="B4372" s="46" t="s">
        <v>5120</v>
      </c>
      <c r="C4372" s="46" t="s">
        <v>577</v>
      </c>
      <c r="D4372" s="11" t="s">
        <v>5121</v>
      </c>
      <c r="E4372" s="11" t="s">
        <v>5122</v>
      </c>
      <c r="F4372" s="7" t="s">
        <v>679</v>
      </c>
      <c r="G4372" s="7" t="s">
        <v>680</v>
      </c>
      <c r="H4372">
        <v>0.018462911491777</v>
      </c>
      <c r="I4372" s="46" t="s">
        <v>37</v>
      </c>
      <c r="K4372" s="46"/>
      <c r="L4372" t="s">
        <v>5123</v>
      </c>
      <c r="M4372" t="s">
        <v>39</v>
      </c>
      <c r="N4372" s="40"/>
      <c r="O4372" s="40"/>
      <c r="P4372" s="40"/>
      <c r="Q4372" s="40"/>
      <c r="R4372" s="39"/>
      <c r="S4372" s="39"/>
      <c r="T4372" s="39"/>
      <c r="U4372" s="40"/>
      <c r="V4372" s="39"/>
      <c r="W4372" s="69"/>
      <c r="Y4372" t="s">
        <v>40</v>
      </c>
      <c r="AA4372">
        <v>8093</v>
      </c>
      <c r="AB4372" s="46" t="b">
        <f>if((W4372=""),false,true)</f>
        <v>0</v>
      </c>
      <c r="AD4372" s="8"/>
    </row>
    <row r="4373" ht="14.25" customHeight="1">
      <c r="A4373" s="38">
        <v>1246</v>
      </c>
      <c r="B4373" s="46" t="s">
        <v>5120</v>
      </c>
      <c r="C4373" s="46" t="s">
        <v>577</v>
      </c>
      <c r="D4373" s="11" t="s">
        <v>5121</v>
      </c>
      <c r="E4373" s="11" t="s">
        <v>5122</v>
      </c>
      <c r="F4373" s="7" t="s">
        <v>681</v>
      </c>
      <c r="G4373" s="7" t="s">
        <v>682</v>
      </c>
      <c r="H4373">
        <v>0.021715559120918</v>
      </c>
      <c r="I4373" s="46" t="s">
        <v>37</v>
      </c>
      <c r="K4373" s="46"/>
      <c r="L4373" t="s">
        <v>5123</v>
      </c>
      <c r="M4373" t="s">
        <v>39</v>
      </c>
      <c r="N4373" s="40"/>
      <c r="O4373" s="40"/>
      <c r="P4373" s="40"/>
      <c r="Q4373" s="40"/>
      <c r="R4373" s="39"/>
      <c r="S4373" s="39"/>
      <c r="T4373" s="39"/>
      <c r="U4373" s="40"/>
      <c r="V4373" s="39"/>
      <c r="W4373" s="69"/>
      <c r="Y4373" t="s">
        <v>40</v>
      </c>
      <c r="AA4373">
        <v>8093</v>
      </c>
      <c r="AB4373" s="46" t="b">
        <f>if((W4373=""),false,true)</f>
        <v>0</v>
      </c>
      <c r="AD4373" s="8"/>
    </row>
    <row r="4374" ht="14.25" customHeight="1">
      <c r="A4374" s="38">
        <v>1246</v>
      </c>
      <c r="B4374" s="46" t="s">
        <v>5120</v>
      </c>
      <c r="C4374" s="46" t="s">
        <v>577</v>
      </c>
      <c r="D4374" s="11" t="s">
        <v>5121</v>
      </c>
      <c r="E4374" s="11" t="s">
        <v>5122</v>
      </c>
      <c r="F4374" s="7" t="s">
        <v>683</v>
      </c>
      <c r="G4374" s="7" t="s">
        <v>684</v>
      </c>
      <c r="H4374">
        <v>0.018234033634395</v>
      </c>
      <c r="I4374" s="46" t="s">
        <v>37</v>
      </c>
      <c r="K4374" s="46"/>
      <c r="L4374" t="s">
        <v>5123</v>
      </c>
      <c r="M4374" t="s">
        <v>39</v>
      </c>
      <c r="N4374" s="40"/>
      <c r="O4374" s="40"/>
      <c r="P4374" s="40"/>
      <c r="Q4374" s="40"/>
      <c r="R4374" s="39"/>
      <c r="S4374" s="39"/>
      <c r="T4374" s="39"/>
      <c r="U4374" s="40"/>
      <c r="V4374" s="39"/>
      <c r="W4374" s="69"/>
      <c r="Y4374" t="s">
        <v>40</v>
      </c>
      <c r="AA4374">
        <v>8093</v>
      </c>
      <c r="AB4374" s="46" t="b">
        <f>if((W4374=""),false,true)</f>
        <v>0</v>
      </c>
      <c r="AD4374" s="8"/>
    </row>
    <row r="4375" ht="14.25" customHeight="1">
      <c r="A4375" s="38">
        <v>1246</v>
      </c>
      <c r="B4375" s="46" t="s">
        <v>5120</v>
      </c>
      <c r="C4375" s="46" t="s">
        <v>577</v>
      </c>
      <c r="D4375" s="11" t="s">
        <v>5121</v>
      </c>
      <c r="E4375" s="11" t="s">
        <v>5122</v>
      </c>
      <c r="F4375" s="7" t="s">
        <v>584</v>
      </c>
      <c r="G4375" s="7" t="s">
        <v>585</v>
      </c>
      <c r="H4375">
        <v>0.021459854719105</v>
      </c>
      <c r="I4375" s="46" t="s">
        <v>37</v>
      </c>
      <c r="K4375" s="46"/>
      <c r="L4375" t="s">
        <v>5123</v>
      </c>
      <c r="M4375" t="s">
        <v>39</v>
      </c>
      <c r="N4375" s="40"/>
      <c r="O4375" s="40"/>
      <c r="P4375" s="40"/>
      <c r="Q4375" s="40"/>
      <c r="R4375" s="39"/>
      <c r="S4375" s="39"/>
      <c r="T4375" s="39"/>
      <c r="U4375" s="40"/>
      <c r="V4375" s="39"/>
      <c r="W4375" s="69"/>
      <c r="Y4375" t="s">
        <v>40</v>
      </c>
      <c r="AA4375">
        <v>8093</v>
      </c>
      <c r="AB4375" s="46" t="b">
        <f>if((W4375=""),false,true)</f>
        <v>0</v>
      </c>
      <c r="AD4375" s="8"/>
    </row>
    <row r="4376" ht="14.25" customHeight="1">
      <c r="A4376" s="38">
        <v>1246</v>
      </c>
      <c r="B4376" s="46" t="s">
        <v>5120</v>
      </c>
      <c r="C4376" s="46" t="s">
        <v>577</v>
      </c>
      <c r="D4376" s="11" t="s">
        <v>5121</v>
      </c>
      <c r="E4376" s="11" t="s">
        <v>5122</v>
      </c>
      <c r="F4376" s="7" t="s">
        <v>1966</v>
      </c>
      <c r="G4376" s="7" t="s">
        <v>1967</v>
      </c>
      <c r="H4376">
        <v>0.095760757887097</v>
      </c>
      <c r="I4376" s="46" t="s">
        <v>37</v>
      </c>
      <c r="K4376" s="46"/>
      <c r="L4376" t="s">
        <v>5123</v>
      </c>
      <c r="M4376" t="s">
        <v>39</v>
      </c>
      <c r="N4376" s="40"/>
      <c r="O4376" s="40"/>
      <c r="P4376" s="40"/>
      <c r="Q4376" s="40"/>
      <c r="R4376" s="39"/>
      <c r="S4376" s="39"/>
      <c r="T4376" s="39"/>
      <c r="U4376" s="40"/>
      <c r="V4376" s="39"/>
      <c r="W4376" s="69"/>
      <c r="Y4376" t="s">
        <v>40</v>
      </c>
      <c r="AA4376">
        <v>8093</v>
      </c>
      <c r="AB4376" s="46" t="b">
        <f>if((W4376=""),false,true)</f>
        <v>0</v>
      </c>
      <c r="AD4376" s="8"/>
    </row>
    <row r="4377" ht="14.25" customHeight="1">
      <c r="A4377" s="38">
        <v>1246</v>
      </c>
      <c r="B4377" s="46" t="s">
        <v>5120</v>
      </c>
      <c r="C4377" s="46" t="s">
        <v>577</v>
      </c>
      <c r="D4377" s="11" t="s">
        <v>5121</v>
      </c>
      <c r="E4377" s="11" t="s">
        <v>5122</v>
      </c>
      <c r="F4377" s="7" t="s">
        <v>1968</v>
      </c>
      <c r="G4377" s="7" t="s">
        <v>1969</v>
      </c>
      <c r="H4377">
        <v>0.096477352357279</v>
      </c>
      <c r="I4377" s="46" t="s">
        <v>37</v>
      </c>
      <c r="K4377" s="46"/>
      <c r="L4377" t="s">
        <v>5123</v>
      </c>
      <c r="M4377" t="s">
        <v>39</v>
      </c>
      <c r="N4377" s="40"/>
      <c r="O4377" s="40"/>
      <c r="P4377" s="40"/>
      <c r="Q4377" s="40"/>
      <c r="R4377" s="39"/>
      <c r="S4377" s="39"/>
      <c r="T4377" s="39"/>
      <c r="U4377" s="40"/>
      <c r="V4377" s="39"/>
      <c r="W4377" s="69"/>
      <c r="Y4377" t="s">
        <v>40</v>
      </c>
      <c r="AA4377">
        <v>8093</v>
      </c>
      <c r="AB4377" s="46" t="b">
        <f>if((W4377=""),false,true)</f>
        <v>0</v>
      </c>
      <c r="AD4377" s="8"/>
    </row>
    <row r="4378" ht="14.25" customHeight="1">
      <c r="A4378" s="38">
        <v>1246</v>
      </c>
      <c r="B4378" s="46" t="s">
        <v>5120</v>
      </c>
      <c r="C4378" s="46" t="s">
        <v>577</v>
      </c>
      <c r="D4378" s="11" t="s">
        <v>5121</v>
      </c>
      <c r="E4378" s="11" t="s">
        <v>5122</v>
      </c>
      <c r="F4378" s="7" t="s">
        <v>685</v>
      </c>
      <c r="G4378" s="7" t="s">
        <v>686</v>
      </c>
      <c r="H4378">
        <v>0.01928737798934</v>
      </c>
      <c r="I4378" s="46" t="s">
        <v>37</v>
      </c>
      <c r="K4378" s="46"/>
      <c r="L4378" t="s">
        <v>5123</v>
      </c>
      <c r="M4378" t="s">
        <v>39</v>
      </c>
      <c r="N4378" s="40"/>
      <c r="O4378" s="40"/>
      <c r="P4378" s="40"/>
      <c r="Q4378" s="40"/>
      <c r="R4378" s="39"/>
      <c r="S4378" s="39"/>
      <c r="T4378" s="39"/>
      <c r="U4378" s="40"/>
      <c r="V4378" s="39"/>
      <c r="W4378" s="69"/>
      <c r="Y4378" t="s">
        <v>40</v>
      </c>
      <c r="AA4378">
        <v>8093</v>
      </c>
      <c r="AB4378" s="46" t="b">
        <f>if((W4378=""),false,true)</f>
        <v>0</v>
      </c>
      <c r="AD4378" s="8"/>
    </row>
    <row r="4379" ht="14.25" customHeight="1">
      <c r="A4379" s="38">
        <v>1246</v>
      </c>
      <c r="B4379" s="46" t="s">
        <v>5120</v>
      </c>
      <c r="C4379" s="46" t="s">
        <v>577</v>
      </c>
      <c r="D4379" s="11" t="s">
        <v>5121</v>
      </c>
      <c r="E4379" s="11" t="s">
        <v>5122</v>
      </c>
      <c r="F4379" s="7" t="s">
        <v>687</v>
      </c>
      <c r="G4379" s="7" t="s">
        <v>688</v>
      </c>
      <c r="H4379">
        <v>0.018257152990333</v>
      </c>
      <c r="I4379" s="46" t="s">
        <v>37</v>
      </c>
      <c r="K4379" s="46"/>
      <c r="L4379" t="s">
        <v>5123</v>
      </c>
      <c r="M4379" t="s">
        <v>39</v>
      </c>
      <c r="N4379" s="40"/>
      <c r="O4379" s="40"/>
      <c r="P4379" s="40"/>
      <c r="Q4379" s="40"/>
      <c r="R4379" s="39"/>
      <c r="S4379" s="39"/>
      <c r="T4379" s="39"/>
      <c r="U4379" s="40"/>
      <c r="V4379" s="39"/>
      <c r="W4379" s="69"/>
      <c r="Y4379" t="s">
        <v>40</v>
      </c>
      <c r="AA4379">
        <v>8093</v>
      </c>
      <c r="AB4379" s="46" t="b">
        <f>if((W4379=""),false,true)</f>
        <v>0</v>
      </c>
      <c r="AD4379" s="8"/>
    </row>
    <row r="4380" ht="14.25" customHeight="1">
      <c r="A4380" s="38">
        <v>1246</v>
      </c>
      <c r="B4380" s="46" t="s">
        <v>5120</v>
      </c>
      <c r="C4380" s="46" t="s">
        <v>577</v>
      </c>
      <c r="D4380" s="11" t="s">
        <v>5121</v>
      </c>
      <c r="E4380" s="11" t="s">
        <v>5122</v>
      </c>
      <c r="F4380" s="7" t="s">
        <v>691</v>
      </c>
      <c r="G4380" s="7" t="s">
        <v>692</v>
      </c>
      <c r="H4380">
        <v>0.10459412149691</v>
      </c>
      <c r="I4380" s="46" t="s">
        <v>37</v>
      </c>
      <c r="K4380" s="46"/>
      <c r="L4380" t="s">
        <v>5123</v>
      </c>
      <c r="M4380" t="s">
        <v>39</v>
      </c>
      <c r="N4380" s="40"/>
      <c r="O4380" s="40"/>
      <c r="P4380" s="40"/>
      <c r="Q4380" s="40"/>
      <c r="R4380" s="39"/>
      <c r="S4380" s="39"/>
      <c r="T4380" s="39"/>
      <c r="U4380" s="40"/>
      <c r="V4380" s="39"/>
      <c r="W4380" s="69"/>
      <c r="Y4380" t="s">
        <v>40</v>
      </c>
      <c r="AA4380">
        <v>8093</v>
      </c>
      <c r="AB4380" s="46" t="b">
        <f>if((W4380=""),false,true)</f>
        <v>0</v>
      </c>
      <c r="AD4380" s="8"/>
    </row>
    <row r="4381" ht="14.25" customHeight="1">
      <c r="A4381" s="38">
        <v>1246</v>
      </c>
      <c r="B4381" s="46" t="s">
        <v>5120</v>
      </c>
      <c r="C4381" s="46" t="s">
        <v>577</v>
      </c>
      <c r="D4381" s="11" t="s">
        <v>5121</v>
      </c>
      <c r="E4381" s="11" t="s">
        <v>5122</v>
      </c>
      <c r="F4381" s="7" t="s">
        <v>588</v>
      </c>
      <c r="G4381" s="7" t="s">
        <v>589</v>
      </c>
      <c r="H4381">
        <v>0.081040428882583</v>
      </c>
      <c r="I4381" s="46" t="s">
        <v>37</v>
      </c>
      <c r="K4381" s="46"/>
      <c r="L4381" t="s">
        <v>5123</v>
      </c>
      <c r="M4381" t="s">
        <v>39</v>
      </c>
      <c r="N4381" s="40"/>
      <c r="O4381" s="40"/>
      <c r="P4381" s="40"/>
      <c r="Q4381" s="40"/>
      <c r="R4381" s="39"/>
      <c r="S4381" s="39"/>
      <c r="T4381" s="39"/>
      <c r="U4381" s="40"/>
      <c r="V4381" s="39"/>
      <c r="W4381" s="69"/>
      <c r="Y4381" t="s">
        <v>40</v>
      </c>
      <c r="AA4381">
        <v>8093</v>
      </c>
      <c r="AB4381" s="46" t="b">
        <f>if((W4381=""),false,true)</f>
        <v>0</v>
      </c>
      <c r="AD4381" s="8"/>
    </row>
    <row r="4382" ht="14.25" customHeight="1">
      <c r="A4382" s="38">
        <v>1246</v>
      </c>
      <c r="B4382" s="46" t="s">
        <v>5120</v>
      </c>
      <c r="C4382" s="46" t="s">
        <v>577</v>
      </c>
      <c r="D4382" s="11" t="s">
        <v>5121</v>
      </c>
      <c r="E4382" s="11" t="s">
        <v>5122</v>
      </c>
      <c r="F4382" s="7" t="s">
        <v>703</v>
      </c>
      <c r="G4382" s="7" t="s">
        <v>704</v>
      </c>
      <c r="H4382">
        <v>0.010613462665692</v>
      </c>
      <c r="I4382" s="46" t="s">
        <v>37</v>
      </c>
      <c r="K4382" s="46"/>
      <c r="L4382" t="s">
        <v>5123</v>
      </c>
      <c r="M4382" t="s">
        <v>39</v>
      </c>
      <c r="N4382" s="40"/>
      <c r="O4382" s="40"/>
      <c r="P4382" s="40"/>
      <c r="Q4382" s="40"/>
      <c r="R4382" s="39"/>
      <c r="S4382" s="39"/>
      <c r="T4382" s="39"/>
      <c r="U4382" s="40"/>
      <c r="V4382" s="39"/>
      <c r="W4382" s="69"/>
      <c r="Y4382" t="s">
        <v>40</v>
      </c>
      <c r="AA4382">
        <v>8093</v>
      </c>
      <c r="AB4382" s="46" t="b">
        <f>if((W4382=""),false,true)</f>
        <v>0</v>
      </c>
      <c r="AD4382" s="8"/>
    </row>
    <row r="4383" ht="14.25" customHeight="1">
      <c r="A4383" s="38">
        <v>1246</v>
      </c>
      <c r="B4383" s="46" t="s">
        <v>5120</v>
      </c>
      <c r="C4383" s="46" t="s">
        <v>577</v>
      </c>
      <c r="D4383" s="11" t="s">
        <v>5121</v>
      </c>
      <c r="E4383" s="11" t="s">
        <v>5122</v>
      </c>
      <c r="F4383" s="7" t="s">
        <v>429</v>
      </c>
      <c r="G4383" s="7" t="s">
        <v>590</v>
      </c>
      <c r="H4383">
        <v>0.040426414364096</v>
      </c>
      <c r="I4383" s="46" t="s">
        <v>37</v>
      </c>
      <c r="K4383" s="46"/>
      <c r="L4383" t="s">
        <v>5123</v>
      </c>
      <c r="M4383" t="s">
        <v>39</v>
      </c>
      <c r="N4383" s="40"/>
      <c r="O4383" s="40"/>
      <c r="P4383" s="40"/>
      <c r="Q4383" s="40"/>
      <c r="R4383" s="39"/>
      <c r="S4383" s="39"/>
      <c r="T4383" s="39"/>
      <c r="U4383" s="40"/>
      <c r="V4383" s="39"/>
      <c r="W4383" s="69"/>
      <c r="Y4383" t="s">
        <v>40</v>
      </c>
      <c r="AA4383">
        <v>8093</v>
      </c>
      <c r="AB4383" s="46" t="b">
        <f>if((W4383=""),false,true)</f>
        <v>0</v>
      </c>
      <c r="AD4383" s="8"/>
    </row>
    <row r="4384" ht="14.25" customHeight="1">
      <c r="A4384" s="38">
        <v>1246</v>
      </c>
      <c r="B4384" s="46" t="s">
        <v>5120</v>
      </c>
      <c r="C4384" s="46" t="s">
        <v>577</v>
      </c>
      <c r="D4384" s="11" t="s">
        <v>5121</v>
      </c>
      <c r="E4384" s="11" t="s">
        <v>5122</v>
      </c>
      <c r="F4384" s="7" t="s">
        <v>591</v>
      </c>
      <c r="G4384" s="7" t="s">
        <v>592</v>
      </c>
      <c r="H4384">
        <v>0.12980345486296</v>
      </c>
      <c r="I4384" s="46" t="s">
        <v>37</v>
      </c>
      <c r="K4384" s="46"/>
      <c r="L4384" t="s">
        <v>5123</v>
      </c>
      <c r="M4384" t="s">
        <v>39</v>
      </c>
      <c r="N4384" s="40"/>
      <c r="O4384" s="40"/>
      <c r="P4384" s="40"/>
      <c r="Q4384" s="40"/>
      <c r="R4384" s="39"/>
      <c r="S4384" s="39"/>
      <c r="T4384" s="39"/>
      <c r="U4384" s="40"/>
      <c r="V4384" s="39"/>
      <c r="W4384" s="69"/>
      <c r="Y4384" t="s">
        <v>40</v>
      </c>
      <c r="AA4384">
        <v>8093</v>
      </c>
      <c r="AB4384" s="46" t="b">
        <f>if((W4384=""),false,true)</f>
        <v>0</v>
      </c>
      <c r="AD4384" s="8"/>
    </row>
    <row r="4385" ht="14.25" customHeight="1">
      <c r="A4385" s="38">
        <v>1246</v>
      </c>
      <c r="B4385" s="46" t="s">
        <v>5120</v>
      </c>
      <c r="C4385" s="46" t="s">
        <v>577</v>
      </c>
      <c r="D4385" s="11" t="s">
        <v>5121</v>
      </c>
      <c r="E4385" s="11" t="s">
        <v>5122</v>
      </c>
      <c r="F4385" s="7" t="s">
        <v>1125</v>
      </c>
      <c r="G4385" s="7" t="s">
        <v>1126</v>
      </c>
      <c r="H4385">
        <v>0.036336635187182</v>
      </c>
      <c r="I4385" s="46" t="s">
        <v>37</v>
      </c>
      <c r="K4385" s="46"/>
      <c r="L4385" t="s">
        <v>5123</v>
      </c>
      <c r="M4385" t="s">
        <v>39</v>
      </c>
      <c r="N4385" s="40"/>
      <c r="O4385" s="40"/>
      <c r="P4385" s="40"/>
      <c r="Q4385" s="40"/>
      <c r="R4385" s="39"/>
      <c r="S4385" s="39"/>
      <c r="T4385" s="39"/>
      <c r="U4385" s="40"/>
      <c r="V4385" s="39"/>
      <c r="W4385" s="69"/>
      <c r="Y4385" t="s">
        <v>40</v>
      </c>
      <c r="AA4385">
        <v>8093</v>
      </c>
      <c r="AB4385" s="46" t="b">
        <f>if((W4385=""),false,true)</f>
        <v>0</v>
      </c>
      <c r="AD4385" s="8"/>
    </row>
    <row r="4386" ht="14.25" customHeight="1">
      <c r="A4386" s="38">
        <v>1246</v>
      </c>
      <c r="B4386" s="46" t="s">
        <v>5120</v>
      </c>
      <c r="C4386" s="46" t="s">
        <v>577</v>
      </c>
      <c r="D4386" s="11" t="s">
        <v>5121</v>
      </c>
      <c r="E4386" s="11" t="s">
        <v>5122</v>
      </c>
      <c r="F4386" s="7" t="s">
        <v>992</v>
      </c>
      <c r="G4386" s="7" t="s">
        <v>993</v>
      </c>
      <c r="H4386">
        <v>0.17437202232112</v>
      </c>
      <c r="I4386" s="46" t="s">
        <v>37</v>
      </c>
      <c r="K4386" s="46"/>
      <c r="L4386" t="s">
        <v>5123</v>
      </c>
      <c r="M4386" t="s">
        <v>39</v>
      </c>
      <c r="N4386" s="40"/>
      <c r="O4386" s="40"/>
      <c r="P4386" s="40"/>
      <c r="Q4386" s="40"/>
      <c r="R4386" s="39"/>
      <c r="S4386" s="39"/>
      <c r="T4386" s="39"/>
      <c r="U4386" s="40"/>
      <c r="V4386" s="39"/>
      <c r="W4386" s="69"/>
      <c r="Y4386" t="s">
        <v>40</v>
      </c>
      <c r="AA4386">
        <v>8093</v>
      </c>
      <c r="AB4386" s="46" t="b">
        <f>if((W4386=""),false,true)</f>
        <v>0</v>
      </c>
      <c r="AD4386" s="8"/>
    </row>
    <row r="4387" ht="14.25" customHeight="1">
      <c r="A4387" s="38">
        <v>1246</v>
      </c>
      <c r="B4387" s="46" t="s">
        <v>5120</v>
      </c>
      <c r="C4387" s="46" t="s">
        <v>577</v>
      </c>
      <c r="D4387" s="11" t="s">
        <v>5121</v>
      </c>
      <c r="E4387" s="11" t="s">
        <v>5122</v>
      </c>
      <c r="F4387" s="7" t="s">
        <v>719</v>
      </c>
      <c r="G4387" s="7" t="s">
        <v>720</v>
      </c>
      <c r="H4387">
        <v>0.030889339189608</v>
      </c>
      <c r="I4387" s="46" t="s">
        <v>37</v>
      </c>
      <c r="K4387" s="46"/>
      <c r="L4387" t="s">
        <v>5123</v>
      </c>
      <c r="M4387" t="s">
        <v>39</v>
      </c>
      <c r="N4387" s="40"/>
      <c r="O4387" s="40"/>
      <c r="P4387" s="40"/>
      <c r="Q4387" s="40"/>
      <c r="R4387" s="39"/>
      <c r="S4387" s="39"/>
      <c r="T4387" s="39"/>
      <c r="U4387" s="40"/>
      <c r="V4387" s="39"/>
      <c r="W4387" s="69"/>
      <c r="Y4387" t="s">
        <v>40</v>
      </c>
      <c r="AA4387">
        <v>8093</v>
      </c>
      <c r="AB4387" s="46" t="b">
        <f>if((W4387=""),false,true)</f>
        <v>0</v>
      </c>
      <c r="AD4387" s="8"/>
    </row>
    <row r="4388" ht="14.25" customHeight="1">
      <c r="A4388" s="38">
        <v>1246</v>
      </c>
      <c r="B4388" s="46" t="s">
        <v>5120</v>
      </c>
      <c r="C4388" s="46" t="s">
        <v>577</v>
      </c>
      <c r="D4388" s="11" t="s">
        <v>5121</v>
      </c>
      <c r="E4388" s="11" t="s">
        <v>5122</v>
      </c>
      <c r="F4388" s="7" t="s">
        <v>2101</v>
      </c>
      <c r="G4388" s="7" t="s">
        <v>2102</v>
      </c>
      <c r="H4388">
        <v>0.047715541973868</v>
      </c>
      <c r="I4388" s="46" t="s">
        <v>37</v>
      </c>
      <c r="K4388" s="46"/>
      <c r="L4388" t="s">
        <v>5123</v>
      </c>
      <c r="M4388" t="s">
        <v>39</v>
      </c>
      <c r="N4388" s="40"/>
      <c r="O4388" s="40"/>
      <c r="P4388" s="40"/>
      <c r="Q4388" s="40"/>
      <c r="R4388" s="39"/>
      <c r="S4388" s="39"/>
      <c r="T4388" s="39"/>
      <c r="U4388" s="40"/>
      <c r="V4388" s="39"/>
      <c r="W4388" s="69"/>
      <c r="Y4388" t="s">
        <v>40</v>
      </c>
      <c r="AA4388">
        <v>8093</v>
      </c>
      <c r="AB4388" s="46" t="b">
        <f>if((W4388=""),false,true)</f>
        <v>0</v>
      </c>
      <c r="AD4388" s="8"/>
    </row>
    <row r="4389" ht="14.25" customHeight="1">
      <c r="A4389" s="38">
        <v>1246</v>
      </c>
      <c r="B4389" s="46" t="s">
        <v>5120</v>
      </c>
      <c r="C4389" s="46" t="s">
        <v>577</v>
      </c>
      <c r="D4389" s="11" t="s">
        <v>5121</v>
      </c>
      <c r="E4389" s="11" t="s">
        <v>5122</v>
      </c>
      <c r="F4389" s="7" t="s">
        <v>2103</v>
      </c>
      <c r="G4389" s="7" t="s">
        <v>1144</v>
      </c>
      <c r="H4389">
        <v>0.037595779740845</v>
      </c>
      <c r="I4389" s="46" t="s">
        <v>37</v>
      </c>
      <c r="K4389" s="46"/>
      <c r="L4389" t="s">
        <v>5123</v>
      </c>
      <c r="M4389" t="s">
        <v>39</v>
      </c>
      <c r="N4389" s="40"/>
      <c r="O4389" s="40"/>
      <c r="P4389" s="40"/>
      <c r="Q4389" s="40"/>
      <c r="R4389" s="39"/>
      <c r="S4389" s="39"/>
      <c r="T4389" s="39"/>
      <c r="U4389" s="40"/>
      <c r="V4389" s="39"/>
      <c r="W4389" s="69"/>
      <c r="Y4389" t="s">
        <v>40</v>
      </c>
      <c r="AA4389">
        <v>8093</v>
      </c>
      <c r="AB4389" s="46" t="b">
        <f>if((W4389=""),false,true)</f>
        <v>0</v>
      </c>
      <c r="AD4389" s="8"/>
    </row>
    <row r="4390" ht="14.25" customHeight="1">
      <c r="A4390" s="38">
        <v>1246</v>
      </c>
      <c r="B4390" s="46" t="s">
        <v>5120</v>
      </c>
      <c r="C4390" s="46" t="s">
        <v>577</v>
      </c>
      <c r="D4390" s="11" t="s">
        <v>5121</v>
      </c>
      <c r="E4390" s="11" t="s">
        <v>5122</v>
      </c>
      <c r="F4390" s="7" t="s">
        <v>1735</v>
      </c>
      <c r="G4390" s="7" t="s">
        <v>1736</v>
      </c>
      <c r="H4390">
        <v>0.069468900364151</v>
      </c>
      <c r="I4390" s="46" t="s">
        <v>37</v>
      </c>
      <c r="K4390" s="46"/>
      <c r="L4390" t="s">
        <v>5123</v>
      </c>
      <c r="M4390" t="s">
        <v>39</v>
      </c>
      <c r="N4390" s="40"/>
      <c r="O4390" s="40"/>
      <c r="P4390" s="40"/>
      <c r="Q4390" s="40"/>
      <c r="R4390" s="39"/>
      <c r="S4390" s="39"/>
      <c r="T4390" s="39"/>
      <c r="U4390" s="40"/>
      <c r="V4390" s="39"/>
      <c r="W4390" s="69"/>
      <c r="Y4390" t="s">
        <v>40</v>
      </c>
      <c r="AA4390">
        <v>8093</v>
      </c>
      <c r="AB4390" s="46" t="b">
        <f>if((W4390=""),false,true)</f>
        <v>0</v>
      </c>
      <c r="AD4390" s="8"/>
    </row>
    <row r="4391" ht="14.25" customHeight="1">
      <c r="A4391" s="38">
        <v>1246</v>
      </c>
      <c r="B4391" s="46" t="s">
        <v>5120</v>
      </c>
      <c r="C4391" s="46" t="s">
        <v>577</v>
      </c>
      <c r="D4391" s="11" t="s">
        <v>5121</v>
      </c>
      <c r="E4391" s="11" t="s">
        <v>5122</v>
      </c>
      <c r="F4391" s="7" t="s">
        <v>2007</v>
      </c>
      <c r="G4391" s="7" t="s">
        <v>2008</v>
      </c>
      <c r="H4391">
        <v>0.096826642860112</v>
      </c>
      <c r="I4391" s="46" t="s">
        <v>37</v>
      </c>
      <c r="K4391" s="46"/>
      <c r="L4391" t="s">
        <v>5123</v>
      </c>
      <c r="M4391" t="s">
        <v>39</v>
      </c>
      <c r="N4391" s="40"/>
      <c r="O4391" s="40"/>
      <c r="P4391" s="40"/>
      <c r="Q4391" s="40"/>
      <c r="R4391" s="39"/>
      <c r="S4391" s="39"/>
      <c r="T4391" s="39"/>
      <c r="U4391" s="40"/>
      <c r="V4391" s="39"/>
      <c r="W4391" s="69"/>
      <c r="Y4391" t="s">
        <v>40</v>
      </c>
      <c r="AA4391">
        <v>8093</v>
      </c>
      <c r="AB4391" s="46" t="b">
        <f>if((W4391=""),false,true)</f>
        <v>0</v>
      </c>
      <c r="AD4391" s="8"/>
    </row>
    <row r="4392" ht="14.25" customHeight="1">
      <c r="A4392" s="38">
        <v>1246</v>
      </c>
      <c r="B4392" s="46" t="s">
        <v>5120</v>
      </c>
      <c r="C4392" s="46" t="s">
        <v>577</v>
      </c>
      <c r="D4392" s="11" t="s">
        <v>5121</v>
      </c>
      <c r="E4392" s="11" t="s">
        <v>5122</v>
      </c>
      <c r="F4392" s="7" t="s">
        <v>731</v>
      </c>
      <c r="G4392" s="7" t="s">
        <v>732</v>
      </c>
      <c r="H4392">
        <v>0.051217746473013</v>
      </c>
      <c r="I4392" s="46" t="s">
        <v>37</v>
      </c>
      <c r="K4392" s="46"/>
      <c r="L4392" t="s">
        <v>5123</v>
      </c>
      <c r="M4392" t="s">
        <v>39</v>
      </c>
      <c r="N4392" s="40"/>
      <c r="O4392" s="40"/>
      <c r="P4392" s="40"/>
      <c r="Q4392" s="40"/>
      <c r="R4392" s="39"/>
      <c r="S4392" s="39"/>
      <c r="T4392" s="39"/>
      <c r="U4392" s="40"/>
      <c r="V4392" s="39"/>
      <c r="W4392" s="69"/>
      <c r="Y4392" t="s">
        <v>40</v>
      </c>
      <c r="AA4392">
        <v>8093</v>
      </c>
      <c r="AB4392" s="46" t="b">
        <f>if((W4392=""),false,true)</f>
        <v>0</v>
      </c>
      <c r="AD4392" s="8"/>
    </row>
    <row r="4393" ht="14.25" customHeight="1">
      <c r="A4393" s="38">
        <v>1246</v>
      </c>
      <c r="B4393" s="46" t="s">
        <v>5120</v>
      </c>
      <c r="C4393" s="46" t="s">
        <v>577</v>
      </c>
      <c r="D4393" s="11" t="s">
        <v>5121</v>
      </c>
      <c r="E4393" s="11" t="s">
        <v>5122</v>
      </c>
      <c r="F4393" s="7" t="s">
        <v>48</v>
      </c>
      <c r="G4393" s="7" t="s">
        <v>49</v>
      </c>
      <c r="H4393">
        <v>0.00021379620895</v>
      </c>
      <c r="I4393" s="46" t="s">
        <v>37</v>
      </c>
      <c r="K4393" s="46"/>
      <c r="L4393" t="s">
        <v>5123</v>
      </c>
      <c r="M4393" t="s">
        <v>39</v>
      </c>
      <c r="N4393" s="40"/>
      <c r="O4393" s="40"/>
      <c r="P4393" s="40"/>
      <c r="Q4393" s="40"/>
      <c r="R4393" s="39"/>
      <c r="S4393" s="39"/>
      <c r="T4393" s="39"/>
      <c r="U4393" s="40"/>
      <c r="V4393" s="39"/>
      <c r="W4393" s="69"/>
      <c r="Y4393" t="s">
        <v>40</v>
      </c>
      <c r="AA4393">
        <v>8093</v>
      </c>
      <c r="AB4393" s="46" t="b">
        <f>if((W4393=""),false,true)</f>
        <v>0</v>
      </c>
      <c r="AD4393" s="8"/>
    </row>
    <row r="4394" ht="14.25" customHeight="1">
      <c r="A4394" s="38">
        <v>1287</v>
      </c>
      <c r="B4394" s="46" t="s">
        <v>44</v>
      </c>
      <c r="C4394" s="46" t="s">
        <v>45</v>
      </c>
      <c r="D4394" s="11" t="s">
        <v>5121</v>
      </c>
      <c r="E4394" s="11" t="s">
        <v>5122</v>
      </c>
      <c r="F4394" t="s">
        <v>48</v>
      </c>
      <c r="G4394" s="46" t="s">
        <v>49</v>
      </c>
      <c r="H4394">
        <v>0.000150660707</v>
      </c>
      <c r="I4394" t="s">
        <v>37</v>
      </c>
      <c r="L4394" t="s">
        <v>50</v>
      </c>
      <c r="M4394" t="s">
        <v>39</v>
      </c>
      <c r="N4394" s="40"/>
      <c r="O4394" s="40"/>
      <c r="P4394" s="40"/>
      <c r="Q4394" s="40"/>
      <c r="R4394" s="39"/>
      <c r="S4394" s="39"/>
      <c r="T4394" s="39"/>
      <c r="U4394" s="40"/>
      <c r="V4394" s="39"/>
      <c r="W4394" s="69"/>
      <c r="Y4394" t="s">
        <v>40</v>
      </c>
      <c r="AA4394">
        <v>8093</v>
      </c>
      <c r="AB4394" s="46" t="b">
        <v>0</v>
      </c>
      <c r="AD4394" s="8"/>
    </row>
    <row r="4395" ht="14.25" customHeight="1">
      <c r="A4395" s="38">
        <v>1287</v>
      </c>
      <c r="B4395" s="46" t="s">
        <v>53</v>
      </c>
      <c r="C4395" s="46" t="s">
        <v>45</v>
      </c>
      <c r="D4395" s="11" t="s">
        <v>5121</v>
      </c>
      <c r="E4395" s="11" t="s">
        <v>5122</v>
      </c>
      <c r="F4395" t="s">
        <v>48</v>
      </c>
      <c r="G4395" s="46" t="s">
        <v>49</v>
      </c>
      <c r="H4395">
        <v>0.001412537545</v>
      </c>
      <c r="I4395" t="s">
        <v>37</v>
      </c>
      <c r="L4395" t="s">
        <v>50</v>
      </c>
      <c r="M4395" t="s">
        <v>39</v>
      </c>
      <c r="N4395" s="40"/>
      <c r="O4395" s="40"/>
      <c r="P4395" s="40"/>
      <c r="Q4395" s="40"/>
      <c r="R4395" s="39"/>
      <c r="S4395" s="39"/>
      <c r="T4395" s="39"/>
      <c r="U4395" s="40"/>
      <c r="V4395" s="39"/>
      <c r="W4395" s="69"/>
      <c r="Y4395" t="s">
        <v>40</v>
      </c>
      <c r="AA4395">
        <v>8093</v>
      </c>
      <c r="AB4395" s="46" t="b">
        <v>0</v>
      </c>
      <c r="AD4395" s="8"/>
    </row>
    <row r="4396" ht="14.25" customHeight="1">
      <c r="A4396" s="38">
        <v>1308</v>
      </c>
      <c r="B4396" s="46" t="s">
        <v>41</v>
      </c>
      <c r="C4396" s="46" t="s">
        <v>42</v>
      </c>
      <c r="D4396" s="46" t="s">
        <v>5121</v>
      </c>
      <c r="E4396" s="46" t="s">
        <v>5124</v>
      </c>
      <c r="F4396" t="s">
        <v>35</v>
      </c>
      <c r="G4396" s="12" t="s">
        <v>36</v>
      </c>
      <c r="H4396">
        <v>0.018365383433484</v>
      </c>
      <c r="I4396" t="s">
        <v>37</v>
      </c>
      <c r="K4396" s="47" t="s">
        <v>43</v>
      </c>
      <c r="L4396" s="47" t="str">
        <f>((I4396&amp;A4396)&amp;"-")&amp;B4396</f>
        <v>REF1308-Abraham M.H. and Acree Jr. W.E. The solubility of liquid and solid compounds in dry octan-1-ol. Chemosphere (2013)</v>
      </c>
      <c r="M4396" t="s">
        <v>39</v>
      </c>
      <c r="N4396" s="71"/>
      <c r="O4396" s="71"/>
      <c r="P4396" s="71"/>
      <c r="Q4396" s="71"/>
      <c r="R4396" s="29"/>
      <c r="S4396" s="29"/>
      <c r="T4396" s="29"/>
      <c r="U4396" s="71"/>
      <c r="V4396" s="29"/>
      <c r="W4396" s="60"/>
      <c r="Y4396" t="s">
        <v>40</v>
      </c>
      <c r="AA4396">
        <v>8093</v>
      </c>
      <c r="AB4396" t="b">
        <f>if((W4396=""),false,true)</f>
        <v>0</v>
      </c>
      <c r="AD4396" s="37"/>
    </row>
    <row r="4397" ht="14.25" customHeight="1">
      <c r="A4397" s="38">
        <v>1287</v>
      </c>
      <c r="B4397" s="46" t="s">
        <v>247</v>
      </c>
      <c r="C4397" s="46" t="s">
        <v>45</v>
      </c>
      <c r="D4397" s="46" t="s">
        <v>5125</v>
      </c>
      <c r="E4397" s="46" t="s">
        <v>5126</v>
      </c>
      <c r="F4397" t="s">
        <v>48</v>
      </c>
      <c r="G4397" s="46" t="s">
        <v>49</v>
      </c>
      <c r="H4397">
        <v>0.00120005182</v>
      </c>
      <c r="I4397" t="s">
        <v>37</v>
      </c>
      <c r="L4397" t="s">
        <v>50</v>
      </c>
      <c r="M4397" t="s">
        <v>39</v>
      </c>
      <c r="N4397" s="40"/>
      <c r="O4397" s="40"/>
      <c r="P4397" s="40"/>
      <c r="Q4397" s="40"/>
      <c r="R4397" s="39"/>
      <c r="S4397" s="39"/>
      <c r="T4397" s="39"/>
      <c r="U4397" s="40"/>
      <c r="V4397" s="39"/>
      <c r="W4397" s="69"/>
      <c r="Y4397" t="s">
        <v>40</v>
      </c>
      <c r="AA4397">
        <v>17747</v>
      </c>
      <c r="AB4397" s="46" t="b">
        <v>0</v>
      </c>
      <c r="AD4397" s="8"/>
    </row>
    <row r="4398" ht="14.25" customHeight="1">
      <c r="A4398" s="38">
        <v>1287</v>
      </c>
      <c r="B4398" s="46" t="s">
        <v>53</v>
      </c>
      <c r="C4398" s="46" t="s">
        <v>45</v>
      </c>
      <c r="D4398" s="46" t="s">
        <v>1597</v>
      </c>
      <c r="E4398" s="46" t="s">
        <v>5127</v>
      </c>
      <c r="F4398" t="s">
        <v>48</v>
      </c>
      <c r="G4398" s="46" t="s">
        <v>49</v>
      </c>
      <c r="H4398">
        <v>0.1</v>
      </c>
      <c r="I4398" t="s">
        <v>37</v>
      </c>
      <c r="L4398" t="s">
        <v>50</v>
      </c>
      <c r="M4398" t="s">
        <v>39</v>
      </c>
      <c r="N4398" s="40"/>
      <c r="O4398" s="40"/>
      <c r="P4398" s="40"/>
      <c r="Q4398" s="40"/>
      <c r="R4398" s="39"/>
      <c r="S4398" s="39"/>
      <c r="T4398" s="39"/>
      <c r="U4398" s="40"/>
      <c r="V4398" s="39"/>
      <c r="W4398" s="69"/>
      <c r="Y4398" t="s">
        <v>294</v>
      </c>
      <c r="AA4398">
        <v>7224</v>
      </c>
      <c r="AB4398" s="46" t="b">
        <v>0</v>
      </c>
      <c r="AD4398" s="8"/>
    </row>
    <row r="4399" ht="14.25" customHeight="1">
      <c r="A4399" s="38">
        <v>1287</v>
      </c>
      <c r="B4399" s="46" t="s">
        <v>174</v>
      </c>
      <c r="C4399" s="46" t="s">
        <v>45</v>
      </c>
      <c r="D4399" s="46" t="s">
        <v>1597</v>
      </c>
      <c r="E4399" s="46" t="s">
        <v>5127</v>
      </c>
      <c r="F4399" t="s">
        <v>48</v>
      </c>
      <c r="G4399" s="46" t="s">
        <v>49</v>
      </c>
      <c r="H4399">
        <v>0.1</v>
      </c>
      <c r="I4399" t="s">
        <v>37</v>
      </c>
      <c r="L4399" t="s">
        <v>50</v>
      </c>
      <c r="M4399" t="s">
        <v>39</v>
      </c>
      <c r="N4399" s="40"/>
      <c r="O4399" s="40"/>
      <c r="P4399" s="40"/>
      <c r="Q4399" s="40"/>
      <c r="R4399" s="39"/>
      <c r="S4399" s="39"/>
      <c r="T4399" s="39"/>
      <c r="U4399" s="40"/>
      <c r="V4399" s="39"/>
      <c r="W4399" s="69"/>
      <c r="Y4399" t="s">
        <v>294</v>
      </c>
      <c r="AA4399">
        <v>7224</v>
      </c>
      <c r="AB4399" s="46" t="b">
        <v>0</v>
      </c>
      <c r="AD4399" s="8"/>
    </row>
    <row r="4400" ht="14.25" customHeight="1">
      <c r="A4400" s="38">
        <v>1241</v>
      </c>
      <c r="B4400" s="46" t="s">
        <v>5128</v>
      </c>
      <c r="C4400" s="46" t="s">
        <v>577</v>
      </c>
      <c r="D4400" s="11" t="s">
        <v>5129</v>
      </c>
      <c r="E4400" s="11" t="s">
        <v>5130</v>
      </c>
      <c r="F4400" s="7" t="s">
        <v>1123</v>
      </c>
      <c r="G4400" s="7" t="s">
        <v>1124</v>
      </c>
      <c r="H4400">
        <v>4.1583103854194</v>
      </c>
      <c r="I4400" s="46" t="s">
        <v>37</v>
      </c>
      <c r="K4400" s="46"/>
      <c r="L4400" t="s">
        <v>5131</v>
      </c>
      <c r="M4400" t="s">
        <v>39</v>
      </c>
      <c r="N4400" s="40"/>
      <c r="O4400" s="40"/>
      <c r="P4400" s="40"/>
      <c r="Q4400" s="40"/>
      <c r="R4400" s="39"/>
      <c r="S4400" s="39"/>
      <c r="T4400" s="39"/>
      <c r="U4400" s="40"/>
      <c r="V4400" s="39"/>
      <c r="W4400" s="69"/>
      <c r="Y4400" t="s">
        <v>40</v>
      </c>
      <c r="AA4400">
        <v>2991</v>
      </c>
      <c r="AB4400" s="46" t="b">
        <f>if((W4400=""),false,true)</f>
        <v>0</v>
      </c>
      <c r="AD4400" s="8"/>
    </row>
    <row r="4401" ht="14.25" customHeight="1">
      <c r="A4401" s="38">
        <v>1241</v>
      </c>
      <c r="B4401" s="46" t="s">
        <v>5128</v>
      </c>
      <c r="C4401" s="46" t="s">
        <v>577</v>
      </c>
      <c r="D4401" s="11" t="s">
        <v>5129</v>
      </c>
      <c r="E4401" s="11" t="s">
        <v>5130</v>
      </c>
      <c r="F4401" s="7" t="s">
        <v>701</v>
      </c>
      <c r="G4401" s="7" t="s">
        <v>702</v>
      </c>
      <c r="H4401">
        <v>0.25133786810596</v>
      </c>
      <c r="I4401" s="46" t="s">
        <v>37</v>
      </c>
      <c r="K4401" s="46"/>
      <c r="L4401" t="s">
        <v>5131</v>
      </c>
      <c r="M4401" t="s">
        <v>39</v>
      </c>
      <c r="N4401" s="40"/>
      <c r="O4401" s="40"/>
      <c r="P4401" s="40"/>
      <c r="Q4401" s="40"/>
      <c r="R4401" s="39"/>
      <c r="S4401" s="39"/>
      <c r="T4401" s="39"/>
      <c r="U4401" s="40"/>
      <c r="V4401" s="39"/>
      <c r="W4401" s="69"/>
      <c r="Y4401" t="s">
        <v>40</v>
      </c>
      <c r="AA4401">
        <v>2991</v>
      </c>
      <c r="AB4401" s="46" t="b">
        <f>if((W4401=""),false,true)</f>
        <v>0</v>
      </c>
      <c r="AD4401" s="8"/>
    </row>
    <row r="4402" ht="14.25" customHeight="1">
      <c r="A4402" s="38">
        <v>1241</v>
      </c>
      <c r="B4402" s="46" t="s">
        <v>5128</v>
      </c>
      <c r="C4402" s="46" t="s">
        <v>577</v>
      </c>
      <c r="D4402" s="11" t="s">
        <v>5129</v>
      </c>
      <c r="E4402" s="11" t="s">
        <v>5130</v>
      </c>
      <c r="F4402" s="7" t="s">
        <v>4489</v>
      </c>
      <c r="G4402" s="7" t="s">
        <v>4490</v>
      </c>
      <c r="H4402">
        <v>0.12955338636101</v>
      </c>
      <c r="I4402" s="46" t="s">
        <v>37</v>
      </c>
      <c r="K4402" s="46"/>
      <c r="L4402" t="s">
        <v>5131</v>
      </c>
      <c r="M4402" t="s">
        <v>39</v>
      </c>
      <c r="N4402" s="40"/>
      <c r="O4402" s="40"/>
      <c r="P4402" s="40"/>
      <c r="Q4402" s="40"/>
      <c r="R4402" s="39"/>
      <c r="S4402" s="39"/>
      <c r="T4402" s="39"/>
      <c r="U4402" s="40"/>
      <c r="V4402" s="39"/>
      <c r="W4402" s="69"/>
      <c r="Y4402" t="s">
        <v>40</v>
      </c>
      <c r="AA4402">
        <v>2991</v>
      </c>
      <c r="AB4402" s="46" t="b">
        <f>if((W4402=""),false,true)</f>
        <v>0</v>
      </c>
      <c r="AD4402" s="8"/>
    </row>
    <row r="4403" ht="14.25" customHeight="1">
      <c r="A4403" s="38">
        <v>1241</v>
      </c>
      <c r="B4403" s="46" t="s">
        <v>5128</v>
      </c>
      <c r="C4403" s="46" t="s">
        <v>577</v>
      </c>
      <c r="D4403" s="11" t="s">
        <v>5129</v>
      </c>
      <c r="E4403" s="11" t="s">
        <v>5130</v>
      </c>
      <c r="F4403" s="7" t="s">
        <v>711</v>
      </c>
      <c r="G4403" s="7" t="s">
        <v>712</v>
      </c>
      <c r="H4403">
        <v>0.29367800112221</v>
      </c>
      <c r="I4403" s="46" t="s">
        <v>37</v>
      </c>
      <c r="K4403" s="46"/>
      <c r="L4403" t="s">
        <v>5131</v>
      </c>
      <c r="M4403" t="s">
        <v>39</v>
      </c>
      <c r="N4403" s="40"/>
      <c r="O4403" s="40"/>
      <c r="P4403" s="40"/>
      <c r="Q4403" s="40"/>
      <c r="R4403" s="39"/>
      <c r="S4403" s="39"/>
      <c r="T4403" s="39"/>
      <c r="U4403" s="40"/>
      <c r="V4403" s="39"/>
      <c r="W4403" s="69"/>
      <c r="Y4403" t="s">
        <v>40</v>
      </c>
      <c r="AA4403">
        <v>2991</v>
      </c>
      <c r="AB4403" s="46" t="b">
        <f>if((W4403=""),false,true)</f>
        <v>0</v>
      </c>
      <c r="AD4403" s="8"/>
    </row>
    <row r="4404" ht="14.25" customHeight="1">
      <c r="A4404" s="38">
        <v>1241</v>
      </c>
      <c r="B4404" s="46" t="s">
        <v>5128</v>
      </c>
      <c r="C4404" s="46" t="s">
        <v>577</v>
      </c>
      <c r="D4404" s="11" t="s">
        <v>5129</v>
      </c>
      <c r="E4404" s="11" t="s">
        <v>5130</v>
      </c>
      <c r="F4404" s="7" t="s">
        <v>715</v>
      </c>
      <c r="G4404" s="7" t="s">
        <v>716</v>
      </c>
      <c r="H4404">
        <v>0.18313564713662</v>
      </c>
      <c r="I4404" s="46" t="s">
        <v>37</v>
      </c>
      <c r="K4404" s="46"/>
      <c r="L4404" t="s">
        <v>5131</v>
      </c>
      <c r="M4404" t="s">
        <v>39</v>
      </c>
      <c r="N4404" s="40"/>
      <c r="O4404" s="40"/>
      <c r="P4404" s="40"/>
      <c r="Q4404" s="40"/>
      <c r="R4404" s="39"/>
      <c r="S4404" s="39"/>
      <c r="T4404" s="39"/>
      <c r="U4404" s="40"/>
      <c r="V4404" s="39"/>
      <c r="W4404" s="69"/>
      <c r="Y4404" t="s">
        <v>40</v>
      </c>
      <c r="AA4404">
        <v>2991</v>
      </c>
      <c r="AB4404" s="46" t="b">
        <f>if((W4404=""),false,true)</f>
        <v>0</v>
      </c>
      <c r="AD4404" s="8"/>
    </row>
    <row r="4405" ht="14.25" customHeight="1">
      <c r="A4405" s="38">
        <v>1241</v>
      </c>
      <c r="B4405" s="46" t="s">
        <v>5128</v>
      </c>
      <c r="C4405" s="46" t="s">
        <v>577</v>
      </c>
      <c r="D4405" s="11" t="s">
        <v>5129</v>
      </c>
      <c r="E4405" s="11" t="s">
        <v>5130</v>
      </c>
      <c r="F4405" s="7" t="s">
        <v>723</v>
      </c>
      <c r="G4405" s="7" t="s">
        <v>724</v>
      </c>
      <c r="H4405">
        <v>0.34064335223355</v>
      </c>
      <c r="I4405" s="46" t="s">
        <v>37</v>
      </c>
      <c r="K4405" s="46"/>
      <c r="L4405" t="s">
        <v>5131</v>
      </c>
      <c r="M4405" t="s">
        <v>39</v>
      </c>
      <c r="N4405" s="40"/>
      <c r="O4405" s="40"/>
      <c r="P4405" s="40"/>
      <c r="Q4405" s="40"/>
      <c r="R4405" s="39"/>
      <c r="S4405" s="39"/>
      <c r="T4405" s="39"/>
      <c r="U4405" s="40"/>
      <c r="V4405" s="39"/>
      <c r="W4405" s="69"/>
      <c r="Y4405" t="s">
        <v>40</v>
      </c>
      <c r="AA4405">
        <v>2991</v>
      </c>
      <c r="AB4405" s="46" t="b">
        <f>if((W4405=""),false,true)</f>
        <v>0</v>
      </c>
      <c r="AD4405" s="8"/>
    </row>
    <row r="4406" ht="14.25" customHeight="1">
      <c r="A4406" s="38">
        <v>1241</v>
      </c>
      <c r="B4406" s="46" t="s">
        <v>5128</v>
      </c>
      <c r="C4406" s="46" t="s">
        <v>577</v>
      </c>
      <c r="D4406" s="11" t="s">
        <v>5129</v>
      </c>
      <c r="E4406" s="11" t="s">
        <v>5130</v>
      </c>
      <c r="F4406" s="7" t="s">
        <v>725</v>
      </c>
      <c r="G4406" s="7" t="s">
        <v>726</v>
      </c>
      <c r="H4406">
        <v>0.43351006210756</v>
      </c>
      <c r="I4406" s="46" t="s">
        <v>37</v>
      </c>
      <c r="K4406" s="46"/>
      <c r="L4406" t="s">
        <v>5131</v>
      </c>
      <c r="M4406" t="s">
        <v>39</v>
      </c>
      <c r="N4406" s="40"/>
      <c r="O4406" s="40"/>
      <c r="P4406" s="40"/>
      <c r="Q4406" s="40"/>
      <c r="R4406" s="39"/>
      <c r="S4406" s="39"/>
      <c r="T4406" s="39"/>
      <c r="U4406" s="40"/>
      <c r="V4406" s="39"/>
      <c r="W4406" s="69"/>
      <c r="Y4406" t="s">
        <v>40</v>
      </c>
      <c r="AA4406">
        <v>2991</v>
      </c>
      <c r="AB4406" s="46" t="b">
        <f>if((W4406=""),false,true)</f>
        <v>0</v>
      </c>
      <c r="AD4406" s="8"/>
    </row>
    <row r="4407" ht="14.25" customHeight="1">
      <c r="A4407" s="38">
        <v>1287</v>
      </c>
      <c r="B4407" s="46" t="s">
        <v>53</v>
      </c>
      <c r="C4407" s="46" t="s">
        <v>45</v>
      </c>
      <c r="D4407" s="46" t="s">
        <v>5129</v>
      </c>
      <c r="E4407" s="46" t="s">
        <v>5130</v>
      </c>
      <c r="F4407" t="s">
        <v>48</v>
      </c>
      <c r="G4407" s="46" t="s">
        <v>49</v>
      </c>
      <c r="H4407">
        <v>0.000758577575</v>
      </c>
      <c r="I4407" t="s">
        <v>37</v>
      </c>
      <c r="L4407" t="s">
        <v>50</v>
      </c>
      <c r="M4407" t="s">
        <v>39</v>
      </c>
      <c r="N4407" s="40"/>
      <c r="O4407" s="40"/>
      <c r="P4407" s="40"/>
      <c r="Q4407" s="40"/>
      <c r="R4407" s="39"/>
      <c r="S4407" s="39"/>
      <c r="T4407" s="39"/>
      <c r="U4407" s="40"/>
      <c r="V4407" s="39"/>
      <c r="W4407" s="69"/>
      <c r="Y4407" t="s">
        <v>40</v>
      </c>
      <c r="AA4407">
        <v>2991</v>
      </c>
      <c r="AB4407" s="46" t="b">
        <v>0</v>
      </c>
      <c r="AD4407" s="8"/>
    </row>
    <row r="4408" ht="14.25" customHeight="1">
      <c r="A4408" s="38">
        <v>1287</v>
      </c>
      <c r="B4408" s="46" t="s">
        <v>174</v>
      </c>
      <c r="C4408" s="46" t="s">
        <v>45</v>
      </c>
      <c r="D4408" s="46" t="s">
        <v>5129</v>
      </c>
      <c r="E4408" s="46" t="s">
        <v>5130</v>
      </c>
      <c r="F4408" t="s">
        <v>48</v>
      </c>
      <c r="G4408" s="46" t="s">
        <v>49</v>
      </c>
      <c r="H4408">
        <v>0.000758577575</v>
      </c>
      <c r="I4408" t="s">
        <v>37</v>
      </c>
      <c r="L4408" t="s">
        <v>50</v>
      </c>
      <c r="M4408" t="s">
        <v>39</v>
      </c>
      <c r="N4408" s="40"/>
      <c r="O4408" s="40"/>
      <c r="P4408" s="40"/>
      <c r="Q4408" s="40"/>
      <c r="R4408" s="39"/>
      <c r="S4408" s="39"/>
      <c r="T4408" s="39"/>
      <c r="U4408" s="40"/>
      <c r="V4408" s="39"/>
      <c r="W4408" s="69"/>
      <c r="Y4408" t="s">
        <v>40</v>
      </c>
      <c r="AA4408">
        <v>2991</v>
      </c>
      <c r="AB4408" s="46" t="b">
        <v>0</v>
      </c>
      <c r="AD4408" s="8"/>
    </row>
    <row r="4409" ht="14.25" customHeight="1">
      <c r="A4409" s="38">
        <v>1073</v>
      </c>
      <c r="B4409" s="46" t="s">
        <v>5132</v>
      </c>
      <c r="C4409" s="46" t="s">
        <v>1115</v>
      </c>
      <c r="D4409" s="11" t="s">
        <v>5133</v>
      </c>
      <c r="E4409" s="11" t="s">
        <v>5134</v>
      </c>
      <c r="F4409" s="11" t="s">
        <v>1832</v>
      </c>
      <c r="G4409" s="11" t="s">
        <v>1833</v>
      </c>
      <c r="H4409">
        <v>0.041435638545399</v>
      </c>
      <c r="I4409" t="s">
        <v>37</v>
      </c>
      <c r="K4409" s="47"/>
      <c r="L4409" s="47" t="s">
        <v>5135</v>
      </c>
      <c r="M4409" t="s">
        <v>39</v>
      </c>
      <c r="N4409" s="71"/>
      <c r="O4409" s="71"/>
      <c r="P4409" s="71"/>
      <c r="Q4409" s="71"/>
      <c r="R4409" s="29"/>
      <c r="S4409" s="29"/>
      <c r="T4409" s="29"/>
      <c r="U4409" s="71"/>
      <c r="V4409" s="29"/>
      <c r="W4409" s="60"/>
      <c r="Y4409" t="s">
        <v>40</v>
      </c>
      <c r="AA4409">
        <v>4489</v>
      </c>
      <c r="AB4409" t="b">
        <f>if((W4409=""),false,true)</f>
        <v>0</v>
      </c>
      <c r="AD4409" s="37"/>
    </row>
    <row r="4410" ht="14.25" customHeight="1">
      <c r="A4410" s="38">
        <v>1073</v>
      </c>
      <c r="B4410" s="46" t="s">
        <v>5132</v>
      </c>
      <c r="C4410" s="46" t="s">
        <v>1115</v>
      </c>
      <c r="D4410" s="11" t="s">
        <v>5133</v>
      </c>
      <c r="E4410" s="11" t="s">
        <v>5134</v>
      </c>
      <c r="F4410" s="11" t="s">
        <v>1123</v>
      </c>
      <c r="G4410" s="7" t="s">
        <v>1124</v>
      </c>
      <c r="H4410">
        <v>0.38455349824965</v>
      </c>
      <c r="I4410" t="s">
        <v>37</v>
      </c>
      <c r="K4410" s="47"/>
      <c r="L4410" s="47" t="s">
        <v>5135</v>
      </c>
      <c r="M4410" t="s">
        <v>39</v>
      </c>
      <c r="N4410" s="71"/>
      <c r="O4410" s="71"/>
      <c r="P4410" s="71"/>
      <c r="Q4410" s="71"/>
      <c r="R4410" s="29"/>
      <c r="S4410" s="29"/>
      <c r="T4410" s="29"/>
      <c r="U4410" s="71"/>
      <c r="V4410" s="29"/>
      <c r="W4410" s="60"/>
      <c r="Y4410" t="s">
        <v>40</v>
      </c>
      <c r="AA4410">
        <v>4489</v>
      </c>
      <c r="AB4410" t="b">
        <f>if((W4410=""),false,true)</f>
        <v>0</v>
      </c>
      <c r="AD4410" s="37"/>
    </row>
    <row r="4411" ht="14.25" customHeight="1">
      <c r="A4411" s="38">
        <v>1073</v>
      </c>
      <c r="B4411" s="46" t="s">
        <v>5132</v>
      </c>
      <c r="C4411" s="46" t="s">
        <v>1115</v>
      </c>
      <c r="D4411" s="11" t="s">
        <v>5133</v>
      </c>
      <c r="E4411" s="11" t="s">
        <v>5134</v>
      </c>
      <c r="F4411" s="11" t="s">
        <v>695</v>
      </c>
      <c r="G4411" s="7" t="s">
        <v>696</v>
      </c>
      <c r="H4411">
        <v>0.061404589817452</v>
      </c>
      <c r="I4411" t="s">
        <v>37</v>
      </c>
      <c r="K4411" s="47"/>
      <c r="L4411" s="47" t="s">
        <v>5135</v>
      </c>
      <c r="M4411" t="s">
        <v>39</v>
      </c>
      <c r="N4411" s="71"/>
      <c r="O4411" s="71"/>
      <c r="P4411" s="71"/>
      <c r="Q4411" s="71"/>
      <c r="R4411" s="29"/>
      <c r="S4411" s="29"/>
      <c r="T4411" s="29"/>
      <c r="U4411" s="71"/>
      <c r="V4411" s="29"/>
      <c r="W4411" s="60"/>
      <c r="Y4411" t="s">
        <v>40</v>
      </c>
      <c r="AA4411">
        <v>4489</v>
      </c>
      <c r="AB4411" t="b">
        <f>if((W4411=""),false,true)</f>
        <v>0</v>
      </c>
      <c r="AD4411" s="37"/>
    </row>
    <row r="4412" ht="14.25" customHeight="1">
      <c r="A4412" s="38">
        <v>1073</v>
      </c>
      <c r="B4412" s="46" t="s">
        <v>5132</v>
      </c>
      <c r="C4412" s="46" t="s">
        <v>1115</v>
      </c>
      <c r="D4412" s="11" t="s">
        <v>5133</v>
      </c>
      <c r="E4412" s="11" t="s">
        <v>5134</v>
      </c>
      <c r="F4412" s="11" t="s">
        <v>697</v>
      </c>
      <c r="G4412" s="7" t="s">
        <v>698</v>
      </c>
      <c r="H4412">
        <v>0.059455168675728</v>
      </c>
      <c r="I4412" t="s">
        <v>37</v>
      </c>
      <c r="K4412" s="47"/>
      <c r="L4412" s="47" t="s">
        <v>5135</v>
      </c>
      <c r="M4412" t="s">
        <v>39</v>
      </c>
      <c r="N4412" s="71"/>
      <c r="O4412" s="71"/>
      <c r="P4412" s="71"/>
      <c r="Q4412" s="71"/>
      <c r="R4412" s="29"/>
      <c r="S4412" s="29"/>
      <c r="T4412" s="29"/>
      <c r="U4412" s="71"/>
      <c r="V4412" s="29"/>
      <c r="W4412" s="60"/>
      <c r="Y4412" t="s">
        <v>40</v>
      </c>
      <c r="AA4412">
        <v>4489</v>
      </c>
      <c r="AB4412" t="b">
        <f>if((W4412=""),false,true)</f>
        <v>0</v>
      </c>
      <c r="AD4412" s="37"/>
    </row>
    <row r="4413" ht="14.25" customHeight="1">
      <c r="A4413" s="38">
        <v>1073</v>
      </c>
      <c r="B4413" s="46" t="s">
        <v>5132</v>
      </c>
      <c r="C4413" s="46" t="s">
        <v>1115</v>
      </c>
      <c r="D4413" s="11" t="s">
        <v>5133</v>
      </c>
      <c r="E4413" s="11" t="s">
        <v>5134</v>
      </c>
      <c r="F4413" s="11" t="s">
        <v>4489</v>
      </c>
      <c r="G4413" s="7" t="s">
        <v>4490</v>
      </c>
      <c r="H4413">
        <v>0.038736499221328</v>
      </c>
      <c r="I4413" t="s">
        <v>37</v>
      </c>
      <c r="K4413" s="47"/>
      <c r="L4413" s="47" t="s">
        <v>5135</v>
      </c>
      <c r="M4413" t="s">
        <v>39</v>
      </c>
      <c r="N4413" s="71"/>
      <c r="O4413" s="71"/>
      <c r="P4413" s="71"/>
      <c r="Q4413" s="71"/>
      <c r="R4413" s="29"/>
      <c r="S4413" s="29"/>
      <c r="T4413" s="29"/>
      <c r="U4413" s="71"/>
      <c r="V4413" s="29"/>
      <c r="W4413" s="60"/>
      <c r="Y4413" t="s">
        <v>40</v>
      </c>
      <c r="AA4413">
        <v>4489</v>
      </c>
      <c r="AB4413" t="b">
        <f>if((W4413=""),false,true)</f>
        <v>0</v>
      </c>
      <c r="AD4413" s="37"/>
    </row>
    <row r="4414" ht="14.25" customHeight="1">
      <c r="A4414" s="38">
        <v>1073</v>
      </c>
      <c r="B4414" s="46" t="s">
        <v>5132</v>
      </c>
      <c r="C4414" s="46" t="s">
        <v>1115</v>
      </c>
      <c r="D4414" s="11" t="s">
        <v>5133</v>
      </c>
      <c r="E4414" s="11" t="s">
        <v>5134</v>
      </c>
      <c r="F4414" s="11" t="s">
        <v>711</v>
      </c>
      <c r="G4414" s="7" t="s">
        <v>712</v>
      </c>
      <c r="H4414">
        <v>0.046213966592656</v>
      </c>
      <c r="I4414" t="s">
        <v>37</v>
      </c>
      <c r="K4414" s="47"/>
      <c r="L4414" s="47" t="s">
        <v>5135</v>
      </c>
      <c r="M4414" t="s">
        <v>39</v>
      </c>
      <c r="N4414" s="71"/>
      <c r="O4414" s="71"/>
      <c r="P4414" s="71"/>
      <c r="Q4414" s="71"/>
      <c r="R4414" s="29"/>
      <c r="S4414" s="29"/>
      <c r="T4414" s="29"/>
      <c r="U4414" s="71"/>
      <c r="V4414" s="29"/>
      <c r="W4414" s="60"/>
      <c r="Y4414" t="s">
        <v>40</v>
      </c>
      <c r="AA4414">
        <v>4489</v>
      </c>
      <c r="AB4414" t="b">
        <f>if((W4414=""),false,true)</f>
        <v>0</v>
      </c>
      <c r="AD4414" s="37"/>
    </row>
    <row r="4415" ht="14.25" customHeight="1">
      <c r="A4415" s="38">
        <v>1073</v>
      </c>
      <c r="B4415" s="46" t="s">
        <v>5132</v>
      </c>
      <c r="C4415" s="46" t="s">
        <v>1115</v>
      </c>
      <c r="D4415" s="11" t="s">
        <v>5133</v>
      </c>
      <c r="E4415" s="11" t="s">
        <v>5134</v>
      </c>
      <c r="F4415" s="11" t="s">
        <v>725</v>
      </c>
      <c r="G4415" s="7" t="s">
        <v>726</v>
      </c>
      <c r="H4415">
        <v>0.046819048726756</v>
      </c>
      <c r="I4415" t="s">
        <v>37</v>
      </c>
      <c r="K4415" s="47"/>
      <c r="L4415" s="47" t="s">
        <v>5135</v>
      </c>
      <c r="M4415" t="s">
        <v>39</v>
      </c>
      <c r="N4415" s="71"/>
      <c r="O4415" s="71"/>
      <c r="P4415" s="71"/>
      <c r="Q4415" s="71"/>
      <c r="R4415" s="29"/>
      <c r="S4415" s="29"/>
      <c r="T4415" s="29"/>
      <c r="U4415" s="71"/>
      <c r="V4415" s="29"/>
      <c r="W4415" s="60"/>
      <c r="Y4415" t="s">
        <v>40</v>
      </c>
      <c r="AA4415">
        <v>4489</v>
      </c>
      <c r="AB4415" t="b">
        <f>if((W4415=""),false,true)</f>
        <v>0</v>
      </c>
      <c r="AD4415" s="37"/>
    </row>
    <row r="4416" ht="14.25" customHeight="1">
      <c r="A4416" s="38">
        <v>1287</v>
      </c>
      <c r="B4416" s="46" t="s">
        <v>53</v>
      </c>
      <c r="C4416" s="46" t="s">
        <v>45</v>
      </c>
      <c r="D4416" s="11" t="s">
        <v>5133</v>
      </c>
      <c r="E4416" s="11" t="s">
        <v>5134</v>
      </c>
      <c r="F4416" t="s">
        <v>48</v>
      </c>
      <c r="G4416" s="46" t="s">
        <v>49</v>
      </c>
      <c r="H4416">
        <v>0.102329299228</v>
      </c>
      <c r="I4416" t="s">
        <v>37</v>
      </c>
      <c r="L4416" t="s">
        <v>50</v>
      </c>
      <c r="M4416" t="s">
        <v>39</v>
      </c>
      <c r="N4416" s="40"/>
      <c r="O4416" s="40"/>
      <c r="P4416" s="40"/>
      <c r="Q4416" s="40"/>
      <c r="R4416" s="39"/>
      <c r="S4416" s="39"/>
      <c r="T4416" s="39"/>
      <c r="U4416" s="40"/>
      <c r="V4416" s="39"/>
      <c r="W4416" s="69"/>
      <c r="Y4416" t="s">
        <v>40</v>
      </c>
      <c r="AA4416">
        <v>4489</v>
      </c>
      <c r="AB4416" s="46" t="b">
        <v>0</v>
      </c>
      <c r="AD4416" s="8"/>
    </row>
    <row r="4417" ht="14.25" customHeight="1">
      <c r="A4417" s="38">
        <v>1287</v>
      </c>
      <c r="B4417" s="46" t="s">
        <v>174</v>
      </c>
      <c r="C4417" s="46" t="s">
        <v>45</v>
      </c>
      <c r="D4417" s="11" t="s">
        <v>5133</v>
      </c>
      <c r="E4417" s="11" t="s">
        <v>5134</v>
      </c>
      <c r="F4417" t="s">
        <v>48</v>
      </c>
      <c r="G4417" s="46" t="s">
        <v>49</v>
      </c>
      <c r="H4417">
        <v>0.275422870334</v>
      </c>
      <c r="I4417" t="s">
        <v>37</v>
      </c>
      <c r="L4417" t="s">
        <v>50</v>
      </c>
      <c r="M4417" t="s">
        <v>39</v>
      </c>
      <c r="N4417" s="40"/>
      <c r="O4417" s="40"/>
      <c r="P4417" s="40"/>
      <c r="Q4417" s="40"/>
      <c r="R4417" s="39"/>
      <c r="S4417" s="39"/>
      <c r="T4417" s="39"/>
      <c r="U4417" s="40"/>
      <c r="V4417" s="39"/>
      <c r="W4417" s="69"/>
      <c r="Y4417" t="s">
        <v>40</v>
      </c>
      <c r="AA4417">
        <v>4489</v>
      </c>
      <c r="AB4417" s="46" t="b">
        <v>0</v>
      </c>
      <c r="AD4417" s="8"/>
    </row>
    <row r="4418" ht="14.25" customHeight="1">
      <c r="A4418" s="38">
        <v>1287</v>
      </c>
      <c r="B4418" s="46" t="s">
        <v>53</v>
      </c>
      <c r="C4418" s="46" t="s">
        <v>45</v>
      </c>
      <c r="D4418" s="46" t="s">
        <v>5136</v>
      </c>
      <c r="E4418" s="46" t="s">
        <v>5137</v>
      </c>
      <c r="F4418" t="s">
        <v>48</v>
      </c>
      <c r="G4418" s="46" t="s">
        <v>49</v>
      </c>
      <c r="H4418">
        <v>0.031622776602</v>
      </c>
      <c r="I4418" t="s">
        <v>37</v>
      </c>
      <c r="L4418" t="s">
        <v>50</v>
      </c>
      <c r="M4418" t="s">
        <v>39</v>
      </c>
      <c r="N4418" s="40"/>
      <c r="O4418" s="40"/>
      <c r="P4418" s="40"/>
      <c r="Q4418" s="40"/>
      <c r="R4418" s="39"/>
      <c r="S4418" s="39"/>
      <c r="T4418" s="39"/>
      <c r="U4418" s="40"/>
      <c r="V4418" s="39"/>
      <c r="W4418" s="69"/>
      <c r="Y4418" t="s">
        <v>294</v>
      </c>
      <c r="AA4418">
        <v>6952</v>
      </c>
      <c r="AB4418" s="46" t="b">
        <v>0</v>
      </c>
      <c r="AD4418" s="8"/>
    </row>
    <row r="4419" ht="14.25" customHeight="1">
      <c r="A4419" s="38">
        <v>1287</v>
      </c>
      <c r="B4419" s="46" t="s">
        <v>53</v>
      </c>
      <c r="C4419" s="46" t="s">
        <v>45</v>
      </c>
      <c r="D4419" s="46" t="s">
        <v>5138</v>
      </c>
      <c r="E4419" s="46" t="s">
        <v>5139</v>
      </c>
      <c r="F4419" t="s">
        <v>48</v>
      </c>
      <c r="G4419" s="46" t="s">
        <v>49</v>
      </c>
      <c r="H4419">
        <v>0.165958690744</v>
      </c>
      <c r="I4419" t="s">
        <v>37</v>
      </c>
      <c r="L4419" t="s">
        <v>50</v>
      </c>
      <c r="M4419" t="s">
        <v>39</v>
      </c>
      <c r="N4419" s="40"/>
      <c r="O4419" s="40"/>
      <c r="P4419" s="40"/>
      <c r="Q4419" s="40"/>
      <c r="R4419" s="39"/>
      <c r="S4419" s="39"/>
      <c r="T4419" s="39"/>
      <c r="U4419" s="40"/>
      <c r="V4419" s="39"/>
      <c r="W4419" s="69"/>
      <c r="Y4419" t="s">
        <v>40</v>
      </c>
      <c r="AA4419">
        <v>6950</v>
      </c>
      <c r="AB4419" s="46" t="b">
        <v>0</v>
      </c>
      <c r="AD4419" s="8"/>
    </row>
    <row r="4420" ht="14.25" customHeight="1">
      <c r="A4420" s="38">
        <v>3</v>
      </c>
      <c r="B4420" s="44" t="s">
        <v>1684</v>
      </c>
      <c r="C4420" s="46" t="s">
        <v>1368</v>
      </c>
      <c r="D4420" s="46" t="s">
        <v>5140</v>
      </c>
      <c r="E4420" s="46" t="s">
        <v>5141</v>
      </c>
      <c r="F4420" s="41" t="s">
        <v>429</v>
      </c>
      <c r="G4420" s="41" t="s">
        <v>430</v>
      </c>
      <c r="H4420" s="65">
        <v>0.026972353337829</v>
      </c>
      <c r="I4420" t="s">
        <v>431</v>
      </c>
      <c r="K4420" s="46"/>
      <c r="L4420" s="46" t="str">
        <f>((I4420&amp;A4420)&amp;"-")&amp;B4420</f>
        <v>ONSC3-1-</v>
      </c>
      <c r="M4420" t="s">
        <v>583</v>
      </c>
      <c r="N4420" s="40"/>
      <c r="O4420" s="40"/>
      <c r="P4420" s="40"/>
      <c r="Q4420" s="40"/>
      <c r="R4420" s="39"/>
      <c r="S4420" s="39"/>
      <c r="T4420" s="39"/>
      <c r="U4420" s="40"/>
      <c r="V4420" s="39"/>
      <c r="W4420" s="69"/>
      <c r="Y4420" t="s">
        <v>40</v>
      </c>
      <c r="AA4420">
        <v>65749</v>
      </c>
      <c r="AB4420" t="b">
        <f>if((W4420=""),false,true)</f>
        <v>0</v>
      </c>
      <c r="AD4420" s="8"/>
    </row>
    <row r="4421" ht="14.25" customHeight="1">
      <c r="A4421" s="38">
        <v>3</v>
      </c>
      <c r="B4421" s="44" t="s">
        <v>1685</v>
      </c>
      <c r="C4421" s="46" t="s">
        <v>1368</v>
      </c>
      <c r="D4421" s="46" t="s">
        <v>5140</v>
      </c>
      <c r="E4421" s="46" t="s">
        <v>5141</v>
      </c>
      <c r="F4421" s="41" t="s">
        <v>434</v>
      </c>
      <c r="G4421" s="41" t="s">
        <v>435</v>
      </c>
      <c r="H4421" s="65">
        <v>0.03187641758107</v>
      </c>
      <c r="I4421" t="s">
        <v>431</v>
      </c>
      <c r="K4421" s="46"/>
      <c r="L4421" s="46" t="str">
        <f>((I4421&amp;A4421)&amp;"-")&amp;B4421</f>
        <v>ONSC3-5-</v>
      </c>
      <c r="M4421" t="s">
        <v>583</v>
      </c>
      <c r="N4421" s="40"/>
      <c r="O4421" s="40"/>
      <c r="P4421" s="40"/>
      <c r="Q4421" s="40"/>
      <c r="R4421" s="39"/>
      <c r="S4421" s="39"/>
      <c r="T4421" s="39"/>
      <c r="U4421" s="40"/>
      <c r="V4421" s="39"/>
      <c r="W4421" s="69"/>
      <c r="Y4421" t="s">
        <v>40</v>
      </c>
      <c r="AA4421">
        <v>65749</v>
      </c>
      <c r="AB4421" t="b">
        <f>if((W4421=""),false,true)</f>
        <v>0</v>
      </c>
      <c r="AD4421" s="8"/>
    </row>
    <row r="4422" ht="14.25" customHeight="1">
      <c r="A4422" s="38">
        <v>3</v>
      </c>
      <c r="B4422" s="44" t="s">
        <v>758</v>
      </c>
      <c r="C4422" s="46" t="s">
        <v>1368</v>
      </c>
      <c r="D4422" s="46" t="s">
        <v>5140</v>
      </c>
      <c r="E4422" s="46" t="s">
        <v>5141</v>
      </c>
      <c r="F4422" s="41" t="s">
        <v>238</v>
      </c>
      <c r="G4422" s="41" t="s">
        <v>239</v>
      </c>
      <c r="H4422" s="65">
        <v>0.023294305155398</v>
      </c>
      <c r="I4422" t="s">
        <v>431</v>
      </c>
      <c r="K4422" s="46"/>
      <c r="L4422" s="46" t="str">
        <f>((I4422&amp;A4422)&amp;"-")&amp;B4422</f>
        <v>ONSC3-9-</v>
      </c>
      <c r="M4422" t="s">
        <v>583</v>
      </c>
      <c r="N4422" s="40"/>
      <c r="O4422" s="40"/>
      <c r="P4422" s="40"/>
      <c r="Q4422" s="40"/>
      <c r="R4422" s="39"/>
      <c r="S4422" s="39"/>
      <c r="T4422" s="39"/>
      <c r="U4422" s="40"/>
      <c r="V4422" s="39"/>
      <c r="W4422" s="69"/>
      <c r="Y4422" t="s">
        <v>40</v>
      </c>
      <c r="AA4422">
        <v>65749</v>
      </c>
      <c r="AB4422" t="b">
        <f>if((W4422=""),false,true)</f>
        <v>0</v>
      </c>
      <c r="AD4422" s="8"/>
    </row>
    <row r="4423" ht="14.25" customHeight="1">
      <c r="A4423" s="38">
        <v>32</v>
      </c>
      <c r="B4423" s="46" t="s">
        <v>425</v>
      </c>
      <c r="C4423" s="44" t="s">
        <v>1372</v>
      </c>
      <c r="D4423" s="46" t="s">
        <v>5140</v>
      </c>
      <c r="E4423" s="46" t="s">
        <v>5141</v>
      </c>
      <c r="F4423" s="41" t="s">
        <v>429</v>
      </c>
      <c r="G4423" s="41" t="s">
        <v>430</v>
      </c>
      <c r="H4423" s="65">
        <v>0.04</v>
      </c>
      <c r="I4423" t="s">
        <v>431</v>
      </c>
      <c r="K4423" s="46"/>
      <c r="L4423" s="46" t="str">
        <f>((I4423&amp;A4423)&amp;"-")&amp;B4423</f>
        <v>ONSC32-2-</v>
      </c>
      <c r="M4423" t="s">
        <v>583</v>
      </c>
      <c r="N4423" s="40"/>
      <c r="O4423" s="40"/>
      <c r="P4423" s="40"/>
      <c r="Q4423" s="40"/>
      <c r="R4423" s="39"/>
      <c r="S4423" s="39"/>
      <c r="T4423" s="39"/>
      <c r="U4423" s="40"/>
      <c r="V4423" s="39"/>
      <c r="W4423" s="69"/>
      <c r="Y4423" t="s">
        <v>40</v>
      </c>
      <c r="AA4423">
        <v>65749</v>
      </c>
      <c r="AB4423" t="b">
        <f>if((W4423=""),false,true)</f>
        <v>0</v>
      </c>
      <c r="AD4423" s="8"/>
    </row>
    <row r="4424" ht="14.25" customHeight="1">
      <c r="A4424" s="38">
        <v>32</v>
      </c>
      <c r="B4424" s="44" t="s">
        <v>1685</v>
      </c>
      <c r="C4424" s="44" t="s">
        <v>1372</v>
      </c>
      <c r="D4424" s="46" t="s">
        <v>5140</v>
      </c>
      <c r="E4424" s="46" t="s">
        <v>5141</v>
      </c>
      <c r="F4424" s="41" t="s">
        <v>434</v>
      </c>
      <c r="G4424" s="41" t="s">
        <v>435</v>
      </c>
      <c r="H4424" s="65">
        <v>0.04</v>
      </c>
      <c r="I4424" t="s">
        <v>431</v>
      </c>
      <c r="K4424" s="46"/>
      <c r="L4424" s="46" t="str">
        <f>((I4424&amp;A4424)&amp;"-")&amp;B4424</f>
        <v>ONSC32-5-</v>
      </c>
      <c r="M4424" t="s">
        <v>583</v>
      </c>
      <c r="N4424" s="40"/>
      <c r="O4424" s="40"/>
      <c r="P4424" s="40"/>
      <c r="Q4424" s="40"/>
      <c r="R4424" s="39"/>
      <c r="S4424" s="39"/>
      <c r="T4424" s="39"/>
      <c r="U4424" s="40"/>
      <c r="V4424" s="39"/>
      <c r="W4424" s="69"/>
      <c r="Y4424" t="s">
        <v>40</v>
      </c>
      <c r="AA4424">
        <v>65749</v>
      </c>
      <c r="AB4424" t="b">
        <f>if((W4424=""),false,true)</f>
        <v>0</v>
      </c>
      <c r="AD4424" s="8"/>
    </row>
    <row r="4425" ht="14.25" customHeight="1">
      <c r="A4425" s="38">
        <v>1287</v>
      </c>
      <c r="B4425" s="46" t="s">
        <v>53</v>
      </c>
      <c r="C4425" s="46" t="s">
        <v>45</v>
      </c>
      <c r="D4425" s="46" t="s">
        <v>5142</v>
      </c>
      <c r="E4425" s="46" t="s">
        <v>5143</v>
      </c>
      <c r="F4425" t="s">
        <v>48</v>
      </c>
      <c r="G4425" s="46" t="s">
        <v>49</v>
      </c>
      <c r="H4425">
        <v>0.069183097092</v>
      </c>
      <c r="I4425" t="s">
        <v>37</v>
      </c>
      <c r="L4425" t="s">
        <v>50</v>
      </c>
      <c r="M4425" t="s">
        <v>39</v>
      </c>
      <c r="N4425" s="40"/>
      <c r="O4425" s="40"/>
      <c r="P4425" s="40"/>
      <c r="Q4425" s="40"/>
      <c r="R4425" s="39"/>
      <c r="S4425" s="39"/>
      <c r="T4425" s="39"/>
      <c r="U4425" s="40"/>
      <c r="V4425" s="39"/>
      <c r="W4425" s="69"/>
      <c r="Y4425" t="s">
        <v>40</v>
      </c>
      <c r="AA4425">
        <v>8873</v>
      </c>
      <c r="AB4425" s="46" t="b">
        <v>0</v>
      </c>
      <c r="AD4425" s="8"/>
    </row>
    <row r="4426" ht="14.25" customHeight="1">
      <c r="A4426" s="38">
        <v>1287</v>
      </c>
      <c r="B4426" s="46" t="s">
        <v>53</v>
      </c>
      <c r="C4426" s="46" t="s">
        <v>45</v>
      </c>
      <c r="D4426" s="46" t="s">
        <v>5144</v>
      </c>
      <c r="E4426" s="46" t="s">
        <v>5145</v>
      </c>
      <c r="F4426" t="s">
        <v>48</v>
      </c>
      <c r="G4426" s="46" t="s">
        <v>49</v>
      </c>
      <c r="H4426">
        <v>0.000002290868</v>
      </c>
      <c r="I4426" t="s">
        <v>37</v>
      </c>
      <c r="L4426" t="s">
        <v>50</v>
      </c>
      <c r="M4426" t="s">
        <v>39</v>
      </c>
      <c r="N4426" s="40"/>
      <c r="O4426" s="40"/>
      <c r="P4426" s="40"/>
      <c r="Q4426" s="40"/>
      <c r="R4426" s="39"/>
      <c r="S4426" s="39"/>
      <c r="T4426" s="39"/>
      <c r="U4426" s="40"/>
      <c r="V4426" s="39"/>
      <c r="W4426" s="69"/>
      <c r="Y4426" t="s">
        <v>40</v>
      </c>
      <c r="AA4426">
        <v>2257</v>
      </c>
      <c r="AB4426" s="46" t="b">
        <v>0</v>
      </c>
      <c r="AD4426" s="8"/>
    </row>
    <row r="4427" ht="14.25" customHeight="1">
      <c r="A4427" s="38">
        <v>1287</v>
      </c>
      <c r="B4427" s="46" t="s">
        <v>174</v>
      </c>
      <c r="C4427" s="46" t="s">
        <v>45</v>
      </c>
      <c r="D4427" s="46" t="s">
        <v>5144</v>
      </c>
      <c r="E4427" s="46" t="s">
        <v>5145</v>
      </c>
      <c r="F4427" t="s">
        <v>48</v>
      </c>
      <c r="G4427" s="46" t="s">
        <v>49</v>
      </c>
      <c r="H4427">
        <v>0.000002290868</v>
      </c>
      <c r="I4427" t="s">
        <v>37</v>
      </c>
      <c r="L4427" t="s">
        <v>50</v>
      </c>
      <c r="M4427" t="s">
        <v>39</v>
      </c>
      <c r="N4427" s="40"/>
      <c r="O4427" s="40"/>
      <c r="P4427" s="40"/>
      <c r="Q4427" s="40"/>
      <c r="R4427" s="39"/>
      <c r="S4427" s="39"/>
      <c r="T4427" s="39"/>
      <c r="U4427" s="40"/>
      <c r="V4427" s="39"/>
      <c r="W4427" s="69"/>
      <c r="Y4427" t="s">
        <v>40</v>
      </c>
      <c r="AA4427">
        <v>2257</v>
      </c>
      <c r="AB4427" s="46" t="b">
        <v>0</v>
      </c>
      <c r="AD4427" s="8"/>
    </row>
    <row r="4428" ht="14.25" customHeight="1">
      <c r="A4428" s="38">
        <v>1287</v>
      </c>
      <c r="B4428" s="46" t="s">
        <v>44</v>
      </c>
      <c r="C4428" s="46" t="s">
        <v>45</v>
      </c>
      <c r="D4428" s="46" t="s">
        <v>5144</v>
      </c>
      <c r="E4428" s="46" t="s">
        <v>5145</v>
      </c>
      <c r="F4428" t="s">
        <v>48</v>
      </c>
      <c r="G4428" s="46" t="s">
        <v>49</v>
      </c>
      <c r="H4428">
        <v>0.000002142891</v>
      </c>
      <c r="I4428" t="s">
        <v>37</v>
      </c>
      <c r="L4428" t="s">
        <v>50</v>
      </c>
      <c r="M4428" t="s">
        <v>39</v>
      </c>
      <c r="N4428" s="40"/>
      <c r="O4428" s="40"/>
      <c r="P4428" s="40"/>
      <c r="Q4428" s="40"/>
      <c r="R4428" s="39"/>
      <c r="S4428" s="39"/>
      <c r="T4428" s="39"/>
      <c r="U4428" s="40"/>
      <c r="V4428" s="39"/>
      <c r="W4428" s="69"/>
      <c r="Y4428" t="s">
        <v>40</v>
      </c>
      <c r="AA4428">
        <v>2257</v>
      </c>
      <c r="AB4428" s="46" t="b">
        <v>0</v>
      </c>
      <c r="AD4428" s="8"/>
    </row>
    <row r="4429" ht="14.25" customHeight="1">
      <c r="A4429" s="38">
        <v>1287</v>
      </c>
      <c r="B4429" s="46" t="s">
        <v>44</v>
      </c>
      <c r="C4429" s="46" t="s">
        <v>45</v>
      </c>
      <c r="D4429" s="46" t="s">
        <v>5146</v>
      </c>
      <c r="E4429" s="46" t="s">
        <v>5147</v>
      </c>
      <c r="F4429" t="s">
        <v>48</v>
      </c>
      <c r="G4429" s="46" t="s">
        <v>49</v>
      </c>
      <c r="H4429">
        <v>0.031405086939</v>
      </c>
      <c r="I4429" t="s">
        <v>37</v>
      </c>
      <c r="L4429" s="46" t="str">
        <f>((I4429&amp;A4429)&amp;"-")&amp;B4429</f>
        <v>REF1287-Wang 99 - S3</v>
      </c>
      <c r="M4429" t="s">
        <v>39</v>
      </c>
      <c r="N4429" s="40"/>
      <c r="O4429" s="40"/>
      <c r="P4429" s="40"/>
      <c r="Q4429" s="40"/>
      <c r="R4429" s="39"/>
      <c r="S4429" s="39"/>
      <c r="T4429" s="39"/>
      <c r="U4429" s="40"/>
      <c r="V4429" s="39"/>
      <c r="W4429" s="69"/>
      <c r="Y4429" t="s">
        <v>40</v>
      </c>
      <c r="AA4429">
        <v>28295070</v>
      </c>
      <c r="AB4429" s="46" t="b">
        <v>0</v>
      </c>
      <c r="AD4429" s="8"/>
    </row>
    <row r="4430" ht="14.25" customHeight="1">
      <c r="A4430" s="38">
        <v>29</v>
      </c>
      <c r="B4430" s="44" t="s">
        <v>3738</v>
      </c>
      <c r="C4430" s="46" t="s">
        <v>4741</v>
      </c>
      <c r="D4430" s="46" t="s">
        <v>5148</v>
      </c>
      <c r="E4430" s="46" t="s">
        <v>5149</v>
      </c>
      <c r="F4430" s="41" t="s">
        <v>434</v>
      </c>
      <c r="G4430" s="41" t="s">
        <v>435</v>
      </c>
      <c r="H4430" s="65">
        <v>9.16</v>
      </c>
      <c r="I4430" t="s">
        <v>431</v>
      </c>
      <c r="K4430" s="46"/>
      <c r="L4430" s="46" t="str">
        <f>((I4430&amp;A4430)&amp;"-")&amp;B4430</f>
        <v>ONSC29-E</v>
      </c>
      <c r="M4430" t="s">
        <v>432</v>
      </c>
      <c r="N4430" s="40"/>
      <c r="O4430" s="40"/>
      <c r="P4430" s="40"/>
      <c r="Q4430" s="40"/>
      <c r="R4430" s="39"/>
      <c r="S4430" s="39"/>
      <c r="T4430" s="39"/>
      <c r="U4430" s="40"/>
      <c r="V4430" s="39"/>
      <c r="W4430" s="69"/>
      <c r="Y4430" t="s">
        <v>294</v>
      </c>
      <c r="AA4430">
        <v>7223</v>
      </c>
      <c r="AB4430" t="b">
        <f>if((W4430=""),false,true)</f>
        <v>0</v>
      </c>
      <c r="AD4430" s="8"/>
    </row>
    <row r="4431" ht="14.25" customHeight="1">
      <c r="A4431" s="38">
        <v>1287</v>
      </c>
      <c r="B4431" s="46" t="s">
        <v>53</v>
      </c>
      <c r="C4431" s="46" t="s">
        <v>45</v>
      </c>
      <c r="D4431" s="46" t="s">
        <v>5148</v>
      </c>
      <c r="E4431" s="46" t="s">
        <v>5149</v>
      </c>
      <c r="F4431" t="s">
        <v>48</v>
      </c>
      <c r="G4431" s="46" t="s">
        <v>49</v>
      </c>
      <c r="H4431">
        <v>0.029512092267</v>
      </c>
      <c r="I4431" t="s">
        <v>37</v>
      </c>
      <c r="L4431" t="s">
        <v>50</v>
      </c>
      <c r="M4431" t="s">
        <v>39</v>
      </c>
      <c r="N4431" s="40"/>
      <c r="O4431" s="40"/>
      <c r="P4431" s="40"/>
      <c r="Q4431" s="40"/>
      <c r="R4431" s="39"/>
      <c r="S4431" s="39"/>
      <c r="T4431" s="39"/>
      <c r="U4431" s="40"/>
      <c r="V4431" s="39"/>
      <c r="W4431" s="69"/>
      <c r="Y4431" t="s">
        <v>294</v>
      </c>
      <c r="AA4431">
        <v>7223</v>
      </c>
      <c r="AB4431" s="46" t="b">
        <v>0</v>
      </c>
      <c r="AD4431" s="8"/>
    </row>
    <row r="4432" ht="14.25" customHeight="1">
      <c r="A4432" s="38">
        <v>1287</v>
      </c>
      <c r="B4432" s="46" t="s">
        <v>653</v>
      </c>
      <c r="C4432" s="46" t="s">
        <v>45</v>
      </c>
      <c r="D4432" s="46" t="s">
        <v>5150</v>
      </c>
      <c r="E4432" s="46" t="s">
        <v>5151</v>
      </c>
      <c r="F4432" t="s">
        <v>48</v>
      </c>
      <c r="G4432" s="46" t="s">
        <v>49</v>
      </c>
      <c r="H4432">
        <v>0.005524589326</v>
      </c>
      <c r="I4432" t="s">
        <v>37</v>
      </c>
      <c r="L4432" t="s">
        <v>50</v>
      </c>
      <c r="M4432" t="s">
        <v>39</v>
      </c>
      <c r="N4432" s="40"/>
      <c r="O4432" s="40"/>
      <c r="P4432" s="40"/>
      <c r="Q4432" s="40"/>
      <c r="R4432" s="39"/>
      <c r="S4432" s="39"/>
      <c r="T4432" s="39"/>
      <c r="U4432" s="40"/>
      <c r="V4432" s="39"/>
      <c r="W4432" s="69"/>
      <c r="Y4432" t="s">
        <v>40</v>
      </c>
      <c r="AA4432">
        <v>210172</v>
      </c>
      <c r="AB4432" s="46" t="b">
        <v>0</v>
      </c>
      <c r="AD4432" s="8"/>
    </row>
    <row r="4433" ht="14.25" customHeight="1">
      <c r="A4433" s="38">
        <v>1287</v>
      </c>
      <c r="B4433" s="46" t="s">
        <v>44</v>
      </c>
      <c r="C4433" s="46" t="s">
        <v>45</v>
      </c>
      <c r="D4433" s="46" t="s">
        <v>5152</v>
      </c>
      <c r="E4433" s="46" t="s">
        <v>5153</v>
      </c>
      <c r="F4433" t="s">
        <v>48</v>
      </c>
      <c r="G4433" s="46" t="s">
        <v>49</v>
      </c>
      <c r="H4433">
        <v>0.005997910763</v>
      </c>
      <c r="I4433" t="s">
        <v>37</v>
      </c>
      <c r="L4433" t="s">
        <v>50</v>
      </c>
      <c r="M4433" t="s">
        <v>39</v>
      </c>
      <c r="N4433" s="40"/>
      <c r="O4433" s="40"/>
      <c r="P4433" s="40"/>
      <c r="Q4433" s="40"/>
      <c r="R4433" s="39"/>
      <c r="S4433" s="39"/>
      <c r="T4433" s="39"/>
      <c r="U4433" s="40"/>
      <c r="V4433" s="39"/>
      <c r="W4433" s="69"/>
      <c r="Y4433" t="s">
        <v>40</v>
      </c>
      <c r="AA4433">
        <v>452673</v>
      </c>
      <c r="AB4433" s="46" t="b">
        <v>0</v>
      </c>
      <c r="AD4433" s="8"/>
    </row>
    <row r="4434" ht="14.25" customHeight="1">
      <c r="A4434" s="38">
        <v>1287</v>
      </c>
      <c r="B4434" s="46" t="s">
        <v>53</v>
      </c>
      <c r="C4434" s="46" t="s">
        <v>45</v>
      </c>
      <c r="D4434" s="46" t="s">
        <v>5154</v>
      </c>
      <c r="E4434" s="46" t="s">
        <v>5155</v>
      </c>
      <c r="F4434" t="s">
        <v>48</v>
      </c>
      <c r="G4434" s="46" t="s">
        <v>49</v>
      </c>
      <c r="H4434">
        <v>0.11220184543</v>
      </c>
      <c r="I4434" t="s">
        <v>37</v>
      </c>
      <c r="L4434" t="s">
        <v>50</v>
      </c>
      <c r="M4434" t="s">
        <v>39</v>
      </c>
      <c r="N4434" s="40"/>
      <c r="O4434" s="40"/>
      <c r="P4434" s="40"/>
      <c r="Q4434" s="40"/>
      <c r="R4434" s="39"/>
      <c r="S4434" s="39"/>
      <c r="T4434" s="39"/>
      <c r="U4434" s="40"/>
      <c r="V4434" s="39"/>
      <c r="W4434" s="69"/>
      <c r="Y4434" t="s">
        <v>40</v>
      </c>
      <c r="AA4434">
        <v>10396</v>
      </c>
      <c r="AB4434" s="46" t="b">
        <v>0</v>
      </c>
      <c r="AD4434" s="8"/>
    </row>
    <row r="4435" ht="14.25" customHeight="1">
      <c r="A4435" s="38">
        <v>969</v>
      </c>
      <c r="B4435" s="46" t="s">
        <v>4172</v>
      </c>
      <c r="C4435" s="46" t="s">
        <v>1219</v>
      </c>
      <c r="D4435" s="46" t="s">
        <v>5156</v>
      </c>
      <c r="E4435" s="46" t="s">
        <v>5157</v>
      </c>
      <c r="F4435" s="41" t="s">
        <v>429</v>
      </c>
      <c r="G4435" s="41" t="s">
        <v>590</v>
      </c>
      <c r="H4435" s="65">
        <v>0.0002</v>
      </c>
      <c r="I4435" t="s">
        <v>1356</v>
      </c>
      <c r="K4435" s="46" t="s">
        <v>43</v>
      </c>
      <c r="L4435" s="46" t="s">
        <v>4573</v>
      </c>
      <c r="M4435" t="s">
        <v>39</v>
      </c>
      <c r="N4435" s="40"/>
      <c r="O4435" s="40"/>
      <c r="P4435" s="40"/>
      <c r="Q4435" s="40"/>
      <c r="R4435" s="39"/>
      <c r="S4435" s="39"/>
      <c r="T4435" s="39"/>
      <c r="U4435" s="40"/>
      <c r="V4435" s="39"/>
      <c r="W4435" s="69"/>
      <c r="Y4435" t="s">
        <v>40</v>
      </c>
      <c r="AA4435">
        <v>234</v>
      </c>
      <c r="AB4435" t="b">
        <f>if((W4435=""),false,true)</f>
        <v>0</v>
      </c>
      <c r="AD4435" s="8"/>
    </row>
    <row r="4436" ht="14.25" customHeight="1">
      <c r="A4436" s="38">
        <v>969</v>
      </c>
      <c r="B4436" s="46" t="s">
        <v>4172</v>
      </c>
      <c r="C4436" s="46" t="s">
        <v>1219</v>
      </c>
      <c r="D4436" s="46" t="s">
        <v>5156</v>
      </c>
      <c r="E4436" s="46" t="s">
        <v>5157</v>
      </c>
      <c r="F4436" s="41" t="s">
        <v>48</v>
      </c>
      <c r="G4436" s="41" t="s">
        <v>49</v>
      </c>
      <c r="H4436" s="65">
        <v>9.988</v>
      </c>
      <c r="I4436" t="s">
        <v>1356</v>
      </c>
      <c r="K4436" s="46" t="s">
        <v>43</v>
      </c>
      <c r="L4436" s="46" t="s">
        <v>4573</v>
      </c>
      <c r="M4436" t="s">
        <v>39</v>
      </c>
      <c r="N4436" s="40"/>
      <c r="O4436" s="40"/>
      <c r="P4436" s="40"/>
      <c r="Q4436" s="40"/>
      <c r="R4436" s="39"/>
      <c r="S4436" s="39"/>
      <c r="T4436" s="39"/>
      <c r="U4436" s="40"/>
      <c r="V4436" s="39"/>
      <c r="W4436" s="69"/>
      <c r="Y4436" t="s">
        <v>40</v>
      </c>
      <c r="AA4436">
        <v>234</v>
      </c>
      <c r="AB4436" t="b">
        <f>if((W4436=""),false,true)</f>
        <v>0</v>
      </c>
      <c r="AD4436" s="8"/>
    </row>
    <row r="4437" ht="14.25" customHeight="1">
      <c r="A4437" s="38">
        <v>1287</v>
      </c>
      <c r="B4437" s="46" t="s">
        <v>53</v>
      </c>
      <c r="C4437" s="46" t="s">
        <v>45</v>
      </c>
      <c r="D4437" s="46" t="s">
        <v>5158</v>
      </c>
      <c r="E4437" s="46" t="s">
        <v>5159</v>
      </c>
      <c r="F4437" t="s">
        <v>48</v>
      </c>
      <c r="G4437" s="46" t="s">
        <v>49</v>
      </c>
      <c r="H4437">
        <v>12.022644346174</v>
      </c>
      <c r="I4437" t="s">
        <v>37</v>
      </c>
      <c r="L4437" t="s">
        <v>50</v>
      </c>
      <c r="M4437" t="s">
        <v>39</v>
      </c>
      <c r="N4437" s="40"/>
      <c r="O4437" s="40"/>
      <c r="P4437" s="40"/>
      <c r="Q4437" s="40"/>
      <c r="R4437" s="39"/>
      <c r="S4437" s="39"/>
      <c r="T4437" s="39"/>
      <c r="U4437" s="40"/>
      <c r="V4437" s="39"/>
      <c r="W4437" s="69"/>
      <c r="Y4437" t="s">
        <v>40</v>
      </c>
      <c r="AA4437">
        <v>10469</v>
      </c>
      <c r="AB4437" s="46" t="b">
        <v>0</v>
      </c>
      <c r="AD4437" s="8"/>
    </row>
    <row r="4438" ht="14.25" customHeight="1">
      <c r="A4438" s="38">
        <v>997</v>
      </c>
      <c r="B4438" s="44" t="s">
        <v>638</v>
      </c>
      <c r="C4438" s="46" t="s">
        <v>639</v>
      </c>
      <c r="D4438" s="46" t="s">
        <v>5160</v>
      </c>
      <c r="E4438" s="46" t="s">
        <v>4925</v>
      </c>
      <c r="F4438" s="5" t="s">
        <v>35</v>
      </c>
      <c r="G4438" s="5" t="s">
        <v>36</v>
      </c>
      <c r="H4438" s="65">
        <v>0.177827941</v>
      </c>
      <c r="I4438" t="s">
        <v>37</v>
      </c>
      <c r="K4438" s="47"/>
      <c r="L4438" s="47" t="str">
        <f>((I4438&amp;A4438)&amp;"-")&amp;B4438</f>
        <v>REF997-Kia Sepassi and Samuel H. Yalkowsky. Solubility Prediction in Octanol: A Technical Note. AAPS PharmSciTech 2006; 7 (1) Article 26</v>
      </c>
      <c r="M4438" t="s">
        <v>39</v>
      </c>
      <c r="N4438" s="71"/>
      <c r="O4438" s="71"/>
      <c r="P4438" s="71"/>
      <c r="Q4438" s="71"/>
      <c r="R4438" s="29"/>
      <c r="S4438" s="29"/>
      <c r="T4438" s="29"/>
      <c r="U4438" s="71"/>
      <c r="V4438" s="29"/>
      <c r="W4438" s="60"/>
      <c r="Y4438" t="s">
        <v>40</v>
      </c>
      <c r="AA4438">
        <v>4444129</v>
      </c>
      <c r="AB4438" t="b">
        <f>if((W4438=""),false,true)</f>
        <v>0</v>
      </c>
      <c r="AD4438" s="37"/>
    </row>
    <row r="4439" ht="14.25" customHeight="1">
      <c r="A4439" s="38">
        <v>1287</v>
      </c>
      <c r="B4439" s="46" t="s">
        <v>53</v>
      </c>
      <c r="C4439" s="46" t="s">
        <v>45</v>
      </c>
      <c r="D4439" s="46" t="s">
        <v>5161</v>
      </c>
      <c r="E4439" s="46" t="s">
        <v>5162</v>
      </c>
      <c r="F4439" t="s">
        <v>48</v>
      </c>
      <c r="G4439" s="46" t="s">
        <v>49</v>
      </c>
      <c r="H4439">
        <v>5.248074602498</v>
      </c>
      <c r="I4439" t="s">
        <v>37</v>
      </c>
      <c r="L4439" t="s">
        <v>50</v>
      </c>
      <c r="M4439" t="s">
        <v>39</v>
      </c>
      <c r="N4439" s="40"/>
      <c r="O4439" s="40"/>
      <c r="P4439" s="40"/>
      <c r="Q4439" s="40"/>
      <c r="R4439" s="39"/>
      <c r="S4439" s="39"/>
      <c r="T4439" s="39"/>
      <c r="U4439" s="40"/>
      <c r="V4439" s="39"/>
      <c r="W4439" s="69"/>
      <c r="Y4439" t="s">
        <v>40</v>
      </c>
      <c r="AA4439">
        <v>243</v>
      </c>
      <c r="AB4439" s="46" t="b">
        <v>0</v>
      </c>
      <c r="AD4439" s="8"/>
    </row>
    <row r="4440" ht="14.25" customHeight="1">
      <c r="A4440" s="38">
        <v>1287</v>
      </c>
      <c r="B4440" s="46" t="s">
        <v>247</v>
      </c>
      <c r="C4440" s="46" t="s">
        <v>45</v>
      </c>
      <c r="D4440" s="46" t="s">
        <v>5163</v>
      </c>
      <c r="E4440" s="46" t="s">
        <v>5164</v>
      </c>
      <c r="F4440" t="s">
        <v>48</v>
      </c>
      <c r="G4440" s="46" t="s">
        <v>49</v>
      </c>
      <c r="H4440">
        <v>0.000160509226</v>
      </c>
      <c r="I4440" t="s">
        <v>37</v>
      </c>
      <c r="L4440" t="s">
        <v>50</v>
      </c>
      <c r="M4440" t="s">
        <v>39</v>
      </c>
      <c r="N4440" s="40"/>
      <c r="O4440" s="40"/>
      <c r="P4440" s="40"/>
      <c r="Q4440" s="40"/>
      <c r="R4440" s="39"/>
      <c r="S4440" s="39"/>
      <c r="T4440" s="39"/>
      <c r="U4440" s="40"/>
      <c r="V4440" s="39"/>
      <c r="W4440" s="69"/>
      <c r="Y4440" t="s">
        <v>40</v>
      </c>
      <c r="AA4440">
        <v>9399</v>
      </c>
      <c r="AB4440" s="46" t="b">
        <v>0</v>
      </c>
      <c r="AD4440" s="8"/>
    </row>
    <row r="4441" ht="14.25" customHeight="1">
      <c r="A4441" s="38">
        <v>1287</v>
      </c>
      <c r="B4441" s="46" t="s">
        <v>247</v>
      </c>
      <c r="C4441" s="46" t="s">
        <v>45</v>
      </c>
      <c r="D4441" s="46" t="s">
        <v>5165</v>
      </c>
      <c r="E4441" s="46" t="s">
        <v>5166</v>
      </c>
      <c r="F4441" t="s">
        <v>48</v>
      </c>
      <c r="G4441" s="46" t="s">
        <v>49</v>
      </c>
      <c r="H4441">
        <v>0.000012379412</v>
      </c>
      <c r="I4441" t="s">
        <v>37</v>
      </c>
      <c r="L4441" t="s">
        <v>50</v>
      </c>
      <c r="M4441" t="s">
        <v>39</v>
      </c>
      <c r="N4441" s="40"/>
      <c r="O4441" s="40"/>
      <c r="P4441" s="40"/>
      <c r="Q4441" s="40"/>
      <c r="R4441" s="39"/>
      <c r="S4441" s="39"/>
      <c r="T4441" s="39"/>
      <c r="U4441" s="40"/>
      <c r="V4441" s="39"/>
      <c r="W4441" s="69"/>
      <c r="Y4441" t="s">
        <v>40</v>
      </c>
      <c r="AA4441">
        <v>15673</v>
      </c>
      <c r="AB4441" s="46" t="b">
        <v>0</v>
      </c>
      <c r="AD4441" s="8"/>
    </row>
    <row r="4442" ht="14.25" customHeight="1">
      <c r="A4442" s="38">
        <v>1268</v>
      </c>
      <c r="B4442" s="46" t="s">
        <v>3548</v>
      </c>
      <c r="C4442" s="46" t="s">
        <v>3549</v>
      </c>
      <c r="D4442" s="46" t="s">
        <v>5167</v>
      </c>
      <c r="E4442" s="46" t="s">
        <v>5168</v>
      </c>
      <c r="F4442" s="7" t="s">
        <v>1281</v>
      </c>
      <c r="G4442" s="7" t="s">
        <v>2411</v>
      </c>
      <c r="H4442">
        <v>0.892410349753828</v>
      </c>
      <c r="I4442" t="s">
        <v>37</v>
      </c>
      <c r="K4442" t="s">
        <v>43</v>
      </c>
      <c r="L4442" t="s">
        <v>3553</v>
      </c>
      <c r="M4442" t="s">
        <v>39</v>
      </c>
      <c r="N4442" s="40"/>
      <c r="O4442" s="40"/>
      <c r="P4442" s="40"/>
      <c r="Q4442" s="40"/>
      <c r="R4442" s="39"/>
      <c r="S4442" s="39"/>
      <c r="T4442" s="39"/>
      <c r="U4442" s="40"/>
      <c r="V4442" s="39"/>
      <c r="W4442" s="69"/>
      <c r="Y4442" t="s">
        <v>40</v>
      </c>
      <c r="AA4442">
        <v>20490</v>
      </c>
      <c r="AB4442" s="46" t="b">
        <f>if((W4442=""),false,true)</f>
        <v>0</v>
      </c>
      <c r="AD4442" s="8"/>
    </row>
    <row r="4443" ht="14.25" customHeight="1">
      <c r="A4443" s="38">
        <v>1256</v>
      </c>
      <c r="B4443" s="46" t="s">
        <v>5169</v>
      </c>
      <c r="C4443" s="46" t="s">
        <v>577</v>
      </c>
      <c r="D4443" s="11" t="s">
        <v>5170</v>
      </c>
      <c r="E4443" s="11" t="s">
        <v>5171</v>
      </c>
      <c r="F4443" s="7" t="s">
        <v>485</v>
      </c>
      <c r="G4443" s="7" t="s">
        <v>665</v>
      </c>
      <c r="H4443">
        <v>0.020720421024082</v>
      </c>
      <c r="I4443" s="46" t="s">
        <v>37</v>
      </c>
      <c r="K4443" s="46"/>
      <c r="L4443" t="s">
        <v>5172</v>
      </c>
      <c r="M4443" t="s">
        <v>583</v>
      </c>
      <c r="N4443" s="40"/>
      <c r="O4443" s="40"/>
      <c r="P4443" s="40"/>
      <c r="Q4443" s="40"/>
      <c r="R4443" s="39"/>
      <c r="S4443" s="39"/>
      <c r="T4443" s="39"/>
      <c r="U4443" s="40"/>
      <c r="V4443" s="39"/>
      <c r="W4443" s="69"/>
      <c r="Y4443" t="s">
        <v>40</v>
      </c>
      <c r="AA4443">
        <v>58496</v>
      </c>
      <c r="AB4443" s="46" t="b">
        <f>if((W4443=""),false,true)</f>
        <v>0</v>
      </c>
      <c r="AD4443" s="8"/>
    </row>
    <row r="4444" ht="14.25" customHeight="1">
      <c r="A4444" s="38">
        <v>1256</v>
      </c>
      <c r="B4444" s="46" t="s">
        <v>5169</v>
      </c>
      <c r="C4444" s="46" t="s">
        <v>577</v>
      </c>
      <c r="D4444" s="11" t="s">
        <v>5170</v>
      </c>
      <c r="E4444" s="11" t="s">
        <v>5171</v>
      </c>
      <c r="F4444" s="7" t="s">
        <v>598</v>
      </c>
      <c r="G4444" s="7" t="s">
        <v>667</v>
      </c>
      <c r="H4444">
        <v>0.02574642857594</v>
      </c>
      <c r="I4444" s="46" t="s">
        <v>37</v>
      </c>
      <c r="K4444" s="46"/>
      <c r="L4444" t="s">
        <v>5172</v>
      </c>
      <c r="M4444" t="s">
        <v>583</v>
      </c>
      <c r="N4444" s="40"/>
      <c r="O4444" s="40"/>
      <c r="P4444" s="40"/>
      <c r="Q4444" s="40"/>
      <c r="R4444" s="39"/>
      <c r="S4444" s="39"/>
      <c r="T4444" s="39"/>
      <c r="U4444" s="40"/>
      <c r="V4444" s="39"/>
      <c r="W4444" s="69"/>
      <c r="Y4444" t="s">
        <v>40</v>
      </c>
      <c r="AA4444">
        <v>58496</v>
      </c>
      <c r="AB4444" s="46" t="b">
        <f>if((W4444=""),false,true)</f>
        <v>0</v>
      </c>
      <c r="AD4444" s="8"/>
    </row>
    <row r="4445" ht="14.25" customHeight="1">
      <c r="A4445" s="38">
        <v>1256</v>
      </c>
      <c r="B4445" s="46" t="s">
        <v>5169</v>
      </c>
      <c r="C4445" s="46" t="s">
        <v>577</v>
      </c>
      <c r="D4445" s="11" t="s">
        <v>5170</v>
      </c>
      <c r="E4445" s="11" t="s">
        <v>5171</v>
      </c>
      <c r="F4445" s="7" t="s">
        <v>669</v>
      </c>
      <c r="G4445" s="7" t="s">
        <v>670</v>
      </c>
      <c r="H4445">
        <v>0.02437426639205</v>
      </c>
      <c r="I4445" s="46" t="s">
        <v>37</v>
      </c>
      <c r="K4445" s="46"/>
      <c r="L4445" t="s">
        <v>5172</v>
      </c>
      <c r="M4445" t="s">
        <v>583</v>
      </c>
      <c r="N4445" s="40"/>
      <c r="O4445" s="40"/>
      <c r="P4445" s="40"/>
      <c r="Q4445" s="40"/>
      <c r="R4445" s="39"/>
      <c r="S4445" s="39"/>
      <c r="T4445" s="39"/>
      <c r="U4445" s="40"/>
      <c r="V4445" s="39"/>
      <c r="W4445" s="69"/>
      <c r="Y4445" t="s">
        <v>40</v>
      </c>
      <c r="AA4445">
        <v>58496</v>
      </c>
      <c r="AB4445" s="46" t="b">
        <f>if((W4445=""),false,true)</f>
        <v>0</v>
      </c>
      <c r="AD4445" s="8"/>
    </row>
    <row r="4446" ht="14.25" customHeight="1">
      <c r="A4446" s="38">
        <v>1256</v>
      </c>
      <c r="B4446" s="46" t="s">
        <v>5169</v>
      </c>
      <c r="C4446" s="46" t="s">
        <v>577</v>
      </c>
      <c r="D4446" s="11" t="s">
        <v>5170</v>
      </c>
      <c r="E4446" s="11" t="s">
        <v>5171</v>
      </c>
      <c r="F4446" s="7" t="s">
        <v>580</v>
      </c>
      <c r="G4446" s="7" t="s">
        <v>581</v>
      </c>
      <c r="H4446">
        <v>0.023342029443762</v>
      </c>
      <c r="I4446" s="46" t="s">
        <v>37</v>
      </c>
      <c r="K4446" s="46"/>
      <c r="L4446" t="s">
        <v>5172</v>
      </c>
      <c r="M4446" t="s">
        <v>583</v>
      </c>
      <c r="N4446" s="40"/>
      <c r="O4446" s="40"/>
      <c r="P4446" s="40"/>
      <c r="Q4446" s="40"/>
      <c r="R4446" s="39"/>
      <c r="S4446" s="39"/>
      <c r="T4446" s="39"/>
      <c r="U4446" s="40"/>
      <c r="V4446" s="39"/>
      <c r="W4446" s="69"/>
      <c r="Y4446" t="s">
        <v>40</v>
      </c>
      <c r="AA4446">
        <v>58496</v>
      </c>
      <c r="AB4446" s="46" t="b">
        <f>if((W4446=""),false,true)</f>
        <v>0</v>
      </c>
      <c r="AD4446" s="8"/>
    </row>
    <row r="4447" ht="14.25" customHeight="1">
      <c r="A4447" s="38">
        <v>1256</v>
      </c>
      <c r="B4447" s="46" t="s">
        <v>5169</v>
      </c>
      <c r="C4447" s="46" t="s">
        <v>577</v>
      </c>
      <c r="D4447" s="11" t="s">
        <v>5170</v>
      </c>
      <c r="E4447" s="11" t="s">
        <v>5171</v>
      </c>
      <c r="F4447" s="7" t="s">
        <v>671</v>
      </c>
      <c r="G4447" s="7" t="s">
        <v>672</v>
      </c>
      <c r="H4447">
        <v>0.01606683680743</v>
      </c>
      <c r="I4447" s="46" t="s">
        <v>37</v>
      </c>
      <c r="K4447" s="46"/>
      <c r="L4447" t="s">
        <v>5172</v>
      </c>
      <c r="M4447" t="s">
        <v>583</v>
      </c>
      <c r="N4447" s="40"/>
      <c r="O4447" s="40"/>
      <c r="P4447" s="40"/>
      <c r="Q4447" s="40"/>
      <c r="R4447" s="39"/>
      <c r="S4447" s="39"/>
      <c r="T4447" s="39"/>
      <c r="U4447" s="40"/>
      <c r="V4447" s="39"/>
      <c r="W4447" s="69"/>
      <c r="Y4447" t="s">
        <v>40</v>
      </c>
      <c r="AA4447">
        <v>58496</v>
      </c>
      <c r="AB4447" s="46" t="b">
        <f>if((W4447=""),false,true)</f>
        <v>0</v>
      </c>
      <c r="AD4447" s="8"/>
    </row>
    <row r="4448" ht="14.25" customHeight="1">
      <c r="A4448" s="38">
        <v>1256</v>
      </c>
      <c r="B4448" s="46" t="s">
        <v>5169</v>
      </c>
      <c r="C4448" s="46" t="s">
        <v>577</v>
      </c>
      <c r="D4448" s="11" t="s">
        <v>5170</v>
      </c>
      <c r="E4448" s="11" t="s">
        <v>5171</v>
      </c>
      <c r="F4448" s="7" t="s">
        <v>584</v>
      </c>
      <c r="G4448" s="7" t="s">
        <v>585</v>
      </c>
      <c r="H4448">
        <v>0.01271829835534</v>
      </c>
      <c r="I4448" s="46" t="s">
        <v>37</v>
      </c>
      <c r="K4448" s="46"/>
      <c r="L4448" t="s">
        <v>5172</v>
      </c>
      <c r="M4448" t="s">
        <v>583</v>
      </c>
      <c r="N4448" s="40"/>
      <c r="O4448" s="40"/>
      <c r="P4448" s="40"/>
      <c r="Q4448" s="40"/>
      <c r="R4448" s="39"/>
      <c r="S4448" s="39"/>
      <c r="T4448" s="39"/>
      <c r="U4448" s="40"/>
      <c r="V4448" s="39"/>
      <c r="W4448" s="69"/>
      <c r="Y4448" t="s">
        <v>40</v>
      </c>
      <c r="AA4448">
        <v>58496</v>
      </c>
      <c r="AB4448" s="46" t="b">
        <f>if((W4448=""),false,true)</f>
        <v>0</v>
      </c>
      <c r="AD4448" s="8"/>
    </row>
    <row r="4449" ht="14.25" customHeight="1">
      <c r="A4449" s="38">
        <v>1256</v>
      </c>
      <c r="B4449" s="46" t="s">
        <v>5169</v>
      </c>
      <c r="C4449" s="46" t="s">
        <v>577</v>
      </c>
      <c r="D4449" s="11" t="s">
        <v>5170</v>
      </c>
      <c r="E4449" s="11" t="s">
        <v>5171</v>
      </c>
      <c r="F4449" s="7" t="s">
        <v>586</v>
      </c>
      <c r="G4449" s="7" t="s">
        <v>587</v>
      </c>
      <c r="H4449">
        <v>0.007941775826048</v>
      </c>
      <c r="I4449" s="46" t="s">
        <v>37</v>
      </c>
      <c r="K4449" s="46"/>
      <c r="L4449" t="s">
        <v>5172</v>
      </c>
      <c r="M4449" t="s">
        <v>583</v>
      </c>
      <c r="N4449" s="40"/>
      <c r="O4449" s="40"/>
      <c r="P4449" s="40"/>
      <c r="Q4449" s="40"/>
      <c r="R4449" s="39"/>
      <c r="S4449" s="39"/>
      <c r="T4449" s="39"/>
      <c r="U4449" s="40"/>
      <c r="V4449" s="39"/>
      <c r="W4449" s="69"/>
      <c r="Y4449" t="s">
        <v>40</v>
      </c>
      <c r="AA4449">
        <v>58496</v>
      </c>
      <c r="AB4449" s="46" t="b">
        <f>if((W4449=""),false,true)</f>
        <v>0</v>
      </c>
      <c r="AD4449" s="8"/>
    </row>
    <row r="4450" ht="14.25" customHeight="1">
      <c r="A4450" s="38">
        <v>1256</v>
      </c>
      <c r="B4450" s="46" t="s">
        <v>5169</v>
      </c>
      <c r="C4450" s="46" t="s">
        <v>577</v>
      </c>
      <c r="D4450" s="11" t="s">
        <v>5170</v>
      </c>
      <c r="E4450" s="11" t="s">
        <v>5171</v>
      </c>
      <c r="F4450" s="7" t="s">
        <v>588</v>
      </c>
      <c r="G4450" s="7" t="s">
        <v>589</v>
      </c>
      <c r="H4450">
        <v>0.009118836858924</v>
      </c>
      <c r="I4450" s="46" t="s">
        <v>37</v>
      </c>
      <c r="K4450" s="46"/>
      <c r="L4450" t="s">
        <v>5172</v>
      </c>
      <c r="M4450" t="s">
        <v>583</v>
      </c>
      <c r="N4450" s="40"/>
      <c r="O4450" s="40"/>
      <c r="P4450" s="40"/>
      <c r="Q4450" s="40"/>
      <c r="R4450" s="39"/>
      <c r="S4450" s="39"/>
      <c r="T4450" s="39"/>
      <c r="U4450" s="40"/>
      <c r="V4450" s="39"/>
      <c r="W4450" s="69"/>
      <c r="Y4450" t="s">
        <v>40</v>
      </c>
      <c r="AA4450">
        <v>58496</v>
      </c>
      <c r="AB4450" s="46" t="b">
        <f>if((W4450=""),false,true)</f>
        <v>0</v>
      </c>
      <c r="AD4450" s="8"/>
    </row>
    <row r="4451" ht="14.25" customHeight="1">
      <c r="A4451" s="38">
        <v>1256</v>
      </c>
      <c r="B4451" s="46" t="s">
        <v>5169</v>
      </c>
      <c r="C4451" s="46" t="s">
        <v>577</v>
      </c>
      <c r="D4451" s="11" t="s">
        <v>5170</v>
      </c>
      <c r="E4451" s="11" t="s">
        <v>5171</v>
      </c>
      <c r="F4451" s="7" t="s">
        <v>429</v>
      </c>
      <c r="G4451" s="7" t="s">
        <v>590</v>
      </c>
      <c r="H4451">
        <v>0.017989613375623</v>
      </c>
      <c r="I4451" s="46" t="s">
        <v>37</v>
      </c>
      <c r="K4451" s="46"/>
      <c r="L4451" t="s">
        <v>5172</v>
      </c>
      <c r="M4451" t="s">
        <v>583</v>
      </c>
      <c r="N4451" s="40"/>
      <c r="O4451" s="40"/>
      <c r="P4451" s="40"/>
      <c r="Q4451" s="40"/>
      <c r="R4451" s="39"/>
      <c r="S4451" s="39"/>
      <c r="T4451" s="39"/>
      <c r="U4451" s="40"/>
      <c r="V4451" s="39"/>
      <c r="W4451" s="69"/>
      <c r="Y4451" t="s">
        <v>40</v>
      </c>
      <c r="AA4451">
        <v>58496</v>
      </c>
      <c r="AB4451" s="46" t="b">
        <f>if((W4451=""),false,true)</f>
        <v>0</v>
      </c>
      <c r="AD4451" s="8"/>
    </row>
    <row r="4452" ht="14.25" customHeight="1">
      <c r="A4452" s="38">
        <v>1256</v>
      </c>
      <c r="B4452" s="46" t="s">
        <v>5169</v>
      </c>
      <c r="C4452" s="46" t="s">
        <v>577</v>
      </c>
      <c r="D4452" s="11" t="s">
        <v>5170</v>
      </c>
      <c r="E4452" s="11" t="s">
        <v>5171</v>
      </c>
      <c r="F4452" s="7" t="s">
        <v>591</v>
      </c>
      <c r="G4452" s="7" t="s">
        <v>592</v>
      </c>
      <c r="H4452">
        <v>0.007465334406538</v>
      </c>
      <c r="I4452" s="46" t="s">
        <v>37</v>
      </c>
      <c r="K4452" s="46"/>
      <c r="L4452" t="s">
        <v>5172</v>
      </c>
      <c r="M4452" t="s">
        <v>583</v>
      </c>
      <c r="N4452" s="40"/>
      <c r="O4452" s="40"/>
      <c r="P4452" s="40"/>
      <c r="Q4452" s="40"/>
      <c r="R4452" s="39"/>
      <c r="S4452" s="39"/>
      <c r="T4452" s="39"/>
      <c r="U4452" s="40"/>
      <c r="V4452" s="39"/>
      <c r="W4452" s="69"/>
      <c r="Y4452" t="s">
        <v>40</v>
      </c>
      <c r="AA4452">
        <v>58496</v>
      </c>
      <c r="AB4452" s="46" t="b">
        <f>if((W4452=""),false,true)</f>
        <v>0</v>
      </c>
      <c r="AD4452" s="8"/>
    </row>
    <row r="4453" ht="14.25" customHeight="1">
      <c r="A4453" s="38">
        <v>1256</v>
      </c>
      <c r="B4453" s="46" t="s">
        <v>5169</v>
      </c>
      <c r="C4453" s="46" t="s">
        <v>577</v>
      </c>
      <c r="D4453" s="11" t="s">
        <v>5170</v>
      </c>
      <c r="E4453" s="11" t="s">
        <v>5171</v>
      </c>
      <c r="F4453" s="7" t="s">
        <v>990</v>
      </c>
      <c r="G4453" s="7" t="s">
        <v>991</v>
      </c>
      <c r="H4453">
        <v>0.00522800917342</v>
      </c>
      <c r="I4453" s="46" t="s">
        <v>37</v>
      </c>
      <c r="K4453" s="46"/>
      <c r="L4453" t="s">
        <v>5172</v>
      </c>
      <c r="M4453" t="s">
        <v>583</v>
      </c>
      <c r="N4453" s="40"/>
      <c r="O4453" s="40"/>
      <c r="P4453" s="40"/>
      <c r="Q4453" s="40"/>
      <c r="R4453" s="39"/>
      <c r="S4453" s="39"/>
      <c r="T4453" s="39"/>
      <c r="U4453" s="40"/>
      <c r="V4453" s="39"/>
      <c r="W4453" s="69"/>
      <c r="Y4453" t="s">
        <v>40</v>
      </c>
      <c r="AA4453">
        <v>58496</v>
      </c>
      <c r="AB4453" s="46" t="b">
        <f>if((W4453=""),false,true)</f>
        <v>0</v>
      </c>
      <c r="AD4453" s="8"/>
    </row>
    <row r="4454" ht="14.25" customHeight="1">
      <c r="A4454" s="38">
        <v>1256</v>
      </c>
      <c r="B4454" s="46" t="s">
        <v>5169</v>
      </c>
      <c r="C4454" s="46" t="s">
        <v>577</v>
      </c>
      <c r="D4454" s="11" t="s">
        <v>5170</v>
      </c>
      <c r="E4454" s="11" t="s">
        <v>5171</v>
      </c>
      <c r="F4454" s="11" t="s">
        <v>434</v>
      </c>
      <c r="G4454" s="7" t="s">
        <v>593</v>
      </c>
      <c r="H4454">
        <v>0.007946171236118</v>
      </c>
      <c r="I4454" s="46" t="s">
        <v>37</v>
      </c>
      <c r="K4454" s="46"/>
      <c r="L4454" t="s">
        <v>5172</v>
      </c>
      <c r="M4454" t="s">
        <v>583</v>
      </c>
      <c r="N4454" s="40"/>
      <c r="O4454" s="40"/>
      <c r="P4454" s="40"/>
      <c r="Q4454" s="40"/>
      <c r="R4454" s="39"/>
      <c r="S4454" s="39"/>
      <c r="T4454" s="39"/>
      <c r="U4454" s="40"/>
      <c r="V4454" s="39"/>
      <c r="W4454" s="69"/>
      <c r="Y4454" t="s">
        <v>40</v>
      </c>
      <c r="AA4454">
        <v>58496</v>
      </c>
      <c r="AB4454" s="46" t="b">
        <f>if((W4454=""),false,true)</f>
        <v>0</v>
      </c>
      <c r="AD4454" s="8"/>
    </row>
    <row r="4455" ht="14.25" customHeight="1">
      <c r="A4455" s="38">
        <v>1256</v>
      </c>
      <c r="B4455" s="46" t="s">
        <v>5169</v>
      </c>
      <c r="C4455" s="46" t="s">
        <v>577</v>
      </c>
      <c r="D4455" s="11" t="s">
        <v>5170</v>
      </c>
      <c r="E4455" s="11" t="s">
        <v>5171</v>
      </c>
      <c r="F4455" s="7" t="s">
        <v>238</v>
      </c>
      <c r="G4455" s="7" t="s">
        <v>1365</v>
      </c>
      <c r="H4455">
        <v>0.025564859297574</v>
      </c>
      <c r="I4455" s="46" t="s">
        <v>37</v>
      </c>
      <c r="K4455" s="46"/>
      <c r="L4455" t="s">
        <v>5172</v>
      </c>
      <c r="M4455" t="s">
        <v>583</v>
      </c>
      <c r="N4455" s="40"/>
      <c r="O4455" s="40"/>
      <c r="P4455" s="40"/>
      <c r="Q4455" s="40"/>
      <c r="R4455" s="39"/>
      <c r="S4455" s="39"/>
      <c r="T4455" s="39"/>
      <c r="U4455" s="40"/>
      <c r="V4455" s="39"/>
      <c r="W4455" s="69"/>
      <c r="Y4455" t="s">
        <v>40</v>
      </c>
      <c r="AA4455">
        <v>58496</v>
      </c>
      <c r="AB4455" s="46" t="b">
        <f>if((W4455=""),false,true)</f>
        <v>0</v>
      </c>
      <c r="AD4455" s="8"/>
    </row>
    <row r="4456" ht="14.25" customHeight="1">
      <c r="A4456" s="38">
        <v>997</v>
      </c>
      <c r="B4456" s="44" t="s">
        <v>638</v>
      </c>
      <c r="C4456" s="46" t="s">
        <v>639</v>
      </c>
      <c r="D4456" s="46" t="s">
        <v>5173</v>
      </c>
      <c r="E4456" s="46" t="s">
        <v>5174</v>
      </c>
      <c r="F4456" s="5" t="s">
        <v>35</v>
      </c>
      <c r="G4456" s="5" t="s">
        <v>36</v>
      </c>
      <c r="H4456" s="65">
        <v>0.446683592</v>
      </c>
      <c r="I4456" t="s">
        <v>37</v>
      </c>
      <c r="K4456" s="47"/>
      <c r="L4456" s="47" t="str">
        <f>((I4456&amp;A4456)&amp;"-")&amp;B4456</f>
        <v>REF997-Kia Sepassi and Samuel H. Yalkowsky. Solubility Prediction in Octanol: A Technical Note. AAPS PharmSciTech 2006; 7 (1) Article 26</v>
      </c>
      <c r="M4456" t="s">
        <v>39</v>
      </c>
      <c r="N4456" s="71"/>
      <c r="O4456" s="71"/>
      <c r="P4456" s="71"/>
      <c r="Q4456" s="71"/>
      <c r="R4456" s="29"/>
      <c r="S4456" s="29"/>
      <c r="T4456" s="29"/>
      <c r="U4456" s="71"/>
      <c r="V4456" s="29"/>
      <c r="W4456" s="60"/>
      <c r="Y4456" t="s">
        <v>40</v>
      </c>
      <c r="AA4456">
        <v>7364</v>
      </c>
      <c r="AB4456" t="b">
        <f>if((W4456=""),false,true)</f>
        <v>0</v>
      </c>
      <c r="AD4456" s="37"/>
    </row>
    <row r="4457" ht="14.25" customHeight="1">
      <c r="A4457" s="38">
        <v>1283</v>
      </c>
      <c r="B4457" s="46" t="s">
        <v>31</v>
      </c>
      <c r="C4457" s="46" t="s">
        <v>32</v>
      </c>
      <c r="D4457" s="46" t="s">
        <v>5173</v>
      </c>
      <c r="E4457" s="46" t="s">
        <v>5174</v>
      </c>
      <c r="F4457" t="s">
        <v>35</v>
      </c>
      <c r="G4457" s="46" t="s">
        <v>36</v>
      </c>
      <c r="H4457">
        <v>0.4466835922</v>
      </c>
      <c r="I4457" t="s">
        <v>37</v>
      </c>
      <c r="L4457" t="s">
        <v>38</v>
      </c>
      <c r="M4457" t="s">
        <v>39</v>
      </c>
      <c r="N4457" s="40"/>
      <c r="O4457" s="40"/>
      <c r="P4457" s="40"/>
      <c r="Q4457" s="40"/>
      <c r="R4457" s="39"/>
      <c r="S4457" s="39"/>
      <c r="T4457" s="39"/>
      <c r="U4457" s="40"/>
      <c r="V4457" s="39"/>
      <c r="W4457" s="69"/>
      <c r="Y4457" t="s">
        <v>40</v>
      </c>
      <c r="AA4457">
        <v>7364</v>
      </c>
      <c r="AB4457" s="46" t="b">
        <f>if((W4457=""),false,true)</f>
        <v>0</v>
      </c>
      <c r="AD4457" s="8"/>
    </row>
    <row r="4458" ht="14.25" customHeight="1">
      <c r="A4458" s="38">
        <v>1287</v>
      </c>
      <c r="B4458" s="46" t="s">
        <v>53</v>
      </c>
      <c r="C4458" s="46" t="s">
        <v>45</v>
      </c>
      <c r="D4458" s="46" t="s">
        <v>5173</v>
      </c>
      <c r="E4458" s="46" t="s">
        <v>5174</v>
      </c>
      <c r="F4458" t="s">
        <v>48</v>
      </c>
      <c r="G4458" s="46" t="s">
        <v>49</v>
      </c>
      <c r="H4458">
        <v>0.000023988329</v>
      </c>
      <c r="I4458" t="s">
        <v>37</v>
      </c>
      <c r="L4458" t="s">
        <v>50</v>
      </c>
      <c r="M4458" t="s">
        <v>39</v>
      </c>
      <c r="N4458" s="40"/>
      <c r="O4458" s="40"/>
      <c r="P4458" s="40"/>
      <c r="Q4458" s="40"/>
      <c r="R4458" s="39"/>
      <c r="S4458" s="39"/>
      <c r="T4458" s="39"/>
      <c r="U4458" s="40"/>
      <c r="V4458" s="39"/>
      <c r="W4458" s="69"/>
      <c r="Y4458" t="s">
        <v>40</v>
      </c>
      <c r="AA4458">
        <v>7364</v>
      </c>
      <c r="AB4458" s="46" t="b">
        <v>0</v>
      </c>
      <c r="AD4458" s="8"/>
    </row>
    <row r="4459" ht="14.25" customHeight="1">
      <c r="A4459" s="38">
        <v>1287</v>
      </c>
      <c r="B4459" s="46" t="s">
        <v>174</v>
      </c>
      <c r="C4459" s="46" t="s">
        <v>45</v>
      </c>
      <c r="D4459" s="46" t="s">
        <v>5173</v>
      </c>
      <c r="E4459" s="46" t="s">
        <v>5174</v>
      </c>
      <c r="F4459" t="s">
        <v>48</v>
      </c>
      <c r="G4459" s="46" t="s">
        <v>49</v>
      </c>
      <c r="H4459">
        <v>0.000023988329</v>
      </c>
      <c r="I4459" t="s">
        <v>37</v>
      </c>
      <c r="L4459" t="s">
        <v>50</v>
      </c>
      <c r="M4459" t="s">
        <v>39</v>
      </c>
      <c r="N4459" s="40"/>
      <c r="O4459" s="40"/>
      <c r="P4459" s="40"/>
      <c r="Q4459" s="40"/>
      <c r="R4459" s="39"/>
      <c r="S4459" s="39"/>
      <c r="T4459" s="39"/>
      <c r="U4459" s="40"/>
      <c r="V4459" s="39"/>
      <c r="W4459" s="69"/>
      <c r="Y4459" t="s">
        <v>40</v>
      </c>
      <c r="AA4459">
        <v>7364</v>
      </c>
      <c r="AB4459" s="46" t="b">
        <v>0</v>
      </c>
      <c r="AD4459" s="8"/>
    </row>
    <row r="4460" ht="14.25" customHeight="1">
      <c r="A4460" s="38">
        <v>1308</v>
      </c>
      <c r="B4460" s="46" t="s">
        <v>41</v>
      </c>
      <c r="C4460" s="46" t="s">
        <v>42</v>
      </c>
      <c r="D4460" s="46" t="s">
        <v>5173</v>
      </c>
      <c r="E4460" s="46" t="s">
        <v>5174</v>
      </c>
      <c r="F4460" t="s">
        <v>35</v>
      </c>
      <c r="G4460" s="12" t="s">
        <v>36</v>
      </c>
      <c r="H4460">
        <v>0.446683592150963</v>
      </c>
      <c r="I4460" t="s">
        <v>37</v>
      </c>
      <c r="K4460" s="47" t="s">
        <v>43</v>
      </c>
      <c r="L4460" s="47" t="str">
        <f>((I4460&amp;A4460)&amp;"-")&amp;B4460</f>
        <v>REF1308-Abraham M.H. and Acree Jr. W.E. The solubility of liquid and solid compounds in dry octan-1-ol. Chemosphere (2013)</v>
      </c>
      <c r="M4460" t="s">
        <v>39</v>
      </c>
      <c r="N4460" s="71"/>
      <c r="O4460" s="71"/>
      <c r="P4460" s="71"/>
      <c r="Q4460" s="71"/>
      <c r="R4460" s="29"/>
      <c r="S4460" s="29"/>
      <c r="T4460" s="29"/>
      <c r="U4460" s="71"/>
      <c r="V4460" s="29"/>
      <c r="W4460" s="60"/>
      <c r="Y4460" t="s">
        <v>40</v>
      </c>
      <c r="AA4460">
        <v>7364</v>
      </c>
      <c r="AB4460" t="b">
        <f>if((W4460=""),false,true)</f>
        <v>0</v>
      </c>
      <c r="AD4460" s="37"/>
    </row>
    <row r="4461" ht="14.25" customHeight="1">
      <c r="A4461" s="38">
        <v>1308</v>
      </c>
      <c r="B4461" s="46" t="s">
        <v>41</v>
      </c>
      <c r="C4461" s="46" t="s">
        <v>42</v>
      </c>
      <c r="D4461" s="46" t="s">
        <v>5173</v>
      </c>
      <c r="E4461" s="46" t="s">
        <v>5174</v>
      </c>
      <c r="F4461" t="s">
        <v>35</v>
      </c>
      <c r="G4461" s="12" t="s">
        <v>36</v>
      </c>
      <c r="H4461">
        <v>0.446683592150963</v>
      </c>
      <c r="I4461" t="s">
        <v>37</v>
      </c>
      <c r="K4461" s="47" t="s">
        <v>43</v>
      </c>
      <c r="L4461" s="47" t="str">
        <f>((I4461&amp;A4461)&amp;"-")&amp;B4461</f>
        <v>REF1308-Abraham M.H. and Acree Jr. W.E. The solubility of liquid and solid compounds in dry octan-1-ol. Chemosphere (2013)</v>
      </c>
      <c r="M4461" t="s">
        <v>39</v>
      </c>
      <c r="N4461" s="71"/>
      <c r="O4461" s="71"/>
      <c r="P4461" s="71"/>
      <c r="Q4461" s="71"/>
      <c r="R4461" s="29"/>
      <c r="S4461" s="29"/>
      <c r="T4461" s="29"/>
      <c r="U4461" s="71"/>
      <c r="V4461" s="29"/>
      <c r="W4461" s="60"/>
      <c r="Y4461" t="s">
        <v>40</v>
      </c>
      <c r="AA4461">
        <v>7364</v>
      </c>
      <c r="AB4461" t="b">
        <f>if((W4461=""),false,true)</f>
        <v>0</v>
      </c>
      <c r="AD4461" s="37"/>
    </row>
    <row r="4462" ht="14.25" customHeight="1">
      <c r="A4462" s="38">
        <v>1287</v>
      </c>
      <c r="B4462" s="46" t="s">
        <v>174</v>
      </c>
      <c r="C4462" s="46" t="s">
        <v>45</v>
      </c>
      <c r="D4462" s="46" t="s">
        <v>5175</v>
      </c>
      <c r="E4462" s="46" t="s">
        <v>5176</v>
      </c>
      <c r="F4462" t="s">
        <v>48</v>
      </c>
      <c r="G4462" s="46" t="s">
        <v>49</v>
      </c>
      <c r="H4462">
        <v>0.000001</v>
      </c>
      <c r="I4462" t="s">
        <v>37</v>
      </c>
      <c r="L4462" t="s">
        <v>50</v>
      </c>
      <c r="M4462" t="s">
        <v>39</v>
      </c>
      <c r="N4462" s="40"/>
      <c r="O4462" s="40"/>
      <c r="P4462" s="40"/>
      <c r="Q4462" s="40"/>
      <c r="R4462" s="39"/>
      <c r="S4462" s="39"/>
      <c r="T4462" s="39"/>
      <c r="U4462" s="40"/>
      <c r="V4462" s="39"/>
      <c r="W4462" s="69"/>
      <c r="Y4462" t="s">
        <v>40</v>
      </c>
      <c r="AA4462">
        <v>35891</v>
      </c>
      <c r="AB4462" s="46" t="b">
        <v>0</v>
      </c>
      <c r="AD4462" s="8"/>
    </row>
    <row r="4463" ht="14.25" customHeight="1">
      <c r="A4463" s="38">
        <v>1308</v>
      </c>
      <c r="B4463" s="46" t="s">
        <v>41</v>
      </c>
      <c r="C4463" s="46" t="s">
        <v>42</v>
      </c>
      <c r="D4463" s="46" t="s">
        <v>5177</v>
      </c>
      <c r="E4463" s="46" t="s">
        <v>5178</v>
      </c>
      <c r="F4463" t="s">
        <v>35</v>
      </c>
      <c r="G4463" s="12" t="s">
        <v>36</v>
      </c>
      <c r="H4463">
        <v>0.03515604405283</v>
      </c>
      <c r="I4463" t="s">
        <v>37</v>
      </c>
      <c r="K4463" s="47" t="s">
        <v>43</v>
      </c>
      <c r="L4463" s="47" t="str">
        <f>((I4463&amp;A4463)&amp;"-")&amp;B4463</f>
        <v>REF1308-Abraham M.H. and Acree Jr. W.E. The solubility of liquid and solid compounds in dry octan-1-ol. Chemosphere (2013)</v>
      </c>
      <c r="M4463" t="s">
        <v>39</v>
      </c>
      <c r="N4463" s="71"/>
      <c r="O4463" s="71"/>
      <c r="P4463" s="71"/>
      <c r="Q4463" s="71"/>
      <c r="R4463" s="29"/>
      <c r="S4463" s="29"/>
      <c r="T4463" s="29"/>
      <c r="U4463" s="71"/>
      <c r="V4463" s="29"/>
      <c r="W4463" s="60"/>
      <c r="Y4463" t="s">
        <v>40</v>
      </c>
      <c r="AA4463">
        <v>2287</v>
      </c>
      <c r="AB4463" t="b">
        <f>if((W4463=""),false,true)</f>
        <v>0</v>
      </c>
      <c r="AD4463" s="37"/>
    </row>
    <row r="4464" ht="14.25" customHeight="1">
      <c r="A4464" s="38">
        <v>1287</v>
      </c>
      <c r="B4464" s="46" t="s">
        <v>44</v>
      </c>
      <c r="C4464" s="46" t="s">
        <v>45</v>
      </c>
      <c r="D4464" s="46" t="s">
        <v>5179</v>
      </c>
      <c r="E4464" s="46" t="s">
        <v>5180</v>
      </c>
      <c r="F4464" t="s">
        <v>48</v>
      </c>
      <c r="G4464" s="46" t="s">
        <v>49</v>
      </c>
      <c r="H4464">
        <v>0.000801678063</v>
      </c>
      <c r="I4464" t="s">
        <v>37</v>
      </c>
      <c r="L4464" t="s">
        <v>50</v>
      </c>
      <c r="M4464" t="s">
        <v>39</v>
      </c>
      <c r="N4464" s="40"/>
      <c r="O4464" s="40"/>
      <c r="P4464" s="40"/>
      <c r="Q4464" s="40"/>
      <c r="R4464" s="39"/>
      <c r="S4464" s="39"/>
      <c r="T4464" s="39"/>
      <c r="U4464" s="40"/>
      <c r="V4464" s="39"/>
      <c r="W4464" s="69"/>
      <c r="Y4464" t="s">
        <v>40</v>
      </c>
      <c r="AA4464">
        <v>392795</v>
      </c>
      <c r="AB4464" s="46" t="b">
        <v>0</v>
      </c>
      <c r="AD4464" s="8"/>
    </row>
    <row r="4465" ht="14.25" customHeight="1">
      <c r="A4465" s="38">
        <v>969</v>
      </c>
      <c r="B4465" s="46" t="s">
        <v>4172</v>
      </c>
      <c r="C4465" s="46" t="s">
        <v>1219</v>
      </c>
      <c r="D4465" s="46" t="s">
        <v>5181</v>
      </c>
      <c r="E4465" s="7" t="s">
        <v>5182</v>
      </c>
      <c r="F4465" s="41" t="s">
        <v>434</v>
      </c>
      <c r="G4465" s="41" t="s">
        <v>593</v>
      </c>
      <c r="H4465" s="23">
        <v>0.42735</v>
      </c>
      <c r="I4465" t="s">
        <v>1356</v>
      </c>
      <c r="K4465" t="s">
        <v>43</v>
      </c>
      <c r="L4465" s="46" t="s">
        <v>4573</v>
      </c>
      <c r="M4465" t="s">
        <v>39</v>
      </c>
      <c r="N4465" s="40"/>
      <c r="O4465" s="40"/>
      <c r="P4465" s="40"/>
      <c r="Q4465" s="40"/>
      <c r="R4465" s="39"/>
      <c r="S4465" s="39"/>
      <c r="T4465" s="39"/>
      <c r="U4465" s="40"/>
      <c r="V4465" s="39"/>
      <c r="W4465" s="69"/>
      <c r="Y4465" t="s">
        <v>40</v>
      </c>
      <c r="AA4465">
        <v>6828</v>
      </c>
      <c r="AB4465" t="b">
        <f>if((W4465=""),false,true)</f>
        <v>0</v>
      </c>
      <c r="AD4465" s="8"/>
    </row>
    <row r="4466" ht="14.25" customHeight="1">
      <c r="A4466" s="38">
        <v>969</v>
      </c>
      <c r="B4466" s="46" t="s">
        <v>4172</v>
      </c>
      <c r="C4466" s="46" t="s">
        <v>1219</v>
      </c>
      <c r="D4466" s="46" t="s">
        <v>5181</v>
      </c>
      <c r="E4466" s="7" t="s">
        <v>5182</v>
      </c>
      <c r="F4466" s="41" t="s">
        <v>48</v>
      </c>
      <c r="G4466" s="41" t="s">
        <v>49</v>
      </c>
      <c r="H4466" s="23">
        <v>0.00004</v>
      </c>
      <c r="I4466" t="s">
        <v>1356</v>
      </c>
      <c r="K4466" t="s">
        <v>43</v>
      </c>
      <c r="L4466" s="46" t="s">
        <v>4573</v>
      </c>
      <c r="M4466" t="s">
        <v>39</v>
      </c>
      <c r="N4466" s="40"/>
      <c r="O4466" s="40"/>
      <c r="P4466" s="40"/>
      <c r="Q4466" s="40"/>
      <c r="R4466" s="39"/>
      <c r="S4466" s="39"/>
      <c r="T4466" s="39"/>
      <c r="U4466" s="40"/>
      <c r="V4466" s="39"/>
      <c r="W4466" s="69"/>
      <c r="Y4466" t="s">
        <v>40</v>
      </c>
      <c r="AA4466">
        <v>6828</v>
      </c>
      <c r="AB4466" t="b">
        <f>if((W4466=""),false,true)</f>
        <v>0</v>
      </c>
      <c r="AD4466" s="8"/>
    </row>
    <row r="4467" ht="14.25" customHeight="1">
      <c r="A4467" s="38">
        <v>997</v>
      </c>
      <c r="B4467" s="44" t="s">
        <v>638</v>
      </c>
      <c r="C4467" s="46" t="s">
        <v>639</v>
      </c>
      <c r="D4467" s="46" t="s">
        <v>5181</v>
      </c>
      <c r="E4467" s="46" t="s">
        <v>5183</v>
      </c>
      <c r="F4467" s="5" t="s">
        <v>35</v>
      </c>
      <c r="G4467" s="5" t="s">
        <v>36</v>
      </c>
      <c r="H4467" s="65">
        <v>0.741310241</v>
      </c>
      <c r="I4467" t="s">
        <v>37</v>
      </c>
      <c r="K4467" s="47"/>
      <c r="L4467" s="47" t="str">
        <f>((I4467&amp;A4467)&amp;"-")&amp;B4467</f>
        <v>REF997-Kia Sepassi and Samuel H. Yalkowsky. Solubility Prediction in Octanol: A Technical Note. AAPS PharmSciTech 2006; 7 (1) Article 26</v>
      </c>
      <c r="M4467" t="s">
        <v>39</v>
      </c>
      <c r="N4467" s="71"/>
      <c r="O4467" s="71"/>
      <c r="P4467" s="71"/>
      <c r="Q4467" s="71"/>
      <c r="R4467" s="29"/>
      <c r="S4467" s="29"/>
      <c r="T4467" s="29"/>
      <c r="U4467" s="71"/>
      <c r="V4467" s="29"/>
      <c r="W4467" s="60"/>
      <c r="Y4467" t="s">
        <v>40</v>
      </c>
      <c r="AA4467">
        <v>6828</v>
      </c>
      <c r="AB4467" t="b">
        <f>if((W4467=""),false,true)</f>
        <v>0</v>
      </c>
      <c r="AD4467" s="37"/>
    </row>
    <row r="4468" ht="14.25" customHeight="1">
      <c r="A4468" s="38">
        <v>1040</v>
      </c>
      <c r="B4468" s="44" t="s">
        <v>1956</v>
      </c>
      <c r="C4468" s="46" t="s">
        <v>1957</v>
      </c>
      <c r="D4468" s="46" t="s">
        <v>5181</v>
      </c>
      <c r="E4468" s="46" t="s">
        <v>5183</v>
      </c>
      <c r="F4468" s="46" t="s">
        <v>1646</v>
      </c>
      <c r="G4468" s="46" t="s">
        <v>1961</v>
      </c>
      <c r="H4468">
        <v>1.1492140362843</v>
      </c>
      <c r="I4468" t="s">
        <v>37</v>
      </c>
      <c r="K4468" s="47" t="s">
        <v>43</v>
      </c>
      <c r="L4468" s="47" t="s">
        <v>1960</v>
      </c>
      <c r="M4468" t="s">
        <v>39</v>
      </c>
      <c r="N4468" s="71"/>
      <c r="O4468" s="71"/>
      <c r="P4468" s="71"/>
      <c r="Q4468" s="71"/>
      <c r="R4468" s="29"/>
      <c r="S4468" s="29"/>
      <c r="T4468" s="29"/>
      <c r="U4468" s="71"/>
      <c r="V4468" s="29"/>
      <c r="W4468" s="60"/>
      <c r="Y4468" t="s">
        <v>40</v>
      </c>
      <c r="AA4468">
        <v>6828</v>
      </c>
      <c r="AB4468" t="b">
        <f>if((W4468=""),false,true)</f>
        <v>0</v>
      </c>
      <c r="AD4468" s="37"/>
    </row>
    <row r="4469" ht="14.25" customHeight="1">
      <c r="A4469" s="38">
        <v>1040</v>
      </c>
      <c r="B4469" s="44" t="s">
        <v>1956</v>
      </c>
      <c r="C4469" s="46" t="s">
        <v>1957</v>
      </c>
      <c r="D4469" s="46" t="s">
        <v>5181</v>
      </c>
      <c r="E4469" s="46" t="s">
        <v>5183</v>
      </c>
      <c r="F4469" s="62" t="s">
        <v>1962</v>
      </c>
      <c r="G4469" s="46" t="s">
        <v>1963</v>
      </c>
      <c r="H4469">
        <v>1.3267301301184</v>
      </c>
      <c r="I4469" t="s">
        <v>37</v>
      </c>
      <c r="K4469" s="47" t="s">
        <v>43</v>
      </c>
      <c r="L4469" s="47" t="s">
        <v>1960</v>
      </c>
      <c r="M4469" t="s">
        <v>39</v>
      </c>
      <c r="N4469" s="71"/>
      <c r="O4469" s="71"/>
      <c r="P4469" s="71"/>
      <c r="Q4469" s="71"/>
      <c r="R4469" s="29"/>
      <c r="S4469" s="29"/>
      <c r="T4469" s="29"/>
      <c r="U4469" s="71"/>
      <c r="V4469" s="29"/>
      <c r="W4469" s="60"/>
      <c r="Y4469" t="s">
        <v>40</v>
      </c>
      <c r="AA4469">
        <v>6828</v>
      </c>
      <c r="AB4469" t="b">
        <f>if((W4469=""),false,true)</f>
        <v>0</v>
      </c>
      <c r="AD4469" s="37"/>
    </row>
    <row r="4470" ht="14.25" customHeight="1">
      <c r="A4470" s="38">
        <v>1040</v>
      </c>
      <c r="B4470" s="44" t="s">
        <v>1956</v>
      </c>
      <c r="C4470" s="46" t="s">
        <v>1957</v>
      </c>
      <c r="D4470" s="46" t="s">
        <v>5181</v>
      </c>
      <c r="E4470" s="46" t="s">
        <v>5183</v>
      </c>
      <c r="F4470" s="46" t="s">
        <v>1964</v>
      </c>
      <c r="G4470" s="46" t="s">
        <v>1965</v>
      </c>
      <c r="H4470">
        <v>1.3264825013322</v>
      </c>
      <c r="I4470" t="s">
        <v>37</v>
      </c>
      <c r="K4470" s="47" t="s">
        <v>43</v>
      </c>
      <c r="L4470" s="47" t="s">
        <v>1960</v>
      </c>
      <c r="M4470" t="s">
        <v>39</v>
      </c>
      <c r="N4470" s="71"/>
      <c r="O4470" s="71"/>
      <c r="P4470" s="71"/>
      <c r="Q4470" s="71"/>
      <c r="R4470" s="29"/>
      <c r="S4470" s="29"/>
      <c r="T4470" s="29"/>
      <c r="U4470" s="71"/>
      <c r="V4470" s="29"/>
      <c r="W4470" s="60"/>
      <c r="Y4470" t="s">
        <v>40</v>
      </c>
      <c r="AA4470">
        <v>6828</v>
      </c>
      <c r="AB4470" t="b">
        <f>if((W4470=""),false,true)</f>
        <v>0</v>
      </c>
      <c r="AD4470" s="37"/>
    </row>
    <row r="4471" ht="14.25" customHeight="1">
      <c r="A4471" s="38">
        <v>1040</v>
      </c>
      <c r="B4471" s="44" t="s">
        <v>1956</v>
      </c>
      <c r="C4471" s="46" t="s">
        <v>1957</v>
      </c>
      <c r="D4471" s="46" t="s">
        <v>5181</v>
      </c>
      <c r="E4471" s="46" t="s">
        <v>5183</v>
      </c>
      <c r="F4471" s="46" t="s">
        <v>1966</v>
      </c>
      <c r="G4471" s="46" t="s">
        <v>1967</v>
      </c>
      <c r="H4471">
        <v>1.3845322267421</v>
      </c>
      <c r="I4471" t="s">
        <v>37</v>
      </c>
      <c r="K4471" s="47" t="s">
        <v>43</v>
      </c>
      <c r="L4471" s="47" t="s">
        <v>1960</v>
      </c>
      <c r="M4471" t="s">
        <v>39</v>
      </c>
      <c r="N4471" s="71"/>
      <c r="O4471" s="71"/>
      <c r="P4471" s="71"/>
      <c r="Q4471" s="71"/>
      <c r="R4471" s="29"/>
      <c r="S4471" s="29"/>
      <c r="T4471" s="29"/>
      <c r="U4471" s="71"/>
      <c r="V4471" s="29"/>
      <c r="W4471" s="60"/>
      <c r="Y4471" t="s">
        <v>40</v>
      </c>
      <c r="AA4471">
        <v>6828</v>
      </c>
      <c r="AB4471" t="b">
        <f>if((W4471=""),false,true)</f>
        <v>0</v>
      </c>
      <c r="AD4471" s="37"/>
    </row>
    <row r="4472" ht="14.25" customHeight="1">
      <c r="A4472" s="38">
        <v>1040</v>
      </c>
      <c r="B4472" s="44" t="s">
        <v>1956</v>
      </c>
      <c r="C4472" s="46" t="s">
        <v>1957</v>
      </c>
      <c r="D4472" s="46" t="s">
        <v>5181</v>
      </c>
      <c r="E4472" s="46" t="s">
        <v>5183</v>
      </c>
      <c r="F4472" s="46" t="s">
        <v>1968</v>
      </c>
      <c r="G4472" s="46" t="s">
        <v>1969</v>
      </c>
      <c r="H4472">
        <v>1.2097717449368</v>
      </c>
      <c r="I4472" t="s">
        <v>37</v>
      </c>
      <c r="K4472" s="47" t="s">
        <v>43</v>
      </c>
      <c r="L4472" s="47" t="s">
        <v>1960</v>
      </c>
      <c r="M4472" t="s">
        <v>39</v>
      </c>
      <c r="N4472" s="71"/>
      <c r="O4472" s="71"/>
      <c r="P4472" s="71"/>
      <c r="Q4472" s="71"/>
      <c r="R4472" s="29"/>
      <c r="S4472" s="29"/>
      <c r="T4472" s="29"/>
      <c r="U4472" s="71"/>
      <c r="V4472" s="29"/>
      <c r="W4472" s="60"/>
      <c r="Y4472" t="s">
        <v>40</v>
      </c>
      <c r="AA4472">
        <v>6828</v>
      </c>
      <c r="AB4472" t="b">
        <f>if((W4472=""),false,true)</f>
        <v>0</v>
      </c>
      <c r="AD4472" s="37"/>
    </row>
    <row r="4473" ht="14.25" customHeight="1">
      <c r="A4473" s="38">
        <v>1049</v>
      </c>
      <c r="B4473" s="46" t="s">
        <v>922</v>
      </c>
      <c r="C4473" s="46" t="s">
        <v>923</v>
      </c>
      <c r="D4473" s="11" t="s">
        <v>5181</v>
      </c>
      <c r="E4473" s="11" t="s">
        <v>5183</v>
      </c>
      <c r="F4473" s="7" t="s">
        <v>927</v>
      </c>
      <c r="G4473" s="7" t="s">
        <v>928</v>
      </c>
      <c r="H4473">
        <v>0.000510504999975</v>
      </c>
      <c r="I4473" t="s">
        <v>37</v>
      </c>
      <c r="K4473" s="47" t="s">
        <v>43</v>
      </c>
      <c r="L4473" s="47" t="s">
        <v>926</v>
      </c>
      <c r="M4473" t="s">
        <v>39</v>
      </c>
      <c r="N4473" s="71"/>
      <c r="O4473" s="71"/>
      <c r="P4473" s="71"/>
      <c r="Q4473" s="71"/>
      <c r="R4473" s="29"/>
      <c r="S4473" s="29"/>
      <c r="T4473" s="29"/>
      <c r="U4473" s="71"/>
      <c r="V4473" s="29"/>
      <c r="W4473" s="60"/>
      <c r="Y4473" t="s">
        <v>40</v>
      </c>
      <c r="AA4473">
        <v>6828</v>
      </c>
      <c r="AB4473" t="b">
        <f>if((W4473=""),false,true)</f>
        <v>0</v>
      </c>
      <c r="AD4473" s="37"/>
    </row>
    <row r="4474" ht="14.25" customHeight="1">
      <c r="A4474" s="38">
        <v>1049</v>
      </c>
      <c r="B4474" s="46" t="s">
        <v>922</v>
      </c>
      <c r="C4474" s="46" t="s">
        <v>923</v>
      </c>
      <c r="D4474" s="11" t="s">
        <v>5181</v>
      </c>
      <c r="E4474" s="11" t="s">
        <v>5183</v>
      </c>
      <c r="F4474" s="7" t="s">
        <v>929</v>
      </c>
      <c r="G4474" s="7" t="s">
        <v>928</v>
      </c>
      <c r="H4474">
        <v>0.004634469197363</v>
      </c>
      <c r="I4474" t="s">
        <v>37</v>
      </c>
      <c r="K4474" s="47" t="s">
        <v>43</v>
      </c>
      <c r="L4474" s="47" t="s">
        <v>926</v>
      </c>
      <c r="M4474" t="s">
        <v>39</v>
      </c>
      <c r="N4474" s="71"/>
      <c r="O4474" s="71"/>
      <c r="P4474" s="71"/>
      <c r="Q4474" s="71"/>
      <c r="R4474" s="29"/>
      <c r="S4474" s="29"/>
      <c r="T4474" s="29"/>
      <c r="U4474" s="71"/>
      <c r="V4474" s="29"/>
      <c r="W4474" s="60"/>
      <c r="Y4474" t="s">
        <v>40</v>
      </c>
      <c r="AA4474">
        <v>6828</v>
      </c>
      <c r="AB4474" t="b">
        <f>if((W4474=""),false,true)</f>
        <v>0</v>
      </c>
      <c r="AD4474" s="37"/>
    </row>
    <row r="4475" ht="14.25" customHeight="1">
      <c r="A4475" s="38">
        <v>1049</v>
      </c>
      <c r="B4475" s="46" t="s">
        <v>922</v>
      </c>
      <c r="C4475" s="46" t="s">
        <v>923</v>
      </c>
      <c r="D4475" s="11" t="s">
        <v>5181</v>
      </c>
      <c r="E4475" s="11" t="s">
        <v>5183</v>
      </c>
      <c r="F4475" s="7" t="s">
        <v>930</v>
      </c>
      <c r="G4475" s="7" t="s">
        <v>928</v>
      </c>
      <c r="H4475">
        <v>0.077983011052326</v>
      </c>
      <c r="I4475" t="s">
        <v>37</v>
      </c>
      <c r="K4475" s="47" t="s">
        <v>43</v>
      </c>
      <c r="L4475" s="47" t="s">
        <v>926</v>
      </c>
      <c r="M4475" t="s">
        <v>39</v>
      </c>
      <c r="N4475" s="71"/>
      <c r="O4475" s="71"/>
      <c r="P4475" s="71"/>
      <c r="Q4475" s="71"/>
      <c r="R4475" s="29"/>
      <c r="S4475" s="29"/>
      <c r="T4475" s="29"/>
      <c r="U4475" s="71"/>
      <c r="V4475" s="29"/>
      <c r="W4475" s="60"/>
      <c r="Y4475" t="s">
        <v>40</v>
      </c>
      <c r="AA4475">
        <v>6828</v>
      </c>
      <c r="AB4475" t="b">
        <f>if((W4475=""),false,true)</f>
        <v>0</v>
      </c>
      <c r="AD4475" s="37"/>
    </row>
    <row r="4476" ht="14.25" customHeight="1">
      <c r="A4476" s="38">
        <v>1049</v>
      </c>
      <c r="B4476" s="46" t="s">
        <v>922</v>
      </c>
      <c r="C4476" s="46" t="s">
        <v>923</v>
      </c>
      <c r="D4476" s="11" t="s">
        <v>5181</v>
      </c>
      <c r="E4476" s="11" t="s">
        <v>5183</v>
      </c>
      <c r="F4476" s="11" t="s">
        <v>48</v>
      </c>
      <c r="G4476" s="11" t="s">
        <v>49</v>
      </c>
      <c r="H4476">
        <v>0.000012764388088</v>
      </c>
      <c r="I4476" t="s">
        <v>37</v>
      </c>
      <c r="K4476" s="47" t="s">
        <v>43</v>
      </c>
      <c r="L4476" s="47" t="s">
        <v>926</v>
      </c>
      <c r="M4476" t="s">
        <v>39</v>
      </c>
      <c r="N4476" s="71"/>
      <c r="O4476" s="71"/>
      <c r="P4476" s="71"/>
      <c r="Q4476" s="71"/>
      <c r="R4476" s="29"/>
      <c r="S4476" s="29"/>
      <c r="T4476" s="29"/>
      <c r="U4476" s="71"/>
      <c r="V4476" s="29"/>
      <c r="W4476" s="60"/>
      <c r="Y4476" t="s">
        <v>40</v>
      </c>
      <c r="AA4476">
        <v>6828</v>
      </c>
      <c r="AB4476" t="b">
        <f>if((W4476=""),false,true)</f>
        <v>0</v>
      </c>
      <c r="AD4476" s="37"/>
    </row>
    <row r="4477" ht="14.25" customHeight="1">
      <c r="A4477" s="38">
        <v>1062</v>
      </c>
      <c r="B4477" s="46" t="s">
        <v>1970</v>
      </c>
      <c r="C4477" s="46" t="s">
        <v>1115</v>
      </c>
      <c r="D4477" s="11" t="s">
        <v>5181</v>
      </c>
      <c r="E4477" s="11" t="s">
        <v>5183</v>
      </c>
      <c r="F4477" s="7" t="s">
        <v>1646</v>
      </c>
      <c r="G4477" s="7" t="s">
        <v>1961</v>
      </c>
      <c r="H4477">
        <v>1.1492137090917</v>
      </c>
      <c r="I4477" t="s">
        <v>37</v>
      </c>
      <c r="K4477" s="47"/>
      <c r="L4477" s="47" t="s">
        <v>1971</v>
      </c>
      <c r="M4477" t="s">
        <v>39</v>
      </c>
      <c r="N4477" s="71"/>
      <c r="O4477" s="71"/>
      <c r="P4477" s="71"/>
      <c r="Q4477" s="71"/>
      <c r="R4477" s="29"/>
      <c r="S4477" s="29"/>
      <c r="T4477" s="29"/>
      <c r="U4477" s="71"/>
      <c r="V4477" s="29"/>
      <c r="W4477" s="60"/>
      <c r="Y4477" t="s">
        <v>40</v>
      </c>
      <c r="AA4477">
        <v>6828</v>
      </c>
      <c r="AB4477" t="b">
        <f>if((W4477=""),false,true)</f>
        <v>0</v>
      </c>
      <c r="AD4477" s="37"/>
    </row>
    <row r="4478" ht="14.25" customHeight="1">
      <c r="A4478" s="38">
        <v>1062</v>
      </c>
      <c r="B4478" s="46" t="s">
        <v>1970</v>
      </c>
      <c r="C4478" s="46" t="s">
        <v>1115</v>
      </c>
      <c r="D4478" s="11" t="s">
        <v>5181</v>
      </c>
      <c r="E4478" s="11" t="s">
        <v>5183</v>
      </c>
      <c r="F4478" s="7" t="s">
        <v>1962</v>
      </c>
      <c r="G4478" s="7" t="s">
        <v>1963</v>
      </c>
      <c r="H4478">
        <v>1.3278821521384</v>
      </c>
      <c r="I4478" t="s">
        <v>37</v>
      </c>
      <c r="K4478" s="47"/>
      <c r="L4478" s="47" t="s">
        <v>1971</v>
      </c>
      <c r="M4478" t="s">
        <v>39</v>
      </c>
      <c r="N4478" s="71"/>
      <c r="O4478" s="71"/>
      <c r="P4478" s="71"/>
      <c r="Q4478" s="71"/>
      <c r="R4478" s="29"/>
      <c r="S4478" s="29"/>
      <c r="T4478" s="29"/>
      <c r="U4478" s="71"/>
      <c r="V4478" s="29"/>
      <c r="W4478" s="60"/>
      <c r="Y4478" t="s">
        <v>40</v>
      </c>
      <c r="AA4478">
        <v>6828</v>
      </c>
      <c r="AB4478" t="b">
        <f>if((W4478=""),false,true)</f>
        <v>0</v>
      </c>
      <c r="AD4478" s="37"/>
    </row>
    <row r="4479" ht="14.25" customHeight="1">
      <c r="A4479" s="38">
        <v>1062</v>
      </c>
      <c r="B4479" s="46" t="s">
        <v>1970</v>
      </c>
      <c r="C4479" s="46" t="s">
        <v>1115</v>
      </c>
      <c r="D4479" s="11" t="s">
        <v>5181</v>
      </c>
      <c r="E4479" s="11" t="s">
        <v>5183</v>
      </c>
      <c r="F4479" s="7" t="s">
        <v>1964</v>
      </c>
      <c r="G4479" s="7" t="s">
        <v>1965</v>
      </c>
      <c r="H4479">
        <v>1.3264820350189</v>
      </c>
      <c r="I4479" t="s">
        <v>37</v>
      </c>
      <c r="K4479" s="47"/>
      <c r="L4479" s="47" t="s">
        <v>1971</v>
      </c>
      <c r="M4479" t="s">
        <v>39</v>
      </c>
      <c r="N4479" s="71"/>
      <c r="O4479" s="71"/>
      <c r="P4479" s="71"/>
      <c r="Q4479" s="71"/>
      <c r="R4479" s="29"/>
      <c r="S4479" s="29"/>
      <c r="T4479" s="29"/>
      <c r="U4479" s="71"/>
      <c r="V4479" s="29"/>
      <c r="W4479" s="60"/>
      <c r="Y4479" t="s">
        <v>40</v>
      </c>
      <c r="AA4479">
        <v>6828</v>
      </c>
      <c r="AB4479" t="b">
        <f>if((W4479=""),false,true)</f>
        <v>0</v>
      </c>
      <c r="AD4479" s="37"/>
    </row>
    <row r="4480" ht="14.25" customHeight="1">
      <c r="A4480" s="38">
        <v>1062</v>
      </c>
      <c r="B4480" s="46" t="s">
        <v>1970</v>
      </c>
      <c r="C4480" s="46" t="s">
        <v>1115</v>
      </c>
      <c r="D4480" s="11" t="s">
        <v>5181</v>
      </c>
      <c r="E4480" s="11" t="s">
        <v>5183</v>
      </c>
      <c r="F4480" s="7" t="s">
        <v>1966</v>
      </c>
      <c r="G4480" s="7" t="s">
        <v>1967</v>
      </c>
      <c r="H4480">
        <v>1.3845317204683</v>
      </c>
      <c r="I4480" t="s">
        <v>37</v>
      </c>
      <c r="K4480" s="47"/>
      <c r="L4480" s="47" t="s">
        <v>1971</v>
      </c>
      <c r="M4480" t="s">
        <v>39</v>
      </c>
      <c r="N4480" s="71"/>
      <c r="O4480" s="71"/>
      <c r="P4480" s="71"/>
      <c r="Q4480" s="71"/>
      <c r="R4480" s="29"/>
      <c r="S4480" s="29"/>
      <c r="T4480" s="29"/>
      <c r="U4480" s="71"/>
      <c r="V4480" s="29"/>
      <c r="W4480" s="60"/>
      <c r="Y4480" t="s">
        <v>40</v>
      </c>
      <c r="AA4480">
        <v>6828</v>
      </c>
      <c r="AB4480" t="b">
        <f>if((W4480=""),false,true)</f>
        <v>0</v>
      </c>
      <c r="AD4480" s="37"/>
    </row>
    <row r="4481" ht="14.25" customHeight="1">
      <c r="A4481" s="38">
        <v>1062</v>
      </c>
      <c r="B4481" s="46" t="s">
        <v>1970</v>
      </c>
      <c r="C4481" s="46" t="s">
        <v>1115</v>
      </c>
      <c r="D4481" s="11" t="s">
        <v>5181</v>
      </c>
      <c r="E4481" s="11" t="s">
        <v>5183</v>
      </c>
      <c r="F4481" s="7" t="s">
        <v>1968</v>
      </c>
      <c r="G4481" s="7" t="s">
        <v>1969</v>
      </c>
      <c r="H4481">
        <v>1.2097713540028</v>
      </c>
      <c r="I4481" t="s">
        <v>37</v>
      </c>
      <c r="K4481" s="47"/>
      <c r="L4481" s="47" t="s">
        <v>1971</v>
      </c>
      <c r="M4481" t="s">
        <v>39</v>
      </c>
      <c r="N4481" s="71"/>
      <c r="O4481" s="71"/>
      <c r="P4481" s="71"/>
      <c r="Q4481" s="71"/>
      <c r="R4481" s="29"/>
      <c r="S4481" s="29"/>
      <c r="T4481" s="29"/>
      <c r="U4481" s="71"/>
      <c r="V4481" s="29"/>
      <c r="W4481" s="60"/>
      <c r="Y4481" t="s">
        <v>40</v>
      </c>
      <c r="AA4481">
        <v>6828</v>
      </c>
      <c r="AB4481" t="b">
        <f>if((W4481=""),false,true)</f>
        <v>0</v>
      </c>
      <c r="AD4481" s="37"/>
    </row>
    <row r="4482" ht="14.25" customHeight="1">
      <c r="A4482" s="38">
        <v>1066</v>
      </c>
      <c r="B4482" s="46" t="s">
        <v>5184</v>
      </c>
      <c r="C4482" s="46" t="s">
        <v>1115</v>
      </c>
      <c r="D4482" s="11" t="s">
        <v>5181</v>
      </c>
      <c r="E4482" s="11" t="s">
        <v>5183</v>
      </c>
      <c r="F4482" s="7" t="s">
        <v>1951</v>
      </c>
      <c r="G4482" s="7" t="s">
        <v>2966</v>
      </c>
      <c r="H4482">
        <v>1.3547288244285</v>
      </c>
      <c r="I4482" t="s">
        <v>37</v>
      </c>
      <c r="K4482" s="47"/>
      <c r="L4482" s="47" t="s">
        <v>4767</v>
      </c>
      <c r="M4482" t="s">
        <v>39</v>
      </c>
      <c r="N4482" s="71"/>
      <c r="O4482" s="71"/>
      <c r="P4482" s="71"/>
      <c r="Q4482" s="71"/>
      <c r="R4482" s="29"/>
      <c r="S4482" s="29"/>
      <c r="T4482" s="29"/>
      <c r="U4482" s="71"/>
      <c r="V4482" s="29"/>
      <c r="W4482" s="60"/>
      <c r="Y4482" t="s">
        <v>40</v>
      </c>
      <c r="AA4482">
        <v>6828</v>
      </c>
      <c r="AB4482" t="b">
        <f>if((W4482=""),false,true)</f>
        <v>0</v>
      </c>
      <c r="AD4482" s="37"/>
    </row>
    <row r="4483" ht="14.25" customHeight="1">
      <c r="A4483" s="38">
        <v>1081</v>
      </c>
      <c r="B4483" s="46" t="s">
        <v>5185</v>
      </c>
      <c r="C4483" s="46" t="s">
        <v>1115</v>
      </c>
      <c r="D4483" s="11" t="s">
        <v>5181</v>
      </c>
      <c r="E4483" s="11" t="s">
        <v>5183</v>
      </c>
      <c r="F4483" s="7" t="s">
        <v>859</v>
      </c>
      <c r="G4483" s="7" t="s">
        <v>860</v>
      </c>
      <c r="H4483">
        <v>3.434599662199</v>
      </c>
      <c r="I4483" t="s">
        <v>37</v>
      </c>
      <c r="K4483" s="47"/>
      <c r="L4483" s="47" t="s">
        <v>5186</v>
      </c>
      <c r="M4483" t="s">
        <v>39</v>
      </c>
      <c r="N4483" s="71"/>
      <c r="O4483" s="71"/>
      <c r="P4483" s="71"/>
      <c r="Q4483" s="71"/>
      <c r="R4483" s="29"/>
      <c r="S4483" s="29"/>
      <c r="T4483" s="29"/>
      <c r="U4483" s="71"/>
      <c r="V4483" s="29"/>
      <c r="W4483" s="60"/>
      <c r="Y4483" t="s">
        <v>40</v>
      </c>
      <c r="AA4483">
        <v>6828</v>
      </c>
      <c r="AB4483" t="b">
        <f>if((W4483=""),false,true)</f>
        <v>0</v>
      </c>
      <c r="AD4483" s="37"/>
    </row>
    <row r="4484" ht="14.25" customHeight="1">
      <c r="A4484" s="38">
        <v>1081</v>
      </c>
      <c r="B4484" s="46" t="s">
        <v>5185</v>
      </c>
      <c r="C4484" s="46" t="s">
        <v>1115</v>
      </c>
      <c r="D4484" s="11" t="s">
        <v>5181</v>
      </c>
      <c r="E4484" s="11" t="s">
        <v>5183</v>
      </c>
      <c r="F4484" s="7" t="s">
        <v>873</v>
      </c>
      <c r="G4484" s="7" t="s">
        <v>874</v>
      </c>
      <c r="H4484">
        <v>3.5550282903241</v>
      </c>
      <c r="I4484" t="s">
        <v>37</v>
      </c>
      <c r="K4484" s="47"/>
      <c r="L4484" s="47" t="s">
        <v>5186</v>
      </c>
      <c r="M4484" t="s">
        <v>39</v>
      </c>
      <c r="N4484" s="71"/>
      <c r="O4484" s="71"/>
      <c r="P4484" s="71"/>
      <c r="Q4484" s="71"/>
      <c r="R4484" s="29"/>
      <c r="S4484" s="29"/>
      <c r="T4484" s="29"/>
      <c r="U4484" s="71"/>
      <c r="V4484" s="29"/>
      <c r="W4484" s="60"/>
      <c r="Y4484" t="s">
        <v>40</v>
      </c>
      <c r="AA4484">
        <v>6828</v>
      </c>
      <c r="AB4484" t="b">
        <f>if((W4484=""),false,true)</f>
        <v>0</v>
      </c>
      <c r="AD4484" s="37"/>
    </row>
    <row r="4485" ht="14.25" customHeight="1">
      <c r="A4485" s="38">
        <v>1081</v>
      </c>
      <c r="B4485" s="46" t="s">
        <v>5185</v>
      </c>
      <c r="C4485" s="46" t="s">
        <v>1115</v>
      </c>
      <c r="D4485" s="11" t="s">
        <v>5181</v>
      </c>
      <c r="E4485" s="11" t="s">
        <v>5183</v>
      </c>
      <c r="F4485" s="7" t="s">
        <v>691</v>
      </c>
      <c r="G4485" s="7" t="s">
        <v>692</v>
      </c>
      <c r="H4485">
        <v>3.3356791466431</v>
      </c>
      <c r="I4485" t="s">
        <v>37</v>
      </c>
      <c r="K4485" s="47"/>
      <c r="L4485" s="47" t="s">
        <v>5186</v>
      </c>
      <c r="M4485" t="s">
        <v>39</v>
      </c>
      <c r="N4485" s="71"/>
      <c r="O4485" s="71"/>
      <c r="P4485" s="71"/>
      <c r="Q4485" s="71"/>
      <c r="R4485" s="29"/>
      <c r="S4485" s="29"/>
      <c r="T4485" s="29"/>
      <c r="U4485" s="71"/>
      <c r="V4485" s="29"/>
      <c r="W4485" s="60"/>
      <c r="Y4485" t="s">
        <v>40</v>
      </c>
      <c r="AA4485">
        <v>6828</v>
      </c>
      <c r="AB4485" t="b">
        <f>if((W4485=""),false,true)</f>
        <v>0</v>
      </c>
      <c r="AD4485" s="37"/>
    </row>
    <row r="4486" ht="14.25" customHeight="1">
      <c r="A4486" s="38">
        <v>1081</v>
      </c>
      <c r="B4486" s="46" t="s">
        <v>5185</v>
      </c>
      <c r="C4486" s="46" t="s">
        <v>1115</v>
      </c>
      <c r="D4486" s="11" t="s">
        <v>5181</v>
      </c>
      <c r="E4486" s="11" t="s">
        <v>5183</v>
      </c>
      <c r="F4486" s="7" t="s">
        <v>4820</v>
      </c>
      <c r="G4486" s="7" t="s">
        <v>5089</v>
      </c>
      <c r="H4486">
        <v>3.8805953842925</v>
      </c>
      <c r="I4486" t="s">
        <v>37</v>
      </c>
      <c r="K4486" s="47"/>
      <c r="L4486" s="47" t="s">
        <v>5186</v>
      </c>
      <c r="M4486" t="s">
        <v>39</v>
      </c>
      <c r="N4486" s="71"/>
      <c r="O4486" s="71"/>
      <c r="P4486" s="71"/>
      <c r="Q4486" s="71"/>
      <c r="R4486" s="29"/>
      <c r="S4486" s="29"/>
      <c r="T4486" s="29"/>
      <c r="U4486" s="71"/>
      <c r="V4486" s="29"/>
      <c r="W4486" s="60"/>
      <c r="Y4486" t="s">
        <v>40</v>
      </c>
      <c r="AA4486">
        <v>6828</v>
      </c>
      <c r="AB4486" t="b">
        <f>if((W4486=""),false,true)</f>
        <v>0</v>
      </c>
      <c r="AD4486" s="37"/>
    </row>
    <row r="4487" ht="14.25" customHeight="1">
      <c r="A4487" s="38">
        <v>1081</v>
      </c>
      <c r="B4487" s="46" t="s">
        <v>5185</v>
      </c>
      <c r="C4487" s="46" t="s">
        <v>1115</v>
      </c>
      <c r="D4487" s="11" t="s">
        <v>5181</v>
      </c>
      <c r="E4487" s="11" t="s">
        <v>5183</v>
      </c>
      <c r="F4487" s="7" t="s">
        <v>1123</v>
      </c>
      <c r="G4487" s="7" t="s">
        <v>1124</v>
      </c>
      <c r="H4487">
        <v>3.0606228890417</v>
      </c>
      <c r="I4487" t="s">
        <v>37</v>
      </c>
      <c r="K4487" s="47"/>
      <c r="L4487" s="47" t="s">
        <v>5186</v>
      </c>
      <c r="M4487" t="s">
        <v>39</v>
      </c>
      <c r="N4487" s="71"/>
      <c r="O4487" s="71"/>
      <c r="P4487" s="71"/>
      <c r="Q4487" s="71"/>
      <c r="R4487" s="29"/>
      <c r="S4487" s="29"/>
      <c r="T4487" s="29"/>
      <c r="U4487" s="71"/>
      <c r="V4487" s="29"/>
      <c r="W4487" s="60"/>
      <c r="Y4487" t="s">
        <v>40</v>
      </c>
      <c r="AA4487">
        <v>6828</v>
      </c>
      <c r="AB4487" t="b">
        <f>if((W4487=""),false,true)</f>
        <v>0</v>
      </c>
      <c r="AD4487" s="37"/>
    </row>
    <row r="4488" ht="14.25" customHeight="1">
      <c r="A4488" s="38">
        <v>1081</v>
      </c>
      <c r="B4488" s="46" t="s">
        <v>5185</v>
      </c>
      <c r="C4488" s="46" t="s">
        <v>1115</v>
      </c>
      <c r="D4488" s="11" t="s">
        <v>5181</v>
      </c>
      <c r="E4488" s="11" t="s">
        <v>5183</v>
      </c>
      <c r="F4488" s="7" t="s">
        <v>1601</v>
      </c>
      <c r="G4488" s="7" t="s">
        <v>3371</v>
      </c>
      <c r="H4488">
        <v>3.248753847588</v>
      </c>
      <c r="I4488" t="s">
        <v>37</v>
      </c>
      <c r="K4488" s="47"/>
      <c r="L4488" s="47" t="s">
        <v>5186</v>
      </c>
      <c r="M4488" t="s">
        <v>39</v>
      </c>
      <c r="N4488" s="71"/>
      <c r="O4488" s="71"/>
      <c r="P4488" s="71"/>
      <c r="Q4488" s="71"/>
      <c r="R4488" s="29"/>
      <c r="S4488" s="29"/>
      <c r="T4488" s="29"/>
      <c r="U4488" s="71"/>
      <c r="V4488" s="29"/>
      <c r="W4488" s="60"/>
      <c r="Y4488" t="s">
        <v>40</v>
      </c>
      <c r="AA4488">
        <v>6828</v>
      </c>
      <c r="AB4488" t="b">
        <f>if((W4488=""),false,true)</f>
        <v>0</v>
      </c>
      <c r="AD4488" s="37"/>
    </row>
    <row r="4489" ht="14.25" customHeight="1">
      <c r="A4489" s="38">
        <v>1081</v>
      </c>
      <c r="B4489" s="46" t="s">
        <v>5185</v>
      </c>
      <c r="C4489" s="46" t="s">
        <v>1115</v>
      </c>
      <c r="D4489" s="11" t="s">
        <v>5181</v>
      </c>
      <c r="E4489" s="11" t="s">
        <v>5183</v>
      </c>
      <c r="F4489" s="7" t="s">
        <v>1603</v>
      </c>
      <c r="G4489" s="7" t="s">
        <v>1674</v>
      </c>
      <c r="H4489">
        <v>3.8137235533703</v>
      </c>
      <c r="I4489" t="s">
        <v>37</v>
      </c>
      <c r="K4489" s="47"/>
      <c r="L4489" s="47" t="s">
        <v>5186</v>
      </c>
      <c r="M4489" t="s">
        <v>39</v>
      </c>
      <c r="N4489" s="71"/>
      <c r="O4489" s="71"/>
      <c r="P4489" s="71"/>
      <c r="Q4489" s="71"/>
      <c r="R4489" s="29"/>
      <c r="S4489" s="29"/>
      <c r="T4489" s="29"/>
      <c r="U4489" s="71"/>
      <c r="V4489" s="29"/>
      <c r="W4489" s="60"/>
      <c r="Y4489" t="s">
        <v>40</v>
      </c>
      <c r="AA4489">
        <v>6828</v>
      </c>
      <c r="AB4489" t="b">
        <f>if((W4489=""),false,true)</f>
        <v>0</v>
      </c>
      <c r="AD4489" s="37"/>
    </row>
    <row r="4490" ht="14.25" customHeight="1">
      <c r="A4490" s="38">
        <v>1081</v>
      </c>
      <c r="B4490" s="46" t="s">
        <v>5185</v>
      </c>
      <c r="C4490" s="46" t="s">
        <v>1115</v>
      </c>
      <c r="D4490" s="11" t="s">
        <v>5181</v>
      </c>
      <c r="E4490" s="11" t="s">
        <v>5183</v>
      </c>
      <c r="F4490" s="7" t="s">
        <v>5187</v>
      </c>
      <c r="G4490" s="7" t="s">
        <v>5188</v>
      </c>
      <c r="H4490">
        <v>1.3178383714154</v>
      </c>
      <c r="I4490" t="s">
        <v>37</v>
      </c>
      <c r="K4490" s="47"/>
      <c r="L4490" s="47" t="s">
        <v>5186</v>
      </c>
      <c r="M4490" t="s">
        <v>39</v>
      </c>
      <c r="N4490" s="71"/>
      <c r="O4490" s="71"/>
      <c r="P4490" s="71"/>
      <c r="Q4490" s="71"/>
      <c r="R4490" s="29"/>
      <c r="S4490" s="29"/>
      <c r="T4490" s="29"/>
      <c r="U4490" s="71"/>
      <c r="V4490" s="29"/>
      <c r="W4490" s="60"/>
      <c r="Y4490" t="s">
        <v>40</v>
      </c>
      <c r="AA4490">
        <v>6828</v>
      </c>
      <c r="AB4490" t="b">
        <f>if((W4490=""),false,true)</f>
        <v>0</v>
      </c>
      <c r="AD4490" s="37"/>
    </row>
    <row r="4491" ht="14.25" customHeight="1">
      <c r="A4491" s="38">
        <v>1081</v>
      </c>
      <c r="B4491" s="46" t="s">
        <v>5185</v>
      </c>
      <c r="C4491" s="46" t="s">
        <v>1115</v>
      </c>
      <c r="D4491" s="11" t="s">
        <v>5181</v>
      </c>
      <c r="E4491" s="11" t="s">
        <v>5183</v>
      </c>
      <c r="F4491" s="7" t="s">
        <v>5189</v>
      </c>
      <c r="G4491" s="7" t="s">
        <v>5190</v>
      </c>
      <c r="H4491">
        <v>1.1638780348244</v>
      </c>
      <c r="I4491" t="s">
        <v>37</v>
      </c>
      <c r="K4491" s="47"/>
      <c r="L4491" s="47" t="s">
        <v>5186</v>
      </c>
      <c r="M4491" t="s">
        <v>39</v>
      </c>
      <c r="N4491" s="71"/>
      <c r="O4491" s="71"/>
      <c r="P4491" s="71"/>
      <c r="Q4491" s="71"/>
      <c r="R4491" s="29"/>
      <c r="S4491" s="29"/>
      <c r="T4491" s="29"/>
      <c r="U4491" s="71"/>
      <c r="V4491" s="29"/>
      <c r="W4491" s="60"/>
      <c r="Y4491" t="s">
        <v>40</v>
      </c>
      <c r="AA4491">
        <v>6828</v>
      </c>
      <c r="AB4491" t="b">
        <f>if((W4491=""),false,true)</f>
        <v>0</v>
      </c>
      <c r="AD4491" s="37"/>
    </row>
    <row r="4492" ht="14.25" customHeight="1">
      <c r="A4492" s="38">
        <v>1081</v>
      </c>
      <c r="B4492" s="46" t="s">
        <v>5185</v>
      </c>
      <c r="C4492" s="46" t="s">
        <v>1115</v>
      </c>
      <c r="D4492" s="11" t="s">
        <v>5181</v>
      </c>
      <c r="E4492" s="11" t="s">
        <v>5183</v>
      </c>
      <c r="F4492" s="7" t="s">
        <v>5191</v>
      </c>
      <c r="G4492" s="7" t="s">
        <v>5192</v>
      </c>
      <c r="H4492">
        <v>1.2308653605701</v>
      </c>
      <c r="I4492" t="s">
        <v>37</v>
      </c>
      <c r="K4492" s="47"/>
      <c r="L4492" s="47" t="s">
        <v>5186</v>
      </c>
      <c r="M4492" t="s">
        <v>39</v>
      </c>
      <c r="N4492" s="71"/>
      <c r="O4492" s="71"/>
      <c r="P4492" s="71"/>
      <c r="Q4492" s="71"/>
      <c r="R4492" s="29"/>
      <c r="S4492" s="29"/>
      <c r="T4492" s="29"/>
      <c r="U4492" s="71"/>
      <c r="V4492" s="29"/>
      <c r="W4492" s="60"/>
      <c r="Y4492" t="s">
        <v>40</v>
      </c>
      <c r="AA4492">
        <v>6828</v>
      </c>
      <c r="AB4492" t="b">
        <f>if((W4492=""),false,true)</f>
        <v>0</v>
      </c>
      <c r="AD4492" s="37"/>
    </row>
    <row r="4493" ht="14.25" customHeight="1">
      <c r="A4493" s="38">
        <v>1081</v>
      </c>
      <c r="B4493" s="46" t="s">
        <v>5185</v>
      </c>
      <c r="C4493" s="46" t="s">
        <v>1115</v>
      </c>
      <c r="D4493" s="11" t="s">
        <v>5181</v>
      </c>
      <c r="E4493" s="11" t="s">
        <v>5183</v>
      </c>
      <c r="F4493" s="7" t="s">
        <v>695</v>
      </c>
      <c r="G4493" s="7" t="s">
        <v>696</v>
      </c>
      <c r="H4493">
        <v>1.6453519478743</v>
      </c>
      <c r="I4493" t="s">
        <v>37</v>
      </c>
      <c r="K4493" s="47"/>
      <c r="L4493" s="47" t="s">
        <v>5186</v>
      </c>
      <c r="M4493" t="s">
        <v>39</v>
      </c>
      <c r="N4493" s="71"/>
      <c r="O4493" s="71"/>
      <c r="P4493" s="71"/>
      <c r="Q4493" s="71"/>
      <c r="R4493" s="29"/>
      <c r="S4493" s="29"/>
      <c r="T4493" s="29"/>
      <c r="U4493" s="71"/>
      <c r="V4493" s="29"/>
      <c r="W4493" s="60"/>
      <c r="Y4493" t="s">
        <v>40</v>
      </c>
      <c r="AA4493">
        <v>6828</v>
      </c>
      <c r="AB4493" t="b">
        <f>if((W4493=""),false,true)</f>
        <v>0</v>
      </c>
      <c r="AD4493" s="37"/>
    </row>
    <row r="4494" ht="14.25" customHeight="1">
      <c r="A4494" s="38">
        <v>1081</v>
      </c>
      <c r="B4494" s="46" t="s">
        <v>5185</v>
      </c>
      <c r="C4494" s="46" t="s">
        <v>1115</v>
      </c>
      <c r="D4494" s="11" t="s">
        <v>5181</v>
      </c>
      <c r="E4494" s="11" t="s">
        <v>5183</v>
      </c>
      <c r="F4494" s="7" t="s">
        <v>4496</v>
      </c>
      <c r="G4494" s="7" t="s">
        <v>799</v>
      </c>
      <c r="H4494">
        <v>3.4386072685498</v>
      </c>
      <c r="I4494" t="s">
        <v>37</v>
      </c>
      <c r="K4494" s="47"/>
      <c r="L4494" s="47" t="s">
        <v>5186</v>
      </c>
      <c r="M4494" t="s">
        <v>39</v>
      </c>
      <c r="N4494" s="71"/>
      <c r="O4494" s="71"/>
      <c r="P4494" s="71"/>
      <c r="Q4494" s="71"/>
      <c r="R4494" s="29"/>
      <c r="S4494" s="29"/>
      <c r="T4494" s="29"/>
      <c r="U4494" s="71"/>
      <c r="V4494" s="29"/>
      <c r="W4494" s="60"/>
      <c r="Y4494" t="s">
        <v>40</v>
      </c>
      <c r="AA4494">
        <v>6828</v>
      </c>
      <c r="AB4494" t="b">
        <f>if((W4494=""),false,true)</f>
        <v>0</v>
      </c>
      <c r="AD4494" s="37"/>
    </row>
    <row r="4495" ht="14.25" customHeight="1">
      <c r="A4495" s="38">
        <v>1081</v>
      </c>
      <c r="B4495" s="46" t="s">
        <v>5185</v>
      </c>
      <c r="C4495" s="46" t="s">
        <v>1115</v>
      </c>
      <c r="D4495" s="11" t="s">
        <v>5181</v>
      </c>
      <c r="E4495" s="11" t="s">
        <v>5183</v>
      </c>
      <c r="F4495" s="7" t="s">
        <v>1605</v>
      </c>
      <c r="G4495" s="7" t="s">
        <v>2038</v>
      </c>
      <c r="H4495">
        <v>3.9961271117047</v>
      </c>
      <c r="I4495" t="s">
        <v>37</v>
      </c>
      <c r="K4495" s="47"/>
      <c r="L4495" s="47" t="s">
        <v>5186</v>
      </c>
      <c r="M4495" t="s">
        <v>39</v>
      </c>
      <c r="N4495" s="71"/>
      <c r="O4495" s="71"/>
      <c r="P4495" s="71"/>
      <c r="Q4495" s="71"/>
      <c r="R4495" s="29"/>
      <c r="S4495" s="29"/>
      <c r="T4495" s="29"/>
      <c r="U4495" s="71"/>
      <c r="V4495" s="29"/>
      <c r="W4495" s="60"/>
      <c r="Y4495" t="s">
        <v>40</v>
      </c>
      <c r="AA4495">
        <v>6828</v>
      </c>
      <c r="AB4495" t="b">
        <f>if((W4495=""),false,true)</f>
        <v>0</v>
      </c>
      <c r="AD4495" s="37"/>
    </row>
    <row r="4496" ht="14.25" customHeight="1">
      <c r="A4496" s="38">
        <v>1081</v>
      </c>
      <c r="B4496" s="46" t="s">
        <v>5185</v>
      </c>
      <c r="C4496" s="46" t="s">
        <v>1115</v>
      </c>
      <c r="D4496" s="11" t="s">
        <v>5181</v>
      </c>
      <c r="E4496" s="11" t="s">
        <v>5183</v>
      </c>
      <c r="F4496" s="7" t="s">
        <v>1125</v>
      </c>
      <c r="G4496" s="7" t="s">
        <v>1126</v>
      </c>
      <c r="H4496">
        <v>2.710038318148</v>
      </c>
      <c r="I4496" t="s">
        <v>37</v>
      </c>
      <c r="K4496" s="47"/>
      <c r="L4496" s="47" t="s">
        <v>5186</v>
      </c>
      <c r="M4496" t="s">
        <v>39</v>
      </c>
      <c r="N4496" s="71"/>
      <c r="O4496" s="71"/>
      <c r="P4496" s="71"/>
      <c r="Q4496" s="71"/>
      <c r="R4496" s="29"/>
      <c r="S4496" s="29"/>
      <c r="T4496" s="29"/>
      <c r="U4496" s="71"/>
      <c r="V4496" s="29"/>
      <c r="W4496" s="60"/>
      <c r="Y4496" t="s">
        <v>40</v>
      </c>
      <c r="AA4496">
        <v>6828</v>
      </c>
      <c r="AB4496" t="b">
        <f>if((W4496=""),false,true)</f>
        <v>0</v>
      </c>
      <c r="AD4496" s="37"/>
    </row>
    <row r="4497" ht="14.25" customHeight="1">
      <c r="A4497" s="38">
        <v>1081</v>
      </c>
      <c r="B4497" s="46" t="s">
        <v>5185</v>
      </c>
      <c r="C4497" s="46" t="s">
        <v>1115</v>
      </c>
      <c r="D4497" s="11" t="s">
        <v>5181</v>
      </c>
      <c r="E4497" s="11" t="s">
        <v>5183</v>
      </c>
      <c r="F4497" s="7" t="s">
        <v>711</v>
      </c>
      <c r="G4497" s="7" t="s">
        <v>712</v>
      </c>
      <c r="H4497">
        <v>0.94838297198048</v>
      </c>
      <c r="I4497" t="s">
        <v>37</v>
      </c>
      <c r="K4497" s="47"/>
      <c r="L4497" s="47" t="s">
        <v>5186</v>
      </c>
      <c r="M4497" t="s">
        <v>39</v>
      </c>
      <c r="N4497" s="71"/>
      <c r="O4497" s="71"/>
      <c r="P4497" s="71"/>
      <c r="Q4497" s="71"/>
      <c r="R4497" s="29"/>
      <c r="S4497" s="29"/>
      <c r="T4497" s="29"/>
      <c r="U4497" s="71"/>
      <c r="V4497" s="29"/>
      <c r="W4497" s="60"/>
      <c r="Y4497" t="s">
        <v>40</v>
      </c>
      <c r="AA4497">
        <v>6828</v>
      </c>
      <c r="AB4497" t="b">
        <f>if((W4497=""),false,true)</f>
        <v>0</v>
      </c>
      <c r="AD4497" s="37"/>
    </row>
    <row r="4498" ht="14.25" customHeight="1">
      <c r="A4498" s="38">
        <v>1081</v>
      </c>
      <c r="B4498" s="46" t="s">
        <v>5185</v>
      </c>
      <c r="C4498" s="46" t="s">
        <v>1115</v>
      </c>
      <c r="D4498" s="11" t="s">
        <v>5181</v>
      </c>
      <c r="E4498" s="11" t="s">
        <v>5183</v>
      </c>
      <c r="F4498" s="7" t="s">
        <v>715</v>
      </c>
      <c r="G4498" s="7" t="s">
        <v>716</v>
      </c>
      <c r="H4498">
        <v>0.94838244648639</v>
      </c>
      <c r="I4498" t="s">
        <v>37</v>
      </c>
      <c r="K4498" s="47"/>
      <c r="L4498" s="47" t="s">
        <v>5186</v>
      </c>
      <c r="M4498" t="s">
        <v>39</v>
      </c>
      <c r="N4498" s="71"/>
      <c r="O4498" s="71"/>
      <c r="P4498" s="71"/>
      <c r="Q4498" s="71"/>
      <c r="R4498" s="29"/>
      <c r="S4498" s="29"/>
      <c r="T4498" s="29"/>
      <c r="U4498" s="71"/>
      <c r="V4498" s="29"/>
      <c r="W4498" s="60"/>
      <c r="Y4498" t="s">
        <v>40</v>
      </c>
      <c r="AA4498">
        <v>6828</v>
      </c>
      <c r="AB4498" t="b">
        <f>if((W4498=""),false,true)</f>
        <v>0</v>
      </c>
      <c r="AD4498" s="37"/>
    </row>
    <row r="4499" ht="14.25" customHeight="1">
      <c r="A4499" s="38">
        <v>1081</v>
      </c>
      <c r="B4499" s="46" t="s">
        <v>5185</v>
      </c>
      <c r="C4499" s="46" t="s">
        <v>1115</v>
      </c>
      <c r="D4499" s="11" t="s">
        <v>5181</v>
      </c>
      <c r="E4499" s="11" t="s">
        <v>5183</v>
      </c>
      <c r="F4499" s="7" t="s">
        <v>721</v>
      </c>
      <c r="G4499" s="7" t="s">
        <v>722</v>
      </c>
      <c r="H4499">
        <v>1.3922554359312</v>
      </c>
      <c r="I4499" t="s">
        <v>37</v>
      </c>
      <c r="K4499" s="47"/>
      <c r="L4499" s="47" t="s">
        <v>5186</v>
      </c>
      <c r="M4499" t="s">
        <v>39</v>
      </c>
      <c r="N4499" s="71"/>
      <c r="O4499" s="71"/>
      <c r="P4499" s="71"/>
      <c r="Q4499" s="71"/>
      <c r="R4499" s="29"/>
      <c r="S4499" s="29"/>
      <c r="T4499" s="29"/>
      <c r="U4499" s="71"/>
      <c r="V4499" s="29"/>
      <c r="W4499" s="60"/>
      <c r="Y4499" t="s">
        <v>40</v>
      </c>
      <c r="AA4499">
        <v>6828</v>
      </c>
      <c r="AB4499" t="b">
        <f>if((W4499=""),false,true)</f>
        <v>0</v>
      </c>
      <c r="AD4499" s="37"/>
    </row>
    <row r="4500" ht="14.25" customHeight="1">
      <c r="A4500" s="38">
        <v>1081</v>
      </c>
      <c r="B4500" s="46" t="s">
        <v>5185</v>
      </c>
      <c r="C4500" s="46" t="s">
        <v>1115</v>
      </c>
      <c r="D4500" s="11" t="s">
        <v>5181</v>
      </c>
      <c r="E4500" s="11" t="s">
        <v>5183</v>
      </c>
      <c r="F4500" s="7" t="s">
        <v>725</v>
      </c>
      <c r="G4500" s="7" t="s">
        <v>726</v>
      </c>
      <c r="H4500">
        <v>0.92073679629773</v>
      </c>
      <c r="I4500" t="s">
        <v>37</v>
      </c>
      <c r="K4500" s="47"/>
      <c r="L4500" s="47" t="s">
        <v>5186</v>
      </c>
      <c r="M4500" t="s">
        <v>39</v>
      </c>
      <c r="N4500" s="71"/>
      <c r="O4500" s="71"/>
      <c r="P4500" s="71"/>
      <c r="Q4500" s="71"/>
      <c r="R4500" s="29"/>
      <c r="S4500" s="29"/>
      <c r="T4500" s="29"/>
      <c r="U4500" s="71"/>
      <c r="V4500" s="29"/>
      <c r="W4500" s="60"/>
      <c r="Y4500" t="s">
        <v>40</v>
      </c>
      <c r="AA4500">
        <v>6828</v>
      </c>
      <c r="AB4500" t="b">
        <f>if((W4500=""),false,true)</f>
        <v>0</v>
      </c>
      <c r="AD4500" s="37"/>
    </row>
    <row r="4501" ht="14.25" customHeight="1">
      <c r="A4501" s="38">
        <v>1081</v>
      </c>
      <c r="B4501" s="46" t="s">
        <v>5185</v>
      </c>
      <c r="C4501" s="46" t="s">
        <v>1115</v>
      </c>
      <c r="D4501" s="11" t="s">
        <v>5181</v>
      </c>
      <c r="E4501" s="11" t="s">
        <v>5183</v>
      </c>
      <c r="F4501" s="7" t="s">
        <v>731</v>
      </c>
      <c r="G4501" s="7" t="s">
        <v>767</v>
      </c>
      <c r="H4501">
        <v>3.0394311546586</v>
      </c>
      <c r="I4501" t="s">
        <v>37</v>
      </c>
      <c r="K4501" s="47"/>
      <c r="L4501" s="47" t="s">
        <v>5186</v>
      </c>
      <c r="M4501" t="s">
        <v>39</v>
      </c>
      <c r="N4501" s="71"/>
      <c r="O4501" s="71"/>
      <c r="P4501" s="71"/>
      <c r="Q4501" s="71"/>
      <c r="R4501" s="29"/>
      <c r="S4501" s="29"/>
      <c r="T4501" s="29"/>
      <c r="U4501" s="71"/>
      <c r="V4501" s="29"/>
      <c r="W4501" s="60"/>
      <c r="Y4501" t="s">
        <v>40</v>
      </c>
      <c r="AA4501">
        <v>6828</v>
      </c>
      <c r="AB4501" t="b">
        <f>if((W4501=""),false,true)</f>
        <v>0</v>
      </c>
      <c r="AD4501" s="37"/>
    </row>
    <row r="4502" ht="14.25" customHeight="1">
      <c r="A4502" s="38">
        <v>1081</v>
      </c>
      <c r="B4502" s="46" t="s">
        <v>5185</v>
      </c>
      <c r="C4502" s="46" t="s">
        <v>1115</v>
      </c>
      <c r="D4502" s="11" t="s">
        <v>5181</v>
      </c>
      <c r="E4502" s="11" t="s">
        <v>5183</v>
      </c>
      <c r="F4502" s="7" t="s">
        <v>5193</v>
      </c>
      <c r="G4502" s="7" t="s">
        <v>5194</v>
      </c>
      <c r="H4502">
        <v>1.2375600247692</v>
      </c>
      <c r="I4502" t="s">
        <v>37</v>
      </c>
      <c r="K4502" s="47"/>
      <c r="L4502" s="47" t="s">
        <v>5186</v>
      </c>
      <c r="M4502" t="s">
        <v>39</v>
      </c>
      <c r="N4502" s="71"/>
      <c r="O4502" s="71"/>
      <c r="P4502" s="71"/>
      <c r="Q4502" s="71"/>
      <c r="R4502" s="29"/>
      <c r="S4502" s="29"/>
      <c r="T4502" s="29"/>
      <c r="U4502" s="71"/>
      <c r="V4502" s="29"/>
      <c r="W4502" s="60"/>
      <c r="Y4502" t="s">
        <v>40</v>
      </c>
      <c r="AA4502">
        <v>6828</v>
      </c>
      <c r="AB4502" t="b">
        <f>if((W4502=""),false,true)</f>
        <v>0</v>
      </c>
      <c r="AD4502" s="37"/>
    </row>
    <row r="4503" ht="14.25" customHeight="1">
      <c r="A4503" s="38">
        <v>1081</v>
      </c>
      <c r="B4503" s="46" t="s">
        <v>5185</v>
      </c>
      <c r="C4503" s="46" t="s">
        <v>1115</v>
      </c>
      <c r="D4503" s="11" t="s">
        <v>5181</v>
      </c>
      <c r="E4503" s="11" t="s">
        <v>5183</v>
      </c>
      <c r="F4503" s="7" t="s">
        <v>5195</v>
      </c>
      <c r="G4503" s="7" t="s">
        <v>5196</v>
      </c>
      <c r="H4503">
        <v>1.1705800979087</v>
      </c>
      <c r="I4503" t="s">
        <v>37</v>
      </c>
      <c r="K4503" s="47"/>
      <c r="L4503" s="47" t="s">
        <v>5186</v>
      </c>
      <c r="M4503" t="s">
        <v>39</v>
      </c>
      <c r="N4503" s="71"/>
      <c r="O4503" s="71"/>
      <c r="P4503" s="71"/>
      <c r="Q4503" s="71"/>
      <c r="R4503" s="29"/>
      <c r="S4503" s="29"/>
      <c r="T4503" s="29"/>
      <c r="U4503" s="71"/>
      <c r="V4503" s="29"/>
      <c r="W4503" s="60"/>
      <c r="Y4503" t="s">
        <v>40</v>
      </c>
      <c r="AA4503">
        <v>6828</v>
      </c>
      <c r="AB4503" t="b">
        <f>if((W4503=""),false,true)</f>
        <v>0</v>
      </c>
      <c r="AD4503" s="37"/>
    </row>
    <row r="4504" ht="14.25" customHeight="1">
      <c r="A4504" s="38">
        <v>1148</v>
      </c>
      <c r="B4504" s="46" t="s">
        <v>5197</v>
      </c>
      <c r="C4504" s="46" t="s">
        <v>5198</v>
      </c>
      <c r="D4504" s="46" t="s">
        <v>5181</v>
      </c>
      <c r="E4504" s="46" t="s">
        <v>5183</v>
      </c>
      <c r="F4504" s="7" t="s">
        <v>485</v>
      </c>
      <c r="G4504" s="46" t="s">
        <v>665</v>
      </c>
      <c r="H4504">
        <v>0.60521689648489</v>
      </c>
      <c r="I4504" t="s">
        <v>37</v>
      </c>
      <c r="K4504" s="47" t="s">
        <v>43</v>
      </c>
      <c r="L4504" s="47" t="s">
        <v>5199</v>
      </c>
      <c r="M4504" t="s">
        <v>39</v>
      </c>
      <c r="N4504" s="71"/>
      <c r="O4504" s="71"/>
      <c r="P4504" s="71"/>
      <c r="Q4504" s="71"/>
      <c r="R4504" s="29"/>
      <c r="S4504" s="29"/>
      <c r="T4504" s="29"/>
      <c r="U4504" s="71"/>
      <c r="V4504" s="29"/>
      <c r="W4504" s="60"/>
      <c r="Y4504" t="s">
        <v>40</v>
      </c>
      <c r="AA4504">
        <v>6828</v>
      </c>
      <c r="AB4504" t="b">
        <f>if((W4504=""),false,true)</f>
        <v>0</v>
      </c>
      <c r="AD4504" s="37"/>
    </row>
    <row r="4505" ht="14.25" customHeight="1">
      <c r="A4505" s="38">
        <v>1148</v>
      </c>
      <c r="B4505" s="46" t="s">
        <v>5197</v>
      </c>
      <c r="C4505" s="46" t="s">
        <v>5198</v>
      </c>
      <c r="D4505" s="46" t="s">
        <v>5181</v>
      </c>
      <c r="E4505" s="46" t="s">
        <v>5183</v>
      </c>
      <c r="F4505" s="46" t="s">
        <v>594</v>
      </c>
      <c r="G4505" s="46" t="s">
        <v>595</v>
      </c>
      <c r="H4505">
        <v>0.70122999456175</v>
      </c>
      <c r="I4505" t="s">
        <v>37</v>
      </c>
      <c r="K4505" s="47" t="s">
        <v>43</v>
      </c>
      <c r="L4505" s="47" t="s">
        <v>5199</v>
      </c>
      <c r="M4505" t="s">
        <v>39</v>
      </c>
      <c r="N4505" s="71"/>
      <c r="O4505" s="71"/>
      <c r="P4505" s="71"/>
      <c r="Q4505" s="71"/>
      <c r="R4505" s="29"/>
      <c r="S4505" s="29"/>
      <c r="T4505" s="29"/>
      <c r="U4505" s="71"/>
      <c r="V4505" s="29"/>
      <c r="W4505" s="60"/>
      <c r="Y4505" t="s">
        <v>40</v>
      </c>
      <c r="AA4505">
        <v>6828</v>
      </c>
      <c r="AB4505" t="b">
        <f>if((W4505=""),false,true)</f>
        <v>0</v>
      </c>
      <c r="AD4505" s="37"/>
    </row>
    <row r="4506" ht="14.25" customHeight="1">
      <c r="A4506" s="38">
        <v>1148</v>
      </c>
      <c r="B4506" s="46" t="s">
        <v>5197</v>
      </c>
      <c r="C4506" s="46" t="s">
        <v>5198</v>
      </c>
      <c r="D4506" s="46" t="s">
        <v>5181</v>
      </c>
      <c r="E4506" s="46" t="s">
        <v>5183</v>
      </c>
      <c r="F4506" s="46" t="s">
        <v>598</v>
      </c>
      <c r="G4506" s="46" t="s">
        <v>667</v>
      </c>
      <c r="H4506">
        <v>0.67380171199237</v>
      </c>
      <c r="I4506" t="s">
        <v>37</v>
      </c>
      <c r="K4506" s="47" t="s">
        <v>43</v>
      </c>
      <c r="L4506" s="47" t="s">
        <v>5199</v>
      </c>
      <c r="M4506" t="s">
        <v>39</v>
      </c>
      <c r="N4506" s="71"/>
      <c r="O4506" s="71"/>
      <c r="P4506" s="71"/>
      <c r="Q4506" s="71"/>
      <c r="R4506" s="29"/>
      <c r="S4506" s="29"/>
      <c r="T4506" s="29"/>
      <c r="U4506" s="71"/>
      <c r="V4506" s="29"/>
      <c r="W4506" s="60"/>
      <c r="Y4506" t="s">
        <v>40</v>
      </c>
      <c r="AA4506">
        <v>6828</v>
      </c>
      <c r="AB4506" t="b">
        <f>if((W4506=""),false,true)</f>
        <v>0</v>
      </c>
      <c r="AD4506" s="37"/>
    </row>
    <row r="4507" ht="14.25" customHeight="1">
      <c r="A4507" s="38">
        <v>1148</v>
      </c>
      <c r="B4507" s="46" t="s">
        <v>5197</v>
      </c>
      <c r="C4507" s="46" t="s">
        <v>5198</v>
      </c>
      <c r="D4507" s="46" t="s">
        <v>5181</v>
      </c>
      <c r="E4507" s="46" t="s">
        <v>5183</v>
      </c>
      <c r="F4507" s="46" t="s">
        <v>35</v>
      </c>
      <c r="G4507" s="46" t="s">
        <v>668</v>
      </c>
      <c r="H4507">
        <v>0.6962420855716</v>
      </c>
      <c r="I4507" t="s">
        <v>37</v>
      </c>
      <c r="K4507" s="47" t="s">
        <v>43</v>
      </c>
      <c r="L4507" s="47" t="s">
        <v>5199</v>
      </c>
      <c r="M4507" t="s">
        <v>39</v>
      </c>
      <c r="N4507" s="71"/>
      <c r="O4507" s="71"/>
      <c r="P4507" s="71"/>
      <c r="Q4507" s="71"/>
      <c r="R4507" s="29"/>
      <c r="S4507" s="29"/>
      <c r="T4507" s="29"/>
      <c r="U4507" s="71"/>
      <c r="V4507" s="29"/>
      <c r="W4507" s="60"/>
      <c r="Y4507" t="s">
        <v>40</v>
      </c>
      <c r="AA4507">
        <v>6828</v>
      </c>
      <c r="AB4507" t="b">
        <f>if((W4507=""),false,true)</f>
        <v>0</v>
      </c>
      <c r="AD4507" s="37"/>
    </row>
    <row r="4508" ht="14.25" customHeight="1">
      <c r="A4508" s="38">
        <v>1148</v>
      </c>
      <c r="B4508" s="46" t="s">
        <v>5197</v>
      </c>
      <c r="C4508" s="46" t="s">
        <v>5198</v>
      </c>
      <c r="D4508" s="46" t="s">
        <v>5181</v>
      </c>
      <c r="E4508" s="46" t="s">
        <v>5183</v>
      </c>
      <c r="F4508" s="46" t="s">
        <v>669</v>
      </c>
      <c r="G4508" s="46" t="s">
        <v>670</v>
      </c>
      <c r="H4508">
        <v>0.67633135588596</v>
      </c>
      <c r="I4508" t="s">
        <v>37</v>
      </c>
      <c r="K4508" s="47" t="s">
        <v>43</v>
      </c>
      <c r="L4508" s="47" t="s">
        <v>5199</v>
      </c>
      <c r="M4508" t="s">
        <v>39</v>
      </c>
      <c r="N4508" s="71"/>
      <c r="O4508" s="71"/>
      <c r="P4508" s="71"/>
      <c r="Q4508" s="71"/>
      <c r="R4508" s="29"/>
      <c r="S4508" s="29"/>
      <c r="T4508" s="29"/>
      <c r="U4508" s="71"/>
      <c r="V4508" s="29"/>
      <c r="W4508" s="60"/>
      <c r="Y4508" t="s">
        <v>40</v>
      </c>
      <c r="AA4508">
        <v>6828</v>
      </c>
      <c r="AB4508" t="b">
        <f>if((W4508=""),false,true)</f>
        <v>0</v>
      </c>
      <c r="AD4508" s="37"/>
    </row>
    <row r="4509" ht="14.25" customHeight="1">
      <c r="A4509" s="38">
        <v>1148</v>
      </c>
      <c r="B4509" s="46" t="s">
        <v>5197</v>
      </c>
      <c r="C4509" s="46" t="s">
        <v>5198</v>
      </c>
      <c r="D4509" s="46" t="s">
        <v>5181</v>
      </c>
      <c r="E4509" s="46" t="s">
        <v>5183</v>
      </c>
      <c r="F4509" s="46" t="s">
        <v>580</v>
      </c>
      <c r="G4509" s="46" t="s">
        <v>581</v>
      </c>
      <c r="H4509">
        <v>0.58337942541699</v>
      </c>
      <c r="I4509" t="s">
        <v>37</v>
      </c>
      <c r="K4509" s="47" t="s">
        <v>43</v>
      </c>
      <c r="L4509" s="47" t="s">
        <v>5199</v>
      </c>
      <c r="M4509" t="s">
        <v>39</v>
      </c>
      <c r="N4509" s="71"/>
      <c r="O4509" s="71"/>
      <c r="P4509" s="71"/>
      <c r="Q4509" s="71"/>
      <c r="R4509" s="29"/>
      <c r="S4509" s="29"/>
      <c r="T4509" s="29"/>
      <c r="U4509" s="71"/>
      <c r="V4509" s="29"/>
      <c r="W4509" s="60"/>
      <c r="Y4509" t="s">
        <v>40</v>
      </c>
      <c r="AA4509">
        <v>6828</v>
      </c>
      <c r="AB4509" t="b">
        <f>if((W4509=""),false,true)</f>
        <v>0</v>
      </c>
      <c r="AD4509" s="37"/>
    </row>
    <row r="4510" ht="14.25" customHeight="1">
      <c r="A4510" s="38">
        <v>1148</v>
      </c>
      <c r="B4510" s="46" t="s">
        <v>5197</v>
      </c>
      <c r="C4510" s="46" t="s">
        <v>5198</v>
      </c>
      <c r="D4510" s="46" t="s">
        <v>5181</v>
      </c>
      <c r="E4510" s="46" t="s">
        <v>5183</v>
      </c>
      <c r="F4510" s="46" t="s">
        <v>671</v>
      </c>
      <c r="G4510" s="46" t="s">
        <v>672</v>
      </c>
      <c r="H4510">
        <v>0.52423345886584</v>
      </c>
      <c r="I4510" t="s">
        <v>37</v>
      </c>
      <c r="K4510" s="47" t="s">
        <v>43</v>
      </c>
      <c r="L4510" s="47" t="s">
        <v>5199</v>
      </c>
      <c r="M4510" t="s">
        <v>39</v>
      </c>
      <c r="N4510" s="71"/>
      <c r="O4510" s="71"/>
      <c r="P4510" s="71"/>
      <c r="Q4510" s="71"/>
      <c r="R4510" s="29"/>
      <c r="S4510" s="29"/>
      <c r="T4510" s="29"/>
      <c r="U4510" s="71"/>
      <c r="V4510" s="29"/>
      <c r="W4510" s="60"/>
      <c r="Y4510" t="s">
        <v>40</v>
      </c>
      <c r="AA4510">
        <v>6828</v>
      </c>
      <c r="AB4510" t="b">
        <f>if((W4510=""),false,true)</f>
        <v>0</v>
      </c>
      <c r="AD4510" s="37"/>
    </row>
    <row r="4511" ht="14.25" customHeight="1">
      <c r="A4511" s="38">
        <v>1148</v>
      </c>
      <c r="B4511" s="46" t="s">
        <v>5197</v>
      </c>
      <c r="C4511" s="46" t="s">
        <v>5198</v>
      </c>
      <c r="D4511" s="46" t="s">
        <v>5181</v>
      </c>
      <c r="E4511" s="46" t="s">
        <v>5183</v>
      </c>
      <c r="F4511" s="46" t="s">
        <v>673</v>
      </c>
      <c r="G4511" s="46" t="s">
        <v>674</v>
      </c>
      <c r="H4511">
        <v>0.6002221582101</v>
      </c>
      <c r="I4511" t="s">
        <v>37</v>
      </c>
      <c r="K4511" s="47" t="s">
        <v>43</v>
      </c>
      <c r="L4511" s="47" t="s">
        <v>5199</v>
      </c>
      <c r="M4511" t="s">
        <v>39</v>
      </c>
      <c r="N4511" s="71"/>
      <c r="O4511" s="71"/>
      <c r="P4511" s="71"/>
      <c r="Q4511" s="71"/>
      <c r="R4511" s="29"/>
      <c r="S4511" s="29"/>
      <c r="T4511" s="29"/>
      <c r="U4511" s="71"/>
      <c r="V4511" s="29"/>
      <c r="W4511" s="60"/>
      <c r="Y4511" t="s">
        <v>40</v>
      </c>
      <c r="AA4511">
        <v>6828</v>
      </c>
      <c r="AB4511" t="b">
        <f>if((W4511=""),false,true)</f>
        <v>0</v>
      </c>
      <c r="AD4511" s="37"/>
    </row>
    <row r="4512" ht="14.25" customHeight="1">
      <c r="A4512" s="38">
        <v>1148</v>
      </c>
      <c r="B4512" s="46" t="s">
        <v>5197</v>
      </c>
      <c r="C4512" s="46" t="s">
        <v>5198</v>
      </c>
      <c r="D4512" s="46" t="s">
        <v>5181</v>
      </c>
      <c r="E4512" s="46" t="s">
        <v>5183</v>
      </c>
      <c r="F4512" s="46" t="s">
        <v>677</v>
      </c>
      <c r="G4512" s="46" t="s">
        <v>678</v>
      </c>
      <c r="H4512">
        <v>0.56580202269239</v>
      </c>
      <c r="I4512" t="s">
        <v>37</v>
      </c>
      <c r="K4512" s="47" t="s">
        <v>43</v>
      </c>
      <c r="L4512" s="47" t="s">
        <v>5199</v>
      </c>
      <c r="M4512" t="s">
        <v>39</v>
      </c>
      <c r="N4512" s="71"/>
      <c r="O4512" s="71"/>
      <c r="P4512" s="71"/>
      <c r="Q4512" s="71"/>
      <c r="R4512" s="29"/>
      <c r="S4512" s="29"/>
      <c r="T4512" s="29"/>
      <c r="U4512" s="71"/>
      <c r="V4512" s="29"/>
      <c r="W4512" s="60"/>
      <c r="Y4512" t="s">
        <v>40</v>
      </c>
      <c r="AA4512">
        <v>6828</v>
      </c>
      <c r="AB4512" t="b">
        <f>if((W4512=""),false,true)</f>
        <v>0</v>
      </c>
      <c r="AD4512" s="37"/>
    </row>
    <row r="4513" ht="14.25" customHeight="1">
      <c r="A4513" s="38">
        <v>1148</v>
      </c>
      <c r="B4513" s="46" t="s">
        <v>5197</v>
      </c>
      <c r="C4513" s="46" t="s">
        <v>5198</v>
      </c>
      <c r="D4513" s="46" t="s">
        <v>5181</v>
      </c>
      <c r="E4513" s="46" t="s">
        <v>5183</v>
      </c>
      <c r="F4513" s="46" t="s">
        <v>679</v>
      </c>
      <c r="G4513" s="46" t="s">
        <v>680</v>
      </c>
      <c r="H4513">
        <v>0.41207157308706</v>
      </c>
      <c r="I4513" t="s">
        <v>37</v>
      </c>
      <c r="K4513" s="47" t="s">
        <v>43</v>
      </c>
      <c r="L4513" s="47" t="s">
        <v>5199</v>
      </c>
      <c r="M4513" t="s">
        <v>39</v>
      </c>
      <c r="N4513" s="71"/>
      <c r="O4513" s="71"/>
      <c r="P4513" s="71"/>
      <c r="Q4513" s="71"/>
      <c r="R4513" s="29"/>
      <c r="S4513" s="29"/>
      <c r="T4513" s="29"/>
      <c r="U4513" s="71"/>
      <c r="V4513" s="29"/>
      <c r="W4513" s="60"/>
      <c r="Y4513" t="s">
        <v>40</v>
      </c>
      <c r="AA4513">
        <v>6828</v>
      </c>
      <c r="AB4513" t="b">
        <f>if((W4513=""),false,true)</f>
        <v>0</v>
      </c>
      <c r="AD4513" s="37"/>
    </row>
    <row r="4514" ht="14.25" customHeight="1">
      <c r="A4514" s="38">
        <v>1148</v>
      </c>
      <c r="B4514" s="46" t="s">
        <v>5197</v>
      </c>
      <c r="C4514" s="46" t="s">
        <v>5198</v>
      </c>
      <c r="D4514" s="46" t="s">
        <v>5181</v>
      </c>
      <c r="E4514" s="46" t="s">
        <v>5183</v>
      </c>
      <c r="F4514" s="46" t="s">
        <v>3769</v>
      </c>
      <c r="G4514" s="46" t="s">
        <v>3770</v>
      </c>
      <c r="H4514">
        <v>0.63706179298872</v>
      </c>
      <c r="I4514" t="s">
        <v>37</v>
      </c>
      <c r="K4514" s="47" t="s">
        <v>43</v>
      </c>
      <c r="L4514" s="47" t="s">
        <v>5199</v>
      </c>
      <c r="M4514" t="s">
        <v>39</v>
      </c>
      <c r="N4514" s="71"/>
      <c r="O4514" s="71"/>
      <c r="P4514" s="71"/>
      <c r="Q4514" s="71"/>
      <c r="R4514" s="29"/>
      <c r="S4514" s="29"/>
      <c r="T4514" s="29"/>
      <c r="U4514" s="71"/>
      <c r="V4514" s="29"/>
      <c r="W4514" s="60"/>
      <c r="Y4514" t="s">
        <v>40</v>
      </c>
      <c r="AA4514">
        <v>6828</v>
      </c>
      <c r="AB4514" t="b">
        <f>if((W4514=""),false,true)</f>
        <v>0</v>
      </c>
      <c r="AD4514" s="37"/>
    </row>
    <row r="4515" ht="14.25" customHeight="1">
      <c r="A4515" s="38">
        <v>1148</v>
      </c>
      <c r="B4515" s="46" t="s">
        <v>5197</v>
      </c>
      <c r="C4515" s="46" t="s">
        <v>5198</v>
      </c>
      <c r="D4515" s="46" t="s">
        <v>5181</v>
      </c>
      <c r="E4515" s="46" t="s">
        <v>5183</v>
      </c>
      <c r="F4515" s="46" t="s">
        <v>681</v>
      </c>
      <c r="G4515" s="46" t="s">
        <v>682</v>
      </c>
      <c r="H4515">
        <v>0.43534725343298</v>
      </c>
      <c r="I4515" t="s">
        <v>37</v>
      </c>
      <c r="K4515" s="47" t="s">
        <v>43</v>
      </c>
      <c r="L4515" s="47" t="s">
        <v>5199</v>
      </c>
      <c r="M4515" t="s">
        <v>39</v>
      </c>
      <c r="N4515" s="71"/>
      <c r="O4515" s="71"/>
      <c r="P4515" s="71"/>
      <c r="Q4515" s="71"/>
      <c r="R4515" s="29"/>
      <c r="S4515" s="29"/>
      <c r="T4515" s="29"/>
      <c r="U4515" s="71"/>
      <c r="V4515" s="29"/>
      <c r="W4515" s="60"/>
      <c r="Y4515" t="s">
        <v>40</v>
      </c>
      <c r="AA4515">
        <v>6828</v>
      </c>
      <c r="AB4515" t="b">
        <f>if((W4515=""),false,true)</f>
        <v>0</v>
      </c>
      <c r="AD4515" s="37"/>
    </row>
    <row r="4516" ht="14.25" customHeight="1">
      <c r="A4516" s="38">
        <v>1148</v>
      </c>
      <c r="B4516" s="46" t="s">
        <v>5197</v>
      </c>
      <c r="C4516" s="46" t="s">
        <v>5198</v>
      </c>
      <c r="D4516" s="46" t="s">
        <v>5181</v>
      </c>
      <c r="E4516" s="46" t="s">
        <v>5183</v>
      </c>
      <c r="F4516" s="46" t="s">
        <v>683</v>
      </c>
      <c r="G4516" s="46" t="s">
        <v>684</v>
      </c>
      <c r="H4516">
        <v>0.58329188210838</v>
      </c>
      <c r="I4516" t="s">
        <v>37</v>
      </c>
      <c r="K4516" s="47" t="s">
        <v>43</v>
      </c>
      <c r="L4516" s="47" t="s">
        <v>5199</v>
      </c>
      <c r="M4516" t="s">
        <v>39</v>
      </c>
      <c r="N4516" s="71"/>
      <c r="O4516" s="71"/>
      <c r="P4516" s="71"/>
      <c r="Q4516" s="71"/>
      <c r="R4516" s="29"/>
      <c r="S4516" s="29"/>
      <c r="T4516" s="29"/>
      <c r="U4516" s="71"/>
      <c r="V4516" s="29"/>
      <c r="W4516" s="60"/>
      <c r="Y4516" t="s">
        <v>40</v>
      </c>
      <c r="AA4516">
        <v>6828</v>
      </c>
      <c r="AB4516" t="b">
        <f>if((W4516=""),false,true)</f>
        <v>0</v>
      </c>
      <c r="AD4516" s="37"/>
    </row>
    <row r="4517" ht="14.25" customHeight="1">
      <c r="A4517" s="38">
        <v>1148</v>
      </c>
      <c r="B4517" s="46" t="s">
        <v>5197</v>
      </c>
      <c r="C4517" s="46" t="s">
        <v>5198</v>
      </c>
      <c r="D4517" s="46" t="s">
        <v>5181</v>
      </c>
      <c r="E4517" s="46" t="s">
        <v>5183</v>
      </c>
      <c r="F4517" s="46" t="s">
        <v>584</v>
      </c>
      <c r="G4517" s="46" t="s">
        <v>585</v>
      </c>
      <c r="H4517">
        <v>0.44889965846261</v>
      </c>
      <c r="I4517" t="s">
        <v>37</v>
      </c>
      <c r="K4517" s="47" t="s">
        <v>43</v>
      </c>
      <c r="L4517" s="47" t="s">
        <v>5199</v>
      </c>
      <c r="M4517" t="s">
        <v>39</v>
      </c>
      <c r="N4517" s="71"/>
      <c r="O4517" s="71"/>
      <c r="P4517" s="71"/>
      <c r="Q4517" s="71"/>
      <c r="R4517" s="29"/>
      <c r="S4517" s="29"/>
      <c r="T4517" s="29"/>
      <c r="U4517" s="71"/>
      <c r="V4517" s="29"/>
      <c r="W4517" s="60"/>
      <c r="Y4517" t="s">
        <v>40</v>
      </c>
      <c r="AA4517">
        <v>6828</v>
      </c>
      <c r="AB4517" t="b">
        <f>if((W4517=""),false,true)</f>
        <v>0</v>
      </c>
      <c r="AD4517" s="37"/>
    </row>
    <row r="4518" ht="14.25" customHeight="1">
      <c r="A4518" s="38">
        <v>1148</v>
      </c>
      <c r="B4518" s="46" t="s">
        <v>5197</v>
      </c>
      <c r="C4518" s="46" t="s">
        <v>5198</v>
      </c>
      <c r="D4518" s="46" t="s">
        <v>5181</v>
      </c>
      <c r="E4518" s="46" t="s">
        <v>5183</v>
      </c>
      <c r="F4518" s="46" t="s">
        <v>1832</v>
      </c>
      <c r="G4518" s="46" t="s">
        <v>1833</v>
      </c>
      <c r="H4518">
        <v>0.6825416947936</v>
      </c>
      <c r="I4518" t="s">
        <v>37</v>
      </c>
      <c r="K4518" s="47" t="s">
        <v>43</v>
      </c>
      <c r="L4518" s="47" t="s">
        <v>5199</v>
      </c>
      <c r="M4518" t="s">
        <v>39</v>
      </c>
      <c r="N4518" s="71"/>
      <c r="O4518" s="71"/>
      <c r="P4518" s="71"/>
      <c r="Q4518" s="71"/>
      <c r="R4518" s="29"/>
      <c r="S4518" s="29"/>
      <c r="T4518" s="29"/>
      <c r="U4518" s="71"/>
      <c r="V4518" s="29"/>
      <c r="W4518" s="60"/>
      <c r="Y4518" t="s">
        <v>40</v>
      </c>
      <c r="AA4518">
        <v>6828</v>
      </c>
      <c r="AB4518" t="b">
        <f>if((W4518=""),false,true)</f>
        <v>0</v>
      </c>
      <c r="AD4518" s="37"/>
    </row>
    <row r="4519" ht="14.25" customHeight="1">
      <c r="A4519" s="38">
        <v>1148</v>
      </c>
      <c r="B4519" s="46" t="s">
        <v>5197</v>
      </c>
      <c r="C4519" s="46" t="s">
        <v>5198</v>
      </c>
      <c r="D4519" s="46" t="s">
        <v>5181</v>
      </c>
      <c r="E4519" s="46" t="s">
        <v>5183</v>
      </c>
      <c r="F4519" s="46" t="s">
        <v>685</v>
      </c>
      <c r="G4519" s="46" t="s">
        <v>686</v>
      </c>
      <c r="H4519">
        <v>0.50810968139266</v>
      </c>
      <c r="I4519" t="s">
        <v>37</v>
      </c>
      <c r="K4519" s="47" t="s">
        <v>43</v>
      </c>
      <c r="L4519" s="47" t="s">
        <v>5199</v>
      </c>
      <c r="M4519" t="s">
        <v>39</v>
      </c>
      <c r="N4519" s="71"/>
      <c r="O4519" s="71"/>
      <c r="P4519" s="71"/>
      <c r="Q4519" s="71"/>
      <c r="R4519" s="29"/>
      <c r="S4519" s="29"/>
      <c r="T4519" s="29"/>
      <c r="U4519" s="71"/>
      <c r="V4519" s="29"/>
      <c r="W4519" s="60"/>
      <c r="Y4519" t="s">
        <v>40</v>
      </c>
      <c r="AA4519">
        <v>6828</v>
      </c>
      <c r="AB4519" t="b">
        <f>if((W4519=""),false,true)</f>
        <v>0</v>
      </c>
      <c r="AD4519" s="37"/>
    </row>
    <row r="4520" ht="14.25" customHeight="1">
      <c r="A4520" s="38">
        <v>1148</v>
      </c>
      <c r="B4520" s="46" t="s">
        <v>5197</v>
      </c>
      <c r="C4520" s="46" t="s">
        <v>5198</v>
      </c>
      <c r="D4520" s="46" t="s">
        <v>5181</v>
      </c>
      <c r="E4520" s="46" t="s">
        <v>5183</v>
      </c>
      <c r="F4520" s="46" t="s">
        <v>687</v>
      </c>
      <c r="G4520" s="46" t="s">
        <v>688</v>
      </c>
      <c r="H4520">
        <v>0.47958762113601</v>
      </c>
      <c r="I4520" t="s">
        <v>37</v>
      </c>
      <c r="K4520" s="47" t="s">
        <v>43</v>
      </c>
      <c r="L4520" s="47" t="s">
        <v>5199</v>
      </c>
      <c r="M4520" t="s">
        <v>39</v>
      </c>
      <c r="N4520" s="71"/>
      <c r="O4520" s="71"/>
      <c r="P4520" s="71"/>
      <c r="Q4520" s="71"/>
      <c r="R4520" s="29"/>
      <c r="S4520" s="29"/>
      <c r="T4520" s="29"/>
      <c r="U4520" s="71"/>
      <c r="V4520" s="29"/>
      <c r="W4520" s="60"/>
      <c r="Y4520" t="s">
        <v>40</v>
      </c>
      <c r="AA4520">
        <v>6828</v>
      </c>
      <c r="AB4520" t="b">
        <f>if((W4520=""),false,true)</f>
        <v>0</v>
      </c>
      <c r="AD4520" s="37"/>
    </row>
    <row r="4521" ht="14.25" customHeight="1">
      <c r="A4521" s="38">
        <v>1148</v>
      </c>
      <c r="B4521" s="46" t="s">
        <v>5197</v>
      </c>
      <c r="C4521" s="46" t="s">
        <v>5198</v>
      </c>
      <c r="D4521" s="46" t="s">
        <v>5181</v>
      </c>
      <c r="E4521" s="46" t="s">
        <v>5183</v>
      </c>
      <c r="F4521" s="7" t="s">
        <v>697</v>
      </c>
      <c r="G4521" s="46" t="s">
        <v>698</v>
      </c>
      <c r="H4521">
        <v>1.5177354471923</v>
      </c>
      <c r="I4521" t="s">
        <v>37</v>
      </c>
      <c r="K4521" s="47" t="s">
        <v>43</v>
      </c>
      <c r="L4521" s="47" t="s">
        <v>5199</v>
      </c>
      <c r="M4521" t="s">
        <v>39</v>
      </c>
      <c r="N4521" s="71"/>
      <c r="O4521" s="71"/>
      <c r="P4521" s="71"/>
      <c r="Q4521" s="71"/>
      <c r="R4521" s="29"/>
      <c r="S4521" s="29"/>
      <c r="T4521" s="29"/>
      <c r="U4521" s="71"/>
      <c r="V4521" s="29"/>
      <c r="W4521" s="60"/>
      <c r="Y4521" t="s">
        <v>40</v>
      </c>
      <c r="AA4521">
        <v>6828</v>
      </c>
      <c r="AB4521" t="b">
        <f>if((W4521=""),false,true)</f>
        <v>0</v>
      </c>
      <c r="AD4521" s="37"/>
    </row>
    <row r="4522" ht="14.25" customHeight="1">
      <c r="A4522" s="38">
        <v>1148</v>
      </c>
      <c r="B4522" s="46" t="s">
        <v>5197</v>
      </c>
      <c r="C4522" s="46" t="s">
        <v>5198</v>
      </c>
      <c r="D4522" s="46" t="s">
        <v>5181</v>
      </c>
      <c r="E4522" s="46" t="s">
        <v>5183</v>
      </c>
      <c r="F4522" s="46" t="s">
        <v>701</v>
      </c>
      <c r="G4522" s="46" t="s">
        <v>702</v>
      </c>
      <c r="H4522">
        <v>0.87454289711009</v>
      </c>
      <c r="I4522" t="s">
        <v>37</v>
      </c>
      <c r="K4522" s="47" t="s">
        <v>43</v>
      </c>
      <c r="L4522" s="47" t="s">
        <v>5199</v>
      </c>
      <c r="M4522" t="s">
        <v>39</v>
      </c>
      <c r="N4522" s="71"/>
      <c r="O4522" s="71"/>
      <c r="P4522" s="71"/>
      <c r="Q4522" s="71"/>
      <c r="R4522" s="29"/>
      <c r="S4522" s="29"/>
      <c r="T4522" s="29"/>
      <c r="U4522" s="71"/>
      <c r="V4522" s="29"/>
      <c r="W4522" s="60"/>
      <c r="Y4522" t="s">
        <v>40</v>
      </c>
      <c r="AA4522">
        <v>6828</v>
      </c>
      <c r="AB4522" t="b">
        <f>if((W4522=""),false,true)</f>
        <v>0</v>
      </c>
      <c r="AD4522" s="37"/>
    </row>
    <row r="4523" ht="14.25" customHeight="1">
      <c r="A4523" s="38">
        <v>1148</v>
      </c>
      <c r="B4523" s="46" t="s">
        <v>5197</v>
      </c>
      <c r="C4523" s="46" t="s">
        <v>5198</v>
      </c>
      <c r="D4523" s="46" t="s">
        <v>5181</v>
      </c>
      <c r="E4523" s="46" t="s">
        <v>5183</v>
      </c>
      <c r="F4523" s="46" t="s">
        <v>703</v>
      </c>
      <c r="G4523" s="46" t="s">
        <v>704</v>
      </c>
      <c r="H4523">
        <v>1.6262228083763</v>
      </c>
      <c r="I4523" t="s">
        <v>37</v>
      </c>
      <c r="K4523" s="47" t="s">
        <v>43</v>
      </c>
      <c r="L4523" s="47" t="s">
        <v>5199</v>
      </c>
      <c r="M4523" t="s">
        <v>39</v>
      </c>
      <c r="N4523" s="71"/>
      <c r="O4523" s="71"/>
      <c r="P4523" s="71"/>
      <c r="Q4523" s="71"/>
      <c r="R4523" s="29"/>
      <c r="S4523" s="29"/>
      <c r="T4523" s="29"/>
      <c r="U4523" s="71"/>
      <c r="V4523" s="29"/>
      <c r="W4523" s="60"/>
      <c r="Y4523" t="s">
        <v>40</v>
      </c>
      <c r="AA4523">
        <v>6828</v>
      </c>
      <c r="AB4523" t="b">
        <f>if((W4523=""),false,true)</f>
        <v>0</v>
      </c>
      <c r="AD4523" s="37"/>
    </row>
    <row r="4524" ht="14.25" customHeight="1">
      <c r="A4524" s="38">
        <v>1148</v>
      </c>
      <c r="B4524" s="46" t="s">
        <v>5197</v>
      </c>
      <c r="C4524" s="46" t="s">
        <v>5198</v>
      </c>
      <c r="D4524" s="46" t="s">
        <v>5181</v>
      </c>
      <c r="E4524" s="46" t="s">
        <v>5183</v>
      </c>
      <c r="F4524" s="46" t="s">
        <v>429</v>
      </c>
      <c r="G4524" s="46" t="s">
        <v>590</v>
      </c>
      <c r="H4524">
        <v>0.55447565031845</v>
      </c>
      <c r="I4524" t="s">
        <v>37</v>
      </c>
      <c r="K4524" s="47" t="s">
        <v>43</v>
      </c>
      <c r="L4524" s="47" t="s">
        <v>5199</v>
      </c>
      <c r="M4524" t="s">
        <v>39</v>
      </c>
      <c r="N4524" s="71"/>
      <c r="O4524" s="71"/>
      <c r="P4524" s="71"/>
      <c r="Q4524" s="71"/>
      <c r="R4524" s="29"/>
      <c r="S4524" s="29"/>
      <c r="T4524" s="29"/>
      <c r="U4524" s="71"/>
      <c r="V4524" s="29"/>
      <c r="W4524" s="60"/>
      <c r="Y4524" t="s">
        <v>40</v>
      </c>
      <c r="AA4524">
        <v>6828</v>
      </c>
      <c r="AB4524" t="b">
        <f>if((W4524=""),false,true)</f>
        <v>0</v>
      </c>
      <c r="AD4524" s="37"/>
    </row>
    <row r="4525" ht="14.25" customHeight="1">
      <c r="A4525" s="38">
        <v>1148</v>
      </c>
      <c r="B4525" s="46" t="s">
        <v>5197</v>
      </c>
      <c r="C4525" s="46" t="s">
        <v>5198</v>
      </c>
      <c r="D4525" s="46" t="s">
        <v>5181</v>
      </c>
      <c r="E4525" s="46" t="s">
        <v>5183</v>
      </c>
      <c r="F4525" s="46" t="s">
        <v>709</v>
      </c>
      <c r="G4525" s="46" t="s">
        <v>710</v>
      </c>
      <c r="H4525">
        <v>0.047346738532016</v>
      </c>
      <c r="I4525" t="s">
        <v>37</v>
      </c>
      <c r="K4525" s="47" t="s">
        <v>43</v>
      </c>
      <c r="L4525" s="47" t="s">
        <v>5199</v>
      </c>
      <c r="M4525" t="s">
        <v>39</v>
      </c>
      <c r="N4525" s="71"/>
      <c r="O4525" s="71"/>
      <c r="P4525" s="71"/>
      <c r="Q4525" s="71"/>
      <c r="R4525" s="29"/>
      <c r="S4525" s="29"/>
      <c r="T4525" s="29"/>
      <c r="U4525" s="71"/>
      <c r="V4525" s="29"/>
      <c r="W4525" s="60"/>
      <c r="Y4525" t="s">
        <v>40</v>
      </c>
      <c r="AA4525">
        <v>6828</v>
      </c>
      <c r="AB4525" t="b">
        <f>if((W4525=""),false,true)</f>
        <v>0</v>
      </c>
      <c r="AD4525" s="37"/>
    </row>
    <row r="4526" ht="14.25" customHeight="1">
      <c r="A4526" s="38">
        <v>1148</v>
      </c>
      <c r="B4526" s="46" t="s">
        <v>5197</v>
      </c>
      <c r="C4526" s="46" t="s">
        <v>5198</v>
      </c>
      <c r="D4526" s="46" t="s">
        <v>5181</v>
      </c>
      <c r="E4526" s="46" t="s">
        <v>5183</v>
      </c>
      <c r="F4526" s="46" t="s">
        <v>713</v>
      </c>
      <c r="G4526" s="46" t="s">
        <v>714</v>
      </c>
      <c r="H4526">
        <v>0.81882204150752</v>
      </c>
      <c r="I4526" t="s">
        <v>37</v>
      </c>
      <c r="K4526" s="47" t="s">
        <v>43</v>
      </c>
      <c r="L4526" s="47" t="s">
        <v>5199</v>
      </c>
      <c r="M4526" t="s">
        <v>39</v>
      </c>
      <c r="N4526" s="71"/>
      <c r="O4526" s="71"/>
      <c r="P4526" s="71"/>
      <c r="Q4526" s="71"/>
      <c r="R4526" s="29"/>
      <c r="S4526" s="29"/>
      <c r="T4526" s="29"/>
      <c r="U4526" s="71"/>
      <c r="V4526" s="29"/>
      <c r="W4526" s="60"/>
      <c r="Y4526" t="s">
        <v>40</v>
      </c>
      <c r="AA4526">
        <v>6828</v>
      </c>
      <c r="AB4526" t="b">
        <f>if((W4526=""),false,true)</f>
        <v>0</v>
      </c>
      <c r="AD4526" s="37"/>
    </row>
    <row r="4527" ht="14.25" customHeight="1">
      <c r="A4527" s="38">
        <v>1148</v>
      </c>
      <c r="B4527" s="46" t="s">
        <v>5197</v>
      </c>
      <c r="C4527" s="46" t="s">
        <v>5198</v>
      </c>
      <c r="D4527" s="46" t="s">
        <v>5181</v>
      </c>
      <c r="E4527" s="46" t="s">
        <v>5183</v>
      </c>
      <c r="F4527" s="46" t="s">
        <v>434</v>
      </c>
      <c r="G4527" s="46" t="s">
        <v>593</v>
      </c>
      <c r="H4527">
        <v>0.41498029855811</v>
      </c>
      <c r="I4527" t="s">
        <v>37</v>
      </c>
      <c r="K4527" s="47" t="s">
        <v>43</v>
      </c>
      <c r="L4527" s="47" t="s">
        <v>5199</v>
      </c>
      <c r="M4527" t="s">
        <v>39</v>
      </c>
      <c r="N4527" s="71"/>
      <c r="O4527" s="71"/>
      <c r="P4527" s="71"/>
      <c r="Q4527" s="71"/>
      <c r="R4527" s="29"/>
      <c r="S4527" s="29"/>
      <c r="T4527" s="29"/>
      <c r="U4527" s="71"/>
      <c r="V4527" s="29"/>
      <c r="W4527" s="60"/>
      <c r="Y4527" t="s">
        <v>40</v>
      </c>
      <c r="AA4527">
        <v>6828</v>
      </c>
      <c r="AB4527" t="b">
        <f>if((W4527=""),false,true)</f>
        <v>0</v>
      </c>
      <c r="AD4527" s="37"/>
    </row>
    <row r="4528" ht="14.25" customHeight="1">
      <c r="A4528" s="38">
        <v>1148</v>
      </c>
      <c r="B4528" s="46" t="s">
        <v>5197</v>
      </c>
      <c r="C4528" s="46" t="s">
        <v>5198</v>
      </c>
      <c r="D4528" s="46" t="s">
        <v>5181</v>
      </c>
      <c r="E4528" s="46" t="s">
        <v>5183</v>
      </c>
      <c r="F4528" s="46" t="s">
        <v>723</v>
      </c>
      <c r="G4528" s="46" t="s">
        <v>724</v>
      </c>
      <c r="H4528">
        <v>0.89381080012738</v>
      </c>
      <c r="I4528" t="s">
        <v>37</v>
      </c>
      <c r="K4528" s="47" t="s">
        <v>43</v>
      </c>
      <c r="L4528" s="47" t="s">
        <v>5199</v>
      </c>
      <c r="M4528" t="s">
        <v>39</v>
      </c>
      <c r="N4528" s="71"/>
      <c r="O4528" s="71"/>
      <c r="P4528" s="71"/>
      <c r="Q4528" s="71"/>
      <c r="R4528" s="29"/>
      <c r="S4528" s="29"/>
      <c r="T4528" s="29"/>
      <c r="U4528" s="71"/>
      <c r="V4528" s="29"/>
      <c r="W4528" s="60"/>
      <c r="Y4528" t="s">
        <v>40</v>
      </c>
      <c r="AA4528">
        <v>6828</v>
      </c>
      <c r="AB4528" t="b">
        <f>if((W4528=""),false,true)</f>
        <v>0</v>
      </c>
      <c r="AD4528" s="37"/>
    </row>
    <row r="4529" ht="14.25" customHeight="1">
      <c r="A4529" s="38">
        <v>1148</v>
      </c>
      <c r="B4529" s="46" t="s">
        <v>5197</v>
      </c>
      <c r="C4529" s="46" t="s">
        <v>5198</v>
      </c>
      <c r="D4529" s="46" t="s">
        <v>5181</v>
      </c>
      <c r="E4529" s="46" t="s">
        <v>5183</v>
      </c>
      <c r="F4529" s="46" t="s">
        <v>729</v>
      </c>
      <c r="G4529" s="46" t="s">
        <v>730</v>
      </c>
      <c r="H4529">
        <v>1.0267711632077</v>
      </c>
      <c r="I4529" t="s">
        <v>37</v>
      </c>
      <c r="K4529" s="47" t="s">
        <v>43</v>
      </c>
      <c r="L4529" s="47" t="s">
        <v>5199</v>
      </c>
      <c r="M4529" t="s">
        <v>39</v>
      </c>
      <c r="N4529" s="71"/>
      <c r="O4529" s="71"/>
      <c r="P4529" s="71"/>
      <c r="Q4529" s="71"/>
      <c r="R4529" s="29"/>
      <c r="S4529" s="29"/>
      <c r="T4529" s="29"/>
      <c r="U4529" s="71"/>
      <c r="V4529" s="29"/>
      <c r="W4529" s="60"/>
      <c r="Y4529" t="s">
        <v>40</v>
      </c>
      <c r="AA4529">
        <v>6828</v>
      </c>
      <c r="AB4529" t="b">
        <f>if((W4529=""),false,true)</f>
        <v>0</v>
      </c>
      <c r="AD4529" s="37"/>
    </row>
    <row r="4530" ht="14.25" customHeight="1">
      <c r="A4530" s="38">
        <v>1283</v>
      </c>
      <c r="B4530" s="46" t="s">
        <v>31</v>
      </c>
      <c r="C4530" s="46" t="s">
        <v>32</v>
      </c>
      <c r="D4530" s="46" t="s">
        <v>5181</v>
      </c>
      <c r="E4530" s="46" t="s">
        <v>5183</v>
      </c>
      <c r="F4530" t="s">
        <v>35</v>
      </c>
      <c r="G4530" s="46" t="s">
        <v>36</v>
      </c>
      <c r="H4530">
        <v>0.7413102413</v>
      </c>
      <c r="I4530" t="s">
        <v>37</v>
      </c>
      <c r="L4530" t="s">
        <v>38</v>
      </c>
      <c r="M4530" t="s">
        <v>39</v>
      </c>
      <c r="N4530" s="40"/>
      <c r="O4530" s="40"/>
      <c r="P4530" s="40"/>
      <c r="Q4530" s="40"/>
      <c r="R4530" s="39"/>
      <c r="S4530" s="39"/>
      <c r="T4530" s="39"/>
      <c r="U4530" s="40"/>
      <c r="V4530" s="39"/>
      <c r="W4530" s="69"/>
      <c r="Y4530" t="s">
        <v>40</v>
      </c>
      <c r="AA4530">
        <v>6828</v>
      </c>
      <c r="AB4530" s="46" t="b">
        <f>if((W4530=""),false,true)</f>
        <v>0</v>
      </c>
      <c r="AD4530" s="8"/>
    </row>
    <row r="4531" ht="14.25" customHeight="1">
      <c r="A4531" s="38">
        <v>1287</v>
      </c>
      <c r="B4531" s="46" t="s">
        <v>174</v>
      </c>
      <c r="C4531" s="46" t="s">
        <v>45</v>
      </c>
      <c r="D4531" s="46" t="s">
        <v>5181</v>
      </c>
      <c r="E4531" s="46" t="s">
        <v>5183</v>
      </c>
      <c r="F4531" t="s">
        <v>48</v>
      </c>
      <c r="G4531" s="46" t="s">
        <v>49</v>
      </c>
      <c r="H4531">
        <v>0.000048977882</v>
      </c>
      <c r="I4531" t="s">
        <v>37</v>
      </c>
      <c r="L4531" t="s">
        <v>50</v>
      </c>
      <c r="M4531" t="s">
        <v>39</v>
      </c>
      <c r="N4531" s="40"/>
      <c r="O4531" s="40"/>
      <c r="P4531" s="40"/>
      <c r="Q4531" s="40"/>
      <c r="R4531" s="39"/>
      <c r="S4531" s="39"/>
      <c r="T4531" s="39"/>
      <c r="U4531" s="40"/>
      <c r="V4531" s="39"/>
      <c r="W4531" s="69"/>
      <c r="Y4531" t="s">
        <v>40</v>
      </c>
      <c r="AA4531">
        <v>6828</v>
      </c>
      <c r="AB4531" s="46" t="b">
        <v>0</v>
      </c>
      <c r="AD4531" s="8"/>
    </row>
    <row r="4532" ht="14.25" customHeight="1">
      <c r="A4532" s="38">
        <v>1287</v>
      </c>
      <c r="B4532" s="46" t="s">
        <v>53</v>
      </c>
      <c r="C4532" s="46" t="s">
        <v>45</v>
      </c>
      <c r="D4532" s="46" t="s">
        <v>5181</v>
      </c>
      <c r="E4532" s="46" t="s">
        <v>5183</v>
      </c>
      <c r="F4532" t="s">
        <v>48</v>
      </c>
      <c r="G4532" s="46" t="s">
        <v>49</v>
      </c>
      <c r="H4532">
        <v>0.000048977882</v>
      </c>
      <c r="I4532" t="s">
        <v>37</v>
      </c>
      <c r="L4532" t="s">
        <v>50</v>
      </c>
      <c r="M4532" t="s">
        <v>39</v>
      </c>
      <c r="N4532" s="40"/>
      <c r="O4532" s="40"/>
      <c r="P4532" s="40"/>
      <c r="Q4532" s="40"/>
      <c r="R4532" s="39"/>
      <c r="S4532" s="39"/>
      <c r="T4532" s="39"/>
      <c r="U4532" s="40"/>
      <c r="V4532" s="39"/>
      <c r="W4532" s="69"/>
      <c r="Y4532" t="s">
        <v>40</v>
      </c>
      <c r="AA4532">
        <v>6828</v>
      </c>
      <c r="AB4532" s="46" t="b">
        <v>0</v>
      </c>
      <c r="AD4532" s="8"/>
    </row>
    <row r="4533" ht="14.25" customHeight="1">
      <c r="A4533" s="38">
        <v>1308</v>
      </c>
      <c r="B4533" s="46" t="s">
        <v>41</v>
      </c>
      <c r="C4533" s="46" t="s">
        <v>42</v>
      </c>
      <c r="D4533" s="46" t="s">
        <v>5181</v>
      </c>
      <c r="E4533" s="46" t="s">
        <v>5200</v>
      </c>
      <c r="F4533" t="s">
        <v>35</v>
      </c>
      <c r="G4533" s="12" t="s">
        <v>36</v>
      </c>
      <c r="H4533">
        <v>0.741310241300918</v>
      </c>
      <c r="I4533" t="s">
        <v>37</v>
      </c>
      <c r="K4533" s="47" t="s">
        <v>43</v>
      </c>
      <c r="L4533" s="47" t="str">
        <f>((I4533&amp;A4533)&amp;"-")&amp;B4533</f>
        <v>REF1308-Abraham M.H. and Acree Jr. W.E. The solubility of liquid and solid compounds in dry octan-1-ol. Chemosphere (2013)</v>
      </c>
      <c r="M4533" t="s">
        <v>39</v>
      </c>
      <c r="N4533" s="71"/>
      <c r="O4533" s="71"/>
      <c r="P4533" s="71"/>
      <c r="Q4533" s="71"/>
      <c r="R4533" s="29"/>
      <c r="S4533" s="29"/>
      <c r="T4533" s="29"/>
      <c r="U4533" s="71"/>
      <c r="V4533" s="29"/>
      <c r="W4533" s="60"/>
      <c r="Y4533" t="s">
        <v>40</v>
      </c>
      <c r="AA4533">
        <v>6828</v>
      </c>
      <c r="AB4533" t="b">
        <f>if((W4533=""),false,true)</f>
        <v>0</v>
      </c>
      <c r="AD4533" s="37"/>
    </row>
    <row r="4534" ht="14.25" customHeight="1">
      <c r="A4534" s="38">
        <v>1268</v>
      </c>
      <c r="B4534" s="46" t="s">
        <v>3548</v>
      </c>
      <c r="C4534" s="46" t="s">
        <v>3549</v>
      </c>
      <c r="D4534" s="46" t="s">
        <v>5201</v>
      </c>
      <c r="E4534" s="46" t="s">
        <v>5202</v>
      </c>
      <c r="F4534" s="7" t="s">
        <v>1281</v>
      </c>
      <c r="G4534" s="7" t="s">
        <v>2411</v>
      </c>
      <c r="H4534">
        <v>0.031608917187868</v>
      </c>
      <c r="I4534" t="s">
        <v>37</v>
      </c>
      <c r="K4534" t="s">
        <v>3552</v>
      </c>
      <c r="L4534" t="s">
        <v>3553</v>
      </c>
      <c r="M4534" t="s">
        <v>39</v>
      </c>
      <c r="N4534" s="40"/>
      <c r="O4534" s="40"/>
      <c r="P4534" s="40"/>
      <c r="Q4534" s="40"/>
      <c r="R4534" s="39"/>
      <c r="S4534" s="39"/>
      <c r="T4534" s="39"/>
      <c r="U4534" s="40"/>
      <c r="V4534" s="39"/>
      <c r="W4534" s="69"/>
      <c r="Y4534" t="s">
        <v>294</v>
      </c>
      <c r="AA4534">
        <v>7503</v>
      </c>
      <c r="AB4534" s="46" t="b">
        <f>if((W4534=""),false,true)</f>
        <v>0</v>
      </c>
      <c r="AD4534" s="8"/>
    </row>
    <row r="4535" ht="14.25" customHeight="1">
      <c r="A4535" s="38">
        <v>1287</v>
      </c>
      <c r="B4535" s="46" t="s">
        <v>44</v>
      </c>
      <c r="C4535" s="46" t="s">
        <v>45</v>
      </c>
      <c r="D4535" s="46" t="s">
        <v>5203</v>
      </c>
      <c r="E4535" s="46" t="s">
        <v>5204</v>
      </c>
      <c r="F4535" t="s">
        <v>48</v>
      </c>
      <c r="G4535" s="46" t="s">
        <v>49</v>
      </c>
      <c r="H4535">
        <v>0.000008629785</v>
      </c>
      <c r="I4535" t="s">
        <v>37</v>
      </c>
      <c r="L4535" t="s">
        <v>50</v>
      </c>
      <c r="M4535" t="s">
        <v>39</v>
      </c>
      <c r="N4535" s="40"/>
      <c r="O4535" s="40"/>
      <c r="P4535" s="40"/>
      <c r="Q4535" s="40"/>
      <c r="R4535" s="39"/>
      <c r="S4535" s="39"/>
      <c r="T4535" s="39"/>
      <c r="U4535" s="40"/>
      <c r="V4535" s="39"/>
      <c r="W4535" s="69"/>
      <c r="Y4535" t="s">
        <v>294</v>
      </c>
      <c r="AA4535">
        <v>7358</v>
      </c>
      <c r="AB4535" s="46" t="b">
        <v>0</v>
      </c>
      <c r="AD4535" s="8"/>
    </row>
    <row r="4536" ht="14.25" customHeight="1">
      <c r="A4536" s="38">
        <v>1301</v>
      </c>
      <c r="B4536" s="46" t="s">
        <v>5205</v>
      </c>
      <c r="C4536" s="30" t="s">
        <v>5206</v>
      </c>
      <c r="D4536" s="46" t="s">
        <v>5207</v>
      </c>
      <c r="E4536" s="46" t="s">
        <v>5208</v>
      </c>
      <c r="F4536" s="12" t="s">
        <v>584</v>
      </c>
      <c r="G4536" s="12" t="s">
        <v>988</v>
      </c>
      <c r="H4536">
        <v>0.036242254430128</v>
      </c>
      <c r="I4536" t="s">
        <v>37</v>
      </c>
      <c r="K4536" t="s">
        <v>5209</v>
      </c>
      <c r="L4536" s="46" t="str">
        <f>((I4536&amp;A4536)&amp;"-")&amp;B4536</f>
        <v>REF1301-Zhongwei Wang; Qing Yu; Ying Liu; Jian Zhao; Zongling Lü and Jütao Sun. Solubilities of Bis(2,4,6-trimethylbenzoyl)phenylphosphine Oxide in Different Organic Solvents at Several Temperatures</v>
      </c>
      <c r="M4536" t="s">
        <v>39</v>
      </c>
      <c r="N4536" s="40"/>
      <c r="O4536" s="40"/>
      <c r="P4536" s="40"/>
      <c r="Q4536" s="40"/>
      <c r="R4536" s="39"/>
      <c r="S4536" s="39"/>
      <c r="T4536" s="39"/>
      <c r="U4536" s="40"/>
      <c r="V4536" s="39"/>
      <c r="W4536" s="69"/>
      <c r="Y4536" t="s">
        <v>40</v>
      </c>
      <c r="AA4536">
        <v>144219</v>
      </c>
      <c r="AB4536" s="46" t="b">
        <v>0</v>
      </c>
      <c r="AD4536" s="8"/>
    </row>
    <row r="4537" ht="14.25" customHeight="1">
      <c r="A4537" s="38">
        <v>1301</v>
      </c>
      <c r="B4537" s="46" t="s">
        <v>5205</v>
      </c>
      <c r="C4537" s="30" t="s">
        <v>5206</v>
      </c>
      <c r="D4537" s="46" t="s">
        <v>5207</v>
      </c>
      <c r="E4537" s="46" t="s">
        <v>5208</v>
      </c>
      <c r="F4537" s="12" t="s">
        <v>689</v>
      </c>
      <c r="G4537" s="12" t="s">
        <v>690</v>
      </c>
      <c r="H4537">
        <v>0.082211664537814</v>
      </c>
      <c r="I4537" t="s">
        <v>37</v>
      </c>
      <c r="K4537" t="s">
        <v>5209</v>
      </c>
      <c r="L4537" s="46" t="s">
        <v>5210</v>
      </c>
      <c r="M4537" t="s">
        <v>39</v>
      </c>
      <c r="N4537" s="40"/>
      <c r="O4537" s="40"/>
      <c r="P4537" s="40"/>
      <c r="Q4537" s="40"/>
      <c r="R4537" s="39"/>
      <c r="S4537" s="39"/>
      <c r="T4537" s="39"/>
      <c r="U4537" s="40"/>
      <c r="V4537" s="39"/>
      <c r="W4537" s="69"/>
      <c r="Y4537" t="s">
        <v>40</v>
      </c>
      <c r="AA4537">
        <v>144219</v>
      </c>
      <c r="AB4537" s="46" t="b">
        <v>0</v>
      </c>
      <c r="AD4537" s="8"/>
    </row>
    <row r="4538" ht="14.25" customHeight="1">
      <c r="A4538" s="38">
        <v>1301</v>
      </c>
      <c r="B4538" s="46" t="s">
        <v>5205</v>
      </c>
      <c r="C4538" s="30" t="s">
        <v>5206</v>
      </c>
      <c r="D4538" s="46" t="s">
        <v>5207</v>
      </c>
      <c r="E4538" s="46" t="s">
        <v>5208</v>
      </c>
      <c r="F4538" s="12" t="s">
        <v>695</v>
      </c>
      <c r="G4538" s="12" t="s">
        <v>696</v>
      </c>
      <c r="H4538">
        <v>0.01499338932318</v>
      </c>
      <c r="I4538" t="s">
        <v>37</v>
      </c>
      <c r="K4538" t="s">
        <v>5209</v>
      </c>
      <c r="L4538" s="46" t="str">
        <f>((I4538&amp;A4538)&amp;"-")&amp;B4538</f>
        <v>REF1301-Zhongwei Wang; Qing Yu; Ying Liu; Jian Zhao; Zongling Lü and Jütao Sun. Solubilities of Bis(2,4,6-trimethylbenzoyl)phenylphosphine Oxide in Different Organic Solvents at Several Temperatures</v>
      </c>
      <c r="M4538" t="s">
        <v>39</v>
      </c>
      <c r="N4538" s="40"/>
      <c r="O4538" s="40"/>
      <c r="P4538" s="40"/>
      <c r="Q4538" s="40"/>
      <c r="R4538" s="39"/>
      <c r="S4538" s="39"/>
      <c r="T4538" s="39"/>
      <c r="U4538" s="40"/>
      <c r="V4538" s="39"/>
      <c r="W4538" s="69"/>
      <c r="Y4538" t="s">
        <v>40</v>
      </c>
      <c r="AA4538">
        <v>144219</v>
      </c>
      <c r="AB4538" s="46" t="b">
        <v>0</v>
      </c>
      <c r="AD4538" s="8"/>
    </row>
    <row r="4539" ht="14.25" customHeight="1">
      <c r="A4539" s="38">
        <v>1301</v>
      </c>
      <c r="B4539" s="46" t="s">
        <v>5205</v>
      </c>
      <c r="C4539" s="30" t="s">
        <v>5206</v>
      </c>
      <c r="D4539" s="46" t="s">
        <v>5207</v>
      </c>
      <c r="E4539" s="46" t="s">
        <v>5208</v>
      </c>
      <c r="F4539" s="12" t="s">
        <v>429</v>
      </c>
      <c r="G4539" s="12" t="s">
        <v>590</v>
      </c>
      <c r="H4539">
        <v>0.06186103413421</v>
      </c>
      <c r="I4539" t="s">
        <v>37</v>
      </c>
      <c r="K4539" t="s">
        <v>5209</v>
      </c>
      <c r="L4539" s="46" t="str">
        <f>((I4539&amp;A4539)&amp;"-")&amp;B4539</f>
        <v>REF1301-Zhongwei Wang; Qing Yu; Ying Liu; Jian Zhao; Zongling Lü and Jütao Sun. Solubilities of Bis(2,4,6-trimethylbenzoyl)phenylphosphine Oxide in Different Organic Solvents at Several Temperatures</v>
      </c>
      <c r="M4539" t="s">
        <v>39</v>
      </c>
      <c r="N4539" s="40"/>
      <c r="O4539" s="40"/>
      <c r="P4539" s="40"/>
      <c r="Q4539" s="40"/>
      <c r="R4539" s="39"/>
      <c r="S4539" s="39"/>
      <c r="T4539" s="39"/>
      <c r="U4539" s="40"/>
      <c r="V4539" s="39"/>
      <c r="W4539" s="69"/>
      <c r="Y4539" t="s">
        <v>40</v>
      </c>
      <c r="AA4539">
        <v>144219</v>
      </c>
      <c r="AB4539" s="46" t="b">
        <v>0</v>
      </c>
      <c r="AD4539" s="8"/>
    </row>
    <row r="4540" ht="14.25" customHeight="1">
      <c r="A4540" s="38">
        <v>1301</v>
      </c>
      <c r="B4540" s="46" t="s">
        <v>5205</v>
      </c>
      <c r="C4540" s="30" t="s">
        <v>5206</v>
      </c>
      <c r="D4540" s="46" t="s">
        <v>5207</v>
      </c>
      <c r="E4540" s="46" t="s">
        <v>5208</v>
      </c>
      <c r="F4540" s="12" t="s">
        <v>591</v>
      </c>
      <c r="G4540" s="12" t="s">
        <v>592</v>
      </c>
      <c r="H4540">
        <v>0.1736719639854</v>
      </c>
      <c r="I4540" t="s">
        <v>37</v>
      </c>
      <c r="K4540" t="s">
        <v>5209</v>
      </c>
      <c r="L4540" s="46" t="str">
        <f>((I4540&amp;A4540)&amp;"-")&amp;B4540</f>
        <v>REF1301-Zhongwei Wang; Qing Yu; Ying Liu; Jian Zhao; Zongling Lü and Jütao Sun. Solubilities of Bis(2,4,6-trimethylbenzoyl)phenylphosphine Oxide in Different Organic Solvents at Several Temperatures</v>
      </c>
      <c r="M4540" t="s">
        <v>39</v>
      </c>
      <c r="N4540" s="40"/>
      <c r="O4540" s="40"/>
      <c r="P4540" s="40"/>
      <c r="Q4540" s="40"/>
      <c r="R4540" s="39"/>
      <c r="S4540" s="39"/>
      <c r="T4540" s="39"/>
      <c r="U4540" s="40"/>
      <c r="V4540" s="39"/>
      <c r="W4540" s="69"/>
      <c r="Y4540" t="s">
        <v>40</v>
      </c>
      <c r="AA4540">
        <v>144219</v>
      </c>
      <c r="AB4540" s="46" t="b">
        <v>0</v>
      </c>
      <c r="AD4540" s="8"/>
    </row>
    <row r="4541" ht="14.25" customHeight="1">
      <c r="A4541" s="38">
        <v>1301</v>
      </c>
      <c r="B4541" s="46" t="s">
        <v>5205</v>
      </c>
      <c r="C4541" s="30" t="s">
        <v>5206</v>
      </c>
      <c r="D4541" s="46" t="s">
        <v>5207</v>
      </c>
      <c r="E4541" s="46" t="s">
        <v>5208</v>
      </c>
      <c r="F4541" s="12" t="s">
        <v>715</v>
      </c>
      <c r="G4541" s="12" t="s">
        <v>716</v>
      </c>
      <c r="H4541">
        <v>0.011822093489223</v>
      </c>
      <c r="I4541" t="s">
        <v>37</v>
      </c>
      <c r="K4541" t="s">
        <v>5209</v>
      </c>
      <c r="L4541" s="46" t="s">
        <v>5210</v>
      </c>
      <c r="M4541" t="s">
        <v>39</v>
      </c>
      <c r="N4541" s="40"/>
      <c r="O4541" s="40"/>
      <c r="P4541" s="40"/>
      <c r="Q4541" s="40"/>
      <c r="R4541" s="39"/>
      <c r="S4541" s="39"/>
      <c r="T4541" s="39"/>
      <c r="U4541" s="40"/>
      <c r="V4541" s="39"/>
      <c r="W4541" s="69"/>
      <c r="Y4541" t="s">
        <v>40</v>
      </c>
      <c r="AA4541">
        <v>144219</v>
      </c>
      <c r="AB4541" s="46" t="b">
        <v>0</v>
      </c>
      <c r="AD4541" s="8"/>
    </row>
    <row r="4542" ht="14.25" customHeight="1">
      <c r="A4542" s="38">
        <v>1301</v>
      </c>
      <c r="B4542" s="46" t="s">
        <v>5205</v>
      </c>
      <c r="C4542" s="30" t="s">
        <v>5206</v>
      </c>
      <c r="D4542" s="46" t="s">
        <v>5207</v>
      </c>
      <c r="E4542" s="46" t="s">
        <v>5208</v>
      </c>
      <c r="F4542" s="12" t="s">
        <v>434</v>
      </c>
      <c r="G4542" s="12" t="s">
        <v>593</v>
      </c>
      <c r="H4542">
        <v>0.054311366873747</v>
      </c>
      <c r="I4542" t="s">
        <v>37</v>
      </c>
      <c r="K4542" t="s">
        <v>5209</v>
      </c>
      <c r="L4542" s="46" t="str">
        <f>((I4542&amp;A4542)&amp;"-")&amp;B4542</f>
        <v>REF1301-Zhongwei Wang; Qing Yu; Ying Liu; Jian Zhao; Zongling Lü and Jütao Sun. Solubilities of Bis(2,4,6-trimethylbenzoyl)phenylphosphine Oxide in Different Organic Solvents at Several Temperatures</v>
      </c>
      <c r="M4542" t="s">
        <v>39</v>
      </c>
      <c r="N4542" s="40"/>
      <c r="O4542" s="40"/>
      <c r="P4542" s="40"/>
      <c r="Q4542" s="40"/>
      <c r="R4542" s="39"/>
      <c r="S4542" s="39"/>
      <c r="T4542" s="39"/>
      <c r="U4542" s="40"/>
      <c r="V4542" s="39"/>
      <c r="W4542" s="69"/>
      <c r="Y4542" t="s">
        <v>40</v>
      </c>
      <c r="AA4542">
        <v>144219</v>
      </c>
      <c r="AB4542" s="46" t="b">
        <v>0</v>
      </c>
      <c r="AD4542" s="8"/>
    </row>
    <row r="4543" ht="14.25" customHeight="1">
      <c r="A4543" s="38">
        <v>1266</v>
      </c>
      <c r="B4543" s="46" t="s">
        <v>5211</v>
      </c>
      <c r="C4543" s="46" t="s">
        <v>577</v>
      </c>
      <c r="D4543" s="11" t="s">
        <v>5212</v>
      </c>
      <c r="E4543" s="11" t="s">
        <v>5213</v>
      </c>
      <c r="F4543" s="7" t="s">
        <v>485</v>
      </c>
      <c r="G4543" s="7" t="s">
        <v>665</v>
      </c>
      <c r="H4543">
        <v>0.15110825553105</v>
      </c>
      <c r="I4543" s="46" t="s">
        <v>37</v>
      </c>
      <c r="K4543" s="46"/>
      <c r="L4543" t="s">
        <v>5214</v>
      </c>
      <c r="M4543" t="s">
        <v>39</v>
      </c>
      <c r="N4543" s="40"/>
      <c r="O4543" s="40"/>
      <c r="P4543" s="40"/>
      <c r="Q4543" s="40"/>
      <c r="R4543" s="39"/>
      <c r="S4543" s="39"/>
      <c r="T4543" s="39"/>
      <c r="U4543" s="40"/>
      <c r="V4543" s="39"/>
      <c r="W4543" s="69"/>
      <c r="Y4543" t="s">
        <v>40</v>
      </c>
      <c r="AA4543">
        <v>26325183</v>
      </c>
      <c r="AB4543" s="46" t="b">
        <f>if((W4543=""),false,true)</f>
        <v>0</v>
      </c>
      <c r="AD4543" s="8"/>
    </row>
    <row r="4544" ht="14.25" customHeight="1">
      <c r="A4544" s="38">
        <v>1266</v>
      </c>
      <c r="B4544" s="46" t="s">
        <v>5211</v>
      </c>
      <c r="C4544" s="46" t="s">
        <v>577</v>
      </c>
      <c r="D4544" s="11" t="s">
        <v>5212</v>
      </c>
      <c r="E4544" s="11" t="s">
        <v>5213</v>
      </c>
      <c r="F4544" s="7" t="s">
        <v>584</v>
      </c>
      <c r="G4544" s="7" t="s">
        <v>585</v>
      </c>
      <c r="H4544">
        <v>0.12799835474033</v>
      </c>
      <c r="I4544" s="46" t="s">
        <v>37</v>
      </c>
      <c r="K4544" s="46"/>
      <c r="L4544" t="s">
        <v>5214</v>
      </c>
      <c r="M4544" t="s">
        <v>39</v>
      </c>
      <c r="N4544" s="40"/>
      <c r="O4544" s="40"/>
      <c r="P4544" s="40"/>
      <c r="Q4544" s="40"/>
      <c r="R4544" s="39"/>
      <c r="S4544" s="39"/>
      <c r="T4544" s="39"/>
      <c r="U4544" s="40"/>
      <c r="V4544" s="39"/>
      <c r="W4544" s="69"/>
      <c r="Y4544" t="s">
        <v>40</v>
      </c>
      <c r="AA4544">
        <v>26325183</v>
      </c>
      <c r="AB4544" s="46" t="b">
        <f>if((W4544=""),false,true)</f>
        <v>0</v>
      </c>
      <c r="AD4544" s="8"/>
    </row>
    <row r="4545" ht="14.25" customHeight="1">
      <c r="A4545" s="38">
        <v>1266</v>
      </c>
      <c r="B4545" s="46" t="s">
        <v>5211</v>
      </c>
      <c r="C4545" s="46" t="s">
        <v>577</v>
      </c>
      <c r="D4545" s="11" t="s">
        <v>5212</v>
      </c>
      <c r="E4545" s="11" t="s">
        <v>5213</v>
      </c>
      <c r="F4545" s="7" t="s">
        <v>1601</v>
      </c>
      <c r="G4545" s="7" t="s">
        <v>1602</v>
      </c>
      <c r="H4545">
        <v>0.1515190318765</v>
      </c>
      <c r="I4545" s="46" t="s">
        <v>37</v>
      </c>
      <c r="K4545" s="46"/>
      <c r="L4545" t="s">
        <v>5214</v>
      </c>
      <c r="M4545" t="s">
        <v>39</v>
      </c>
      <c r="N4545" s="40"/>
      <c r="O4545" s="40"/>
      <c r="P4545" s="40"/>
      <c r="Q4545" s="40"/>
      <c r="R4545" s="39"/>
      <c r="S4545" s="39"/>
      <c r="T4545" s="39"/>
      <c r="U4545" s="40"/>
      <c r="V4545" s="39"/>
      <c r="W4545" s="69"/>
      <c r="Y4545" t="s">
        <v>40</v>
      </c>
      <c r="AA4545">
        <v>26325183</v>
      </c>
      <c r="AB4545" s="46" t="b">
        <f>if((W4545=""),false,true)</f>
        <v>0</v>
      </c>
      <c r="AD4545" s="8"/>
    </row>
    <row r="4546" ht="14.25" customHeight="1">
      <c r="A4546" s="38">
        <v>1266</v>
      </c>
      <c r="B4546" s="46" t="s">
        <v>5211</v>
      </c>
      <c r="C4546" s="46" t="s">
        <v>577</v>
      </c>
      <c r="D4546" s="11" t="s">
        <v>5212</v>
      </c>
      <c r="E4546" s="11" t="s">
        <v>5213</v>
      </c>
      <c r="F4546" s="7" t="s">
        <v>429</v>
      </c>
      <c r="G4546" s="7" t="s">
        <v>590</v>
      </c>
      <c r="H4546">
        <v>0.58201136893742</v>
      </c>
      <c r="I4546" s="46" t="s">
        <v>37</v>
      </c>
      <c r="K4546" s="46"/>
      <c r="L4546" t="s">
        <v>5214</v>
      </c>
      <c r="M4546" t="s">
        <v>39</v>
      </c>
      <c r="N4546" s="40"/>
      <c r="O4546" s="40"/>
      <c r="P4546" s="40"/>
      <c r="Q4546" s="40"/>
      <c r="R4546" s="39"/>
      <c r="S4546" s="39"/>
      <c r="T4546" s="39"/>
      <c r="U4546" s="40"/>
      <c r="V4546" s="39"/>
      <c r="W4546" s="69"/>
      <c r="Y4546" t="s">
        <v>40</v>
      </c>
      <c r="AA4546">
        <v>26325183</v>
      </c>
      <c r="AB4546" s="46" t="b">
        <f>if((W4546=""),false,true)</f>
        <v>0</v>
      </c>
      <c r="AD4546" s="8"/>
    </row>
    <row r="4547" ht="14.25" customHeight="1">
      <c r="A4547" s="38">
        <v>1266</v>
      </c>
      <c r="B4547" s="46" t="s">
        <v>5211</v>
      </c>
      <c r="C4547" s="46" t="s">
        <v>577</v>
      </c>
      <c r="D4547" s="11" t="s">
        <v>5212</v>
      </c>
      <c r="E4547" s="11" t="s">
        <v>5213</v>
      </c>
      <c r="F4547" s="7" t="s">
        <v>2101</v>
      </c>
      <c r="G4547" s="7" t="s">
        <v>2102</v>
      </c>
      <c r="H4547">
        <v>0.01662424706685</v>
      </c>
      <c r="I4547" s="46" t="s">
        <v>37</v>
      </c>
      <c r="K4547" s="46"/>
      <c r="L4547" t="s">
        <v>5214</v>
      </c>
      <c r="M4547" t="s">
        <v>39</v>
      </c>
      <c r="N4547" s="40"/>
      <c r="O4547" s="40"/>
      <c r="P4547" s="40"/>
      <c r="Q4547" s="40"/>
      <c r="R4547" s="39"/>
      <c r="S4547" s="39"/>
      <c r="T4547" s="39"/>
      <c r="U4547" s="40"/>
      <c r="V4547" s="39"/>
      <c r="W4547" s="69"/>
      <c r="Y4547" t="s">
        <v>40</v>
      </c>
      <c r="AA4547">
        <v>26325183</v>
      </c>
      <c r="AB4547" s="46" t="b">
        <f>if((W4547=""),false,true)</f>
        <v>0</v>
      </c>
      <c r="AD4547" s="8"/>
    </row>
    <row r="4548" ht="14.25" customHeight="1">
      <c r="A4548" s="38">
        <v>1266</v>
      </c>
      <c r="B4548" s="46" t="s">
        <v>5211</v>
      </c>
      <c r="C4548" s="46" t="s">
        <v>577</v>
      </c>
      <c r="D4548" s="11" t="s">
        <v>5212</v>
      </c>
      <c r="E4548" s="11" t="s">
        <v>5213</v>
      </c>
      <c r="F4548" s="7" t="s">
        <v>731</v>
      </c>
      <c r="G4548" s="7" t="s">
        <v>732</v>
      </c>
      <c r="H4548">
        <v>0.080854071864676</v>
      </c>
      <c r="I4548" s="46" t="s">
        <v>37</v>
      </c>
      <c r="K4548" s="46"/>
      <c r="L4548" t="s">
        <v>5214</v>
      </c>
      <c r="M4548" t="s">
        <v>39</v>
      </c>
      <c r="N4548" s="40"/>
      <c r="O4548" s="40"/>
      <c r="P4548" s="40"/>
      <c r="Q4548" s="40"/>
      <c r="R4548" s="39"/>
      <c r="S4548" s="39"/>
      <c r="T4548" s="39"/>
      <c r="U4548" s="40"/>
      <c r="V4548" s="39"/>
      <c r="W4548" s="69"/>
      <c r="Y4548" t="s">
        <v>40</v>
      </c>
      <c r="AA4548">
        <v>26325183</v>
      </c>
      <c r="AB4548" s="46" t="b">
        <f>if((W4548=""),false,true)</f>
        <v>0</v>
      </c>
      <c r="AD4548" s="8"/>
    </row>
    <row r="4549" ht="14.25" customHeight="1">
      <c r="A4549" s="38">
        <v>194</v>
      </c>
      <c r="B4549" s="46" t="s">
        <v>5215</v>
      </c>
      <c r="C4549" s="46" t="s">
        <v>5216</v>
      </c>
      <c r="D4549" s="46" t="s">
        <v>5217</v>
      </c>
      <c r="E4549" s="46" t="s">
        <v>5218</v>
      </c>
      <c r="F4549" s="41" t="s">
        <v>48</v>
      </c>
      <c r="G4549" s="41" t="s">
        <v>49</v>
      </c>
      <c r="H4549" s="65">
        <v>0.18</v>
      </c>
      <c r="I4549" t="s">
        <v>431</v>
      </c>
      <c r="K4549" s="46"/>
      <c r="L4549" s="46" t="str">
        <f>((I4549&amp;A4549)&amp;"-")&amp;B4549</f>
        <v>ONSC194-W1</v>
      </c>
      <c r="M4549" t="s">
        <v>583</v>
      </c>
      <c r="N4549" s="40"/>
      <c r="O4549" s="40"/>
      <c r="P4549" s="40"/>
      <c r="Q4549" s="40"/>
      <c r="R4549" s="39"/>
      <c r="S4549" s="39"/>
      <c r="T4549" s="39"/>
      <c r="U4549" s="40"/>
      <c r="V4549" s="39"/>
      <c r="W4549" s="69"/>
      <c r="Y4549" t="s">
        <v>40</v>
      </c>
      <c r="AA4549">
        <v>76745</v>
      </c>
      <c r="AB4549" t="b">
        <f>if((W4549=""),false,true)</f>
        <v>0</v>
      </c>
      <c r="AD4549" s="8"/>
    </row>
    <row r="4550" ht="14.25" customHeight="1">
      <c r="A4550" s="38">
        <v>71</v>
      </c>
      <c r="B4550" s="44" t="s">
        <v>1684</v>
      </c>
      <c r="C4550" s="46" t="s">
        <v>5219</v>
      </c>
      <c r="D4550" s="46" t="s">
        <v>5220</v>
      </c>
      <c r="E4550" s="46" t="s">
        <v>5221</v>
      </c>
      <c r="F4550" s="41" t="s">
        <v>689</v>
      </c>
      <c r="G4550" s="41" t="s">
        <v>762</v>
      </c>
      <c r="H4550" s="65">
        <v>2.46</v>
      </c>
      <c r="I4550" t="s">
        <v>431</v>
      </c>
      <c r="K4550" s="46"/>
      <c r="L4550" s="46" t="str">
        <f>((I4550&amp;A4550)&amp;"-")&amp;B4550</f>
        <v>ONSC71-1-</v>
      </c>
      <c r="M4550" t="s">
        <v>583</v>
      </c>
      <c r="N4550" s="40"/>
      <c r="O4550" s="40"/>
      <c r="P4550" s="40"/>
      <c r="Q4550" s="40"/>
      <c r="R4550" s="39"/>
      <c r="S4550" s="39"/>
      <c r="T4550" s="39"/>
      <c r="U4550" s="40"/>
      <c r="V4550" s="39"/>
      <c r="W4550" s="69"/>
      <c r="Y4550" t="s">
        <v>40</v>
      </c>
      <c r="AA4550">
        <v>70660</v>
      </c>
      <c r="AB4550" t="b">
        <f>if((W4550=""),false,true)</f>
        <v>0</v>
      </c>
      <c r="AD4550" s="8"/>
    </row>
    <row r="4551" ht="14.25" customHeight="1">
      <c r="A4551" s="38">
        <v>71</v>
      </c>
      <c r="B4551" s="44" t="s">
        <v>425</v>
      </c>
      <c r="C4551" s="46" t="s">
        <v>5219</v>
      </c>
      <c r="D4551" s="46" t="s">
        <v>5220</v>
      </c>
      <c r="E4551" s="46" t="s">
        <v>5221</v>
      </c>
      <c r="F4551" s="41" t="s">
        <v>1603</v>
      </c>
      <c r="G4551" s="41" t="s">
        <v>1604</v>
      </c>
      <c r="H4551" s="65">
        <v>3.85</v>
      </c>
      <c r="I4551" t="s">
        <v>431</v>
      </c>
      <c r="K4551" s="46"/>
      <c r="L4551" s="46" t="str">
        <f>((I4551&amp;A4551)&amp;"-")&amp;B4551</f>
        <v>ONSC71-2-</v>
      </c>
      <c r="M4551" t="s">
        <v>583</v>
      </c>
      <c r="N4551" s="40"/>
      <c r="O4551" s="40"/>
      <c r="P4551" s="40"/>
      <c r="Q4551" s="40"/>
      <c r="R4551" s="39"/>
      <c r="S4551" s="39"/>
      <c r="T4551" s="39"/>
      <c r="U4551" s="40"/>
      <c r="V4551" s="39"/>
      <c r="W4551" s="69"/>
      <c r="Y4551" t="s">
        <v>40</v>
      </c>
      <c r="AA4551">
        <v>70660</v>
      </c>
      <c r="AB4551" t="b">
        <f>if((W4551=""),false,true)</f>
        <v>0</v>
      </c>
      <c r="AD4551" s="8"/>
    </row>
    <row r="4552" ht="14.25" customHeight="1">
      <c r="A4552" s="38">
        <v>71</v>
      </c>
      <c r="B4552" s="44" t="s">
        <v>1192</v>
      </c>
      <c r="C4552" s="46" t="s">
        <v>5219</v>
      </c>
      <c r="D4552" s="46" t="s">
        <v>5220</v>
      </c>
      <c r="E4552" s="46" t="s">
        <v>5221</v>
      </c>
      <c r="F4552" s="41" t="s">
        <v>1605</v>
      </c>
      <c r="G4552" s="41" t="s">
        <v>2038</v>
      </c>
      <c r="H4552" s="65">
        <v>4.14</v>
      </c>
      <c r="I4552" t="s">
        <v>431</v>
      </c>
      <c r="K4552" s="46"/>
      <c r="L4552" s="46" t="str">
        <f>((I4552&amp;A4552)&amp;"-")&amp;B4552</f>
        <v>ONSC71-3-</v>
      </c>
      <c r="M4552" t="s">
        <v>583</v>
      </c>
      <c r="N4552" s="40"/>
      <c r="O4552" s="40"/>
      <c r="P4552" s="40"/>
      <c r="Q4552" s="40"/>
      <c r="R4552" s="39"/>
      <c r="S4552" s="39"/>
      <c r="T4552" s="39"/>
      <c r="U4552" s="40"/>
      <c r="V4552" s="39"/>
      <c r="W4552" s="69"/>
      <c r="Y4552" t="s">
        <v>40</v>
      </c>
      <c r="AA4552">
        <v>70660</v>
      </c>
      <c r="AB4552" t="b">
        <f>if((W4552=""),false,true)</f>
        <v>0</v>
      </c>
      <c r="AD4552" s="8"/>
    </row>
    <row r="4553" ht="14.25" customHeight="1">
      <c r="A4553" s="38">
        <v>71</v>
      </c>
      <c r="B4553" s="44" t="s">
        <v>764</v>
      </c>
      <c r="C4553" s="46" t="s">
        <v>5219</v>
      </c>
      <c r="D4553" s="46" t="s">
        <v>5220</v>
      </c>
      <c r="E4553" s="46" t="s">
        <v>5221</v>
      </c>
      <c r="F4553" s="41" t="s">
        <v>705</v>
      </c>
      <c r="G4553" s="41" t="s">
        <v>1734</v>
      </c>
      <c r="H4553" s="65">
        <v>2.65</v>
      </c>
      <c r="I4553" t="s">
        <v>431</v>
      </c>
      <c r="K4553" s="46"/>
      <c r="L4553" s="46" t="str">
        <f>((I4553&amp;A4553)&amp;"-")&amp;B4553</f>
        <v>ONSC71-6-</v>
      </c>
      <c r="M4553" t="s">
        <v>583</v>
      </c>
      <c r="N4553" s="40"/>
      <c r="O4553" s="40"/>
      <c r="P4553" s="40"/>
      <c r="Q4553" s="40"/>
      <c r="R4553" s="39"/>
      <c r="S4553" s="39"/>
      <c r="T4553" s="39"/>
      <c r="U4553" s="40"/>
      <c r="V4553" s="39"/>
      <c r="W4553" s="69"/>
      <c r="Y4553" t="s">
        <v>40</v>
      </c>
      <c r="AA4553">
        <v>70660</v>
      </c>
      <c r="AB4553" t="b">
        <f>if((W4553=""),false,true)</f>
        <v>0</v>
      </c>
      <c r="AD4553" s="8"/>
    </row>
    <row r="4554" ht="14.25" customHeight="1">
      <c r="A4554" s="38">
        <v>71</v>
      </c>
      <c r="B4554" s="44" t="s">
        <v>433</v>
      </c>
      <c r="C4554" s="46" t="s">
        <v>5219</v>
      </c>
      <c r="D4554" s="46" t="s">
        <v>5220</v>
      </c>
      <c r="E4554" s="46" t="s">
        <v>5221</v>
      </c>
      <c r="F4554" s="41" t="s">
        <v>1281</v>
      </c>
      <c r="G4554" s="41" t="s">
        <v>1282</v>
      </c>
      <c r="H4554" s="65">
        <v>4.78</v>
      </c>
      <c r="I4554" t="s">
        <v>431</v>
      </c>
      <c r="K4554" s="46"/>
      <c r="L4554" s="46" t="str">
        <f>((I4554&amp;A4554)&amp;"-")&amp;B4554</f>
        <v>ONSC71-4-</v>
      </c>
      <c r="M4554" t="s">
        <v>583</v>
      </c>
      <c r="N4554" s="40"/>
      <c r="O4554" s="40"/>
      <c r="P4554" s="40"/>
      <c r="Q4554" s="40"/>
      <c r="R4554" s="39"/>
      <c r="S4554" s="39"/>
      <c r="T4554" s="39"/>
      <c r="U4554" s="40"/>
      <c r="V4554" s="39"/>
      <c r="W4554" s="69"/>
      <c r="Y4554" t="s">
        <v>40</v>
      </c>
      <c r="AA4554">
        <v>70660</v>
      </c>
      <c r="AB4554" t="b">
        <f>if((W4554=""),false,true)</f>
        <v>0</v>
      </c>
      <c r="AD4554" s="8"/>
    </row>
    <row r="4555" ht="14.25" customHeight="1">
      <c r="A4555" s="38">
        <v>71</v>
      </c>
      <c r="B4555" s="44" t="s">
        <v>1685</v>
      </c>
      <c r="C4555" s="46" t="s">
        <v>5219</v>
      </c>
      <c r="D4555" s="46" t="s">
        <v>5220</v>
      </c>
      <c r="E4555" s="46" t="s">
        <v>5221</v>
      </c>
      <c r="F4555" s="41" t="s">
        <v>429</v>
      </c>
      <c r="G4555" s="41" t="s">
        <v>430</v>
      </c>
      <c r="H4555" s="65">
        <v>4.65</v>
      </c>
      <c r="I4555" t="s">
        <v>431</v>
      </c>
      <c r="K4555" s="46"/>
      <c r="L4555" s="46" t="str">
        <f>((I4555&amp;A4555)&amp;"-")&amp;B4555</f>
        <v>ONSC71-5-</v>
      </c>
      <c r="M4555" t="s">
        <v>583</v>
      </c>
      <c r="N4555" s="40"/>
      <c r="O4555" s="40"/>
      <c r="P4555" s="40"/>
      <c r="Q4555" s="40"/>
      <c r="R4555" s="39"/>
      <c r="S4555" s="39"/>
      <c r="T4555" s="39"/>
      <c r="U4555" s="40"/>
      <c r="V4555" s="39"/>
      <c r="W4555" s="69"/>
      <c r="Y4555" t="s">
        <v>40</v>
      </c>
      <c r="AA4555">
        <v>70660</v>
      </c>
      <c r="AB4555" t="b">
        <f>if((W4555=""),false,true)</f>
        <v>0</v>
      </c>
      <c r="AD4555" s="8"/>
    </row>
    <row r="4556" ht="14.25" customHeight="1">
      <c r="A4556" s="38">
        <v>71</v>
      </c>
      <c r="B4556" s="44" t="s">
        <v>763</v>
      </c>
      <c r="C4556" s="46" t="s">
        <v>5219</v>
      </c>
      <c r="D4556" s="46" t="s">
        <v>5220</v>
      </c>
      <c r="E4556" s="46" t="s">
        <v>5221</v>
      </c>
      <c r="F4556" s="41" t="s">
        <v>715</v>
      </c>
      <c r="G4556" s="41" t="s">
        <v>716</v>
      </c>
      <c r="H4556" s="65">
        <v>0.25</v>
      </c>
      <c r="I4556" t="s">
        <v>431</v>
      </c>
      <c r="K4556" s="46"/>
      <c r="L4556" s="46" t="str">
        <f>((I4556&amp;A4556)&amp;"-")&amp;B4556</f>
        <v>ONSC71-7-</v>
      </c>
      <c r="M4556" t="s">
        <v>583</v>
      </c>
      <c r="N4556" s="40"/>
      <c r="O4556" s="40"/>
      <c r="P4556" s="40"/>
      <c r="Q4556" s="40"/>
      <c r="R4556" s="39"/>
      <c r="S4556" s="39"/>
      <c r="T4556" s="39"/>
      <c r="U4556" s="40"/>
      <c r="V4556" s="39"/>
      <c r="W4556" s="69"/>
      <c r="Y4556" t="s">
        <v>40</v>
      </c>
      <c r="AA4556">
        <v>70660</v>
      </c>
      <c r="AB4556" t="b">
        <f>if((W4556=""),false,true)</f>
        <v>0</v>
      </c>
      <c r="AD4556" s="8"/>
    </row>
    <row r="4557" ht="14.25" customHeight="1">
      <c r="A4557" s="38">
        <v>71</v>
      </c>
      <c r="B4557" s="44" t="s">
        <v>765</v>
      </c>
      <c r="C4557" s="46" t="s">
        <v>5219</v>
      </c>
      <c r="D4557" s="46" t="s">
        <v>5220</v>
      </c>
      <c r="E4557" s="46" t="s">
        <v>5221</v>
      </c>
      <c r="F4557" s="41" t="s">
        <v>434</v>
      </c>
      <c r="G4557" s="41" t="s">
        <v>435</v>
      </c>
      <c r="H4557" s="65">
        <v>5.05</v>
      </c>
      <c r="I4557" t="s">
        <v>431</v>
      </c>
      <c r="K4557" s="46"/>
      <c r="L4557" s="46" t="str">
        <f>((I4557&amp;A4557)&amp;"-")&amp;B4557</f>
        <v>ONSC71-8-</v>
      </c>
      <c r="M4557" t="s">
        <v>583</v>
      </c>
      <c r="N4557" s="40"/>
      <c r="O4557" s="40"/>
      <c r="P4557" s="40"/>
      <c r="Q4557" s="40"/>
      <c r="R4557" s="39"/>
      <c r="S4557" s="39"/>
      <c r="T4557" s="39"/>
      <c r="U4557" s="40"/>
      <c r="V4557" s="39"/>
      <c r="W4557" s="69"/>
      <c r="Y4557" t="s">
        <v>40</v>
      </c>
      <c r="AA4557">
        <v>70660</v>
      </c>
      <c r="AB4557" t="b">
        <f>if((W4557=""),false,true)</f>
        <v>0</v>
      </c>
      <c r="AD4557" s="8"/>
    </row>
    <row r="4558" ht="14.25" customHeight="1">
      <c r="A4558" s="38">
        <v>71</v>
      </c>
      <c r="B4558" s="44" t="s">
        <v>758</v>
      </c>
      <c r="C4558" s="46" t="s">
        <v>5219</v>
      </c>
      <c r="D4558" s="46" t="s">
        <v>5220</v>
      </c>
      <c r="E4558" s="46" t="s">
        <v>5221</v>
      </c>
      <c r="F4558" s="41" t="s">
        <v>238</v>
      </c>
      <c r="G4558" s="41" t="s">
        <v>239</v>
      </c>
      <c r="H4558" s="65">
        <v>4.77</v>
      </c>
      <c r="I4558" t="s">
        <v>431</v>
      </c>
      <c r="K4558" s="46"/>
      <c r="L4558" s="46" t="str">
        <f>((I4558&amp;A4558)&amp;"-")&amp;B4558</f>
        <v>ONSC71-9-</v>
      </c>
      <c r="M4558" t="s">
        <v>583</v>
      </c>
      <c r="N4558" s="40"/>
      <c r="O4558" s="40"/>
      <c r="P4558" s="40"/>
      <c r="Q4558" s="40"/>
      <c r="R4558" s="39"/>
      <c r="S4558" s="39"/>
      <c r="T4558" s="39"/>
      <c r="U4558" s="40"/>
      <c r="V4558" s="39"/>
      <c r="W4558" s="69"/>
      <c r="Y4558" t="s">
        <v>40</v>
      </c>
      <c r="AA4558">
        <v>70660</v>
      </c>
      <c r="AB4558" t="b">
        <f>if((W4558=""),false,true)</f>
        <v>0</v>
      </c>
      <c r="AD4558" s="8"/>
    </row>
    <row r="4559" ht="14.25" customHeight="1">
      <c r="A4559" s="38">
        <v>71</v>
      </c>
      <c r="B4559" s="44" t="s">
        <v>766</v>
      </c>
      <c r="C4559" s="46" t="s">
        <v>5219</v>
      </c>
      <c r="D4559" s="46" t="s">
        <v>5220</v>
      </c>
      <c r="E4559" s="46" t="s">
        <v>5221</v>
      </c>
      <c r="F4559" s="41" t="s">
        <v>731</v>
      </c>
      <c r="G4559" s="41" t="s">
        <v>767</v>
      </c>
      <c r="H4559" s="65">
        <v>0.19</v>
      </c>
      <c r="I4559" t="s">
        <v>431</v>
      </c>
      <c r="K4559" s="46"/>
      <c r="L4559" s="46" t="str">
        <f>((I4559&amp;A4559)&amp;"-")&amp;B4559</f>
        <v>ONSC71-10-</v>
      </c>
      <c r="M4559" t="s">
        <v>583</v>
      </c>
      <c r="N4559" s="40"/>
      <c r="O4559" s="40"/>
      <c r="P4559" s="40"/>
      <c r="Q4559" s="40"/>
      <c r="R4559" s="39"/>
      <c r="S4559" s="39"/>
      <c r="T4559" s="39"/>
      <c r="U4559" s="40"/>
      <c r="V4559" s="39"/>
      <c r="W4559" s="69"/>
      <c r="Y4559" t="s">
        <v>40</v>
      </c>
      <c r="AA4559">
        <v>70660</v>
      </c>
      <c r="AB4559" t="b">
        <f>if((W4559=""),false,true)</f>
        <v>0</v>
      </c>
      <c r="AD4559" s="8"/>
    </row>
    <row r="4560" ht="14.25" customHeight="1">
      <c r="A4560" s="38">
        <v>116</v>
      </c>
      <c r="B4560" s="44" t="s">
        <v>5222</v>
      </c>
      <c r="C4560" s="46" t="s">
        <v>5223</v>
      </c>
      <c r="D4560" s="46" t="s">
        <v>5220</v>
      </c>
      <c r="E4560" s="46" t="s">
        <v>5221</v>
      </c>
      <c r="F4560" s="41" t="s">
        <v>238</v>
      </c>
      <c r="G4560" s="41" t="s">
        <v>239</v>
      </c>
      <c r="H4560" s="65">
        <v>3.76</v>
      </c>
      <c r="I4560" t="s">
        <v>431</v>
      </c>
      <c r="J4560" t="s">
        <v>5224</v>
      </c>
      <c r="K4560" s="46"/>
      <c r="L4560" s="46" t="str">
        <f>((I4560&amp;A4560)&amp;"-")&amp;B4560</f>
        <v>ONSC116-A5</v>
      </c>
      <c r="M4560" t="s">
        <v>583</v>
      </c>
      <c r="N4560" s="40"/>
      <c r="O4560" s="40"/>
      <c r="P4560" s="40"/>
      <c r="Q4560" s="40"/>
      <c r="R4560" s="39"/>
      <c r="S4560" s="39"/>
      <c r="T4560" s="39"/>
      <c r="U4560" s="40"/>
      <c r="V4560" s="39"/>
      <c r="W4560" s="69"/>
      <c r="Y4560" t="s">
        <v>40</v>
      </c>
      <c r="AA4560">
        <v>70660</v>
      </c>
      <c r="AB4560" t="b">
        <f>if((W4560=""),false,true)</f>
        <v>0</v>
      </c>
      <c r="AD4560" s="8"/>
    </row>
    <row r="4561" ht="14.25" customHeight="1">
      <c r="A4561" s="38">
        <v>133</v>
      </c>
      <c r="B4561" s="44" t="s">
        <v>5225</v>
      </c>
      <c r="C4561" s="46" t="s">
        <v>5226</v>
      </c>
      <c r="D4561" s="46" t="s">
        <v>5220</v>
      </c>
      <c r="E4561" s="46" t="s">
        <v>5227</v>
      </c>
      <c r="F4561" s="41" t="s">
        <v>238</v>
      </c>
      <c r="G4561" s="41" t="s">
        <v>239</v>
      </c>
      <c r="H4561" s="65">
        <v>3.184</v>
      </c>
      <c r="I4561" t="s">
        <v>431</v>
      </c>
      <c r="K4561" s="46"/>
      <c r="L4561" s="46" t="s">
        <v>5228</v>
      </c>
      <c r="M4561" t="s">
        <v>583</v>
      </c>
      <c r="N4561" s="40"/>
      <c r="O4561" s="40"/>
      <c r="P4561" s="40"/>
      <c r="Q4561" s="40"/>
      <c r="R4561" s="39"/>
      <c r="S4561" s="39"/>
      <c r="T4561" s="39"/>
      <c r="U4561" s="40"/>
      <c r="V4561" s="39"/>
      <c r="W4561" s="69"/>
      <c r="Y4561" t="s">
        <v>40</v>
      </c>
      <c r="Z4561" t="s">
        <v>40</v>
      </c>
      <c r="AA4561">
        <v>70660</v>
      </c>
      <c r="AB4561" t="b">
        <f>if((W4561=""),false,true)</f>
        <v>0</v>
      </c>
      <c r="AD4561" s="8"/>
    </row>
    <row r="4562" ht="14.25" customHeight="1">
      <c r="A4562" s="38">
        <v>133</v>
      </c>
      <c r="B4562" s="44" t="s">
        <v>5229</v>
      </c>
      <c r="C4562" s="46" t="s">
        <v>5226</v>
      </c>
      <c r="D4562" s="46" t="s">
        <v>5220</v>
      </c>
      <c r="E4562" s="46" t="s">
        <v>5221</v>
      </c>
      <c r="F4562" s="41" t="s">
        <v>238</v>
      </c>
      <c r="G4562" s="41" t="s">
        <v>239</v>
      </c>
      <c r="H4562" s="65">
        <v>3.809</v>
      </c>
      <c r="I4562" t="s">
        <v>431</v>
      </c>
      <c r="K4562" s="46"/>
      <c r="L4562" s="46" t="s">
        <v>5230</v>
      </c>
      <c r="M4562" t="s">
        <v>583</v>
      </c>
      <c r="N4562" s="40"/>
      <c r="O4562" s="40"/>
      <c r="P4562" s="40"/>
      <c r="Q4562" s="40"/>
      <c r="R4562" s="39"/>
      <c r="S4562" s="39"/>
      <c r="T4562" s="39"/>
      <c r="U4562" s="40"/>
      <c r="V4562" s="39"/>
      <c r="W4562" s="69"/>
      <c r="Y4562" t="s">
        <v>40</v>
      </c>
      <c r="Z4562" t="s">
        <v>40</v>
      </c>
      <c r="AA4562">
        <v>70660</v>
      </c>
      <c r="AB4562" t="b">
        <f>if((W4562=""),false,true)</f>
        <v>0</v>
      </c>
      <c r="AD4562" s="8"/>
    </row>
    <row r="4563" ht="14.25" customHeight="1">
      <c r="A4563" s="38">
        <v>135</v>
      </c>
      <c r="B4563" s="44" t="s">
        <v>5231</v>
      </c>
      <c r="C4563" s="46" t="s">
        <v>5232</v>
      </c>
      <c r="D4563" s="46" t="s">
        <v>5220</v>
      </c>
      <c r="E4563" s="46" t="s">
        <v>5221</v>
      </c>
      <c r="F4563" s="41" t="s">
        <v>238</v>
      </c>
      <c r="G4563" s="41" t="s">
        <v>239</v>
      </c>
      <c r="H4563" s="65">
        <v>2.936</v>
      </c>
      <c r="I4563" t="s">
        <v>431</v>
      </c>
      <c r="K4563" s="46"/>
      <c r="L4563" s="46" t="s">
        <v>5233</v>
      </c>
      <c r="M4563" t="s">
        <v>583</v>
      </c>
      <c r="N4563" s="40"/>
      <c r="O4563" s="40"/>
      <c r="P4563" s="40"/>
      <c r="Q4563" s="40"/>
      <c r="R4563" s="39"/>
      <c r="S4563" s="39"/>
      <c r="T4563" s="39"/>
      <c r="U4563" s="40"/>
      <c r="V4563" s="39"/>
      <c r="W4563" s="69"/>
      <c r="Y4563" t="s">
        <v>40</v>
      </c>
      <c r="Z4563" t="s">
        <v>40</v>
      </c>
      <c r="AA4563">
        <v>70660</v>
      </c>
      <c r="AB4563" t="b">
        <f>if((W4563=""),false,true)</f>
        <v>0</v>
      </c>
      <c r="AD4563" s="8"/>
    </row>
    <row r="4564" ht="14.25" customHeight="1">
      <c r="A4564" s="38">
        <v>135</v>
      </c>
      <c r="B4564" s="44" t="s">
        <v>5234</v>
      </c>
      <c r="C4564" s="46" t="s">
        <v>5232</v>
      </c>
      <c r="D4564" s="46" t="s">
        <v>5220</v>
      </c>
      <c r="E4564" s="46" t="s">
        <v>5221</v>
      </c>
      <c r="F4564" s="41" t="s">
        <v>238</v>
      </c>
      <c r="G4564" s="41" t="s">
        <v>239</v>
      </c>
      <c r="H4564" s="65">
        <v>3.385</v>
      </c>
      <c r="I4564" t="s">
        <v>431</v>
      </c>
      <c r="K4564" s="46"/>
      <c r="L4564" s="46" t="s">
        <v>5235</v>
      </c>
      <c r="M4564" t="s">
        <v>583</v>
      </c>
      <c r="N4564" s="40"/>
      <c r="O4564" s="40"/>
      <c r="P4564" s="40"/>
      <c r="Q4564" s="40"/>
      <c r="R4564" s="39"/>
      <c r="S4564" s="39"/>
      <c r="T4564" s="39"/>
      <c r="U4564" s="40"/>
      <c r="V4564" s="39"/>
      <c r="W4564" s="69"/>
      <c r="Y4564" t="s">
        <v>40</v>
      </c>
      <c r="Z4564" t="s">
        <v>40</v>
      </c>
      <c r="AA4564">
        <v>70660</v>
      </c>
      <c r="AB4564" t="b">
        <f>if((W4564=""),false,true)</f>
        <v>0</v>
      </c>
      <c r="AD4564" s="8"/>
    </row>
    <row r="4565" ht="14.25" customHeight="1">
      <c r="A4565" s="38">
        <v>135</v>
      </c>
      <c r="B4565" s="44" t="s">
        <v>5236</v>
      </c>
      <c r="C4565" s="46" t="s">
        <v>5232</v>
      </c>
      <c r="D4565" s="46" t="s">
        <v>5220</v>
      </c>
      <c r="E4565" s="46" t="s">
        <v>5221</v>
      </c>
      <c r="F4565" s="41" t="s">
        <v>238</v>
      </c>
      <c r="G4565" s="41" t="s">
        <v>239</v>
      </c>
      <c r="H4565" s="65">
        <v>3.631</v>
      </c>
      <c r="I4565" t="s">
        <v>431</v>
      </c>
      <c r="K4565" s="46"/>
      <c r="L4565" s="46" t="s">
        <v>5237</v>
      </c>
      <c r="M4565" t="s">
        <v>583</v>
      </c>
      <c r="N4565" s="40"/>
      <c r="O4565" s="40"/>
      <c r="P4565" s="40"/>
      <c r="Q4565" s="40"/>
      <c r="R4565" s="39"/>
      <c r="S4565" s="39"/>
      <c r="T4565" s="39"/>
      <c r="U4565" s="40"/>
      <c r="V4565" s="39"/>
      <c r="W4565" s="69"/>
      <c r="Y4565" t="s">
        <v>40</v>
      </c>
      <c r="Z4565" t="s">
        <v>40</v>
      </c>
      <c r="AA4565">
        <v>70660</v>
      </c>
      <c r="AB4565" t="b">
        <f>if((W4565=""),false,true)</f>
        <v>0</v>
      </c>
      <c r="AD4565" s="8"/>
    </row>
    <row r="4566" ht="14.25" customHeight="1">
      <c r="A4566" s="38">
        <v>135</v>
      </c>
      <c r="B4566" s="44" t="s">
        <v>5238</v>
      </c>
      <c r="C4566" s="46" t="s">
        <v>5232</v>
      </c>
      <c r="D4566" s="46" t="s">
        <v>5220</v>
      </c>
      <c r="E4566" s="46" t="s">
        <v>5221</v>
      </c>
      <c r="F4566" s="41" t="s">
        <v>238</v>
      </c>
      <c r="G4566" s="41" t="s">
        <v>239</v>
      </c>
      <c r="H4566" s="65">
        <v>3.799</v>
      </c>
      <c r="I4566" t="s">
        <v>431</v>
      </c>
      <c r="K4566" s="46"/>
      <c r="L4566" s="46" t="s">
        <v>5239</v>
      </c>
      <c r="M4566" t="s">
        <v>583</v>
      </c>
      <c r="N4566" s="40"/>
      <c r="O4566" s="40"/>
      <c r="P4566" s="40"/>
      <c r="Q4566" s="40"/>
      <c r="R4566" s="39"/>
      <c r="S4566" s="39"/>
      <c r="T4566" s="39"/>
      <c r="U4566" s="40"/>
      <c r="V4566" s="39"/>
      <c r="W4566" s="69"/>
      <c r="Y4566" t="s">
        <v>40</v>
      </c>
      <c r="Z4566" t="s">
        <v>40</v>
      </c>
      <c r="AA4566">
        <v>70660</v>
      </c>
      <c r="AB4566" t="b">
        <f>if((W4566=""),false,true)</f>
        <v>0</v>
      </c>
      <c r="AD4566" s="8"/>
    </row>
    <row r="4567" ht="14.25" customHeight="1">
      <c r="A4567" s="38">
        <v>135</v>
      </c>
      <c r="B4567" s="44" t="s">
        <v>5240</v>
      </c>
      <c r="C4567" s="46" t="s">
        <v>5232</v>
      </c>
      <c r="D4567" s="46" t="s">
        <v>5220</v>
      </c>
      <c r="E4567" s="46" t="s">
        <v>5221</v>
      </c>
      <c r="F4567" s="41" t="s">
        <v>238</v>
      </c>
      <c r="G4567" s="41" t="s">
        <v>239</v>
      </c>
      <c r="H4567" s="65">
        <v>3.99</v>
      </c>
      <c r="I4567" t="s">
        <v>431</v>
      </c>
      <c r="K4567" s="46"/>
      <c r="L4567" s="46" t="s">
        <v>5241</v>
      </c>
      <c r="M4567" t="s">
        <v>583</v>
      </c>
      <c r="N4567" s="40"/>
      <c r="O4567" s="40"/>
      <c r="P4567" s="40"/>
      <c r="Q4567" s="40"/>
      <c r="R4567" s="39"/>
      <c r="S4567" s="39"/>
      <c r="T4567" s="39"/>
      <c r="U4567" s="40"/>
      <c r="V4567" s="39"/>
      <c r="W4567" s="69"/>
      <c r="Y4567" t="s">
        <v>40</v>
      </c>
      <c r="Z4567" t="s">
        <v>40</v>
      </c>
      <c r="AA4567">
        <v>70660</v>
      </c>
      <c r="AB4567" t="b">
        <f>if((W4567=""),false,true)</f>
        <v>0</v>
      </c>
      <c r="AD4567" s="8"/>
    </row>
    <row r="4568" ht="14.25" customHeight="1">
      <c r="A4568" s="38">
        <v>135</v>
      </c>
      <c r="B4568" s="44" t="s">
        <v>5242</v>
      </c>
      <c r="C4568" s="46" t="s">
        <v>5232</v>
      </c>
      <c r="D4568" s="46" t="s">
        <v>5220</v>
      </c>
      <c r="E4568" s="46" t="s">
        <v>5221</v>
      </c>
      <c r="F4568" s="41" t="s">
        <v>238</v>
      </c>
      <c r="G4568" s="41" t="s">
        <v>239</v>
      </c>
      <c r="H4568" s="65">
        <v>4.165</v>
      </c>
      <c r="I4568" t="s">
        <v>431</v>
      </c>
      <c r="K4568" s="46"/>
      <c r="L4568" s="46" t="s">
        <v>5243</v>
      </c>
      <c r="M4568" t="s">
        <v>583</v>
      </c>
      <c r="N4568" s="40"/>
      <c r="O4568" s="40"/>
      <c r="P4568" s="40"/>
      <c r="Q4568" s="40"/>
      <c r="R4568" s="39"/>
      <c r="S4568" s="39"/>
      <c r="T4568" s="39"/>
      <c r="U4568" s="40"/>
      <c r="V4568" s="39"/>
      <c r="W4568" s="69"/>
      <c r="Y4568" t="s">
        <v>40</v>
      </c>
      <c r="Z4568" t="s">
        <v>40</v>
      </c>
      <c r="AA4568">
        <v>70660</v>
      </c>
      <c r="AB4568" t="b">
        <f>if((W4568=""),false,true)</f>
        <v>0</v>
      </c>
      <c r="AD4568" s="8"/>
    </row>
    <row r="4569" ht="14.25" customHeight="1">
      <c r="A4569" s="38">
        <v>143</v>
      </c>
      <c r="B4569" s="44" t="s">
        <v>5244</v>
      </c>
      <c r="C4569" s="46" t="s">
        <v>5245</v>
      </c>
      <c r="D4569" s="46" t="s">
        <v>5220</v>
      </c>
      <c r="E4569" s="46" t="s">
        <v>5221</v>
      </c>
      <c r="F4569" s="41" t="s">
        <v>584</v>
      </c>
      <c r="G4569" s="41" t="s">
        <v>585</v>
      </c>
      <c r="H4569" s="59">
        <v>3.58</v>
      </c>
      <c r="I4569" t="s">
        <v>431</v>
      </c>
      <c r="K4569" s="46"/>
      <c r="L4569" s="46" t="s">
        <v>5246</v>
      </c>
      <c r="M4569" t="s">
        <v>583</v>
      </c>
      <c r="N4569" s="40"/>
      <c r="O4569" s="40"/>
      <c r="P4569" s="40"/>
      <c r="Q4569" s="40"/>
      <c r="R4569" s="39"/>
      <c r="S4569" s="39"/>
      <c r="T4569" s="39"/>
      <c r="U4569" s="40"/>
      <c r="V4569" s="39"/>
      <c r="W4569" s="69"/>
      <c r="Y4569" t="s">
        <v>40</v>
      </c>
      <c r="AA4569">
        <v>70660</v>
      </c>
      <c r="AB4569" t="b">
        <f>if((W4569=""),false,true)</f>
        <v>0</v>
      </c>
      <c r="AD4569" s="8"/>
    </row>
    <row r="4570" ht="14.25" customHeight="1">
      <c r="A4570" s="38">
        <v>143</v>
      </c>
      <c r="B4570" s="44" t="s">
        <v>5247</v>
      </c>
      <c r="C4570" s="46" t="s">
        <v>5245</v>
      </c>
      <c r="D4570" s="46" t="s">
        <v>5220</v>
      </c>
      <c r="E4570" s="46" t="s">
        <v>5221</v>
      </c>
      <c r="F4570" s="41" t="s">
        <v>584</v>
      </c>
      <c r="G4570" s="41" t="s">
        <v>585</v>
      </c>
      <c r="H4570" s="59">
        <v>3.67</v>
      </c>
      <c r="I4570" t="s">
        <v>431</v>
      </c>
      <c r="K4570" s="46"/>
      <c r="L4570" s="46" t="s">
        <v>5248</v>
      </c>
      <c r="M4570" t="s">
        <v>583</v>
      </c>
      <c r="N4570" s="40"/>
      <c r="O4570" s="40"/>
      <c r="P4570" s="40"/>
      <c r="Q4570" s="40"/>
      <c r="R4570" s="39"/>
      <c r="S4570" s="39"/>
      <c r="T4570" s="39"/>
      <c r="U4570" s="40"/>
      <c r="V4570" s="39"/>
      <c r="W4570" s="69"/>
      <c r="Y4570" t="s">
        <v>40</v>
      </c>
      <c r="AA4570">
        <v>70660</v>
      </c>
      <c r="AB4570" t="b">
        <f>if((W4570=""),false,true)</f>
        <v>0</v>
      </c>
      <c r="AD4570" s="8"/>
    </row>
    <row r="4571" ht="14.25" customHeight="1">
      <c r="A4571" s="38">
        <v>143</v>
      </c>
      <c r="B4571" s="44" t="s">
        <v>5249</v>
      </c>
      <c r="C4571" s="46" t="s">
        <v>5245</v>
      </c>
      <c r="D4571" s="46" t="s">
        <v>5220</v>
      </c>
      <c r="E4571" s="46" t="s">
        <v>5221</v>
      </c>
      <c r="F4571" s="41" t="s">
        <v>691</v>
      </c>
      <c r="G4571" s="41" t="s">
        <v>692</v>
      </c>
      <c r="H4571" s="59">
        <v>0.29</v>
      </c>
      <c r="I4571" t="s">
        <v>431</v>
      </c>
      <c r="K4571" s="46"/>
      <c r="L4571" s="46" t="s">
        <v>5250</v>
      </c>
      <c r="M4571" t="s">
        <v>583</v>
      </c>
      <c r="N4571" s="40"/>
      <c r="O4571" s="40"/>
      <c r="P4571" s="40"/>
      <c r="Q4571" s="40"/>
      <c r="R4571" s="39"/>
      <c r="S4571" s="39"/>
      <c r="T4571" s="39"/>
      <c r="U4571" s="40"/>
      <c r="V4571" s="39"/>
      <c r="W4571" s="69"/>
      <c r="Y4571" t="s">
        <v>40</v>
      </c>
      <c r="AA4571">
        <v>70660</v>
      </c>
      <c r="AB4571" t="b">
        <f>if((W4571=""),false,true)</f>
        <v>0</v>
      </c>
      <c r="AD4571" s="8"/>
    </row>
    <row r="4572" ht="14.25" customHeight="1">
      <c r="A4572" s="38">
        <v>143</v>
      </c>
      <c r="B4572" s="44" t="s">
        <v>5251</v>
      </c>
      <c r="C4572" s="46" t="s">
        <v>5245</v>
      </c>
      <c r="D4572" s="46" t="s">
        <v>5220</v>
      </c>
      <c r="E4572" s="46" t="s">
        <v>5221</v>
      </c>
      <c r="F4572" s="41" t="s">
        <v>691</v>
      </c>
      <c r="G4572" s="41" t="s">
        <v>692</v>
      </c>
      <c r="H4572" s="59">
        <v>0.22</v>
      </c>
      <c r="I4572" t="s">
        <v>431</v>
      </c>
      <c r="K4572" s="46"/>
      <c r="L4572" s="46" t="s">
        <v>5252</v>
      </c>
      <c r="M4572" t="s">
        <v>583</v>
      </c>
      <c r="N4572" s="40"/>
      <c r="O4572" s="40"/>
      <c r="P4572" s="40"/>
      <c r="Q4572" s="40"/>
      <c r="R4572" s="39"/>
      <c r="S4572" s="39"/>
      <c r="T4572" s="39"/>
      <c r="U4572" s="40"/>
      <c r="V4572" s="39"/>
      <c r="W4572" s="69"/>
      <c r="Y4572" t="s">
        <v>40</v>
      </c>
      <c r="AA4572">
        <v>70660</v>
      </c>
      <c r="AB4572" t="b">
        <f>if((W4572=""),false,true)</f>
        <v>0</v>
      </c>
      <c r="AD4572" s="8"/>
    </row>
    <row r="4573" ht="14.25" customHeight="1">
      <c r="A4573" s="38">
        <v>194</v>
      </c>
      <c r="B4573" s="46" t="s">
        <v>5253</v>
      </c>
      <c r="C4573" s="46" t="s">
        <v>5216</v>
      </c>
      <c r="D4573" s="46" t="s">
        <v>5220</v>
      </c>
      <c r="E4573" s="46" t="s">
        <v>5221</v>
      </c>
      <c r="F4573" s="41" t="s">
        <v>48</v>
      </c>
      <c r="G4573" s="41" t="s">
        <v>49</v>
      </c>
      <c r="H4573" s="65">
        <v>0.83</v>
      </c>
      <c r="I4573" t="s">
        <v>431</v>
      </c>
      <c r="K4573" s="46"/>
      <c r="L4573" s="46" t="str">
        <f>((I4573&amp;A4573)&amp;"-")&amp;B4573</f>
        <v>ONSC194-W3</v>
      </c>
      <c r="M4573" t="s">
        <v>583</v>
      </c>
      <c r="N4573" s="40"/>
      <c r="O4573" s="40"/>
      <c r="P4573" s="40"/>
      <c r="Q4573" s="40"/>
      <c r="R4573" s="39"/>
      <c r="S4573" s="39"/>
      <c r="T4573" s="39"/>
      <c r="U4573" s="40"/>
      <c r="V4573" s="39"/>
      <c r="W4573" s="69"/>
      <c r="Y4573" t="s">
        <v>40</v>
      </c>
      <c r="AA4573">
        <v>70660</v>
      </c>
      <c r="AB4573" t="b">
        <f>if((W4573=""),false,true)</f>
        <v>0</v>
      </c>
      <c r="AD4573" s="8"/>
    </row>
    <row r="4574" ht="14.25" customHeight="1">
      <c r="A4574" s="38">
        <v>207</v>
      </c>
      <c r="B4574" s="44" t="s">
        <v>763</v>
      </c>
      <c r="C4574" s="46" t="s">
        <v>5254</v>
      </c>
      <c r="D4574" s="46" t="s">
        <v>5220</v>
      </c>
      <c r="E4574" s="46" t="s">
        <v>5221</v>
      </c>
      <c r="F4574" s="41" t="s">
        <v>429</v>
      </c>
      <c r="G4574" s="41" t="s">
        <v>430</v>
      </c>
      <c r="H4574" s="65">
        <v>3.57</v>
      </c>
      <c r="I4574" t="s">
        <v>1720</v>
      </c>
      <c r="K4574" s="46"/>
      <c r="L4574" s="46" t="str">
        <f>((I4574&amp;A4574)&amp;"-")&amp;B4574</f>
        <v>UC207-7-</v>
      </c>
      <c r="M4574" t="s">
        <v>583</v>
      </c>
      <c r="N4574" s="40"/>
      <c r="O4574" s="40"/>
      <c r="P4574" s="40"/>
      <c r="Q4574" s="40"/>
      <c r="R4574" s="39"/>
      <c r="S4574" s="39"/>
      <c r="T4574" s="39"/>
      <c r="U4574" s="40"/>
      <c r="V4574" s="39"/>
      <c r="W4574" s="69"/>
      <c r="Y4574" t="s">
        <v>40</v>
      </c>
      <c r="AA4574">
        <v>70660</v>
      </c>
      <c r="AB4574" t="b">
        <f>if((W4574=""),false,true)</f>
        <v>0</v>
      </c>
      <c r="AD4574" s="8"/>
    </row>
    <row r="4575" ht="14.25" customHeight="1">
      <c r="A4575" s="38">
        <v>207</v>
      </c>
      <c r="B4575" s="44" t="s">
        <v>1684</v>
      </c>
      <c r="C4575" s="46" t="s">
        <v>5254</v>
      </c>
      <c r="D4575" s="46" t="s">
        <v>5220</v>
      </c>
      <c r="E4575" s="46" t="s">
        <v>5221</v>
      </c>
      <c r="F4575" s="41" t="s">
        <v>434</v>
      </c>
      <c r="G4575" s="41" t="s">
        <v>435</v>
      </c>
      <c r="H4575" s="65">
        <v>4.4</v>
      </c>
      <c r="I4575" t="s">
        <v>1720</v>
      </c>
      <c r="J4575" t="s">
        <v>5255</v>
      </c>
      <c r="K4575" s="46"/>
      <c r="L4575" s="46" t="str">
        <f>((I4575&amp;A4575)&amp;"-")&amp;B4575</f>
        <v>UC207-1-</v>
      </c>
      <c r="M4575" t="s">
        <v>583</v>
      </c>
      <c r="N4575" s="40"/>
      <c r="O4575" s="40"/>
      <c r="P4575" s="40"/>
      <c r="Q4575" s="40"/>
      <c r="R4575" s="39"/>
      <c r="S4575" s="39"/>
      <c r="T4575" s="39"/>
      <c r="U4575" s="40"/>
      <c r="V4575" s="39"/>
      <c r="W4575" s="69"/>
      <c r="Y4575" t="s">
        <v>40</v>
      </c>
      <c r="AA4575">
        <v>70660</v>
      </c>
      <c r="AB4575" t="b">
        <f>if((W4575=""),false,true)</f>
        <v>0</v>
      </c>
      <c r="AD4575" s="8"/>
    </row>
    <row r="4576" ht="14.25" customHeight="1">
      <c r="A4576" s="38">
        <v>207</v>
      </c>
      <c r="B4576" s="44" t="s">
        <v>2157</v>
      </c>
      <c r="C4576" s="46" t="s">
        <v>5254</v>
      </c>
      <c r="D4576" s="46" t="s">
        <v>5220</v>
      </c>
      <c r="E4576" s="46" t="s">
        <v>5221</v>
      </c>
      <c r="F4576" s="41" t="s">
        <v>238</v>
      </c>
      <c r="G4576" s="41" t="s">
        <v>239</v>
      </c>
      <c r="H4576" s="65">
        <v>3.45</v>
      </c>
      <c r="I4576" t="s">
        <v>1720</v>
      </c>
      <c r="J4576" t="s">
        <v>5255</v>
      </c>
      <c r="K4576" s="46"/>
      <c r="L4576" s="46" t="str">
        <f>((I4576&amp;A4576)&amp;"-")&amp;B4576</f>
        <v>UC207-13-</v>
      </c>
      <c r="M4576" t="s">
        <v>583</v>
      </c>
      <c r="N4576" s="40"/>
      <c r="O4576" s="40"/>
      <c r="P4576" s="40"/>
      <c r="Q4576" s="40"/>
      <c r="R4576" s="39"/>
      <c r="S4576" s="39"/>
      <c r="T4576" s="39"/>
      <c r="U4576" s="40"/>
      <c r="V4576" s="39"/>
      <c r="W4576" s="69"/>
      <c r="Y4576" t="s">
        <v>40</v>
      </c>
      <c r="AA4576">
        <v>70660</v>
      </c>
      <c r="AB4576" t="b">
        <f>if((W4576=""),false,true)</f>
        <v>0</v>
      </c>
      <c r="AD4576" s="8"/>
    </row>
    <row r="4577" ht="14.25" customHeight="1">
      <c r="A4577" s="38">
        <v>194</v>
      </c>
      <c r="B4577" s="46" t="s">
        <v>5256</v>
      </c>
      <c r="C4577" s="46" t="s">
        <v>5216</v>
      </c>
      <c r="D4577" s="46" t="s">
        <v>5257</v>
      </c>
      <c r="E4577" s="46" t="s">
        <v>5258</v>
      </c>
      <c r="F4577" s="41" t="s">
        <v>48</v>
      </c>
      <c r="G4577" s="41" t="s">
        <v>49</v>
      </c>
      <c r="H4577" s="65">
        <v>0.007</v>
      </c>
      <c r="I4577" t="s">
        <v>431</v>
      </c>
      <c r="K4577" s="46"/>
      <c r="L4577" s="46" t="str">
        <f>((I4577&amp;A4577)&amp;"-")&amp;B4577</f>
        <v>ONSC194-W2</v>
      </c>
      <c r="M4577" t="s">
        <v>583</v>
      </c>
      <c r="N4577" s="40"/>
      <c r="O4577" s="40"/>
      <c r="P4577" s="40"/>
      <c r="Q4577" s="40"/>
      <c r="R4577" s="39"/>
      <c r="S4577" s="39"/>
      <c r="T4577" s="39"/>
      <c r="U4577" s="40"/>
      <c r="V4577" s="39"/>
      <c r="W4577" s="69"/>
      <c r="Y4577" t="s">
        <v>40</v>
      </c>
      <c r="AA4577">
        <v>70249</v>
      </c>
      <c r="AB4577" t="b">
        <f>if((W4577=""),false,true)</f>
        <v>0</v>
      </c>
      <c r="AD4577" s="8"/>
    </row>
    <row r="4578" ht="14.25" customHeight="1">
      <c r="A4578" s="38">
        <v>85</v>
      </c>
      <c r="B4578" s="46" t="s">
        <v>5259</v>
      </c>
      <c r="C4578" s="7" t="s">
        <v>2670</v>
      </c>
      <c r="D4578" s="46" t="s">
        <v>5260</v>
      </c>
      <c r="E4578" s="46" t="s">
        <v>5261</v>
      </c>
      <c r="F4578" s="41" t="s">
        <v>238</v>
      </c>
      <c r="G4578" s="41" t="s">
        <v>239</v>
      </c>
      <c r="H4578" s="65">
        <v>3.04</v>
      </c>
      <c r="I4578" t="s">
        <v>431</v>
      </c>
      <c r="K4578" s="46"/>
      <c r="L4578" s="46" t="s">
        <v>5262</v>
      </c>
      <c r="M4578" t="s">
        <v>583</v>
      </c>
      <c r="N4578" s="40"/>
      <c r="O4578" s="40"/>
      <c r="P4578" s="40"/>
      <c r="Q4578" s="40"/>
      <c r="R4578" s="39"/>
      <c r="S4578" s="39"/>
      <c r="T4578" s="39"/>
      <c r="U4578" s="40"/>
      <c r="V4578" s="39"/>
      <c r="W4578" s="69"/>
      <c r="Y4578" t="s">
        <v>40</v>
      </c>
      <c r="AA4578">
        <v>89204</v>
      </c>
      <c r="AB4578" t="b">
        <f>if((W4578=""),false,true)</f>
        <v>0</v>
      </c>
      <c r="AD4578" s="8"/>
    </row>
    <row r="4579" ht="14.25" customHeight="1">
      <c r="A4579" s="38">
        <v>85</v>
      </c>
      <c r="B4579" s="46" t="s">
        <v>5263</v>
      </c>
      <c r="C4579" s="7" t="s">
        <v>2670</v>
      </c>
      <c r="D4579" s="46" t="s">
        <v>5260</v>
      </c>
      <c r="E4579" s="46" t="s">
        <v>5261</v>
      </c>
      <c r="F4579" s="41" t="s">
        <v>238</v>
      </c>
      <c r="G4579" s="41" t="s">
        <v>239</v>
      </c>
      <c r="H4579" s="65">
        <v>3.03</v>
      </c>
      <c r="I4579" t="s">
        <v>431</v>
      </c>
      <c r="K4579" s="46"/>
      <c r="L4579" s="46" t="s">
        <v>5264</v>
      </c>
      <c r="M4579" t="s">
        <v>583</v>
      </c>
      <c r="N4579" s="40"/>
      <c r="O4579" s="40"/>
      <c r="P4579" s="40"/>
      <c r="Q4579" s="40"/>
      <c r="R4579" s="39"/>
      <c r="S4579" s="39"/>
      <c r="T4579" s="39"/>
      <c r="U4579" s="40"/>
      <c r="V4579" s="39"/>
      <c r="W4579" s="69"/>
      <c r="Y4579" t="s">
        <v>40</v>
      </c>
      <c r="AA4579">
        <v>89204</v>
      </c>
      <c r="AB4579" t="b">
        <f>if((W4579=""),false,true)</f>
        <v>0</v>
      </c>
      <c r="AD4579" s="8"/>
    </row>
    <row r="4580" ht="14.25" customHeight="1">
      <c r="A4580" s="38">
        <v>85</v>
      </c>
      <c r="B4580" s="46" t="s">
        <v>5265</v>
      </c>
      <c r="C4580" s="7" t="s">
        <v>2670</v>
      </c>
      <c r="D4580" s="46" t="s">
        <v>5260</v>
      </c>
      <c r="E4580" s="46" t="s">
        <v>5261</v>
      </c>
      <c r="F4580" s="41" t="s">
        <v>238</v>
      </c>
      <c r="G4580" s="41" t="s">
        <v>239</v>
      </c>
      <c r="H4580" s="65">
        <v>3.27</v>
      </c>
      <c r="I4580" t="s">
        <v>431</v>
      </c>
      <c r="K4580" s="46"/>
      <c r="L4580" s="46" t="s">
        <v>5266</v>
      </c>
      <c r="M4580" t="s">
        <v>583</v>
      </c>
      <c r="N4580" s="40"/>
      <c r="O4580" s="40"/>
      <c r="P4580" s="40"/>
      <c r="Q4580" s="40"/>
      <c r="R4580" s="39"/>
      <c r="S4580" s="39"/>
      <c r="T4580" s="39"/>
      <c r="U4580" s="40"/>
      <c r="V4580" s="39"/>
      <c r="W4580" s="69"/>
      <c r="Y4580" t="s">
        <v>40</v>
      </c>
      <c r="AA4580">
        <v>89204</v>
      </c>
      <c r="AB4580" t="b">
        <f>if((W4580=""),false,true)</f>
        <v>0</v>
      </c>
      <c r="AD4580" s="8"/>
    </row>
    <row r="4581" ht="14.25" customHeight="1">
      <c r="A4581" s="38">
        <v>98</v>
      </c>
      <c r="B4581" s="44" t="s">
        <v>5259</v>
      </c>
      <c r="C4581" s="46" t="s">
        <v>1277</v>
      </c>
      <c r="D4581" s="46" t="s">
        <v>5260</v>
      </c>
      <c r="E4581" s="46" t="s">
        <v>5261</v>
      </c>
      <c r="F4581" s="41" t="s">
        <v>434</v>
      </c>
      <c r="G4581" s="41" t="s">
        <v>435</v>
      </c>
      <c r="H4581" s="65">
        <v>3.62</v>
      </c>
      <c r="I4581" t="s">
        <v>431</v>
      </c>
      <c r="K4581" s="46"/>
      <c r="L4581" s="46" t="s">
        <v>5267</v>
      </c>
      <c r="M4581" t="s">
        <v>583</v>
      </c>
      <c r="N4581" s="40"/>
      <c r="O4581" s="40"/>
      <c r="P4581" s="40"/>
      <c r="Q4581" s="40"/>
      <c r="R4581" s="39"/>
      <c r="S4581" s="39"/>
      <c r="T4581" s="39"/>
      <c r="U4581" s="40"/>
      <c r="V4581" s="39"/>
      <c r="W4581" s="69"/>
      <c r="Y4581" t="s">
        <v>40</v>
      </c>
      <c r="AA4581">
        <v>89204</v>
      </c>
      <c r="AB4581" t="b">
        <f>if((W4581=""),false,true)</f>
        <v>0</v>
      </c>
      <c r="AD4581" s="8"/>
    </row>
    <row r="4582" ht="14.25" customHeight="1">
      <c r="A4582" s="38">
        <v>1287</v>
      </c>
      <c r="B4582" s="46" t="s">
        <v>53</v>
      </c>
      <c r="C4582" s="46" t="s">
        <v>45</v>
      </c>
      <c r="D4582" s="46" t="s">
        <v>5268</v>
      </c>
      <c r="E4582" s="46" t="s">
        <v>5269</v>
      </c>
      <c r="F4582" t="s">
        <v>48</v>
      </c>
      <c r="G4582" s="46" t="s">
        <v>49</v>
      </c>
      <c r="H4582">
        <v>0.004786300923</v>
      </c>
      <c r="I4582" t="s">
        <v>37</v>
      </c>
      <c r="L4582" t="s">
        <v>50</v>
      </c>
      <c r="M4582" t="s">
        <v>39</v>
      </c>
      <c r="N4582" s="40"/>
      <c r="O4582" s="40"/>
      <c r="P4582" s="40"/>
      <c r="Q4582" s="40"/>
      <c r="R4582" s="39"/>
      <c r="S4582" s="39"/>
      <c r="T4582" s="39"/>
      <c r="U4582" s="40"/>
      <c r="V4582" s="39"/>
      <c r="W4582" s="69"/>
      <c r="Y4582" t="s">
        <v>40</v>
      </c>
      <c r="AA4582">
        <v>58234</v>
      </c>
      <c r="AB4582" s="46" t="b">
        <v>0</v>
      </c>
      <c r="AD4582" s="8"/>
    </row>
    <row r="4583" ht="14.25" customHeight="1">
      <c r="A4583" s="38">
        <v>1287</v>
      </c>
      <c r="B4583" s="46" t="s">
        <v>53</v>
      </c>
      <c r="C4583" s="46" t="s">
        <v>45</v>
      </c>
      <c r="D4583" s="46" t="s">
        <v>5270</v>
      </c>
      <c r="E4583" s="46" t="s">
        <v>5271</v>
      </c>
      <c r="F4583" t="s">
        <v>48</v>
      </c>
      <c r="G4583" s="46" t="s">
        <v>49</v>
      </c>
      <c r="H4583">
        <v>0.000035481339</v>
      </c>
      <c r="I4583" t="s">
        <v>37</v>
      </c>
      <c r="L4583" t="s">
        <v>50</v>
      </c>
      <c r="M4583" t="s">
        <v>39</v>
      </c>
      <c r="N4583" s="40"/>
      <c r="O4583" s="40"/>
      <c r="P4583" s="40"/>
      <c r="Q4583" s="40"/>
      <c r="R4583" s="39"/>
      <c r="S4583" s="39"/>
      <c r="T4583" s="39"/>
      <c r="U4583" s="40"/>
      <c r="V4583" s="39"/>
      <c r="W4583" s="69"/>
      <c r="Y4583" t="s">
        <v>40</v>
      </c>
      <c r="AA4583">
        <v>10606098</v>
      </c>
      <c r="AB4583" s="46" t="b">
        <v>0</v>
      </c>
      <c r="AD4583" s="8"/>
    </row>
    <row r="4584" ht="14.25" customHeight="1">
      <c r="A4584" s="38">
        <v>1287</v>
      </c>
      <c r="B4584" s="46" t="s">
        <v>53</v>
      </c>
      <c r="C4584" s="46" t="s">
        <v>45</v>
      </c>
      <c r="D4584" s="46" t="s">
        <v>2099</v>
      </c>
      <c r="E4584" s="46" t="s">
        <v>4769</v>
      </c>
      <c r="F4584" t="s">
        <v>48</v>
      </c>
      <c r="G4584" s="46" t="s">
        <v>49</v>
      </c>
      <c r="H4584">
        <v>0.002818382931</v>
      </c>
      <c r="I4584" t="s">
        <v>37</v>
      </c>
      <c r="L4584" t="s">
        <v>50</v>
      </c>
      <c r="M4584" t="s">
        <v>39</v>
      </c>
      <c r="N4584" s="40"/>
      <c r="O4584" s="40"/>
      <c r="P4584" s="40"/>
      <c r="Q4584" s="40"/>
      <c r="R4584" s="39"/>
      <c r="S4584" s="39"/>
      <c r="T4584" s="39"/>
      <c r="U4584" s="40"/>
      <c r="V4584" s="39"/>
      <c r="W4584" s="69"/>
      <c r="Y4584" t="s">
        <v>294</v>
      </c>
      <c r="AA4584">
        <v>7673</v>
      </c>
      <c r="AB4584" s="46" t="b">
        <v>0</v>
      </c>
      <c r="AD4584" s="8"/>
    </row>
    <row r="4585" ht="14.25" customHeight="1">
      <c r="A4585" s="38">
        <v>1287</v>
      </c>
      <c r="B4585" s="46" t="s">
        <v>174</v>
      </c>
      <c r="C4585" s="46" t="s">
        <v>45</v>
      </c>
      <c r="D4585" s="46" t="s">
        <v>2099</v>
      </c>
      <c r="E4585" s="46" t="s">
        <v>5272</v>
      </c>
      <c r="F4585" t="s">
        <v>48</v>
      </c>
      <c r="G4585" s="46" t="s">
        <v>49</v>
      </c>
      <c r="H4585">
        <v>0.002818382931</v>
      </c>
      <c r="I4585" t="s">
        <v>37</v>
      </c>
      <c r="L4585" t="s">
        <v>50</v>
      </c>
      <c r="M4585" t="s">
        <v>39</v>
      </c>
      <c r="N4585" s="40"/>
      <c r="O4585" s="40"/>
      <c r="P4585" s="40"/>
      <c r="Q4585" s="40"/>
      <c r="R4585" s="39"/>
      <c r="S4585" s="39"/>
      <c r="T4585" s="39"/>
      <c r="U4585" s="40"/>
      <c r="V4585" s="39"/>
      <c r="W4585" s="69"/>
      <c r="Y4585" t="s">
        <v>294</v>
      </c>
      <c r="AA4585">
        <v>7673</v>
      </c>
      <c r="AB4585" s="46" t="b">
        <v>0</v>
      </c>
      <c r="AD4585" s="8"/>
    </row>
    <row r="4586" ht="14.25" customHeight="1">
      <c r="A4586" s="38">
        <v>1287</v>
      </c>
      <c r="B4586" s="46" t="s">
        <v>53</v>
      </c>
      <c r="C4586" s="46" t="s">
        <v>45</v>
      </c>
      <c r="D4586" s="46" t="s">
        <v>5273</v>
      </c>
      <c r="E4586" s="46" t="s">
        <v>5274</v>
      </c>
      <c r="F4586" t="s">
        <v>48</v>
      </c>
      <c r="G4586" s="46" t="s">
        <v>49</v>
      </c>
      <c r="H4586">
        <v>0.128824955169</v>
      </c>
      <c r="I4586" t="s">
        <v>37</v>
      </c>
      <c r="L4586" t="s">
        <v>50</v>
      </c>
      <c r="M4586" t="s">
        <v>39</v>
      </c>
      <c r="N4586" s="40"/>
      <c r="O4586" s="40"/>
      <c r="P4586" s="40"/>
      <c r="Q4586" s="40"/>
      <c r="R4586" s="39"/>
      <c r="S4586" s="39"/>
      <c r="T4586" s="39"/>
      <c r="U4586" s="40"/>
      <c r="V4586" s="39"/>
      <c r="W4586" s="69"/>
      <c r="Y4586" t="s">
        <v>294</v>
      </c>
      <c r="AA4586">
        <v>6093</v>
      </c>
      <c r="AB4586" s="46" t="b">
        <v>0</v>
      </c>
      <c r="AD4586" s="8"/>
    </row>
    <row r="4587" ht="14.25" customHeight="1">
      <c r="A4587" s="38">
        <v>1287</v>
      </c>
      <c r="B4587" s="46" t="s">
        <v>174</v>
      </c>
      <c r="C4587" s="46" t="s">
        <v>45</v>
      </c>
      <c r="D4587" s="46" t="s">
        <v>5273</v>
      </c>
      <c r="E4587" s="46" t="s">
        <v>5275</v>
      </c>
      <c r="F4587" t="s">
        <v>48</v>
      </c>
      <c r="G4587" s="46" t="s">
        <v>49</v>
      </c>
      <c r="H4587">
        <v>0.128824955169</v>
      </c>
      <c r="I4587" t="s">
        <v>37</v>
      </c>
      <c r="L4587" t="s">
        <v>50</v>
      </c>
      <c r="M4587" t="s">
        <v>39</v>
      </c>
      <c r="N4587" s="40"/>
      <c r="O4587" s="40"/>
      <c r="P4587" s="40"/>
      <c r="Q4587" s="40"/>
      <c r="R4587" s="39"/>
      <c r="S4587" s="39"/>
      <c r="T4587" s="39"/>
      <c r="U4587" s="40"/>
      <c r="V4587" s="39"/>
      <c r="W4587" s="69"/>
      <c r="Y4587" t="s">
        <v>294</v>
      </c>
      <c r="AA4587">
        <v>6093</v>
      </c>
      <c r="AB4587" s="46" t="b">
        <v>0</v>
      </c>
      <c r="AD4587" s="8"/>
    </row>
    <row r="4588" ht="14.25" customHeight="1">
      <c r="A4588" s="38">
        <v>1287</v>
      </c>
      <c r="B4588" s="46" t="s">
        <v>53</v>
      </c>
      <c r="C4588" s="46" t="s">
        <v>45</v>
      </c>
      <c r="D4588" s="46" t="s">
        <v>5276</v>
      </c>
      <c r="E4588" s="46" t="s">
        <v>5277</v>
      </c>
      <c r="F4588" t="s">
        <v>48</v>
      </c>
      <c r="G4588" s="46" t="s">
        <v>49</v>
      </c>
      <c r="H4588">
        <v>0.005011872336</v>
      </c>
      <c r="I4588" t="s">
        <v>37</v>
      </c>
      <c r="L4588" t="s">
        <v>50</v>
      </c>
      <c r="M4588" t="s">
        <v>39</v>
      </c>
      <c r="N4588" s="40"/>
      <c r="O4588" s="40"/>
      <c r="P4588" s="40"/>
      <c r="Q4588" s="40"/>
      <c r="R4588" s="39"/>
      <c r="S4588" s="39"/>
      <c r="T4588" s="39"/>
      <c r="U4588" s="40"/>
      <c r="V4588" s="39"/>
      <c r="W4588" s="69"/>
      <c r="Y4588" t="s">
        <v>294</v>
      </c>
      <c r="AA4588">
        <v>7672</v>
      </c>
      <c r="AB4588" s="46" t="b">
        <v>0</v>
      </c>
      <c r="AD4588" s="8"/>
    </row>
    <row r="4589" ht="14.25" customHeight="1">
      <c r="A4589" s="38">
        <v>1287</v>
      </c>
      <c r="B4589" s="46" t="s">
        <v>53</v>
      </c>
      <c r="C4589" s="46" t="s">
        <v>45</v>
      </c>
      <c r="D4589" s="46" t="s">
        <v>5278</v>
      </c>
      <c r="E4589" s="46" t="s">
        <v>5279</v>
      </c>
      <c r="F4589" t="s">
        <v>48</v>
      </c>
      <c r="G4589" s="46" t="s">
        <v>49</v>
      </c>
      <c r="H4589">
        <v>0.028840315031</v>
      </c>
      <c r="I4589" t="s">
        <v>37</v>
      </c>
      <c r="L4589" t="s">
        <v>50</v>
      </c>
      <c r="M4589" t="s">
        <v>39</v>
      </c>
      <c r="N4589" s="40"/>
      <c r="O4589" s="40"/>
      <c r="P4589" s="40"/>
      <c r="Q4589" s="40"/>
      <c r="R4589" s="39"/>
      <c r="S4589" s="39"/>
      <c r="T4589" s="39"/>
      <c r="U4589" s="40"/>
      <c r="V4589" s="39"/>
      <c r="W4589" s="69"/>
      <c r="Y4589" t="s">
        <v>294</v>
      </c>
      <c r="AA4589">
        <v>6119</v>
      </c>
      <c r="AB4589" s="46" t="b">
        <v>0</v>
      </c>
      <c r="AD4589" s="8"/>
    </row>
    <row r="4590" ht="14.25" customHeight="1">
      <c r="A4590" s="38">
        <v>1287</v>
      </c>
      <c r="B4590" s="46" t="s">
        <v>174</v>
      </c>
      <c r="C4590" s="46" t="s">
        <v>45</v>
      </c>
      <c r="D4590" s="46" t="s">
        <v>5278</v>
      </c>
      <c r="E4590" s="46" t="s">
        <v>5280</v>
      </c>
      <c r="F4590" t="s">
        <v>48</v>
      </c>
      <c r="G4590" s="46" t="s">
        <v>49</v>
      </c>
      <c r="H4590">
        <v>0.028840315031</v>
      </c>
      <c r="I4590" t="s">
        <v>37</v>
      </c>
      <c r="L4590" t="s">
        <v>50</v>
      </c>
      <c r="M4590" t="s">
        <v>39</v>
      </c>
      <c r="N4590" s="40"/>
      <c r="O4590" s="40"/>
      <c r="P4590" s="40"/>
      <c r="Q4590" s="40"/>
      <c r="R4590" s="39"/>
      <c r="S4590" s="39"/>
      <c r="T4590" s="39"/>
      <c r="U4590" s="40"/>
      <c r="V4590" s="39"/>
      <c r="W4590" s="69"/>
      <c r="Y4590" t="s">
        <v>294</v>
      </c>
      <c r="AA4590">
        <v>6119</v>
      </c>
      <c r="AB4590" s="46" t="b">
        <v>0</v>
      </c>
      <c r="AD4590" s="8"/>
    </row>
    <row r="4591" ht="14.25" customHeight="1">
      <c r="A4591" s="38">
        <v>1287</v>
      </c>
      <c r="B4591" s="46" t="s">
        <v>53</v>
      </c>
      <c r="C4591" s="46" t="s">
        <v>45</v>
      </c>
      <c r="D4591" s="46" t="s">
        <v>5281</v>
      </c>
      <c r="E4591" s="46" t="s">
        <v>5282</v>
      </c>
      <c r="F4591" t="s">
        <v>48</v>
      </c>
      <c r="G4591" s="46" t="s">
        <v>49</v>
      </c>
      <c r="H4591">
        <v>0.081283051616</v>
      </c>
      <c r="I4591" t="s">
        <v>37</v>
      </c>
      <c r="L4591" t="s">
        <v>50</v>
      </c>
      <c r="M4591" t="s">
        <v>39</v>
      </c>
      <c r="N4591" s="40"/>
      <c r="O4591" s="40"/>
      <c r="P4591" s="40"/>
      <c r="Q4591" s="40"/>
      <c r="R4591" s="39"/>
      <c r="S4591" s="39"/>
      <c r="T4591" s="39"/>
      <c r="U4591" s="40"/>
      <c r="V4591" s="39"/>
      <c r="W4591" s="69"/>
      <c r="Y4591" t="s">
        <v>294</v>
      </c>
      <c r="AA4591">
        <v>6092</v>
      </c>
      <c r="AB4591" s="46" t="b">
        <v>0</v>
      </c>
      <c r="AD4591" s="8"/>
    </row>
    <row r="4592" ht="14.25" customHeight="1">
      <c r="A4592" s="38">
        <v>1287</v>
      </c>
      <c r="B4592" s="46" t="s">
        <v>174</v>
      </c>
      <c r="C4592" s="46" t="s">
        <v>45</v>
      </c>
      <c r="D4592" s="46" t="s">
        <v>5281</v>
      </c>
      <c r="E4592" s="46" t="s">
        <v>5283</v>
      </c>
      <c r="F4592" t="s">
        <v>48</v>
      </c>
      <c r="G4592" s="46" t="s">
        <v>49</v>
      </c>
      <c r="H4592">
        <v>0.081283051616</v>
      </c>
      <c r="I4592" t="s">
        <v>37</v>
      </c>
      <c r="L4592" t="s">
        <v>50</v>
      </c>
      <c r="M4592" t="s">
        <v>39</v>
      </c>
      <c r="N4592" s="40"/>
      <c r="O4592" s="40"/>
      <c r="P4592" s="40"/>
      <c r="Q4592" s="40"/>
      <c r="R4592" s="39"/>
      <c r="S4592" s="39"/>
      <c r="T4592" s="39"/>
      <c r="U4592" s="40"/>
      <c r="V4592" s="39"/>
      <c r="W4592" s="69"/>
      <c r="Y4592" t="s">
        <v>294</v>
      </c>
      <c r="AA4592">
        <v>6092</v>
      </c>
      <c r="AB4592" s="46" t="b">
        <v>0</v>
      </c>
      <c r="AD4592" s="8"/>
    </row>
    <row r="4593" ht="14.25" customHeight="1">
      <c r="A4593" s="38">
        <v>1287</v>
      </c>
      <c r="B4593" s="46" t="s">
        <v>53</v>
      </c>
      <c r="C4593" s="46" t="s">
        <v>45</v>
      </c>
      <c r="D4593" s="46" t="s">
        <v>5284</v>
      </c>
      <c r="E4593" s="46" t="s">
        <v>5285</v>
      </c>
      <c r="F4593" t="s">
        <v>48</v>
      </c>
      <c r="G4593" s="46" t="s">
        <v>49</v>
      </c>
      <c r="H4593">
        <v>0.012302687708</v>
      </c>
      <c r="I4593" t="s">
        <v>37</v>
      </c>
      <c r="L4593" s="46" t="str">
        <f>((I4593&amp;A4593)&amp;"-")&amp;B4593</f>
        <v>REF1287-Wang 99 - S1</v>
      </c>
      <c r="M4593" t="s">
        <v>39</v>
      </c>
      <c r="N4593" s="40"/>
      <c r="O4593" s="40"/>
      <c r="P4593" s="40"/>
      <c r="Q4593" s="40"/>
      <c r="R4593" s="39"/>
      <c r="S4593" s="39"/>
      <c r="T4593" s="39"/>
      <c r="U4593" s="40"/>
      <c r="V4593" s="39"/>
      <c r="W4593" s="69"/>
      <c r="Y4593" t="s">
        <v>294</v>
      </c>
      <c r="AA4593">
        <v>13838404</v>
      </c>
      <c r="AB4593" s="46" t="b">
        <v>0</v>
      </c>
      <c r="AD4593" s="8"/>
    </row>
    <row r="4594" ht="14.25" customHeight="1">
      <c r="A4594" s="38">
        <v>1287</v>
      </c>
      <c r="B4594" s="46" t="s">
        <v>174</v>
      </c>
      <c r="C4594" s="46" t="s">
        <v>45</v>
      </c>
      <c r="D4594" s="46" t="s">
        <v>5284</v>
      </c>
      <c r="E4594" s="46" t="s">
        <v>5285</v>
      </c>
      <c r="F4594" t="s">
        <v>48</v>
      </c>
      <c r="G4594" s="46" t="s">
        <v>49</v>
      </c>
      <c r="H4594">
        <v>0.012302687708</v>
      </c>
      <c r="I4594" t="s">
        <v>37</v>
      </c>
      <c r="L4594" s="46" t="str">
        <f>((I4594&amp;A4594)&amp;"-")&amp;B4594</f>
        <v>REF1287-Wang 99 - S2</v>
      </c>
      <c r="M4594" t="s">
        <v>39</v>
      </c>
      <c r="N4594" s="40"/>
      <c r="O4594" s="40"/>
      <c r="P4594" s="40"/>
      <c r="Q4594" s="40"/>
      <c r="R4594" s="39"/>
      <c r="S4594" s="39"/>
      <c r="T4594" s="39"/>
      <c r="U4594" s="40"/>
      <c r="V4594" s="39"/>
      <c r="W4594" s="69"/>
      <c r="Y4594" t="s">
        <v>294</v>
      </c>
      <c r="AA4594">
        <v>13838404</v>
      </c>
      <c r="AB4594" s="46" t="b">
        <v>0</v>
      </c>
      <c r="AD4594" s="8"/>
    </row>
    <row r="4595" ht="14.25" customHeight="1">
      <c r="A4595" s="38">
        <v>1287</v>
      </c>
      <c r="B4595" s="46" t="s">
        <v>653</v>
      </c>
      <c r="C4595" s="46" t="s">
        <v>45</v>
      </c>
      <c r="D4595" s="46" t="s">
        <v>5286</v>
      </c>
      <c r="E4595" s="46" t="s">
        <v>5287</v>
      </c>
      <c r="F4595" t="s">
        <v>48</v>
      </c>
      <c r="G4595" s="46" t="s">
        <v>49</v>
      </c>
      <c r="H4595">
        <v>0.000088064323</v>
      </c>
      <c r="I4595" t="s">
        <v>37</v>
      </c>
      <c r="L4595" t="s">
        <v>50</v>
      </c>
      <c r="M4595" t="s">
        <v>39</v>
      </c>
      <c r="N4595" s="40"/>
      <c r="O4595" s="40"/>
      <c r="P4595" s="40"/>
      <c r="Q4595" s="40"/>
      <c r="R4595" s="39"/>
      <c r="S4595" s="39"/>
      <c r="T4595" s="39"/>
      <c r="U4595" s="40"/>
      <c r="V4595" s="39"/>
      <c r="W4595" s="69"/>
      <c r="Y4595" t="s">
        <v>40</v>
      </c>
      <c r="AA4595">
        <v>12692</v>
      </c>
      <c r="AB4595" s="46" t="b">
        <v>0</v>
      </c>
      <c r="AD4595" s="8"/>
    </row>
    <row r="4596" ht="14.25" customHeight="1">
      <c r="A4596" s="38">
        <v>1155</v>
      </c>
      <c r="B4596" s="46" t="s">
        <v>5288</v>
      </c>
      <c r="C4596" s="46" t="s">
        <v>2403</v>
      </c>
      <c r="D4596" s="11" t="s">
        <v>5289</v>
      </c>
      <c r="E4596" s="11" t="s">
        <v>5290</v>
      </c>
      <c r="F4596" s="7" t="s">
        <v>429</v>
      </c>
      <c r="G4596" s="7" t="s">
        <v>590</v>
      </c>
      <c r="H4596">
        <v>0.062713</v>
      </c>
      <c r="I4596" t="s">
        <v>37</v>
      </c>
      <c r="K4596" s="47" t="s">
        <v>43</v>
      </c>
      <c r="L4596" s="47" t="s">
        <v>5291</v>
      </c>
      <c r="M4596" t="s">
        <v>39</v>
      </c>
      <c r="N4596" s="71"/>
      <c r="O4596" s="71"/>
      <c r="P4596" s="71"/>
      <c r="Q4596" s="71"/>
      <c r="R4596" s="29"/>
      <c r="S4596" s="29"/>
      <c r="T4596" s="29"/>
      <c r="U4596" s="71"/>
      <c r="V4596" s="29"/>
      <c r="W4596" s="60"/>
      <c r="Y4596" t="s">
        <v>40</v>
      </c>
      <c r="AA4596">
        <v>4444479</v>
      </c>
      <c r="AB4596" t="b">
        <f>if((W4596=""),false,true)</f>
        <v>0</v>
      </c>
      <c r="AD4596" s="37"/>
    </row>
    <row r="4597" ht="14.25" customHeight="1">
      <c r="A4597" s="38">
        <v>1155</v>
      </c>
      <c r="B4597" s="46" t="s">
        <v>5288</v>
      </c>
      <c r="C4597" s="46" t="s">
        <v>2403</v>
      </c>
      <c r="D4597" s="11" t="s">
        <v>5289</v>
      </c>
      <c r="E4597" s="11" t="s">
        <v>5290</v>
      </c>
      <c r="F4597" s="7" t="s">
        <v>2084</v>
      </c>
      <c r="G4597" s="7" t="s">
        <v>2085</v>
      </c>
      <c r="H4597">
        <v>0.000186</v>
      </c>
      <c r="I4597" t="s">
        <v>37</v>
      </c>
      <c r="K4597" s="47" t="s">
        <v>43</v>
      </c>
      <c r="L4597" s="47" t="s">
        <v>5291</v>
      </c>
      <c r="M4597" t="s">
        <v>39</v>
      </c>
      <c r="N4597" s="71"/>
      <c r="O4597" s="71"/>
      <c r="P4597" s="71"/>
      <c r="Q4597" s="71"/>
      <c r="R4597" s="29"/>
      <c r="S4597" s="29"/>
      <c r="T4597" s="29"/>
      <c r="U4597" s="71"/>
      <c r="V4597" s="29"/>
      <c r="W4597" s="60"/>
      <c r="Y4597" t="s">
        <v>40</v>
      </c>
      <c r="AA4597">
        <v>4444479</v>
      </c>
      <c r="AB4597" t="b">
        <f>if((W4597=""),false,true)</f>
        <v>0</v>
      </c>
      <c r="AD4597" s="37"/>
    </row>
    <row r="4598" ht="14.25" customHeight="1">
      <c r="A4598" s="38">
        <v>1155</v>
      </c>
      <c r="B4598" s="46" t="s">
        <v>5288</v>
      </c>
      <c r="C4598" s="46" t="s">
        <v>2403</v>
      </c>
      <c r="D4598" s="11" t="s">
        <v>5289</v>
      </c>
      <c r="E4598" s="11" t="s">
        <v>5290</v>
      </c>
      <c r="F4598" s="7" t="s">
        <v>2087</v>
      </c>
      <c r="G4598" s="7" t="s">
        <v>2085</v>
      </c>
      <c r="H4598">
        <v>0.000472</v>
      </c>
      <c r="I4598" t="s">
        <v>37</v>
      </c>
      <c r="K4598" s="47" t="s">
        <v>43</v>
      </c>
      <c r="L4598" s="47" t="s">
        <v>5291</v>
      </c>
      <c r="M4598" t="s">
        <v>39</v>
      </c>
      <c r="N4598" s="71"/>
      <c r="O4598" s="71"/>
      <c r="P4598" s="71"/>
      <c r="Q4598" s="71"/>
      <c r="R4598" s="29"/>
      <c r="S4598" s="29"/>
      <c r="T4598" s="29"/>
      <c r="U4598" s="71"/>
      <c r="V4598" s="29"/>
      <c r="W4598" s="60"/>
      <c r="Y4598" t="s">
        <v>40</v>
      </c>
      <c r="AA4598">
        <v>4444479</v>
      </c>
      <c r="AB4598" t="b">
        <f>if((W4598=""),false,true)</f>
        <v>0</v>
      </c>
      <c r="AD4598" s="37"/>
    </row>
    <row r="4599" ht="14.25" customHeight="1">
      <c r="A4599" s="38">
        <v>1155</v>
      </c>
      <c r="B4599" s="46" t="s">
        <v>5288</v>
      </c>
      <c r="C4599" s="46" t="s">
        <v>2403</v>
      </c>
      <c r="D4599" s="11" t="s">
        <v>5289</v>
      </c>
      <c r="E4599" s="11" t="s">
        <v>5290</v>
      </c>
      <c r="F4599" s="7" t="s">
        <v>2088</v>
      </c>
      <c r="G4599" s="7" t="s">
        <v>2085</v>
      </c>
      <c r="H4599">
        <v>0.001394</v>
      </c>
      <c r="I4599" t="s">
        <v>37</v>
      </c>
      <c r="K4599" s="47" t="s">
        <v>43</v>
      </c>
      <c r="L4599" s="47" t="s">
        <v>5291</v>
      </c>
      <c r="M4599" t="s">
        <v>39</v>
      </c>
      <c r="N4599" s="71"/>
      <c r="O4599" s="71"/>
      <c r="P4599" s="71"/>
      <c r="Q4599" s="71"/>
      <c r="R4599" s="29"/>
      <c r="S4599" s="29"/>
      <c r="T4599" s="29"/>
      <c r="U4599" s="71"/>
      <c r="V4599" s="29"/>
      <c r="W4599" s="60"/>
      <c r="Y4599" t="s">
        <v>40</v>
      </c>
      <c r="AA4599">
        <v>4444479</v>
      </c>
      <c r="AB4599" t="b">
        <f>if((W4599=""),false,true)</f>
        <v>0</v>
      </c>
      <c r="AD4599" s="37"/>
    </row>
    <row r="4600" ht="14.25" customHeight="1">
      <c r="A4600" s="38">
        <v>1155</v>
      </c>
      <c r="B4600" s="46" t="s">
        <v>5288</v>
      </c>
      <c r="C4600" s="46" t="s">
        <v>2403</v>
      </c>
      <c r="D4600" s="11" t="s">
        <v>5289</v>
      </c>
      <c r="E4600" s="11" t="s">
        <v>5290</v>
      </c>
      <c r="F4600" s="7" t="s">
        <v>2089</v>
      </c>
      <c r="G4600" s="7" t="s">
        <v>2085</v>
      </c>
      <c r="H4600">
        <v>0.003298</v>
      </c>
      <c r="I4600" t="s">
        <v>37</v>
      </c>
      <c r="K4600" s="47" t="s">
        <v>43</v>
      </c>
      <c r="L4600" s="47" t="s">
        <v>5291</v>
      </c>
      <c r="M4600" t="s">
        <v>39</v>
      </c>
      <c r="N4600" s="71"/>
      <c r="O4600" s="71"/>
      <c r="P4600" s="71"/>
      <c r="Q4600" s="71"/>
      <c r="R4600" s="29"/>
      <c r="S4600" s="29"/>
      <c r="T4600" s="29"/>
      <c r="U4600" s="71"/>
      <c r="V4600" s="29"/>
      <c r="W4600" s="60"/>
      <c r="Y4600" t="s">
        <v>40</v>
      </c>
      <c r="AA4600">
        <v>4444479</v>
      </c>
      <c r="AB4600" t="b">
        <f>if((W4600=""),false,true)</f>
        <v>0</v>
      </c>
      <c r="AD4600" s="37"/>
    </row>
    <row r="4601" ht="14.25" customHeight="1">
      <c r="A4601" s="38">
        <v>1155</v>
      </c>
      <c r="B4601" s="46" t="s">
        <v>5288</v>
      </c>
      <c r="C4601" s="46" t="s">
        <v>2403</v>
      </c>
      <c r="D4601" s="11" t="s">
        <v>5289</v>
      </c>
      <c r="E4601" s="11" t="s">
        <v>5290</v>
      </c>
      <c r="F4601" s="7" t="s">
        <v>2090</v>
      </c>
      <c r="G4601" s="7" t="s">
        <v>2085</v>
      </c>
      <c r="H4601">
        <v>0.010917</v>
      </c>
      <c r="I4601" t="s">
        <v>37</v>
      </c>
      <c r="K4601" s="47" t="s">
        <v>43</v>
      </c>
      <c r="L4601" s="47" t="s">
        <v>5291</v>
      </c>
      <c r="M4601" t="s">
        <v>39</v>
      </c>
      <c r="N4601" s="71"/>
      <c r="O4601" s="71"/>
      <c r="P4601" s="71"/>
      <c r="Q4601" s="71"/>
      <c r="R4601" s="29"/>
      <c r="S4601" s="29"/>
      <c r="T4601" s="29"/>
      <c r="U4601" s="71"/>
      <c r="V4601" s="29"/>
      <c r="W4601" s="60"/>
      <c r="Y4601" t="s">
        <v>40</v>
      </c>
      <c r="AA4601">
        <v>4444479</v>
      </c>
      <c r="AB4601" t="b">
        <f>if((W4601=""),false,true)</f>
        <v>0</v>
      </c>
      <c r="AD4601" s="37"/>
    </row>
    <row r="4602" ht="14.25" customHeight="1">
      <c r="A4602" s="38">
        <v>1155</v>
      </c>
      <c r="B4602" s="46" t="s">
        <v>5288</v>
      </c>
      <c r="C4602" s="46" t="s">
        <v>2403</v>
      </c>
      <c r="D4602" s="11" t="s">
        <v>5289</v>
      </c>
      <c r="E4602" s="11" t="s">
        <v>5290</v>
      </c>
      <c r="F4602" s="7" t="s">
        <v>2091</v>
      </c>
      <c r="G4602" s="7" t="s">
        <v>2085</v>
      </c>
      <c r="H4602">
        <v>0.019743</v>
      </c>
      <c r="I4602" t="s">
        <v>37</v>
      </c>
      <c r="K4602" s="47" t="s">
        <v>43</v>
      </c>
      <c r="L4602" s="47" t="s">
        <v>5291</v>
      </c>
      <c r="M4602" t="s">
        <v>39</v>
      </c>
      <c r="N4602" s="71"/>
      <c r="O4602" s="71"/>
      <c r="P4602" s="71"/>
      <c r="Q4602" s="71"/>
      <c r="R4602" s="29"/>
      <c r="S4602" s="29"/>
      <c r="T4602" s="29"/>
      <c r="U4602" s="71"/>
      <c r="V4602" s="29"/>
      <c r="W4602" s="60"/>
      <c r="Y4602" t="s">
        <v>40</v>
      </c>
      <c r="AA4602">
        <v>4444479</v>
      </c>
      <c r="AB4602" t="b">
        <f>if((W4602=""),false,true)</f>
        <v>0</v>
      </c>
      <c r="AD4602" s="37"/>
    </row>
    <row r="4603" ht="14.25" customHeight="1">
      <c r="A4603" s="38">
        <v>1155</v>
      </c>
      <c r="B4603" s="46" t="s">
        <v>5288</v>
      </c>
      <c r="C4603" s="46" t="s">
        <v>2403</v>
      </c>
      <c r="D4603" s="11" t="s">
        <v>5289</v>
      </c>
      <c r="E4603" s="11" t="s">
        <v>5290</v>
      </c>
      <c r="F4603" s="7" t="s">
        <v>2092</v>
      </c>
      <c r="G4603" s="7" t="s">
        <v>2085</v>
      </c>
      <c r="H4603">
        <v>0.041461</v>
      </c>
      <c r="I4603" t="s">
        <v>37</v>
      </c>
      <c r="K4603" s="47" t="s">
        <v>43</v>
      </c>
      <c r="L4603" s="47" t="s">
        <v>5291</v>
      </c>
      <c r="M4603" t="s">
        <v>39</v>
      </c>
      <c r="N4603" s="71"/>
      <c r="O4603" s="71"/>
      <c r="P4603" s="71"/>
      <c r="Q4603" s="71"/>
      <c r="R4603" s="29"/>
      <c r="S4603" s="29"/>
      <c r="T4603" s="29"/>
      <c r="U4603" s="71"/>
      <c r="V4603" s="29"/>
      <c r="W4603" s="60"/>
      <c r="Y4603" t="s">
        <v>40</v>
      </c>
      <c r="AA4603">
        <v>4444479</v>
      </c>
      <c r="AB4603" t="b">
        <f>if((W4603=""),false,true)</f>
        <v>0</v>
      </c>
      <c r="AD4603" s="37"/>
    </row>
    <row r="4604" ht="14.25" customHeight="1">
      <c r="A4604" s="38">
        <v>1155</v>
      </c>
      <c r="B4604" s="46" t="s">
        <v>5288</v>
      </c>
      <c r="C4604" s="46" t="s">
        <v>2403</v>
      </c>
      <c r="D4604" s="11" t="s">
        <v>5289</v>
      </c>
      <c r="E4604" s="11" t="s">
        <v>5290</v>
      </c>
      <c r="F4604" s="7" t="s">
        <v>2093</v>
      </c>
      <c r="G4604" s="7" t="s">
        <v>2085</v>
      </c>
      <c r="H4604">
        <v>0.072004</v>
      </c>
      <c r="I4604" t="s">
        <v>37</v>
      </c>
      <c r="K4604" s="47" t="s">
        <v>43</v>
      </c>
      <c r="L4604" s="47" t="s">
        <v>5291</v>
      </c>
      <c r="M4604" t="s">
        <v>39</v>
      </c>
      <c r="N4604" s="71"/>
      <c r="O4604" s="71"/>
      <c r="P4604" s="71"/>
      <c r="Q4604" s="71"/>
      <c r="R4604" s="29"/>
      <c r="S4604" s="29"/>
      <c r="T4604" s="29"/>
      <c r="U4604" s="71"/>
      <c r="V4604" s="29"/>
      <c r="W4604" s="60"/>
      <c r="Y4604" t="s">
        <v>40</v>
      </c>
      <c r="AA4604">
        <v>4444479</v>
      </c>
      <c r="AB4604" t="b">
        <f>if((W4604=""),false,true)</f>
        <v>0</v>
      </c>
      <c r="AD4604" s="37"/>
    </row>
    <row r="4605" ht="14.25" customHeight="1">
      <c r="A4605" s="38">
        <v>1155</v>
      </c>
      <c r="B4605" s="46" t="s">
        <v>5288</v>
      </c>
      <c r="C4605" s="46" t="s">
        <v>2403</v>
      </c>
      <c r="D4605" s="11" t="s">
        <v>5289</v>
      </c>
      <c r="E4605" s="11" t="s">
        <v>5290</v>
      </c>
      <c r="F4605" s="7" t="s">
        <v>2094</v>
      </c>
      <c r="G4605" s="7" t="s">
        <v>2085</v>
      </c>
      <c r="H4605">
        <v>0.081295</v>
      </c>
      <c r="I4605" t="s">
        <v>37</v>
      </c>
      <c r="K4605" s="47" t="s">
        <v>43</v>
      </c>
      <c r="L4605" s="47" t="s">
        <v>5291</v>
      </c>
      <c r="M4605" t="s">
        <v>39</v>
      </c>
      <c r="N4605" s="71"/>
      <c r="O4605" s="71"/>
      <c r="P4605" s="71"/>
      <c r="Q4605" s="71"/>
      <c r="R4605" s="29"/>
      <c r="S4605" s="29"/>
      <c r="T4605" s="29"/>
      <c r="U4605" s="71"/>
      <c r="V4605" s="29"/>
      <c r="W4605" s="60"/>
      <c r="Y4605" t="s">
        <v>40</v>
      </c>
      <c r="AA4605">
        <v>4444479</v>
      </c>
      <c r="AB4605" t="b">
        <f>if((W4605=""),false,true)</f>
        <v>0</v>
      </c>
      <c r="AD4605" s="37"/>
    </row>
    <row r="4606" ht="14.25" customHeight="1">
      <c r="A4606" s="38">
        <v>1155</v>
      </c>
      <c r="B4606" s="46" t="s">
        <v>5288</v>
      </c>
      <c r="C4606" s="46" t="s">
        <v>2403</v>
      </c>
      <c r="D4606" s="11" t="s">
        <v>5289</v>
      </c>
      <c r="E4606" s="11" t="s">
        <v>5290</v>
      </c>
      <c r="F4606" s="7" t="s">
        <v>48</v>
      </c>
      <c r="G4606" s="7" t="s">
        <v>49</v>
      </c>
      <c r="H4606">
        <v>0.000065</v>
      </c>
      <c r="I4606" t="s">
        <v>37</v>
      </c>
      <c r="K4606" s="47" t="s">
        <v>43</v>
      </c>
      <c r="L4606" s="47" t="s">
        <v>5291</v>
      </c>
      <c r="M4606" t="s">
        <v>39</v>
      </c>
      <c r="N4606" s="71"/>
      <c r="O4606" s="71"/>
      <c r="P4606" s="71"/>
      <c r="Q4606" s="71"/>
      <c r="R4606" s="29"/>
      <c r="S4606" s="29"/>
      <c r="T4606" s="29"/>
      <c r="U4606" s="71"/>
      <c r="V4606" s="29"/>
      <c r="W4606" s="60"/>
      <c r="Y4606" t="s">
        <v>40</v>
      </c>
      <c r="AA4606">
        <v>4444479</v>
      </c>
      <c r="AB4606" t="b">
        <f>if((W4606=""),false,true)</f>
        <v>0</v>
      </c>
      <c r="AD4606" s="37"/>
    </row>
    <row r="4607" ht="14.25" customHeight="1">
      <c r="A4607" s="38">
        <v>1268</v>
      </c>
      <c r="B4607" s="46" t="s">
        <v>3548</v>
      </c>
      <c r="C4607" s="46" t="s">
        <v>3549</v>
      </c>
      <c r="D4607" s="46" t="s">
        <v>5289</v>
      </c>
      <c r="E4607" s="46" t="s">
        <v>5290</v>
      </c>
      <c r="F4607" s="7" t="s">
        <v>1281</v>
      </c>
      <c r="G4607" s="7" t="s">
        <v>2411</v>
      </c>
      <c r="H4607">
        <v>0.727508472845613</v>
      </c>
      <c r="I4607" t="s">
        <v>37</v>
      </c>
      <c r="K4607" t="s">
        <v>43</v>
      </c>
      <c r="L4607" t="s">
        <v>3553</v>
      </c>
      <c r="M4607" t="s">
        <v>39</v>
      </c>
      <c r="N4607" s="40"/>
      <c r="O4607" s="40"/>
      <c r="P4607" s="40"/>
      <c r="Q4607" s="40"/>
      <c r="R4607" s="39"/>
      <c r="S4607" s="39"/>
      <c r="T4607" s="39"/>
      <c r="U4607" s="40"/>
      <c r="V4607" s="39"/>
      <c r="W4607" s="69"/>
      <c r="Y4607" t="s">
        <v>40</v>
      </c>
      <c r="AA4607">
        <v>4444479</v>
      </c>
      <c r="AB4607" s="46" t="b">
        <f>if((W4607=""),false,true)</f>
        <v>0</v>
      </c>
      <c r="AD4607" s="8"/>
    </row>
    <row r="4608" ht="14.25" customHeight="1">
      <c r="A4608" s="38">
        <v>1049</v>
      </c>
      <c r="B4608" s="46" t="s">
        <v>922</v>
      </c>
      <c r="C4608" s="46" t="s">
        <v>923</v>
      </c>
      <c r="D4608" s="11" t="s">
        <v>5292</v>
      </c>
      <c r="E4608" s="46" t="s">
        <v>5293</v>
      </c>
      <c r="F4608" s="7" t="s">
        <v>924</v>
      </c>
      <c r="G4608" s="7" t="s">
        <v>925</v>
      </c>
      <c r="H4608">
        <v>0.30130060241861</v>
      </c>
      <c r="I4608" t="s">
        <v>37</v>
      </c>
      <c r="K4608" s="47" t="s">
        <v>43</v>
      </c>
      <c r="L4608" s="47" t="s">
        <v>926</v>
      </c>
      <c r="M4608" t="s">
        <v>39</v>
      </c>
      <c r="N4608" s="71"/>
      <c r="O4608" s="71"/>
      <c r="P4608" s="71"/>
      <c r="Q4608" s="71"/>
      <c r="R4608" s="29"/>
      <c r="S4608" s="29"/>
      <c r="T4608" s="29"/>
      <c r="U4608" s="71"/>
      <c r="V4608" s="29"/>
      <c r="W4608" s="60"/>
      <c r="Y4608" t="s">
        <v>40</v>
      </c>
      <c r="AA4608" s="21">
        <v>2377</v>
      </c>
      <c r="AB4608" t="b">
        <f>if((W4608=""),false,true)</f>
        <v>0</v>
      </c>
      <c r="AD4608" s="37"/>
    </row>
    <row r="4609" ht="14.25" customHeight="1">
      <c r="A4609" s="38">
        <v>1049</v>
      </c>
      <c r="B4609" s="46" t="s">
        <v>922</v>
      </c>
      <c r="C4609" s="46" t="s">
        <v>923</v>
      </c>
      <c r="D4609" s="11" t="s">
        <v>5292</v>
      </c>
      <c r="E4609" s="11" t="s">
        <v>5293</v>
      </c>
      <c r="F4609" s="7" t="s">
        <v>927</v>
      </c>
      <c r="G4609" s="7" t="s">
        <v>928</v>
      </c>
      <c r="H4609">
        <v>0.000333426412763</v>
      </c>
      <c r="I4609" t="s">
        <v>37</v>
      </c>
      <c r="K4609" s="47" t="s">
        <v>43</v>
      </c>
      <c r="L4609" s="47" t="s">
        <v>926</v>
      </c>
      <c r="M4609" t="s">
        <v>39</v>
      </c>
      <c r="N4609" s="71"/>
      <c r="O4609" s="71"/>
      <c r="P4609" s="71"/>
      <c r="Q4609" s="71"/>
      <c r="R4609" s="29"/>
      <c r="S4609" s="29"/>
      <c r="T4609" s="29"/>
      <c r="U4609" s="71"/>
      <c r="V4609" s="29"/>
      <c r="W4609" s="60"/>
      <c r="Y4609" t="s">
        <v>40</v>
      </c>
      <c r="AA4609">
        <v>2377</v>
      </c>
      <c r="AB4609" t="b">
        <f>if((W4609=""),false,true)</f>
        <v>0</v>
      </c>
      <c r="AD4609" s="37"/>
    </row>
    <row r="4610" ht="14.25" customHeight="1">
      <c r="A4610" s="38">
        <v>1049</v>
      </c>
      <c r="B4610" s="46" t="s">
        <v>922</v>
      </c>
      <c r="C4610" s="46" t="s">
        <v>923</v>
      </c>
      <c r="D4610" s="11" t="s">
        <v>5292</v>
      </c>
      <c r="E4610" s="11" t="s">
        <v>5293</v>
      </c>
      <c r="F4610" s="7" t="s">
        <v>929</v>
      </c>
      <c r="G4610" s="7" t="s">
        <v>928</v>
      </c>
      <c r="H4610">
        <v>0.006622165037018</v>
      </c>
      <c r="I4610" t="s">
        <v>37</v>
      </c>
      <c r="K4610" s="47" t="s">
        <v>43</v>
      </c>
      <c r="L4610" s="47" t="s">
        <v>926</v>
      </c>
      <c r="M4610" t="s">
        <v>39</v>
      </c>
      <c r="N4610" s="71"/>
      <c r="O4610" s="71"/>
      <c r="P4610" s="71"/>
      <c r="Q4610" s="71"/>
      <c r="R4610" s="29"/>
      <c r="S4610" s="29"/>
      <c r="T4610" s="29"/>
      <c r="U4610" s="71"/>
      <c r="V4610" s="29"/>
      <c r="W4610" s="60"/>
      <c r="Y4610" t="s">
        <v>40</v>
      </c>
      <c r="AA4610">
        <v>2377</v>
      </c>
      <c r="AB4610" t="b">
        <f>if((W4610=""),false,true)</f>
        <v>0</v>
      </c>
      <c r="AD4610" s="37"/>
    </row>
    <row r="4611" ht="14.25" customHeight="1">
      <c r="A4611" s="38">
        <v>1049</v>
      </c>
      <c r="B4611" s="46" t="s">
        <v>922</v>
      </c>
      <c r="C4611" s="46" t="s">
        <v>923</v>
      </c>
      <c r="D4611" s="11" t="s">
        <v>5292</v>
      </c>
      <c r="E4611" s="11" t="s">
        <v>5293</v>
      </c>
      <c r="F4611" s="7" t="s">
        <v>930</v>
      </c>
      <c r="G4611" s="7" t="s">
        <v>928</v>
      </c>
      <c r="H4611">
        <v>0.10990058394325</v>
      </c>
      <c r="I4611" t="s">
        <v>37</v>
      </c>
      <c r="K4611" s="47" t="s">
        <v>43</v>
      </c>
      <c r="L4611" s="47" t="s">
        <v>926</v>
      </c>
      <c r="M4611" t="s">
        <v>39</v>
      </c>
      <c r="N4611" s="71"/>
      <c r="O4611" s="71"/>
      <c r="P4611" s="71"/>
      <c r="Q4611" s="71"/>
      <c r="R4611" s="29"/>
      <c r="S4611" s="29"/>
      <c r="T4611" s="29"/>
      <c r="U4611" s="71"/>
      <c r="V4611" s="29"/>
      <c r="W4611" s="60"/>
      <c r="Y4611" t="s">
        <v>40</v>
      </c>
      <c r="AA4611">
        <v>2377</v>
      </c>
      <c r="AB4611" t="b">
        <f>if((W4611=""),false,true)</f>
        <v>0</v>
      </c>
      <c r="AD4611" s="37"/>
    </row>
    <row r="4612" ht="14.25" customHeight="1">
      <c r="A4612" s="38">
        <v>1049</v>
      </c>
      <c r="B4612" s="46" t="s">
        <v>922</v>
      </c>
      <c r="C4612" s="46" t="s">
        <v>923</v>
      </c>
      <c r="D4612" s="11" t="s">
        <v>5292</v>
      </c>
      <c r="E4612" s="11" t="s">
        <v>5293</v>
      </c>
      <c r="F4612" s="11" t="s">
        <v>48</v>
      </c>
      <c r="G4612" s="11" t="s">
        <v>49</v>
      </c>
      <c r="H4612">
        <v>0.000076207901003</v>
      </c>
      <c r="I4612" t="s">
        <v>37</v>
      </c>
      <c r="K4612" s="47" t="s">
        <v>43</v>
      </c>
      <c r="L4612" s="47" t="s">
        <v>926</v>
      </c>
      <c r="M4612" t="s">
        <v>39</v>
      </c>
      <c r="N4612" s="71"/>
      <c r="O4612" s="71"/>
      <c r="P4612" s="71"/>
      <c r="Q4612" s="71"/>
      <c r="R4612" s="29"/>
      <c r="S4612" s="29"/>
      <c r="T4612" s="29"/>
      <c r="U4612" s="71"/>
      <c r="V4612" s="29"/>
      <c r="W4612" s="60"/>
      <c r="Y4612" t="s">
        <v>40</v>
      </c>
      <c r="AA4612">
        <v>2377</v>
      </c>
      <c r="AB4612" t="b">
        <f>if((W4612=""),false,true)</f>
        <v>0</v>
      </c>
      <c r="AD4612" s="37"/>
    </row>
    <row r="4613" ht="14.25" customHeight="1">
      <c r="A4613" s="38">
        <v>1287</v>
      </c>
      <c r="B4613" s="46" t="s">
        <v>53</v>
      </c>
      <c r="C4613" s="46" t="s">
        <v>45</v>
      </c>
      <c r="D4613" s="46" t="s">
        <v>5294</v>
      </c>
      <c r="E4613" s="46" t="s">
        <v>5295</v>
      </c>
      <c r="F4613" t="s">
        <v>48</v>
      </c>
      <c r="G4613" s="46" t="s">
        <v>49</v>
      </c>
      <c r="H4613">
        <v>0.000069183097</v>
      </c>
      <c r="I4613" t="s">
        <v>37</v>
      </c>
      <c r="L4613" t="s">
        <v>50</v>
      </c>
      <c r="M4613" t="s">
        <v>39</v>
      </c>
      <c r="N4613" s="40"/>
      <c r="O4613" s="40"/>
      <c r="P4613" s="40"/>
      <c r="Q4613" s="40"/>
      <c r="R4613" s="39"/>
      <c r="S4613" s="39"/>
      <c r="T4613" s="39"/>
      <c r="U4613" s="40"/>
      <c r="V4613" s="39"/>
      <c r="W4613" s="69"/>
      <c r="Y4613" t="s">
        <v>40</v>
      </c>
      <c r="AA4613">
        <v>35588</v>
      </c>
      <c r="AB4613" s="46" t="b">
        <v>0</v>
      </c>
      <c r="AD4613" s="8"/>
    </row>
    <row r="4614" ht="14.25" customHeight="1">
      <c r="A4614" s="38">
        <v>1287</v>
      </c>
      <c r="B4614" s="46" t="s">
        <v>653</v>
      </c>
      <c r="C4614" s="46" t="s">
        <v>45</v>
      </c>
      <c r="D4614" s="46" t="s">
        <v>5296</v>
      </c>
      <c r="E4614" s="46" t="s">
        <v>5297</v>
      </c>
      <c r="F4614" t="s">
        <v>48</v>
      </c>
      <c r="G4614" s="46" t="s">
        <v>49</v>
      </c>
      <c r="H4614">
        <v>0.00059689783</v>
      </c>
      <c r="I4614" t="s">
        <v>37</v>
      </c>
      <c r="L4614" t="s">
        <v>50</v>
      </c>
      <c r="M4614" t="s">
        <v>39</v>
      </c>
      <c r="N4614" s="40"/>
      <c r="O4614" s="40"/>
      <c r="P4614" s="40"/>
      <c r="Q4614" s="40"/>
      <c r="R4614" s="39"/>
      <c r="S4614" s="39"/>
      <c r="T4614" s="39"/>
      <c r="U4614" s="40"/>
      <c r="V4614" s="39"/>
      <c r="W4614" s="69"/>
      <c r="Y4614" t="s">
        <v>40</v>
      </c>
      <c r="AA4614">
        <v>2380</v>
      </c>
      <c r="AB4614" s="46" t="b">
        <v>0</v>
      </c>
      <c r="AD4614" s="8"/>
    </row>
    <row r="4615" ht="14.25" customHeight="1">
      <c r="A4615" s="38">
        <v>1287</v>
      </c>
      <c r="B4615" s="46" t="s">
        <v>53</v>
      </c>
      <c r="C4615" s="46" t="s">
        <v>45</v>
      </c>
      <c r="D4615" s="46" t="s">
        <v>5298</v>
      </c>
      <c r="E4615" s="46" t="s">
        <v>5299</v>
      </c>
      <c r="F4615" t="s">
        <v>48</v>
      </c>
      <c r="G4615" s="46" t="s">
        <v>49</v>
      </c>
      <c r="H4615">
        <v>0.011481536215</v>
      </c>
      <c r="I4615" t="s">
        <v>37</v>
      </c>
      <c r="L4615" t="s">
        <v>50</v>
      </c>
      <c r="M4615" t="s">
        <v>39</v>
      </c>
      <c r="N4615" s="40"/>
      <c r="O4615" s="40"/>
      <c r="P4615" s="40"/>
      <c r="Q4615" s="40"/>
      <c r="R4615" s="39"/>
      <c r="S4615" s="39"/>
      <c r="T4615" s="39"/>
      <c r="U4615" s="40"/>
      <c r="V4615" s="39"/>
      <c r="W4615" s="69"/>
      <c r="Y4615" t="s">
        <v>294</v>
      </c>
      <c r="AA4615">
        <v>7556</v>
      </c>
      <c r="AB4615" s="46" t="b">
        <v>0</v>
      </c>
      <c r="AD4615" s="8"/>
    </row>
    <row r="4616" ht="14.25" customHeight="1">
      <c r="A4616" s="38">
        <v>1287</v>
      </c>
      <c r="B4616" s="46" t="s">
        <v>53</v>
      </c>
      <c r="C4616" s="46" t="s">
        <v>45</v>
      </c>
      <c r="D4616" s="46" t="s">
        <v>5300</v>
      </c>
      <c r="E4616" s="46" t="s">
        <v>5301</v>
      </c>
      <c r="F4616" t="s">
        <v>48</v>
      </c>
      <c r="G4616" s="46" t="s">
        <v>49</v>
      </c>
      <c r="H4616">
        <v>0.057543993734</v>
      </c>
      <c r="I4616" t="s">
        <v>37</v>
      </c>
      <c r="L4616" t="s">
        <v>50</v>
      </c>
      <c r="M4616" t="s">
        <v>39</v>
      </c>
      <c r="N4616" s="40"/>
      <c r="O4616" s="40"/>
      <c r="P4616" s="40"/>
      <c r="Q4616" s="40"/>
      <c r="R4616" s="39"/>
      <c r="S4616" s="39"/>
      <c r="T4616" s="39"/>
      <c r="U4616" s="40"/>
      <c r="V4616" s="39"/>
      <c r="W4616" s="69"/>
      <c r="Y4616" t="s">
        <v>294</v>
      </c>
      <c r="AA4616">
        <v>7558</v>
      </c>
      <c r="AB4616" s="46" t="b">
        <v>0</v>
      </c>
      <c r="AD4616" s="8"/>
    </row>
    <row r="4617" ht="14.25" customHeight="1">
      <c r="A4617" s="38">
        <v>1287</v>
      </c>
      <c r="B4617" s="46" t="s">
        <v>53</v>
      </c>
      <c r="C4617" s="46" t="s">
        <v>45</v>
      </c>
      <c r="D4617" s="46" t="s">
        <v>5302</v>
      </c>
      <c r="E4617" s="46" t="s">
        <v>5303</v>
      </c>
      <c r="F4617" t="s">
        <v>48</v>
      </c>
      <c r="G4617" s="46" t="s">
        <v>49</v>
      </c>
      <c r="H4617">
        <v>0.002398832919</v>
      </c>
      <c r="I4617" t="s">
        <v>37</v>
      </c>
      <c r="L4617" t="s">
        <v>50</v>
      </c>
      <c r="M4617" t="s">
        <v>39</v>
      </c>
      <c r="N4617" s="40"/>
      <c r="O4617" s="40"/>
      <c r="P4617" s="40"/>
      <c r="Q4617" s="40"/>
      <c r="R4617" s="39"/>
      <c r="S4617" s="39"/>
      <c r="T4617" s="39"/>
      <c r="U4617" s="40"/>
      <c r="V4617" s="39"/>
      <c r="W4617" s="69"/>
      <c r="Y4617" t="s">
        <v>40</v>
      </c>
      <c r="AA4617">
        <v>15261</v>
      </c>
      <c r="AB4617" s="46" t="b">
        <v>0</v>
      </c>
      <c r="AD4617" s="8"/>
    </row>
    <row r="4618" ht="14.25" customHeight="1">
      <c r="A4618" s="38">
        <v>1287</v>
      </c>
      <c r="B4618" s="46" t="s">
        <v>53</v>
      </c>
      <c r="C4618" s="46" t="s">
        <v>45</v>
      </c>
      <c r="D4618" s="46" t="s">
        <v>5304</v>
      </c>
      <c r="E4618" s="46" t="s">
        <v>5305</v>
      </c>
      <c r="F4618" t="s">
        <v>48</v>
      </c>
      <c r="G4618" s="46" t="s">
        <v>49</v>
      </c>
      <c r="H4618">
        <v>0.013489628826</v>
      </c>
      <c r="I4618" t="s">
        <v>37</v>
      </c>
      <c r="L4618" t="s">
        <v>50</v>
      </c>
      <c r="M4618" t="s">
        <v>39</v>
      </c>
      <c r="N4618" s="40"/>
      <c r="O4618" s="40"/>
      <c r="P4618" s="40"/>
      <c r="Q4618" s="40"/>
      <c r="R4618" s="39"/>
      <c r="S4618" s="39"/>
      <c r="T4618" s="39"/>
      <c r="U4618" s="40"/>
      <c r="V4618" s="39"/>
      <c r="W4618" s="69"/>
      <c r="Y4618" t="s">
        <v>294</v>
      </c>
      <c r="AA4618">
        <v>7557</v>
      </c>
      <c r="AB4618" s="46" t="b">
        <v>0</v>
      </c>
      <c r="AD4618" s="8"/>
    </row>
    <row r="4619" ht="14.25" customHeight="1">
      <c r="A4619" s="38">
        <v>966</v>
      </c>
      <c r="B4619" s="46" t="s">
        <v>1353</v>
      </c>
      <c r="C4619" s="46" t="s">
        <v>1219</v>
      </c>
      <c r="D4619" s="46" t="s">
        <v>5306</v>
      </c>
      <c r="E4619" s="46" t="s">
        <v>5307</v>
      </c>
      <c r="F4619" s="41" t="s">
        <v>434</v>
      </c>
      <c r="G4619" s="5" t="s">
        <v>593</v>
      </c>
      <c r="H4619" s="65">
        <v>0.62192102</v>
      </c>
      <c r="I4619" t="s">
        <v>1356</v>
      </c>
      <c r="K4619" s="46" t="s">
        <v>43</v>
      </c>
      <c r="L4619" s="46" t="s">
        <v>1358</v>
      </c>
      <c r="M4619" t="s">
        <v>39</v>
      </c>
      <c r="N4619" s="40"/>
      <c r="O4619" s="56"/>
      <c r="P4619" s="56"/>
      <c r="Q4619" s="56"/>
      <c r="R4619" s="39"/>
      <c r="S4619" s="39"/>
      <c r="T4619" s="39"/>
      <c r="U4619" s="40"/>
      <c r="V4619" s="39"/>
      <c r="W4619" s="69"/>
      <c r="Y4619" t="s">
        <v>40</v>
      </c>
      <c r="AA4619">
        <v>2385</v>
      </c>
      <c r="AB4619" t="b">
        <v>0</v>
      </c>
      <c r="AD4619" s="8"/>
    </row>
    <row r="4620" ht="14.25" customHeight="1">
      <c r="A4620" s="38">
        <v>969</v>
      </c>
      <c r="B4620" s="46" t="s">
        <v>4172</v>
      </c>
      <c r="C4620" s="46" t="s">
        <v>1219</v>
      </c>
      <c r="D4620" s="46" t="s">
        <v>5306</v>
      </c>
      <c r="E4620" s="7" t="s">
        <v>5307</v>
      </c>
      <c r="F4620" s="41" t="s">
        <v>429</v>
      </c>
      <c r="G4620" s="41" t="s">
        <v>590</v>
      </c>
      <c r="H4620" s="23">
        <v>0.39577</v>
      </c>
      <c r="I4620" t="s">
        <v>1356</v>
      </c>
      <c r="K4620" t="s">
        <v>43</v>
      </c>
      <c r="L4620" s="46" t="s">
        <v>4573</v>
      </c>
      <c r="M4620" t="s">
        <v>39</v>
      </c>
      <c r="N4620" s="40"/>
      <c r="O4620" s="40"/>
      <c r="P4620" s="40"/>
      <c r="Q4620" s="40"/>
      <c r="R4620" s="39"/>
      <c r="S4620" s="39"/>
      <c r="T4620" s="39"/>
      <c r="U4620" s="40"/>
      <c r="V4620" s="39"/>
      <c r="W4620" s="69"/>
      <c r="Y4620" t="s">
        <v>40</v>
      </c>
      <c r="AA4620">
        <v>2385</v>
      </c>
      <c r="AB4620" t="b">
        <f>if((W4620=""),false,true)</f>
        <v>0</v>
      </c>
      <c r="AD4620" s="8"/>
    </row>
    <row r="4621" ht="14.25" customHeight="1">
      <c r="A4621" s="38">
        <v>969</v>
      </c>
      <c r="B4621" s="46" t="s">
        <v>4172</v>
      </c>
      <c r="C4621" s="46" t="s">
        <v>1219</v>
      </c>
      <c r="D4621" s="46" t="s">
        <v>5306</v>
      </c>
      <c r="E4621" s="7" t="s">
        <v>5307</v>
      </c>
      <c r="F4621" s="41" t="s">
        <v>48</v>
      </c>
      <c r="G4621" s="41" t="s">
        <v>49</v>
      </c>
      <c r="H4621" s="23">
        <v>0.00424</v>
      </c>
      <c r="I4621" t="s">
        <v>1356</v>
      </c>
      <c r="K4621" t="s">
        <v>43</v>
      </c>
      <c r="L4621" s="46" t="s">
        <v>4573</v>
      </c>
      <c r="M4621" t="s">
        <v>39</v>
      </c>
      <c r="N4621" s="40"/>
      <c r="O4621" s="40"/>
      <c r="P4621" s="40"/>
      <c r="Q4621" s="40"/>
      <c r="R4621" s="39"/>
      <c r="S4621" s="39"/>
      <c r="T4621" s="39"/>
      <c r="U4621" s="40"/>
      <c r="V4621" s="39"/>
      <c r="W4621" s="69"/>
      <c r="Y4621" t="s">
        <v>40</v>
      </c>
      <c r="AA4621">
        <v>2385</v>
      </c>
      <c r="AB4621" t="b">
        <f>if((W4621=""),false,true)</f>
        <v>0</v>
      </c>
      <c r="AD4621" s="8"/>
    </row>
    <row r="4622" ht="14.25" customHeight="1">
      <c r="A4622" s="38">
        <v>1287</v>
      </c>
      <c r="B4622" s="46" t="s">
        <v>44</v>
      </c>
      <c r="C4622" s="46" t="s">
        <v>45</v>
      </c>
      <c r="D4622" s="46" t="s">
        <v>5306</v>
      </c>
      <c r="E4622" s="46" t="s">
        <v>5307</v>
      </c>
      <c r="F4622" t="s">
        <v>48</v>
      </c>
      <c r="G4622" s="46" t="s">
        <v>49</v>
      </c>
      <c r="H4622">
        <v>0.004073802778</v>
      </c>
      <c r="I4622" t="s">
        <v>37</v>
      </c>
      <c r="L4622" t="s">
        <v>50</v>
      </c>
      <c r="M4622" t="s">
        <v>39</v>
      </c>
      <c r="N4622" s="40"/>
      <c r="O4622" s="40"/>
      <c r="P4622" s="40"/>
      <c r="Q4622" s="40"/>
      <c r="R4622" s="39"/>
      <c r="S4622" s="39"/>
      <c r="T4622" s="39"/>
      <c r="U4622" s="40"/>
      <c r="V4622" s="39"/>
      <c r="W4622" s="69"/>
      <c r="Y4622" t="s">
        <v>40</v>
      </c>
      <c r="AA4622">
        <v>2385</v>
      </c>
      <c r="AB4622" s="46" t="b">
        <v>0</v>
      </c>
      <c r="AD4622" s="8"/>
    </row>
    <row r="4623" ht="14.25" customHeight="1">
      <c r="A4623" s="38">
        <v>1287</v>
      </c>
      <c r="B4623" s="46" t="s">
        <v>53</v>
      </c>
      <c r="C4623" s="46" t="s">
        <v>45</v>
      </c>
      <c r="D4623" s="46" t="s">
        <v>5306</v>
      </c>
      <c r="E4623" s="46" t="s">
        <v>5308</v>
      </c>
      <c r="F4623" t="s">
        <v>48</v>
      </c>
      <c r="G4623" s="46" t="s">
        <v>49</v>
      </c>
      <c r="H4623">
        <v>0.004073802778</v>
      </c>
      <c r="I4623" t="s">
        <v>37</v>
      </c>
      <c r="L4623" t="s">
        <v>50</v>
      </c>
      <c r="M4623" t="s">
        <v>39</v>
      </c>
      <c r="N4623" s="40"/>
      <c r="O4623" s="40"/>
      <c r="P4623" s="40"/>
      <c r="Q4623" s="40"/>
      <c r="R4623" s="39"/>
      <c r="S4623" s="39"/>
      <c r="T4623" s="39"/>
      <c r="U4623" s="40"/>
      <c r="V4623" s="39"/>
      <c r="W4623" s="69"/>
      <c r="Y4623" t="s">
        <v>40</v>
      </c>
      <c r="AA4623">
        <v>2385</v>
      </c>
      <c r="AB4623" s="46" t="b">
        <v>0</v>
      </c>
      <c r="AD4623" s="8"/>
    </row>
    <row r="4624" ht="14.25" customHeight="1">
      <c r="A4624" s="38">
        <v>1287</v>
      </c>
      <c r="B4624" s="46" t="s">
        <v>53</v>
      </c>
      <c r="C4624" s="46" t="s">
        <v>45</v>
      </c>
      <c r="D4624" s="46" t="s">
        <v>5309</v>
      </c>
      <c r="E4624" s="46" t="s">
        <v>5310</v>
      </c>
      <c r="F4624" t="s">
        <v>48</v>
      </c>
      <c r="G4624" s="46" t="s">
        <v>49</v>
      </c>
      <c r="H4624">
        <v>0.000057543994</v>
      </c>
      <c r="I4624" t="s">
        <v>37</v>
      </c>
      <c r="L4624" t="s">
        <v>50</v>
      </c>
      <c r="M4624" t="s">
        <v>39</v>
      </c>
      <c r="N4624" s="40"/>
      <c r="O4624" s="40"/>
      <c r="P4624" s="40"/>
      <c r="Q4624" s="40"/>
      <c r="R4624" s="39"/>
      <c r="S4624" s="39"/>
      <c r="T4624" s="39"/>
      <c r="U4624" s="40"/>
      <c r="V4624" s="39"/>
      <c r="W4624" s="69"/>
      <c r="Y4624" t="s">
        <v>40</v>
      </c>
      <c r="AA4624">
        <v>16607</v>
      </c>
      <c r="AB4624" s="46" t="b">
        <v>0</v>
      </c>
      <c r="AD4624" s="8"/>
    </row>
    <row r="4625" ht="14.25" customHeight="1">
      <c r="A4625" s="38">
        <v>981</v>
      </c>
      <c r="B4625" s="44" t="s">
        <v>1926</v>
      </c>
      <c r="C4625" s="46" t="s">
        <v>1219</v>
      </c>
      <c r="D4625" s="46" t="s">
        <v>5311</v>
      </c>
      <c r="E4625" s="46" t="s">
        <v>5312</v>
      </c>
      <c r="F4625" s="41" t="s">
        <v>689</v>
      </c>
      <c r="G4625" s="41" t="s">
        <v>762</v>
      </c>
      <c r="H4625" s="65">
        <f>W4625</f>
        <v>3.0627</v>
      </c>
      <c r="I4625" t="s">
        <v>37</v>
      </c>
      <c r="K4625" s="47" t="s">
        <v>43</v>
      </c>
      <c r="L4625" s="47" t="str">
        <f>((I4625&amp;A4625)&amp;"-")&amp;B4625</f>
        <v>REF981-Li; J.; Masso; J.J.; and Guertin; J.A.; Prediction of drug solubility in an acrylate adhesive based on the drug-polymer interaction parameter and drug solubility in acetonitrile. Journal of Controlled Release; 2002. 83: 211-221</v>
      </c>
      <c r="M4625" t="s">
        <v>39</v>
      </c>
      <c r="N4625" s="71">
        <f>U4625*V4625</f>
        <v>166.9613472</v>
      </c>
      <c r="O4625" s="71">
        <v>100</v>
      </c>
      <c r="P4625" s="71">
        <v>0.786</v>
      </c>
      <c r="Q4625" s="71">
        <v>1.078</v>
      </c>
      <c r="R4625" s="29">
        <f>O4625/P4625</f>
        <v>127.226463104326</v>
      </c>
      <c r="S4625" s="29">
        <f>N4625/Q4625</f>
        <v>154.880656029685</v>
      </c>
      <c r="T4625" s="29">
        <f>R4625+S4625</f>
        <v>282.10711913401</v>
      </c>
      <c r="U4625" s="71">
        <v>193.2423</v>
      </c>
      <c r="V4625" s="29">
        <v>0.864</v>
      </c>
      <c r="W4625" s="60">
        <f>round((V4625/(T4625/1000)),4)</f>
        <v>3.0627</v>
      </c>
      <c r="Y4625" t="s">
        <v>40</v>
      </c>
      <c r="AA4625">
        <v>2388</v>
      </c>
      <c r="AB4625" t="b">
        <v>1</v>
      </c>
      <c r="AD4625" s="37"/>
    </row>
    <row r="4626" ht="14.25" customHeight="1">
      <c r="A4626" s="38">
        <v>997</v>
      </c>
      <c r="B4626" s="44" t="s">
        <v>638</v>
      </c>
      <c r="C4626" s="46" t="s">
        <v>639</v>
      </c>
      <c r="D4626" s="46" t="s">
        <v>5311</v>
      </c>
      <c r="E4626" s="46" t="s">
        <v>5312</v>
      </c>
      <c r="F4626" s="5" t="s">
        <v>35</v>
      </c>
      <c r="G4626" s="5" t="s">
        <v>36</v>
      </c>
      <c r="H4626" s="65">
        <v>1.348962883</v>
      </c>
      <c r="I4626" t="s">
        <v>37</v>
      </c>
      <c r="K4626" s="47"/>
      <c r="L4626" s="47" t="str">
        <f>((I4626&amp;A4626)&amp;"-")&amp;B4626</f>
        <v>REF997-Kia Sepassi and Samuel H. Yalkowsky. Solubility Prediction in Octanol: A Technical Note. AAPS PharmSciTech 2006; 7 (1) Article 26</v>
      </c>
      <c r="M4626" t="s">
        <v>39</v>
      </c>
      <c r="N4626" s="71"/>
      <c r="O4626" s="71"/>
      <c r="P4626" s="71"/>
      <c r="Q4626" s="71"/>
      <c r="R4626" s="29"/>
      <c r="S4626" s="29"/>
      <c r="T4626" s="29"/>
      <c r="U4626" s="71"/>
      <c r="V4626" s="29"/>
      <c r="W4626" s="60"/>
      <c r="Y4626" t="s">
        <v>40</v>
      </c>
      <c r="AA4626">
        <v>2388</v>
      </c>
      <c r="AB4626" t="b">
        <f>if((W4626=""),false,true)</f>
        <v>0</v>
      </c>
      <c r="AD4626" s="37"/>
    </row>
    <row r="4627" ht="14.25" customHeight="1">
      <c r="A4627" s="38">
        <v>1049</v>
      </c>
      <c r="B4627" s="46" t="s">
        <v>922</v>
      </c>
      <c r="C4627" s="46" t="s">
        <v>923</v>
      </c>
      <c r="D4627" s="46" t="s">
        <v>5311</v>
      </c>
      <c r="E4627" s="46" t="s">
        <v>5312</v>
      </c>
      <c r="F4627" s="7" t="s">
        <v>924</v>
      </c>
      <c r="G4627" s="7" t="s">
        <v>925</v>
      </c>
      <c r="H4627">
        <v>2.98538261891796</v>
      </c>
      <c r="I4627" t="s">
        <v>37</v>
      </c>
      <c r="K4627" s="47" t="s">
        <v>43</v>
      </c>
      <c r="L4627" s="47" t="s">
        <v>926</v>
      </c>
      <c r="M4627" t="s">
        <v>39</v>
      </c>
      <c r="N4627" s="71"/>
      <c r="O4627" s="71"/>
      <c r="P4627" s="71"/>
      <c r="Q4627" s="71"/>
      <c r="R4627" s="29"/>
      <c r="S4627" s="29"/>
      <c r="T4627" s="29"/>
      <c r="U4627" s="71"/>
      <c r="V4627" s="29"/>
      <c r="W4627" s="60"/>
      <c r="Y4627" t="s">
        <v>40</v>
      </c>
      <c r="AA4627" s="21">
        <v>2388</v>
      </c>
      <c r="AB4627" t="b">
        <f>if((W4627=""),false,true)</f>
        <v>0</v>
      </c>
      <c r="AD4627" s="37"/>
    </row>
    <row r="4628" ht="14.25" customHeight="1">
      <c r="A4628" s="38">
        <v>1049</v>
      </c>
      <c r="B4628" s="46" t="s">
        <v>922</v>
      </c>
      <c r="C4628" s="46" t="s">
        <v>923</v>
      </c>
      <c r="D4628" s="46" t="s">
        <v>5311</v>
      </c>
      <c r="E4628" s="46" t="s">
        <v>5312</v>
      </c>
      <c r="F4628" s="7" t="s">
        <v>927</v>
      </c>
      <c r="G4628" s="7" t="s">
        <v>928</v>
      </c>
      <c r="H4628">
        <v>0.008511380382024</v>
      </c>
      <c r="I4628" t="s">
        <v>37</v>
      </c>
      <c r="K4628" s="47" t="s">
        <v>43</v>
      </c>
      <c r="L4628" s="47" t="s">
        <v>926</v>
      </c>
      <c r="M4628" t="s">
        <v>39</v>
      </c>
      <c r="N4628" s="71"/>
      <c r="O4628" s="71"/>
      <c r="P4628" s="71"/>
      <c r="Q4628" s="71"/>
      <c r="R4628" s="29"/>
      <c r="S4628" s="29"/>
      <c r="T4628" s="29"/>
      <c r="U4628" s="71"/>
      <c r="V4628" s="29"/>
      <c r="W4628" s="60"/>
      <c r="Y4628" t="s">
        <v>40</v>
      </c>
      <c r="AA4628">
        <v>2388</v>
      </c>
      <c r="AB4628" t="b">
        <f>if((W4628=""),false,true)</f>
        <v>0</v>
      </c>
      <c r="AD4628" s="37"/>
    </row>
    <row r="4629" ht="14.25" customHeight="1">
      <c r="A4629" s="38">
        <v>1049</v>
      </c>
      <c r="B4629" s="46" t="s">
        <v>922</v>
      </c>
      <c r="C4629" s="46" t="s">
        <v>923</v>
      </c>
      <c r="D4629" s="46" t="s">
        <v>5311</v>
      </c>
      <c r="E4629" s="46" t="s">
        <v>5312</v>
      </c>
      <c r="F4629" s="7" t="s">
        <v>929</v>
      </c>
      <c r="G4629" s="7" t="s">
        <v>928</v>
      </c>
      <c r="H4629">
        <v>0.093110787546783</v>
      </c>
      <c r="I4629" t="s">
        <v>37</v>
      </c>
      <c r="K4629" s="47" t="s">
        <v>43</v>
      </c>
      <c r="L4629" s="47" t="s">
        <v>926</v>
      </c>
      <c r="M4629" t="s">
        <v>39</v>
      </c>
      <c r="N4629" s="71"/>
      <c r="O4629" s="71"/>
      <c r="P4629" s="71"/>
      <c r="Q4629" s="71"/>
      <c r="R4629" s="29"/>
      <c r="S4629" s="29"/>
      <c r="T4629" s="29"/>
      <c r="U4629" s="71"/>
      <c r="V4629" s="29"/>
      <c r="W4629" s="60"/>
      <c r="Y4629" t="s">
        <v>40</v>
      </c>
      <c r="AA4629">
        <v>2388</v>
      </c>
      <c r="AB4629" t="b">
        <f>if((W4629=""),false,true)</f>
        <v>0</v>
      </c>
      <c r="AD4629" s="37"/>
    </row>
    <row r="4630" ht="14.25" customHeight="1">
      <c r="A4630" s="38">
        <v>1049</v>
      </c>
      <c r="B4630" s="46" t="s">
        <v>922</v>
      </c>
      <c r="C4630" s="46" t="s">
        <v>923</v>
      </c>
      <c r="D4630" s="46" t="s">
        <v>5311</v>
      </c>
      <c r="E4630" s="46" t="s">
        <v>5312</v>
      </c>
      <c r="F4630" s="7" t="s">
        <v>930</v>
      </c>
      <c r="G4630" s="7" t="s">
        <v>928</v>
      </c>
      <c r="H4630">
        <v>1.87499450806742</v>
      </c>
      <c r="I4630" t="s">
        <v>37</v>
      </c>
      <c r="K4630" s="47" t="s">
        <v>43</v>
      </c>
      <c r="L4630" s="47" t="s">
        <v>926</v>
      </c>
      <c r="M4630" t="s">
        <v>39</v>
      </c>
      <c r="N4630" s="71"/>
      <c r="O4630" s="71"/>
      <c r="P4630" s="71"/>
      <c r="Q4630" s="71"/>
      <c r="R4630" s="29"/>
      <c r="S4630" s="29"/>
      <c r="T4630" s="29"/>
      <c r="U4630" s="71"/>
      <c r="V4630" s="29"/>
      <c r="W4630" s="60"/>
      <c r="Y4630" t="s">
        <v>40</v>
      </c>
      <c r="AA4630">
        <v>2388</v>
      </c>
      <c r="AB4630" t="b">
        <f>if((W4630=""),false,true)</f>
        <v>0</v>
      </c>
      <c r="AD4630" s="37"/>
    </row>
    <row r="4631" ht="14.25" customHeight="1">
      <c r="A4631" s="38">
        <v>1049</v>
      </c>
      <c r="B4631" s="46" t="s">
        <v>922</v>
      </c>
      <c r="C4631" s="46" t="s">
        <v>923</v>
      </c>
      <c r="D4631" s="46" t="s">
        <v>5311</v>
      </c>
      <c r="E4631" s="46" t="s">
        <v>5312</v>
      </c>
      <c r="F4631" s="11" t="s">
        <v>48</v>
      </c>
      <c r="G4631" s="11" t="s">
        <v>49</v>
      </c>
      <c r="H4631">
        <v>0.000889201117858</v>
      </c>
      <c r="I4631" t="s">
        <v>37</v>
      </c>
      <c r="K4631" s="47" t="s">
        <v>43</v>
      </c>
      <c r="L4631" s="47" t="s">
        <v>926</v>
      </c>
      <c r="M4631" t="s">
        <v>39</v>
      </c>
      <c r="N4631" s="71"/>
      <c r="O4631" s="71"/>
      <c r="P4631" s="71"/>
      <c r="Q4631" s="71"/>
      <c r="R4631" s="29"/>
      <c r="S4631" s="29"/>
      <c r="T4631" s="29"/>
      <c r="U4631" s="71"/>
      <c r="V4631" s="29"/>
      <c r="W4631" s="60"/>
      <c r="Y4631" t="s">
        <v>40</v>
      </c>
      <c r="AA4631">
        <v>2388</v>
      </c>
      <c r="AB4631" t="b">
        <f>if((W4631=""),false,true)</f>
        <v>0</v>
      </c>
      <c r="AD4631" s="37"/>
    </row>
    <row r="4632" ht="14.25" customHeight="1">
      <c r="A4632" s="38">
        <v>1283</v>
      </c>
      <c r="B4632" s="46" t="s">
        <v>31</v>
      </c>
      <c r="C4632" s="46" t="s">
        <v>32</v>
      </c>
      <c r="D4632" s="46" t="s">
        <v>5311</v>
      </c>
      <c r="E4632" s="46" t="s">
        <v>5312</v>
      </c>
      <c r="F4632" t="s">
        <v>35</v>
      </c>
      <c r="G4632" s="46" t="s">
        <v>36</v>
      </c>
      <c r="H4632">
        <v>1.3489628826</v>
      </c>
      <c r="I4632" t="s">
        <v>37</v>
      </c>
      <c r="L4632" t="s">
        <v>38</v>
      </c>
      <c r="M4632" t="s">
        <v>39</v>
      </c>
      <c r="N4632" s="40"/>
      <c r="O4632" s="40"/>
      <c r="P4632" s="40"/>
      <c r="Q4632" s="40"/>
      <c r="R4632" s="39"/>
      <c r="S4632" s="39"/>
      <c r="T4632" s="39"/>
      <c r="U4632" s="40"/>
      <c r="V4632" s="39"/>
      <c r="W4632" s="69"/>
      <c r="Y4632" t="s">
        <v>40</v>
      </c>
      <c r="AA4632">
        <v>2388</v>
      </c>
      <c r="AB4632" s="46" t="b">
        <f>if((W4632=""),false,true)</f>
        <v>0</v>
      </c>
      <c r="AD4632" s="8"/>
    </row>
    <row r="4633" ht="14.25" customHeight="1">
      <c r="A4633" s="38">
        <v>1287</v>
      </c>
      <c r="B4633" s="46" t="s">
        <v>44</v>
      </c>
      <c r="C4633" s="46" t="s">
        <v>45</v>
      </c>
      <c r="D4633" s="46" t="s">
        <v>5311</v>
      </c>
      <c r="E4633" s="46" t="s">
        <v>5312</v>
      </c>
      <c r="F4633" t="s">
        <v>48</v>
      </c>
      <c r="G4633" s="46" t="s">
        <v>49</v>
      </c>
      <c r="H4633">
        <v>0.007603262769</v>
      </c>
      <c r="I4633" t="s">
        <v>37</v>
      </c>
      <c r="L4633" t="s">
        <v>50</v>
      </c>
      <c r="M4633" t="s">
        <v>39</v>
      </c>
      <c r="N4633" s="40"/>
      <c r="O4633" s="40"/>
      <c r="P4633" s="40"/>
      <c r="Q4633" s="40"/>
      <c r="R4633" s="39"/>
      <c r="S4633" s="39"/>
      <c r="T4633" s="39"/>
      <c r="U4633" s="40"/>
      <c r="V4633" s="39"/>
      <c r="W4633" s="69"/>
      <c r="Y4633" t="s">
        <v>40</v>
      </c>
      <c r="AA4633">
        <v>2387</v>
      </c>
      <c r="AB4633" s="46" t="b">
        <v>0</v>
      </c>
      <c r="AD4633" s="8"/>
    </row>
    <row r="4634" ht="14.25" customHeight="1">
      <c r="A4634" s="38">
        <v>1287</v>
      </c>
      <c r="B4634" s="46" t="s">
        <v>53</v>
      </c>
      <c r="C4634" s="46" t="s">
        <v>45</v>
      </c>
      <c r="D4634" s="46" t="s">
        <v>5311</v>
      </c>
      <c r="E4634" s="46" t="s">
        <v>5312</v>
      </c>
      <c r="F4634" t="s">
        <v>48</v>
      </c>
      <c r="G4634" s="46" t="s">
        <v>49</v>
      </c>
      <c r="H4634">
        <v>0.000831763771</v>
      </c>
      <c r="I4634" t="s">
        <v>37</v>
      </c>
      <c r="L4634" t="s">
        <v>50</v>
      </c>
      <c r="M4634" t="s">
        <v>39</v>
      </c>
      <c r="N4634" s="40"/>
      <c r="O4634" s="40"/>
      <c r="P4634" s="40"/>
      <c r="Q4634" s="40"/>
      <c r="R4634" s="39"/>
      <c r="S4634" s="39"/>
      <c r="T4634" s="39"/>
      <c r="U4634" s="40"/>
      <c r="V4634" s="39"/>
      <c r="W4634" s="69"/>
      <c r="Y4634" t="s">
        <v>40</v>
      </c>
      <c r="AA4634">
        <v>2388</v>
      </c>
      <c r="AB4634" s="46" t="b">
        <v>0</v>
      </c>
      <c r="AD4634" s="8"/>
    </row>
    <row r="4635" ht="14.25" customHeight="1">
      <c r="A4635" s="38">
        <v>1287</v>
      </c>
      <c r="B4635" s="46" t="s">
        <v>44</v>
      </c>
      <c r="C4635" s="46" t="s">
        <v>45</v>
      </c>
      <c r="D4635" s="46" t="s">
        <v>5311</v>
      </c>
      <c r="E4635" s="46" t="s">
        <v>5312</v>
      </c>
      <c r="F4635" t="s">
        <v>48</v>
      </c>
      <c r="G4635" s="46" t="s">
        <v>49</v>
      </c>
      <c r="H4635">
        <v>0.000879022517</v>
      </c>
      <c r="I4635" t="s">
        <v>37</v>
      </c>
      <c r="L4635" t="s">
        <v>50</v>
      </c>
      <c r="M4635" t="s">
        <v>39</v>
      </c>
      <c r="N4635" s="40"/>
      <c r="O4635" s="40"/>
      <c r="P4635" s="40"/>
      <c r="Q4635" s="40"/>
      <c r="R4635" s="39"/>
      <c r="S4635" s="39"/>
      <c r="T4635" s="39"/>
      <c r="U4635" s="40"/>
      <c r="V4635" s="39"/>
      <c r="W4635" s="69"/>
      <c r="Y4635" t="s">
        <v>40</v>
      </c>
      <c r="AA4635">
        <v>2388</v>
      </c>
      <c r="AB4635" s="46" t="b">
        <v>0</v>
      </c>
      <c r="AD4635" s="8"/>
    </row>
    <row r="4636" ht="14.25" customHeight="1">
      <c r="A4636" s="38">
        <v>1308</v>
      </c>
      <c r="B4636" s="46" t="s">
        <v>41</v>
      </c>
      <c r="C4636" s="46" t="s">
        <v>42</v>
      </c>
      <c r="D4636" s="46" t="s">
        <v>5311</v>
      </c>
      <c r="E4636" s="46" t="s">
        <v>5312</v>
      </c>
      <c r="F4636" t="s">
        <v>35</v>
      </c>
      <c r="G4636" s="12" t="s">
        <v>36</v>
      </c>
      <c r="H4636">
        <v>1.34896288259165</v>
      </c>
      <c r="I4636" t="s">
        <v>37</v>
      </c>
      <c r="K4636" s="47" t="s">
        <v>43</v>
      </c>
      <c r="L4636" s="47" t="str">
        <f>((I4636&amp;A4636)&amp;"-")&amp;B4636</f>
        <v>REF1308-Abraham M.H. and Acree Jr. W.E. The solubility of liquid and solid compounds in dry octan-1-ol. Chemosphere (2013)</v>
      </c>
      <c r="M4636" t="s">
        <v>39</v>
      </c>
      <c r="N4636" s="71"/>
      <c r="O4636" s="71"/>
      <c r="P4636" s="71"/>
      <c r="Q4636" s="71"/>
      <c r="R4636" s="29"/>
      <c r="S4636" s="29"/>
      <c r="T4636" s="29"/>
      <c r="U4636" s="71"/>
      <c r="V4636" s="29"/>
      <c r="W4636" s="60"/>
      <c r="Y4636" t="s">
        <v>40</v>
      </c>
      <c r="AA4636">
        <v>2388</v>
      </c>
      <c r="AB4636" t="b">
        <f>if((W4636=""),false,true)</f>
        <v>0</v>
      </c>
      <c r="AD4636" s="37"/>
    </row>
    <row r="4637" ht="14.25" customHeight="1">
      <c r="A4637" s="38">
        <v>1287</v>
      </c>
      <c r="B4637" s="46" t="s">
        <v>53</v>
      </c>
      <c r="C4637" s="46" t="s">
        <v>45</v>
      </c>
      <c r="D4637" s="46" t="s">
        <v>5313</v>
      </c>
      <c r="E4637" s="46" t="s">
        <v>5314</v>
      </c>
      <c r="F4637" t="s">
        <v>48</v>
      </c>
      <c r="G4637" s="46" t="s">
        <v>49</v>
      </c>
      <c r="H4637">
        <v>0.977237220956</v>
      </c>
      <c r="I4637" t="s">
        <v>37</v>
      </c>
      <c r="L4637" t="s">
        <v>50</v>
      </c>
      <c r="M4637" t="s">
        <v>39</v>
      </c>
      <c r="N4637" s="40"/>
      <c r="O4637" s="40"/>
      <c r="P4637" s="40"/>
      <c r="Q4637" s="40"/>
      <c r="R4637" s="39"/>
      <c r="S4637" s="39"/>
      <c r="T4637" s="39"/>
      <c r="U4637" s="40"/>
      <c r="V4637" s="39"/>
      <c r="W4637" s="69"/>
      <c r="Y4637" t="s">
        <v>294</v>
      </c>
      <c r="AA4637">
        <v>256</v>
      </c>
      <c r="AB4637" s="46" t="b">
        <v>0</v>
      </c>
      <c r="AD4637" s="8"/>
    </row>
    <row r="4638" ht="14.25" customHeight="1">
      <c r="A4638" s="38">
        <v>1287</v>
      </c>
      <c r="B4638" s="46" t="s">
        <v>174</v>
      </c>
      <c r="C4638" s="46" t="s">
        <v>45</v>
      </c>
      <c r="D4638" s="46" t="s">
        <v>5313</v>
      </c>
      <c r="E4638" s="46" t="s">
        <v>5314</v>
      </c>
      <c r="F4638" t="s">
        <v>48</v>
      </c>
      <c r="G4638" s="46" t="s">
        <v>49</v>
      </c>
      <c r="H4638">
        <v>0.977237220956</v>
      </c>
      <c r="I4638" t="s">
        <v>37</v>
      </c>
      <c r="L4638" t="s">
        <v>50</v>
      </c>
      <c r="M4638" t="s">
        <v>39</v>
      </c>
      <c r="N4638" s="40"/>
      <c r="O4638" s="40"/>
      <c r="P4638" s="40"/>
      <c r="Q4638" s="40"/>
      <c r="R4638" s="39"/>
      <c r="S4638" s="39"/>
      <c r="T4638" s="39"/>
      <c r="U4638" s="40"/>
      <c r="V4638" s="39"/>
      <c r="W4638" s="69"/>
      <c r="Y4638" t="s">
        <v>294</v>
      </c>
      <c r="AA4638">
        <v>256</v>
      </c>
      <c r="AB4638" s="46" t="b">
        <v>0</v>
      </c>
      <c r="AD4638" s="8"/>
    </row>
    <row r="4639" ht="14.25" customHeight="1">
      <c r="A4639" s="38">
        <v>1287</v>
      </c>
      <c r="B4639" s="46" t="s">
        <v>53</v>
      </c>
      <c r="C4639" s="46" t="s">
        <v>45</v>
      </c>
      <c r="D4639" s="46" t="s">
        <v>5315</v>
      </c>
      <c r="E4639" s="46" t="s">
        <v>5316</v>
      </c>
      <c r="F4639" t="s">
        <v>48</v>
      </c>
      <c r="G4639" s="46" t="s">
        <v>49</v>
      </c>
      <c r="H4639">
        <v>0.002691534804</v>
      </c>
      <c r="I4639" t="s">
        <v>37</v>
      </c>
      <c r="L4639" t="s">
        <v>50</v>
      </c>
      <c r="M4639" t="s">
        <v>39</v>
      </c>
      <c r="N4639" s="40"/>
      <c r="O4639" s="40"/>
      <c r="P4639" s="40"/>
      <c r="Q4639" s="40"/>
      <c r="R4639" s="39"/>
      <c r="S4639" s="39"/>
      <c r="T4639" s="39"/>
      <c r="U4639" s="40"/>
      <c r="V4639" s="39"/>
      <c r="W4639" s="69"/>
      <c r="Y4639" t="s">
        <v>294</v>
      </c>
      <c r="AA4639">
        <v>7555</v>
      </c>
      <c r="AB4639" s="46" t="b">
        <v>0</v>
      </c>
      <c r="AD4639" s="8"/>
    </row>
    <row r="4640" ht="14.25" customHeight="1">
      <c r="A4640" s="38">
        <v>1287</v>
      </c>
      <c r="B4640" s="46" t="s">
        <v>174</v>
      </c>
      <c r="C4640" s="46" t="s">
        <v>45</v>
      </c>
      <c r="D4640" s="46" t="s">
        <v>5315</v>
      </c>
      <c r="E4640" s="46" t="s">
        <v>5316</v>
      </c>
      <c r="F4640" t="s">
        <v>48</v>
      </c>
      <c r="G4640" s="46" t="s">
        <v>49</v>
      </c>
      <c r="H4640">
        <v>0.001122018454</v>
      </c>
      <c r="I4640" t="s">
        <v>37</v>
      </c>
      <c r="L4640" t="s">
        <v>50</v>
      </c>
      <c r="M4640" t="s">
        <v>39</v>
      </c>
      <c r="N4640" s="40"/>
      <c r="O4640" s="40"/>
      <c r="P4640" s="40"/>
      <c r="Q4640" s="40"/>
      <c r="R4640" s="39"/>
      <c r="S4640" s="39"/>
      <c r="T4640" s="39"/>
      <c r="U4640" s="40"/>
      <c r="V4640" s="39"/>
      <c r="W4640" s="69"/>
      <c r="Y4640" t="s">
        <v>294</v>
      </c>
      <c r="AA4640">
        <v>7555</v>
      </c>
      <c r="AB4640" s="46" t="b">
        <v>0</v>
      </c>
      <c r="AD4640" s="8"/>
    </row>
    <row r="4641" ht="14.25" customHeight="1">
      <c r="A4641" s="38">
        <v>1287</v>
      </c>
      <c r="B4641" s="46" t="s">
        <v>53</v>
      </c>
      <c r="C4641" s="46" t="s">
        <v>45</v>
      </c>
      <c r="D4641" s="46" t="s">
        <v>5317</v>
      </c>
      <c r="E4641" s="46" t="s">
        <v>5318</v>
      </c>
      <c r="F4641" t="s">
        <v>48</v>
      </c>
      <c r="G4641" s="46" t="s">
        <v>49</v>
      </c>
      <c r="H4641">
        <v>0.00660693448</v>
      </c>
      <c r="I4641" t="s">
        <v>37</v>
      </c>
      <c r="L4641" t="s">
        <v>50</v>
      </c>
      <c r="M4641" t="s">
        <v>39</v>
      </c>
      <c r="N4641" s="40"/>
      <c r="O4641" s="40"/>
      <c r="P4641" s="40"/>
      <c r="Q4641" s="40"/>
      <c r="R4641" s="39"/>
      <c r="S4641" s="39"/>
      <c r="T4641" s="39"/>
      <c r="U4641" s="40"/>
      <c r="V4641" s="39"/>
      <c r="W4641" s="69"/>
      <c r="Y4641" t="s">
        <v>294</v>
      </c>
      <c r="AA4641">
        <v>7721</v>
      </c>
      <c r="AB4641" s="46" t="b">
        <v>0</v>
      </c>
      <c r="AD4641" s="8"/>
    </row>
    <row r="4642" ht="14.25" customHeight="1">
      <c r="A4642" s="38">
        <v>1287</v>
      </c>
      <c r="B4642" s="46" t="s">
        <v>53</v>
      </c>
      <c r="C4642" s="46" t="s">
        <v>45</v>
      </c>
      <c r="D4642" s="46" t="s">
        <v>5319</v>
      </c>
      <c r="E4642" s="46" t="s">
        <v>5320</v>
      </c>
      <c r="F4642" t="s">
        <v>48</v>
      </c>
      <c r="G4642" s="46" t="s">
        <v>49</v>
      </c>
      <c r="H4642">
        <v>0.013182567386</v>
      </c>
      <c r="I4642" t="s">
        <v>37</v>
      </c>
      <c r="L4642" t="s">
        <v>50</v>
      </c>
      <c r="M4642" t="s">
        <v>39</v>
      </c>
      <c r="N4642" s="40"/>
      <c r="O4642" s="40"/>
      <c r="P4642" s="40"/>
      <c r="Q4642" s="40"/>
      <c r="R4642" s="39"/>
      <c r="S4642" s="39"/>
      <c r="T4642" s="39"/>
      <c r="U4642" s="40"/>
      <c r="V4642" s="39"/>
      <c r="W4642" s="69"/>
      <c r="Y4642" t="s">
        <v>40</v>
      </c>
      <c r="AA4642">
        <v>37830</v>
      </c>
      <c r="AB4642" s="46" t="b">
        <v>0</v>
      </c>
      <c r="AD4642" s="8"/>
    </row>
    <row r="4643" ht="14.25" customHeight="1">
      <c r="A4643" s="38">
        <v>966</v>
      </c>
      <c r="B4643" s="46" t="s">
        <v>1353</v>
      </c>
      <c r="C4643" s="46" t="s">
        <v>1219</v>
      </c>
      <c r="D4643" s="46" t="s">
        <v>5321</v>
      </c>
      <c r="E4643" s="46" t="s">
        <v>5322</v>
      </c>
      <c r="F4643" s="41" t="s">
        <v>434</v>
      </c>
      <c r="G4643" s="5" t="s">
        <v>593</v>
      </c>
      <c r="H4643" s="65">
        <v>2.49710712</v>
      </c>
      <c r="I4643" t="s">
        <v>1356</v>
      </c>
      <c r="K4643" s="46" t="s">
        <v>43</v>
      </c>
      <c r="L4643" s="46" t="s">
        <v>1358</v>
      </c>
      <c r="M4643" t="s">
        <v>39</v>
      </c>
      <c r="N4643" s="40"/>
      <c r="O4643" s="56"/>
      <c r="P4643" s="56"/>
      <c r="Q4643" s="56"/>
      <c r="R4643" s="39"/>
      <c r="S4643" s="39"/>
      <c r="T4643" s="39"/>
      <c r="U4643" s="40"/>
      <c r="V4643" s="39"/>
      <c r="W4643" s="69"/>
      <c r="Y4643" t="s">
        <v>40</v>
      </c>
      <c r="AA4643">
        <v>6229</v>
      </c>
      <c r="AB4643" t="b">
        <v>0</v>
      </c>
      <c r="AD4643" s="8"/>
    </row>
    <row r="4644" ht="14.25" customHeight="1">
      <c r="A4644" s="38">
        <v>1287</v>
      </c>
      <c r="B4644" s="46" t="s">
        <v>44</v>
      </c>
      <c r="C4644" s="46" t="s">
        <v>45</v>
      </c>
      <c r="D4644" s="46" t="s">
        <v>5321</v>
      </c>
      <c r="E4644" s="46" t="s">
        <v>5322</v>
      </c>
      <c r="F4644" t="s">
        <v>48</v>
      </c>
      <c r="G4644" s="46" t="s">
        <v>49</v>
      </c>
      <c r="H4644">
        <v>0.02128139046</v>
      </c>
      <c r="I4644" t="s">
        <v>37</v>
      </c>
      <c r="L4644" t="s">
        <v>50</v>
      </c>
      <c r="M4644" t="s">
        <v>39</v>
      </c>
      <c r="N4644" s="40"/>
      <c r="O4644" s="40"/>
      <c r="P4644" s="40"/>
      <c r="Q4644" s="40"/>
      <c r="R4644" s="39"/>
      <c r="S4644" s="39"/>
      <c r="T4644" s="39"/>
      <c r="U4644" s="40"/>
      <c r="V4644" s="39"/>
      <c r="W4644" s="69"/>
      <c r="Y4644" t="s">
        <v>40</v>
      </c>
      <c r="AA4644">
        <v>6229</v>
      </c>
      <c r="AB4644" s="46" t="b">
        <v>0</v>
      </c>
      <c r="AD4644" s="8"/>
    </row>
    <row r="4645" ht="14.25" customHeight="1">
      <c r="A4645" s="38">
        <v>1287</v>
      </c>
      <c r="B4645" s="46" t="s">
        <v>53</v>
      </c>
      <c r="C4645" s="46" t="s">
        <v>45</v>
      </c>
      <c r="D4645" s="46" t="s">
        <v>5321</v>
      </c>
      <c r="E4645" s="46" t="s">
        <v>5322</v>
      </c>
      <c r="F4645" t="s">
        <v>48</v>
      </c>
      <c r="G4645" s="46" t="s">
        <v>49</v>
      </c>
      <c r="H4645">
        <v>0.022908676528</v>
      </c>
      <c r="I4645" t="s">
        <v>37</v>
      </c>
      <c r="L4645" t="s">
        <v>50</v>
      </c>
      <c r="M4645" t="s">
        <v>39</v>
      </c>
      <c r="N4645" s="40"/>
      <c r="O4645" s="40"/>
      <c r="P4645" s="40"/>
      <c r="Q4645" s="40"/>
      <c r="R4645" s="39"/>
      <c r="S4645" s="39"/>
      <c r="T4645" s="39"/>
      <c r="U4645" s="40"/>
      <c r="V4645" s="39"/>
      <c r="W4645" s="69"/>
      <c r="Y4645" t="s">
        <v>40</v>
      </c>
      <c r="AA4645">
        <v>6229</v>
      </c>
      <c r="AB4645" s="46" t="b">
        <v>0</v>
      </c>
      <c r="AD4645" s="8"/>
    </row>
    <row r="4646" ht="14.25" customHeight="1">
      <c r="A4646" s="38">
        <v>1287</v>
      </c>
      <c r="B4646" s="46" t="s">
        <v>44</v>
      </c>
      <c r="C4646" s="46" t="s">
        <v>45</v>
      </c>
      <c r="D4646" s="46" t="s">
        <v>5323</v>
      </c>
      <c r="E4646" s="46" t="s">
        <v>5324</v>
      </c>
      <c r="F4646" t="s">
        <v>48</v>
      </c>
      <c r="G4646" s="46" t="s">
        <v>49</v>
      </c>
      <c r="H4646">
        <v>0.000000029512</v>
      </c>
      <c r="I4646" t="s">
        <v>37</v>
      </c>
      <c r="L4646" t="s">
        <v>50</v>
      </c>
      <c r="M4646" t="s">
        <v>39</v>
      </c>
      <c r="N4646" s="40"/>
      <c r="O4646" s="40"/>
      <c r="P4646" s="40"/>
      <c r="Q4646" s="40"/>
      <c r="R4646" s="39"/>
      <c r="S4646" s="39"/>
      <c r="T4646" s="39"/>
      <c r="U4646" s="40"/>
      <c r="V4646" s="39"/>
      <c r="W4646" s="69"/>
      <c r="Y4646" t="s">
        <v>40</v>
      </c>
      <c r="AA4646">
        <v>9704136</v>
      </c>
      <c r="AB4646" s="46" t="b">
        <v>0</v>
      </c>
      <c r="AD4646" s="8"/>
    </row>
    <row r="4647" ht="14.25" customHeight="1">
      <c r="A4647" s="38">
        <v>1287</v>
      </c>
      <c r="B4647" s="46" t="s">
        <v>44</v>
      </c>
      <c r="C4647" s="46" t="s">
        <v>45</v>
      </c>
      <c r="D4647" s="46" t="s">
        <v>5325</v>
      </c>
      <c r="E4647" s="46" t="s">
        <v>5326</v>
      </c>
      <c r="F4647" t="s">
        <v>48</v>
      </c>
      <c r="G4647" s="46" t="s">
        <v>49</v>
      </c>
      <c r="H4647">
        <v>0.000212324446</v>
      </c>
      <c r="I4647" t="s">
        <v>37</v>
      </c>
      <c r="L4647" s="46" t="str">
        <f>((I4647&amp;A4647)&amp;"-")&amp;B4647</f>
        <v>REF1287-Wang 99 - S3</v>
      </c>
      <c r="M4647" t="s">
        <v>39</v>
      </c>
      <c r="N4647" s="40"/>
      <c r="O4647" s="40"/>
      <c r="P4647" s="40"/>
      <c r="Q4647" s="40"/>
      <c r="R4647" s="39"/>
      <c r="S4647" s="39"/>
      <c r="T4647" s="39"/>
      <c r="U4647" s="40"/>
      <c r="V4647" s="39"/>
      <c r="W4647" s="69"/>
      <c r="Y4647" t="s">
        <v>40</v>
      </c>
      <c r="AA4647">
        <v>28295176</v>
      </c>
      <c r="AB4647" s="46" t="b">
        <v>0</v>
      </c>
      <c r="AD4647" s="8"/>
    </row>
    <row r="4648" ht="14.25" customHeight="1">
      <c r="A4648" s="38">
        <v>1287</v>
      </c>
      <c r="B4648" s="46" t="s">
        <v>44</v>
      </c>
      <c r="C4648" s="46" t="s">
        <v>45</v>
      </c>
      <c r="D4648" s="46" t="s">
        <v>5327</v>
      </c>
      <c r="E4648" s="46" t="s">
        <v>5328</v>
      </c>
      <c r="F4648" t="s">
        <v>48</v>
      </c>
      <c r="G4648" s="46" t="s">
        <v>49</v>
      </c>
      <c r="H4648">
        <v>0.000306196343</v>
      </c>
      <c r="I4648" t="s">
        <v>37</v>
      </c>
      <c r="L4648" s="46" t="str">
        <f>((I4648&amp;A4648)&amp;"-")&amp;B4648</f>
        <v>REF1287-Wang 99 - S3</v>
      </c>
      <c r="M4648" t="s">
        <v>39</v>
      </c>
      <c r="N4648" s="40"/>
      <c r="O4648" s="40"/>
      <c r="P4648" s="40"/>
      <c r="Q4648" s="40"/>
      <c r="R4648" s="39"/>
      <c r="S4648" s="39"/>
      <c r="T4648" s="39"/>
      <c r="U4648" s="40"/>
      <c r="V4648" s="39"/>
      <c r="W4648" s="69"/>
      <c r="Y4648" t="s">
        <v>40</v>
      </c>
      <c r="AA4648">
        <v>25913307</v>
      </c>
      <c r="AB4648" s="46" t="b">
        <v>0</v>
      </c>
      <c r="AD4648" s="8"/>
    </row>
    <row r="4649" ht="14.25" customHeight="1">
      <c r="A4649" s="38">
        <v>1287</v>
      </c>
      <c r="B4649" s="46" t="s">
        <v>44</v>
      </c>
      <c r="C4649" s="46" t="s">
        <v>45</v>
      </c>
      <c r="D4649" s="46" t="s">
        <v>5329</v>
      </c>
      <c r="E4649" s="46" t="s">
        <v>5330</v>
      </c>
      <c r="F4649" t="s">
        <v>48</v>
      </c>
      <c r="G4649" s="46" t="s">
        <v>49</v>
      </c>
      <c r="H4649">
        <v>0.000348337315</v>
      </c>
      <c r="I4649" t="s">
        <v>37</v>
      </c>
      <c r="L4649" t="s">
        <v>50</v>
      </c>
      <c r="M4649" t="s">
        <v>39</v>
      </c>
      <c r="N4649" s="40"/>
      <c r="O4649" s="40"/>
      <c r="P4649" s="40"/>
      <c r="Q4649" s="40"/>
      <c r="R4649" s="39"/>
      <c r="S4649" s="39"/>
      <c r="T4649" s="39"/>
      <c r="U4649" s="40"/>
      <c r="V4649" s="39"/>
      <c r="W4649" s="69"/>
      <c r="Y4649" t="s">
        <v>40</v>
      </c>
      <c r="AA4649">
        <v>1718617</v>
      </c>
      <c r="AB4649" s="46" t="b">
        <v>0</v>
      </c>
      <c r="AD4649" s="8"/>
    </row>
    <row r="4650" ht="14.25" customHeight="1">
      <c r="A4650" s="38">
        <v>1287</v>
      </c>
      <c r="B4650" s="46" t="s">
        <v>44</v>
      </c>
      <c r="C4650" s="46" t="s">
        <v>45</v>
      </c>
      <c r="D4650" s="46" t="s">
        <v>5331</v>
      </c>
      <c r="E4650" s="46" t="s">
        <v>5332</v>
      </c>
      <c r="F4650" t="s">
        <v>48</v>
      </c>
      <c r="G4650" s="46" t="s">
        <v>49</v>
      </c>
      <c r="H4650">
        <v>0.000125025903</v>
      </c>
      <c r="I4650" t="s">
        <v>37</v>
      </c>
      <c r="L4650" t="s">
        <v>50</v>
      </c>
      <c r="M4650" t="s">
        <v>39</v>
      </c>
      <c r="N4650" s="40"/>
      <c r="O4650" s="40"/>
      <c r="P4650" s="40"/>
      <c r="Q4650" s="40"/>
      <c r="R4650" s="39"/>
      <c r="S4650" s="39"/>
      <c r="T4650" s="39"/>
      <c r="U4650" s="40"/>
      <c r="V4650" s="39"/>
      <c r="W4650" s="69"/>
      <c r="Y4650" t="s">
        <v>40</v>
      </c>
      <c r="AA4650">
        <v>10468832</v>
      </c>
      <c r="AB4650" s="46" t="b">
        <v>0</v>
      </c>
      <c r="AD4650" s="8"/>
    </row>
    <row r="4651" ht="14.25" customHeight="1">
      <c r="A4651" s="38">
        <v>1287</v>
      </c>
      <c r="B4651" s="46" t="s">
        <v>53</v>
      </c>
      <c r="C4651" s="46" t="s">
        <v>45</v>
      </c>
      <c r="D4651" s="46" t="s">
        <v>588</v>
      </c>
      <c r="E4651" s="46" t="s">
        <v>5333</v>
      </c>
      <c r="F4651" t="s">
        <v>48</v>
      </c>
      <c r="G4651" s="46" t="s">
        <v>49</v>
      </c>
      <c r="H4651">
        <v>0.057543993734</v>
      </c>
      <c r="I4651" t="s">
        <v>37</v>
      </c>
      <c r="L4651" t="s">
        <v>50</v>
      </c>
      <c r="M4651" t="s">
        <v>39</v>
      </c>
      <c r="N4651" s="40"/>
      <c r="O4651" s="40"/>
      <c r="P4651" s="40"/>
      <c r="Q4651" s="40"/>
      <c r="R4651" s="39"/>
      <c r="S4651" s="39"/>
      <c r="T4651" s="39"/>
      <c r="U4651" s="40"/>
      <c r="V4651" s="39"/>
      <c r="W4651" s="69"/>
      <c r="Y4651" t="s">
        <v>294</v>
      </c>
      <c r="AA4651">
        <v>29012</v>
      </c>
      <c r="AB4651" s="46" t="b">
        <v>0</v>
      </c>
      <c r="AD4651" s="8"/>
    </row>
    <row r="4652" ht="14.25" customHeight="1">
      <c r="A4652" s="38">
        <v>1287</v>
      </c>
      <c r="B4652" s="46" t="s">
        <v>174</v>
      </c>
      <c r="C4652" s="46" t="s">
        <v>45</v>
      </c>
      <c r="D4652" s="46" t="s">
        <v>588</v>
      </c>
      <c r="E4652" s="46" t="s">
        <v>5334</v>
      </c>
      <c r="F4652" t="s">
        <v>48</v>
      </c>
      <c r="G4652" s="46" t="s">
        <v>49</v>
      </c>
      <c r="H4652">
        <v>0.057543993734</v>
      </c>
      <c r="I4652" t="s">
        <v>37</v>
      </c>
      <c r="L4652" t="s">
        <v>50</v>
      </c>
      <c r="M4652" t="s">
        <v>39</v>
      </c>
      <c r="N4652" s="40"/>
      <c r="O4652" s="40"/>
      <c r="P4652" s="40"/>
      <c r="Q4652" s="40"/>
      <c r="R4652" s="39"/>
      <c r="S4652" s="39"/>
      <c r="T4652" s="39"/>
      <c r="U4652" s="40"/>
      <c r="V4652" s="39"/>
      <c r="W4652" s="69"/>
      <c r="Y4652" t="s">
        <v>294</v>
      </c>
      <c r="AA4652">
        <v>29012</v>
      </c>
      <c r="AB4652" s="46" t="b">
        <v>0</v>
      </c>
      <c r="AD4652" s="8"/>
    </row>
    <row r="4653" ht="14.25" customHeight="1">
      <c r="A4653" s="38">
        <v>1287</v>
      </c>
      <c r="B4653" s="46" t="s">
        <v>53</v>
      </c>
      <c r="C4653" s="46" t="s">
        <v>45</v>
      </c>
      <c r="D4653" s="46" t="s">
        <v>5335</v>
      </c>
      <c r="E4653" s="46" t="s">
        <v>5336</v>
      </c>
      <c r="F4653" t="s">
        <v>48</v>
      </c>
      <c r="G4653" s="46" t="s">
        <v>49</v>
      </c>
      <c r="H4653">
        <v>0.000331131121</v>
      </c>
      <c r="I4653" t="s">
        <v>37</v>
      </c>
      <c r="L4653" t="s">
        <v>50</v>
      </c>
      <c r="M4653" t="s">
        <v>39</v>
      </c>
      <c r="N4653" s="40"/>
      <c r="O4653" s="40"/>
      <c r="P4653" s="40"/>
      <c r="Q4653" s="40"/>
      <c r="R4653" s="39"/>
      <c r="S4653" s="39"/>
      <c r="T4653" s="39"/>
      <c r="U4653" s="40"/>
      <c r="V4653" s="39"/>
      <c r="W4653" s="69"/>
      <c r="Y4653" t="s">
        <v>294</v>
      </c>
      <c r="AA4653">
        <v>8374</v>
      </c>
      <c r="AB4653" s="46" t="b">
        <v>0</v>
      </c>
      <c r="AD4653" s="8"/>
    </row>
    <row r="4654" ht="14.25" customHeight="1">
      <c r="A4654" s="38">
        <v>1287</v>
      </c>
      <c r="B4654" s="46" t="s">
        <v>53</v>
      </c>
      <c r="C4654" s="46" t="s">
        <v>45</v>
      </c>
      <c r="D4654" s="46" t="s">
        <v>5337</v>
      </c>
      <c r="E4654" s="46" t="s">
        <v>5338</v>
      </c>
      <c r="F4654" t="s">
        <v>48</v>
      </c>
      <c r="G4654" s="46" t="s">
        <v>49</v>
      </c>
      <c r="H4654">
        <v>0.04265795188</v>
      </c>
      <c r="I4654" t="s">
        <v>37</v>
      </c>
      <c r="L4654" t="s">
        <v>50</v>
      </c>
      <c r="M4654" t="s">
        <v>39</v>
      </c>
      <c r="N4654" s="40"/>
      <c r="O4654" s="40"/>
      <c r="P4654" s="40"/>
      <c r="Q4654" s="40"/>
      <c r="R4654" s="39"/>
      <c r="S4654" s="39"/>
      <c r="T4654" s="39"/>
      <c r="U4654" s="40"/>
      <c r="V4654" s="39"/>
      <c r="W4654" s="69"/>
      <c r="Y4654" t="s">
        <v>294</v>
      </c>
      <c r="AA4654">
        <v>11125</v>
      </c>
      <c r="AB4654" s="46" t="b">
        <v>0</v>
      </c>
      <c r="AD4654" s="8"/>
    </row>
    <row r="4655" ht="14.25" customHeight="1">
      <c r="A4655" s="38">
        <v>1287</v>
      </c>
      <c r="B4655" s="46" t="s">
        <v>44</v>
      </c>
      <c r="C4655" s="46" t="s">
        <v>45</v>
      </c>
      <c r="D4655" s="46" t="s">
        <v>5339</v>
      </c>
      <c r="E4655" s="46" t="s">
        <v>5340</v>
      </c>
      <c r="F4655" t="s">
        <v>48</v>
      </c>
      <c r="G4655" s="46" t="s">
        <v>49</v>
      </c>
      <c r="H4655">
        <v>0.091622049012</v>
      </c>
      <c r="I4655" t="s">
        <v>37</v>
      </c>
      <c r="L4655" t="s">
        <v>50</v>
      </c>
      <c r="M4655" t="s">
        <v>39</v>
      </c>
      <c r="N4655" s="40"/>
      <c r="O4655" s="40"/>
      <c r="P4655" s="40"/>
      <c r="Q4655" s="40"/>
      <c r="R4655" s="39"/>
      <c r="S4655" s="39"/>
      <c r="T4655" s="39"/>
      <c r="U4655" s="40"/>
      <c r="V4655" s="39"/>
      <c r="W4655" s="69"/>
      <c r="Y4655" t="s">
        <v>40</v>
      </c>
      <c r="AA4655">
        <v>10469219</v>
      </c>
      <c r="AB4655" s="46" t="b">
        <v>0</v>
      </c>
      <c r="AD4655" s="8"/>
    </row>
    <row r="4656" ht="14.25" customHeight="1">
      <c r="A4656" s="38">
        <v>1287</v>
      </c>
      <c r="B4656" s="46" t="s">
        <v>44</v>
      </c>
      <c r="C4656" s="46" t="s">
        <v>45</v>
      </c>
      <c r="D4656" s="46" t="s">
        <v>5341</v>
      </c>
      <c r="E4656" s="46" t="s">
        <v>5342</v>
      </c>
      <c r="F4656" t="s">
        <v>48</v>
      </c>
      <c r="G4656" s="46" t="s">
        <v>49</v>
      </c>
      <c r="H4656">
        <v>0.014554590806</v>
      </c>
      <c r="I4656" t="s">
        <v>37</v>
      </c>
      <c r="L4656" t="s">
        <v>50</v>
      </c>
      <c r="M4656" t="s">
        <v>39</v>
      </c>
      <c r="N4656" s="40"/>
      <c r="O4656" s="40"/>
      <c r="P4656" s="40"/>
      <c r="Q4656" s="40"/>
      <c r="R4656" s="39"/>
      <c r="S4656" s="39"/>
      <c r="T4656" s="39"/>
      <c r="U4656" s="40"/>
      <c r="V4656" s="39"/>
      <c r="W4656" s="69"/>
      <c r="Y4656" t="s">
        <v>40</v>
      </c>
      <c r="AA4656">
        <v>73402</v>
      </c>
      <c r="AB4656" s="46" t="b">
        <v>0</v>
      </c>
      <c r="AD4656" s="8"/>
    </row>
    <row r="4657" ht="14.25" customHeight="1">
      <c r="A4657" s="38">
        <v>1287</v>
      </c>
      <c r="B4657" s="46" t="s">
        <v>53</v>
      </c>
      <c r="C4657" s="46" t="s">
        <v>45</v>
      </c>
      <c r="D4657" s="46" t="s">
        <v>5343</v>
      </c>
      <c r="E4657" s="46" t="s">
        <v>5344</v>
      </c>
      <c r="F4657" t="s">
        <v>48</v>
      </c>
      <c r="G4657" s="46" t="s">
        <v>49</v>
      </c>
      <c r="H4657">
        <v>0.000208929613</v>
      </c>
      <c r="I4657" t="s">
        <v>37</v>
      </c>
      <c r="L4657" t="s">
        <v>50</v>
      </c>
      <c r="M4657" t="s">
        <v>39</v>
      </c>
      <c r="N4657" s="40"/>
      <c r="O4657" s="40"/>
      <c r="P4657" s="40"/>
      <c r="Q4657" s="40"/>
      <c r="R4657" s="39"/>
      <c r="S4657" s="39"/>
      <c r="T4657" s="39"/>
      <c r="U4657" s="40"/>
      <c r="V4657" s="39"/>
      <c r="W4657" s="69"/>
      <c r="Y4657" t="s">
        <v>40</v>
      </c>
      <c r="AA4657">
        <v>15357</v>
      </c>
      <c r="AB4657" s="46" t="b">
        <v>0</v>
      </c>
      <c r="AD4657" s="8"/>
    </row>
    <row r="4658" ht="14.25" customHeight="1">
      <c r="A4658" s="38">
        <v>1287</v>
      </c>
      <c r="B4658" s="46" t="s">
        <v>174</v>
      </c>
      <c r="C4658" s="46" t="s">
        <v>45</v>
      </c>
      <c r="D4658" s="46" t="s">
        <v>5345</v>
      </c>
      <c r="E4658" s="46" t="s">
        <v>5346</v>
      </c>
      <c r="F4658" t="s">
        <v>48</v>
      </c>
      <c r="G4658" s="46" t="s">
        <v>49</v>
      </c>
      <c r="H4658">
        <v>0.000087096359</v>
      </c>
      <c r="I4658" t="s">
        <v>37</v>
      </c>
      <c r="L4658" t="s">
        <v>50</v>
      </c>
      <c r="M4658" t="s">
        <v>39</v>
      </c>
      <c r="N4658" s="40"/>
      <c r="O4658" s="40"/>
      <c r="P4658" s="40"/>
      <c r="Q4658" s="40"/>
      <c r="R4658" s="39"/>
      <c r="S4658" s="39"/>
      <c r="T4658" s="39"/>
      <c r="U4658" s="40"/>
      <c r="V4658" s="39"/>
      <c r="W4658" s="69"/>
      <c r="Y4658" t="s">
        <v>294</v>
      </c>
      <c r="AA4658">
        <v>7419</v>
      </c>
      <c r="AB4658" s="46" t="b">
        <v>0</v>
      </c>
      <c r="AD4658" s="8"/>
    </row>
    <row r="4659" ht="14.25" customHeight="1">
      <c r="A4659" s="38">
        <v>1287</v>
      </c>
      <c r="B4659" s="46" t="s">
        <v>53</v>
      </c>
      <c r="C4659" s="46" t="s">
        <v>45</v>
      </c>
      <c r="D4659" s="46" t="s">
        <v>5345</v>
      </c>
      <c r="E4659" s="46" t="s">
        <v>5346</v>
      </c>
      <c r="F4659" t="s">
        <v>48</v>
      </c>
      <c r="G4659" s="46" t="s">
        <v>49</v>
      </c>
      <c r="H4659">
        <v>0.000087096359</v>
      </c>
      <c r="I4659" t="s">
        <v>37</v>
      </c>
      <c r="L4659" t="s">
        <v>50</v>
      </c>
      <c r="M4659" t="s">
        <v>39</v>
      </c>
      <c r="N4659" s="40"/>
      <c r="O4659" s="40"/>
      <c r="P4659" s="40"/>
      <c r="Q4659" s="40"/>
      <c r="R4659" s="39"/>
      <c r="S4659" s="39"/>
      <c r="T4659" s="39"/>
      <c r="U4659" s="40"/>
      <c r="V4659" s="39"/>
      <c r="W4659" s="69"/>
      <c r="Y4659" t="s">
        <v>294</v>
      </c>
      <c r="AA4659">
        <v>7419</v>
      </c>
      <c r="AB4659" s="46" t="b">
        <v>0</v>
      </c>
      <c r="AD4659" s="8"/>
    </row>
    <row r="4660" ht="14.25" customHeight="1">
      <c r="A4660" s="38">
        <v>966</v>
      </c>
      <c r="B4660" s="46" t="s">
        <v>1353</v>
      </c>
      <c r="C4660" s="46" t="s">
        <v>1219</v>
      </c>
      <c r="D4660" s="46" t="s">
        <v>5347</v>
      </c>
      <c r="E4660" s="46" t="s">
        <v>5348</v>
      </c>
      <c r="F4660" s="41" t="s">
        <v>434</v>
      </c>
      <c r="G4660" s="5" t="s">
        <v>593</v>
      </c>
      <c r="H4660" s="65">
        <v>3.916</v>
      </c>
      <c r="I4660" t="s">
        <v>1356</v>
      </c>
      <c r="K4660" s="46" t="s">
        <v>43</v>
      </c>
      <c r="L4660" s="46" t="s">
        <v>1358</v>
      </c>
      <c r="M4660" t="s">
        <v>39</v>
      </c>
      <c r="N4660" s="40">
        <f>U4660*V4660</f>
        <v>98.2835926962016</v>
      </c>
      <c r="O4660" s="56">
        <v>32.042</v>
      </c>
      <c r="P4660" s="56">
        <v>0.791</v>
      </c>
      <c r="Q4660" s="56">
        <v>1.108</v>
      </c>
      <c r="R4660" s="39">
        <f>O4660/P4660</f>
        <v>40.5082174462705</v>
      </c>
      <c r="S4660" s="39">
        <f>N4660/Q4660</f>
        <v>88.7036035164274</v>
      </c>
      <c r="T4660" s="39">
        <f>R4660+S4660</f>
        <v>129.211820962698</v>
      </c>
      <c r="U4660" s="40">
        <v>194.2271</v>
      </c>
      <c r="V4660" s="39">
        <v>0.506024096</v>
      </c>
      <c r="W4660" s="69">
        <f>round(((1000*V4660)/T4660),3)</f>
        <v>3.916</v>
      </c>
      <c r="Y4660" t="s">
        <v>40</v>
      </c>
      <c r="AA4660">
        <v>6916</v>
      </c>
      <c r="AB4660" t="b">
        <v>1</v>
      </c>
      <c r="AD4660" s="8"/>
    </row>
    <row r="4661" ht="14.25" customHeight="1">
      <c r="A4661" s="38">
        <v>981</v>
      </c>
      <c r="B4661" s="44" t="s">
        <v>1926</v>
      </c>
      <c r="C4661" s="46" t="s">
        <v>1219</v>
      </c>
      <c r="D4661" s="46" t="s">
        <v>5347</v>
      </c>
      <c r="E4661" s="46" t="s">
        <v>5348</v>
      </c>
      <c r="F4661" s="41" t="s">
        <v>689</v>
      </c>
      <c r="G4661" s="41" t="s">
        <v>762</v>
      </c>
      <c r="H4661" s="65">
        <f>W4661</f>
        <v>2.5119</v>
      </c>
      <c r="I4661" t="s">
        <v>37</v>
      </c>
      <c r="K4661" s="47" t="s">
        <v>43</v>
      </c>
      <c r="L4661" s="47" t="str">
        <f>((I4661&amp;A4661)&amp;"-")&amp;B4661</f>
        <v>REF981-Li; J.; Masso; J.J.; and Guertin; J.A.; Prediction of drug solubility in an acrylate adhesive based on the drug-polymer interaction parameter and drug solubility in acetonitrile. Journal of Controlled Release; 2002. 83: 211-221</v>
      </c>
      <c r="M4661" t="s">
        <v>39</v>
      </c>
      <c r="N4661" s="71">
        <f>U4661*V4661</f>
        <v>110.9036741</v>
      </c>
      <c r="O4661" s="71">
        <v>100</v>
      </c>
      <c r="P4661" s="71">
        <v>0.786</v>
      </c>
      <c r="Q4661" s="71">
        <v>1.108</v>
      </c>
      <c r="R4661" s="29">
        <f>O4661/P4661</f>
        <v>127.226463104326</v>
      </c>
      <c r="S4661" s="29">
        <f>N4661/Q4661</f>
        <v>100.09356868231</v>
      </c>
      <c r="T4661" s="29">
        <f>R4661+S4661</f>
        <v>227.320031786636</v>
      </c>
      <c r="U4661" s="71">
        <v>194.2271</v>
      </c>
      <c r="V4661" s="29">
        <v>0.571</v>
      </c>
      <c r="W4661" s="60">
        <f>round((V4661/(T4661/1000)),4)</f>
        <v>2.5119</v>
      </c>
      <c r="Y4661" t="s">
        <v>40</v>
      </c>
      <c r="AA4661">
        <v>6916</v>
      </c>
      <c r="AB4661" t="b">
        <v>1</v>
      </c>
      <c r="AD4661" s="37"/>
    </row>
    <row r="4662" ht="14.25" customHeight="1">
      <c r="A4662" s="38">
        <v>997</v>
      </c>
      <c r="B4662" s="44" t="s">
        <v>638</v>
      </c>
      <c r="C4662" s="46" t="s">
        <v>639</v>
      </c>
      <c r="D4662" s="46" t="s">
        <v>5347</v>
      </c>
      <c r="E4662" s="46" t="s">
        <v>5348</v>
      </c>
      <c r="F4662" s="5" t="s">
        <v>35</v>
      </c>
      <c r="G4662" s="5" t="s">
        <v>36</v>
      </c>
      <c r="H4662" s="65">
        <v>2.187761624</v>
      </c>
      <c r="I4662" t="s">
        <v>37</v>
      </c>
      <c r="K4662" s="47"/>
      <c r="L4662" s="47" t="str">
        <f>((I4662&amp;A4662)&amp;"-")&amp;B4662</f>
        <v>REF997-Kia Sepassi and Samuel H. Yalkowsky. Solubility Prediction in Octanol: A Technical Note. AAPS PharmSciTech 2006; 7 (1) Article 26</v>
      </c>
      <c r="M4662" t="s">
        <v>39</v>
      </c>
      <c r="N4662" s="71"/>
      <c r="O4662" s="71"/>
      <c r="P4662" s="71"/>
      <c r="Q4662" s="71"/>
      <c r="R4662" s="29"/>
      <c r="S4662" s="29"/>
      <c r="T4662" s="29"/>
      <c r="U4662" s="71"/>
      <c r="V4662" s="29"/>
      <c r="W4662" s="60"/>
      <c r="Y4662" t="s">
        <v>40</v>
      </c>
      <c r="AA4662">
        <v>6916</v>
      </c>
      <c r="AB4662" t="b">
        <f>if((W4662=""),false,true)</f>
        <v>0</v>
      </c>
      <c r="AD4662" s="37"/>
    </row>
    <row r="4663" ht="14.25" customHeight="1">
      <c r="A4663" s="38">
        <v>1049</v>
      </c>
      <c r="B4663" s="46" t="s">
        <v>922</v>
      </c>
      <c r="C4663" s="46" t="s">
        <v>923</v>
      </c>
      <c r="D4663" s="11" t="s">
        <v>5347</v>
      </c>
      <c r="E4663" s="46" t="s">
        <v>5348</v>
      </c>
      <c r="F4663" s="7" t="s">
        <v>924</v>
      </c>
      <c r="G4663" s="7" t="s">
        <v>925</v>
      </c>
      <c r="H4663">
        <v>2.66072505979881</v>
      </c>
      <c r="I4663" t="s">
        <v>37</v>
      </c>
      <c r="K4663" s="47" t="s">
        <v>43</v>
      </c>
      <c r="L4663" s="47" t="s">
        <v>926</v>
      </c>
      <c r="M4663" t="s">
        <v>39</v>
      </c>
      <c r="N4663" s="71"/>
      <c r="O4663" s="71"/>
      <c r="P4663" s="71"/>
      <c r="Q4663" s="71"/>
      <c r="R4663" s="29"/>
      <c r="S4663" s="29"/>
      <c r="T4663" s="29"/>
      <c r="U4663" s="71"/>
      <c r="V4663" s="29"/>
      <c r="W4663" s="60"/>
      <c r="Y4663" t="s">
        <v>40</v>
      </c>
      <c r="AA4663" s="21">
        <v>6916</v>
      </c>
      <c r="AB4663" t="b">
        <f>if((W4663=""),false,true)</f>
        <v>0</v>
      </c>
      <c r="AD4663" s="37"/>
    </row>
    <row r="4664" ht="14.25" customHeight="1">
      <c r="A4664" s="38">
        <v>1049</v>
      </c>
      <c r="B4664" s="46" t="s">
        <v>922</v>
      </c>
      <c r="C4664" s="46" t="s">
        <v>923</v>
      </c>
      <c r="D4664" s="11" t="s">
        <v>5347</v>
      </c>
      <c r="E4664" s="11" t="s">
        <v>5348</v>
      </c>
      <c r="F4664" s="7" t="s">
        <v>927</v>
      </c>
      <c r="G4664" s="7" t="s">
        <v>928</v>
      </c>
      <c r="H4664">
        <v>0.011091748152624</v>
      </c>
      <c r="I4664" t="s">
        <v>37</v>
      </c>
      <c r="K4664" s="47" t="s">
        <v>43</v>
      </c>
      <c r="L4664" s="47" t="s">
        <v>926</v>
      </c>
      <c r="M4664" t="s">
        <v>39</v>
      </c>
      <c r="N4664" s="71"/>
      <c r="O4664" s="71"/>
      <c r="P4664" s="71"/>
      <c r="Q4664" s="71"/>
      <c r="R4664" s="29"/>
      <c r="S4664" s="29"/>
      <c r="T4664" s="29"/>
      <c r="U4664" s="71"/>
      <c r="V4664" s="29"/>
      <c r="W4664" s="60"/>
      <c r="Y4664" t="s">
        <v>40</v>
      </c>
      <c r="AA4664">
        <v>6916</v>
      </c>
      <c r="AB4664" t="b">
        <f>if((W4664=""),false,true)</f>
        <v>0</v>
      </c>
      <c r="AD4664" s="37"/>
    </row>
    <row r="4665" ht="14.25" customHeight="1">
      <c r="A4665" s="38">
        <v>1049</v>
      </c>
      <c r="B4665" s="46" t="s">
        <v>922</v>
      </c>
      <c r="C4665" s="46" t="s">
        <v>923</v>
      </c>
      <c r="D4665" s="11" t="s">
        <v>5347</v>
      </c>
      <c r="E4665" s="11" t="s">
        <v>5348</v>
      </c>
      <c r="F4665" s="7" t="s">
        <v>929</v>
      </c>
      <c r="G4665" s="7" t="s">
        <v>928</v>
      </c>
      <c r="H4665">
        <v>0.12359474334445</v>
      </c>
      <c r="I4665" t="s">
        <v>37</v>
      </c>
      <c r="K4665" s="47" t="s">
        <v>43</v>
      </c>
      <c r="L4665" s="47" t="s">
        <v>926</v>
      </c>
      <c r="M4665" t="s">
        <v>39</v>
      </c>
      <c r="N4665" s="71"/>
      <c r="O4665" s="71"/>
      <c r="P4665" s="71"/>
      <c r="Q4665" s="71"/>
      <c r="R4665" s="29"/>
      <c r="S4665" s="29"/>
      <c r="T4665" s="29"/>
      <c r="U4665" s="71"/>
      <c r="V4665" s="29"/>
      <c r="W4665" s="60"/>
      <c r="Y4665" t="s">
        <v>40</v>
      </c>
      <c r="AA4665">
        <v>6916</v>
      </c>
      <c r="AB4665" t="b">
        <f>if((W4665=""),false,true)</f>
        <v>0</v>
      </c>
      <c r="AD4665" s="37"/>
    </row>
    <row r="4666" ht="14.25" customHeight="1">
      <c r="A4666" s="38">
        <v>1049</v>
      </c>
      <c r="B4666" s="46" t="s">
        <v>922</v>
      </c>
      <c r="C4666" s="46" t="s">
        <v>923</v>
      </c>
      <c r="D4666" s="11" t="s">
        <v>5347</v>
      </c>
      <c r="E4666" s="11" t="s">
        <v>5348</v>
      </c>
      <c r="F4666" s="7" t="s">
        <v>930</v>
      </c>
      <c r="G4666" s="7" t="s">
        <v>928</v>
      </c>
      <c r="H4666">
        <v>2.54097270554931</v>
      </c>
      <c r="I4666" t="s">
        <v>37</v>
      </c>
      <c r="K4666" s="47" t="s">
        <v>43</v>
      </c>
      <c r="L4666" s="47" t="s">
        <v>926</v>
      </c>
      <c r="M4666" t="s">
        <v>39</v>
      </c>
      <c r="N4666" s="71"/>
      <c r="O4666" s="71"/>
      <c r="P4666" s="71"/>
      <c r="Q4666" s="71"/>
      <c r="R4666" s="29"/>
      <c r="S4666" s="29"/>
      <c r="T4666" s="29"/>
      <c r="U4666" s="71"/>
      <c r="V4666" s="29"/>
      <c r="W4666" s="60"/>
      <c r="Y4666" t="s">
        <v>40</v>
      </c>
      <c r="AA4666">
        <v>6916</v>
      </c>
      <c r="AB4666" t="b">
        <f>if((W4666=""),false,true)</f>
        <v>0</v>
      </c>
      <c r="AD4666" s="37"/>
    </row>
    <row r="4667" ht="14.25" customHeight="1">
      <c r="A4667" s="38">
        <v>1049</v>
      </c>
      <c r="B4667" s="46" t="s">
        <v>922</v>
      </c>
      <c r="C4667" s="46" t="s">
        <v>923</v>
      </c>
      <c r="D4667" s="11" t="s">
        <v>5347</v>
      </c>
      <c r="E4667" s="11" t="s">
        <v>5348</v>
      </c>
      <c r="F4667" s="11" t="s">
        <v>48</v>
      </c>
      <c r="G4667" s="11" t="s">
        <v>49</v>
      </c>
      <c r="H4667">
        <v>0.001088930093333</v>
      </c>
      <c r="I4667" t="s">
        <v>37</v>
      </c>
      <c r="K4667" s="47" t="s">
        <v>43</v>
      </c>
      <c r="L4667" s="47" t="s">
        <v>926</v>
      </c>
      <c r="M4667" t="s">
        <v>39</v>
      </c>
      <c r="N4667" s="71"/>
      <c r="O4667" s="71"/>
      <c r="P4667" s="71"/>
      <c r="Q4667" s="71"/>
      <c r="R4667" s="29"/>
      <c r="S4667" s="29"/>
      <c r="T4667" s="29"/>
      <c r="U4667" s="71"/>
      <c r="V4667" s="29"/>
      <c r="W4667" s="60"/>
      <c r="Y4667" t="s">
        <v>40</v>
      </c>
      <c r="AA4667">
        <v>6916</v>
      </c>
      <c r="AB4667" t="b">
        <f>if((W4667=""),false,true)</f>
        <v>0</v>
      </c>
      <c r="AD4667" s="37"/>
    </row>
    <row r="4668" ht="14.25" customHeight="1">
      <c r="A4668" s="38">
        <v>1097</v>
      </c>
      <c r="B4668" s="46" t="s">
        <v>5349</v>
      </c>
      <c r="C4668" s="46" t="s">
        <v>1115</v>
      </c>
      <c r="D4668" s="11" t="s">
        <v>5347</v>
      </c>
      <c r="E4668" s="11" t="s">
        <v>5348</v>
      </c>
      <c r="F4668" s="7" t="s">
        <v>485</v>
      </c>
      <c r="G4668" s="7" t="s">
        <v>665</v>
      </c>
      <c r="H4668">
        <v>2.9766261167596</v>
      </c>
      <c r="I4668" t="s">
        <v>37</v>
      </c>
      <c r="K4668" s="47"/>
      <c r="L4668" s="47" t="s">
        <v>5350</v>
      </c>
      <c r="M4668" t="s">
        <v>39</v>
      </c>
      <c r="N4668" s="71"/>
      <c r="O4668" s="71"/>
      <c r="P4668" s="71"/>
      <c r="Q4668" s="71"/>
      <c r="R4668" s="29"/>
      <c r="S4668" s="29"/>
      <c r="T4668" s="29"/>
      <c r="U4668" s="71"/>
      <c r="V4668" s="29"/>
      <c r="W4668" s="60"/>
      <c r="Y4668" t="s">
        <v>40</v>
      </c>
      <c r="AA4668">
        <v>6916</v>
      </c>
      <c r="AB4668" t="b">
        <f>if((W4668=""),false,true)</f>
        <v>0</v>
      </c>
      <c r="AD4668" s="37"/>
    </row>
    <row r="4669" ht="14.25" customHeight="1">
      <c r="A4669" s="38">
        <v>1097</v>
      </c>
      <c r="B4669" s="46" t="s">
        <v>5349</v>
      </c>
      <c r="C4669" s="46" t="s">
        <v>1115</v>
      </c>
      <c r="D4669" s="11" t="s">
        <v>5347</v>
      </c>
      <c r="E4669" s="11" t="s">
        <v>5348</v>
      </c>
      <c r="F4669" s="7" t="s">
        <v>547</v>
      </c>
      <c r="G4669" s="7" t="s">
        <v>548</v>
      </c>
      <c r="H4669">
        <v>1.5720599385621</v>
      </c>
      <c r="I4669" t="s">
        <v>37</v>
      </c>
      <c r="K4669" s="47"/>
      <c r="L4669" s="47" t="s">
        <v>5350</v>
      </c>
      <c r="M4669" t="s">
        <v>39</v>
      </c>
      <c r="N4669" s="71"/>
      <c r="O4669" s="71"/>
      <c r="P4669" s="71"/>
      <c r="Q4669" s="71"/>
      <c r="R4669" s="29"/>
      <c r="S4669" s="29"/>
      <c r="T4669" s="29"/>
      <c r="U4669" s="71"/>
      <c r="V4669" s="29"/>
      <c r="W4669" s="60"/>
      <c r="Y4669" t="s">
        <v>40</v>
      </c>
      <c r="AA4669">
        <v>6916</v>
      </c>
      <c r="AB4669" t="b">
        <f>if((W4669=""),false,true)</f>
        <v>0</v>
      </c>
      <c r="AD4669" s="37"/>
    </row>
    <row r="4670" ht="14.25" customHeight="1">
      <c r="A4670" s="38">
        <v>1097</v>
      </c>
      <c r="B4670" s="46" t="s">
        <v>5349</v>
      </c>
      <c r="C4670" s="46" t="s">
        <v>1115</v>
      </c>
      <c r="D4670" s="11" t="s">
        <v>5347</v>
      </c>
      <c r="E4670" s="11" t="s">
        <v>5348</v>
      </c>
      <c r="F4670" s="7" t="s">
        <v>598</v>
      </c>
      <c r="G4670" s="7" t="s">
        <v>599</v>
      </c>
      <c r="H4670">
        <v>2.5714492576037</v>
      </c>
      <c r="I4670" t="s">
        <v>37</v>
      </c>
      <c r="K4670" s="47"/>
      <c r="L4670" s="47" t="s">
        <v>5350</v>
      </c>
      <c r="M4670" t="s">
        <v>39</v>
      </c>
      <c r="N4670" s="71"/>
      <c r="O4670" s="71"/>
      <c r="P4670" s="71"/>
      <c r="Q4670" s="71"/>
      <c r="R4670" s="29"/>
      <c r="S4670" s="29"/>
      <c r="T4670" s="29"/>
      <c r="U4670" s="71"/>
      <c r="V4670" s="29"/>
      <c r="W4670" s="60"/>
      <c r="Y4670" t="s">
        <v>40</v>
      </c>
      <c r="AA4670">
        <v>6916</v>
      </c>
      <c r="AB4670" t="b">
        <f>if((W4670=""),false,true)</f>
        <v>0</v>
      </c>
      <c r="AD4670" s="37"/>
    </row>
    <row r="4671" ht="14.25" customHeight="1">
      <c r="A4671" s="38">
        <v>1097</v>
      </c>
      <c r="B4671" s="46" t="s">
        <v>5349</v>
      </c>
      <c r="C4671" s="46" t="s">
        <v>1115</v>
      </c>
      <c r="D4671" s="11" t="s">
        <v>5347</v>
      </c>
      <c r="E4671" s="11" t="s">
        <v>5348</v>
      </c>
      <c r="F4671" s="7" t="s">
        <v>35</v>
      </c>
      <c r="G4671" s="7" t="s">
        <v>36</v>
      </c>
      <c r="H4671">
        <v>2.0227380263534</v>
      </c>
      <c r="I4671" t="s">
        <v>37</v>
      </c>
      <c r="K4671" s="47"/>
      <c r="L4671" s="47" t="s">
        <v>5350</v>
      </c>
      <c r="M4671" t="s">
        <v>39</v>
      </c>
      <c r="N4671" s="71"/>
      <c r="O4671" s="71"/>
      <c r="P4671" s="71"/>
      <c r="Q4671" s="71"/>
      <c r="R4671" s="29"/>
      <c r="S4671" s="29"/>
      <c r="T4671" s="29"/>
      <c r="U4671" s="71"/>
      <c r="V4671" s="29"/>
      <c r="W4671" s="60"/>
      <c r="Y4671" t="s">
        <v>40</v>
      </c>
      <c r="AA4671">
        <v>6916</v>
      </c>
      <c r="AB4671" t="b">
        <f>if((W4671=""),false,true)</f>
        <v>0</v>
      </c>
      <c r="AD4671" s="37"/>
    </row>
    <row r="4672" ht="14.25" customHeight="1">
      <c r="A4672" s="38">
        <v>1097</v>
      </c>
      <c r="B4672" s="46" t="s">
        <v>5349</v>
      </c>
      <c r="C4672" s="46" t="s">
        <v>1115</v>
      </c>
      <c r="D4672" s="11" t="s">
        <v>5347</v>
      </c>
      <c r="E4672" s="11" t="s">
        <v>5348</v>
      </c>
      <c r="F4672" s="7" t="s">
        <v>669</v>
      </c>
      <c r="G4672" s="7" t="s">
        <v>670</v>
      </c>
      <c r="H4672">
        <v>2.7356417865851</v>
      </c>
      <c r="I4672" t="s">
        <v>37</v>
      </c>
      <c r="K4672" s="47"/>
      <c r="L4672" s="47" t="s">
        <v>5350</v>
      </c>
      <c r="M4672" t="s">
        <v>39</v>
      </c>
      <c r="N4672" s="71"/>
      <c r="O4672" s="71"/>
      <c r="P4672" s="71"/>
      <c r="Q4672" s="71"/>
      <c r="R4672" s="29"/>
      <c r="S4672" s="29"/>
      <c r="T4672" s="29"/>
      <c r="U4672" s="71"/>
      <c r="V4672" s="29"/>
      <c r="W4672" s="60"/>
      <c r="Y4672" t="s">
        <v>40</v>
      </c>
      <c r="AA4672">
        <v>6916</v>
      </c>
      <c r="AB4672" t="b">
        <f>if((W4672=""),false,true)</f>
        <v>0</v>
      </c>
      <c r="AD4672" s="37"/>
    </row>
    <row r="4673" ht="14.25" customHeight="1">
      <c r="A4673" s="38">
        <v>1097</v>
      </c>
      <c r="B4673" s="46" t="s">
        <v>5349</v>
      </c>
      <c r="C4673" s="46" t="s">
        <v>1115</v>
      </c>
      <c r="D4673" s="11" t="s">
        <v>5347</v>
      </c>
      <c r="E4673" s="11" t="s">
        <v>5348</v>
      </c>
      <c r="F4673" s="7" t="s">
        <v>580</v>
      </c>
      <c r="G4673" s="7" t="s">
        <v>581</v>
      </c>
      <c r="H4673">
        <v>3.2007022308712</v>
      </c>
      <c r="I4673" t="s">
        <v>37</v>
      </c>
      <c r="K4673" s="47"/>
      <c r="L4673" s="47" t="s">
        <v>5350</v>
      </c>
      <c r="M4673" t="s">
        <v>39</v>
      </c>
      <c r="N4673" s="71"/>
      <c r="O4673" s="71"/>
      <c r="P4673" s="71"/>
      <c r="Q4673" s="71"/>
      <c r="R4673" s="29"/>
      <c r="S4673" s="29"/>
      <c r="T4673" s="29"/>
      <c r="U4673" s="71"/>
      <c r="V4673" s="29"/>
      <c r="W4673" s="60"/>
      <c r="Y4673" t="s">
        <v>40</v>
      </c>
      <c r="AA4673">
        <v>6916</v>
      </c>
      <c r="AB4673" t="b">
        <f>if((W4673=""),false,true)</f>
        <v>0</v>
      </c>
      <c r="AD4673" s="37"/>
    </row>
    <row r="4674" ht="14.25" customHeight="1">
      <c r="A4674" s="38">
        <v>1097</v>
      </c>
      <c r="B4674" s="46" t="s">
        <v>5349</v>
      </c>
      <c r="C4674" s="46" t="s">
        <v>1115</v>
      </c>
      <c r="D4674" s="11" t="s">
        <v>5347</v>
      </c>
      <c r="E4674" s="11" t="s">
        <v>5348</v>
      </c>
      <c r="F4674" s="7" t="s">
        <v>429</v>
      </c>
      <c r="G4674" s="7" t="s">
        <v>590</v>
      </c>
      <c r="H4674">
        <v>3.5699700980122</v>
      </c>
      <c r="I4674" t="s">
        <v>37</v>
      </c>
      <c r="K4674" s="47"/>
      <c r="L4674" s="47" t="s">
        <v>5350</v>
      </c>
      <c r="M4674" t="s">
        <v>39</v>
      </c>
      <c r="N4674" s="71"/>
      <c r="O4674" s="71"/>
      <c r="P4674" s="71"/>
      <c r="Q4674" s="71"/>
      <c r="R4674" s="29"/>
      <c r="S4674" s="29"/>
      <c r="T4674" s="29"/>
      <c r="U4674" s="71"/>
      <c r="V4674" s="29"/>
      <c r="W4674" s="60"/>
      <c r="Y4674" t="s">
        <v>40</v>
      </c>
      <c r="AA4674">
        <v>6916</v>
      </c>
      <c r="AB4674" t="b">
        <f>if((W4674=""),false,true)</f>
        <v>0</v>
      </c>
      <c r="AD4674" s="37"/>
    </row>
    <row r="4675" ht="14.25" customHeight="1">
      <c r="A4675" s="38">
        <v>1097</v>
      </c>
      <c r="B4675" s="46" t="s">
        <v>5349</v>
      </c>
      <c r="C4675" s="46" t="s">
        <v>1115</v>
      </c>
      <c r="D4675" s="11" t="s">
        <v>5347</v>
      </c>
      <c r="E4675" s="11" t="s">
        <v>5348</v>
      </c>
      <c r="F4675" s="7" t="s">
        <v>434</v>
      </c>
      <c r="G4675" s="7" t="s">
        <v>593</v>
      </c>
      <c r="H4675">
        <v>3.8576506562818</v>
      </c>
      <c r="I4675" t="s">
        <v>37</v>
      </c>
      <c r="K4675" s="47"/>
      <c r="L4675" s="47" t="s">
        <v>5350</v>
      </c>
      <c r="M4675" t="s">
        <v>39</v>
      </c>
      <c r="N4675" s="71"/>
      <c r="O4675" s="71"/>
      <c r="P4675" s="71"/>
      <c r="Q4675" s="71"/>
      <c r="R4675" s="29"/>
      <c r="S4675" s="29"/>
      <c r="T4675" s="29"/>
      <c r="U4675" s="71"/>
      <c r="V4675" s="29"/>
      <c r="W4675" s="60"/>
      <c r="Y4675" t="s">
        <v>40</v>
      </c>
      <c r="AA4675">
        <v>6916</v>
      </c>
      <c r="AB4675" t="b">
        <f>if((W4675=""),false,true)</f>
        <v>0</v>
      </c>
      <c r="AD4675" s="37"/>
    </row>
    <row r="4676" ht="14.25" customHeight="1">
      <c r="A4676" s="38">
        <v>1205</v>
      </c>
      <c r="B4676" s="46" t="s">
        <v>5351</v>
      </c>
      <c r="C4676" s="46" t="s">
        <v>577</v>
      </c>
      <c r="D4676" s="11" t="s">
        <v>5347</v>
      </c>
      <c r="E4676" s="11" t="s">
        <v>5348</v>
      </c>
      <c r="F4676" s="7" t="s">
        <v>580</v>
      </c>
      <c r="G4676" s="7" t="s">
        <v>581</v>
      </c>
      <c r="H4676">
        <v>3.3824240470139</v>
      </c>
      <c r="I4676" s="46" t="s">
        <v>37</v>
      </c>
      <c r="K4676" s="46"/>
      <c r="L4676" t="s">
        <v>5352</v>
      </c>
      <c r="M4676" t="s">
        <v>39</v>
      </c>
      <c r="N4676" s="40"/>
      <c r="O4676" s="40"/>
      <c r="P4676" s="40"/>
      <c r="Q4676" s="40"/>
      <c r="R4676" s="39"/>
      <c r="S4676" s="39"/>
      <c r="T4676" s="39"/>
      <c r="U4676" s="40"/>
      <c r="V4676" s="39"/>
      <c r="W4676" s="69"/>
      <c r="Y4676" t="s">
        <v>40</v>
      </c>
      <c r="AA4676">
        <v>6916</v>
      </c>
      <c r="AB4676" s="46" t="b">
        <f>if((W4676=""),false,true)</f>
        <v>0</v>
      </c>
      <c r="AD4676" s="8"/>
    </row>
    <row r="4677" ht="14.25" customHeight="1">
      <c r="A4677" s="38">
        <v>1205</v>
      </c>
      <c r="B4677" s="46" t="s">
        <v>5351</v>
      </c>
      <c r="C4677" s="46" t="s">
        <v>577</v>
      </c>
      <c r="D4677" s="11" t="s">
        <v>5347</v>
      </c>
      <c r="E4677" s="11" t="s">
        <v>5348</v>
      </c>
      <c r="F4677" s="7" t="s">
        <v>586</v>
      </c>
      <c r="G4677" s="7" t="s">
        <v>587</v>
      </c>
      <c r="H4677">
        <v>3.5167869423479</v>
      </c>
      <c r="I4677" s="46" t="s">
        <v>37</v>
      </c>
      <c r="K4677" s="46"/>
      <c r="L4677" t="s">
        <v>5352</v>
      </c>
      <c r="M4677" t="s">
        <v>39</v>
      </c>
      <c r="N4677" s="40"/>
      <c r="O4677" s="40"/>
      <c r="P4677" s="40"/>
      <c r="Q4677" s="40"/>
      <c r="R4677" s="39"/>
      <c r="S4677" s="39"/>
      <c r="T4677" s="39"/>
      <c r="U4677" s="40"/>
      <c r="V4677" s="39"/>
      <c r="W4677" s="69"/>
      <c r="Y4677" t="s">
        <v>40</v>
      </c>
      <c r="AA4677">
        <v>6916</v>
      </c>
      <c r="AB4677" s="46" t="b">
        <f>if((W4677=""),false,true)</f>
        <v>0</v>
      </c>
      <c r="AD4677" s="8"/>
    </row>
    <row r="4678" ht="14.25" customHeight="1">
      <c r="A4678" s="38">
        <v>1205</v>
      </c>
      <c r="B4678" s="46" t="s">
        <v>5351</v>
      </c>
      <c r="C4678" s="46" t="s">
        <v>577</v>
      </c>
      <c r="D4678" s="11" t="s">
        <v>5347</v>
      </c>
      <c r="E4678" s="11" t="s">
        <v>5348</v>
      </c>
      <c r="F4678" s="7" t="s">
        <v>429</v>
      </c>
      <c r="G4678" s="7" t="s">
        <v>590</v>
      </c>
      <c r="H4678">
        <v>3.6414996764363</v>
      </c>
      <c r="I4678" s="46" t="s">
        <v>37</v>
      </c>
      <c r="K4678" s="46"/>
      <c r="L4678" t="s">
        <v>5352</v>
      </c>
      <c r="M4678" t="s">
        <v>39</v>
      </c>
      <c r="N4678" s="40"/>
      <c r="O4678" s="40"/>
      <c r="P4678" s="40"/>
      <c r="Q4678" s="40"/>
      <c r="R4678" s="39"/>
      <c r="S4678" s="39"/>
      <c r="T4678" s="39"/>
      <c r="U4678" s="40"/>
      <c r="V4678" s="39"/>
      <c r="W4678" s="69"/>
      <c r="Y4678" t="s">
        <v>40</v>
      </c>
      <c r="AA4678">
        <v>6916</v>
      </c>
      <c r="AB4678" s="46" t="b">
        <f>if((W4678=""),false,true)</f>
        <v>0</v>
      </c>
      <c r="AD4678" s="8"/>
    </row>
    <row r="4679" ht="14.25" customHeight="1">
      <c r="A4679" s="38">
        <v>1205</v>
      </c>
      <c r="B4679" s="46" t="s">
        <v>5351</v>
      </c>
      <c r="C4679" s="46" t="s">
        <v>577</v>
      </c>
      <c r="D4679" s="11" t="s">
        <v>5347</v>
      </c>
      <c r="E4679" s="11" t="s">
        <v>5348</v>
      </c>
      <c r="F4679" s="7" t="s">
        <v>591</v>
      </c>
      <c r="G4679" s="7" t="s">
        <v>592</v>
      </c>
      <c r="H4679">
        <v>2.8274416415143</v>
      </c>
      <c r="I4679" s="46" t="s">
        <v>37</v>
      </c>
      <c r="K4679" s="46"/>
      <c r="L4679" t="s">
        <v>5352</v>
      </c>
      <c r="M4679" t="s">
        <v>39</v>
      </c>
      <c r="N4679" s="40"/>
      <c r="O4679" s="40"/>
      <c r="P4679" s="40"/>
      <c r="Q4679" s="40"/>
      <c r="R4679" s="39"/>
      <c r="S4679" s="39"/>
      <c r="T4679" s="39"/>
      <c r="U4679" s="40"/>
      <c r="V4679" s="39"/>
      <c r="W4679" s="69"/>
      <c r="Y4679" t="s">
        <v>40</v>
      </c>
      <c r="AA4679">
        <v>6916</v>
      </c>
      <c r="AB4679" s="46" t="b">
        <f>if((W4679=""),false,true)</f>
        <v>0</v>
      </c>
      <c r="AD4679" s="8"/>
    </row>
    <row r="4680" ht="14.25" customHeight="1">
      <c r="A4680" s="38">
        <v>1205</v>
      </c>
      <c r="B4680" s="46" t="s">
        <v>5351</v>
      </c>
      <c r="C4680" s="46" t="s">
        <v>577</v>
      </c>
      <c r="D4680" s="11" t="s">
        <v>5347</v>
      </c>
      <c r="E4680" s="11" t="s">
        <v>5348</v>
      </c>
      <c r="F4680" s="11" t="s">
        <v>434</v>
      </c>
      <c r="G4680" s="7" t="s">
        <v>593</v>
      </c>
      <c r="H4680">
        <v>3.8682718603366</v>
      </c>
      <c r="I4680" s="46" t="s">
        <v>37</v>
      </c>
      <c r="K4680" s="46"/>
      <c r="L4680" t="s">
        <v>5352</v>
      </c>
      <c r="M4680" t="s">
        <v>39</v>
      </c>
      <c r="N4680" s="40"/>
      <c r="O4680" s="40"/>
      <c r="P4680" s="40"/>
      <c r="Q4680" s="40"/>
      <c r="R4680" s="39"/>
      <c r="S4680" s="39"/>
      <c r="T4680" s="39"/>
      <c r="U4680" s="40"/>
      <c r="V4680" s="39"/>
      <c r="W4680" s="69"/>
      <c r="Y4680" t="s">
        <v>40</v>
      </c>
      <c r="AA4680">
        <v>6916</v>
      </c>
      <c r="AB4680" s="46" t="b">
        <f>if((W4680=""),false,true)</f>
        <v>0</v>
      </c>
      <c r="AD4680" s="8"/>
    </row>
    <row r="4681" ht="14.25" customHeight="1">
      <c r="A4681" s="38">
        <v>1283</v>
      </c>
      <c r="B4681" s="46" t="s">
        <v>31</v>
      </c>
      <c r="C4681" s="46" t="s">
        <v>32</v>
      </c>
      <c r="D4681" s="11" t="s">
        <v>5347</v>
      </c>
      <c r="E4681" s="46" t="s">
        <v>5348</v>
      </c>
      <c r="F4681" t="s">
        <v>35</v>
      </c>
      <c r="G4681" s="46" t="s">
        <v>36</v>
      </c>
      <c r="H4681">
        <v>2.1877616239</v>
      </c>
      <c r="I4681" t="s">
        <v>37</v>
      </c>
      <c r="L4681" t="s">
        <v>38</v>
      </c>
      <c r="M4681" t="s">
        <v>39</v>
      </c>
      <c r="N4681" s="40"/>
      <c r="O4681" s="40"/>
      <c r="P4681" s="40"/>
      <c r="Q4681" s="40"/>
      <c r="R4681" s="39"/>
      <c r="S4681" s="39"/>
      <c r="T4681" s="39"/>
      <c r="U4681" s="40"/>
      <c r="V4681" s="39"/>
      <c r="W4681" s="69"/>
      <c r="Y4681" t="s">
        <v>40</v>
      </c>
      <c r="AA4681">
        <v>6916</v>
      </c>
      <c r="AB4681" s="46" t="b">
        <f>if((W4681=""),false,true)</f>
        <v>0</v>
      </c>
      <c r="AD4681" s="8"/>
    </row>
    <row r="4682" ht="14.25" customHeight="1">
      <c r="A4682" s="38">
        <v>1287</v>
      </c>
      <c r="B4682" s="46" t="s">
        <v>44</v>
      </c>
      <c r="C4682" s="46" t="s">
        <v>45</v>
      </c>
      <c r="D4682" s="46" t="s">
        <v>5347</v>
      </c>
      <c r="E4682" s="46" t="s">
        <v>5348</v>
      </c>
      <c r="F4682" t="s">
        <v>48</v>
      </c>
      <c r="G4682" s="46" t="s">
        <v>49</v>
      </c>
      <c r="H4682">
        <v>0.00103038612</v>
      </c>
      <c r="I4682" t="s">
        <v>37</v>
      </c>
      <c r="L4682" t="s">
        <v>50</v>
      </c>
      <c r="M4682" t="s">
        <v>39</v>
      </c>
      <c r="N4682" s="40"/>
      <c r="O4682" s="40"/>
      <c r="P4682" s="40"/>
      <c r="Q4682" s="40"/>
      <c r="R4682" s="39"/>
      <c r="S4682" s="39"/>
      <c r="T4682" s="39"/>
      <c r="U4682" s="40"/>
      <c r="V4682" s="39"/>
      <c r="W4682" s="69"/>
      <c r="Y4682" t="s">
        <v>40</v>
      </c>
      <c r="AA4682">
        <v>6916</v>
      </c>
      <c r="AB4682" s="46" t="b">
        <v>0</v>
      </c>
      <c r="AD4682" s="8"/>
    </row>
    <row r="4683" ht="14.25" customHeight="1">
      <c r="A4683" s="38">
        <v>1287</v>
      </c>
      <c r="B4683" s="46" t="s">
        <v>53</v>
      </c>
      <c r="C4683" s="46" t="s">
        <v>45</v>
      </c>
      <c r="D4683" s="46" t="s">
        <v>5347</v>
      </c>
      <c r="E4683" s="46" t="s">
        <v>5348</v>
      </c>
      <c r="F4683" t="s">
        <v>48</v>
      </c>
      <c r="G4683" s="46" t="s">
        <v>49</v>
      </c>
      <c r="H4683">
        <v>0.001905460718</v>
      </c>
      <c r="I4683" t="s">
        <v>37</v>
      </c>
      <c r="L4683" t="s">
        <v>50</v>
      </c>
      <c r="M4683" t="s">
        <v>39</v>
      </c>
      <c r="N4683" s="40"/>
      <c r="O4683" s="40"/>
      <c r="P4683" s="40"/>
      <c r="Q4683" s="40"/>
      <c r="R4683" s="39"/>
      <c r="S4683" s="39"/>
      <c r="T4683" s="39"/>
      <c r="U4683" s="40"/>
      <c r="V4683" s="39"/>
      <c r="W4683" s="69"/>
      <c r="Y4683" t="s">
        <v>40</v>
      </c>
      <c r="AA4683">
        <v>6916</v>
      </c>
      <c r="AB4683" s="46" t="b">
        <v>0</v>
      </c>
      <c r="AD4683" s="8"/>
    </row>
    <row r="4684" ht="14.25" customHeight="1">
      <c r="A4684" s="38">
        <v>1287</v>
      </c>
      <c r="B4684" s="46" t="s">
        <v>247</v>
      </c>
      <c r="C4684" s="46" t="s">
        <v>45</v>
      </c>
      <c r="D4684" s="46" t="s">
        <v>5347</v>
      </c>
      <c r="E4684" s="46" t="s">
        <v>5348</v>
      </c>
      <c r="F4684" t="s">
        <v>48</v>
      </c>
      <c r="G4684" s="46" t="s">
        <v>49</v>
      </c>
      <c r="H4684">
        <v>0.00150003019</v>
      </c>
      <c r="I4684" t="s">
        <v>37</v>
      </c>
      <c r="L4684" t="s">
        <v>50</v>
      </c>
      <c r="M4684" t="s">
        <v>39</v>
      </c>
      <c r="N4684" s="40"/>
      <c r="O4684" s="40"/>
      <c r="P4684" s="40"/>
      <c r="Q4684" s="40"/>
      <c r="R4684" s="39"/>
      <c r="S4684" s="39"/>
      <c r="T4684" s="39"/>
      <c r="U4684" s="40"/>
      <c r="V4684" s="39"/>
      <c r="W4684" s="69"/>
      <c r="Y4684" t="s">
        <v>40</v>
      </c>
      <c r="AA4684">
        <v>6916</v>
      </c>
      <c r="AB4684" s="46" t="b">
        <v>0</v>
      </c>
      <c r="AD4684" s="8"/>
    </row>
    <row r="4685" ht="14.25" customHeight="1">
      <c r="A4685" s="38">
        <v>1308</v>
      </c>
      <c r="B4685" s="46" t="s">
        <v>41</v>
      </c>
      <c r="C4685" s="46" t="s">
        <v>42</v>
      </c>
      <c r="D4685" s="46" t="s">
        <v>5347</v>
      </c>
      <c r="E4685" s="46" t="s">
        <v>5348</v>
      </c>
      <c r="F4685" t="s">
        <v>35</v>
      </c>
      <c r="G4685" s="12" t="s">
        <v>36</v>
      </c>
      <c r="H4685">
        <v>1.79473362683253</v>
      </c>
      <c r="I4685" t="s">
        <v>37</v>
      </c>
      <c r="K4685" s="47" t="s">
        <v>43</v>
      </c>
      <c r="L4685" s="47" t="str">
        <f>((I4685&amp;A4685)&amp;"-")&amp;B4685</f>
        <v>REF1308-Abraham M.H. and Acree Jr. W.E. The solubility of liquid and solid compounds in dry octan-1-ol. Chemosphere (2013)</v>
      </c>
      <c r="M4685" t="s">
        <v>39</v>
      </c>
      <c r="N4685" s="71"/>
      <c r="O4685" s="71"/>
      <c r="P4685" s="71"/>
      <c r="Q4685" s="71"/>
      <c r="R4685" s="29"/>
      <c r="S4685" s="29"/>
      <c r="T4685" s="29"/>
      <c r="U4685" s="71"/>
      <c r="V4685" s="29"/>
      <c r="W4685" s="60"/>
      <c r="Y4685" t="s">
        <v>40</v>
      </c>
      <c r="AA4685">
        <v>6916</v>
      </c>
      <c r="AB4685" t="b">
        <f>if((W4685=""),false,true)</f>
        <v>0</v>
      </c>
      <c r="AD4685" s="37"/>
    </row>
    <row r="4686" ht="14.25" customHeight="1">
      <c r="A4686" s="38">
        <v>22</v>
      </c>
      <c r="B4686" s="44" t="s">
        <v>433</v>
      </c>
      <c r="C4686" s="46" t="s">
        <v>1841</v>
      </c>
      <c r="D4686" s="46" t="s">
        <v>5353</v>
      </c>
      <c r="E4686" s="46" t="s">
        <v>5354</v>
      </c>
      <c r="F4686" s="41" t="s">
        <v>434</v>
      </c>
      <c r="G4686" s="41" t="s">
        <v>435</v>
      </c>
      <c r="H4686" s="65">
        <v>10.94</v>
      </c>
      <c r="I4686" t="s">
        <v>431</v>
      </c>
      <c r="K4686" s="46"/>
      <c r="L4686" s="46" t="str">
        <f>((I4686&amp;A4686)&amp;"-")&amp;B4686</f>
        <v>ONSC22-4-</v>
      </c>
      <c r="M4686" t="s">
        <v>583</v>
      </c>
      <c r="N4686" s="40"/>
      <c r="O4686" s="40"/>
      <c r="P4686" s="40"/>
      <c r="Q4686" s="40"/>
      <c r="R4686" s="39"/>
      <c r="S4686" s="39"/>
      <c r="T4686" s="39"/>
      <c r="U4686" s="40"/>
      <c r="V4686" s="39"/>
      <c r="W4686" s="69"/>
      <c r="Y4686" t="s">
        <v>294</v>
      </c>
      <c r="AA4686">
        <v>259</v>
      </c>
      <c r="AB4686" t="b">
        <f>if((W4686=""),false,true)</f>
        <v>0</v>
      </c>
      <c r="AD4686" s="8"/>
    </row>
    <row r="4687" ht="14.25" customHeight="1">
      <c r="A4687" s="38">
        <v>1287</v>
      </c>
      <c r="B4687" s="46" t="s">
        <v>53</v>
      </c>
      <c r="C4687" s="46" t="s">
        <v>45</v>
      </c>
      <c r="D4687" s="46" t="s">
        <v>5353</v>
      </c>
      <c r="E4687" s="46" t="s">
        <v>5355</v>
      </c>
      <c r="F4687" t="s">
        <v>48</v>
      </c>
      <c r="G4687" s="46" t="s">
        <v>49</v>
      </c>
      <c r="H4687">
        <v>0.645654229035</v>
      </c>
      <c r="I4687" t="s">
        <v>37</v>
      </c>
      <c r="L4687" t="s">
        <v>50</v>
      </c>
      <c r="M4687" t="s">
        <v>39</v>
      </c>
      <c r="N4687" s="40"/>
      <c r="O4687" s="40"/>
      <c r="P4687" s="40"/>
      <c r="Q4687" s="40"/>
      <c r="R4687" s="39"/>
      <c r="S4687" s="39"/>
      <c r="T4687" s="39"/>
      <c r="U4687" s="40"/>
      <c r="V4687" s="39"/>
      <c r="W4687" s="69"/>
      <c r="Y4687" t="s">
        <v>294</v>
      </c>
      <c r="AA4687">
        <v>259</v>
      </c>
      <c r="AB4687" s="46" t="b">
        <v>0</v>
      </c>
      <c r="AD4687" s="8"/>
    </row>
    <row r="4688" ht="14.25" customHeight="1">
      <c r="A4688" s="38">
        <v>1</v>
      </c>
      <c r="B4688" s="46" t="s">
        <v>5356</v>
      </c>
      <c r="C4688" s="46" t="s">
        <v>5357</v>
      </c>
      <c r="D4688" s="46" t="s">
        <v>5358</v>
      </c>
      <c r="E4688" s="46" t="s">
        <v>5359</v>
      </c>
      <c r="F4688" t="s">
        <v>586</v>
      </c>
      <c r="G4688" t="s">
        <v>587</v>
      </c>
      <c r="H4688">
        <v>0.061</v>
      </c>
      <c r="I4688" t="s">
        <v>37</v>
      </c>
      <c r="K4688" s="47" t="s">
        <v>43</v>
      </c>
      <c r="L4688" s="47" t="str">
        <f>((I4688&amp;A4688)&amp;"-")&amp;B4688</f>
        <v>REF1-K. Guo. Co-Crystallization in the Caffeine/Maleic Acid System: Lessons from Phase Equilibria (2009)</v>
      </c>
      <c r="M4688" t="s">
        <v>39</v>
      </c>
      <c r="N4688" s="71"/>
      <c r="O4688" s="71"/>
      <c r="P4688" s="71"/>
      <c r="Q4688" s="71"/>
      <c r="R4688" s="29"/>
      <c r="S4688" s="29"/>
      <c r="T4688" s="29"/>
      <c r="U4688" s="71"/>
      <c r="V4688" s="29"/>
      <c r="W4688" s="60"/>
      <c r="Y4688" t="s">
        <v>40</v>
      </c>
      <c r="AA4688">
        <v>2424</v>
      </c>
      <c r="AB4688" s="46" t="b">
        <v>0</v>
      </c>
      <c r="AD4688" s="37"/>
    </row>
    <row r="4689" ht="14.25" customHeight="1">
      <c r="A4689" s="38">
        <v>1</v>
      </c>
      <c r="B4689" s="46" t="s">
        <v>5356</v>
      </c>
      <c r="C4689" s="46" t="s">
        <v>5357</v>
      </c>
      <c r="D4689" s="46" t="s">
        <v>5358</v>
      </c>
      <c r="E4689" s="46" t="s">
        <v>5359</v>
      </c>
      <c r="F4689" t="s">
        <v>434</v>
      </c>
      <c r="G4689" t="s">
        <v>593</v>
      </c>
      <c r="H4689">
        <v>0.05</v>
      </c>
      <c r="I4689" t="s">
        <v>37</v>
      </c>
      <c r="K4689" s="47" t="s">
        <v>43</v>
      </c>
      <c r="L4689" s="47" t="str">
        <f>((I4689&amp;A4689)&amp;"-")&amp;B4689</f>
        <v>REF1-K. Guo. Co-Crystallization in the Caffeine/Maleic Acid System: Lessons from Phase Equilibria (2009)</v>
      </c>
      <c r="M4689" t="s">
        <v>39</v>
      </c>
      <c r="N4689" s="71"/>
      <c r="O4689" s="71"/>
      <c r="P4689" s="71"/>
      <c r="Q4689" s="71"/>
      <c r="R4689" s="29"/>
      <c r="S4689" s="29"/>
      <c r="T4689" s="29"/>
      <c r="U4689" s="71"/>
      <c r="V4689" s="29"/>
      <c r="W4689" s="60"/>
      <c r="Y4689" t="s">
        <v>40</v>
      </c>
      <c r="AA4689">
        <v>2424</v>
      </c>
      <c r="AB4689" s="46" t="b">
        <v>0</v>
      </c>
      <c r="AD4689" s="37"/>
    </row>
    <row r="4690" ht="14.25" customHeight="1">
      <c r="A4690" s="38">
        <v>969</v>
      </c>
      <c r="B4690" s="46" t="s">
        <v>4172</v>
      </c>
      <c r="C4690" s="46" t="s">
        <v>1219</v>
      </c>
      <c r="D4690" s="46" t="s">
        <v>5358</v>
      </c>
      <c r="E4690" s="7" t="s">
        <v>5360</v>
      </c>
      <c r="F4690" s="41" t="s">
        <v>429</v>
      </c>
      <c r="G4690" s="41" t="s">
        <v>590</v>
      </c>
      <c r="H4690">
        <v>0.028738322383184</v>
      </c>
      <c r="I4690" t="s">
        <v>1356</v>
      </c>
      <c r="K4690" t="s">
        <v>43</v>
      </c>
      <c r="L4690" s="46" t="s">
        <v>4573</v>
      </c>
      <c r="M4690" t="s">
        <v>39</v>
      </c>
      <c r="N4690" s="40"/>
      <c r="O4690" s="40"/>
      <c r="P4690" s="40"/>
      <c r="Q4690" s="40"/>
      <c r="R4690" s="39"/>
      <c r="S4690" s="39"/>
      <c r="T4690" s="39"/>
      <c r="U4690" s="40"/>
      <c r="V4690" s="39"/>
      <c r="W4690" s="69"/>
      <c r="Y4690" t="s">
        <v>40</v>
      </c>
      <c r="AA4690">
        <v>2424</v>
      </c>
      <c r="AB4690" t="b">
        <f>if((W4690=""),false,true)</f>
        <v>0</v>
      </c>
      <c r="AD4690" s="8"/>
    </row>
    <row r="4691" ht="14.25" customHeight="1">
      <c r="A4691" s="38">
        <v>969</v>
      </c>
      <c r="B4691" s="46" t="s">
        <v>4172</v>
      </c>
      <c r="C4691" s="46" t="s">
        <v>1219</v>
      </c>
      <c r="D4691" s="46" t="s">
        <v>5358</v>
      </c>
      <c r="E4691" s="7" t="s">
        <v>5360</v>
      </c>
      <c r="F4691" s="41" t="s">
        <v>48</v>
      </c>
      <c r="G4691" s="41" t="s">
        <v>49</v>
      </c>
      <c r="H4691">
        <v>0.11439556519255</v>
      </c>
      <c r="I4691" t="s">
        <v>1356</v>
      </c>
      <c r="K4691" t="s">
        <v>43</v>
      </c>
      <c r="L4691" s="46" t="s">
        <v>4573</v>
      </c>
      <c r="M4691" t="s">
        <v>39</v>
      </c>
      <c r="N4691" s="40"/>
      <c r="O4691" s="40"/>
      <c r="P4691" s="40"/>
      <c r="Q4691" s="40"/>
      <c r="R4691" s="39"/>
      <c r="S4691" s="39"/>
      <c r="T4691" s="39"/>
      <c r="U4691" s="40"/>
      <c r="V4691" s="39"/>
      <c r="W4691" s="69"/>
      <c r="Y4691" t="s">
        <v>40</v>
      </c>
      <c r="AA4691">
        <v>2424</v>
      </c>
      <c r="AB4691" t="b">
        <f>if((W4691=""),false,true)</f>
        <v>0</v>
      </c>
      <c r="AD4691" s="8"/>
    </row>
    <row r="4692" ht="14.25" customHeight="1">
      <c r="A4692" s="38">
        <v>997</v>
      </c>
      <c r="B4692" s="44" t="s">
        <v>638</v>
      </c>
      <c r="C4692" s="46" t="s">
        <v>639</v>
      </c>
      <c r="D4692" s="46" t="s">
        <v>5358</v>
      </c>
      <c r="E4692" s="46" t="s">
        <v>5359</v>
      </c>
      <c r="F4692" s="5" t="s">
        <v>35</v>
      </c>
      <c r="G4692" s="5" t="s">
        <v>36</v>
      </c>
      <c r="H4692" s="65">
        <v>0.019054607</v>
      </c>
      <c r="I4692" t="s">
        <v>37</v>
      </c>
      <c r="K4692" s="47"/>
      <c r="L4692" s="47" t="str">
        <f>((I4692&amp;A4692)&amp;"-")&amp;B4692</f>
        <v>REF997-Kia Sepassi and Samuel H. Yalkowsky. Solubility Prediction in Octanol: A Technical Note. AAPS PharmSciTech 2006; 7 (1) Article 26</v>
      </c>
      <c r="M4692" t="s">
        <v>39</v>
      </c>
      <c r="N4692" s="71"/>
      <c r="O4692" s="71"/>
      <c r="P4692" s="71"/>
      <c r="Q4692" s="71"/>
      <c r="R4692" s="29"/>
      <c r="S4692" s="29"/>
      <c r="T4692" s="29"/>
      <c r="U4692" s="71"/>
      <c r="V4692" s="29"/>
      <c r="W4692" s="60"/>
      <c r="Y4692" t="s">
        <v>40</v>
      </c>
      <c r="AA4692">
        <v>2424</v>
      </c>
      <c r="AB4692" t="b">
        <f>if((W4692=""),false,true)</f>
        <v>0</v>
      </c>
      <c r="AD4692" s="37"/>
    </row>
    <row r="4693" ht="14.25" customHeight="1">
      <c r="A4693" s="38">
        <v>1049</v>
      </c>
      <c r="B4693" s="46" t="s">
        <v>922</v>
      </c>
      <c r="C4693" s="46" t="s">
        <v>923</v>
      </c>
      <c r="D4693" s="11" t="s">
        <v>5358</v>
      </c>
      <c r="E4693" s="46" t="s">
        <v>5359</v>
      </c>
      <c r="F4693" s="7" t="s">
        <v>924</v>
      </c>
      <c r="G4693" s="7" t="s">
        <v>925</v>
      </c>
      <c r="H4693">
        <v>0.060394862937638</v>
      </c>
      <c r="I4693" t="s">
        <v>37</v>
      </c>
      <c r="K4693" s="47" t="s">
        <v>43</v>
      </c>
      <c r="L4693" s="47" t="s">
        <v>926</v>
      </c>
      <c r="M4693" t="s">
        <v>39</v>
      </c>
      <c r="N4693" s="71"/>
      <c r="O4693" s="71"/>
      <c r="P4693" s="71"/>
      <c r="Q4693" s="71"/>
      <c r="R4693" s="29"/>
      <c r="S4693" s="29"/>
      <c r="T4693" s="29"/>
      <c r="U4693" s="71"/>
      <c r="V4693" s="29"/>
      <c r="W4693" s="60"/>
      <c r="Y4693" t="s">
        <v>40</v>
      </c>
      <c r="AA4693" s="21">
        <v>2424</v>
      </c>
      <c r="AB4693" t="b">
        <f>if((W4693=""),false,true)</f>
        <v>0</v>
      </c>
      <c r="AD4693" s="37"/>
    </row>
    <row r="4694" ht="14.25" customHeight="1">
      <c r="A4694" s="38">
        <v>1049</v>
      </c>
      <c r="B4694" s="46" t="s">
        <v>922</v>
      </c>
      <c r="C4694" s="46" t="s">
        <v>923</v>
      </c>
      <c r="D4694" s="11" t="s">
        <v>5358</v>
      </c>
      <c r="E4694" s="11" t="s">
        <v>5359</v>
      </c>
      <c r="F4694" s="7" t="s">
        <v>927</v>
      </c>
      <c r="G4694" s="7" t="s">
        <v>928</v>
      </c>
      <c r="H4694">
        <v>0.077983011052326</v>
      </c>
      <c r="I4694" t="s">
        <v>37</v>
      </c>
      <c r="K4694" s="47" t="s">
        <v>43</v>
      </c>
      <c r="L4694" s="47" t="s">
        <v>926</v>
      </c>
      <c r="M4694" t="s">
        <v>39</v>
      </c>
      <c r="N4694" s="71"/>
      <c r="O4694" s="71"/>
      <c r="P4694" s="71"/>
      <c r="Q4694" s="71"/>
      <c r="R4694" s="29"/>
      <c r="S4694" s="29"/>
      <c r="T4694" s="29"/>
      <c r="U4694" s="71"/>
      <c r="V4694" s="29"/>
      <c r="W4694" s="60"/>
      <c r="Y4694" t="s">
        <v>40</v>
      </c>
      <c r="AA4694">
        <v>2424</v>
      </c>
      <c r="AB4694" t="b">
        <f>if((W4694=""),false,true)</f>
        <v>0</v>
      </c>
      <c r="AD4694" s="37"/>
    </row>
    <row r="4695" ht="14.25" customHeight="1">
      <c r="A4695" s="38">
        <v>1049</v>
      </c>
      <c r="B4695" s="46" t="s">
        <v>922</v>
      </c>
      <c r="C4695" s="46" t="s">
        <v>923</v>
      </c>
      <c r="D4695" s="11" t="s">
        <v>5358</v>
      </c>
      <c r="E4695" s="11" t="s">
        <v>5359</v>
      </c>
      <c r="F4695" s="7" t="s">
        <v>929</v>
      </c>
      <c r="G4695" s="7" t="s">
        <v>928</v>
      </c>
      <c r="H4695">
        <v>0.073960527505824</v>
      </c>
      <c r="I4695" t="s">
        <v>37</v>
      </c>
      <c r="K4695" s="47" t="s">
        <v>43</v>
      </c>
      <c r="L4695" s="47" t="s">
        <v>926</v>
      </c>
      <c r="M4695" t="s">
        <v>39</v>
      </c>
      <c r="N4695" s="71"/>
      <c r="O4695" s="71"/>
      <c r="P4695" s="71"/>
      <c r="Q4695" s="71"/>
      <c r="R4695" s="29"/>
      <c r="S4695" s="29"/>
      <c r="T4695" s="29"/>
      <c r="U4695" s="71"/>
      <c r="V4695" s="29"/>
      <c r="W4695" s="60"/>
      <c r="Y4695" t="s">
        <v>40</v>
      </c>
      <c r="AA4695">
        <v>2424</v>
      </c>
      <c r="AB4695" t="b">
        <f>if((W4695=""),false,true)</f>
        <v>0</v>
      </c>
      <c r="AD4695" s="37"/>
    </row>
    <row r="4696" ht="14.25" customHeight="1">
      <c r="A4696" s="38">
        <v>1049</v>
      </c>
      <c r="B4696" s="46" t="s">
        <v>922</v>
      </c>
      <c r="C4696" s="46" t="s">
        <v>923</v>
      </c>
      <c r="D4696" s="11" t="s">
        <v>5358</v>
      </c>
      <c r="E4696" s="11" t="s">
        <v>5359</v>
      </c>
      <c r="F4696" s="7" t="s">
        <v>930</v>
      </c>
      <c r="G4696" s="7" t="s">
        <v>928</v>
      </c>
      <c r="H4696">
        <v>0.060255958607436</v>
      </c>
      <c r="I4696" t="s">
        <v>37</v>
      </c>
      <c r="K4696" s="47" t="s">
        <v>43</v>
      </c>
      <c r="L4696" s="47" t="s">
        <v>926</v>
      </c>
      <c r="M4696" t="s">
        <v>39</v>
      </c>
      <c r="N4696" s="71"/>
      <c r="O4696" s="71"/>
      <c r="P4696" s="71"/>
      <c r="Q4696" s="71"/>
      <c r="R4696" s="29"/>
      <c r="S4696" s="29"/>
      <c r="T4696" s="29"/>
      <c r="U4696" s="71"/>
      <c r="V4696" s="29"/>
      <c r="W4696" s="60"/>
      <c r="Y4696" t="s">
        <v>40</v>
      </c>
      <c r="AA4696">
        <v>2424</v>
      </c>
      <c r="AB4696" t="b">
        <f>if((W4696=""),false,true)</f>
        <v>0</v>
      </c>
      <c r="AD4696" s="37"/>
    </row>
    <row r="4697" ht="14.25" customHeight="1">
      <c r="A4697" s="38">
        <v>1049</v>
      </c>
      <c r="B4697" s="46" t="s">
        <v>922</v>
      </c>
      <c r="C4697" s="46" t="s">
        <v>923</v>
      </c>
      <c r="D4697" s="11" t="s">
        <v>5358</v>
      </c>
      <c r="E4697" s="11" t="s">
        <v>5359</v>
      </c>
      <c r="F4697" s="11" t="s">
        <v>48</v>
      </c>
      <c r="G4697" s="11" t="s">
        <v>49</v>
      </c>
      <c r="H4697">
        <v>0.096161227838366</v>
      </c>
      <c r="I4697" t="s">
        <v>37</v>
      </c>
      <c r="K4697" s="47" t="s">
        <v>43</v>
      </c>
      <c r="L4697" s="47" t="s">
        <v>926</v>
      </c>
      <c r="M4697" t="s">
        <v>39</v>
      </c>
      <c r="N4697" s="71"/>
      <c r="O4697" s="71"/>
      <c r="P4697" s="71"/>
      <c r="Q4697" s="71"/>
      <c r="R4697" s="29"/>
      <c r="S4697" s="29"/>
      <c r="T4697" s="29"/>
      <c r="U4697" s="71"/>
      <c r="V4697" s="29"/>
      <c r="W4697" s="60"/>
      <c r="Y4697" t="s">
        <v>40</v>
      </c>
      <c r="AA4697">
        <v>2424</v>
      </c>
      <c r="AB4697" t="b">
        <f>if((W4697=""),false,true)</f>
        <v>0</v>
      </c>
      <c r="AD4697" s="37"/>
    </row>
    <row r="4698" ht="14.25" customHeight="1">
      <c r="A4698" s="38">
        <v>1151</v>
      </c>
      <c r="B4698" s="46" t="s">
        <v>5361</v>
      </c>
      <c r="C4698" s="46" t="s">
        <v>2403</v>
      </c>
      <c r="D4698" s="11" t="s">
        <v>5358</v>
      </c>
      <c r="E4698" s="11" t="s">
        <v>5359</v>
      </c>
      <c r="F4698" s="7" t="s">
        <v>429</v>
      </c>
      <c r="G4698" s="7" t="s">
        <v>590</v>
      </c>
      <c r="H4698">
        <v>0.028738322497037</v>
      </c>
      <c r="I4698" t="s">
        <v>37</v>
      </c>
      <c r="K4698" s="47" t="s">
        <v>43</v>
      </c>
      <c r="L4698" s="47" t="s">
        <v>5362</v>
      </c>
      <c r="M4698" t="s">
        <v>39</v>
      </c>
      <c r="N4698" s="71"/>
      <c r="O4698" s="71"/>
      <c r="P4698" s="71"/>
      <c r="Q4698" s="71"/>
      <c r="R4698" s="29"/>
      <c r="S4698" s="29"/>
      <c r="T4698" s="29"/>
      <c r="U4698" s="71"/>
      <c r="V4698" s="29"/>
      <c r="W4698" s="60"/>
      <c r="Y4698" t="s">
        <v>40</v>
      </c>
      <c r="AA4698">
        <v>2424</v>
      </c>
      <c r="AB4698" t="b">
        <f>if((W4698=""),false,true)</f>
        <v>0</v>
      </c>
      <c r="AD4698" s="37"/>
    </row>
    <row r="4699" ht="14.25" customHeight="1">
      <c r="A4699" s="38">
        <v>1151</v>
      </c>
      <c r="B4699" s="46" t="s">
        <v>5361</v>
      </c>
      <c r="C4699" s="46" t="s">
        <v>2403</v>
      </c>
      <c r="D4699" s="11" t="s">
        <v>5358</v>
      </c>
      <c r="E4699" s="11" t="s">
        <v>5359</v>
      </c>
      <c r="F4699" s="7" t="s">
        <v>2084</v>
      </c>
      <c r="G4699" s="7" t="s">
        <v>2085</v>
      </c>
      <c r="H4699">
        <v>0.1643329854054</v>
      </c>
      <c r="I4699" t="s">
        <v>37</v>
      </c>
      <c r="K4699" s="47" t="s">
        <v>43</v>
      </c>
      <c r="L4699" s="47" t="s">
        <v>5362</v>
      </c>
      <c r="M4699" t="s">
        <v>39</v>
      </c>
      <c r="N4699" s="71"/>
      <c r="O4699" s="71"/>
      <c r="P4699" s="71"/>
      <c r="Q4699" s="71"/>
      <c r="R4699" s="29"/>
      <c r="S4699" s="29"/>
      <c r="T4699" s="29"/>
      <c r="U4699" s="71"/>
      <c r="V4699" s="29"/>
      <c r="W4699" s="60"/>
      <c r="Y4699" t="s">
        <v>40</v>
      </c>
      <c r="AA4699">
        <v>2424</v>
      </c>
      <c r="AB4699" t="b">
        <f>if((W4699=""),false,true)</f>
        <v>0</v>
      </c>
      <c r="AD4699" s="37"/>
    </row>
    <row r="4700" ht="14.25" customHeight="1">
      <c r="A4700" s="38">
        <v>1151</v>
      </c>
      <c r="B4700" s="46" t="s">
        <v>5361</v>
      </c>
      <c r="C4700" s="46" t="s">
        <v>2403</v>
      </c>
      <c r="D4700" s="11" t="s">
        <v>5358</v>
      </c>
      <c r="E4700" s="11" t="s">
        <v>5359</v>
      </c>
      <c r="F4700" s="7" t="s">
        <v>2087</v>
      </c>
      <c r="G4700" s="7" t="s">
        <v>2085</v>
      </c>
      <c r="H4700">
        <v>0.2290623954974</v>
      </c>
      <c r="I4700" t="s">
        <v>37</v>
      </c>
      <c r="K4700" s="47" t="s">
        <v>43</v>
      </c>
      <c r="L4700" s="47" t="s">
        <v>5362</v>
      </c>
      <c r="M4700" t="s">
        <v>39</v>
      </c>
      <c r="N4700" s="71"/>
      <c r="O4700" s="71"/>
      <c r="P4700" s="71"/>
      <c r="Q4700" s="71"/>
      <c r="R4700" s="29"/>
      <c r="S4700" s="29"/>
      <c r="T4700" s="29"/>
      <c r="U4700" s="71"/>
      <c r="V4700" s="29"/>
      <c r="W4700" s="60"/>
      <c r="Y4700" t="s">
        <v>40</v>
      </c>
      <c r="AA4700">
        <v>2424</v>
      </c>
      <c r="AB4700" t="b">
        <f>if((W4700=""),false,true)</f>
        <v>0</v>
      </c>
      <c r="AD4700" s="37"/>
    </row>
    <row r="4701" ht="14.25" customHeight="1">
      <c r="A4701" s="38">
        <v>1151</v>
      </c>
      <c r="B4701" s="46" t="s">
        <v>5361</v>
      </c>
      <c r="C4701" s="46" t="s">
        <v>2403</v>
      </c>
      <c r="D4701" s="11" t="s">
        <v>5358</v>
      </c>
      <c r="E4701" s="11" t="s">
        <v>5359</v>
      </c>
      <c r="F4701" s="7" t="s">
        <v>2088</v>
      </c>
      <c r="G4701" s="7" t="s">
        <v>2085</v>
      </c>
      <c r="H4701">
        <v>0.29276380786839</v>
      </c>
      <c r="I4701" t="s">
        <v>37</v>
      </c>
      <c r="K4701" s="47" t="s">
        <v>43</v>
      </c>
      <c r="L4701" s="47" t="s">
        <v>5362</v>
      </c>
      <c r="M4701" t="s">
        <v>39</v>
      </c>
      <c r="N4701" s="71"/>
      <c r="O4701" s="71"/>
      <c r="P4701" s="71"/>
      <c r="Q4701" s="71"/>
      <c r="R4701" s="29"/>
      <c r="S4701" s="29"/>
      <c r="T4701" s="29"/>
      <c r="U4701" s="71"/>
      <c r="V4701" s="29"/>
      <c r="W4701" s="60"/>
      <c r="Y4701" t="s">
        <v>40</v>
      </c>
      <c r="AA4701">
        <v>2424</v>
      </c>
      <c r="AB4701" t="b">
        <f>if((W4701=""),false,true)</f>
        <v>0</v>
      </c>
      <c r="AD4701" s="37"/>
    </row>
    <row r="4702" ht="14.25" customHeight="1">
      <c r="A4702" s="38">
        <v>1151</v>
      </c>
      <c r="B4702" s="46" t="s">
        <v>5361</v>
      </c>
      <c r="C4702" s="46" t="s">
        <v>2403</v>
      </c>
      <c r="D4702" s="11" t="s">
        <v>5358</v>
      </c>
      <c r="E4702" s="11" t="s">
        <v>5359</v>
      </c>
      <c r="F4702" s="7" t="s">
        <v>2089</v>
      </c>
      <c r="G4702" s="7" t="s">
        <v>2085</v>
      </c>
      <c r="H4702">
        <v>0.37219852427669</v>
      </c>
      <c r="I4702" t="s">
        <v>37</v>
      </c>
      <c r="K4702" s="47" t="s">
        <v>43</v>
      </c>
      <c r="L4702" s="47" t="s">
        <v>5362</v>
      </c>
      <c r="M4702" t="s">
        <v>39</v>
      </c>
      <c r="N4702" s="71"/>
      <c r="O4702" s="71"/>
      <c r="P4702" s="71"/>
      <c r="Q4702" s="71"/>
      <c r="R4702" s="29"/>
      <c r="S4702" s="29"/>
      <c r="T4702" s="29"/>
      <c r="U4702" s="71"/>
      <c r="V4702" s="29"/>
      <c r="W4702" s="60"/>
      <c r="Y4702" t="s">
        <v>40</v>
      </c>
      <c r="AA4702">
        <v>2424</v>
      </c>
      <c r="AB4702" t="b">
        <f>if((W4702=""),false,true)</f>
        <v>0</v>
      </c>
      <c r="AD4702" s="37"/>
    </row>
    <row r="4703" ht="14.25" customHeight="1">
      <c r="A4703" s="38">
        <v>1151</v>
      </c>
      <c r="B4703" s="46" t="s">
        <v>5361</v>
      </c>
      <c r="C4703" s="46" t="s">
        <v>2403</v>
      </c>
      <c r="D4703" s="11" t="s">
        <v>5358</v>
      </c>
      <c r="E4703" s="11" t="s">
        <v>5359</v>
      </c>
      <c r="F4703" s="7" t="s">
        <v>2090</v>
      </c>
      <c r="G4703" s="7" t="s">
        <v>2085</v>
      </c>
      <c r="H4703">
        <v>0.3978556723703</v>
      </c>
      <c r="I4703" t="s">
        <v>37</v>
      </c>
      <c r="K4703" s="47" t="s">
        <v>43</v>
      </c>
      <c r="L4703" s="47" t="s">
        <v>5362</v>
      </c>
      <c r="M4703" t="s">
        <v>39</v>
      </c>
      <c r="N4703" s="71"/>
      <c r="O4703" s="71"/>
      <c r="P4703" s="71"/>
      <c r="Q4703" s="71"/>
      <c r="R4703" s="29"/>
      <c r="S4703" s="29"/>
      <c r="T4703" s="29"/>
      <c r="U4703" s="71"/>
      <c r="V4703" s="29"/>
      <c r="W4703" s="60"/>
      <c r="Y4703" t="s">
        <v>40</v>
      </c>
      <c r="AA4703">
        <v>2424</v>
      </c>
      <c r="AB4703" t="b">
        <f>if((W4703=""),false,true)</f>
        <v>0</v>
      </c>
      <c r="AD4703" s="37"/>
    </row>
    <row r="4704" ht="14.25" customHeight="1">
      <c r="A4704" s="38">
        <v>1151</v>
      </c>
      <c r="B4704" s="46" t="s">
        <v>5361</v>
      </c>
      <c r="C4704" s="46" t="s">
        <v>2403</v>
      </c>
      <c r="D4704" s="11" t="s">
        <v>5358</v>
      </c>
      <c r="E4704" s="11" t="s">
        <v>5359</v>
      </c>
      <c r="F4704" s="7" t="s">
        <v>2091</v>
      </c>
      <c r="G4704" s="7" t="s">
        <v>2085</v>
      </c>
      <c r="H4704">
        <v>0.47031124830898</v>
      </c>
      <c r="I4704" t="s">
        <v>37</v>
      </c>
      <c r="K4704" s="47" t="s">
        <v>43</v>
      </c>
      <c r="L4704" s="47" t="s">
        <v>5362</v>
      </c>
      <c r="M4704" t="s">
        <v>39</v>
      </c>
      <c r="N4704" s="71"/>
      <c r="O4704" s="71"/>
      <c r="P4704" s="71"/>
      <c r="Q4704" s="71"/>
      <c r="R4704" s="29"/>
      <c r="S4704" s="29"/>
      <c r="T4704" s="29"/>
      <c r="U4704" s="71"/>
      <c r="V4704" s="29"/>
      <c r="W4704" s="60"/>
      <c r="Y4704" t="s">
        <v>40</v>
      </c>
      <c r="AA4704">
        <v>2424</v>
      </c>
      <c r="AB4704" t="b">
        <f>if((W4704=""),false,true)</f>
        <v>0</v>
      </c>
      <c r="AD4704" s="37"/>
    </row>
    <row r="4705" ht="14.25" customHeight="1">
      <c r="A4705" s="38">
        <v>1151</v>
      </c>
      <c r="B4705" s="46" t="s">
        <v>5361</v>
      </c>
      <c r="C4705" s="46" t="s">
        <v>2403</v>
      </c>
      <c r="D4705" s="11" t="s">
        <v>5358</v>
      </c>
      <c r="E4705" s="11" t="s">
        <v>5359</v>
      </c>
      <c r="F4705" s="7" t="s">
        <v>2092</v>
      </c>
      <c r="G4705" s="7" t="s">
        <v>2085</v>
      </c>
      <c r="H4705">
        <v>0.42843682825018</v>
      </c>
      <c r="I4705" t="s">
        <v>37</v>
      </c>
      <c r="K4705" s="47" t="s">
        <v>43</v>
      </c>
      <c r="L4705" s="47" t="s">
        <v>5362</v>
      </c>
      <c r="M4705" t="s">
        <v>39</v>
      </c>
      <c r="N4705" s="71"/>
      <c r="O4705" s="71"/>
      <c r="P4705" s="71"/>
      <c r="Q4705" s="71"/>
      <c r="R4705" s="29"/>
      <c r="S4705" s="29"/>
      <c r="T4705" s="29"/>
      <c r="U4705" s="71"/>
      <c r="V4705" s="29"/>
      <c r="W4705" s="60"/>
      <c r="Y4705" t="s">
        <v>40</v>
      </c>
      <c r="AA4705">
        <v>2424</v>
      </c>
      <c r="AB4705" t="b">
        <f>if((W4705=""),false,true)</f>
        <v>0</v>
      </c>
      <c r="AD4705" s="37"/>
    </row>
    <row r="4706" ht="14.25" customHeight="1">
      <c r="A4706" s="38">
        <v>1151</v>
      </c>
      <c r="B4706" s="46" t="s">
        <v>5361</v>
      </c>
      <c r="C4706" s="46" t="s">
        <v>2403</v>
      </c>
      <c r="D4706" s="11" t="s">
        <v>5358</v>
      </c>
      <c r="E4706" s="11" t="s">
        <v>5359</v>
      </c>
      <c r="F4706" s="7" t="s">
        <v>2093</v>
      </c>
      <c r="G4706" s="7" t="s">
        <v>2085</v>
      </c>
      <c r="H4706">
        <v>0.32097125753707</v>
      </c>
      <c r="I4706" t="s">
        <v>37</v>
      </c>
      <c r="K4706" s="47" t="s">
        <v>43</v>
      </c>
      <c r="L4706" s="47" t="s">
        <v>5362</v>
      </c>
      <c r="M4706" t="s">
        <v>39</v>
      </c>
      <c r="N4706" s="71"/>
      <c r="O4706" s="71"/>
      <c r="P4706" s="71"/>
      <c r="Q4706" s="71"/>
      <c r="R4706" s="29"/>
      <c r="S4706" s="29"/>
      <c r="T4706" s="29"/>
      <c r="U4706" s="71"/>
      <c r="V4706" s="29"/>
      <c r="W4706" s="60"/>
      <c r="Y4706" t="s">
        <v>40</v>
      </c>
      <c r="AA4706">
        <v>2424</v>
      </c>
      <c r="AB4706" t="b">
        <f>if((W4706=""),false,true)</f>
        <v>0</v>
      </c>
      <c r="AD4706" s="37"/>
    </row>
    <row r="4707" ht="14.25" customHeight="1">
      <c r="A4707" s="38">
        <v>1151</v>
      </c>
      <c r="B4707" s="46" t="s">
        <v>5361</v>
      </c>
      <c r="C4707" s="46" t="s">
        <v>2403</v>
      </c>
      <c r="D4707" s="11" t="s">
        <v>5358</v>
      </c>
      <c r="E4707" s="11" t="s">
        <v>5359</v>
      </c>
      <c r="F4707" s="7" t="s">
        <v>2094</v>
      </c>
      <c r="G4707" s="7" t="s">
        <v>2085</v>
      </c>
      <c r="H4707">
        <v>0.15830496566213</v>
      </c>
      <c r="I4707" t="s">
        <v>37</v>
      </c>
      <c r="K4707" s="47" t="s">
        <v>43</v>
      </c>
      <c r="L4707" s="47" t="s">
        <v>5362</v>
      </c>
      <c r="M4707" t="s">
        <v>39</v>
      </c>
      <c r="N4707" s="71"/>
      <c r="O4707" s="71"/>
      <c r="P4707" s="71"/>
      <c r="Q4707" s="71"/>
      <c r="R4707" s="29"/>
      <c r="S4707" s="29"/>
      <c r="T4707" s="29"/>
      <c r="U4707" s="71"/>
      <c r="V4707" s="29"/>
      <c r="W4707" s="60"/>
      <c r="Y4707" t="s">
        <v>40</v>
      </c>
      <c r="AA4707">
        <v>2424</v>
      </c>
      <c r="AB4707" t="b">
        <f>if((W4707=""),false,true)</f>
        <v>0</v>
      </c>
      <c r="AD4707" s="37"/>
    </row>
    <row r="4708" ht="14.25" customHeight="1">
      <c r="A4708" s="38">
        <v>1151</v>
      </c>
      <c r="B4708" s="46" t="s">
        <v>5361</v>
      </c>
      <c r="C4708" s="46" t="s">
        <v>2403</v>
      </c>
      <c r="D4708" s="11" t="s">
        <v>5358</v>
      </c>
      <c r="E4708" s="11" t="s">
        <v>5359</v>
      </c>
      <c r="F4708" s="7" t="s">
        <v>48</v>
      </c>
      <c r="G4708" s="7" t="s">
        <v>49</v>
      </c>
      <c r="H4708">
        <v>0.11439556719673</v>
      </c>
      <c r="I4708" t="s">
        <v>37</v>
      </c>
      <c r="K4708" s="47" t="s">
        <v>43</v>
      </c>
      <c r="L4708" s="47" t="s">
        <v>5362</v>
      </c>
      <c r="M4708" t="s">
        <v>39</v>
      </c>
      <c r="N4708" s="71"/>
      <c r="O4708" s="71"/>
      <c r="P4708" s="71"/>
      <c r="Q4708" s="71"/>
      <c r="R4708" s="29"/>
      <c r="S4708" s="29"/>
      <c r="T4708" s="29"/>
      <c r="U4708" s="71"/>
      <c r="V4708" s="29"/>
      <c r="W4708" s="60"/>
      <c r="Y4708" t="s">
        <v>40</v>
      </c>
      <c r="AA4708">
        <v>2424</v>
      </c>
      <c r="AB4708" t="b">
        <f>if((W4708=""),false,true)</f>
        <v>0</v>
      </c>
      <c r="AD4708" s="37"/>
    </row>
    <row r="4709" ht="14.25" customHeight="1">
      <c r="A4709" s="38">
        <v>1283</v>
      </c>
      <c r="B4709" s="46" t="s">
        <v>31</v>
      </c>
      <c r="C4709" s="46" t="s">
        <v>32</v>
      </c>
      <c r="D4709" s="46" t="s">
        <v>5358</v>
      </c>
      <c r="E4709" s="46" t="s">
        <v>5359</v>
      </c>
      <c r="F4709" t="s">
        <v>35</v>
      </c>
      <c r="G4709" s="46" t="s">
        <v>36</v>
      </c>
      <c r="H4709">
        <v>0.0190546072</v>
      </c>
      <c r="I4709" t="s">
        <v>37</v>
      </c>
      <c r="L4709" t="s">
        <v>38</v>
      </c>
      <c r="M4709" t="s">
        <v>39</v>
      </c>
      <c r="N4709" s="40"/>
      <c r="O4709" s="40"/>
      <c r="P4709" s="40"/>
      <c r="Q4709" s="40"/>
      <c r="R4709" s="39"/>
      <c r="S4709" s="39"/>
      <c r="T4709" s="39"/>
      <c r="U4709" s="40"/>
      <c r="V4709" s="39"/>
      <c r="W4709" s="69"/>
      <c r="Y4709" t="s">
        <v>40</v>
      </c>
      <c r="AA4709">
        <v>2424</v>
      </c>
      <c r="AB4709" s="46" t="b">
        <f>if((W4709=""),false,true)</f>
        <v>0</v>
      </c>
      <c r="AD4709" s="8"/>
    </row>
    <row r="4710" ht="14.25" customHeight="1">
      <c r="A4710" s="38">
        <v>1287</v>
      </c>
      <c r="B4710" s="46" t="s">
        <v>53</v>
      </c>
      <c r="C4710" s="46" t="s">
        <v>45</v>
      </c>
      <c r="D4710" s="46" t="s">
        <v>5358</v>
      </c>
      <c r="E4710" s="46" t="s">
        <v>5363</v>
      </c>
      <c r="F4710" t="s">
        <v>48</v>
      </c>
      <c r="G4710" s="46" t="s">
        <v>49</v>
      </c>
      <c r="H4710">
        <v>0.107151930524</v>
      </c>
      <c r="I4710" t="s">
        <v>37</v>
      </c>
      <c r="L4710" t="s">
        <v>50</v>
      </c>
      <c r="M4710" t="s">
        <v>39</v>
      </c>
      <c r="N4710" s="40"/>
      <c r="O4710" s="40"/>
      <c r="P4710" s="40"/>
      <c r="Q4710" s="40"/>
      <c r="R4710" s="39"/>
      <c r="S4710" s="39"/>
      <c r="T4710" s="39"/>
      <c r="U4710" s="40"/>
      <c r="V4710" s="39"/>
      <c r="W4710" s="69"/>
      <c r="Y4710" t="s">
        <v>40</v>
      </c>
      <c r="AA4710">
        <v>2424</v>
      </c>
      <c r="AB4710" s="46" t="b">
        <v>0</v>
      </c>
      <c r="AD4710" s="8"/>
    </row>
    <row r="4711" ht="14.25" customHeight="1">
      <c r="A4711" s="38">
        <v>1288</v>
      </c>
      <c r="B4711" s="46" t="s">
        <v>4836</v>
      </c>
      <c r="C4711" s="46" t="s">
        <v>4837</v>
      </c>
      <c r="D4711" s="46" t="s">
        <v>5358</v>
      </c>
      <c r="E4711" s="46" t="s">
        <v>5359</v>
      </c>
      <c r="F4711" t="s">
        <v>48</v>
      </c>
      <c r="G4711" s="46" t="s">
        <v>49</v>
      </c>
      <c r="H4711">
        <v>0.07802393786</v>
      </c>
      <c r="I4711" t="s">
        <v>37</v>
      </c>
      <c r="L4711" s="46" t="str">
        <f>((I4711&amp;A4711)&amp;"-")&amp;B4711</f>
        <v>REF1288-Merck Index, 12th Ed. 1674 (1996)</v>
      </c>
      <c r="M4711" t="s">
        <v>39</v>
      </c>
      <c r="N4711" s="40"/>
      <c r="O4711" s="40"/>
      <c r="P4711" s="40"/>
      <c r="Q4711" s="40"/>
      <c r="R4711" s="39"/>
      <c r="S4711" s="39"/>
      <c r="T4711" s="39"/>
      <c r="U4711" s="40"/>
      <c r="V4711" s="39"/>
      <c r="W4711" s="69"/>
      <c r="Y4711" t="s">
        <v>40</v>
      </c>
      <c r="AA4711">
        <v>2424</v>
      </c>
      <c r="AB4711" s="46" t="b">
        <v>0</v>
      </c>
      <c r="AD4711" s="8"/>
    </row>
    <row r="4712" ht="14.25" customHeight="1">
      <c r="A4712" s="38">
        <v>1289</v>
      </c>
      <c r="B4712" s="46" t="s">
        <v>4838</v>
      </c>
      <c r="C4712" s="46" t="s">
        <v>5364</v>
      </c>
      <c r="D4712" s="46" t="s">
        <v>5358</v>
      </c>
      <c r="E4712" s="46" t="s">
        <v>5359</v>
      </c>
      <c r="F4712" t="s">
        <v>48</v>
      </c>
      <c r="G4712" s="46" t="s">
        <v>49</v>
      </c>
      <c r="H4712">
        <v>0.11123092581</v>
      </c>
      <c r="I4712" t="s">
        <v>37</v>
      </c>
      <c r="L4712" s="46" t="str">
        <f>((I4712&amp;A4712)&amp;"-")&amp;B4712</f>
        <v>REF1289-Yalkowsky SH and Dannenfelser RM (1992)</v>
      </c>
      <c r="M4712" t="s">
        <v>39</v>
      </c>
      <c r="N4712" s="40"/>
      <c r="O4712" s="40"/>
      <c r="P4712" s="40"/>
      <c r="Q4712" s="40"/>
      <c r="R4712" s="39"/>
      <c r="S4712" s="39"/>
      <c r="T4712" s="39"/>
      <c r="U4712" s="40"/>
      <c r="V4712" s="39"/>
      <c r="W4712" s="69"/>
      <c r="Y4712" t="s">
        <v>40</v>
      </c>
      <c r="AA4712">
        <v>2424</v>
      </c>
      <c r="AB4712" s="46" t="b">
        <v>0</v>
      </c>
      <c r="AD4712" s="8"/>
    </row>
    <row r="4713" ht="14.25" customHeight="1">
      <c r="A4713" s="38">
        <v>1290</v>
      </c>
      <c r="B4713" s="46" t="s">
        <v>5365</v>
      </c>
      <c r="C4713" s="46" t="s">
        <v>5366</v>
      </c>
      <c r="D4713" s="46" t="s">
        <v>5358</v>
      </c>
      <c r="E4713" s="46" t="s">
        <v>5359</v>
      </c>
      <c r="F4713" t="s">
        <v>586</v>
      </c>
      <c r="G4713" t="s">
        <v>587</v>
      </c>
      <c r="H4713">
        <v>0.060185273261468</v>
      </c>
      <c r="I4713" t="s">
        <v>37</v>
      </c>
      <c r="L4713" s="46" t="str">
        <f>((I4713&amp;A4713)&amp;"-")&amp;B4713</f>
        <v>REF1290-A. Shalmashi and F. Golmohammad. Solubility of caffeine in water; ethyl acetate; ethanol; carbon tetrachloride; methanol; chloroform; dichloromethane and acetone between 298 and 323 K (2009)</v>
      </c>
      <c r="M4713" t="s">
        <v>39</v>
      </c>
      <c r="N4713" s="40"/>
      <c r="O4713" s="40"/>
      <c r="P4713" s="40"/>
      <c r="Q4713" s="40"/>
      <c r="R4713" s="39"/>
      <c r="S4713" s="39"/>
      <c r="T4713" s="39"/>
      <c r="U4713" s="40"/>
      <c r="V4713" s="39"/>
      <c r="W4713" s="69"/>
      <c r="Y4713" t="s">
        <v>40</v>
      </c>
      <c r="AA4713">
        <v>2424</v>
      </c>
      <c r="AB4713" s="46" t="b">
        <v>0</v>
      </c>
      <c r="AD4713" s="8"/>
    </row>
    <row r="4714" ht="14.25" customHeight="1">
      <c r="A4714" s="38">
        <v>1290</v>
      </c>
      <c r="B4714" s="46" t="s">
        <v>5365</v>
      </c>
      <c r="C4714" s="46" t="s">
        <v>5366</v>
      </c>
      <c r="D4714" s="46" t="s">
        <v>5358</v>
      </c>
      <c r="E4714" s="46" t="s">
        <v>5359</v>
      </c>
      <c r="F4714" t="s">
        <v>1123</v>
      </c>
      <c r="G4714" t="s">
        <v>1124</v>
      </c>
      <c r="H4714">
        <v>0.017462194574503</v>
      </c>
      <c r="I4714" t="s">
        <v>37</v>
      </c>
      <c r="L4714" s="46" t="str">
        <f>((I4714&amp;A4714)&amp;"-")&amp;B4714</f>
        <v>REF1290-A. Shalmashi and F. Golmohammad. Solubility of caffeine in water; ethyl acetate; ethanol; carbon tetrachloride; methanol; chloroform; dichloromethane and acetone between 298 and 323 K (2009)</v>
      </c>
      <c r="M4714" t="s">
        <v>39</v>
      </c>
      <c r="N4714" s="40"/>
      <c r="O4714" s="40"/>
      <c r="P4714" s="40"/>
      <c r="Q4714" s="40"/>
      <c r="R4714" s="39"/>
      <c r="S4714" s="39"/>
      <c r="T4714" s="39"/>
      <c r="U4714" s="40"/>
      <c r="V4714" s="39"/>
      <c r="W4714" s="69"/>
      <c r="Y4714" t="s">
        <v>40</v>
      </c>
      <c r="AA4714">
        <v>2424</v>
      </c>
      <c r="AB4714" s="46" t="b">
        <v>0</v>
      </c>
      <c r="AD4714" s="8"/>
    </row>
    <row r="4715" ht="14.25" customHeight="1">
      <c r="A4715" s="38">
        <v>1290</v>
      </c>
      <c r="B4715" s="46" t="s">
        <v>5365</v>
      </c>
      <c r="C4715" s="46" t="s">
        <v>5366</v>
      </c>
      <c r="D4715" s="46" t="s">
        <v>5358</v>
      </c>
      <c r="E4715" s="46" t="s">
        <v>5359</v>
      </c>
      <c r="F4715" t="s">
        <v>1603</v>
      </c>
      <c r="G4715" t="s">
        <v>1604</v>
      </c>
      <c r="H4715">
        <v>0.81313609989203</v>
      </c>
      <c r="I4715" t="s">
        <v>37</v>
      </c>
      <c r="L4715" s="46" t="str">
        <f>((I4715&amp;A4715)&amp;"-")&amp;B4715</f>
        <v>REF1290-A. Shalmashi and F. Golmohammad. Solubility of caffeine in water; ethyl acetate; ethanol; carbon tetrachloride; methanol; chloroform; dichloromethane and acetone between 298 and 323 K (2009)</v>
      </c>
      <c r="M4715" t="s">
        <v>39</v>
      </c>
      <c r="N4715" s="40"/>
      <c r="O4715" s="40"/>
      <c r="P4715" s="40"/>
      <c r="Q4715" s="40"/>
      <c r="R4715" s="39"/>
      <c r="S4715" s="39"/>
      <c r="T4715" s="39"/>
      <c r="U4715" s="40"/>
      <c r="V4715" s="39"/>
      <c r="W4715" s="69"/>
      <c r="Y4715" t="s">
        <v>40</v>
      </c>
      <c r="AA4715">
        <v>2424</v>
      </c>
      <c r="AB4715" s="46" t="b">
        <v>0</v>
      </c>
      <c r="AD4715" s="8"/>
    </row>
    <row r="4716" ht="14.25" customHeight="1">
      <c r="A4716" s="38">
        <v>1290</v>
      </c>
      <c r="B4716" s="46" t="s">
        <v>5365</v>
      </c>
      <c r="C4716" s="46" t="s">
        <v>5366</v>
      </c>
      <c r="D4716" s="46" t="s">
        <v>5358</v>
      </c>
      <c r="E4716" s="46" t="s">
        <v>5359</v>
      </c>
      <c r="F4716" t="s">
        <v>1605</v>
      </c>
      <c r="G4716" t="s">
        <v>1606</v>
      </c>
      <c r="H4716">
        <v>0.53178426157682</v>
      </c>
      <c r="I4716" t="s">
        <v>37</v>
      </c>
      <c r="L4716" s="46" t="str">
        <f>((I4716&amp;A4716)&amp;"-")&amp;B4716</f>
        <v>REF1290-A. Shalmashi and F. Golmohammad. Solubility of caffeine in water; ethyl acetate; ethanol; carbon tetrachloride; methanol; chloroform; dichloromethane and acetone between 298 and 323 K (2009)</v>
      </c>
      <c r="M4716" t="s">
        <v>39</v>
      </c>
      <c r="N4716" s="40"/>
      <c r="O4716" s="40"/>
      <c r="P4716" s="40"/>
      <c r="Q4716" s="40"/>
      <c r="R4716" s="39"/>
      <c r="S4716" s="39"/>
      <c r="T4716" s="39"/>
      <c r="U4716" s="40"/>
      <c r="V4716" s="39"/>
      <c r="W4716" s="69"/>
      <c r="Y4716" t="s">
        <v>40</v>
      </c>
      <c r="AA4716">
        <v>2424</v>
      </c>
      <c r="AB4716" s="46" t="b">
        <v>0</v>
      </c>
      <c r="AD4716" s="8"/>
    </row>
    <row r="4717" ht="14.25" customHeight="1">
      <c r="A4717" s="38">
        <v>1290</v>
      </c>
      <c r="B4717" s="46" t="s">
        <v>5365</v>
      </c>
      <c r="C4717" s="46" t="s">
        <v>5366</v>
      </c>
      <c r="D4717" s="46" t="s">
        <v>5358</v>
      </c>
      <c r="E4717" s="46" t="s">
        <v>5359</v>
      </c>
      <c r="F4717" t="s">
        <v>429</v>
      </c>
      <c r="G4717" t="s">
        <v>590</v>
      </c>
      <c r="H4717">
        <v>0.028957613391125</v>
      </c>
      <c r="I4717" t="s">
        <v>37</v>
      </c>
      <c r="L4717" s="46" t="str">
        <f>((I4717&amp;A4717)&amp;"-")&amp;B4717</f>
        <v>REF1290-A. Shalmashi and F. Golmohammad. Solubility of caffeine in water; ethyl acetate; ethanol; carbon tetrachloride; methanol; chloroform; dichloromethane and acetone between 298 and 323 K (2009)</v>
      </c>
      <c r="M4717" t="s">
        <v>39</v>
      </c>
      <c r="N4717" s="40"/>
      <c r="O4717" s="40"/>
      <c r="P4717" s="40"/>
      <c r="Q4717" s="40"/>
      <c r="R4717" s="39"/>
      <c r="S4717" s="39"/>
      <c r="T4717" s="39"/>
      <c r="U4717" s="40"/>
      <c r="V4717" s="39"/>
      <c r="W4717" s="69"/>
      <c r="Y4717" t="s">
        <v>40</v>
      </c>
      <c r="AA4717">
        <v>2424</v>
      </c>
      <c r="AB4717" s="46" t="b">
        <v>0</v>
      </c>
      <c r="AD4717" s="8"/>
    </row>
    <row r="4718" ht="14.25" customHeight="1">
      <c r="A4718" s="38">
        <v>1290</v>
      </c>
      <c r="B4718" s="46" t="s">
        <v>5365</v>
      </c>
      <c r="C4718" s="46" t="s">
        <v>5366</v>
      </c>
      <c r="D4718" s="46" t="s">
        <v>5358</v>
      </c>
      <c r="E4718" s="46" t="s">
        <v>5359</v>
      </c>
      <c r="F4718" t="s">
        <v>591</v>
      </c>
      <c r="G4718" t="s">
        <v>592</v>
      </c>
      <c r="H4718">
        <v>0.041248719038962</v>
      </c>
      <c r="I4718" t="s">
        <v>37</v>
      </c>
      <c r="L4718" s="46" t="str">
        <f>((I4718&amp;A4718)&amp;"-")&amp;B4718</f>
        <v>REF1290-A. Shalmashi and F. Golmohammad. Solubility of caffeine in water; ethyl acetate; ethanol; carbon tetrachloride; methanol; chloroform; dichloromethane and acetone between 298 and 323 K (2009)</v>
      </c>
      <c r="M4718" t="s">
        <v>39</v>
      </c>
      <c r="N4718" s="40"/>
      <c r="O4718" s="40"/>
      <c r="P4718" s="40"/>
      <c r="Q4718" s="40"/>
      <c r="R4718" s="39"/>
      <c r="S4718" s="39"/>
      <c r="T4718" s="39"/>
      <c r="U4718" s="40"/>
      <c r="V4718" s="39"/>
      <c r="W4718" s="69"/>
      <c r="Y4718" t="s">
        <v>40</v>
      </c>
      <c r="AA4718">
        <v>2424</v>
      </c>
      <c r="AB4718" s="46" t="b">
        <v>0</v>
      </c>
      <c r="AD4718" s="8"/>
    </row>
    <row r="4719" ht="14.25" customHeight="1">
      <c r="A4719" s="38">
        <v>1290</v>
      </c>
      <c r="B4719" s="46" t="s">
        <v>5365</v>
      </c>
      <c r="C4719" s="46" t="s">
        <v>5366</v>
      </c>
      <c r="D4719" s="46" t="s">
        <v>5358</v>
      </c>
      <c r="E4719" s="46" t="s">
        <v>5359</v>
      </c>
      <c r="F4719" t="s">
        <v>434</v>
      </c>
      <c r="G4719" t="s">
        <v>593</v>
      </c>
      <c r="H4719">
        <v>0.046917685520407</v>
      </c>
      <c r="I4719" t="s">
        <v>37</v>
      </c>
      <c r="L4719" s="46" t="str">
        <f>((I4719&amp;A4719)&amp;"-")&amp;B4719</f>
        <v>REF1290-A. Shalmashi and F. Golmohammad. Solubility of caffeine in water; ethyl acetate; ethanol; carbon tetrachloride; methanol; chloroform; dichloromethane and acetone between 298 and 323 K (2009)</v>
      </c>
      <c r="M4719" t="s">
        <v>39</v>
      </c>
      <c r="N4719" s="40"/>
      <c r="O4719" s="40"/>
      <c r="P4719" s="40"/>
      <c r="Q4719" s="40"/>
      <c r="R4719" s="39"/>
      <c r="S4719" s="39"/>
      <c r="T4719" s="39"/>
      <c r="U4719" s="40"/>
      <c r="V4719" s="39"/>
      <c r="W4719" s="69"/>
      <c r="Y4719" t="s">
        <v>40</v>
      </c>
      <c r="AA4719">
        <v>2424</v>
      </c>
      <c r="AB4719" s="46" t="b">
        <v>0</v>
      </c>
      <c r="AD4719" s="8"/>
    </row>
    <row r="4720" ht="14.25" customHeight="1">
      <c r="A4720" s="38">
        <v>1290</v>
      </c>
      <c r="B4720" s="46" t="s">
        <v>5365</v>
      </c>
      <c r="C4720" s="46" t="s">
        <v>5366</v>
      </c>
      <c r="D4720" s="46" t="s">
        <v>5358</v>
      </c>
      <c r="E4720" s="46" t="s">
        <v>5359</v>
      </c>
      <c r="F4720" t="s">
        <v>48</v>
      </c>
      <c r="G4720" t="s">
        <v>49</v>
      </c>
      <c r="H4720">
        <v>0.11482764722763</v>
      </c>
      <c r="I4720" t="s">
        <v>37</v>
      </c>
      <c r="L4720" s="46" t="str">
        <f>((I4720&amp;A4720)&amp;"-")&amp;B4720</f>
        <v>REF1290-A. Shalmashi and F. Golmohammad. Solubility of caffeine in water; ethyl acetate; ethanol; carbon tetrachloride; methanol; chloroform; dichloromethane and acetone between 298 and 323 K (2009)</v>
      </c>
      <c r="M4720" t="s">
        <v>39</v>
      </c>
      <c r="N4720" s="40"/>
      <c r="O4720" s="40"/>
      <c r="P4720" s="40"/>
      <c r="Q4720" s="40"/>
      <c r="R4720" s="39"/>
      <c r="S4720" s="39"/>
      <c r="T4720" s="39"/>
      <c r="U4720" s="40"/>
      <c r="V4720" s="39"/>
      <c r="W4720" s="69"/>
      <c r="Y4720" t="s">
        <v>40</v>
      </c>
      <c r="AA4720">
        <v>2424</v>
      </c>
      <c r="AB4720" s="46" t="b">
        <v>0</v>
      </c>
      <c r="AD4720" s="8"/>
    </row>
    <row r="4721" ht="14.25" customHeight="1">
      <c r="A4721" s="38">
        <v>1291</v>
      </c>
      <c r="B4721" s="46" t="s">
        <v>5367</v>
      </c>
      <c r="C4721" s="46" t="s">
        <v>5368</v>
      </c>
      <c r="D4721" s="46" t="s">
        <v>5358</v>
      </c>
      <c r="E4721" s="46" t="s">
        <v>5359</v>
      </c>
      <c r="F4721" s="3" t="s">
        <v>691</v>
      </c>
      <c r="G4721" s="3" t="str">
        <f>getSMILES(F4721)</f>
        <v>#N/A:thinking</v>
      </c>
      <c r="H4721">
        <v>0.055</v>
      </c>
      <c r="I4721" t="s">
        <v>37</v>
      </c>
      <c r="K4721" s="46"/>
      <c r="L4721" s="46" t="str">
        <f>((I4721&amp;A4721)&amp;"-")&amp;B4721</f>
        <v>REF1291-NA</v>
      </c>
      <c r="M4721" t="s">
        <v>39</v>
      </c>
      <c r="N4721" s="40"/>
      <c r="O4721" s="40"/>
      <c r="P4721" s="40"/>
      <c r="Q4721" s="40"/>
      <c r="R4721" s="39"/>
      <c r="S4721" s="39"/>
      <c r="T4721" s="39"/>
      <c r="U4721" s="40"/>
      <c r="V4721" s="39"/>
      <c r="W4721" s="69"/>
      <c r="Y4721" t="s">
        <v>40</v>
      </c>
      <c r="AA4721">
        <v>2424</v>
      </c>
      <c r="AB4721" s="46" t="b">
        <v>0</v>
      </c>
      <c r="AD4721" s="8"/>
    </row>
    <row r="4722" ht="14.25" customHeight="1">
      <c r="A4722" s="38">
        <v>1291</v>
      </c>
      <c r="B4722" s="46" t="s">
        <v>5367</v>
      </c>
      <c r="C4722" s="46" t="s">
        <v>5368</v>
      </c>
      <c r="D4722" s="46" t="s">
        <v>5358</v>
      </c>
      <c r="E4722" s="46" t="s">
        <v>5359</v>
      </c>
      <c r="F4722" s="3" t="s">
        <v>731</v>
      </c>
      <c r="G4722" s="3" t="str">
        <f>getSMILES(F4722)</f>
        <v>#N/A:thinking</v>
      </c>
      <c r="H4722">
        <v>0.026</v>
      </c>
      <c r="I4722" t="s">
        <v>37</v>
      </c>
      <c r="K4722" s="46"/>
      <c r="L4722" s="46" t="str">
        <f>((I4722&amp;A4722)&amp;"-")&amp;B4722</f>
        <v>REF1291-NA</v>
      </c>
      <c r="M4722" t="s">
        <v>39</v>
      </c>
      <c r="N4722" s="40"/>
      <c r="O4722" s="40"/>
      <c r="P4722" s="40"/>
      <c r="Q4722" s="40"/>
      <c r="R4722" s="39"/>
      <c r="S4722" s="39"/>
      <c r="T4722" s="39"/>
      <c r="U4722" s="40"/>
      <c r="V4722" s="39"/>
      <c r="W4722" s="69"/>
      <c r="Y4722" t="s">
        <v>40</v>
      </c>
      <c r="AA4722">
        <v>2424</v>
      </c>
      <c r="AB4722" s="46" t="b">
        <v>0</v>
      </c>
      <c r="AD4722" s="8"/>
    </row>
    <row r="4723" ht="14.25" customHeight="1">
      <c r="A4723" s="38">
        <v>1308</v>
      </c>
      <c r="B4723" s="46" t="s">
        <v>41</v>
      </c>
      <c r="C4723" s="46" t="s">
        <v>42</v>
      </c>
      <c r="D4723" s="46" t="s">
        <v>5358</v>
      </c>
      <c r="E4723" s="46" t="s">
        <v>5369</v>
      </c>
      <c r="F4723" t="s">
        <v>35</v>
      </c>
      <c r="G4723" s="12" t="s">
        <v>36</v>
      </c>
      <c r="H4723">
        <v>0.019054607179632</v>
      </c>
      <c r="I4723" t="s">
        <v>37</v>
      </c>
      <c r="K4723" s="47" t="s">
        <v>43</v>
      </c>
      <c r="L4723" s="47" t="str">
        <f>((I4723&amp;A4723)&amp;"-")&amp;B4723</f>
        <v>REF1308-Abraham M.H. and Acree Jr. W.E. The solubility of liquid and solid compounds in dry octan-1-ol. Chemosphere (2013)</v>
      </c>
      <c r="M4723" t="s">
        <v>39</v>
      </c>
      <c r="N4723" s="71"/>
      <c r="O4723" s="71"/>
      <c r="P4723" s="71"/>
      <c r="Q4723" s="71"/>
      <c r="R4723" s="29"/>
      <c r="S4723" s="29"/>
      <c r="T4723" s="29"/>
      <c r="U4723" s="71"/>
      <c r="V4723" s="29"/>
      <c r="W4723" s="60"/>
      <c r="Y4723" t="s">
        <v>40</v>
      </c>
      <c r="AA4723">
        <v>2424</v>
      </c>
      <c r="AB4723" t="b">
        <f>if((W4723=""),false,true)</f>
        <v>0</v>
      </c>
      <c r="AD4723" s="37"/>
    </row>
    <row r="4724" ht="14.25" customHeight="1">
      <c r="A4724" s="38">
        <v>1</v>
      </c>
      <c r="B4724" s="46" t="s">
        <v>5356</v>
      </c>
      <c r="C4724" s="46" t="s">
        <v>5357</v>
      </c>
      <c r="D4724" s="46" t="s">
        <v>5370</v>
      </c>
      <c r="E4724" s="46" t="s">
        <v>5359</v>
      </c>
      <c r="F4724" t="s">
        <v>429</v>
      </c>
      <c r="G4724" t="s">
        <v>590</v>
      </c>
      <c r="H4724">
        <v>0.06</v>
      </c>
      <c r="I4724" t="s">
        <v>37</v>
      </c>
      <c r="K4724" s="47" t="s">
        <v>43</v>
      </c>
      <c r="L4724" s="47" t="str">
        <f>((I4724&amp;A4724)&amp;"-")&amp;B4724</f>
        <v>REF1-K. Guo. Co-Crystallization in the Caffeine/Maleic Acid System: Lessons from Phase Equilibria (2009)</v>
      </c>
      <c r="M4724" t="s">
        <v>39</v>
      </c>
      <c r="N4724" s="71"/>
      <c r="O4724" s="71"/>
      <c r="P4724" s="71"/>
      <c r="Q4724" s="71"/>
      <c r="R4724" s="29"/>
      <c r="S4724" s="29"/>
      <c r="T4724" s="29"/>
      <c r="U4724" s="71"/>
      <c r="V4724" s="29"/>
      <c r="W4724" s="60"/>
      <c r="Y4724" t="s">
        <v>1004</v>
      </c>
      <c r="AA4724">
        <v>2424</v>
      </c>
      <c r="AB4724" s="46" t="b">
        <v>0</v>
      </c>
      <c r="AD4724" s="37"/>
    </row>
    <row r="4725" ht="14.25" customHeight="1">
      <c r="A4725" s="38">
        <v>902</v>
      </c>
      <c r="B4725" s="44" t="s">
        <v>5087</v>
      </c>
      <c r="C4725" s="46" t="s">
        <v>5371</v>
      </c>
      <c r="D4725" s="46" t="s">
        <v>5372</v>
      </c>
      <c r="E4725" s="46" t="s">
        <v>5373</v>
      </c>
      <c r="F4725" s="41" t="s">
        <v>580</v>
      </c>
      <c r="G4725" s="41" t="s">
        <v>792</v>
      </c>
      <c r="H4725" s="65">
        <f>W4725</f>
        <v>1.72</v>
      </c>
      <c r="I4725" t="s">
        <v>37</v>
      </c>
      <c r="K4725" s="46" t="s">
        <v>5374</v>
      </c>
      <c r="L4725" s="46" t="s">
        <v>5086</v>
      </c>
      <c r="M4725" t="s">
        <v>583</v>
      </c>
      <c r="N4725" s="40">
        <v>61</v>
      </c>
      <c r="O4725" s="40">
        <v>100</v>
      </c>
      <c r="P4725" s="40">
        <v>0.795</v>
      </c>
      <c r="Q4725" s="40">
        <v>1.177</v>
      </c>
      <c r="R4725" s="39">
        <f>O4725/P4725</f>
        <v>125.786163522013</v>
      </c>
      <c r="S4725" s="39">
        <f>N4725/Q4725</f>
        <v>51.8266779949023</v>
      </c>
      <c r="T4725" s="39">
        <f>R4725+S4725</f>
        <v>177.612841516915</v>
      </c>
      <c r="U4725" s="40">
        <v>200.2316</v>
      </c>
      <c r="V4725" s="39">
        <f>N4725/U4725</f>
        <v>0.304647218520953</v>
      </c>
      <c r="W4725" s="69">
        <f>round(((1000*V4725)/T4725),2)</f>
        <v>1.72</v>
      </c>
      <c r="Y4725" t="s">
        <v>40</v>
      </c>
      <c r="AA4725">
        <v>20198</v>
      </c>
      <c r="AB4725" t="b">
        <f>if((W4725=""),false,true)</f>
        <v>1</v>
      </c>
      <c r="AD4725" s="8"/>
    </row>
    <row r="4726" ht="14.25" customHeight="1">
      <c r="A4726" s="38">
        <v>902</v>
      </c>
      <c r="B4726" s="44" t="s">
        <v>5087</v>
      </c>
      <c r="C4726" s="46" t="s">
        <v>5371</v>
      </c>
      <c r="D4726" s="46" t="s">
        <v>5372</v>
      </c>
      <c r="E4726" s="46" t="s">
        <v>5373</v>
      </c>
      <c r="F4726" s="41" t="s">
        <v>434</v>
      </c>
      <c r="G4726" s="41" t="s">
        <v>435</v>
      </c>
      <c r="H4726" s="65">
        <f>W4726</f>
        <v>2.75</v>
      </c>
      <c r="I4726" t="s">
        <v>37</v>
      </c>
      <c r="K4726" s="46" t="s">
        <v>5374</v>
      </c>
      <c r="L4726" s="46" t="s">
        <v>5086</v>
      </c>
      <c r="M4726" t="s">
        <v>583</v>
      </c>
      <c r="N4726" s="40">
        <v>131.1</v>
      </c>
      <c r="O4726" s="40">
        <v>100</v>
      </c>
      <c r="P4726" s="40">
        <v>0.7918</v>
      </c>
      <c r="Q4726" s="40">
        <v>1.177</v>
      </c>
      <c r="R4726" s="39">
        <f>O4726/P4726</f>
        <v>126.294518817883</v>
      </c>
      <c r="S4726" s="39">
        <f>N4726/Q4726</f>
        <v>111.384876805438</v>
      </c>
      <c r="T4726" s="39">
        <f>R4726+S4726</f>
        <v>237.679395623321</v>
      </c>
      <c r="U4726" s="40">
        <v>200.2316</v>
      </c>
      <c r="V4726" s="39">
        <f>N4726/U4726</f>
        <v>0.654741808985195</v>
      </c>
      <c r="W4726" s="69">
        <f>round(((1000*V4726)/T4726),2)</f>
        <v>2.75</v>
      </c>
      <c r="Y4726" t="s">
        <v>40</v>
      </c>
      <c r="AA4726">
        <v>20198</v>
      </c>
      <c r="AB4726" t="b">
        <f>if((W4726=""),false,true)</f>
        <v>1</v>
      </c>
      <c r="AD4726" s="8"/>
    </row>
    <row r="4727" ht="14.25" customHeight="1">
      <c r="A4727" s="38">
        <v>1287</v>
      </c>
      <c r="B4727" s="46" t="s">
        <v>53</v>
      </c>
      <c r="C4727" s="46" t="s">
        <v>45</v>
      </c>
      <c r="D4727" s="46" t="s">
        <v>5375</v>
      </c>
      <c r="E4727" s="46" t="s">
        <v>5376</v>
      </c>
      <c r="F4727" t="s">
        <v>48</v>
      </c>
      <c r="G4727" s="46" t="s">
        <v>49</v>
      </c>
      <c r="H4727">
        <v>0.087096358996</v>
      </c>
      <c r="I4727" t="s">
        <v>37</v>
      </c>
      <c r="L4727" t="s">
        <v>50</v>
      </c>
      <c r="M4727" t="s">
        <v>39</v>
      </c>
      <c r="N4727" s="40"/>
      <c r="O4727" s="40"/>
      <c r="P4727" s="40"/>
      <c r="Q4727" s="40"/>
      <c r="R4727" s="39"/>
      <c r="S4727" s="39"/>
      <c r="T4727" s="39"/>
      <c r="U4727" s="40"/>
      <c r="V4727" s="39"/>
      <c r="W4727" s="69"/>
      <c r="Y4727" t="s">
        <v>294</v>
      </c>
      <c r="AA4727">
        <v>8552</v>
      </c>
      <c r="AB4727" s="46" t="b">
        <v>0</v>
      </c>
      <c r="AD4727" s="8"/>
    </row>
    <row r="4728" ht="14.25" customHeight="1">
      <c r="A4728" s="38">
        <v>1100</v>
      </c>
      <c r="B4728" s="46" t="s">
        <v>5377</v>
      </c>
      <c r="C4728" s="46" t="s">
        <v>1115</v>
      </c>
      <c r="D4728" s="11" t="s">
        <v>5378</v>
      </c>
      <c r="E4728" s="11" t="s">
        <v>5379</v>
      </c>
      <c r="F4728" s="11" t="s">
        <v>485</v>
      </c>
      <c r="G4728" s="7" t="s">
        <v>665</v>
      </c>
      <c r="H4728">
        <v>2.6147431767737</v>
      </c>
      <c r="I4728" t="s">
        <v>37</v>
      </c>
      <c r="K4728" s="47"/>
      <c r="L4728" s="47" t="s">
        <v>5380</v>
      </c>
      <c r="M4728" t="s">
        <v>39</v>
      </c>
      <c r="N4728" s="71"/>
      <c r="O4728" s="71"/>
      <c r="P4728" s="71"/>
      <c r="Q4728" s="71"/>
      <c r="R4728" s="29"/>
      <c r="S4728" s="29"/>
      <c r="T4728" s="29"/>
      <c r="U4728" s="71"/>
      <c r="V4728" s="29"/>
      <c r="W4728" s="60"/>
      <c r="Y4728" t="s">
        <v>40</v>
      </c>
      <c r="AA4728">
        <v>7480</v>
      </c>
      <c r="AB4728" t="b">
        <f>if((W4728=""),false,true)</f>
        <v>0</v>
      </c>
      <c r="AD4728" s="37"/>
    </row>
    <row r="4729" ht="14.25" customHeight="1">
      <c r="A4729" s="38">
        <v>1100</v>
      </c>
      <c r="B4729" s="46" t="s">
        <v>5377</v>
      </c>
      <c r="C4729" s="46" t="s">
        <v>1115</v>
      </c>
      <c r="D4729" s="11" t="s">
        <v>5378</v>
      </c>
      <c r="E4729" s="11" t="s">
        <v>5379</v>
      </c>
      <c r="F4729" s="11" t="s">
        <v>580</v>
      </c>
      <c r="G4729" s="7" t="s">
        <v>581</v>
      </c>
      <c r="H4729">
        <v>3.3544630852427</v>
      </c>
      <c r="I4729" t="s">
        <v>37</v>
      </c>
      <c r="K4729" s="47"/>
      <c r="L4729" s="47" t="s">
        <v>5380</v>
      </c>
      <c r="M4729" t="s">
        <v>39</v>
      </c>
      <c r="N4729" s="71"/>
      <c r="O4729" s="71"/>
      <c r="P4729" s="71"/>
      <c r="Q4729" s="71"/>
      <c r="R4729" s="29"/>
      <c r="S4729" s="29"/>
      <c r="T4729" s="29"/>
      <c r="U4729" s="71"/>
      <c r="V4729" s="29"/>
      <c r="W4729" s="60"/>
      <c r="Y4729" t="s">
        <v>40</v>
      </c>
      <c r="AA4729">
        <v>7480</v>
      </c>
      <c r="AB4729" t="b">
        <f>if((W4729=""),false,true)</f>
        <v>0</v>
      </c>
      <c r="AD4729" s="37"/>
    </row>
    <row r="4730" ht="14.25" customHeight="1">
      <c r="A4730" s="38">
        <v>1100</v>
      </c>
      <c r="B4730" s="46" t="s">
        <v>5377</v>
      </c>
      <c r="C4730" s="46" t="s">
        <v>1115</v>
      </c>
      <c r="D4730" s="11" t="s">
        <v>5378</v>
      </c>
      <c r="E4730" s="11" t="s">
        <v>5379</v>
      </c>
      <c r="F4730" s="11" t="s">
        <v>584</v>
      </c>
      <c r="G4730" s="7" t="s">
        <v>988</v>
      </c>
      <c r="H4730">
        <v>3.0169784160815</v>
      </c>
      <c r="I4730" t="s">
        <v>37</v>
      </c>
      <c r="K4730" s="47"/>
      <c r="L4730" s="47" t="s">
        <v>5380</v>
      </c>
      <c r="M4730" t="s">
        <v>39</v>
      </c>
      <c r="N4730" s="71"/>
      <c r="O4730" s="71"/>
      <c r="P4730" s="71"/>
      <c r="Q4730" s="71"/>
      <c r="R4730" s="29"/>
      <c r="S4730" s="29"/>
      <c r="T4730" s="29"/>
      <c r="U4730" s="71"/>
      <c r="V4730" s="29"/>
      <c r="W4730" s="60"/>
      <c r="Y4730" t="s">
        <v>40</v>
      </c>
      <c r="AA4730">
        <v>7480</v>
      </c>
      <c r="AB4730" t="b">
        <f>if((W4730=""),false,true)</f>
        <v>0</v>
      </c>
      <c r="AD4730" s="37"/>
    </row>
    <row r="4731" ht="14.25" customHeight="1">
      <c r="A4731" s="38">
        <v>1100</v>
      </c>
      <c r="B4731" s="46" t="s">
        <v>5377</v>
      </c>
      <c r="C4731" s="46" t="s">
        <v>1115</v>
      </c>
      <c r="D4731" s="11" t="s">
        <v>5378</v>
      </c>
      <c r="E4731" s="11" t="s">
        <v>5379</v>
      </c>
      <c r="F4731" s="11" t="s">
        <v>707</v>
      </c>
      <c r="G4731" s="7" t="s">
        <v>708</v>
      </c>
      <c r="H4731">
        <v>0.49191717388935</v>
      </c>
      <c r="I4731" t="s">
        <v>37</v>
      </c>
      <c r="K4731" s="47"/>
      <c r="L4731" s="47" t="s">
        <v>5380</v>
      </c>
      <c r="M4731" t="s">
        <v>39</v>
      </c>
      <c r="N4731" s="71"/>
      <c r="O4731" s="71"/>
      <c r="P4731" s="71"/>
      <c r="Q4731" s="71"/>
      <c r="R4731" s="29"/>
      <c r="S4731" s="29"/>
      <c r="T4731" s="29"/>
      <c r="U4731" s="71"/>
      <c r="V4731" s="29"/>
      <c r="W4731" s="60"/>
      <c r="Y4731" t="s">
        <v>40</v>
      </c>
      <c r="AA4731">
        <v>7480</v>
      </c>
      <c r="AB4731" t="b">
        <f>if((W4731=""),false,true)</f>
        <v>0</v>
      </c>
      <c r="AD4731" s="37"/>
    </row>
    <row r="4732" ht="14.25" customHeight="1">
      <c r="A4732" s="38">
        <v>1100</v>
      </c>
      <c r="B4732" s="46" t="s">
        <v>5377</v>
      </c>
      <c r="C4732" s="46" t="s">
        <v>1115</v>
      </c>
      <c r="D4732" s="11" t="s">
        <v>5378</v>
      </c>
      <c r="E4732" s="11" t="s">
        <v>5379</v>
      </c>
      <c r="F4732" s="11" t="s">
        <v>719</v>
      </c>
      <c r="G4732" s="7" t="s">
        <v>720</v>
      </c>
      <c r="H4732">
        <v>1.0676752275154</v>
      </c>
      <c r="I4732" t="s">
        <v>37</v>
      </c>
      <c r="K4732" s="47"/>
      <c r="L4732" s="47" t="s">
        <v>5380</v>
      </c>
      <c r="M4732" t="s">
        <v>39</v>
      </c>
      <c r="N4732" s="71"/>
      <c r="O4732" s="71"/>
      <c r="P4732" s="71"/>
      <c r="Q4732" s="71"/>
      <c r="R4732" s="29"/>
      <c r="S4732" s="29"/>
      <c r="T4732" s="29"/>
      <c r="U4732" s="71"/>
      <c r="V4732" s="29"/>
      <c r="W4732" s="60"/>
      <c r="Y4732" t="s">
        <v>40</v>
      </c>
      <c r="AA4732">
        <v>7480</v>
      </c>
      <c r="AB4732" t="b">
        <f>if((W4732=""),false,true)</f>
        <v>0</v>
      </c>
      <c r="AD4732" s="37"/>
    </row>
    <row r="4733" ht="14.25" customHeight="1">
      <c r="A4733" s="38">
        <v>1271</v>
      </c>
      <c r="B4733" s="46" t="s">
        <v>5381</v>
      </c>
      <c r="C4733" s="46" t="s">
        <v>5382</v>
      </c>
      <c r="D4733" s="46" t="s">
        <v>5378</v>
      </c>
      <c r="E4733" s="46" t="s">
        <v>5379</v>
      </c>
      <c r="F4733" t="s">
        <v>485</v>
      </c>
      <c r="G4733" s="46" t="s">
        <v>665</v>
      </c>
      <c r="H4733">
        <v>2.6147431779234</v>
      </c>
      <c r="I4733" t="s">
        <v>37</v>
      </c>
      <c r="L4733" t="s">
        <v>5383</v>
      </c>
      <c r="M4733" t="s">
        <v>39</v>
      </c>
      <c r="N4733" s="40"/>
      <c r="O4733" s="40"/>
      <c r="P4733" s="40"/>
      <c r="Q4733" s="40"/>
      <c r="R4733" s="39"/>
      <c r="S4733" s="39"/>
      <c r="T4733" s="39"/>
      <c r="U4733" s="40"/>
      <c r="V4733" s="39"/>
      <c r="W4733" s="69"/>
      <c r="Y4733" t="s">
        <v>40</v>
      </c>
      <c r="AA4733">
        <v>7480</v>
      </c>
      <c r="AB4733" s="46" t="b">
        <f>if((W4733=""),false,true)</f>
        <v>0</v>
      </c>
      <c r="AD4733" s="8"/>
    </row>
    <row r="4734" ht="14.25" customHeight="1">
      <c r="A4734" s="38">
        <v>1271</v>
      </c>
      <c r="B4734" s="46" t="s">
        <v>5381</v>
      </c>
      <c r="C4734" s="46" t="s">
        <v>5382</v>
      </c>
      <c r="D4734" s="46" t="s">
        <v>5378</v>
      </c>
      <c r="E4734" s="46" t="s">
        <v>5379</v>
      </c>
      <c r="F4734" t="s">
        <v>580</v>
      </c>
      <c r="G4734" s="46" t="s">
        <v>581</v>
      </c>
      <c r="H4734">
        <v>3.3544630852427</v>
      </c>
      <c r="I4734" t="s">
        <v>37</v>
      </c>
      <c r="L4734" t="s">
        <v>5383</v>
      </c>
      <c r="M4734" t="s">
        <v>39</v>
      </c>
      <c r="N4734" s="40"/>
      <c r="O4734" s="40"/>
      <c r="P4734" s="40"/>
      <c r="Q4734" s="40"/>
      <c r="R4734" s="39"/>
      <c r="S4734" s="39"/>
      <c r="T4734" s="39"/>
      <c r="U4734" s="40"/>
      <c r="V4734" s="39"/>
      <c r="W4734" s="69"/>
      <c r="Y4734" t="s">
        <v>40</v>
      </c>
      <c r="AA4734">
        <v>7480</v>
      </c>
      <c r="AB4734" s="46" t="b">
        <f>if((W4734=""),false,true)</f>
        <v>0</v>
      </c>
      <c r="AD4734" s="8"/>
    </row>
    <row r="4735" ht="14.25" customHeight="1">
      <c r="A4735" s="38">
        <v>1271</v>
      </c>
      <c r="B4735" s="46" t="s">
        <v>5381</v>
      </c>
      <c r="C4735" s="46" t="s">
        <v>5382</v>
      </c>
      <c r="D4735" s="46" t="s">
        <v>5378</v>
      </c>
      <c r="E4735" s="46" t="s">
        <v>5379</v>
      </c>
      <c r="F4735" t="s">
        <v>584</v>
      </c>
      <c r="G4735" s="46" t="s">
        <v>585</v>
      </c>
      <c r="H4735">
        <v>3.0169784160815</v>
      </c>
      <c r="I4735" t="s">
        <v>37</v>
      </c>
      <c r="L4735" t="s">
        <v>5383</v>
      </c>
      <c r="M4735" t="s">
        <v>39</v>
      </c>
      <c r="N4735" s="40"/>
      <c r="O4735" s="40"/>
      <c r="P4735" s="40"/>
      <c r="Q4735" s="40"/>
      <c r="R4735" s="39"/>
      <c r="S4735" s="39"/>
      <c r="T4735" s="39"/>
      <c r="U4735" s="40"/>
      <c r="V4735" s="39"/>
      <c r="W4735" s="69"/>
      <c r="Y4735" t="s">
        <v>40</v>
      </c>
      <c r="AA4735">
        <v>7480</v>
      </c>
      <c r="AB4735" s="46" t="b">
        <f>if((W4735=""),false,true)</f>
        <v>0</v>
      </c>
      <c r="AD4735" s="8"/>
    </row>
    <row r="4736" ht="14.25" customHeight="1">
      <c r="A4736" s="38">
        <v>1271</v>
      </c>
      <c r="B4736" s="46" t="s">
        <v>5381</v>
      </c>
      <c r="C4736" s="46" t="s">
        <v>5382</v>
      </c>
      <c r="D4736" s="46" t="s">
        <v>5378</v>
      </c>
      <c r="E4736" s="46" t="s">
        <v>5379</v>
      </c>
      <c r="F4736" t="s">
        <v>707</v>
      </c>
      <c r="G4736" s="46" t="s">
        <v>708</v>
      </c>
      <c r="H4736">
        <v>0.49191717388935</v>
      </c>
      <c r="I4736" t="s">
        <v>37</v>
      </c>
      <c r="L4736" t="s">
        <v>5383</v>
      </c>
      <c r="M4736" t="s">
        <v>39</v>
      </c>
      <c r="N4736" s="40"/>
      <c r="O4736" s="40"/>
      <c r="P4736" s="40"/>
      <c r="Q4736" s="40"/>
      <c r="R4736" s="39"/>
      <c r="S4736" s="39"/>
      <c r="T4736" s="39"/>
      <c r="U4736" s="40"/>
      <c r="V4736" s="39"/>
      <c r="W4736" s="69"/>
      <c r="Y4736" t="s">
        <v>40</v>
      </c>
      <c r="AA4736">
        <v>7480</v>
      </c>
      <c r="AB4736" s="46" t="b">
        <f>if((W4736=""),false,true)</f>
        <v>0</v>
      </c>
      <c r="AD4736" s="8"/>
    </row>
    <row r="4737" ht="14.25" customHeight="1">
      <c r="A4737" s="38">
        <v>1271</v>
      </c>
      <c r="B4737" s="46" t="s">
        <v>5381</v>
      </c>
      <c r="C4737" s="46" t="s">
        <v>5382</v>
      </c>
      <c r="D4737" s="46" t="s">
        <v>5378</v>
      </c>
      <c r="E4737" s="46" t="s">
        <v>5379</v>
      </c>
      <c r="F4737" t="s">
        <v>719</v>
      </c>
      <c r="G4737" s="46" t="s">
        <v>720</v>
      </c>
      <c r="H4737">
        <v>1.0676752275154</v>
      </c>
      <c r="I4737" t="s">
        <v>37</v>
      </c>
      <c r="L4737" t="s">
        <v>5383</v>
      </c>
      <c r="M4737" t="s">
        <v>39</v>
      </c>
      <c r="N4737" s="40"/>
      <c r="O4737" s="40"/>
      <c r="P4737" s="40"/>
      <c r="Q4737" s="40"/>
      <c r="R4737" s="39"/>
      <c r="S4737" s="39"/>
      <c r="T4737" s="39"/>
      <c r="U4737" s="40"/>
      <c r="V4737" s="39"/>
      <c r="W4737" s="69"/>
      <c r="Y4737" t="s">
        <v>40</v>
      </c>
      <c r="AA4737">
        <v>7480</v>
      </c>
      <c r="AB4737" s="46" t="b">
        <f>if((W4737=""),false,true)</f>
        <v>0</v>
      </c>
      <c r="AD4737" s="8"/>
    </row>
    <row r="4738" ht="14.25" customHeight="1">
      <c r="A4738" s="38">
        <v>1287</v>
      </c>
      <c r="B4738" s="46" t="s">
        <v>53</v>
      </c>
      <c r="C4738" s="46" t="s">
        <v>45</v>
      </c>
      <c r="D4738" s="46" t="s">
        <v>5384</v>
      </c>
      <c r="E4738" s="46" t="s">
        <v>5385</v>
      </c>
      <c r="F4738" t="s">
        <v>48</v>
      </c>
      <c r="G4738" s="46" t="s">
        <v>49</v>
      </c>
      <c r="H4738">
        <v>0.005011872336</v>
      </c>
      <c r="I4738" t="s">
        <v>37</v>
      </c>
      <c r="L4738" t="s">
        <v>50</v>
      </c>
      <c r="M4738" t="s">
        <v>39</v>
      </c>
      <c r="N4738" s="40"/>
      <c r="O4738" s="40"/>
      <c r="P4738" s="40"/>
      <c r="Q4738" s="40"/>
      <c r="R4738" s="39"/>
      <c r="S4738" s="39"/>
      <c r="T4738" s="39"/>
      <c r="U4738" s="40"/>
      <c r="V4738" s="39"/>
      <c r="W4738" s="69"/>
      <c r="Y4738" t="s">
        <v>294</v>
      </c>
      <c r="AA4738">
        <v>370</v>
      </c>
      <c r="AB4738" s="46" t="b">
        <v>0</v>
      </c>
      <c r="AD4738" s="8"/>
    </row>
    <row r="4739" ht="14.25" customHeight="1">
      <c r="A4739" s="38">
        <v>1268</v>
      </c>
      <c r="B4739" s="46" t="s">
        <v>3548</v>
      </c>
      <c r="C4739" s="46" t="s">
        <v>3549</v>
      </c>
      <c r="D4739" s="46" t="s">
        <v>5386</v>
      </c>
      <c r="E4739" s="46" t="s">
        <v>5387</v>
      </c>
      <c r="F4739" s="7" t="s">
        <v>1281</v>
      </c>
      <c r="G4739" s="7" t="s">
        <v>2411</v>
      </c>
      <c r="H4739">
        <v>0.511597761044568</v>
      </c>
      <c r="I4739" t="s">
        <v>37</v>
      </c>
      <c r="K4739" t="s">
        <v>43</v>
      </c>
      <c r="L4739" t="s">
        <v>3553</v>
      </c>
      <c r="M4739" t="s">
        <v>39</v>
      </c>
      <c r="N4739" s="40"/>
      <c r="O4739" s="40"/>
      <c r="P4739" s="40"/>
      <c r="Q4739" s="40"/>
      <c r="R4739" s="39"/>
      <c r="S4739" s="39"/>
      <c r="T4739" s="39"/>
      <c r="U4739" s="40"/>
      <c r="V4739" s="39"/>
      <c r="W4739" s="69"/>
      <c r="Y4739" t="s">
        <v>40</v>
      </c>
      <c r="AA4739">
        <v>2891</v>
      </c>
      <c r="AB4739" s="46" t="b">
        <f>if((W4739=""),false,true)</f>
        <v>0</v>
      </c>
      <c r="AD4739" s="8"/>
    </row>
    <row r="4740" ht="14.25" customHeight="1">
      <c r="A4740" s="38">
        <v>1281</v>
      </c>
      <c r="B4740" s="46" t="s">
        <v>5388</v>
      </c>
      <c r="C4740" s="46" t="s">
        <v>5389</v>
      </c>
      <c r="D4740" s="46" t="s">
        <v>5386</v>
      </c>
      <c r="E4740" s="46" t="s">
        <v>5390</v>
      </c>
      <c r="F4740" t="s">
        <v>4820</v>
      </c>
      <c r="G4740" s="46" t="s">
        <v>4821</v>
      </c>
      <c r="H4740">
        <v>0.035659411232981</v>
      </c>
      <c r="I4740" t="s">
        <v>37</v>
      </c>
      <c r="L4740" t="s">
        <v>5391</v>
      </c>
      <c r="M4740" t="s">
        <v>39</v>
      </c>
      <c r="N4740" s="40"/>
      <c r="O4740" s="40"/>
      <c r="P4740" s="40"/>
      <c r="Q4740" s="40"/>
      <c r="R4740" s="39"/>
      <c r="S4740" s="39"/>
      <c r="T4740" s="39"/>
      <c r="U4740" s="40"/>
      <c r="V4740" s="39"/>
      <c r="W4740" s="69"/>
      <c r="Y4740" t="s">
        <v>40</v>
      </c>
      <c r="AA4740">
        <v>1265957</v>
      </c>
      <c r="AB4740" s="46" t="b">
        <f>if((W4740=""),false,true)</f>
        <v>0</v>
      </c>
      <c r="AD4740" s="8"/>
    </row>
    <row r="4741" ht="14.25" customHeight="1">
      <c r="A4741" s="38">
        <v>1281</v>
      </c>
      <c r="B4741" s="46" t="s">
        <v>5388</v>
      </c>
      <c r="C4741" s="46" t="s">
        <v>5389</v>
      </c>
      <c r="D4741" s="46" t="s">
        <v>5386</v>
      </c>
      <c r="E4741" s="46" t="s">
        <v>5390</v>
      </c>
      <c r="F4741" t="s">
        <v>695</v>
      </c>
      <c r="G4741" s="46" t="s">
        <v>696</v>
      </c>
      <c r="H4741">
        <v>0.001641810969469</v>
      </c>
      <c r="I4741" t="s">
        <v>37</v>
      </c>
      <c r="L4741" t="s">
        <v>5391</v>
      </c>
      <c r="M4741" t="s">
        <v>39</v>
      </c>
      <c r="N4741" s="40"/>
      <c r="O4741" s="40"/>
      <c r="P4741" s="40"/>
      <c r="Q4741" s="40"/>
      <c r="R4741" s="39"/>
      <c r="S4741" s="39"/>
      <c r="T4741" s="39"/>
      <c r="U4741" s="40"/>
      <c r="V4741" s="39"/>
      <c r="W4741" s="69"/>
      <c r="Y4741" t="s">
        <v>40</v>
      </c>
      <c r="AA4741">
        <v>1265957</v>
      </c>
      <c r="AB4741" s="46" t="b">
        <f>if((W4741=""),false,true)</f>
        <v>0</v>
      </c>
      <c r="AD4741" s="8"/>
    </row>
    <row r="4742" ht="14.25" customHeight="1">
      <c r="A4742" s="38">
        <v>1281</v>
      </c>
      <c r="B4742" s="46" t="s">
        <v>5388</v>
      </c>
      <c r="C4742" s="46" t="s">
        <v>5389</v>
      </c>
      <c r="D4742" s="46" t="s">
        <v>5386</v>
      </c>
      <c r="E4742" s="46" t="s">
        <v>5390</v>
      </c>
      <c r="F4742" t="s">
        <v>703</v>
      </c>
      <c r="G4742" s="7" t="s">
        <v>704</v>
      </c>
      <c r="H4742">
        <v>0.091183397008216</v>
      </c>
      <c r="I4742" t="s">
        <v>37</v>
      </c>
      <c r="L4742" t="s">
        <v>5391</v>
      </c>
      <c r="M4742" t="s">
        <v>39</v>
      </c>
      <c r="N4742" s="40"/>
      <c r="O4742" s="40"/>
      <c r="P4742" s="40"/>
      <c r="Q4742" s="40"/>
      <c r="R4742" s="39"/>
      <c r="S4742" s="39"/>
      <c r="T4742" s="39"/>
      <c r="U4742" s="40"/>
      <c r="V4742" s="39"/>
      <c r="W4742" s="69"/>
      <c r="Y4742" t="s">
        <v>40</v>
      </c>
      <c r="AA4742">
        <v>1265957</v>
      </c>
      <c r="AB4742" s="46" t="b">
        <f>if((W4742=""),false,true)</f>
        <v>0</v>
      </c>
      <c r="AD4742" s="8"/>
    </row>
    <row r="4743" ht="14.25" customHeight="1">
      <c r="A4743" s="38">
        <v>1281</v>
      </c>
      <c r="B4743" s="46" t="s">
        <v>5388</v>
      </c>
      <c r="C4743" s="46" t="s">
        <v>5389</v>
      </c>
      <c r="D4743" s="46" t="s">
        <v>5386</v>
      </c>
      <c r="E4743" s="46" t="s">
        <v>5390</v>
      </c>
      <c r="F4743" t="s">
        <v>707</v>
      </c>
      <c r="G4743" s="46" t="s">
        <v>708</v>
      </c>
      <c r="H4743">
        <v>0.1836107522349</v>
      </c>
      <c r="I4743" t="s">
        <v>37</v>
      </c>
      <c r="L4743" t="s">
        <v>5391</v>
      </c>
      <c r="M4743" t="s">
        <v>39</v>
      </c>
      <c r="N4743" s="40"/>
      <c r="O4743" s="40"/>
      <c r="P4743" s="40"/>
      <c r="Q4743" s="40"/>
      <c r="R4743" s="39"/>
      <c r="S4743" s="39"/>
      <c r="T4743" s="39"/>
      <c r="U4743" s="40"/>
      <c r="V4743" s="39"/>
      <c r="W4743" s="69"/>
      <c r="Y4743" t="s">
        <v>40</v>
      </c>
      <c r="AA4743">
        <v>1265957</v>
      </c>
      <c r="AB4743" s="46" t="b">
        <f>if((W4743=""),false,true)</f>
        <v>0</v>
      </c>
      <c r="AD4743" s="8"/>
    </row>
    <row r="4744" ht="14.25" customHeight="1">
      <c r="A4744" s="38">
        <v>1281</v>
      </c>
      <c r="B4744" s="46" t="s">
        <v>5388</v>
      </c>
      <c r="C4744" s="46" t="s">
        <v>5389</v>
      </c>
      <c r="D4744" s="46" t="s">
        <v>5386</v>
      </c>
      <c r="E4744" s="46" t="s">
        <v>5390</v>
      </c>
      <c r="F4744" t="s">
        <v>715</v>
      </c>
      <c r="G4744" s="46" t="s">
        <v>716</v>
      </c>
      <c r="H4744">
        <v>0.000665646077816</v>
      </c>
      <c r="I4744" t="s">
        <v>37</v>
      </c>
      <c r="L4744" t="s">
        <v>5391</v>
      </c>
      <c r="M4744" t="s">
        <v>39</v>
      </c>
      <c r="N4744" s="40"/>
      <c r="O4744" s="40"/>
      <c r="P4744" s="40"/>
      <c r="Q4744" s="40"/>
      <c r="R4744" s="39"/>
      <c r="S4744" s="39"/>
      <c r="T4744" s="39"/>
      <c r="U4744" s="40"/>
      <c r="V4744" s="39"/>
      <c r="W4744" s="69"/>
      <c r="Y4744" t="s">
        <v>40</v>
      </c>
      <c r="AA4744">
        <v>1265957</v>
      </c>
      <c r="AB4744" s="46" t="b">
        <f>if((W4744=""),false,true)</f>
        <v>0</v>
      </c>
      <c r="AD4744" s="8"/>
    </row>
    <row r="4745" ht="14.25" customHeight="1">
      <c r="A4745" s="38">
        <v>1212</v>
      </c>
      <c r="B4745" s="46" t="s">
        <v>5392</v>
      </c>
      <c r="C4745" s="46" t="s">
        <v>577</v>
      </c>
      <c r="D4745" s="11" t="s">
        <v>5393</v>
      </c>
      <c r="E4745" s="11" t="s">
        <v>5394</v>
      </c>
      <c r="F4745" s="11" t="s">
        <v>584</v>
      </c>
      <c r="G4745" s="7" t="s">
        <v>585</v>
      </c>
      <c r="H4745">
        <v>1.0063770438551</v>
      </c>
      <c r="I4745" s="46" t="s">
        <v>37</v>
      </c>
      <c r="K4745" s="46"/>
      <c r="L4745" t="s">
        <v>5395</v>
      </c>
      <c r="M4745" t="s">
        <v>39</v>
      </c>
      <c r="N4745" s="40"/>
      <c r="O4745" s="40"/>
      <c r="P4745" s="40"/>
      <c r="Q4745" s="40"/>
      <c r="R4745" s="39"/>
      <c r="S4745" s="39"/>
      <c r="T4745" s="39"/>
      <c r="U4745" s="40"/>
      <c r="V4745" s="39"/>
      <c r="W4745" s="69"/>
      <c r="Y4745" t="s">
        <v>40</v>
      </c>
      <c r="AA4745">
        <v>40130</v>
      </c>
      <c r="AB4745" s="46" t="b">
        <f>if((W4745=""),false,true)</f>
        <v>0</v>
      </c>
      <c r="AD4745" s="8"/>
    </row>
    <row r="4746" ht="14.25" customHeight="1">
      <c r="A4746" s="38">
        <v>1212</v>
      </c>
      <c r="B4746" s="46" t="s">
        <v>5392</v>
      </c>
      <c r="C4746" s="46" t="s">
        <v>577</v>
      </c>
      <c r="D4746" s="11" t="s">
        <v>5393</v>
      </c>
      <c r="E4746" s="11" t="s">
        <v>5394</v>
      </c>
      <c r="F4746" s="7" t="s">
        <v>586</v>
      </c>
      <c r="G4746" s="7" t="s">
        <v>587</v>
      </c>
      <c r="H4746">
        <v>0.7515300061556</v>
      </c>
      <c r="I4746" s="46" t="s">
        <v>37</v>
      </c>
      <c r="K4746" s="46"/>
      <c r="L4746" t="s">
        <v>5395</v>
      </c>
      <c r="M4746" t="s">
        <v>39</v>
      </c>
      <c r="N4746" s="40"/>
      <c r="O4746" s="40"/>
      <c r="P4746" s="40"/>
      <c r="Q4746" s="40"/>
      <c r="R4746" s="39"/>
      <c r="S4746" s="39"/>
      <c r="T4746" s="39"/>
      <c r="U4746" s="40"/>
      <c r="V4746" s="39"/>
      <c r="W4746" s="69"/>
      <c r="Y4746" t="s">
        <v>40</v>
      </c>
      <c r="AA4746">
        <v>40130</v>
      </c>
      <c r="AB4746" s="46" t="b">
        <f>if((W4746=""),false,true)</f>
        <v>0</v>
      </c>
      <c r="AD4746" s="8"/>
    </row>
    <row r="4747" ht="14.25" customHeight="1">
      <c r="A4747" s="38">
        <v>1212</v>
      </c>
      <c r="B4747" s="46" t="s">
        <v>5392</v>
      </c>
      <c r="C4747" s="46" t="s">
        <v>577</v>
      </c>
      <c r="D4747" s="11" t="s">
        <v>5393</v>
      </c>
      <c r="E4747" s="11" t="s">
        <v>5394</v>
      </c>
      <c r="F4747" s="11" t="s">
        <v>689</v>
      </c>
      <c r="G4747" s="7" t="s">
        <v>690</v>
      </c>
      <c r="H4747">
        <v>0.54955342102764</v>
      </c>
      <c r="I4747" s="46" t="s">
        <v>37</v>
      </c>
      <c r="K4747" s="46"/>
      <c r="L4747" t="s">
        <v>5395</v>
      </c>
      <c r="M4747" t="s">
        <v>39</v>
      </c>
      <c r="N4747" s="40"/>
      <c r="O4747" s="40"/>
      <c r="P4747" s="40"/>
      <c r="Q4747" s="40"/>
      <c r="R4747" s="39"/>
      <c r="S4747" s="39"/>
      <c r="T4747" s="39"/>
      <c r="U4747" s="40"/>
      <c r="V4747" s="39"/>
      <c r="W4747" s="69"/>
      <c r="Y4747" t="s">
        <v>40</v>
      </c>
      <c r="AA4747">
        <v>40130</v>
      </c>
      <c r="AB4747" s="46" t="b">
        <f>if((W4747=""),false,true)</f>
        <v>0</v>
      </c>
      <c r="AD4747" s="8"/>
    </row>
    <row r="4748" ht="14.25" customHeight="1">
      <c r="A4748" s="38">
        <v>1212</v>
      </c>
      <c r="B4748" s="46" t="s">
        <v>5392</v>
      </c>
      <c r="C4748" s="46" t="s">
        <v>577</v>
      </c>
      <c r="D4748" s="11" t="s">
        <v>5393</v>
      </c>
      <c r="E4748" s="11" t="s">
        <v>5394</v>
      </c>
      <c r="F4748" s="11" t="s">
        <v>588</v>
      </c>
      <c r="G4748" s="7" t="s">
        <v>589</v>
      </c>
      <c r="H4748">
        <v>0.081100946727243</v>
      </c>
      <c r="I4748" s="46" t="s">
        <v>37</v>
      </c>
      <c r="K4748" s="46"/>
      <c r="L4748" t="s">
        <v>5395</v>
      </c>
      <c r="M4748" t="s">
        <v>39</v>
      </c>
      <c r="N4748" s="40"/>
      <c r="O4748" s="40"/>
      <c r="P4748" s="40"/>
      <c r="Q4748" s="40"/>
      <c r="R4748" s="39"/>
      <c r="S4748" s="39"/>
      <c r="T4748" s="39"/>
      <c r="U4748" s="40"/>
      <c r="V4748" s="39"/>
      <c r="W4748" s="69"/>
      <c r="Y4748" t="s">
        <v>40</v>
      </c>
      <c r="AA4748">
        <v>40130</v>
      </c>
      <c r="AB4748" s="46" t="b">
        <f>if((W4748=""),false,true)</f>
        <v>0</v>
      </c>
      <c r="AD4748" s="8"/>
    </row>
    <row r="4749" ht="14.25" customHeight="1">
      <c r="A4749" s="38">
        <v>1212</v>
      </c>
      <c r="B4749" s="46" t="s">
        <v>5392</v>
      </c>
      <c r="C4749" s="46" t="s">
        <v>577</v>
      </c>
      <c r="D4749" s="11" t="s">
        <v>5393</v>
      </c>
      <c r="E4749" s="11" t="s">
        <v>5394</v>
      </c>
      <c r="F4749" s="11" t="s">
        <v>591</v>
      </c>
      <c r="G4749" s="7" t="s">
        <v>592</v>
      </c>
      <c r="H4749">
        <v>0.15276195507225</v>
      </c>
      <c r="I4749" s="46" t="s">
        <v>37</v>
      </c>
      <c r="K4749" s="46"/>
      <c r="L4749" t="s">
        <v>5395</v>
      </c>
      <c r="M4749" t="s">
        <v>39</v>
      </c>
      <c r="N4749" s="40"/>
      <c r="O4749" s="40"/>
      <c r="P4749" s="40"/>
      <c r="Q4749" s="40"/>
      <c r="R4749" s="39"/>
      <c r="S4749" s="39"/>
      <c r="T4749" s="39"/>
      <c r="U4749" s="40"/>
      <c r="V4749" s="39"/>
      <c r="W4749" s="69"/>
      <c r="Y4749" t="s">
        <v>40</v>
      </c>
      <c r="AA4749">
        <v>40130</v>
      </c>
      <c r="AB4749" s="46" t="b">
        <f>if((W4749=""),false,true)</f>
        <v>0</v>
      </c>
      <c r="AD4749" s="8"/>
    </row>
    <row r="4750" ht="14.25" customHeight="1">
      <c r="A4750" s="38">
        <v>1212</v>
      </c>
      <c r="B4750" s="46" t="s">
        <v>5392</v>
      </c>
      <c r="C4750" s="46" t="s">
        <v>577</v>
      </c>
      <c r="D4750" s="11" t="s">
        <v>5393</v>
      </c>
      <c r="E4750" s="11" t="s">
        <v>5394</v>
      </c>
      <c r="F4750" s="11" t="s">
        <v>992</v>
      </c>
      <c r="G4750" s="7" t="s">
        <v>993</v>
      </c>
      <c r="H4750">
        <v>0.39379465004325</v>
      </c>
      <c r="I4750" s="46" t="s">
        <v>37</v>
      </c>
      <c r="K4750" s="46"/>
      <c r="L4750" t="s">
        <v>5395</v>
      </c>
      <c r="M4750" t="s">
        <v>39</v>
      </c>
      <c r="N4750" s="40"/>
      <c r="O4750" s="40"/>
      <c r="P4750" s="40"/>
      <c r="Q4750" s="40"/>
      <c r="R4750" s="39"/>
      <c r="S4750" s="39"/>
      <c r="T4750" s="39"/>
      <c r="U4750" s="40"/>
      <c r="V4750" s="39"/>
      <c r="W4750" s="69"/>
      <c r="Y4750" t="s">
        <v>40</v>
      </c>
      <c r="AA4750">
        <v>40130</v>
      </c>
      <c r="AB4750" s="46" t="b">
        <f>if((W4750=""),false,true)</f>
        <v>0</v>
      </c>
      <c r="AD4750" s="8"/>
    </row>
    <row r="4751" ht="14.25" customHeight="1">
      <c r="A4751" s="38">
        <v>966</v>
      </c>
      <c r="B4751" s="46" t="s">
        <v>1353</v>
      </c>
      <c r="C4751" s="46" t="s">
        <v>1219</v>
      </c>
      <c r="D4751" s="46" t="s">
        <v>5396</v>
      </c>
      <c r="E4751" s="46" t="s">
        <v>5397</v>
      </c>
      <c r="F4751" s="41" t="s">
        <v>434</v>
      </c>
      <c r="G4751" s="5" t="s">
        <v>593</v>
      </c>
      <c r="H4751" s="65">
        <v>0.325053774</v>
      </c>
      <c r="I4751" t="s">
        <v>1356</v>
      </c>
      <c r="K4751" s="46" t="s">
        <v>43</v>
      </c>
      <c r="L4751" s="46" t="s">
        <v>1358</v>
      </c>
      <c r="M4751" t="s">
        <v>39</v>
      </c>
      <c r="N4751" s="40"/>
      <c r="O4751" s="56"/>
      <c r="P4751" s="56"/>
      <c r="Q4751" s="56"/>
      <c r="R4751" s="39"/>
      <c r="S4751" s="39"/>
      <c r="T4751" s="39"/>
      <c r="U4751" s="40"/>
      <c r="V4751" s="39"/>
      <c r="W4751" s="69"/>
      <c r="Y4751" t="s">
        <v>40</v>
      </c>
      <c r="AA4751">
        <v>2457</v>
      </c>
      <c r="AB4751" t="b">
        <v>0</v>
      </c>
      <c r="AD4751" s="8"/>
    </row>
    <row r="4752" ht="14.25" customHeight="1">
      <c r="A4752" s="38">
        <v>984</v>
      </c>
      <c r="B4752" s="44" t="s">
        <v>5398</v>
      </c>
      <c r="C4752" s="46" t="s">
        <v>1219</v>
      </c>
      <c r="D4752" s="46" t="s">
        <v>5396</v>
      </c>
      <c r="E4752" s="46" t="s">
        <v>5397</v>
      </c>
      <c r="F4752" s="41" t="s">
        <v>689</v>
      </c>
      <c r="G4752" s="41" t="s">
        <v>762</v>
      </c>
      <c r="H4752" s="65">
        <f>W4752</f>
        <v>0.171</v>
      </c>
      <c r="I4752" t="s">
        <v>37</v>
      </c>
      <c r="K4752" s="47" t="s">
        <v>43</v>
      </c>
      <c r="L4752" s="47" t="str">
        <f>((I4752&amp;A4752)&amp;"-")&amp;B4752</f>
        <v>REF984-Greene N.R.; Blackburn A.C.; and Miller J.M.; Rapid small-scale determination of organic solvent solubility using a thermogravimetric analyzer. Journal of Pharmaceutical and Biomedical Analysis. 2005. 39: 344-347. </v>
      </c>
      <c r="M4752" t="s">
        <v>39</v>
      </c>
      <c r="N4752" s="71">
        <v>40.4</v>
      </c>
      <c r="O4752" s="71"/>
      <c r="P4752" s="71"/>
      <c r="Q4752" s="71"/>
      <c r="R4752" s="29"/>
      <c r="S4752" s="29"/>
      <c r="T4752" s="29">
        <v>1000</v>
      </c>
      <c r="U4752" s="71">
        <v>236.2686</v>
      </c>
      <c r="V4752" s="29">
        <f>N4752/U4752</f>
        <v>0.170991828791469</v>
      </c>
      <c r="W4752" s="60">
        <f>round((V4752/(T4752/1000)),4)</f>
        <v>0.171</v>
      </c>
      <c r="Y4752" t="s">
        <v>40</v>
      </c>
      <c r="AA4752">
        <v>2457</v>
      </c>
      <c r="AB4752" t="b">
        <v>1</v>
      </c>
      <c r="AD4752" s="37"/>
    </row>
    <row r="4753" ht="14.25" customHeight="1">
      <c r="A4753" s="38">
        <v>1049</v>
      </c>
      <c r="B4753" s="46" t="s">
        <v>922</v>
      </c>
      <c r="C4753" s="46" t="s">
        <v>923</v>
      </c>
      <c r="D4753" s="11" t="s">
        <v>5396</v>
      </c>
      <c r="E4753" s="46" t="s">
        <v>5397</v>
      </c>
      <c r="F4753" s="7" t="s">
        <v>924</v>
      </c>
      <c r="G4753" s="7" t="s">
        <v>925</v>
      </c>
      <c r="H4753">
        <v>0.13740419750125</v>
      </c>
      <c r="I4753" t="s">
        <v>37</v>
      </c>
      <c r="K4753" s="47" t="s">
        <v>43</v>
      </c>
      <c r="L4753" s="47" t="s">
        <v>926</v>
      </c>
      <c r="M4753" t="s">
        <v>39</v>
      </c>
      <c r="N4753" s="71"/>
      <c r="O4753" s="71"/>
      <c r="P4753" s="71"/>
      <c r="Q4753" s="71"/>
      <c r="R4753" s="29"/>
      <c r="S4753" s="29"/>
      <c r="T4753" s="29"/>
      <c r="U4753" s="71"/>
      <c r="V4753" s="29"/>
      <c r="W4753" s="60"/>
      <c r="Y4753" t="s">
        <v>40</v>
      </c>
      <c r="AA4753" s="21">
        <v>2457</v>
      </c>
      <c r="AB4753" t="b">
        <f>if((W4753=""),false,true)</f>
        <v>0</v>
      </c>
      <c r="AD4753" s="37"/>
    </row>
    <row r="4754" ht="14.25" customHeight="1">
      <c r="A4754" s="38">
        <v>1049</v>
      </c>
      <c r="B4754" s="46" t="s">
        <v>922</v>
      </c>
      <c r="C4754" s="46" t="s">
        <v>923</v>
      </c>
      <c r="D4754" s="11" t="s">
        <v>5396</v>
      </c>
      <c r="E4754" s="11" t="s">
        <v>5397</v>
      </c>
      <c r="F4754" s="7" t="s">
        <v>927</v>
      </c>
      <c r="G4754" s="7" t="s">
        <v>928</v>
      </c>
      <c r="H4754">
        <v>0.007481695005112</v>
      </c>
      <c r="I4754" t="s">
        <v>37</v>
      </c>
      <c r="K4754" s="47" t="s">
        <v>43</v>
      </c>
      <c r="L4754" s="47" t="s">
        <v>926</v>
      </c>
      <c r="M4754" t="s">
        <v>39</v>
      </c>
      <c r="N4754" s="71"/>
      <c r="O4754" s="71"/>
      <c r="P4754" s="71"/>
      <c r="Q4754" s="71"/>
      <c r="R4754" s="29"/>
      <c r="S4754" s="29"/>
      <c r="T4754" s="29"/>
      <c r="U4754" s="71"/>
      <c r="V4754" s="29"/>
      <c r="W4754" s="60"/>
      <c r="Y4754" t="s">
        <v>40</v>
      </c>
      <c r="AA4754">
        <v>2457</v>
      </c>
      <c r="AB4754" t="b">
        <f>if((W4754=""),false,true)</f>
        <v>0</v>
      </c>
      <c r="AD4754" s="37"/>
    </row>
    <row r="4755" ht="14.25" customHeight="1">
      <c r="A4755" s="38">
        <v>1049</v>
      </c>
      <c r="B4755" s="46" t="s">
        <v>922</v>
      </c>
      <c r="C4755" s="46" t="s">
        <v>923</v>
      </c>
      <c r="D4755" s="11" t="s">
        <v>5396</v>
      </c>
      <c r="E4755" s="11" t="s">
        <v>5397</v>
      </c>
      <c r="F4755" s="7" t="s">
        <v>929</v>
      </c>
      <c r="G4755" s="7" t="s">
        <v>928</v>
      </c>
      <c r="H4755">
        <v>0.036897759857015</v>
      </c>
      <c r="I4755" t="s">
        <v>37</v>
      </c>
      <c r="K4755" s="47" t="s">
        <v>43</v>
      </c>
      <c r="L4755" s="47" t="s">
        <v>926</v>
      </c>
      <c r="M4755" t="s">
        <v>39</v>
      </c>
      <c r="N4755" s="71"/>
      <c r="O4755" s="71"/>
      <c r="P4755" s="71"/>
      <c r="Q4755" s="71"/>
      <c r="R4755" s="29"/>
      <c r="S4755" s="29"/>
      <c r="T4755" s="29"/>
      <c r="U4755" s="71"/>
      <c r="V4755" s="29"/>
      <c r="W4755" s="60"/>
      <c r="Y4755" t="s">
        <v>40</v>
      </c>
      <c r="AA4755">
        <v>2457</v>
      </c>
      <c r="AB4755" t="b">
        <f>if((W4755=""),false,true)</f>
        <v>0</v>
      </c>
      <c r="AD4755" s="37"/>
    </row>
    <row r="4756" ht="14.25" customHeight="1">
      <c r="A4756" s="38">
        <v>1049</v>
      </c>
      <c r="B4756" s="46" t="s">
        <v>922</v>
      </c>
      <c r="C4756" s="46" t="s">
        <v>923</v>
      </c>
      <c r="D4756" s="11" t="s">
        <v>5396</v>
      </c>
      <c r="E4756" s="11" t="s">
        <v>5397</v>
      </c>
      <c r="F4756" s="7" t="s">
        <v>930</v>
      </c>
      <c r="G4756" s="7" t="s">
        <v>928</v>
      </c>
      <c r="H4756">
        <v>0.18365383433483</v>
      </c>
      <c r="I4756" t="s">
        <v>37</v>
      </c>
      <c r="K4756" s="47" t="s">
        <v>43</v>
      </c>
      <c r="L4756" s="47" t="s">
        <v>926</v>
      </c>
      <c r="M4756" t="s">
        <v>39</v>
      </c>
      <c r="N4756" s="71"/>
      <c r="O4756" s="71"/>
      <c r="P4756" s="71"/>
      <c r="Q4756" s="71"/>
      <c r="R4756" s="29"/>
      <c r="S4756" s="29"/>
      <c r="T4756" s="29"/>
      <c r="U4756" s="71"/>
      <c r="V4756" s="29"/>
      <c r="W4756" s="60"/>
      <c r="Y4756" t="s">
        <v>40</v>
      </c>
      <c r="AA4756">
        <v>2457</v>
      </c>
      <c r="AB4756" t="b">
        <f>if((W4756=""),false,true)</f>
        <v>0</v>
      </c>
      <c r="AD4756" s="37"/>
    </row>
    <row r="4757" ht="14.25" customHeight="1">
      <c r="A4757" s="38">
        <v>1049</v>
      </c>
      <c r="B4757" s="46" t="s">
        <v>922</v>
      </c>
      <c r="C4757" s="46" t="s">
        <v>923</v>
      </c>
      <c r="D4757" s="11" t="s">
        <v>5396</v>
      </c>
      <c r="E4757" s="11" t="s">
        <v>5397</v>
      </c>
      <c r="F4757" s="11" t="s">
        <v>48</v>
      </c>
      <c r="G4757" s="11" t="s">
        <v>49</v>
      </c>
      <c r="H4757">
        <v>0.000693425806017</v>
      </c>
      <c r="I4757" t="s">
        <v>37</v>
      </c>
      <c r="K4757" s="47" t="s">
        <v>43</v>
      </c>
      <c r="L4757" s="47" t="s">
        <v>926</v>
      </c>
      <c r="M4757" t="s">
        <v>39</v>
      </c>
      <c r="N4757" s="71"/>
      <c r="O4757" s="71"/>
      <c r="P4757" s="71"/>
      <c r="Q4757" s="71"/>
      <c r="R4757" s="29"/>
      <c r="S4757" s="29"/>
      <c r="T4757" s="29"/>
      <c r="U4757" s="71"/>
      <c r="V4757" s="29"/>
      <c r="W4757" s="60"/>
      <c r="Y4757" t="s">
        <v>40</v>
      </c>
      <c r="AA4757">
        <v>2457</v>
      </c>
      <c r="AB4757" t="b">
        <f>if((W4757=""),false,true)</f>
        <v>0</v>
      </c>
      <c r="AD4757" s="37"/>
    </row>
    <row r="4758" ht="14.25" customHeight="1">
      <c r="A4758" s="38">
        <v>1063</v>
      </c>
      <c r="B4758" s="46" t="s">
        <v>5399</v>
      </c>
      <c r="C4758" s="46" t="s">
        <v>1115</v>
      </c>
      <c r="D4758" s="11" t="s">
        <v>5396</v>
      </c>
      <c r="E4758" s="11" t="s">
        <v>5397</v>
      </c>
      <c r="F4758" s="7" t="s">
        <v>485</v>
      </c>
      <c r="G4758" s="7" t="s">
        <v>665</v>
      </c>
      <c r="H4758">
        <v>0.061209273867107</v>
      </c>
      <c r="I4758" t="s">
        <v>37</v>
      </c>
      <c r="K4758" s="47"/>
      <c r="L4758" s="47" t="s">
        <v>5400</v>
      </c>
      <c r="M4758" t="s">
        <v>39</v>
      </c>
      <c r="N4758" s="71"/>
      <c r="O4758" s="71"/>
      <c r="P4758" s="71"/>
      <c r="Q4758" s="71"/>
      <c r="R4758" s="29"/>
      <c r="S4758" s="29"/>
      <c r="T4758" s="29"/>
      <c r="U4758" s="71"/>
      <c r="V4758" s="29"/>
      <c r="W4758" s="60"/>
      <c r="Y4758" t="s">
        <v>40</v>
      </c>
      <c r="AA4758">
        <v>2457</v>
      </c>
      <c r="AB4758" t="b">
        <f>if((W4758=""),false,true)</f>
        <v>0</v>
      </c>
      <c r="AD4758" s="37"/>
    </row>
    <row r="4759" ht="14.25" customHeight="1">
      <c r="A4759" s="38">
        <v>1063</v>
      </c>
      <c r="B4759" s="46" t="s">
        <v>5399</v>
      </c>
      <c r="C4759" s="46" t="s">
        <v>1115</v>
      </c>
      <c r="D4759" s="11" t="s">
        <v>5396</v>
      </c>
      <c r="E4759" s="11" t="s">
        <v>5397</v>
      </c>
      <c r="F4759" s="7" t="s">
        <v>580</v>
      </c>
      <c r="G4759" s="7" t="s">
        <v>581</v>
      </c>
      <c r="H4759">
        <v>0.066786693065095</v>
      </c>
      <c r="I4759" t="s">
        <v>37</v>
      </c>
      <c r="K4759" s="47"/>
      <c r="L4759" s="47" t="s">
        <v>5400</v>
      </c>
      <c r="M4759" t="s">
        <v>39</v>
      </c>
      <c r="N4759" s="71"/>
      <c r="O4759" s="71"/>
      <c r="P4759" s="71"/>
      <c r="Q4759" s="71"/>
      <c r="R4759" s="29"/>
      <c r="S4759" s="29"/>
      <c r="T4759" s="29"/>
      <c r="U4759" s="71"/>
      <c r="V4759" s="29"/>
      <c r="W4759" s="60"/>
      <c r="Y4759" t="s">
        <v>40</v>
      </c>
      <c r="AA4759">
        <v>2457</v>
      </c>
      <c r="AB4759" t="b">
        <f>if((W4759=""),false,true)</f>
        <v>0</v>
      </c>
      <c r="AD4759" s="37"/>
    </row>
    <row r="4760" ht="14.25" customHeight="1">
      <c r="A4760" s="38">
        <v>1063</v>
      </c>
      <c r="B4760" s="46" t="s">
        <v>5399</v>
      </c>
      <c r="C4760" s="46" t="s">
        <v>1115</v>
      </c>
      <c r="D4760" s="11" t="s">
        <v>5396</v>
      </c>
      <c r="E4760" s="11" t="s">
        <v>5397</v>
      </c>
      <c r="F4760" s="7" t="s">
        <v>584</v>
      </c>
      <c r="G4760" s="7" t="s">
        <v>988</v>
      </c>
      <c r="H4760">
        <v>0.044559790603876</v>
      </c>
      <c r="I4760" t="s">
        <v>37</v>
      </c>
      <c r="K4760" s="47"/>
      <c r="L4760" s="47" t="s">
        <v>5400</v>
      </c>
      <c r="M4760" t="s">
        <v>39</v>
      </c>
      <c r="N4760" s="71"/>
      <c r="O4760" s="71"/>
      <c r="P4760" s="71"/>
      <c r="Q4760" s="71"/>
      <c r="R4760" s="29"/>
      <c r="S4760" s="29"/>
      <c r="T4760" s="29"/>
      <c r="U4760" s="71"/>
      <c r="V4760" s="29"/>
      <c r="W4760" s="60"/>
      <c r="Y4760" t="s">
        <v>40</v>
      </c>
      <c r="AA4760">
        <v>2457</v>
      </c>
      <c r="AB4760" t="b">
        <f>if((W4760=""),false,true)</f>
        <v>0</v>
      </c>
      <c r="AD4760" s="37"/>
    </row>
    <row r="4761" ht="14.25" customHeight="1">
      <c r="A4761" s="38">
        <v>1063</v>
      </c>
      <c r="B4761" s="46" t="s">
        <v>5399</v>
      </c>
      <c r="C4761" s="46" t="s">
        <v>1115</v>
      </c>
      <c r="D4761" s="11" t="s">
        <v>5396</v>
      </c>
      <c r="E4761" s="11" t="s">
        <v>5397</v>
      </c>
      <c r="F4761" s="7" t="s">
        <v>429</v>
      </c>
      <c r="G4761" s="7" t="s">
        <v>590</v>
      </c>
      <c r="H4761">
        <v>0.088440437216666</v>
      </c>
      <c r="I4761" t="s">
        <v>37</v>
      </c>
      <c r="K4761" s="47"/>
      <c r="L4761" s="47" t="s">
        <v>5400</v>
      </c>
      <c r="M4761" t="s">
        <v>39</v>
      </c>
      <c r="N4761" s="71"/>
      <c r="O4761" s="71"/>
      <c r="P4761" s="71"/>
      <c r="Q4761" s="71"/>
      <c r="R4761" s="29"/>
      <c r="S4761" s="29"/>
      <c r="T4761" s="29"/>
      <c r="U4761" s="71"/>
      <c r="V4761" s="29"/>
      <c r="W4761" s="60"/>
      <c r="Y4761" t="s">
        <v>40</v>
      </c>
      <c r="AA4761">
        <v>2457</v>
      </c>
      <c r="AB4761" t="b">
        <f>if((W4761=""),false,true)</f>
        <v>0</v>
      </c>
      <c r="AD4761" s="37"/>
    </row>
    <row r="4762" ht="14.25" customHeight="1">
      <c r="A4762" s="38">
        <v>1063</v>
      </c>
      <c r="B4762" s="46" t="s">
        <v>5399</v>
      </c>
      <c r="C4762" s="46" t="s">
        <v>1115</v>
      </c>
      <c r="D4762" s="11" t="s">
        <v>5396</v>
      </c>
      <c r="E4762" s="11" t="s">
        <v>5397</v>
      </c>
      <c r="F4762" s="7" t="s">
        <v>434</v>
      </c>
      <c r="G4762" s="7" t="s">
        <v>593</v>
      </c>
      <c r="H4762">
        <v>0.2878099985644</v>
      </c>
      <c r="I4762" t="s">
        <v>37</v>
      </c>
      <c r="K4762" s="47"/>
      <c r="L4762" s="47" t="s">
        <v>5400</v>
      </c>
      <c r="M4762" t="s">
        <v>39</v>
      </c>
      <c r="N4762" s="71"/>
      <c r="O4762" s="71"/>
      <c r="P4762" s="71"/>
      <c r="Q4762" s="71"/>
      <c r="R4762" s="29"/>
      <c r="S4762" s="29"/>
      <c r="T4762" s="29"/>
      <c r="U4762" s="71"/>
      <c r="V4762" s="29"/>
      <c r="W4762" s="60"/>
      <c r="Y4762" t="s">
        <v>40</v>
      </c>
      <c r="AA4762">
        <v>2457</v>
      </c>
      <c r="AB4762" t="b">
        <f>if((W4762=""),false,true)</f>
        <v>0</v>
      </c>
      <c r="AD4762" s="37"/>
    </row>
    <row r="4763" ht="14.25" customHeight="1">
      <c r="A4763" s="38">
        <v>1063</v>
      </c>
      <c r="B4763" s="46" t="s">
        <v>5399</v>
      </c>
      <c r="C4763" s="46" t="s">
        <v>1115</v>
      </c>
      <c r="D4763" s="11" t="s">
        <v>5396</v>
      </c>
      <c r="E4763" s="11" t="s">
        <v>5397</v>
      </c>
      <c r="F4763" s="7" t="s">
        <v>3499</v>
      </c>
      <c r="G4763" s="7" t="s">
        <v>3500</v>
      </c>
      <c r="H4763">
        <v>0.20560292367688</v>
      </c>
      <c r="I4763" t="s">
        <v>37</v>
      </c>
      <c r="K4763" s="47"/>
      <c r="L4763" s="47" t="s">
        <v>5400</v>
      </c>
      <c r="M4763" t="s">
        <v>39</v>
      </c>
      <c r="N4763" s="71"/>
      <c r="O4763" s="71"/>
      <c r="P4763" s="71"/>
      <c r="Q4763" s="71"/>
      <c r="R4763" s="29"/>
      <c r="S4763" s="29"/>
      <c r="T4763" s="29"/>
      <c r="U4763" s="71"/>
      <c r="V4763" s="29"/>
      <c r="W4763" s="60"/>
      <c r="Y4763" t="s">
        <v>40</v>
      </c>
      <c r="AA4763">
        <v>2457</v>
      </c>
      <c r="AB4763" t="b">
        <f>if((W4763=""),false,true)</f>
        <v>0</v>
      </c>
      <c r="AD4763" s="37"/>
    </row>
    <row r="4764" ht="14.25" customHeight="1">
      <c r="A4764" s="38">
        <v>1268</v>
      </c>
      <c r="B4764" s="46" t="s">
        <v>3548</v>
      </c>
      <c r="C4764" s="46" t="s">
        <v>3549</v>
      </c>
      <c r="D4764" s="46" t="s">
        <v>5396</v>
      </c>
      <c r="E4764" s="46" t="s">
        <v>5397</v>
      </c>
      <c r="F4764" s="7" t="s">
        <v>1281</v>
      </c>
      <c r="G4764" s="7" t="s">
        <v>2411</v>
      </c>
      <c r="H4764">
        <v>0.249899443958108</v>
      </c>
      <c r="I4764" t="s">
        <v>37</v>
      </c>
      <c r="K4764" t="s">
        <v>43</v>
      </c>
      <c r="L4764" t="s">
        <v>3553</v>
      </c>
      <c r="M4764" t="s">
        <v>39</v>
      </c>
      <c r="N4764" s="40"/>
      <c r="O4764" s="40"/>
      <c r="P4764" s="40"/>
      <c r="Q4764" s="40"/>
      <c r="R4764" s="39"/>
      <c r="S4764" s="39"/>
      <c r="T4764" s="39"/>
      <c r="U4764" s="40"/>
      <c r="V4764" s="39"/>
      <c r="W4764" s="69"/>
      <c r="Y4764" t="s">
        <v>40</v>
      </c>
      <c r="AA4764">
        <v>2457</v>
      </c>
      <c r="AB4764" s="46" t="b">
        <f>if((W4764=""),false,true)</f>
        <v>0</v>
      </c>
      <c r="AD4764" s="8"/>
    </row>
    <row r="4765" ht="14.25" customHeight="1">
      <c r="A4765" s="38">
        <v>1287</v>
      </c>
      <c r="B4765" s="46" t="s">
        <v>44</v>
      </c>
      <c r="C4765" s="46" t="s">
        <v>45</v>
      </c>
      <c r="D4765" s="46" t="s">
        <v>5396</v>
      </c>
      <c r="E4765" s="46" t="s">
        <v>5397</v>
      </c>
      <c r="F4765" t="s">
        <v>48</v>
      </c>
      <c r="G4765" s="46" t="s">
        <v>49</v>
      </c>
      <c r="H4765">
        <v>0.000972747224</v>
      </c>
      <c r="I4765" t="s">
        <v>37</v>
      </c>
      <c r="L4765" t="s">
        <v>50</v>
      </c>
      <c r="M4765" t="s">
        <v>39</v>
      </c>
      <c r="N4765" s="40"/>
      <c r="O4765" s="40"/>
      <c r="P4765" s="40"/>
      <c r="Q4765" s="40"/>
      <c r="R4765" s="39"/>
      <c r="S4765" s="39"/>
      <c r="T4765" s="39"/>
      <c r="U4765" s="40"/>
      <c r="V4765" s="39"/>
      <c r="W4765" s="69"/>
      <c r="Y4765" t="s">
        <v>40</v>
      </c>
      <c r="AA4765">
        <v>2457</v>
      </c>
      <c r="AB4765" s="46" t="b">
        <v>0</v>
      </c>
      <c r="AD4765" s="8"/>
    </row>
    <row r="4766" ht="14.25" customHeight="1">
      <c r="A4766" s="38">
        <v>1287</v>
      </c>
      <c r="B4766" s="46" t="s">
        <v>53</v>
      </c>
      <c r="C4766" s="46" t="s">
        <v>45</v>
      </c>
      <c r="D4766" s="46" t="s">
        <v>5401</v>
      </c>
      <c r="E4766" s="46" t="s">
        <v>5402</v>
      </c>
      <c r="F4766" t="s">
        <v>48</v>
      </c>
      <c r="G4766" s="46" t="s">
        <v>49</v>
      </c>
      <c r="H4766">
        <v>0.158489319246</v>
      </c>
      <c r="I4766" t="s">
        <v>37</v>
      </c>
      <c r="L4766" t="s">
        <v>50</v>
      </c>
      <c r="M4766" t="s">
        <v>39</v>
      </c>
      <c r="N4766" s="40"/>
      <c r="O4766" s="40"/>
      <c r="P4766" s="40"/>
      <c r="Q4766" s="40"/>
      <c r="R4766" s="39"/>
      <c r="S4766" s="39"/>
      <c r="T4766" s="39"/>
      <c r="U4766" s="40"/>
      <c r="V4766" s="39"/>
      <c r="W4766" s="69"/>
      <c r="Y4766" t="s">
        <v>40</v>
      </c>
      <c r="AA4766">
        <v>69041</v>
      </c>
      <c r="AB4766" s="46" t="b">
        <v>0</v>
      </c>
      <c r="AD4766" s="8"/>
    </row>
    <row r="4767" ht="14.25" customHeight="1">
      <c r="A4767" s="38">
        <v>1287</v>
      </c>
      <c r="B4767" s="46" t="s">
        <v>53</v>
      </c>
      <c r="C4767" s="46" t="s">
        <v>45</v>
      </c>
      <c r="D4767" s="46" t="s">
        <v>5403</v>
      </c>
      <c r="E4767" s="46" t="s">
        <v>5404</v>
      </c>
      <c r="F4767" t="s">
        <v>48</v>
      </c>
      <c r="G4767" s="46" t="s">
        <v>49</v>
      </c>
      <c r="H4767">
        <v>0.000707945784</v>
      </c>
      <c r="I4767" t="s">
        <v>37</v>
      </c>
      <c r="L4767" t="s">
        <v>50</v>
      </c>
      <c r="M4767" t="s">
        <v>39</v>
      </c>
      <c r="N4767" s="40"/>
      <c r="O4767" s="40"/>
      <c r="P4767" s="40"/>
      <c r="Q4767" s="40"/>
      <c r="R4767" s="39"/>
      <c r="S4767" s="39"/>
      <c r="T4767" s="39"/>
      <c r="U4767" s="40"/>
      <c r="V4767" s="39"/>
      <c r="W4767" s="69"/>
      <c r="Y4767" t="s">
        <v>40</v>
      </c>
      <c r="AA4767">
        <v>7314</v>
      </c>
      <c r="AB4767" s="46" t="b">
        <v>0</v>
      </c>
      <c r="AD4767" s="8"/>
    </row>
    <row r="4768" ht="14.25" customHeight="1">
      <c r="A4768" s="38">
        <v>1268</v>
      </c>
      <c r="B4768" s="46" t="s">
        <v>3548</v>
      </c>
      <c r="C4768" s="46" t="s">
        <v>3549</v>
      </c>
      <c r="D4768" s="46" t="s">
        <v>5405</v>
      </c>
      <c r="E4768" s="46" t="s">
        <v>5406</v>
      </c>
      <c r="F4768" s="7" t="s">
        <v>1281</v>
      </c>
      <c r="G4768" s="7" t="s">
        <v>2411</v>
      </c>
      <c r="H4768">
        <v>1.8676634826423</v>
      </c>
      <c r="I4768" t="s">
        <v>37</v>
      </c>
      <c r="K4768" t="s">
        <v>3552</v>
      </c>
      <c r="L4768" t="s">
        <v>3553</v>
      </c>
      <c r="M4768" t="s">
        <v>39</v>
      </c>
      <c r="N4768" s="40"/>
      <c r="O4768" s="40"/>
      <c r="P4768" s="40"/>
      <c r="Q4768" s="40"/>
      <c r="R4768" s="39"/>
      <c r="S4768" s="39"/>
      <c r="T4768" s="39"/>
      <c r="U4768" s="40"/>
      <c r="V4768" s="39"/>
      <c r="W4768" s="69"/>
      <c r="Y4768" t="s">
        <v>40</v>
      </c>
      <c r="AA4768">
        <v>5899</v>
      </c>
      <c r="AB4768" s="46" t="b">
        <f>if((W4768=""),false,true)</f>
        <v>0</v>
      </c>
      <c r="AD4768" s="8"/>
    </row>
    <row r="4769" ht="14.25" customHeight="1">
      <c r="A4769" s="38">
        <v>1287</v>
      </c>
      <c r="B4769" s="46" t="s">
        <v>174</v>
      </c>
      <c r="C4769" s="46" t="s">
        <v>45</v>
      </c>
      <c r="D4769" s="46" t="s">
        <v>5405</v>
      </c>
      <c r="E4769" s="46" t="s">
        <v>5406</v>
      </c>
      <c r="F4769" t="s">
        <v>48</v>
      </c>
      <c r="G4769" s="46" t="s">
        <v>49</v>
      </c>
      <c r="H4769">
        <v>0.002754228703</v>
      </c>
      <c r="I4769" t="s">
        <v>37</v>
      </c>
      <c r="L4769" t="s">
        <v>50</v>
      </c>
      <c r="M4769" t="s">
        <v>39</v>
      </c>
      <c r="N4769" s="40"/>
      <c r="O4769" s="40"/>
      <c r="P4769" s="40"/>
      <c r="Q4769" s="40"/>
      <c r="R4769" s="39"/>
      <c r="S4769" s="39"/>
      <c r="T4769" s="39"/>
      <c r="U4769" s="40"/>
      <c r="V4769" s="39"/>
      <c r="W4769" s="69"/>
      <c r="Y4769" t="s">
        <v>40</v>
      </c>
      <c r="AA4769">
        <v>5899</v>
      </c>
      <c r="AB4769" s="46" t="b">
        <v>0</v>
      </c>
      <c r="AD4769" s="8"/>
    </row>
    <row r="4770" ht="14.25" customHeight="1">
      <c r="A4770" s="38">
        <v>1287</v>
      </c>
      <c r="B4770" s="46" t="s">
        <v>53</v>
      </c>
      <c r="C4770" s="46" t="s">
        <v>45</v>
      </c>
      <c r="D4770" s="46" t="s">
        <v>5405</v>
      </c>
      <c r="E4770" s="46" t="s">
        <v>5406</v>
      </c>
      <c r="F4770" t="s">
        <v>48</v>
      </c>
      <c r="G4770" s="46" t="s">
        <v>49</v>
      </c>
      <c r="H4770">
        <v>0.00052480746</v>
      </c>
      <c r="I4770" t="s">
        <v>37</v>
      </c>
      <c r="L4770" t="s">
        <v>50</v>
      </c>
      <c r="M4770" t="s">
        <v>39</v>
      </c>
      <c r="N4770" s="40"/>
      <c r="O4770" s="40"/>
      <c r="P4770" s="40"/>
      <c r="Q4770" s="40"/>
      <c r="R4770" s="39"/>
      <c r="S4770" s="39"/>
      <c r="T4770" s="39"/>
      <c r="U4770" s="40"/>
      <c r="V4770" s="39"/>
      <c r="W4770" s="69"/>
      <c r="Y4770" t="s">
        <v>40</v>
      </c>
      <c r="AA4770">
        <v>5899</v>
      </c>
      <c r="AB4770" s="46" t="b">
        <v>0</v>
      </c>
      <c r="AD4770" s="8"/>
    </row>
    <row r="4771" ht="14.25" customHeight="1">
      <c r="A4771" s="38">
        <v>1287</v>
      </c>
      <c r="B4771" s="46" t="s">
        <v>44</v>
      </c>
      <c r="C4771" s="46" t="s">
        <v>45</v>
      </c>
      <c r="D4771" s="46" t="s">
        <v>5405</v>
      </c>
      <c r="E4771" s="46" t="s">
        <v>5406</v>
      </c>
      <c r="F4771" t="s">
        <v>48</v>
      </c>
      <c r="G4771" s="46" t="s">
        <v>49</v>
      </c>
      <c r="H4771">
        <v>0.000173780083</v>
      </c>
      <c r="I4771" t="s">
        <v>37</v>
      </c>
      <c r="L4771" t="s">
        <v>50</v>
      </c>
      <c r="M4771" t="s">
        <v>39</v>
      </c>
      <c r="N4771" s="40"/>
      <c r="O4771" s="40"/>
      <c r="P4771" s="40"/>
      <c r="Q4771" s="40"/>
      <c r="R4771" s="39"/>
      <c r="S4771" s="39"/>
      <c r="T4771" s="39"/>
      <c r="U4771" s="40"/>
      <c r="V4771" s="39"/>
      <c r="W4771" s="69"/>
      <c r="Y4771" t="s">
        <v>40</v>
      </c>
      <c r="AA4771">
        <v>5899</v>
      </c>
      <c r="AB4771" s="46" t="b">
        <v>0</v>
      </c>
      <c r="AD4771" s="8"/>
    </row>
    <row r="4772" ht="14.25" customHeight="1">
      <c r="A4772" s="38">
        <v>1287</v>
      </c>
      <c r="B4772" s="46" t="s">
        <v>44</v>
      </c>
      <c r="C4772" s="46" t="s">
        <v>45</v>
      </c>
      <c r="D4772" s="46" t="s">
        <v>5407</v>
      </c>
      <c r="E4772" s="46" t="s">
        <v>5408</v>
      </c>
      <c r="F4772" t="s">
        <v>48</v>
      </c>
      <c r="G4772" s="46" t="s">
        <v>49</v>
      </c>
      <c r="H4772">
        <v>0.001892343619</v>
      </c>
      <c r="I4772" t="s">
        <v>37</v>
      </c>
      <c r="L4772" t="s">
        <v>50</v>
      </c>
      <c r="M4772" t="s">
        <v>39</v>
      </c>
      <c r="N4772" s="40"/>
      <c r="O4772" s="40"/>
      <c r="P4772" s="40"/>
      <c r="Q4772" s="40"/>
      <c r="R4772" s="39"/>
      <c r="S4772" s="39"/>
      <c r="T4772" s="39"/>
      <c r="U4772" s="40"/>
      <c r="V4772" s="39"/>
      <c r="W4772" s="69"/>
      <c r="Y4772" t="s">
        <v>40</v>
      </c>
      <c r="AA4772">
        <v>4510105</v>
      </c>
      <c r="AB4772" s="46" t="b">
        <v>0</v>
      </c>
      <c r="AD4772" s="8"/>
    </row>
    <row r="4773" ht="14.25" customHeight="1">
      <c r="A4773" s="38">
        <v>1086</v>
      </c>
      <c r="B4773" s="46" t="s">
        <v>5409</v>
      </c>
      <c r="C4773" s="46" t="s">
        <v>1115</v>
      </c>
      <c r="D4773" s="11" t="s">
        <v>5410</v>
      </c>
      <c r="E4773" s="11" t="s">
        <v>5411</v>
      </c>
      <c r="F4773" s="7" t="s">
        <v>238</v>
      </c>
      <c r="G4773" s="11" t="s">
        <v>4805</v>
      </c>
      <c r="H4773">
        <v>0.43219820086856</v>
      </c>
      <c r="I4773" t="s">
        <v>37</v>
      </c>
      <c r="K4773" s="47"/>
      <c r="L4773" s="47" t="s">
        <v>5412</v>
      </c>
      <c r="M4773" t="s">
        <v>39</v>
      </c>
      <c r="N4773" s="71"/>
      <c r="O4773" s="71"/>
      <c r="P4773" s="71"/>
      <c r="Q4773" s="71"/>
      <c r="R4773" s="29"/>
      <c r="S4773" s="29"/>
      <c r="T4773" s="29"/>
      <c r="U4773" s="71"/>
      <c r="V4773" s="29"/>
      <c r="W4773" s="60"/>
      <c r="Y4773" t="s">
        <v>40</v>
      </c>
      <c r="AA4773">
        <v>6593</v>
      </c>
      <c r="AB4773" t="b">
        <f>if((W4773=""),false,true)</f>
        <v>0</v>
      </c>
      <c r="AD4773" s="37"/>
    </row>
    <row r="4774" ht="14.25" customHeight="1">
      <c r="A4774" s="38">
        <v>1087</v>
      </c>
      <c r="B4774" s="46" t="s">
        <v>5413</v>
      </c>
      <c r="C4774" s="46" t="s">
        <v>1115</v>
      </c>
      <c r="D4774" s="11" t="s">
        <v>5410</v>
      </c>
      <c r="E4774" s="11" t="s">
        <v>5411</v>
      </c>
      <c r="F4774" s="11" t="s">
        <v>4784</v>
      </c>
      <c r="G4774" s="7" t="s">
        <v>4785</v>
      </c>
      <c r="H4774">
        <v>0.014124944422546</v>
      </c>
      <c r="I4774" t="s">
        <v>37</v>
      </c>
      <c r="K4774" s="47"/>
      <c r="L4774" s="47" t="s">
        <v>5414</v>
      </c>
      <c r="M4774" t="s">
        <v>39</v>
      </c>
      <c r="N4774" s="71"/>
      <c r="O4774" s="71"/>
      <c r="P4774" s="71"/>
      <c r="Q4774" s="71"/>
      <c r="R4774" s="29"/>
      <c r="S4774" s="29"/>
      <c r="T4774" s="29"/>
      <c r="U4774" s="71"/>
      <c r="V4774" s="29"/>
      <c r="W4774" s="60"/>
      <c r="Y4774" t="s">
        <v>40</v>
      </c>
      <c r="AA4774">
        <v>6593</v>
      </c>
      <c r="AB4774" t="b">
        <f>if((W4774=""),false,true)</f>
        <v>0</v>
      </c>
      <c r="AD4774" s="37"/>
    </row>
    <row r="4775" ht="14.25" customHeight="1">
      <c r="A4775" s="38">
        <v>1087</v>
      </c>
      <c r="B4775" s="46" t="s">
        <v>5413</v>
      </c>
      <c r="C4775" s="46" t="s">
        <v>1115</v>
      </c>
      <c r="D4775" s="11" t="s">
        <v>5410</v>
      </c>
      <c r="E4775" s="11" t="s">
        <v>5411</v>
      </c>
      <c r="F4775" s="11" t="s">
        <v>5415</v>
      </c>
      <c r="G4775" s="11" t="s">
        <v>5416</v>
      </c>
      <c r="H4775">
        <v>0.008889327832161</v>
      </c>
      <c r="I4775" t="s">
        <v>37</v>
      </c>
      <c r="K4775" s="47"/>
      <c r="L4775" s="47" t="s">
        <v>5414</v>
      </c>
      <c r="M4775" t="s">
        <v>39</v>
      </c>
      <c r="N4775" s="71"/>
      <c r="O4775" s="71"/>
      <c r="P4775" s="71"/>
      <c r="Q4775" s="71"/>
      <c r="R4775" s="29"/>
      <c r="S4775" s="29"/>
      <c r="T4775" s="29"/>
      <c r="U4775" s="71"/>
      <c r="V4775" s="29"/>
      <c r="W4775" s="60"/>
      <c r="Y4775" t="s">
        <v>40</v>
      </c>
      <c r="AA4775">
        <v>6593</v>
      </c>
      <c r="AB4775" t="b">
        <f>if((W4775=""),false,true)</f>
        <v>0</v>
      </c>
      <c r="AD4775" s="37"/>
    </row>
    <row r="4776" ht="14.25" customHeight="1">
      <c r="A4776" s="38">
        <v>1087</v>
      </c>
      <c r="B4776" s="46" t="s">
        <v>5413</v>
      </c>
      <c r="C4776" s="46" t="s">
        <v>1115</v>
      </c>
      <c r="D4776" s="11" t="s">
        <v>5410</v>
      </c>
      <c r="E4776" s="11" t="s">
        <v>5411</v>
      </c>
      <c r="F4776" s="11" t="s">
        <v>1832</v>
      </c>
      <c r="G4776" s="7" t="s">
        <v>1833</v>
      </c>
      <c r="H4776">
        <v>0.000782679959039</v>
      </c>
      <c r="I4776" t="s">
        <v>37</v>
      </c>
      <c r="K4776" s="47"/>
      <c r="L4776" s="47" t="s">
        <v>5414</v>
      </c>
      <c r="M4776" t="s">
        <v>39</v>
      </c>
      <c r="N4776" s="71"/>
      <c r="O4776" s="71"/>
      <c r="P4776" s="71"/>
      <c r="Q4776" s="71"/>
      <c r="R4776" s="29"/>
      <c r="S4776" s="29"/>
      <c r="T4776" s="29"/>
      <c r="U4776" s="71"/>
      <c r="V4776" s="29"/>
      <c r="W4776" s="60"/>
      <c r="Y4776" t="s">
        <v>40</v>
      </c>
      <c r="AA4776">
        <v>6593</v>
      </c>
      <c r="AB4776" t="b">
        <f>if((W4776=""),false,true)</f>
        <v>0</v>
      </c>
      <c r="AD4776" s="37"/>
    </row>
    <row r="4777" ht="14.25" customHeight="1">
      <c r="A4777" s="38">
        <v>1087</v>
      </c>
      <c r="B4777" s="46" t="s">
        <v>5413</v>
      </c>
      <c r="C4777" s="46" t="s">
        <v>1115</v>
      </c>
      <c r="D4777" s="11" t="s">
        <v>5410</v>
      </c>
      <c r="E4777" s="11" t="s">
        <v>5411</v>
      </c>
      <c r="F4777" s="11" t="s">
        <v>4788</v>
      </c>
      <c r="G4777" s="7" t="s">
        <v>4789</v>
      </c>
      <c r="H4777">
        <v>0.024147586681488</v>
      </c>
      <c r="I4777" t="s">
        <v>37</v>
      </c>
      <c r="K4777" s="47"/>
      <c r="L4777" s="47" t="s">
        <v>5414</v>
      </c>
      <c r="M4777" t="s">
        <v>39</v>
      </c>
      <c r="N4777" s="71"/>
      <c r="O4777" s="71"/>
      <c r="P4777" s="71"/>
      <c r="Q4777" s="71"/>
      <c r="R4777" s="29"/>
      <c r="S4777" s="29"/>
      <c r="T4777" s="29"/>
      <c r="U4777" s="71"/>
      <c r="V4777" s="29"/>
      <c r="W4777" s="60"/>
      <c r="Y4777" t="s">
        <v>40</v>
      </c>
      <c r="AA4777">
        <v>6593</v>
      </c>
      <c r="AB4777" t="b">
        <f>if((W4777=""),false,true)</f>
        <v>0</v>
      </c>
      <c r="AD4777" s="37"/>
    </row>
    <row r="4778" ht="14.25" customHeight="1">
      <c r="A4778" s="38">
        <v>1087</v>
      </c>
      <c r="B4778" s="46" t="s">
        <v>5413</v>
      </c>
      <c r="C4778" s="46" t="s">
        <v>1115</v>
      </c>
      <c r="D4778" s="11" t="s">
        <v>5410</v>
      </c>
      <c r="E4778" s="11" t="s">
        <v>5411</v>
      </c>
      <c r="F4778" s="11" t="s">
        <v>695</v>
      </c>
      <c r="G4778" s="7" t="s">
        <v>696</v>
      </c>
      <c r="H4778">
        <v>0.001721238283864</v>
      </c>
      <c r="I4778" t="s">
        <v>37</v>
      </c>
      <c r="K4778" s="47"/>
      <c r="L4778" s="47" t="s">
        <v>5414</v>
      </c>
      <c r="M4778" t="s">
        <v>39</v>
      </c>
      <c r="N4778" s="71"/>
      <c r="O4778" s="71"/>
      <c r="P4778" s="71"/>
      <c r="Q4778" s="71"/>
      <c r="R4778" s="29"/>
      <c r="S4778" s="29"/>
      <c r="T4778" s="29"/>
      <c r="U4778" s="71"/>
      <c r="V4778" s="29"/>
      <c r="W4778" s="60"/>
      <c r="Y4778" t="s">
        <v>40</v>
      </c>
      <c r="AA4778">
        <v>6593</v>
      </c>
      <c r="AB4778" t="b">
        <f>if((W4778=""),false,true)</f>
        <v>0</v>
      </c>
      <c r="AD4778" s="37"/>
    </row>
    <row r="4779" ht="14.25" customHeight="1">
      <c r="A4779" s="38">
        <v>1087</v>
      </c>
      <c r="B4779" s="46" t="s">
        <v>5413</v>
      </c>
      <c r="C4779" s="46" t="s">
        <v>1115</v>
      </c>
      <c r="D4779" s="11" t="s">
        <v>5410</v>
      </c>
      <c r="E4779" s="11" t="s">
        <v>5411</v>
      </c>
      <c r="F4779" s="11" t="s">
        <v>697</v>
      </c>
      <c r="G4779" s="7" t="s">
        <v>698</v>
      </c>
      <c r="H4779">
        <v>0.002179903876256</v>
      </c>
      <c r="I4779" t="s">
        <v>37</v>
      </c>
      <c r="K4779" s="47"/>
      <c r="L4779" s="47" t="s">
        <v>5414</v>
      </c>
      <c r="M4779" t="s">
        <v>39</v>
      </c>
      <c r="N4779" s="71"/>
      <c r="O4779" s="71"/>
      <c r="P4779" s="71"/>
      <c r="Q4779" s="71"/>
      <c r="R4779" s="29"/>
      <c r="S4779" s="29"/>
      <c r="T4779" s="29"/>
      <c r="U4779" s="71"/>
      <c r="V4779" s="29"/>
      <c r="W4779" s="60"/>
      <c r="Y4779" t="s">
        <v>40</v>
      </c>
      <c r="AA4779">
        <v>6593</v>
      </c>
      <c r="AB4779" t="b">
        <f>if((W4779=""),false,true)</f>
        <v>0</v>
      </c>
      <c r="AD4779" s="37"/>
    </row>
    <row r="4780" ht="14.25" customHeight="1">
      <c r="A4780" s="38">
        <v>1087</v>
      </c>
      <c r="B4780" s="46" t="s">
        <v>5413</v>
      </c>
      <c r="C4780" s="46" t="s">
        <v>1115</v>
      </c>
      <c r="D4780" s="11" t="s">
        <v>5410</v>
      </c>
      <c r="E4780" s="11" t="s">
        <v>5411</v>
      </c>
      <c r="F4780" s="11" t="s">
        <v>703</v>
      </c>
      <c r="G4780" s="7" t="s">
        <v>704</v>
      </c>
      <c r="H4780">
        <v>0.030062633583639</v>
      </c>
      <c r="I4780" t="s">
        <v>37</v>
      </c>
      <c r="K4780" s="47"/>
      <c r="L4780" s="47" t="s">
        <v>5414</v>
      </c>
      <c r="M4780" t="s">
        <v>39</v>
      </c>
      <c r="N4780" s="71"/>
      <c r="O4780" s="71"/>
      <c r="P4780" s="71"/>
      <c r="Q4780" s="71"/>
      <c r="R4780" s="29"/>
      <c r="S4780" s="29"/>
      <c r="T4780" s="29"/>
      <c r="U4780" s="71"/>
      <c r="V4780" s="29"/>
      <c r="W4780" s="60"/>
      <c r="Y4780" t="s">
        <v>40</v>
      </c>
      <c r="AA4780">
        <v>6593</v>
      </c>
      <c r="AB4780" t="b">
        <f>if((W4780=""),false,true)</f>
        <v>0</v>
      </c>
      <c r="AD4780" s="37"/>
    </row>
    <row r="4781" ht="14.25" customHeight="1">
      <c r="A4781" s="38">
        <v>1087</v>
      </c>
      <c r="B4781" s="46" t="s">
        <v>5413</v>
      </c>
      <c r="C4781" s="46" t="s">
        <v>1115</v>
      </c>
      <c r="D4781" s="11" t="s">
        <v>5410</v>
      </c>
      <c r="E4781" s="11" t="s">
        <v>5411</v>
      </c>
      <c r="F4781" s="11" t="s">
        <v>711</v>
      </c>
      <c r="G4781" s="7" t="s">
        <v>712</v>
      </c>
      <c r="H4781">
        <v>0.001200858436371</v>
      </c>
      <c r="I4781" t="s">
        <v>37</v>
      </c>
      <c r="K4781" s="47"/>
      <c r="L4781" s="47" t="s">
        <v>5414</v>
      </c>
      <c r="M4781" t="s">
        <v>39</v>
      </c>
      <c r="N4781" s="71"/>
      <c r="O4781" s="71"/>
      <c r="P4781" s="71"/>
      <c r="Q4781" s="71"/>
      <c r="R4781" s="29"/>
      <c r="S4781" s="29"/>
      <c r="T4781" s="29"/>
      <c r="U4781" s="71"/>
      <c r="V4781" s="29"/>
      <c r="W4781" s="60"/>
      <c r="Y4781" t="s">
        <v>40</v>
      </c>
      <c r="AA4781">
        <v>6593</v>
      </c>
      <c r="AB4781" t="b">
        <f>if((W4781=""),false,true)</f>
        <v>0</v>
      </c>
      <c r="AD4781" s="37"/>
    </row>
    <row r="4782" ht="14.25" customHeight="1">
      <c r="A4782" s="38">
        <v>1087</v>
      </c>
      <c r="B4782" s="46" t="s">
        <v>5413</v>
      </c>
      <c r="C4782" s="46" t="s">
        <v>1115</v>
      </c>
      <c r="D4782" s="11" t="s">
        <v>5410</v>
      </c>
      <c r="E4782" s="11" t="s">
        <v>5411</v>
      </c>
      <c r="F4782" s="11" t="s">
        <v>715</v>
      </c>
      <c r="G4782" s="7" t="s">
        <v>716</v>
      </c>
      <c r="H4782">
        <v>0.001091204558297</v>
      </c>
      <c r="I4782" t="s">
        <v>37</v>
      </c>
      <c r="K4782" s="47"/>
      <c r="L4782" s="47" t="s">
        <v>5414</v>
      </c>
      <c r="M4782" t="s">
        <v>39</v>
      </c>
      <c r="N4782" s="71"/>
      <c r="O4782" s="71"/>
      <c r="P4782" s="71"/>
      <c r="Q4782" s="71"/>
      <c r="R4782" s="29"/>
      <c r="S4782" s="29"/>
      <c r="T4782" s="29"/>
      <c r="U4782" s="71"/>
      <c r="V4782" s="29"/>
      <c r="W4782" s="60"/>
      <c r="Y4782" t="s">
        <v>40</v>
      </c>
      <c r="AA4782">
        <v>6593</v>
      </c>
      <c r="AB4782" t="b">
        <f>if((W4782=""),false,true)</f>
        <v>0</v>
      </c>
      <c r="AD4782" s="37"/>
    </row>
    <row r="4783" ht="14.25" customHeight="1">
      <c r="A4783" s="38">
        <v>1087</v>
      </c>
      <c r="B4783" s="46" t="s">
        <v>5413</v>
      </c>
      <c r="C4783" s="46" t="s">
        <v>1115</v>
      </c>
      <c r="D4783" s="11" t="s">
        <v>5410</v>
      </c>
      <c r="E4783" s="11" t="s">
        <v>5411</v>
      </c>
      <c r="F4783" s="11" t="s">
        <v>721</v>
      </c>
      <c r="G4783" s="7" t="s">
        <v>722</v>
      </c>
      <c r="H4783">
        <v>0.001552241742947</v>
      </c>
      <c r="I4783" t="s">
        <v>37</v>
      </c>
      <c r="K4783" s="47"/>
      <c r="L4783" s="47" t="s">
        <v>5414</v>
      </c>
      <c r="M4783" t="s">
        <v>39</v>
      </c>
      <c r="N4783" s="71"/>
      <c r="O4783" s="71"/>
      <c r="P4783" s="71"/>
      <c r="Q4783" s="71"/>
      <c r="R4783" s="29"/>
      <c r="S4783" s="29"/>
      <c r="T4783" s="29"/>
      <c r="U4783" s="71"/>
      <c r="V4783" s="29"/>
      <c r="W4783" s="60"/>
      <c r="Y4783" t="s">
        <v>40</v>
      </c>
      <c r="AA4783">
        <v>6593</v>
      </c>
      <c r="AB4783" t="b">
        <f>if((W4783=""),false,true)</f>
        <v>0</v>
      </c>
      <c r="AD4783" s="37"/>
    </row>
    <row r="4784" ht="14.25" customHeight="1">
      <c r="A4784" s="38">
        <v>1087</v>
      </c>
      <c r="B4784" s="46" t="s">
        <v>5413</v>
      </c>
      <c r="C4784" s="46" t="s">
        <v>1115</v>
      </c>
      <c r="D4784" s="11" t="s">
        <v>5410</v>
      </c>
      <c r="E4784" s="11" t="s">
        <v>5411</v>
      </c>
      <c r="F4784" s="11" t="s">
        <v>725</v>
      </c>
      <c r="G4784" s="7" t="s">
        <v>726</v>
      </c>
      <c r="H4784">
        <v>0.001233406846829</v>
      </c>
      <c r="I4784" t="s">
        <v>37</v>
      </c>
      <c r="K4784" s="47"/>
      <c r="L4784" s="47" t="s">
        <v>5414</v>
      </c>
      <c r="M4784" t="s">
        <v>39</v>
      </c>
      <c r="N4784" s="71"/>
      <c r="O4784" s="71"/>
      <c r="P4784" s="71"/>
      <c r="Q4784" s="71"/>
      <c r="R4784" s="29"/>
      <c r="S4784" s="29"/>
      <c r="T4784" s="29"/>
      <c r="U4784" s="71"/>
      <c r="V4784" s="29"/>
      <c r="W4784" s="60"/>
      <c r="Y4784" t="s">
        <v>40</v>
      </c>
      <c r="AA4784">
        <v>6593</v>
      </c>
      <c r="AB4784" t="b">
        <f>if((W4784=""),false,true)</f>
        <v>0</v>
      </c>
      <c r="AD4784" s="37"/>
    </row>
    <row r="4785" ht="14.25" customHeight="1">
      <c r="A4785" s="38">
        <v>1180</v>
      </c>
      <c r="B4785" s="46" t="s">
        <v>3635</v>
      </c>
      <c r="C4785" s="46" t="s">
        <v>577</v>
      </c>
      <c r="D4785" s="11" t="s">
        <v>5410</v>
      </c>
      <c r="E4785" s="11" t="s">
        <v>5411</v>
      </c>
      <c r="F4785" s="7" t="s">
        <v>3837</v>
      </c>
      <c r="G4785" s="7" t="s">
        <v>3838</v>
      </c>
      <c r="H4785">
        <v>0.099</v>
      </c>
      <c r="I4785" s="46" t="s">
        <v>37</v>
      </c>
      <c r="K4785" s="46"/>
      <c r="L4785" t="s">
        <v>3638</v>
      </c>
      <c r="M4785" t="s">
        <v>39</v>
      </c>
      <c r="N4785" s="40"/>
      <c r="O4785" s="40"/>
      <c r="P4785" s="40"/>
      <c r="Q4785" s="40"/>
      <c r="R4785" s="39"/>
      <c r="S4785" s="39"/>
      <c r="T4785" s="39"/>
      <c r="U4785" s="40"/>
      <c r="V4785" s="39"/>
      <c r="W4785" s="69"/>
      <c r="Y4785" t="s">
        <v>40</v>
      </c>
      <c r="AA4785">
        <v>6593</v>
      </c>
      <c r="AB4785" s="46" t="b">
        <f>if((W4785=""),false,true)</f>
        <v>0</v>
      </c>
      <c r="AD4785" s="8"/>
    </row>
    <row r="4786" ht="14.25" customHeight="1">
      <c r="A4786" s="38">
        <v>1180</v>
      </c>
      <c r="B4786" s="46" t="s">
        <v>3635</v>
      </c>
      <c r="C4786" s="46" t="s">
        <v>577</v>
      </c>
      <c r="D4786" s="11" t="s">
        <v>5410</v>
      </c>
      <c r="E4786" s="11" t="s">
        <v>5411</v>
      </c>
      <c r="F4786" s="7" t="s">
        <v>1603</v>
      </c>
      <c r="G4786" s="7" t="s">
        <v>1604</v>
      </c>
      <c r="H4786">
        <v>0.047</v>
      </c>
      <c r="I4786" s="46" t="s">
        <v>37</v>
      </c>
      <c r="K4786" s="46"/>
      <c r="L4786" t="s">
        <v>3638</v>
      </c>
      <c r="M4786" t="s">
        <v>39</v>
      </c>
      <c r="N4786" s="40"/>
      <c r="O4786" s="40"/>
      <c r="P4786" s="40"/>
      <c r="Q4786" s="40"/>
      <c r="R4786" s="39"/>
      <c r="S4786" s="39"/>
      <c r="T4786" s="39"/>
      <c r="U4786" s="40"/>
      <c r="V4786" s="39"/>
      <c r="W4786" s="69"/>
      <c r="Y4786" t="s">
        <v>40</v>
      </c>
      <c r="AA4786">
        <v>6593</v>
      </c>
      <c r="AB4786" s="46" t="b">
        <f>if((W4786=""),false,true)</f>
        <v>0</v>
      </c>
      <c r="AD4786" s="8"/>
    </row>
    <row r="4787" ht="14.25" customHeight="1">
      <c r="A4787" s="38">
        <v>1180</v>
      </c>
      <c r="B4787" s="46" t="s">
        <v>3635</v>
      </c>
      <c r="C4787" s="46" t="s">
        <v>577</v>
      </c>
      <c r="D4787" s="11" t="s">
        <v>5410</v>
      </c>
      <c r="E4787" s="11" t="s">
        <v>5411</v>
      </c>
      <c r="F4787" s="7" t="s">
        <v>3839</v>
      </c>
      <c r="G4787" s="7" t="s">
        <v>3840</v>
      </c>
      <c r="H4787">
        <v>0.018</v>
      </c>
      <c r="I4787" s="46" t="s">
        <v>37</v>
      </c>
      <c r="K4787" s="46"/>
      <c r="L4787" t="s">
        <v>3638</v>
      </c>
      <c r="M4787" t="s">
        <v>39</v>
      </c>
      <c r="N4787" s="40"/>
      <c r="O4787" s="40"/>
      <c r="P4787" s="40"/>
      <c r="Q4787" s="40"/>
      <c r="R4787" s="39"/>
      <c r="S4787" s="39"/>
      <c r="T4787" s="39"/>
      <c r="U4787" s="40"/>
      <c r="V4787" s="39"/>
      <c r="W4787" s="69"/>
      <c r="Y4787" t="s">
        <v>40</v>
      </c>
      <c r="AA4787">
        <v>6593</v>
      </c>
      <c r="AB4787" s="46" t="b">
        <f>if((W4787=""),false,true)</f>
        <v>0</v>
      </c>
      <c r="AD4787" s="8"/>
    </row>
    <row r="4788" ht="14.25" customHeight="1">
      <c r="A4788" s="38">
        <v>1206</v>
      </c>
      <c r="B4788" s="46" t="s">
        <v>5417</v>
      </c>
      <c r="C4788" s="46" t="s">
        <v>577</v>
      </c>
      <c r="D4788" s="11" t="s">
        <v>5410</v>
      </c>
      <c r="E4788" s="11" t="s">
        <v>5411</v>
      </c>
      <c r="F4788" s="7" t="s">
        <v>1603</v>
      </c>
      <c r="G4788" s="7" t="s">
        <v>1604</v>
      </c>
      <c r="H4788">
        <v>0.045</v>
      </c>
      <c r="I4788" s="46" t="s">
        <v>37</v>
      </c>
      <c r="K4788" s="46"/>
      <c r="L4788" t="s">
        <v>5418</v>
      </c>
      <c r="M4788" t="s">
        <v>39</v>
      </c>
      <c r="N4788" s="40"/>
      <c r="O4788" s="40"/>
      <c r="P4788" s="40"/>
      <c r="Q4788" s="40"/>
      <c r="R4788" s="39"/>
      <c r="S4788" s="39"/>
      <c r="T4788" s="39"/>
      <c r="U4788" s="40"/>
      <c r="V4788" s="39"/>
      <c r="W4788" s="69"/>
      <c r="Y4788" t="s">
        <v>40</v>
      </c>
      <c r="AA4788">
        <v>6593</v>
      </c>
      <c r="AB4788" s="46" t="b">
        <f>if((W4788=""),false,true)</f>
        <v>0</v>
      </c>
      <c r="AD4788" s="8"/>
    </row>
    <row r="4789" ht="14.25" customHeight="1">
      <c r="A4789" s="38">
        <v>1206</v>
      </c>
      <c r="B4789" s="46" t="s">
        <v>5417</v>
      </c>
      <c r="C4789" s="46" t="s">
        <v>577</v>
      </c>
      <c r="D4789" s="11" t="s">
        <v>5410</v>
      </c>
      <c r="E4789" s="11" t="s">
        <v>5411</v>
      </c>
      <c r="F4789" s="7" t="s">
        <v>705</v>
      </c>
      <c r="G4789" s="7" t="s">
        <v>706</v>
      </c>
      <c r="H4789">
        <v>0.125</v>
      </c>
      <c r="I4789" s="46" t="s">
        <v>37</v>
      </c>
      <c r="K4789" s="46"/>
      <c r="L4789" t="s">
        <v>5418</v>
      </c>
      <c r="M4789" t="s">
        <v>39</v>
      </c>
      <c r="N4789" s="40"/>
      <c r="O4789" s="40"/>
      <c r="P4789" s="40"/>
      <c r="Q4789" s="40"/>
      <c r="R4789" s="39"/>
      <c r="S4789" s="39"/>
      <c r="T4789" s="39"/>
      <c r="U4789" s="40"/>
      <c r="V4789" s="39"/>
      <c r="W4789" s="69"/>
      <c r="Y4789" t="s">
        <v>40</v>
      </c>
      <c r="AA4789">
        <v>6593</v>
      </c>
      <c r="AB4789" s="46" t="b">
        <f>if((W4789=""),false,true)</f>
        <v>0</v>
      </c>
      <c r="AD4789" s="8"/>
    </row>
    <row r="4790" ht="14.25" customHeight="1">
      <c r="A4790" s="38">
        <v>1283</v>
      </c>
      <c r="B4790" s="46" t="s">
        <v>31</v>
      </c>
      <c r="C4790" s="46" t="s">
        <v>32</v>
      </c>
      <c r="D4790" s="46" t="s">
        <v>5410</v>
      </c>
      <c r="E4790" s="46" t="s">
        <v>5411</v>
      </c>
      <c r="F4790" t="s">
        <v>35</v>
      </c>
      <c r="G4790" s="46" t="s">
        <v>36</v>
      </c>
      <c r="H4790">
        <v>0.0512861384</v>
      </c>
      <c r="I4790" t="s">
        <v>37</v>
      </c>
      <c r="L4790" t="s">
        <v>38</v>
      </c>
      <c r="M4790" t="s">
        <v>39</v>
      </c>
      <c r="N4790" s="40"/>
      <c r="O4790" s="40"/>
      <c r="P4790" s="40"/>
      <c r="Q4790" s="40"/>
      <c r="R4790" s="39"/>
      <c r="S4790" s="39"/>
      <c r="T4790" s="39"/>
      <c r="U4790" s="40"/>
      <c r="V4790" s="39"/>
      <c r="W4790" s="69"/>
      <c r="Y4790" t="s">
        <v>40</v>
      </c>
      <c r="AA4790">
        <v>6593</v>
      </c>
      <c r="AB4790" s="46" t="b">
        <f>if((W4790=""),false,true)</f>
        <v>0</v>
      </c>
      <c r="AD4790" s="8"/>
    </row>
    <row r="4791" ht="14.25" customHeight="1">
      <c r="A4791" s="38">
        <v>1287</v>
      </c>
      <c r="B4791" s="46" t="s">
        <v>53</v>
      </c>
      <c r="C4791" s="46" t="s">
        <v>45</v>
      </c>
      <c r="D4791" s="46" t="s">
        <v>5410</v>
      </c>
      <c r="E4791" s="46" t="s">
        <v>5419</v>
      </c>
      <c r="F4791" t="s">
        <v>48</v>
      </c>
      <c r="G4791" s="46" t="s">
        <v>49</v>
      </c>
      <c r="H4791">
        <v>0.000010715193</v>
      </c>
      <c r="I4791" t="s">
        <v>37</v>
      </c>
      <c r="L4791" t="s">
        <v>50</v>
      </c>
      <c r="M4791" t="s">
        <v>39</v>
      </c>
      <c r="N4791" s="40"/>
      <c r="O4791" s="40"/>
      <c r="P4791" s="40"/>
      <c r="Q4791" s="40"/>
      <c r="R4791" s="39"/>
      <c r="S4791" s="39"/>
      <c r="T4791" s="39"/>
      <c r="U4791" s="40"/>
      <c r="V4791" s="39"/>
      <c r="W4791" s="69"/>
      <c r="Y4791" t="s">
        <v>40</v>
      </c>
      <c r="AA4791">
        <v>6593</v>
      </c>
      <c r="AB4791" s="46" t="b">
        <v>0</v>
      </c>
      <c r="AD4791" s="8"/>
    </row>
    <row r="4792" ht="14.25" customHeight="1">
      <c r="A4792" s="38">
        <v>1308</v>
      </c>
      <c r="B4792" s="46" t="s">
        <v>41</v>
      </c>
      <c r="C4792" s="46" t="s">
        <v>42</v>
      </c>
      <c r="D4792" s="46" t="s">
        <v>5410</v>
      </c>
      <c r="E4792" s="46" t="s">
        <v>5420</v>
      </c>
      <c r="F4792" t="s">
        <v>35</v>
      </c>
      <c r="G4792" s="12" t="s">
        <v>36</v>
      </c>
      <c r="H4792">
        <v>0.051286138399136</v>
      </c>
      <c r="I4792" t="s">
        <v>37</v>
      </c>
      <c r="K4792" s="47" t="s">
        <v>43</v>
      </c>
      <c r="L4792" s="47" t="str">
        <f>((I4792&amp;A4792)&amp;"-")&amp;B4792</f>
        <v>REF1308-Abraham M.H. and Acree Jr. W.E. The solubility of liquid and solid compounds in dry octan-1-ol. Chemosphere (2013)</v>
      </c>
      <c r="M4792" t="s">
        <v>39</v>
      </c>
      <c r="N4792" s="71"/>
      <c r="O4792" s="71"/>
      <c r="P4792" s="71"/>
      <c r="Q4792" s="71"/>
      <c r="R4792" s="29"/>
      <c r="S4792" s="29"/>
      <c r="T4792" s="29"/>
      <c r="U4792" s="71"/>
      <c r="V4792" s="29"/>
      <c r="W4792" s="60"/>
      <c r="Y4792" t="s">
        <v>40</v>
      </c>
      <c r="AA4792">
        <v>6593</v>
      </c>
      <c r="AB4792" t="b">
        <f>if((W4792=""),false,true)</f>
        <v>0</v>
      </c>
      <c r="AD4792" s="37"/>
    </row>
    <row r="4793" ht="14.25" customHeight="1">
      <c r="A4793" s="38">
        <v>1287</v>
      </c>
      <c r="B4793" s="46" t="s">
        <v>53</v>
      </c>
      <c r="C4793" s="46" t="s">
        <v>45</v>
      </c>
      <c r="D4793" s="46" t="s">
        <v>5421</v>
      </c>
      <c r="E4793" s="46" t="s">
        <v>5422</v>
      </c>
      <c r="F4793" t="s">
        <v>48</v>
      </c>
      <c r="G4793" s="46" t="s">
        <v>49</v>
      </c>
      <c r="H4793">
        <v>0.014791083882</v>
      </c>
      <c r="I4793" t="s">
        <v>37</v>
      </c>
      <c r="L4793" t="s">
        <v>50</v>
      </c>
      <c r="M4793" t="s">
        <v>39</v>
      </c>
      <c r="N4793" s="40"/>
      <c r="O4793" s="40"/>
      <c r="P4793" s="40"/>
      <c r="Q4793" s="40"/>
      <c r="R4793" s="39"/>
      <c r="S4793" s="39"/>
      <c r="T4793" s="39"/>
      <c r="U4793" s="40"/>
      <c r="V4793" s="39"/>
      <c r="W4793" s="69"/>
      <c r="Y4793" t="s">
        <v>40</v>
      </c>
      <c r="AA4793">
        <v>25761</v>
      </c>
      <c r="AB4793" s="46" t="b">
        <v>0</v>
      </c>
      <c r="AD4793" s="8"/>
    </row>
    <row r="4794" ht="14.25" customHeight="1">
      <c r="A4794" s="38">
        <v>1287</v>
      </c>
      <c r="B4794" s="46" t="s">
        <v>44</v>
      </c>
      <c r="C4794" s="46" t="s">
        <v>45</v>
      </c>
      <c r="D4794" s="46" t="s">
        <v>5423</v>
      </c>
      <c r="E4794" s="46" t="s">
        <v>5424</v>
      </c>
      <c r="F4794" t="s">
        <v>48</v>
      </c>
      <c r="G4794" s="46" t="s">
        <v>49</v>
      </c>
      <c r="H4794">
        <v>0.061659500186</v>
      </c>
      <c r="I4794" t="s">
        <v>37</v>
      </c>
      <c r="L4794" t="s">
        <v>50</v>
      </c>
      <c r="M4794" t="s">
        <v>39</v>
      </c>
      <c r="N4794" s="40"/>
      <c r="O4794" s="40"/>
      <c r="P4794" s="40"/>
      <c r="Q4794" s="40"/>
      <c r="R4794" s="39"/>
      <c r="S4794" s="39"/>
      <c r="T4794" s="39"/>
      <c r="U4794" s="40"/>
      <c r="V4794" s="39"/>
      <c r="W4794" s="69"/>
      <c r="Y4794" t="s">
        <v>40</v>
      </c>
      <c r="AA4794">
        <v>2468</v>
      </c>
      <c r="AB4794" s="46" t="b">
        <v>0</v>
      </c>
      <c r="AD4794" s="8"/>
    </row>
    <row r="4795" ht="14.25" customHeight="1">
      <c r="A4795" s="38">
        <v>1287</v>
      </c>
      <c r="B4795" s="46" t="s">
        <v>53</v>
      </c>
      <c r="C4795" s="46" t="s">
        <v>45</v>
      </c>
      <c r="D4795" s="46" t="s">
        <v>5423</v>
      </c>
      <c r="E4795" s="46" t="s">
        <v>5424</v>
      </c>
      <c r="F4795" t="s">
        <v>48</v>
      </c>
      <c r="G4795" s="46" t="s">
        <v>49</v>
      </c>
      <c r="H4795">
        <v>0.001584893192</v>
      </c>
      <c r="I4795" t="s">
        <v>37</v>
      </c>
      <c r="L4795" t="s">
        <v>50</v>
      </c>
      <c r="M4795" t="s">
        <v>39</v>
      </c>
      <c r="N4795" s="40"/>
      <c r="O4795" s="40"/>
      <c r="P4795" s="40"/>
      <c r="Q4795" s="40"/>
      <c r="R4795" s="39"/>
      <c r="S4795" s="39"/>
      <c r="T4795" s="39"/>
      <c r="U4795" s="40"/>
      <c r="V4795" s="39"/>
      <c r="W4795" s="69"/>
      <c r="Y4795" t="s">
        <v>40</v>
      </c>
      <c r="AA4795">
        <v>2468</v>
      </c>
      <c r="AB4795" s="46" t="b">
        <v>0</v>
      </c>
      <c r="AD4795" s="8"/>
    </row>
    <row r="4796" ht="14.25" customHeight="1">
      <c r="A4796" s="38">
        <v>1287</v>
      </c>
      <c r="B4796" s="46" t="s">
        <v>174</v>
      </c>
      <c r="C4796" s="46" t="s">
        <v>45</v>
      </c>
      <c r="D4796" s="46" t="s">
        <v>5423</v>
      </c>
      <c r="E4796" s="46" t="s">
        <v>5424</v>
      </c>
      <c r="F4796" t="s">
        <v>48</v>
      </c>
      <c r="G4796" s="46" t="s">
        <v>49</v>
      </c>
      <c r="H4796">
        <v>0.061659500186</v>
      </c>
      <c r="I4796" t="s">
        <v>37</v>
      </c>
      <c r="L4796" t="s">
        <v>50</v>
      </c>
      <c r="M4796" t="s">
        <v>39</v>
      </c>
      <c r="N4796" s="40"/>
      <c r="O4796" s="40"/>
      <c r="P4796" s="40"/>
      <c r="Q4796" s="40"/>
      <c r="R4796" s="39"/>
      <c r="S4796" s="39"/>
      <c r="T4796" s="39"/>
      <c r="U4796" s="40"/>
      <c r="V4796" s="39"/>
      <c r="W4796" s="69"/>
      <c r="Y4796" t="s">
        <v>40</v>
      </c>
      <c r="AA4796">
        <v>2468</v>
      </c>
      <c r="AB4796" s="46" t="b">
        <v>0</v>
      </c>
      <c r="AD4796" s="8"/>
    </row>
    <row r="4797" ht="14.25" customHeight="1">
      <c r="A4797" s="38">
        <v>1268</v>
      </c>
      <c r="B4797" s="46" t="s">
        <v>3548</v>
      </c>
      <c r="C4797" s="46" t="s">
        <v>3549</v>
      </c>
      <c r="D4797" s="46" t="s">
        <v>4820</v>
      </c>
      <c r="E4797" s="46" t="s">
        <v>4821</v>
      </c>
      <c r="F4797" s="7" t="s">
        <v>1281</v>
      </c>
      <c r="G4797" s="7" t="s">
        <v>2411</v>
      </c>
      <c r="H4797">
        <v>7.2975522339499</v>
      </c>
      <c r="I4797" t="s">
        <v>37</v>
      </c>
      <c r="K4797" t="s">
        <v>3552</v>
      </c>
      <c r="L4797" t="s">
        <v>3553</v>
      </c>
      <c r="M4797" t="s">
        <v>39</v>
      </c>
      <c r="N4797" s="40"/>
      <c r="O4797" s="40"/>
      <c r="P4797" s="40"/>
      <c r="Q4797" s="40"/>
      <c r="R4797" s="39"/>
      <c r="S4797" s="39"/>
      <c r="T4797" s="39"/>
      <c r="U4797" s="40"/>
      <c r="V4797" s="39"/>
      <c r="W4797" s="69"/>
      <c r="Y4797" t="s">
        <v>294</v>
      </c>
      <c r="AA4797">
        <v>6108</v>
      </c>
      <c r="AB4797" s="46" t="b">
        <f>if((W4797=""),false,true)</f>
        <v>0</v>
      </c>
      <c r="AD4797" s="8"/>
    </row>
    <row r="4798" ht="14.25" customHeight="1">
      <c r="A4798" s="38">
        <v>1287</v>
      </c>
      <c r="B4798" s="46" t="s">
        <v>53</v>
      </c>
      <c r="C4798" s="46" t="s">
        <v>45</v>
      </c>
      <c r="D4798" s="46" t="s">
        <v>5425</v>
      </c>
      <c r="E4798" s="46" t="s">
        <v>5426</v>
      </c>
      <c r="F4798" t="s">
        <v>48</v>
      </c>
      <c r="G4798" s="46" t="s">
        <v>49</v>
      </c>
      <c r="H4798">
        <v>0.000001819701</v>
      </c>
      <c r="I4798" t="s">
        <v>37</v>
      </c>
      <c r="L4798" t="s">
        <v>50</v>
      </c>
      <c r="M4798" t="s">
        <v>39</v>
      </c>
      <c r="N4798" s="40"/>
      <c r="O4798" s="40"/>
      <c r="P4798" s="40"/>
      <c r="Q4798" s="40"/>
      <c r="R4798" s="39"/>
      <c r="S4798" s="39"/>
      <c r="T4798" s="39"/>
      <c r="U4798" s="40"/>
      <c r="V4798" s="39"/>
      <c r="W4798" s="69"/>
      <c r="Y4798" t="s">
        <v>40</v>
      </c>
      <c r="AA4798">
        <v>12536</v>
      </c>
      <c r="AB4798" s="46" t="b">
        <v>0</v>
      </c>
      <c r="AD4798" s="8"/>
    </row>
    <row r="4799" ht="14.25" customHeight="1">
      <c r="A4799" s="38">
        <v>1287</v>
      </c>
      <c r="B4799" s="46" t="s">
        <v>174</v>
      </c>
      <c r="C4799" s="46" t="s">
        <v>45</v>
      </c>
      <c r="D4799" s="46" t="s">
        <v>5425</v>
      </c>
      <c r="E4799" s="46" t="s">
        <v>5426</v>
      </c>
      <c r="F4799" t="s">
        <v>48</v>
      </c>
      <c r="G4799" s="46" t="s">
        <v>49</v>
      </c>
      <c r="H4799">
        <v>0.000000891251</v>
      </c>
      <c r="I4799" t="s">
        <v>37</v>
      </c>
      <c r="L4799" t="s">
        <v>50</v>
      </c>
      <c r="M4799" t="s">
        <v>39</v>
      </c>
      <c r="N4799" s="40"/>
      <c r="O4799" s="40"/>
      <c r="P4799" s="40"/>
      <c r="Q4799" s="40"/>
      <c r="R4799" s="39"/>
      <c r="S4799" s="39"/>
      <c r="T4799" s="39"/>
      <c r="U4799" s="40"/>
      <c r="V4799" s="39"/>
      <c r="W4799" s="69"/>
      <c r="Y4799" t="s">
        <v>40</v>
      </c>
      <c r="AA4799">
        <v>12536</v>
      </c>
      <c r="AB4799" s="46" t="b">
        <v>0</v>
      </c>
      <c r="AD4799" s="8"/>
    </row>
    <row r="4800" ht="14.25" customHeight="1">
      <c r="A4800" s="38">
        <v>1287</v>
      </c>
      <c r="B4800" s="46" t="s">
        <v>44</v>
      </c>
      <c r="C4800" s="46" t="s">
        <v>45</v>
      </c>
      <c r="D4800" s="46" t="s">
        <v>5427</v>
      </c>
      <c r="E4800" s="46" t="s">
        <v>5428</v>
      </c>
      <c r="F4800" t="s">
        <v>48</v>
      </c>
      <c r="G4800" s="46" t="s">
        <v>49</v>
      </c>
      <c r="H4800">
        <v>0.005011872336</v>
      </c>
      <c r="I4800" t="s">
        <v>37</v>
      </c>
      <c r="L4800" t="s">
        <v>50</v>
      </c>
      <c r="M4800" t="s">
        <v>39</v>
      </c>
      <c r="N4800" s="40"/>
      <c r="O4800" s="40"/>
      <c r="P4800" s="40"/>
      <c r="Q4800" s="40"/>
      <c r="R4800" s="39"/>
      <c r="S4800" s="39"/>
      <c r="T4800" s="39"/>
      <c r="U4800" s="40"/>
      <c r="V4800" s="39"/>
      <c r="W4800" s="69"/>
      <c r="Y4800" t="s">
        <v>40</v>
      </c>
      <c r="AA4800">
        <v>65163</v>
      </c>
      <c r="AB4800" s="46" t="b">
        <v>0</v>
      </c>
      <c r="AD4800" s="8"/>
    </row>
    <row r="4801" ht="14.25" customHeight="1">
      <c r="A4801" s="38">
        <v>1287</v>
      </c>
      <c r="B4801" s="46" t="s">
        <v>53</v>
      </c>
      <c r="C4801" s="46" t="s">
        <v>45</v>
      </c>
      <c r="D4801" s="46" t="s">
        <v>5429</v>
      </c>
      <c r="E4801" s="46" t="s">
        <v>5430</v>
      </c>
      <c r="F4801" t="s">
        <v>48</v>
      </c>
      <c r="G4801" s="46" t="s">
        <v>49</v>
      </c>
      <c r="H4801">
        <v>0.00072443596</v>
      </c>
      <c r="I4801" t="s">
        <v>37</v>
      </c>
      <c r="L4801" t="s">
        <v>50</v>
      </c>
      <c r="M4801" t="s">
        <v>39</v>
      </c>
      <c r="N4801" s="40"/>
      <c r="O4801" s="40"/>
      <c r="P4801" s="40"/>
      <c r="Q4801" s="40"/>
      <c r="R4801" s="39"/>
      <c r="S4801" s="39"/>
      <c r="T4801" s="39"/>
      <c r="U4801" s="40"/>
      <c r="V4801" s="39"/>
      <c r="W4801" s="69"/>
      <c r="Y4801" t="s">
        <v>40</v>
      </c>
      <c r="AA4801">
        <v>20027</v>
      </c>
      <c r="AB4801" s="46" t="b">
        <v>0</v>
      </c>
      <c r="AD4801" s="8"/>
    </row>
    <row r="4802" ht="14.25" customHeight="1">
      <c r="A4802" s="38">
        <v>1287</v>
      </c>
      <c r="B4802" s="46" t="s">
        <v>174</v>
      </c>
      <c r="C4802" s="46" t="s">
        <v>45</v>
      </c>
      <c r="D4802" s="46" t="s">
        <v>5429</v>
      </c>
      <c r="E4802" s="46" t="s">
        <v>5430</v>
      </c>
      <c r="F4802" t="s">
        <v>48</v>
      </c>
      <c r="G4802" s="46" t="s">
        <v>49</v>
      </c>
      <c r="H4802">
        <v>0.00072443596</v>
      </c>
      <c r="I4802" t="s">
        <v>37</v>
      </c>
      <c r="L4802" t="s">
        <v>50</v>
      </c>
      <c r="M4802" t="s">
        <v>39</v>
      </c>
      <c r="N4802" s="40"/>
      <c r="O4802" s="40"/>
      <c r="P4802" s="40"/>
      <c r="Q4802" s="40"/>
      <c r="R4802" s="39"/>
      <c r="S4802" s="39"/>
      <c r="T4802" s="39"/>
      <c r="U4802" s="40"/>
      <c r="V4802" s="39"/>
      <c r="W4802" s="69"/>
      <c r="Y4802" t="s">
        <v>40</v>
      </c>
      <c r="AA4802">
        <v>20027</v>
      </c>
      <c r="AB4802" s="46" t="b">
        <v>0</v>
      </c>
      <c r="AD4802" s="8"/>
    </row>
    <row r="4803" ht="14.25" customHeight="1">
      <c r="A4803" s="38">
        <v>1287</v>
      </c>
      <c r="B4803" s="46" t="s">
        <v>53</v>
      </c>
      <c r="C4803" s="46" t="s">
        <v>45</v>
      </c>
      <c r="D4803" s="46" t="s">
        <v>5431</v>
      </c>
      <c r="E4803" s="46" t="s">
        <v>5432</v>
      </c>
      <c r="F4803" t="s">
        <v>48</v>
      </c>
      <c r="G4803" s="46" t="s">
        <v>49</v>
      </c>
      <c r="H4803">
        <v>0.00660693448</v>
      </c>
      <c r="I4803" t="s">
        <v>37</v>
      </c>
      <c r="L4803" t="s">
        <v>50</v>
      </c>
      <c r="M4803" t="s">
        <v>39</v>
      </c>
      <c r="N4803" s="40"/>
      <c r="O4803" s="40"/>
      <c r="P4803" s="40"/>
      <c r="Q4803" s="40"/>
      <c r="R4803" s="39"/>
      <c r="S4803" s="39"/>
      <c r="T4803" s="39"/>
      <c r="U4803" s="40"/>
      <c r="V4803" s="39"/>
      <c r="W4803" s="69"/>
      <c r="Y4803" t="s">
        <v>40</v>
      </c>
      <c r="AA4803">
        <v>9189</v>
      </c>
      <c r="AB4803" s="46" t="b">
        <v>0</v>
      </c>
      <c r="AD4803" s="8"/>
    </row>
    <row r="4804" ht="14.25" customHeight="1">
      <c r="A4804" s="38">
        <v>1287</v>
      </c>
      <c r="B4804" s="46" t="s">
        <v>653</v>
      </c>
      <c r="C4804" s="46" t="s">
        <v>45</v>
      </c>
      <c r="D4804" s="46" t="s">
        <v>5433</v>
      </c>
      <c r="E4804" s="46" t="s">
        <v>5434</v>
      </c>
      <c r="F4804" t="s">
        <v>48</v>
      </c>
      <c r="G4804" s="46" t="s">
        <v>49</v>
      </c>
      <c r="H4804">
        <v>0.000020030879</v>
      </c>
      <c r="I4804" t="s">
        <v>37</v>
      </c>
      <c r="L4804" t="s">
        <v>50</v>
      </c>
      <c r="M4804" t="s">
        <v>39</v>
      </c>
      <c r="N4804" s="40"/>
      <c r="O4804" s="40"/>
      <c r="P4804" s="40"/>
      <c r="Q4804" s="40"/>
      <c r="R4804" s="39"/>
      <c r="S4804" s="39"/>
      <c r="T4804" s="39"/>
      <c r="U4804" s="40"/>
      <c r="V4804" s="39"/>
      <c r="W4804" s="69"/>
      <c r="Y4804" t="s">
        <v>40</v>
      </c>
      <c r="AA4804">
        <v>2483</v>
      </c>
      <c r="AB4804" s="46" t="b">
        <v>0</v>
      </c>
      <c r="AD4804" s="8"/>
    </row>
    <row r="4805" ht="14.25" customHeight="1">
      <c r="A4805" s="38">
        <v>1287</v>
      </c>
      <c r="B4805" s="46" t="s">
        <v>53</v>
      </c>
      <c r="C4805" s="46" t="s">
        <v>45</v>
      </c>
      <c r="D4805" s="46" t="s">
        <v>5435</v>
      </c>
      <c r="E4805" s="46" t="s">
        <v>5436</v>
      </c>
      <c r="F4805" t="s">
        <v>48</v>
      </c>
      <c r="G4805" s="46" t="s">
        <v>49</v>
      </c>
      <c r="H4805">
        <v>0.008317637711</v>
      </c>
      <c r="I4805" t="s">
        <v>37</v>
      </c>
      <c r="L4805" s="46" t="str">
        <f>((I4805&amp;A4805)&amp;"-")&amp;B4805</f>
        <v>REF1287-Wang 99 - S1</v>
      </c>
      <c r="M4805" t="s">
        <v>39</v>
      </c>
      <c r="N4805" s="40"/>
      <c r="O4805" s="40"/>
      <c r="P4805" s="40"/>
      <c r="Q4805" s="40"/>
      <c r="R4805" s="39"/>
      <c r="S4805" s="39"/>
      <c r="T4805" s="39"/>
      <c r="U4805" s="40"/>
      <c r="V4805" s="39"/>
      <c r="W4805" s="69"/>
      <c r="Y4805" t="s">
        <v>294</v>
      </c>
      <c r="AA4805">
        <v>21105867</v>
      </c>
      <c r="AB4805" s="46" t="b">
        <v>0</v>
      </c>
      <c r="AD4805" s="8"/>
    </row>
    <row r="4806" ht="14.25" customHeight="1">
      <c r="A4806" s="38">
        <v>1287</v>
      </c>
      <c r="B4806" s="46" t="s">
        <v>653</v>
      </c>
      <c r="C4806" s="46" t="s">
        <v>45</v>
      </c>
      <c r="D4806" s="46" t="s">
        <v>5437</v>
      </c>
      <c r="E4806" s="46" t="s">
        <v>5438</v>
      </c>
      <c r="F4806" t="s">
        <v>48</v>
      </c>
      <c r="G4806" s="46" t="s">
        <v>49</v>
      </c>
      <c r="H4806">
        <v>0.000055500897</v>
      </c>
      <c r="I4806" t="s">
        <v>37</v>
      </c>
      <c r="L4806" t="s">
        <v>50</v>
      </c>
      <c r="M4806" t="s">
        <v>39</v>
      </c>
      <c r="N4806" s="40"/>
      <c r="O4806" s="40"/>
      <c r="P4806" s="40"/>
      <c r="Q4806" s="40"/>
      <c r="R4806" s="39"/>
      <c r="S4806" s="39"/>
      <c r="T4806" s="39"/>
      <c r="U4806" s="40"/>
      <c r="V4806" s="39"/>
      <c r="W4806" s="69"/>
      <c r="Y4806" t="s">
        <v>40</v>
      </c>
      <c r="AA4806">
        <v>2487</v>
      </c>
      <c r="AB4806" s="46" t="b">
        <v>0</v>
      </c>
      <c r="AD4806" s="8"/>
    </row>
    <row r="4807" ht="14.25" customHeight="1">
      <c r="A4807" s="38">
        <v>1287</v>
      </c>
      <c r="B4807" s="46" t="s">
        <v>53</v>
      </c>
      <c r="C4807" s="46" t="s">
        <v>45</v>
      </c>
      <c r="D4807" s="46" t="s">
        <v>5439</v>
      </c>
      <c r="E4807" s="46" t="s">
        <v>5440</v>
      </c>
      <c r="F4807" t="s">
        <v>48</v>
      </c>
      <c r="G4807" s="46" t="s">
        <v>49</v>
      </c>
      <c r="H4807">
        <v>0.047863009232</v>
      </c>
      <c r="I4807" t="s">
        <v>37</v>
      </c>
      <c r="L4807" t="s">
        <v>50</v>
      </c>
      <c r="M4807" t="s">
        <v>39</v>
      </c>
      <c r="N4807" s="40"/>
      <c r="O4807" s="40"/>
      <c r="P4807" s="40"/>
      <c r="Q4807" s="40"/>
      <c r="R4807" s="39"/>
      <c r="S4807" s="39"/>
      <c r="T4807" s="39"/>
      <c r="U4807" s="40"/>
      <c r="V4807" s="39"/>
      <c r="W4807" s="69"/>
      <c r="Y4807" t="s">
        <v>40</v>
      </c>
      <c r="AA4807">
        <v>5569</v>
      </c>
      <c r="AB4807" s="46" t="b">
        <v>0</v>
      </c>
      <c r="AD4807" s="8"/>
    </row>
    <row r="4808" ht="14.25" customHeight="1">
      <c r="A4808" s="38">
        <v>966</v>
      </c>
      <c r="B4808" s="46" t="s">
        <v>1353</v>
      </c>
      <c r="C4808" s="46" t="s">
        <v>1219</v>
      </c>
      <c r="D4808" s="46" t="s">
        <v>5441</v>
      </c>
      <c r="E4808" s="46" t="s">
        <v>5442</v>
      </c>
      <c r="F4808" s="41" t="s">
        <v>434</v>
      </c>
      <c r="G4808" s="5" t="s">
        <v>593</v>
      </c>
      <c r="H4808" s="65">
        <v>0.298763255</v>
      </c>
      <c r="I4808" t="s">
        <v>1356</v>
      </c>
      <c r="K4808" s="46" t="s">
        <v>43</v>
      </c>
      <c r="L4808" s="46" t="s">
        <v>1358</v>
      </c>
      <c r="M4808" t="s">
        <v>39</v>
      </c>
      <c r="N4808" s="40"/>
      <c r="O4808" s="56"/>
      <c r="P4808" s="56"/>
      <c r="Q4808" s="56"/>
      <c r="R4808" s="39"/>
      <c r="S4808" s="39"/>
      <c r="T4808" s="39"/>
      <c r="U4808" s="40"/>
      <c r="V4808" s="39"/>
      <c r="W4808" s="69"/>
      <c r="Y4808" t="s">
        <v>40</v>
      </c>
      <c r="AA4808">
        <v>2562</v>
      </c>
      <c r="AB4808" t="b">
        <v>0</v>
      </c>
      <c r="AD4808" s="8"/>
    </row>
    <row r="4809" ht="14.25" customHeight="1">
      <c r="A4809" s="38">
        <v>1287</v>
      </c>
      <c r="B4809" s="46" t="s">
        <v>653</v>
      </c>
      <c r="C4809" s="46" t="s">
        <v>45</v>
      </c>
      <c r="D4809" s="46" t="s">
        <v>5443</v>
      </c>
      <c r="E4809" s="46" t="s">
        <v>5444</v>
      </c>
      <c r="F4809" t="s">
        <v>48</v>
      </c>
      <c r="G4809" s="46" t="s">
        <v>49</v>
      </c>
      <c r="H4809">
        <v>0.001153453258</v>
      </c>
      <c r="I4809" t="s">
        <v>37</v>
      </c>
      <c r="L4809" t="s">
        <v>50</v>
      </c>
      <c r="M4809" t="s">
        <v>39</v>
      </c>
      <c r="N4809" s="40"/>
      <c r="O4809" s="40"/>
      <c r="P4809" s="40"/>
      <c r="Q4809" s="40"/>
      <c r="R4809" s="39"/>
      <c r="S4809" s="39"/>
      <c r="T4809" s="39"/>
      <c r="U4809" s="40"/>
      <c r="V4809" s="39"/>
      <c r="W4809" s="69"/>
      <c r="Y4809" t="s">
        <v>40</v>
      </c>
      <c r="AA4809">
        <v>5802</v>
      </c>
      <c r="AB4809" s="46" t="b">
        <v>0</v>
      </c>
      <c r="AD4809" s="8"/>
    </row>
    <row r="4810" ht="14.25" customHeight="1">
      <c r="A4810" s="38">
        <v>1049</v>
      </c>
      <c r="B4810" s="46" t="s">
        <v>922</v>
      </c>
      <c r="C4810" s="46" t="s">
        <v>923</v>
      </c>
      <c r="D4810" s="11" t="s">
        <v>5445</v>
      </c>
      <c r="E4810" s="46" t="s">
        <v>5446</v>
      </c>
      <c r="F4810" s="7" t="s">
        <v>924</v>
      </c>
      <c r="G4810" s="7" t="s">
        <v>925</v>
      </c>
      <c r="H4810">
        <v>0.000719448978004</v>
      </c>
      <c r="I4810" t="s">
        <v>37</v>
      </c>
      <c r="K4810" s="47" t="s">
        <v>43</v>
      </c>
      <c r="L4810" s="47" t="s">
        <v>926</v>
      </c>
      <c r="M4810" t="s">
        <v>39</v>
      </c>
      <c r="N4810" s="71"/>
      <c r="O4810" s="71"/>
      <c r="P4810" s="71"/>
      <c r="Q4810" s="71"/>
      <c r="R4810" s="29"/>
      <c r="S4810" s="29"/>
      <c r="T4810" s="29"/>
      <c r="U4810" s="71"/>
      <c r="V4810" s="29"/>
      <c r="W4810" s="60"/>
      <c r="Y4810" t="s">
        <v>40</v>
      </c>
      <c r="AA4810" s="21">
        <v>34933</v>
      </c>
      <c r="AB4810" t="b">
        <f>if((W4810=""),false,true)</f>
        <v>0</v>
      </c>
      <c r="AD4810" s="37"/>
    </row>
    <row r="4811" ht="14.25" customHeight="1">
      <c r="A4811" s="38">
        <v>1049</v>
      </c>
      <c r="B4811" s="46" t="s">
        <v>922</v>
      </c>
      <c r="C4811" s="46" t="s">
        <v>923</v>
      </c>
      <c r="D4811" s="11" t="s">
        <v>5445</v>
      </c>
      <c r="E4811" s="11" t="s">
        <v>5446</v>
      </c>
      <c r="F4811" s="7" t="s">
        <v>927</v>
      </c>
      <c r="G4811" s="7" t="s">
        <v>928</v>
      </c>
      <c r="H4811">
        <v>0.037757219092542</v>
      </c>
      <c r="I4811" t="s">
        <v>37</v>
      </c>
      <c r="K4811" s="47" t="s">
        <v>43</v>
      </c>
      <c r="L4811" s="47" t="s">
        <v>926</v>
      </c>
      <c r="M4811" t="s">
        <v>39</v>
      </c>
      <c r="N4811" s="71"/>
      <c r="O4811" s="71"/>
      <c r="P4811" s="71"/>
      <c r="Q4811" s="71"/>
      <c r="R4811" s="29"/>
      <c r="S4811" s="29"/>
      <c r="T4811" s="29"/>
      <c r="U4811" s="71"/>
      <c r="V4811" s="29"/>
      <c r="W4811" s="60"/>
      <c r="Y4811" t="s">
        <v>40</v>
      </c>
      <c r="AA4811">
        <v>34933</v>
      </c>
      <c r="AB4811" t="b">
        <f>if((W4811=""),false,true)</f>
        <v>0</v>
      </c>
      <c r="AD4811" s="37"/>
    </row>
    <row r="4812" ht="14.25" customHeight="1">
      <c r="A4812" s="38">
        <v>1049</v>
      </c>
      <c r="B4812" s="46" t="s">
        <v>922</v>
      </c>
      <c r="C4812" s="46" t="s">
        <v>923</v>
      </c>
      <c r="D4812" s="11" t="s">
        <v>5445</v>
      </c>
      <c r="E4812" s="11" t="s">
        <v>5446</v>
      </c>
      <c r="F4812" s="7" t="s">
        <v>929</v>
      </c>
      <c r="G4812" s="7" t="s">
        <v>928</v>
      </c>
      <c r="H4812">
        <v>0.017538805018418</v>
      </c>
      <c r="I4812" t="s">
        <v>37</v>
      </c>
      <c r="K4812" s="47" t="s">
        <v>43</v>
      </c>
      <c r="L4812" s="47" t="s">
        <v>926</v>
      </c>
      <c r="M4812" t="s">
        <v>39</v>
      </c>
      <c r="N4812" s="71"/>
      <c r="O4812" s="71"/>
      <c r="P4812" s="71"/>
      <c r="Q4812" s="71"/>
      <c r="R4812" s="29"/>
      <c r="S4812" s="29"/>
      <c r="T4812" s="29"/>
      <c r="U4812" s="71"/>
      <c r="V4812" s="29"/>
      <c r="W4812" s="60"/>
      <c r="Y4812" t="s">
        <v>40</v>
      </c>
      <c r="AA4812">
        <v>34933</v>
      </c>
      <c r="AB4812" t="b">
        <f>if((W4812=""),false,true)</f>
        <v>0</v>
      </c>
      <c r="AD4812" s="37"/>
    </row>
    <row r="4813" ht="14.25" customHeight="1">
      <c r="A4813" s="38">
        <v>1049</v>
      </c>
      <c r="B4813" s="46" t="s">
        <v>922</v>
      </c>
      <c r="C4813" s="46" t="s">
        <v>923</v>
      </c>
      <c r="D4813" s="11" t="s">
        <v>5445</v>
      </c>
      <c r="E4813" s="11" t="s">
        <v>5446</v>
      </c>
      <c r="F4813" s="7" t="s">
        <v>930</v>
      </c>
      <c r="G4813" s="7" t="s">
        <v>928</v>
      </c>
      <c r="H4813">
        <v>0.00916220490122</v>
      </c>
      <c r="I4813" t="s">
        <v>37</v>
      </c>
      <c r="K4813" s="47" t="s">
        <v>43</v>
      </c>
      <c r="L4813" s="47" t="s">
        <v>926</v>
      </c>
      <c r="M4813" t="s">
        <v>39</v>
      </c>
      <c r="N4813" s="71"/>
      <c r="O4813" s="71"/>
      <c r="P4813" s="71"/>
      <c r="Q4813" s="71"/>
      <c r="R4813" s="29"/>
      <c r="S4813" s="29"/>
      <c r="T4813" s="29"/>
      <c r="U4813" s="71"/>
      <c r="V4813" s="29"/>
      <c r="W4813" s="60"/>
      <c r="Y4813" t="s">
        <v>40</v>
      </c>
      <c r="AA4813">
        <v>34933</v>
      </c>
      <c r="AB4813" t="b">
        <f>if((W4813=""),false,true)</f>
        <v>0</v>
      </c>
      <c r="AD4813" s="37"/>
    </row>
    <row r="4814" ht="14.25" customHeight="1">
      <c r="A4814" s="38">
        <v>1049</v>
      </c>
      <c r="B4814" s="46" t="s">
        <v>922</v>
      </c>
      <c r="C4814" s="46" t="s">
        <v>923</v>
      </c>
      <c r="D4814" s="11" t="s">
        <v>5445</v>
      </c>
      <c r="E4814" s="11" t="s">
        <v>5446</v>
      </c>
      <c r="F4814" s="11" t="s">
        <v>48</v>
      </c>
      <c r="G4814" s="11" t="s">
        <v>49</v>
      </c>
      <c r="H4814">
        <v>0.058613816451403</v>
      </c>
      <c r="I4814" t="s">
        <v>37</v>
      </c>
      <c r="K4814" s="47" t="s">
        <v>43</v>
      </c>
      <c r="L4814" s="47" t="s">
        <v>926</v>
      </c>
      <c r="M4814" t="s">
        <v>39</v>
      </c>
      <c r="N4814" s="71"/>
      <c r="O4814" s="71"/>
      <c r="P4814" s="71"/>
      <c r="Q4814" s="71"/>
      <c r="R4814" s="29"/>
      <c r="S4814" s="29"/>
      <c r="T4814" s="29"/>
      <c r="U4814" s="71"/>
      <c r="V4814" s="29"/>
      <c r="W4814" s="60"/>
      <c r="Y4814" t="s">
        <v>40</v>
      </c>
      <c r="AA4814">
        <v>34933</v>
      </c>
      <c r="AB4814" t="b">
        <f>if((W4814=""),false,true)</f>
        <v>0</v>
      </c>
      <c r="AD4814" s="37"/>
    </row>
    <row r="4815" ht="14.25" customHeight="1">
      <c r="A4815" s="38">
        <v>1287</v>
      </c>
      <c r="B4815" s="46" t="s">
        <v>44</v>
      </c>
      <c r="C4815" s="46" t="s">
        <v>45</v>
      </c>
      <c r="D4815" s="46" t="s">
        <v>5447</v>
      </c>
      <c r="E4815" s="46" t="s">
        <v>5448</v>
      </c>
      <c r="F4815" t="s">
        <v>48</v>
      </c>
      <c r="G4815" s="46" t="s">
        <v>49</v>
      </c>
      <c r="H4815">
        <v>0.36982817978</v>
      </c>
      <c r="I4815" t="s">
        <v>37</v>
      </c>
      <c r="L4815" t="s">
        <v>50</v>
      </c>
      <c r="M4815" t="s">
        <v>39</v>
      </c>
      <c r="N4815" s="40"/>
      <c r="O4815" s="40"/>
      <c r="P4815" s="40"/>
      <c r="Q4815" s="40"/>
      <c r="R4815" s="39"/>
      <c r="S4815" s="39"/>
      <c r="T4815" s="39"/>
      <c r="U4815" s="40"/>
      <c r="V4815" s="39"/>
      <c r="W4815" s="69"/>
      <c r="Y4815" t="s">
        <v>40</v>
      </c>
      <c r="AA4815">
        <v>50839</v>
      </c>
      <c r="AB4815" s="46" t="b">
        <v>0</v>
      </c>
      <c r="AD4815" s="8"/>
    </row>
    <row r="4816" ht="14.25" customHeight="1">
      <c r="A4816" s="38">
        <v>1287</v>
      </c>
      <c r="B4816" s="46" t="s">
        <v>53</v>
      </c>
      <c r="C4816" s="46" t="s">
        <v>45</v>
      </c>
      <c r="D4816" s="46" t="s">
        <v>5449</v>
      </c>
      <c r="E4816" s="46" t="s">
        <v>5450</v>
      </c>
      <c r="F4816" t="s">
        <v>48</v>
      </c>
      <c r="G4816" s="46" t="s">
        <v>49</v>
      </c>
      <c r="H4816">
        <v>0.000000054954</v>
      </c>
      <c r="I4816" t="s">
        <v>37</v>
      </c>
      <c r="L4816" t="s">
        <v>50</v>
      </c>
      <c r="M4816" t="s">
        <v>39</v>
      </c>
      <c r="N4816" s="40"/>
      <c r="O4816" s="40"/>
      <c r="P4816" s="40"/>
      <c r="Q4816" s="40"/>
      <c r="R4816" s="39"/>
      <c r="S4816" s="39"/>
      <c r="T4816" s="39"/>
      <c r="U4816" s="40"/>
      <c r="V4816" s="39"/>
      <c r="W4816" s="69"/>
      <c r="Y4816" t="s">
        <v>40</v>
      </c>
      <c r="AA4816">
        <v>2581</v>
      </c>
      <c r="AB4816" s="46" t="b">
        <v>0</v>
      </c>
      <c r="AD4816" s="8"/>
    </row>
    <row r="4817" ht="14.25" customHeight="1">
      <c r="A4817" s="38">
        <v>1287</v>
      </c>
      <c r="B4817" s="46" t="s">
        <v>247</v>
      </c>
      <c r="C4817" s="46" t="s">
        <v>45</v>
      </c>
      <c r="D4817" s="46" t="s">
        <v>5451</v>
      </c>
      <c r="E4817" s="46" t="s">
        <v>5452</v>
      </c>
      <c r="F4817" t="s">
        <v>48</v>
      </c>
      <c r="G4817" s="46" t="s">
        <v>49</v>
      </c>
      <c r="H4817">
        <v>0.000027002253</v>
      </c>
      <c r="I4817" t="s">
        <v>37</v>
      </c>
      <c r="L4817" t="s">
        <v>50</v>
      </c>
      <c r="M4817" t="s">
        <v>39</v>
      </c>
      <c r="N4817" s="40"/>
      <c r="O4817" s="40"/>
      <c r="P4817" s="40"/>
      <c r="Q4817" s="40"/>
      <c r="R4817" s="39"/>
      <c r="S4817" s="39"/>
      <c r="T4817" s="39"/>
      <c r="U4817" s="40"/>
      <c r="V4817" s="39"/>
      <c r="W4817" s="69"/>
      <c r="Y4817" t="s">
        <v>40</v>
      </c>
      <c r="AA4817">
        <v>9728</v>
      </c>
      <c r="AB4817" s="46" t="b">
        <v>0</v>
      </c>
      <c r="AD4817" s="8"/>
    </row>
    <row r="4818" ht="14.25" customHeight="1">
      <c r="A4818" s="38">
        <v>1277</v>
      </c>
      <c r="B4818" s="46" t="s">
        <v>5453</v>
      </c>
      <c r="C4818" s="46" t="s">
        <v>5454</v>
      </c>
      <c r="D4818" s="46" t="s">
        <v>5455</v>
      </c>
      <c r="E4818" s="46" t="s">
        <v>5456</v>
      </c>
      <c r="F4818" t="s">
        <v>681</v>
      </c>
      <c r="G4818" s="46" t="s">
        <v>682</v>
      </c>
      <c r="H4818">
        <v>0.24177946989589</v>
      </c>
      <c r="I4818" t="s">
        <v>37</v>
      </c>
      <c r="K4818" t="s">
        <v>998</v>
      </c>
      <c r="L4818" t="s">
        <v>5457</v>
      </c>
      <c r="M4818" t="s">
        <v>39</v>
      </c>
      <c r="N4818" s="40"/>
      <c r="O4818" s="40"/>
      <c r="P4818" s="40"/>
      <c r="Q4818" s="40"/>
      <c r="R4818" s="39"/>
      <c r="S4818" s="39"/>
      <c r="T4818" s="39"/>
      <c r="U4818" s="40"/>
      <c r="V4818" s="39"/>
      <c r="W4818" s="69"/>
      <c r="Y4818" t="s">
        <v>40</v>
      </c>
      <c r="AA4818">
        <v>9509833</v>
      </c>
      <c r="AB4818" s="46" t="b">
        <f>if((W4818=""),false,true)</f>
        <v>0</v>
      </c>
      <c r="AD4818" s="8"/>
    </row>
    <row r="4819" ht="14.25" customHeight="1">
      <c r="A4819" s="38">
        <v>1277</v>
      </c>
      <c r="B4819" s="46" t="s">
        <v>5453</v>
      </c>
      <c r="C4819" s="46" t="s">
        <v>5454</v>
      </c>
      <c r="D4819" s="46" t="s">
        <v>5455</v>
      </c>
      <c r="E4819" s="46" t="s">
        <v>5456</v>
      </c>
      <c r="F4819" t="s">
        <v>584</v>
      </c>
      <c r="G4819" s="46" t="s">
        <v>585</v>
      </c>
      <c r="H4819">
        <v>0.26376376463074</v>
      </c>
      <c r="I4819" t="s">
        <v>37</v>
      </c>
      <c r="L4819" t="s">
        <v>5457</v>
      </c>
      <c r="M4819" t="s">
        <v>39</v>
      </c>
      <c r="N4819" s="40"/>
      <c r="O4819" s="40"/>
      <c r="P4819" s="40"/>
      <c r="Q4819" s="40"/>
      <c r="R4819" s="39"/>
      <c r="S4819" s="39"/>
      <c r="T4819" s="39"/>
      <c r="U4819" s="40"/>
      <c r="V4819" s="39"/>
      <c r="W4819" s="69"/>
      <c r="Y4819" t="s">
        <v>40</v>
      </c>
      <c r="AA4819">
        <v>9509833</v>
      </c>
      <c r="AB4819" s="46" t="b">
        <f>if((W4819=""),false,true)</f>
        <v>0</v>
      </c>
      <c r="AD4819" s="8"/>
    </row>
    <row r="4820" ht="14.25" customHeight="1">
      <c r="A4820" s="38">
        <v>1277</v>
      </c>
      <c r="B4820" s="46" t="s">
        <v>5453</v>
      </c>
      <c r="C4820" s="46" t="s">
        <v>5454</v>
      </c>
      <c r="D4820" s="46" t="s">
        <v>5455</v>
      </c>
      <c r="E4820" s="46" t="s">
        <v>5456</v>
      </c>
      <c r="F4820" t="s">
        <v>1665</v>
      </c>
      <c r="G4820" s="7" t="s">
        <v>3370</v>
      </c>
      <c r="H4820">
        <v>0.027672869239979</v>
      </c>
      <c r="I4820" t="s">
        <v>37</v>
      </c>
      <c r="L4820" t="s">
        <v>5457</v>
      </c>
      <c r="M4820" t="s">
        <v>39</v>
      </c>
      <c r="N4820" s="40"/>
      <c r="O4820" s="40"/>
      <c r="P4820" s="40"/>
      <c r="Q4820" s="40"/>
      <c r="R4820" s="39"/>
      <c r="S4820" s="39"/>
      <c r="T4820" s="39"/>
      <c r="U4820" s="40"/>
      <c r="V4820" s="39"/>
      <c r="W4820" s="69"/>
      <c r="Y4820" t="s">
        <v>40</v>
      </c>
      <c r="AA4820">
        <v>9509833</v>
      </c>
      <c r="AB4820" s="46" t="b">
        <f>if((W4820=""),false,true)</f>
        <v>0</v>
      </c>
      <c r="AD4820" s="8"/>
    </row>
    <row r="4821" ht="14.25" customHeight="1">
      <c r="A4821" s="38">
        <v>1277</v>
      </c>
      <c r="B4821" s="46" t="s">
        <v>5453</v>
      </c>
      <c r="C4821" s="46" t="s">
        <v>5454</v>
      </c>
      <c r="D4821" s="46" t="s">
        <v>5455</v>
      </c>
      <c r="E4821" s="46" t="s">
        <v>5456</v>
      </c>
      <c r="F4821" t="s">
        <v>429</v>
      </c>
      <c r="G4821" s="46" t="s">
        <v>590</v>
      </c>
      <c r="H4821">
        <v>0.11416475358818</v>
      </c>
      <c r="I4821" t="s">
        <v>37</v>
      </c>
      <c r="L4821" t="s">
        <v>5457</v>
      </c>
      <c r="M4821" t="s">
        <v>39</v>
      </c>
      <c r="N4821" s="40"/>
      <c r="O4821" s="40"/>
      <c r="P4821" s="40"/>
      <c r="Q4821" s="40"/>
      <c r="R4821" s="39"/>
      <c r="S4821" s="39"/>
      <c r="T4821" s="39"/>
      <c r="U4821" s="40"/>
      <c r="V4821" s="39"/>
      <c r="W4821" s="69"/>
      <c r="Y4821" t="s">
        <v>40</v>
      </c>
      <c r="AA4821">
        <v>9509833</v>
      </c>
      <c r="AB4821" s="46" t="b">
        <f>if((W4821=""),false,true)</f>
        <v>0</v>
      </c>
      <c r="AD4821" s="8"/>
    </row>
    <row r="4822" ht="14.25" customHeight="1">
      <c r="A4822" s="38">
        <v>1277</v>
      </c>
      <c r="B4822" s="46" t="s">
        <v>5453</v>
      </c>
      <c r="C4822" s="46" t="s">
        <v>5454</v>
      </c>
      <c r="D4822" s="46" t="s">
        <v>5455</v>
      </c>
      <c r="E4822" s="46" t="s">
        <v>5456</v>
      </c>
      <c r="F4822" t="s">
        <v>434</v>
      </c>
      <c r="G4822" s="46" t="s">
        <v>593</v>
      </c>
      <c r="H4822">
        <v>0.16330214693741</v>
      </c>
      <c r="I4822" t="s">
        <v>37</v>
      </c>
      <c r="L4822" t="s">
        <v>5457</v>
      </c>
      <c r="M4822" t="s">
        <v>39</v>
      </c>
      <c r="N4822" s="40"/>
      <c r="O4822" s="40"/>
      <c r="P4822" s="40"/>
      <c r="Q4822" s="40"/>
      <c r="R4822" s="39"/>
      <c r="S4822" s="39"/>
      <c r="T4822" s="39"/>
      <c r="U4822" s="40"/>
      <c r="V4822" s="39"/>
      <c r="W4822" s="69"/>
      <c r="Y4822" t="s">
        <v>40</v>
      </c>
      <c r="AA4822">
        <v>9509833</v>
      </c>
      <c r="AB4822" s="46" t="b">
        <f>if((W4822=""),false,true)</f>
        <v>0</v>
      </c>
      <c r="AD4822" s="8"/>
    </row>
    <row r="4823" ht="14.25" customHeight="1">
      <c r="A4823" s="38">
        <v>1277</v>
      </c>
      <c r="B4823" s="46" t="s">
        <v>5453</v>
      </c>
      <c r="C4823" s="46" t="s">
        <v>5454</v>
      </c>
      <c r="D4823" s="46" t="s">
        <v>5455</v>
      </c>
      <c r="E4823" s="46" t="s">
        <v>5456</v>
      </c>
      <c r="F4823" t="s">
        <v>48</v>
      </c>
      <c r="G4823" s="46" t="s">
        <v>49</v>
      </c>
      <c r="H4823">
        <v>0.008970756694902</v>
      </c>
      <c r="I4823" t="s">
        <v>37</v>
      </c>
      <c r="L4823" t="s">
        <v>5457</v>
      </c>
      <c r="M4823" t="s">
        <v>39</v>
      </c>
      <c r="N4823" s="40"/>
      <c r="O4823" s="40"/>
      <c r="P4823" s="40"/>
      <c r="Q4823" s="40"/>
      <c r="R4823" s="39"/>
      <c r="S4823" s="39"/>
      <c r="T4823" s="39"/>
      <c r="U4823" s="40"/>
      <c r="V4823" s="39"/>
      <c r="W4823" s="69"/>
      <c r="Y4823" t="s">
        <v>40</v>
      </c>
      <c r="AA4823">
        <v>9509833</v>
      </c>
      <c r="AB4823" s="46" t="b">
        <f>if((W4823=""),false,true)</f>
        <v>0</v>
      </c>
      <c r="AD4823" s="8"/>
    </row>
    <row r="4824" ht="14.25" customHeight="1">
      <c r="A4824" s="38">
        <v>1049</v>
      </c>
      <c r="B4824" s="46" t="s">
        <v>922</v>
      </c>
      <c r="C4824" s="46" t="s">
        <v>923</v>
      </c>
      <c r="D4824" s="11" t="s">
        <v>5458</v>
      </c>
      <c r="E4824" s="46" t="s">
        <v>5459</v>
      </c>
      <c r="F4824" s="7" t="s">
        <v>924</v>
      </c>
      <c r="G4824" s="7" t="s">
        <v>925</v>
      </c>
      <c r="H4824">
        <v>0.47424198526024</v>
      </c>
      <c r="I4824" t="s">
        <v>37</v>
      </c>
      <c r="K4824" s="47" t="s">
        <v>43</v>
      </c>
      <c r="L4824" s="47" t="s">
        <v>926</v>
      </c>
      <c r="M4824" t="s">
        <v>39</v>
      </c>
      <c r="N4824" s="71"/>
      <c r="O4824" s="71"/>
      <c r="P4824" s="71"/>
      <c r="Q4824" s="71"/>
      <c r="R4824" s="29"/>
      <c r="S4824" s="29"/>
      <c r="T4824" s="29"/>
      <c r="U4824" s="71"/>
      <c r="V4824" s="29"/>
      <c r="W4824" s="60"/>
      <c r="Y4824" t="s">
        <v>40</v>
      </c>
      <c r="AA4824">
        <v>5744</v>
      </c>
      <c r="AB4824" t="b">
        <f>if((W4824=""),false,true)</f>
        <v>0</v>
      </c>
      <c r="AD4824" s="37"/>
    </row>
    <row r="4825" ht="14.25" customHeight="1">
      <c r="A4825" s="38">
        <v>1049</v>
      </c>
      <c r="B4825" s="46" t="s">
        <v>922</v>
      </c>
      <c r="C4825" s="46" t="s">
        <v>923</v>
      </c>
      <c r="D4825" s="11" t="s">
        <v>5458</v>
      </c>
      <c r="E4825" s="46" t="s">
        <v>5459</v>
      </c>
      <c r="F4825" s="7" t="s">
        <v>927</v>
      </c>
      <c r="G4825" s="7" t="s">
        <v>928</v>
      </c>
      <c r="H4825">
        <v>0.025585858869056</v>
      </c>
      <c r="I4825" t="s">
        <v>37</v>
      </c>
      <c r="K4825" s="47" t="s">
        <v>43</v>
      </c>
      <c r="L4825" s="47" t="s">
        <v>926</v>
      </c>
      <c r="M4825" t="s">
        <v>39</v>
      </c>
      <c r="N4825" s="71"/>
      <c r="O4825" s="71"/>
      <c r="P4825" s="71"/>
      <c r="Q4825" s="71"/>
      <c r="R4825" s="29"/>
      <c r="S4825" s="29"/>
      <c r="T4825" s="29"/>
      <c r="U4825" s="71"/>
      <c r="V4825" s="29"/>
      <c r="W4825" s="60"/>
      <c r="Y4825" t="s">
        <v>40</v>
      </c>
      <c r="AA4825">
        <v>5744</v>
      </c>
      <c r="AB4825" t="b">
        <f>if((W4825=""),false,true)</f>
        <v>0</v>
      </c>
      <c r="AD4825" s="37"/>
    </row>
    <row r="4826" ht="14.25" customHeight="1">
      <c r="A4826" s="38">
        <v>1049</v>
      </c>
      <c r="B4826" s="46" t="s">
        <v>922</v>
      </c>
      <c r="C4826" s="46" t="s">
        <v>923</v>
      </c>
      <c r="D4826" s="11" t="s">
        <v>5458</v>
      </c>
      <c r="E4826" s="46" t="s">
        <v>5459</v>
      </c>
      <c r="F4826" s="7" t="s">
        <v>929</v>
      </c>
      <c r="G4826" s="7" t="s">
        <v>928</v>
      </c>
      <c r="H4826">
        <v>0.11587773561551</v>
      </c>
      <c r="I4826" t="s">
        <v>37</v>
      </c>
      <c r="K4826" s="47" t="s">
        <v>43</v>
      </c>
      <c r="L4826" s="47" t="s">
        <v>926</v>
      </c>
      <c r="M4826" t="s">
        <v>39</v>
      </c>
      <c r="N4826" s="71"/>
      <c r="O4826" s="71"/>
      <c r="P4826" s="71"/>
      <c r="Q4826" s="71"/>
      <c r="R4826" s="29"/>
      <c r="S4826" s="29"/>
      <c r="T4826" s="29"/>
      <c r="U4826" s="71"/>
      <c r="V4826" s="29"/>
      <c r="W4826" s="60"/>
      <c r="Y4826" t="s">
        <v>40</v>
      </c>
      <c r="AA4826">
        <v>5744</v>
      </c>
      <c r="AB4826" t="b">
        <f>if((W4826=""),false,true)</f>
        <v>0</v>
      </c>
      <c r="AD4826" s="37"/>
    </row>
    <row r="4827" ht="14.25" customHeight="1">
      <c r="A4827" s="38">
        <v>1049</v>
      </c>
      <c r="B4827" s="46" t="s">
        <v>922</v>
      </c>
      <c r="C4827" s="46" t="s">
        <v>923</v>
      </c>
      <c r="D4827" s="11" t="s">
        <v>5458</v>
      </c>
      <c r="E4827" s="46" t="s">
        <v>5459</v>
      </c>
      <c r="F4827" s="7" t="s">
        <v>930</v>
      </c>
      <c r="G4827" s="7" t="s">
        <v>928</v>
      </c>
      <c r="H4827">
        <v>0.42657951880159</v>
      </c>
      <c r="I4827" t="s">
        <v>37</v>
      </c>
      <c r="K4827" s="47" t="s">
        <v>43</v>
      </c>
      <c r="L4827" s="47" t="s">
        <v>926</v>
      </c>
      <c r="M4827" t="s">
        <v>39</v>
      </c>
      <c r="N4827" s="71"/>
      <c r="O4827" s="71"/>
      <c r="P4827" s="71"/>
      <c r="Q4827" s="71"/>
      <c r="R4827" s="29"/>
      <c r="S4827" s="29"/>
      <c r="T4827" s="29"/>
      <c r="U4827" s="71"/>
      <c r="V4827" s="29"/>
      <c r="W4827" s="60"/>
      <c r="Y4827" t="s">
        <v>40</v>
      </c>
      <c r="AA4827">
        <v>5744</v>
      </c>
      <c r="AB4827" t="b">
        <f>if((W4827=""),false,true)</f>
        <v>0</v>
      </c>
      <c r="AD4827" s="37"/>
    </row>
    <row r="4828" ht="14.25" customHeight="1">
      <c r="A4828" s="38">
        <v>1049</v>
      </c>
      <c r="B4828" s="46" t="s">
        <v>922</v>
      </c>
      <c r="C4828" s="46" t="s">
        <v>923</v>
      </c>
      <c r="D4828" s="11" t="s">
        <v>5458</v>
      </c>
      <c r="E4828" s="46" t="s">
        <v>5459</v>
      </c>
      <c r="F4828" s="11" t="s">
        <v>48</v>
      </c>
      <c r="G4828" s="11" t="s">
        <v>49</v>
      </c>
      <c r="H4828">
        <v>0.011561122421921</v>
      </c>
      <c r="I4828" t="s">
        <v>37</v>
      </c>
      <c r="K4828" s="47" t="s">
        <v>43</v>
      </c>
      <c r="L4828" s="47" t="s">
        <v>926</v>
      </c>
      <c r="M4828" t="s">
        <v>39</v>
      </c>
      <c r="N4828" s="71"/>
      <c r="O4828" s="71"/>
      <c r="P4828" s="71"/>
      <c r="Q4828" s="71"/>
      <c r="R4828" s="29"/>
      <c r="S4828" s="29"/>
      <c r="T4828" s="29"/>
      <c r="U4828" s="71"/>
      <c r="V4828" s="29"/>
      <c r="W4828" s="60"/>
      <c r="Y4828" t="s">
        <v>40</v>
      </c>
      <c r="AA4828">
        <v>5744</v>
      </c>
      <c r="AB4828" t="b">
        <f>if((W4828=""),false,true)</f>
        <v>0</v>
      </c>
      <c r="AD4828" s="37"/>
    </row>
    <row r="4829" ht="14.25" customHeight="1">
      <c r="A4829" s="38">
        <v>1287</v>
      </c>
      <c r="B4829" s="46" t="s">
        <v>44</v>
      </c>
      <c r="C4829" s="46" t="s">
        <v>45</v>
      </c>
      <c r="D4829" s="11" t="s">
        <v>5458</v>
      </c>
      <c r="E4829" s="46" t="s">
        <v>5459</v>
      </c>
      <c r="F4829" t="s">
        <v>48</v>
      </c>
      <c r="G4829" s="46" t="s">
        <v>49</v>
      </c>
      <c r="H4829">
        <v>0.012387965865</v>
      </c>
      <c r="I4829" t="s">
        <v>37</v>
      </c>
      <c r="L4829" t="s">
        <v>50</v>
      </c>
      <c r="M4829" t="s">
        <v>39</v>
      </c>
      <c r="N4829" s="40"/>
      <c r="O4829" s="40"/>
      <c r="P4829" s="40"/>
      <c r="Q4829" s="40"/>
      <c r="R4829" s="39"/>
      <c r="S4829" s="39"/>
      <c r="T4829" s="39"/>
      <c r="U4829" s="40"/>
      <c r="V4829" s="39"/>
      <c r="W4829" s="69"/>
      <c r="Y4829" t="s">
        <v>40</v>
      </c>
      <c r="AA4829">
        <v>5744</v>
      </c>
      <c r="AB4829" s="46" t="b">
        <v>0</v>
      </c>
      <c r="AD4829" s="8"/>
    </row>
    <row r="4830" ht="14.25" customHeight="1">
      <c r="A4830" s="38">
        <v>1287</v>
      </c>
      <c r="B4830" s="46" t="s">
        <v>53</v>
      </c>
      <c r="C4830" s="46" t="s">
        <v>45</v>
      </c>
      <c r="D4830" s="11" t="s">
        <v>5458</v>
      </c>
      <c r="E4830" s="46" t="s">
        <v>5459</v>
      </c>
      <c r="F4830" t="s">
        <v>48</v>
      </c>
      <c r="G4830" s="46" t="s">
        <v>49</v>
      </c>
      <c r="H4830">
        <v>0.007762471166</v>
      </c>
      <c r="I4830" t="s">
        <v>37</v>
      </c>
      <c r="L4830" t="s">
        <v>50</v>
      </c>
      <c r="M4830" t="s">
        <v>39</v>
      </c>
      <c r="N4830" s="40"/>
      <c r="O4830" s="40"/>
      <c r="P4830" s="40"/>
      <c r="Q4830" s="40"/>
      <c r="R4830" s="39"/>
      <c r="S4830" s="39"/>
      <c r="T4830" s="39"/>
      <c r="U4830" s="40"/>
      <c r="V4830" s="39"/>
      <c r="W4830" s="69"/>
      <c r="Y4830" t="s">
        <v>40</v>
      </c>
      <c r="AA4830">
        <v>5744</v>
      </c>
      <c r="AB4830" s="46" t="b">
        <v>0</v>
      </c>
      <c r="AD4830" s="8"/>
    </row>
    <row r="4831" ht="14.25" customHeight="1">
      <c r="A4831" s="38">
        <v>1287</v>
      </c>
      <c r="B4831" s="46" t="s">
        <v>53</v>
      </c>
      <c r="C4831" s="46" t="s">
        <v>45</v>
      </c>
      <c r="D4831" s="46" t="s">
        <v>5460</v>
      </c>
      <c r="E4831" s="46" t="s">
        <v>5461</v>
      </c>
      <c r="F4831" t="s">
        <v>48</v>
      </c>
      <c r="G4831" s="46" t="s">
        <v>49</v>
      </c>
      <c r="H4831">
        <v>0.000000138038</v>
      </c>
      <c r="I4831" t="s">
        <v>37</v>
      </c>
      <c r="L4831" t="s">
        <v>50</v>
      </c>
      <c r="M4831" t="s">
        <v>39</v>
      </c>
      <c r="N4831" s="40"/>
      <c r="O4831" s="40"/>
      <c r="P4831" s="40"/>
      <c r="Q4831" s="40"/>
      <c r="R4831" s="39"/>
      <c r="S4831" s="39"/>
      <c r="T4831" s="39"/>
      <c r="U4831" s="40"/>
      <c r="V4831" s="39"/>
      <c r="W4831" s="69"/>
      <c r="Y4831" t="s">
        <v>40</v>
      </c>
      <c r="AA4831">
        <v>5772</v>
      </c>
      <c r="AB4831" s="46" t="b">
        <v>0</v>
      </c>
      <c r="AD4831" s="8"/>
    </row>
    <row r="4832" ht="14.25" customHeight="1">
      <c r="A4832" s="38">
        <v>1287</v>
      </c>
      <c r="B4832" s="46" t="s">
        <v>174</v>
      </c>
      <c r="C4832" s="46" t="s">
        <v>45</v>
      </c>
      <c r="D4832" s="46" t="s">
        <v>5460</v>
      </c>
      <c r="E4832" s="46" t="s">
        <v>5462</v>
      </c>
      <c r="F4832" t="s">
        <v>48</v>
      </c>
      <c r="G4832" s="46" t="s">
        <v>49</v>
      </c>
      <c r="H4832">
        <v>0.000004466836</v>
      </c>
      <c r="I4832" t="s">
        <v>37</v>
      </c>
      <c r="L4832" t="s">
        <v>50</v>
      </c>
      <c r="M4832" t="s">
        <v>39</v>
      </c>
      <c r="N4832" s="40"/>
      <c r="O4832" s="40"/>
      <c r="P4832" s="40"/>
      <c r="Q4832" s="40"/>
      <c r="R4832" s="39"/>
      <c r="S4832" s="39"/>
      <c r="T4832" s="39"/>
      <c r="U4832" s="40"/>
      <c r="V4832" s="39"/>
      <c r="W4832" s="69"/>
      <c r="Y4832" t="s">
        <v>40</v>
      </c>
      <c r="AA4832">
        <v>5772</v>
      </c>
      <c r="AB4832" s="46" t="b">
        <v>0</v>
      </c>
      <c r="AD4832" s="8"/>
    </row>
    <row r="4833" ht="14.25" customHeight="1">
      <c r="A4833" s="38">
        <v>1287</v>
      </c>
      <c r="B4833" s="46" t="s">
        <v>53</v>
      </c>
      <c r="C4833" s="46" t="s">
        <v>45</v>
      </c>
      <c r="D4833" s="46" t="s">
        <v>5463</v>
      </c>
      <c r="E4833" s="46" t="s">
        <v>5464</v>
      </c>
      <c r="F4833" t="s">
        <v>48</v>
      </c>
      <c r="G4833" s="46" t="s">
        <v>49</v>
      </c>
      <c r="H4833">
        <v>0.000002290868</v>
      </c>
      <c r="I4833" t="s">
        <v>37</v>
      </c>
      <c r="L4833" t="s">
        <v>50</v>
      </c>
      <c r="M4833" t="s">
        <v>39</v>
      </c>
      <c r="N4833" s="40"/>
      <c r="O4833" s="40"/>
      <c r="P4833" s="40"/>
      <c r="Q4833" s="40"/>
      <c r="R4833" s="39"/>
      <c r="S4833" s="39"/>
      <c r="T4833" s="39"/>
      <c r="U4833" s="40"/>
      <c r="V4833" s="39"/>
      <c r="W4833" s="69"/>
      <c r="Y4833" t="s">
        <v>40</v>
      </c>
      <c r="AA4833">
        <v>18393</v>
      </c>
      <c r="AB4833" s="46" t="b">
        <v>0</v>
      </c>
      <c r="AD4833" s="8"/>
    </row>
    <row r="4834" ht="14.25" customHeight="1">
      <c r="A4834" s="38">
        <v>1287</v>
      </c>
      <c r="B4834" s="46" t="s">
        <v>174</v>
      </c>
      <c r="C4834" s="46" t="s">
        <v>45</v>
      </c>
      <c r="D4834" s="46" t="s">
        <v>5463</v>
      </c>
      <c r="E4834" s="46" t="s">
        <v>5464</v>
      </c>
      <c r="F4834" t="s">
        <v>48</v>
      </c>
      <c r="G4834" s="46" t="s">
        <v>49</v>
      </c>
      <c r="H4834">
        <v>0.000004073803</v>
      </c>
      <c r="I4834" t="s">
        <v>37</v>
      </c>
      <c r="L4834" t="s">
        <v>50</v>
      </c>
      <c r="M4834" t="s">
        <v>39</v>
      </c>
      <c r="N4834" s="40"/>
      <c r="O4834" s="40"/>
      <c r="P4834" s="40"/>
      <c r="Q4834" s="40"/>
      <c r="R4834" s="39"/>
      <c r="S4834" s="39"/>
      <c r="T4834" s="39"/>
      <c r="U4834" s="40"/>
      <c r="V4834" s="39"/>
      <c r="W4834" s="69"/>
      <c r="Y4834" t="s">
        <v>40</v>
      </c>
      <c r="AA4834">
        <v>18393</v>
      </c>
      <c r="AB4834" s="46" t="b">
        <v>0</v>
      </c>
      <c r="AD4834" s="8"/>
    </row>
    <row r="4835" ht="14.25" customHeight="1">
      <c r="A4835" s="38">
        <v>95</v>
      </c>
      <c r="B4835" s="44" t="s">
        <v>1686</v>
      </c>
      <c r="C4835" s="46" t="s">
        <v>5465</v>
      </c>
      <c r="D4835" s="46" t="s">
        <v>5466</v>
      </c>
      <c r="E4835" s="46" t="s">
        <v>1756</v>
      </c>
      <c r="F4835" s="41" t="s">
        <v>689</v>
      </c>
      <c r="G4835" s="41" t="s">
        <v>762</v>
      </c>
      <c r="H4835" s="65">
        <v>12.76</v>
      </c>
      <c r="I4835" t="s">
        <v>431</v>
      </c>
      <c r="K4835" s="46"/>
      <c r="L4835" s="46" t="s">
        <v>5467</v>
      </c>
      <c r="M4835" t="s">
        <v>583</v>
      </c>
      <c r="N4835" s="40"/>
      <c r="O4835" s="40"/>
      <c r="P4835" s="40"/>
      <c r="Q4835" s="40"/>
      <c r="R4835" s="39"/>
      <c r="S4835" s="39"/>
      <c r="T4835" s="39"/>
      <c r="U4835" s="40"/>
      <c r="V4835" s="39"/>
      <c r="W4835" s="69"/>
      <c r="Y4835" t="s">
        <v>40</v>
      </c>
      <c r="AA4835">
        <v>294</v>
      </c>
      <c r="AB4835" t="b">
        <f>if((W4835=""),false,true)</f>
        <v>0</v>
      </c>
      <c r="AD4835" s="8"/>
    </row>
    <row r="4836" ht="14.25" customHeight="1">
      <c r="A4836" s="38">
        <v>95</v>
      </c>
      <c r="B4836" s="44" t="s">
        <v>1690</v>
      </c>
      <c r="C4836" s="46" t="s">
        <v>5465</v>
      </c>
      <c r="D4836" s="46" t="s">
        <v>5466</v>
      </c>
      <c r="E4836" s="46" t="s">
        <v>1756</v>
      </c>
      <c r="F4836" s="41" t="s">
        <v>689</v>
      </c>
      <c r="G4836" s="41" t="s">
        <v>762</v>
      </c>
      <c r="H4836" s="65">
        <v>12.14</v>
      </c>
      <c r="I4836" t="s">
        <v>431</v>
      </c>
      <c r="K4836" s="46"/>
      <c r="L4836" s="46" t="s">
        <v>5468</v>
      </c>
      <c r="M4836" t="s">
        <v>583</v>
      </c>
      <c r="N4836" s="40"/>
      <c r="O4836" s="40"/>
      <c r="P4836" s="40"/>
      <c r="Q4836" s="40"/>
      <c r="R4836" s="39"/>
      <c r="S4836" s="39"/>
      <c r="T4836" s="39"/>
      <c r="U4836" s="40"/>
      <c r="V4836" s="39"/>
      <c r="W4836" s="69"/>
      <c r="Y4836" t="s">
        <v>40</v>
      </c>
      <c r="AA4836">
        <v>294</v>
      </c>
      <c r="AB4836" t="b">
        <f>if((W4836=""),false,true)</f>
        <v>0</v>
      </c>
      <c r="AD4836" s="8"/>
    </row>
    <row r="4837" ht="14.25" customHeight="1">
      <c r="A4837" s="38">
        <v>95</v>
      </c>
      <c r="B4837" s="44" t="s">
        <v>1694</v>
      </c>
      <c r="C4837" s="46" t="s">
        <v>5465</v>
      </c>
      <c r="D4837" s="46" t="s">
        <v>5466</v>
      </c>
      <c r="E4837" s="46" t="s">
        <v>1756</v>
      </c>
      <c r="F4837" s="41" t="s">
        <v>1281</v>
      </c>
      <c r="G4837" s="41" t="s">
        <v>1282</v>
      </c>
      <c r="H4837" s="65">
        <v>11.22</v>
      </c>
      <c r="I4837" t="s">
        <v>431</v>
      </c>
      <c r="K4837" s="46"/>
      <c r="L4837" s="46" t="s">
        <v>5469</v>
      </c>
      <c r="M4837" t="s">
        <v>583</v>
      </c>
      <c r="N4837" s="40"/>
      <c r="O4837" s="40"/>
      <c r="P4837" s="40"/>
      <c r="Q4837" s="40"/>
      <c r="R4837" s="39"/>
      <c r="S4837" s="39"/>
      <c r="T4837" s="39"/>
      <c r="U4837" s="40"/>
      <c r="V4837" s="39"/>
      <c r="W4837" s="69"/>
      <c r="Y4837" t="s">
        <v>40</v>
      </c>
      <c r="AA4837">
        <v>294</v>
      </c>
      <c r="AB4837" t="b">
        <f>if((W4837=""),false,true)</f>
        <v>0</v>
      </c>
      <c r="AD4837" s="8"/>
    </row>
    <row r="4838" ht="14.25" customHeight="1">
      <c r="A4838" s="38">
        <v>95</v>
      </c>
      <c r="B4838" s="44" t="s">
        <v>1696</v>
      </c>
      <c r="C4838" s="46" t="s">
        <v>5465</v>
      </c>
      <c r="D4838" s="46" t="s">
        <v>5466</v>
      </c>
      <c r="E4838" s="46" t="s">
        <v>1756</v>
      </c>
      <c r="F4838" s="41" t="s">
        <v>1281</v>
      </c>
      <c r="G4838" s="41" t="s">
        <v>1282</v>
      </c>
      <c r="H4838" s="65">
        <v>11.92</v>
      </c>
      <c r="I4838" t="s">
        <v>431</v>
      </c>
      <c r="K4838" s="46"/>
      <c r="L4838" s="46" t="s">
        <v>5470</v>
      </c>
      <c r="M4838" t="s">
        <v>583</v>
      </c>
      <c r="N4838" s="40"/>
      <c r="O4838" s="40"/>
      <c r="P4838" s="40"/>
      <c r="Q4838" s="40"/>
      <c r="R4838" s="39"/>
      <c r="S4838" s="39"/>
      <c r="T4838" s="39"/>
      <c r="U4838" s="40"/>
      <c r="V4838" s="39"/>
      <c r="W4838" s="69"/>
      <c r="Y4838" t="s">
        <v>40</v>
      </c>
      <c r="AA4838">
        <v>294</v>
      </c>
      <c r="AB4838" t="b">
        <f>if((W4838=""),false,true)</f>
        <v>0</v>
      </c>
      <c r="AD4838" s="8"/>
    </row>
    <row r="4839" ht="14.25" customHeight="1">
      <c r="A4839" s="38">
        <v>95</v>
      </c>
      <c r="B4839" s="44" t="s">
        <v>1698</v>
      </c>
      <c r="C4839" s="46" t="s">
        <v>5465</v>
      </c>
      <c r="D4839" s="46" t="s">
        <v>5466</v>
      </c>
      <c r="E4839" s="46" t="s">
        <v>1756</v>
      </c>
      <c r="F4839" s="41" t="s">
        <v>1281</v>
      </c>
      <c r="G4839" s="41" t="s">
        <v>1282</v>
      </c>
      <c r="H4839" s="65">
        <v>10.46</v>
      </c>
      <c r="I4839" t="s">
        <v>431</v>
      </c>
      <c r="K4839" s="46"/>
      <c r="L4839" s="46" t="s">
        <v>5471</v>
      </c>
      <c r="M4839" t="s">
        <v>583</v>
      </c>
      <c r="N4839" s="40"/>
      <c r="O4839" s="40"/>
      <c r="P4839" s="40"/>
      <c r="Q4839" s="40"/>
      <c r="R4839" s="39"/>
      <c r="S4839" s="39"/>
      <c r="T4839" s="39"/>
      <c r="U4839" s="40"/>
      <c r="V4839" s="39"/>
      <c r="W4839" s="69"/>
      <c r="Y4839" t="s">
        <v>40</v>
      </c>
      <c r="AA4839">
        <v>294</v>
      </c>
      <c r="AB4839" t="b">
        <f>if((W4839=""),false,true)</f>
        <v>0</v>
      </c>
      <c r="AD4839" s="8"/>
    </row>
    <row r="4840" ht="14.25" customHeight="1">
      <c r="A4840" s="38">
        <v>95</v>
      </c>
      <c r="B4840" s="44" t="s">
        <v>1875</v>
      </c>
      <c r="C4840" s="46" t="s">
        <v>5465</v>
      </c>
      <c r="D4840" s="46" t="s">
        <v>5466</v>
      </c>
      <c r="E4840" s="46" t="s">
        <v>1756</v>
      </c>
      <c r="F4840" s="41" t="s">
        <v>434</v>
      </c>
      <c r="G4840" s="41" t="s">
        <v>435</v>
      </c>
      <c r="H4840" s="65">
        <v>9.52</v>
      </c>
      <c r="I4840" t="s">
        <v>431</v>
      </c>
      <c r="K4840" s="46"/>
      <c r="L4840" s="46" t="s">
        <v>5472</v>
      </c>
      <c r="M4840" t="s">
        <v>583</v>
      </c>
      <c r="N4840" s="40"/>
      <c r="O4840" s="40"/>
      <c r="P4840" s="40"/>
      <c r="Q4840" s="40"/>
      <c r="R4840" s="39"/>
      <c r="S4840" s="39"/>
      <c r="T4840" s="39"/>
      <c r="U4840" s="40"/>
      <c r="V4840" s="39"/>
      <c r="W4840" s="69"/>
      <c r="Y4840" t="s">
        <v>40</v>
      </c>
      <c r="AA4840">
        <v>294</v>
      </c>
      <c r="AB4840" t="b">
        <f>if((W4840=""),false,true)</f>
        <v>0</v>
      </c>
      <c r="AD4840" s="8"/>
    </row>
    <row r="4841" ht="14.25" customHeight="1">
      <c r="A4841" s="38">
        <v>95</v>
      </c>
      <c r="B4841" s="44" t="s">
        <v>1704</v>
      </c>
      <c r="C4841" s="46" t="s">
        <v>5465</v>
      </c>
      <c r="D4841" s="46" t="s">
        <v>5466</v>
      </c>
      <c r="E4841" s="46" t="s">
        <v>1756</v>
      </c>
      <c r="F4841" s="41" t="s">
        <v>434</v>
      </c>
      <c r="G4841" s="41" t="s">
        <v>435</v>
      </c>
      <c r="H4841" s="65">
        <v>9.38</v>
      </c>
      <c r="I4841" t="s">
        <v>431</v>
      </c>
      <c r="K4841" s="46"/>
      <c r="L4841" s="46" t="s">
        <v>5473</v>
      </c>
      <c r="M4841" t="s">
        <v>583</v>
      </c>
      <c r="N4841" s="40"/>
      <c r="O4841" s="40"/>
      <c r="P4841" s="40"/>
      <c r="Q4841" s="40"/>
      <c r="R4841" s="39"/>
      <c r="S4841" s="39"/>
      <c r="T4841" s="39"/>
      <c r="U4841" s="40"/>
      <c r="V4841" s="39"/>
      <c r="W4841" s="69"/>
      <c r="Y4841" t="s">
        <v>40</v>
      </c>
      <c r="AA4841">
        <v>294</v>
      </c>
      <c r="AB4841" t="b">
        <f>if((W4841=""),false,true)</f>
        <v>0</v>
      </c>
      <c r="AD4841" s="8"/>
    </row>
    <row r="4842" ht="14.25" customHeight="1">
      <c r="A4842" s="38">
        <v>95</v>
      </c>
      <c r="B4842" s="44" t="s">
        <v>1707</v>
      </c>
      <c r="C4842" s="46" t="s">
        <v>5465</v>
      </c>
      <c r="D4842" s="46" t="s">
        <v>5466</v>
      </c>
      <c r="E4842" s="46" t="s">
        <v>1756</v>
      </c>
      <c r="F4842" s="41" t="s">
        <v>238</v>
      </c>
      <c r="G4842" s="41" t="s">
        <v>239</v>
      </c>
      <c r="H4842" s="65">
        <v>9.81</v>
      </c>
      <c r="I4842" t="s">
        <v>431</v>
      </c>
      <c r="K4842" s="46"/>
      <c r="L4842" s="46" t="s">
        <v>5474</v>
      </c>
      <c r="M4842" t="s">
        <v>583</v>
      </c>
      <c r="N4842" s="40"/>
      <c r="O4842" s="40"/>
      <c r="P4842" s="40"/>
      <c r="Q4842" s="40"/>
      <c r="R4842" s="39"/>
      <c r="S4842" s="39"/>
      <c r="T4842" s="39"/>
      <c r="U4842" s="40"/>
      <c r="V4842" s="39"/>
      <c r="W4842" s="69"/>
      <c r="Y4842" t="s">
        <v>40</v>
      </c>
      <c r="AA4842">
        <v>294</v>
      </c>
      <c r="AB4842" t="b">
        <f>if((W4842=""),false,true)</f>
        <v>0</v>
      </c>
      <c r="AD4842" s="8"/>
    </row>
    <row r="4843" ht="14.25" customHeight="1">
      <c r="A4843" s="38">
        <v>95</v>
      </c>
      <c r="B4843" s="44" t="s">
        <v>1709</v>
      </c>
      <c r="C4843" s="46" t="s">
        <v>5465</v>
      </c>
      <c r="D4843" s="46" t="s">
        <v>5466</v>
      </c>
      <c r="E4843" s="46" t="s">
        <v>1756</v>
      </c>
      <c r="F4843" s="41" t="s">
        <v>238</v>
      </c>
      <c r="G4843" s="41" t="s">
        <v>239</v>
      </c>
      <c r="H4843" s="65">
        <v>9.52</v>
      </c>
      <c r="I4843" t="s">
        <v>431</v>
      </c>
      <c r="K4843" s="46"/>
      <c r="L4843" s="46" t="s">
        <v>5475</v>
      </c>
      <c r="M4843" t="s">
        <v>583</v>
      </c>
      <c r="N4843" s="40"/>
      <c r="O4843" s="40"/>
      <c r="P4843" s="40"/>
      <c r="Q4843" s="40"/>
      <c r="R4843" s="39"/>
      <c r="S4843" s="39"/>
      <c r="T4843" s="39"/>
      <c r="U4843" s="40"/>
      <c r="V4843" s="39"/>
      <c r="W4843" s="69"/>
      <c r="Y4843" t="s">
        <v>40</v>
      </c>
      <c r="AA4843">
        <v>294</v>
      </c>
      <c r="AB4843" t="b">
        <f>if((W4843=""),false,true)</f>
        <v>0</v>
      </c>
      <c r="AD4843" s="8"/>
    </row>
    <row r="4844" ht="14.25" customHeight="1">
      <c r="A4844" s="38">
        <v>95</v>
      </c>
      <c r="B4844" s="44" t="s">
        <v>1711</v>
      </c>
      <c r="C4844" s="46" t="s">
        <v>5465</v>
      </c>
      <c r="D4844" s="46" t="s">
        <v>5466</v>
      </c>
      <c r="E4844" s="46" t="s">
        <v>1756</v>
      </c>
      <c r="F4844" s="41" t="s">
        <v>238</v>
      </c>
      <c r="G4844" s="41" t="s">
        <v>239</v>
      </c>
      <c r="H4844" s="65">
        <v>9.55</v>
      </c>
      <c r="I4844" t="s">
        <v>431</v>
      </c>
      <c r="K4844" s="46"/>
      <c r="L4844" s="46" t="s">
        <v>5476</v>
      </c>
      <c r="M4844" t="s">
        <v>583</v>
      </c>
      <c r="N4844" s="40"/>
      <c r="O4844" s="40"/>
      <c r="P4844" s="40"/>
      <c r="Q4844" s="40"/>
      <c r="R4844" s="39"/>
      <c r="S4844" s="39"/>
      <c r="T4844" s="39"/>
      <c r="U4844" s="40"/>
      <c r="V4844" s="39"/>
      <c r="W4844" s="69"/>
      <c r="Y4844" t="s">
        <v>40</v>
      </c>
      <c r="AA4844">
        <v>294</v>
      </c>
      <c r="AB4844" t="b">
        <f>if((W4844=""),false,true)</f>
        <v>0</v>
      </c>
      <c r="AD4844" s="8"/>
    </row>
    <row r="4845" ht="14.25" customHeight="1">
      <c r="A4845" s="38">
        <v>95</v>
      </c>
      <c r="B4845" s="44" t="s">
        <v>1713</v>
      </c>
      <c r="C4845" s="46" t="s">
        <v>5465</v>
      </c>
      <c r="D4845" s="46" t="s">
        <v>5466</v>
      </c>
      <c r="E4845" s="46" t="s">
        <v>1756</v>
      </c>
      <c r="F4845" s="41" t="s">
        <v>731</v>
      </c>
      <c r="G4845" s="41" t="s">
        <v>767</v>
      </c>
      <c r="H4845" s="65">
        <v>1.2</v>
      </c>
      <c r="I4845" t="s">
        <v>431</v>
      </c>
      <c r="K4845" s="46"/>
      <c r="L4845" s="46" t="s">
        <v>5477</v>
      </c>
      <c r="M4845" t="s">
        <v>583</v>
      </c>
      <c r="N4845" s="40"/>
      <c r="O4845" s="40"/>
      <c r="P4845" s="40"/>
      <c r="Q4845" s="40"/>
      <c r="R4845" s="39"/>
      <c r="S4845" s="39"/>
      <c r="T4845" s="39"/>
      <c r="U4845" s="40"/>
      <c r="V4845" s="39"/>
      <c r="W4845" s="69"/>
      <c r="Y4845" t="s">
        <v>40</v>
      </c>
      <c r="AA4845">
        <v>294</v>
      </c>
      <c r="AB4845" t="b">
        <f>if((W4845=""),false,true)</f>
        <v>0</v>
      </c>
      <c r="AD4845" s="8"/>
    </row>
    <row r="4846" ht="14.25" customHeight="1">
      <c r="A4846" s="38">
        <v>95</v>
      </c>
      <c r="B4846" s="44" t="s">
        <v>1715</v>
      </c>
      <c r="C4846" s="46" t="s">
        <v>5465</v>
      </c>
      <c r="D4846" s="46" t="s">
        <v>5466</v>
      </c>
      <c r="E4846" s="46" t="s">
        <v>1756</v>
      </c>
      <c r="F4846" s="41" t="s">
        <v>731</v>
      </c>
      <c r="G4846" s="41" t="s">
        <v>767</v>
      </c>
      <c r="H4846" s="65">
        <v>1.67</v>
      </c>
      <c r="I4846" t="s">
        <v>431</v>
      </c>
      <c r="K4846" s="46"/>
      <c r="L4846" s="46" t="s">
        <v>5478</v>
      </c>
      <c r="M4846" t="s">
        <v>583</v>
      </c>
      <c r="N4846" s="40"/>
      <c r="O4846" s="40"/>
      <c r="P4846" s="40"/>
      <c r="Q4846" s="40"/>
      <c r="R4846" s="39"/>
      <c r="S4846" s="39"/>
      <c r="T4846" s="39"/>
      <c r="U4846" s="40"/>
      <c r="V4846" s="39"/>
      <c r="W4846" s="69"/>
      <c r="Y4846" t="s">
        <v>40</v>
      </c>
      <c r="AA4846">
        <v>294</v>
      </c>
      <c r="AB4846" t="b">
        <f>if((W4846=""),false,true)</f>
        <v>0</v>
      </c>
      <c r="AD4846" s="8"/>
    </row>
    <row r="4847" ht="14.25" customHeight="1">
      <c r="A4847" s="38">
        <v>95</v>
      </c>
      <c r="B4847" s="44" t="s">
        <v>1717</v>
      </c>
      <c r="C4847" s="46" t="s">
        <v>5465</v>
      </c>
      <c r="D4847" s="46" t="s">
        <v>5466</v>
      </c>
      <c r="E4847" s="46" t="s">
        <v>1756</v>
      </c>
      <c r="F4847" s="41" t="s">
        <v>731</v>
      </c>
      <c r="G4847" s="41" t="s">
        <v>767</v>
      </c>
      <c r="H4847" s="65">
        <v>1.37</v>
      </c>
      <c r="I4847" t="s">
        <v>431</v>
      </c>
      <c r="K4847" s="46"/>
      <c r="L4847" s="46" t="s">
        <v>5479</v>
      </c>
      <c r="M4847" t="s">
        <v>583</v>
      </c>
      <c r="N4847" s="40"/>
      <c r="O4847" s="40"/>
      <c r="P4847" s="40"/>
      <c r="Q4847" s="40"/>
      <c r="R4847" s="39"/>
      <c r="S4847" s="39"/>
      <c r="T4847" s="39"/>
      <c r="U4847" s="40"/>
      <c r="V4847" s="39"/>
      <c r="W4847" s="69"/>
      <c r="Y4847" t="s">
        <v>40</v>
      </c>
      <c r="AA4847">
        <v>294</v>
      </c>
      <c r="AB4847" t="b">
        <f>if((W4847=""),false,true)</f>
        <v>0</v>
      </c>
      <c r="AD4847" s="8"/>
    </row>
    <row r="4848" ht="14.25" customHeight="1">
      <c r="A4848" s="38">
        <v>1031</v>
      </c>
      <c r="B4848" s="46" t="s">
        <v>5480</v>
      </c>
      <c r="C4848" s="46" t="s">
        <v>5481</v>
      </c>
      <c r="D4848" s="46" t="s">
        <v>5482</v>
      </c>
      <c r="E4848" s="46" t="s">
        <v>5483</v>
      </c>
      <c r="F4848" s="46" t="s">
        <v>485</v>
      </c>
      <c r="G4848" s="7" t="s">
        <v>665</v>
      </c>
      <c r="H4848">
        <v>0.006593247119116</v>
      </c>
      <c r="I4848" t="s">
        <v>37</v>
      </c>
      <c r="K4848" t="s">
        <v>43</v>
      </c>
      <c r="L4848" s="46" t="s">
        <v>5484</v>
      </c>
      <c r="M4848" t="s">
        <v>39</v>
      </c>
      <c r="N4848" s="40"/>
      <c r="O4848" s="40"/>
      <c r="P4848" s="40"/>
      <c r="Q4848" s="40"/>
      <c r="R4848" s="39"/>
      <c r="S4848" s="39"/>
      <c r="T4848" s="39"/>
      <c r="U4848" s="40"/>
      <c r="V4848" s="39"/>
      <c r="W4848" s="69"/>
      <c r="Y4848" t="s">
        <v>40</v>
      </c>
      <c r="AA4848" s="54">
        <v>6453</v>
      </c>
      <c r="AB4848" t="b">
        <f>if((W4848=""),false,true)</f>
        <v>0</v>
      </c>
    </row>
    <row r="4849" ht="14.25" customHeight="1">
      <c r="A4849" s="38">
        <v>1031</v>
      </c>
      <c r="B4849" s="46" t="s">
        <v>5480</v>
      </c>
      <c r="C4849" s="46" t="s">
        <v>5481</v>
      </c>
      <c r="D4849" s="46" t="s">
        <v>5482</v>
      </c>
      <c r="E4849" s="46" t="s">
        <v>5483</v>
      </c>
      <c r="F4849" s="46" t="s">
        <v>521</v>
      </c>
      <c r="G4849" s="7" t="s">
        <v>522</v>
      </c>
      <c r="H4849">
        <v>0.036619562379443</v>
      </c>
      <c r="I4849" t="s">
        <v>37</v>
      </c>
      <c r="K4849" t="s">
        <v>43</v>
      </c>
      <c r="L4849" s="46" t="s">
        <v>5484</v>
      </c>
      <c r="M4849" t="s">
        <v>39</v>
      </c>
      <c r="N4849" s="40"/>
      <c r="O4849" s="40"/>
      <c r="P4849" s="40"/>
      <c r="Q4849" s="40"/>
      <c r="R4849" s="39"/>
      <c r="S4849" s="39"/>
      <c r="T4849" s="39"/>
      <c r="U4849" s="40"/>
      <c r="V4849" s="39"/>
      <c r="W4849" s="69"/>
      <c r="Y4849" t="s">
        <v>40</v>
      </c>
      <c r="AA4849" s="54">
        <v>6453</v>
      </c>
      <c r="AB4849" t="b">
        <f>if((W4849=""),false,true)</f>
        <v>0</v>
      </c>
    </row>
    <row r="4850" ht="14.25" customHeight="1">
      <c r="A4850" s="38">
        <v>1031</v>
      </c>
      <c r="B4850" s="46" t="s">
        <v>5480</v>
      </c>
      <c r="C4850" s="46" t="s">
        <v>5481</v>
      </c>
      <c r="D4850" s="46" t="s">
        <v>5482</v>
      </c>
      <c r="E4850" s="46" t="s">
        <v>5483</v>
      </c>
      <c r="F4850" s="46" t="s">
        <v>547</v>
      </c>
      <c r="G4850" s="7" t="s">
        <v>5485</v>
      </c>
      <c r="H4850">
        <v>0.011441074897292</v>
      </c>
      <c r="I4850" t="s">
        <v>37</v>
      </c>
      <c r="K4850" t="s">
        <v>43</v>
      </c>
      <c r="L4850" s="46" t="s">
        <v>5484</v>
      </c>
      <c r="M4850" t="s">
        <v>39</v>
      </c>
      <c r="N4850" s="40"/>
      <c r="O4850" s="40"/>
      <c r="P4850" s="40"/>
      <c r="Q4850" s="40"/>
      <c r="R4850" s="39"/>
      <c r="S4850" s="39"/>
      <c r="T4850" s="39"/>
      <c r="U4850" s="40"/>
      <c r="V4850" s="39"/>
      <c r="W4850" s="69"/>
      <c r="Y4850" t="s">
        <v>40</v>
      </c>
      <c r="AA4850" s="54">
        <v>6453</v>
      </c>
      <c r="AB4850" t="b">
        <f>if((W4850=""),false,true)</f>
        <v>0</v>
      </c>
    </row>
    <row r="4851" ht="14.25" customHeight="1">
      <c r="A4851" s="38">
        <v>1031</v>
      </c>
      <c r="B4851" s="46" t="s">
        <v>5480</v>
      </c>
      <c r="C4851" s="46" t="s">
        <v>5481</v>
      </c>
      <c r="D4851" s="46" t="s">
        <v>5482</v>
      </c>
      <c r="E4851" s="46" t="s">
        <v>5483</v>
      </c>
      <c r="F4851" s="46" t="s">
        <v>594</v>
      </c>
      <c r="G4851" s="7" t="s">
        <v>5486</v>
      </c>
      <c r="H4851">
        <v>0.010208121377365</v>
      </c>
      <c r="I4851" t="s">
        <v>37</v>
      </c>
      <c r="K4851" t="s">
        <v>43</v>
      </c>
      <c r="L4851" s="46" t="s">
        <v>5484</v>
      </c>
      <c r="M4851" t="s">
        <v>39</v>
      </c>
      <c r="N4851" s="40"/>
      <c r="O4851" s="40"/>
      <c r="P4851" s="40"/>
      <c r="Q4851" s="40"/>
      <c r="R4851" s="39"/>
      <c r="S4851" s="39"/>
      <c r="T4851" s="39"/>
      <c r="U4851" s="40"/>
      <c r="V4851" s="39"/>
      <c r="W4851" s="69"/>
      <c r="Y4851" t="s">
        <v>40</v>
      </c>
      <c r="AA4851" s="54">
        <v>6453</v>
      </c>
      <c r="AB4851" t="b">
        <f>if((W4851=""),false,true)</f>
        <v>0</v>
      </c>
    </row>
    <row r="4852" ht="14.25" customHeight="1">
      <c r="A4852" s="38">
        <v>1031</v>
      </c>
      <c r="B4852" s="46" t="s">
        <v>5480</v>
      </c>
      <c r="C4852" s="46" t="s">
        <v>5481</v>
      </c>
      <c r="D4852" s="46" t="s">
        <v>5482</v>
      </c>
      <c r="E4852" s="46" t="s">
        <v>5483</v>
      </c>
      <c r="F4852" s="46" t="s">
        <v>598</v>
      </c>
      <c r="G4852" s="7" t="s">
        <v>667</v>
      </c>
      <c r="H4852">
        <v>0.009773643435147</v>
      </c>
      <c r="I4852" t="s">
        <v>37</v>
      </c>
      <c r="K4852" t="s">
        <v>43</v>
      </c>
      <c r="L4852" s="46" t="s">
        <v>5484</v>
      </c>
      <c r="M4852" t="s">
        <v>39</v>
      </c>
      <c r="N4852" s="40"/>
      <c r="O4852" s="40"/>
      <c r="P4852" s="40"/>
      <c r="Q4852" s="40"/>
      <c r="R4852" s="39"/>
      <c r="S4852" s="39"/>
      <c r="T4852" s="39"/>
      <c r="U4852" s="40"/>
      <c r="V4852" s="39"/>
      <c r="W4852" s="69"/>
      <c r="Y4852" t="s">
        <v>40</v>
      </c>
      <c r="AA4852" s="54">
        <v>6453</v>
      </c>
      <c r="AB4852" t="b">
        <f>if((W4852=""),false,true)</f>
        <v>0</v>
      </c>
    </row>
    <row r="4853" ht="14.25" customHeight="1">
      <c r="A4853" s="38">
        <v>1031</v>
      </c>
      <c r="B4853" s="46" t="s">
        <v>5480</v>
      </c>
      <c r="C4853" s="46" t="s">
        <v>5481</v>
      </c>
      <c r="D4853" s="46" t="s">
        <v>5482</v>
      </c>
      <c r="E4853" s="46" t="s">
        <v>5483</v>
      </c>
      <c r="F4853" s="46" t="s">
        <v>35</v>
      </c>
      <c r="G4853" s="7" t="s">
        <v>668</v>
      </c>
      <c r="H4853">
        <v>0.010762647709653</v>
      </c>
      <c r="I4853" t="s">
        <v>37</v>
      </c>
      <c r="K4853" t="s">
        <v>43</v>
      </c>
      <c r="L4853" s="46" t="s">
        <v>5484</v>
      </c>
      <c r="M4853" t="s">
        <v>39</v>
      </c>
      <c r="N4853" s="40"/>
      <c r="O4853" s="40"/>
      <c r="P4853" s="40"/>
      <c r="Q4853" s="40"/>
      <c r="R4853" s="39"/>
      <c r="S4853" s="39"/>
      <c r="T4853" s="39"/>
      <c r="U4853" s="40"/>
      <c r="V4853" s="39"/>
      <c r="W4853" s="69"/>
      <c r="Y4853" t="s">
        <v>40</v>
      </c>
      <c r="AA4853" s="54">
        <v>6453</v>
      </c>
      <c r="AB4853" t="b">
        <f>if((W4853=""),false,true)</f>
        <v>0</v>
      </c>
    </row>
    <row r="4854" ht="14.25" customHeight="1">
      <c r="A4854" s="38">
        <v>1031</v>
      </c>
      <c r="B4854" s="46" t="s">
        <v>5480</v>
      </c>
      <c r="C4854" s="46" t="s">
        <v>5481</v>
      </c>
      <c r="D4854" s="46" t="s">
        <v>5482</v>
      </c>
      <c r="E4854" s="46" t="s">
        <v>5483</v>
      </c>
      <c r="F4854" s="46" t="s">
        <v>669</v>
      </c>
      <c r="G4854" s="7" t="s">
        <v>5487</v>
      </c>
      <c r="H4854">
        <v>0.008097751936883</v>
      </c>
      <c r="I4854" t="s">
        <v>37</v>
      </c>
      <c r="K4854" t="s">
        <v>43</v>
      </c>
      <c r="L4854" s="46" t="s">
        <v>5484</v>
      </c>
      <c r="M4854" t="s">
        <v>39</v>
      </c>
      <c r="N4854" s="40"/>
      <c r="O4854" s="40"/>
      <c r="P4854" s="40"/>
      <c r="Q4854" s="40"/>
      <c r="R4854" s="39"/>
      <c r="S4854" s="39"/>
      <c r="T4854" s="39"/>
      <c r="U4854" s="40"/>
      <c r="V4854" s="39"/>
      <c r="W4854" s="69"/>
      <c r="Y4854" t="s">
        <v>40</v>
      </c>
      <c r="AA4854" s="54">
        <v>6453</v>
      </c>
      <c r="AB4854" t="b">
        <f>if((W4854=""),false,true)</f>
        <v>0</v>
      </c>
    </row>
    <row r="4855" ht="14.25" customHeight="1">
      <c r="A4855" s="38">
        <v>1031</v>
      </c>
      <c r="B4855" s="46" t="s">
        <v>5480</v>
      </c>
      <c r="C4855" s="46" t="s">
        <v>5481</v>
      </c>
      <c r="D4855" s="46" t="s">
        <v>5482</v>
      </c>
      <c r="E4855" s="46" t="s">
        <v>5483</v>
      </c>
      <c r="F4855" s="46" t="s">
        <v>580</v>
      </c>
      <c r="G4855" s="7" t="s">
        <v>581</v>
      </c>
      <c r="H4855">
        <v>0.006350019806567</v>
      </c>
      <c r="I4855" t="s">
        <v>37</v>
      </c>
      <c r="K4855" t="s">
        <v>43</v>
      </c>
      <c r="L4855" s="46" t="s">
        <v>5484</v>
      </c>
      <c r="M4855" t="s">
        <v>39</v>
      </c>
      <c r="N4855" s="40"/>
      <c r="O4855" s="40"/>
      <c r="P4855" s="40"/>
      <c r="Q4855" s="40"/>
      <c r="R4855" s="39"/>
      <c r="S4855" s="39"/>
      <c r="T4855" s="39"/>
      <c r="U4855" s="40"/>
      <c r="V4855" s="39"/>
      <c r="W4855" s="69"/>
      <c r="Y4855" t="s">
        <v>40</v>
      </c>
      <c r="AA4855" s="54">
        <v>6453</v>
      </c>
      <c r="AB4855" t="b">
        <f>if((W4855=""),false,true)</f>
        <v>0</v>
      </c>
    </row>
    <row r="4856" ht="14.25" customHeight="1">
      <c r="A4856" s="38">
        <v>1031</v>
      </c>
      <c r="B4856" s="46" t="s">
        <v>5480</v>
      </c>
      <c r="C4856" s="46" t="s">
        <v>5481</v>
      </c>
      <c r="D4856" s="46" t="s">
        <v>5482</v>
      </c>
      <c r="E4856" s="46" t="s">
        <v>5483</v>
      </c>
      <c r="F4856" s="46" t="s">
        <v>671</v>
      </c>
      <c r="G4856" s="7" t="s">
        <v>672</v>
      </c>
      <c r="H4856">
        <v>0.005512575383097</v>
      </c>
      <c r="I4856" t="s">
        <v>37</v>
      </c>
      <c r="K4856" t="s">
        <v>43</v>
      </c>
      <c r="L4856" s="46" t="s">
        <v>5484</v>
      </c>
      <c r="M4856" t="s">
        <v>39</v>
      </c>
      <c r="N4856" s="40"/>
      <c r="O4856" s="40"/>
      <c r="P4856" s="40"/>
      <c r="Q4856" s="40"/>
      <c r="R4856" s="39"/>
      <c r="S4856" s="39"/>
      <c r="T4856" s="39"/>
      <c r="U4856" s="40"/>
      <c r="V4856" s="39"/>
      <c r="W4856" s="69"/>
      <c r="Y4856" t="s">
        <v>40</v>
      </c>
      <c r="AA4856" s="54">
        <v>6453</v>
      </c>
      <c r="AB4856" t="b">
        <f>if((W4856=""),false,true)</f>
        <v>0</v>
      </c>
    </row>
    <row r="4857" ht="14.25" customHeight="1">
      <c r="A4857" s="38">
        <v>1031</v>
      </c>
      <c r="B4857" s="46" t="s">
        <v>5480</v>
      </c>
      <c r="C4857" s="46" t="s">
        <v>5481</v>
      </c>
      <c r="D4857" s="46" t="s">
        <v>5482</v>
      </c>
      <c r="E4857" s="46" t="s">
        <v>5483</v>
      </c>
      <c r="F4857" s="46" t="s">
        <v>673</v>
      </c>
      <c r="G4857" s="7" t="s">
        <v>674</v>
      </c>
      <c r="H4857">
        <v>0.007639242108265</v>
      </c>
      <c r="I4857" t="s">
        <v>37</v>
      </c>
      <c r="K4857" t="s">
        <v>43</v>
      </c>
      <c r="L4857" s="46" t="s">
        <v>5484</v>
      </c>
      <c r="M4857" t="s">
        <v>39</v>
      </c>
      <c r="N4857" s="40"/>
      <c r="O4857" s="40"/>
      <c r="P4857" s="40"/>
      <c r="Q4857" s="40"/>
      <c r="R4857" s="39"/>
      <c r="S4857" s="39"/>
      <c r="T4857" s="39"/>
      <c r="U4857" s="40"/>
      <c r="V4857" s="39"/>
      <c r="W4857" s="69"/>
      <c r="Y4857" t="s">
        <v>40</v>
      </c>
      <c r="AA4857" s="54">
        <v>6453</v>
      </c>
      <c r="AB4857" t="b">
        <f>if((W4857=""),false,true)</f>
        <v>0</v>
      </c>
    </row>
    <row r="4858" ht="14.25" customHeight="1">
      <c r="A4858" s="38">
        <v>1031</v>
      </c>
      <c r="B4858" s="46" t="s">
        <v>5480</v>
      </c>
      <c r="C4858" s="46" t="s">
        <v>5481</v>
      </c>
      <c r="D4858" s="46" t="s">
        <v>5482</v>
      </c>
      <c r="E4858" s="46" t="s">
        <v>5483</v>
      </c>
      <c r="F4858" s="46" t="s">
        <v>677</v>
      </c>
      <c r="G4858" s="7" t="s">
        <v>678</v>
      </c>
      <c r="H4858">
        <v>0.006232524027976</v>
      </c>
      <c r="I4858" t="s">
        <v>37</v>
      </c>
      <c r="K4858" t="s">
        <v>43</v>
      </c>
      <c r="L4858" s="46" t="s">
        <v>5484</v>
      </c>
      <c r="M4858" t="s">
        <v>39</v>
      </c>
      <c r="N4858" s="40"/>
      <c r="O4858" s="40"/>
      <c r="P4858" s="40"/>
      <c r="Q4858" s="40"/>
      <c r="R4858" s="39"/>
      <c r="S4858" s="39"/>
      <c r="T4858" s="39"/>
      <c r="U4858" s="40"/>
      <c r="V4858" s="39"/>
      <c r="W4858" s="69"/>
      <c r="Y4858" t="s">
        <v>40</v>
      </c>
      <c r="AA4858" s="54">
        <v>6453</v>
      </c>
      <c r="AB4858" t="b">
        <f>if((W4858=""),false,true)</f>
        <v>0</v>
      </c>
    </row>
    <row r="4859" ht="14.25" customHeight="1">
      <c r="A4859" s="38">
        <v>1031</v>
      </c>
      <c r="B4859" s="46" t="s">
        <v>5480</v>
      </c>
      <c r="C4859" s="46" t="s">
        <v>5481</v>
      </c>
      <c r="D4859" s="46" t="s">
        <v>5482</v>
      </c>
      <c r="E4859" s="46" t="s">
        <v>5483</v>
      </c>
      <c r="F4859" s="46" t="s">
        <v>679</v>
      </c>
      <c r="G4859" s="7" t="s">
        <v>1119</v>
      </c>
      <c r="H4859">
        <v>0.004372673564774</v>
      </c>
      <c r="I4859" t="s">
        <v>37</v>
      </c>
      <c r="K4859" t="s">
        <v>43</v>
      </c>
      <c r="L4859" s="46" t="s">
        <v>5484</v>
      </c>
      <c r="M4859" t="s">
        <v>39</v>
      </c>
      <c r="N4859" s="40"/>
      <c r="O4859" s="40"/>
      <c r="P4859" s="40"/>
      <c r="Q4859" s="40"/>
      <c r="R4859" s="39"/>
      <c r="S4859" s="39"/>
      <c r="T4859" s="39"/>
      <c r="U4859" s="40"/>
      <c r="V4859" s="39"/>
      <c r="W4859" s="69"/>
      <c r="Y4859" t="s">
        <v>40</v>
      </c>
      <c r="AA4859" s="54">
        <v>6453</v>
      </c>
      <c r="AB4859" t="b">
        <f>if((W4859=""),false,true)</f>
        <v>0</v>
      </c>
    </row>
    <row r="4860" ht="14.25" customHeight="1">
      <c r="A4860" s="38">
        <v>1031</v>
      </c>
      <c r="B4860" s="46" t="s">
        <v>5480</v>
      </c>
      <c r="C4860" s="46" t="s">
        <v>5481</v>
      </c>
      <c r="D4860" s="46" t="s">
        <v>5482</v>
      </c>
      <c r="E4860" s="46" t="s">
        <v>5483</v>
      </c>
      <c r="F4860" s="46" t="s">
        <v>3769</v>
      </c>
      <c r="G4860" s="7" t="s">
        <v>3770</v>
      </c>
      <c r="H4860">
        <v>0.007297541271974</v>
      </c>
      <c r="I4860" t="s">
        <v>37</v>
      </c>
      <c r="K4860" t="s">
        <v>43</v>
      </c>
      <c r="L4860" s="46" t="s">
        <v>5484</v>
      </c>
      <c r="M4860" t="s">
        <v>39</v>
      </c>
      <c r="N4860" s="40"/>
      <c r="O4860" s="40"/>
      <c r="P4860" s="40"/>
      <c r="Q4860" s="40"/>
      <c r="R4860" s="39"/>
      <c r="S4860" s="39"/>
      <c r="T4860" s="39"/>
      <c r="U4860" s="40"/>
      <c r="V4860" s="39"/>
      <c r="W4860" s="69"/>
      <c r="Y4860" t="s">
        <v>40</v>
      </c>
      <c r="AA4860" s="54">
        <v>6453</v>
      </c>
      <c r="AB4860" t="b">
        <f>if((W4860=""),false,true)</f>
        <v>0</v>
      </c>
    </row>
    <row r="4861" ht="14.25" customHeight="1">
      <c r="A4861" s="38">
        <v>1031</v>
      </c>
      <c r="B4861" s="46" t="s">
        <v>5480</v>
      </c>
      <c r="C4861" s="46" t="s">
        <v>5481</v>
      </c>
      <c r="D4861" s="46" t="s">
        <v>5482</v>
      </c>
      <c r="E4861" s="46" t="s">
        <v>5483</v>
      </c>
      <c r="F4861" s="46" t="s">
        <v>681</v>
      </c>
      <c r="G4861" s="7" t="s">
        <v>1120</v>
      </c>
      <c r="H4861">
        <v>0.004921143277049</v>
      </c>
      <c r="I4861" t="s">
        <v>37</v>
      </c>
      <c r="K4861" t="s">
        <v>43</v>
      </c>
      <c r="L4861" s="46" t="s">
        <v>5484</v>
      </c>
      <c r="M4861" t="s">
        <v>39</v>
      </c>
      <c r="N4861" s="40"/>
      <c r="O4861" s="40"/>
      <c r="P4861" s="40"/>
      <c r="Q4861" s="40"/>
      <c r="R4861" s="39"/>
      <c r="S4861" s="39"/>
      <c r="T4861" s="39"/>
      <c r="U4861" s="40"/>
      <c r="V4861" s="39"/>
      <c r="W4861" s="69"/>
      <c r="Y4861" t="s">
        <v>40</v>
      </c>
      <c r="AA4861" s="54">
        <v>6453</v>
      </c>
      <c r="AB4861" t="b">
        <f>if((W4861=""),false,true)</f>
        <v>0</v>
      </c>
    </row>
    <row r="4862" ht="14.25" customHeight="1">
      <c r="A4862" s="38">
        <v>1031</v>
      </c>
      <c r="B4862" s="46" t="s">
        <v>5480</v>
      </c>
      <c r="C4862" s="46" t="s">
        <v>5481</v>
      </c>
      <c r="D4862" s="46" t="s">
        <v>5482</v>
      </c>
      <c r="E4862" s="46" t="s">
        <v>5483</v>
      </c>
      <c r="F4862" s="46" t="s">
        <v>683</v>
      </c>
      <c r="G4862" s="7" t="s">
        <v>684</v>
      </c>
      <c r="H4862">
        <v>0.006123352287577</v>
      </c>
      <c r="I4862" t="s">
        <v>37</v>
      </c>
      <c r="K4862" t="s">
        <v>43</v>
      </c>
      <c r="L4862" s="46" t="s">
        <v>5484</v>
      </c>
      <c r="M4862" t="s">
        <v>39</v>
      </c>
      <c r="N4862" s="40"/>
      <c r="O4862" s="40"/>
      <c r="P4862" s="40"/>
      <c r="Q4862" s="40"/>
      <c r="R4862" s="39"/>
      <c r="S4862" s="39"/>
      <c r="T4862" s="39"/>
      <c r="U4862" s="40"/>
      <c r="V4862" s="39"/>
      <c r="W4862" s="69"/>
      <c r="Y4862" t="s">
        <v>40</v>
      </c>
      <c r="AA4862" s="54">
        <v>6453</v>
      </c>
      <c r="AB4862" t="b">
        <f>if((W4862=""),false,true)</f>
        <v>0</v>
      </c>
    </row>
    <row r="4863" ht="14.25" customHeight="1">
      <c r="A4863" s="38">
        <v>1031</v>
      </c>
      <c r="B4863" s="46" t="s">
        <v>5480</v>
      </c>
      <c r="C4863" s="46" t="s">
        <v>5481</v>
      </c>
      <c r="D4863" s="46" t="s">
        <v>5482</v>
      </c>
      <c r="E4863" s="46" t="s">
        <v>5483</v>
      </c>
      <c r="F4863" s="46" t="s">
        <v>584</v>
      </c>
      <c r="G4863" s="7" t="s">
        <v>988</v>
      </c>
      <c r="H4863">
        <v>0.004318189950298</v>
      </c>
      <c r="I4863" t="s">
        <v>37</v>
      </c>
      <c r="K4863" t="s">
        <v>43</v>
      </c>
      <c r="L4863" s="46" t="s">
        <v>5484</v>
      </c>
      <c r="M4863" t="s">
        <v>39</v>
      </c>
      <c r="N4863" s="40"/>
      <c r="O4863" s="40"/>
      <c r="P4863" s="40"/>
      <c r="Q4863" s="40"/>
      <c r="R4863" s="39"/>
      <c r="S4863" s="39"/>
      <c r="T4863" s="39"/>
      <c r="U4863" s="40"/>
      <c r="V4863" s="39"/>
      <c r="W4863" s="69"/>
      <c r="Y4863" t="s">
        <v>40</v>
      </c>
      <c r="AA4863" s="54">
        <v>6453</v>
      </c>
      <c r="AB4863" t="b">
        <f>if((W4863=""),false,true)</f>
        <v>0</v>
      </c>
    </row>
    <row r="4864" ht="14.25" customHeight="1">
      <c r="A4864" s="38">
        <v>1031</v>
      </c>
      <c r="B4864" s="46" t="s">
        <v>5480</v>
      </c>
      <c r="C4864" s="46" t="s">
        <v>5481</v>
      </c>
      <c r="D4864" s="46" t="s">
        <v>5482</v>
      </c>
      <c r="E4864" s="46" t="s">
        <v>5483</v>
      </c>
      <c r="F4864" s="7" t="s">
        <v>1832</v>
      </c>
      <c r="G4864" s="7" t="s">
        <v>1833</v>
      </c>
      <c r="H4864">
        <v>0.001813762223516</v>
      </c>
      <c r="I4864" t="s">
        <v>37</v>
      </c>
      <c r="K4864" t="s">
        <v>43</v>
      </c>
      <c r="L4864" s="46" t="s">
        <v>5484</v>
      </c>
      <c r="M4864" t="s">
        <v>39</v>
      </c>
      <c r="N4864" s="40"/>
      <c r="O4864" s="40"/>
      <c r="P4864" s="40"/>
      <c r="Q4864" s="40"/>
      <c r="R4864" s="39"/>
      <c r="S4864" s="39"/>
      <c r="T4864" s="39"/>
      <c r="U4864" s="40"/>
      <c r="V4864" s="39"/>
      <c r="W4864" s="69"/>
      <c r="Y4864" t="s">
        <v>40</v>
      </c>
      <c r="AA4864" s="54">
        <v>6453</v>
      </c>
      <c r="AB4864" t="b">
        <f>if((W4864=""),false,true)</f>
        <v>0</v>
      </c>
    </row>
    <row r="4865" ht="14.25" customHeight="1">
      <c r="A4865" s="38">
        <v>1031</v>
      </c>
      <c r="B4865" s="46" t="s">
        <v>5480</v>
      </c>
      <c r="C4865" s="46" t="s">
        <v>5481</v>
      </c>
      <c r="D4865" s="46" t="s">
        <v>5482</v>
      </c>
      <c r="E4865" s="46" t="s">
        <v>5483</v>
      </c>
      <c r="F4865" s="46" t="s">
        <v>685</v>
      </c>
      <c r="G4865" s="7" t="s">
        <v>686</v>
      </c>
      <c r="H4865">
        <v>0.005536005212524</v>
      </c>
      <c r="I4865" t="s">
        <v>37</v>
      </c>
      <c r="K4865" t="s">
        <v>43</v>
      </c>
      <c r="L4865" s="46" t="s">
        <v>5484</v>
      </c>
      <c r="M4865" t="s">
        <v>39</v>
      </c>
      <c r="N4865" s="40"/>
      <c r="O4865" s="40"/>
      <c r="P4865" s="40"/>
      <c r="Q4865" s="40"/>
      <c r="R4865" s="39"/>
      <c r="S4865" s="39"/>
      <c r="T4865" s="39"/>
      <c r="U4865" s="40"/>
      <c r="V4865" s="39"/>
      <c r="W4865" s="69"/>
      <c r="Y4865" t="s">
        <v>40</v>
      </c>
      <c r="AA4865" s="54">
        <v>6453</v>
      </c>
      <c r="AB4865" t="b">
        <f>if((W4865=""),false,true)</f>
        <v>0</v>
      </c>
    </row>
    <row r="4866" ht="14.25" customHeight="1">
      <c r="A4866" s="38">
        <v>1031</v>
      </c>
      <c r="B4866" s="46" t="s">
        <v>5480</v>
      </c>
      <c r="C4866" s="46" t="s">
        <v>5481</v>
      </c>
      <c r="D4866" s="46" t="s">
        <v>5482</v>
      </c>
      <c r="E4866" s="46" t="s">
        <v>5483</v>
      </c>
      <c r="F4866" s="46" t="s">
        <v>687</v>
      </c>
      <c r="G4866" s="7" t="s">
        <v>688</v>
      </c>
      <c r="H4866">
        <v>0.005487157910685</v>
      </c>
      <c r="I4866" t="s">
        <v>37</v>
      </c>
      <c r="K4866" t="s">
        <v>43</v>
      </c>
      <c r="L4866" s="46" t="s">
        <v>5484</v>
      </c>
      <c r="M4866" t="s">
        <v>39</v>
      </c>
      <c r="N4866" s="40"/>
      <c r="O4866" s="40"/>
      <c r="P4866" s="40"/>
      <c r="Q4866" s="40"/>
      <c r="R4866" s="39"/>
      <c r="S4866" s="39"/>
      <c r="T4866" s="39"/>
      <c r="U4866" s="40"/>
      <c r="V4866" s="39"/>
      <c r="W4866" s="69"/>
      <c r="Y4866" t="s">
        <v>40</v>
      </c>
      <c r="AA4866" s="54">
        <v>6453</v>
      </c>
      <c r="AB4866" t="b">
        <f>if((W4866=""),false,true)</f>
        <v>0</v>
      </c>
    </row>
    <row r="4867" ht="14.25" customHeight="1">
      <c r="A4867" s="38">
        <v>1031</v>
      </c>
      <c r="B4867" s="46" t="s">
        <v>5480</v>
      </c>
      <c r="C4867" s="46" t="s">
        <v>5481</v>
      </c>
      <c r="D4867" s="46" t="s">
        <v>5482</v>
      </c>
      <c r="E4867" s="46" t="s">
        <v>5483</v>
      </c>
      <c r="F4867" s="46" t="s">
        <v>586</v>
      </c>
      <c r="G4867" s="7" t="s">
        <v>587</v>
      </c>
      <c r="H4867">
        <v>0.071163149070469</v>
      </c>
      <c r="I4867" t="s">
        <v>37</v>
      </c>
      <c r="K4867" t="s">
        <v>43</v>
      </c>
      <c r="L4867" s="46" t="s">
        <v>5484</v>
      </c>
      <c r="M4867" t="s">
        <v>39</v>
      </c>
      <c r="N4867" s="40"/>
      <c r="O4867" s="40"/>
      <c r="P4867" s="40"/>
      <c r="Q4867" s="40"/>
      <c r="R4867" s="39"/>
      <c r="S4867" s="39"/>
      <c r="T4867" s="39"/>
      <c r="U4867" s="40"/>
      <c r="V4867" s="39"/>
      <c r="W4867" s="69"/>
      <c r="Y4867" t="s">
        <v>40</v>
      </c>
      <c r="AA4867" s="54">
        <v>6453</v>
      </c>
      <c r="AB4867" t="b">
        <f>if((W4867=""),false,true)</f>
        <v>0</v>
      </c>
    </row>
    <row r="4868" ht="14.25" customHeight="1">
      <c r="A4868" s="38">
        <v>1031</v>
      </c>
      <c r="B4868" s="46" t="s">
        <v>5480</v>
      </c>
      <c r="C4868" s="46" t="s">
        <v>5481</v>
      </c>
      <c r="D4868" s="46" t="s">
        <v>5482</v>
      </c>
      <c r="E4868" s="46" t="s">
        <v>5483</v>
      </c>
      <c r="F4868" s="46" t="s">
        <v>689</v>
      </c>
      <c r="G4868" s="7" t="s">
        <v>2620</v>
      </c>
      <c r="H4868">
        <v>0.03165570785697</v>
      </c>
      <c r="I4868" t="s">
        <v>37</v>
      </c>
      <c r="K4868" t="s">
        <v>43</v>
      </c>
      <c r="L4868" s="46" t="s">
        <v>5484</v>
      </c>
      <c r="M4868" t="s">
        <v>39</v>
      </c>
      <c r="N4868" s="40"/>
      <c r="O4868" s="40"/>
      <c r="P4868" s="40"/>
      <c r="Q4868" s="40"/>
      <c r="R4868" s="39"/>
      <c r="S4868" s="39"/>
      <c r="T4868" s="39"/>
      <c r="U4868" s="40"/>
      <c r="V4868" s="39"/>
      <c r="W4868" s="69"/>
      <c r="Y4868" t="s">
        <v>40</v>
      </c>
      <c r="AA4868" s="54">
        <v>6453</v>
      </c>
      <c r="AB4868" t="b">
        <f>if((W4868=""),false,true)</f>
        <v>0</v>
      </c>
    </row>
    <row r="4869" ht="14.25" customHeight="1">
      <c r="A4869" s="38">
        <v>1031</v>
      </c>
      <c r="B4869" s="46" t="s">
        <v>5480</v>
      </c>
      <c r="C4869" s="46" t="s">
        <v>5481</v>
      </c>
      <c r="D4869" s="46" t="s">
        <v>5482</v>
      </c>
      <c r="E4869" s="46" t="s">
        <v>5483</v>
      </c>
      <c r="F4869" s="62" t="s">
        <v>691</v>
      </c>
      <c r="G4869" s="7" t="s">
        <v>692</v>
      </c>
      <c r="H4869">
        <v>0.13529529345925</v>
      </c>
      <c r="I4869" t="s">
        <v>37</v>
      </c>
      <c r="K4869" t="s">
        <v>43</v>
      </c>
      <c r="L4869" s="46" t="s">
        <v>5484</v>
      </c>
      <c r="M4869" t="s">
        <v>39</v>
      </c>
      <c r="N4869" s="40"/>
      <c r="O4869" s="40"/>
      <c r="P4869" s="40"/>
      <c r="Q4869" s="40"/>
      <c r="R4869" s="39"/>
      <c r="S4869" s="39"/>
      <c r="T4869" s="39"/>
      <c r="U4869" s="40"/>
      <c r="V4869" s="39"/>
      <c r="W4869" s="69"/>
      <c r="Y4869" t="s">
        <v>40</v>
      </c>
      <c r="AA4869" s="54">
        <v>6453</v>
      </c>
      <c r="AB4869" t="b">
        <f>if((W4869=""),false,true)</f>
        <v>0</v>
      </c>
    </row>
    <row r="4870" ht="14.25" customHeight="1">
      <c r="A4870" s="38">
        <v>1031</v>
      </c>
      <c r="B4870" s="46" t="s">
        <v>5480</v>
      </c>
      <c r="C4870" s="46" t="s">
        <v>5481</v>
      </c>
      <c r="D4870" s="46" t="s">
        <v>5482</v>
      </c>
      <c r="E4870" s="46" t="s">
        <v>5483</v>
      </c>
      <c r="F4870" s="46" t="s">
        <v>2407</v>
      </c>
      <c r="G4870" s="7" t="s">
        <v>3094</v>
      </c>
      <c r="H4870">
        <v>0.073143250696253</v>
      </c>
      <c r="I4870" t="s">
        <v>37</v>
      </c>
      <c r="K4870" t="s">
        <v>43</v>
      </c>
      <c r="L4870" s="46" t="s">
        <v>5484</v>
      </c>
      <c r="M4870" t="s">
        <v>39</v>
      </c>
      <c r="N4870" s="40"/>
      <c r="O4870" s="40"/>
      <c r="P4870" s="40"/>
      <c r="Q4870" s="40"/>
      <c r="R4870" s="39"/>
      <c r="S4870" s="39"/>
      <c r="T4870" s="39"/>
      <c r="U4870" s="40"/>
      <c r="V4870" s="39"/>
      <c r="W4870" s="69"/>
      <c r="Y4870" t="s">
        <v>40</v>
      </c>
      <c r="AA4870" s="54">
        <v>6453</v>
      </c>
      <c r="AB4870" t="b">
        <f>if((W4870=""),false,true)</f>
        <v>0</v>
      </c>
    </row>
    <row r="4871" ht="14.25" customHeight="1">
      <c r="A4871" s="38">
        <v>1031</v>
      </c>
      <c r="B4871" s="46" t="s">
        <v>5480</v>
      </c>
      <c r="C4871" s="46" t="s">
        <v>5481</v>
      </c>
      <c r="D4871" s="46" t="s">
        <v>5482</v>
      </c>
      <c r="E4871" s="46" t="s">
        <v>5483</v>
      </c>
      <c r="F4871" s="46" t="s">
        <v>588</v>
      </c>
      <c r="G4871" s="7" t="s">
        <v>989</v>
      </c>
      <c r="H4871">
        <v>0.053139079105284</v>
      </c>
      <c r="I4871" t="s">
        <v>37</v>
      </c>
      <c r="K4871" t="s">
        <v>43</v>
      </c>
      <c r="L4871" s="46" t="s">
        <v>5484</v>
      </c>
      <c r="M4871" t="s">
        <v>39</v>
      </c>
      <c r="N4871" s="40"/>
      <c r="O4871" s="40"/>
      <c r="P4871" s="40"/>
      <c r="Q4871" s="40"/>
      <c r="R4871" s="39"/>
      <c r="S4871" s="39"/>
      <c r="T4871" s="39"/>
      <c r="U4871" s="40"/>
      <c r="V4871" s="39"/>
      <c r="W4871" s="69"/>
      <c r="Y4871" t="s">
        <v>40</v>
      </c>
      <c r="AA4871" s="54">
        <v>6453</v>
      </c>
      <c r="AB4871" t="b">
        <f>if((W4871=""),false,true)</f>
        <v>0</v>
      </c>
    </row>
    <row r="4872" ht="14.25" customHeight="1">
      <c r="A4872" s="38">
        <v>1031</v>
      </c>
      <c r="B4872" s="46" t="s">
        <v>5480</v>
      </c>
      <c r="C4872" s="46" t="s">
        <v>5481</v>
      </c>
      <c r="D4872" s="46" t="s">
        <v>5482</v>
      </c>
      <c r="E4872" s="46" t="s">
        <v>5483</v>
      </c>
      <c r="F4872" s="46" t="s">
        <v>693</v>
      </c>
      <c r="G4872" s="7" t="s">
        <v>4429</v>
      </c>
      <c r="H4872">
        <v>0.058693485862793</v>
      </c>
      <c r="I4872" t="s">
        <v>37</v>
      </c>
      <c r="K4872" t="s">
        <v>43</v>
      </c>
      <c r="L4872" s="46" t="s">
        <v>5484</v>
      </c>
      <c r="M4872" t="s">
        <v>39</v>
      </c>
      <c r="N4872" s="40"/>
      <c r="O4872" s="40"/>
      <c r="P4872" s="40"/>
      <c r="Q4872" s="40"/>
      <c r="R4872" s="39"/>
      <c r="S4872" s="39"/>
      <c r="T4872" s="39"/>
      <c r="U4872" s="40"/>
      <c r="V4872" s="39"/>
      <c r="W4872" s="69"/>
      <c r="Y4872" t="s">
        <v>40</v>
      </c>
      <c r="AA4872" s="54">
        <v>6453</v>
      </c>
      <c r="AB4872" t="b">
        <f>if((W4872=""),false,true)</f>
        <v>0</v>
      </c>
    </row>
    <row r="4873" ht="14.25" customHeight="1">
      <c r="A4873" s="38">
        <v>1031</v>
      </c>
      <c r="B4873" s="46" t="s">
        <v>5480</v>
      </c>
      <c r="C4873" s="46" t="s">
        <v>5481</v>
      </c>
      <c r="D4873" s="46" t="s">
        <v>5482</v>
      </c>
      <c r="E4873" s="46" t="s">
        <v>5483</v>
      </c>
      <c r="F4873" s="46" t="s">
        <v>1601</v>
      </c>
      <c r="G4873" s="7" t="s">
        <v>3371</v>
      </c>
      <c r="H4873">
        <v>0.1912533888747</v>
      </c>
      <c r="I4873" t="s">
        <v>37</v>
      </c>
      <c r="K4873" t="s">
        <v>43</v>
      </c>
      <c r="L4873" s="46" t="s">
        <v>5484</v>
      </c>
      <c r="M4873" t="s">
        <v>39</v>
      </c>
      <c r="N4873" s="40"/>
      <c r="O4873" s="40"/>
      <c r="P4873" s="40"/>
      <c r="Q4873" s="40"/>
      <c r="R4873" s="39"/>
      <c r="S4873" s="39"/>
      <c r="T4873" s="39"/>
      <c r="U4873" s="40"/>
      <c r="V4873" s="39"/>
      <c r="W4873" s="69"/>
      <c r="Y4873" t="s">
        <v>40</v>
      </c>
      <c r="AA4873" s="54">
        <v>6453</v>
      </c>
      <c r="AB4873" t="b">
        <f>if((W4873=""),false,true)</f>
        <v>0</v>
      </c>
    </row>
    <row r="4874" ht="14.25" customHeight="1">
      <c r="A4874" s="38">
        <v>1031</v>
      </c>
      <c r="B4874" s="46" t="s">
        <v>5480</v>
      </c>
      <c r="C4874" s="46" t="s">
        <v>5481</v>
      </c>
      <c r="D4874" s="46" t="s">
        <v>5482</v>
      </c>
      <c r="E4874" s="46" t="s">
        <v>5483</v>
      </c>
      <c r="F4874" s="46" t="s">
        <v>4788</v>
      </c>
      <c r="G4874" s="7" t="s">
        <v>4789</v>
      </c>
      <c r="H4874">
        <v>0.040444264389312</v>
      </c>
      <c r="I4874" t="s">
        <v>37</v>
      </c>
      <c r="K4874" t="s">
        <v>43</v>
      </c>
      <c r="L4874" s="46" t="s">
        <v>5484</v>
      </c>
      <c r="M4874" t="s">
        <v>39</v>
      </c>
      <c r="N4874" s="40"/>
      <c r="O4874" s="40"/>
      <c r="P4874" s="40"/>
      <c r="Q4874" s="40"/>
      <c r="R4874" s="39"/>
      <c r="S4874" s="39"/>
      <c r="T4874" s="39"/>
      <c r="U4874" s="40"/>
      <c r="V4874" s="39"/>
      <c r="W4874" s="69"/>
      <c r="Y4874" t="s">
        <v>40</v>
      </c>
      <c r="AA4874" s="54">
        <v>6453</v>
      </c>
      <c r="AB4874" t="b">
        <f>if((W4874=""),false,true)</f>
        <v>0</v>
      </c>
    </row>
    <row r="4875" ht="14.25" customHeight="1">
      <c r="A4875" s="38">
        <v>1031</v>
      </c>
      <c r="B4875" s="46" t="s">
        <v>5480</v>
      </c>
      <c r="C4875" s="46" t="s">
        <v>5481</v>
      </c>
      <c r="D4875" s="46" t="s">
        <v>5482</v>
      </c>
      <c r="E4875" s="46" t="s">
        <v>5483</v>
      </c>
      <c r="F4875" s="46" t="s">
        <v>695</v>
      </c>
      <c r="G4875" s="7" t="s">
        <v>696</v>
      </c>
      <c r="H4875">
        <v>0.003582913242151</v>
      </c>
      <c r="I4875" t="s">
        <v>37</v>
      </c>
      <c r="K4875" t="s">
        <v>43</v>
      </c>
      <c r="L4875" s="46" t="s">
        <v>5484</v>
      </c>
      <c r="M4875" t="s">
        <v>39</v>
      </c>
      <c r="N4875" s="40"/>
      <c r="O4875" s="40"/>
      <c r="P4875" s="40"/>
      <c r="Q4875" s="40"/>
      <c r="R4875" s="39"/>
      <c r="S4875" s="39"/>
      <c r="T4875" s="39"/>
      <c r="U4875" s="40"/>
      <c r="V4875" s="39"/>
      <c r="W4875" s="69"/>
      <c r="Y4875" t="s">
        <v>40</v>
      </c>
      <c r="AA4875" s="54">
        <v>6453</v>
      </c>
      <c r="AB4875" t="b">
        <f>if((W4875=""),false,true)</f>
        <v>0</v>
      </c>
    </row>
    <row r="4876" ht="14.25" customHeight="1">
      <c r="A4876" s="38">
        <v>1031</v>
      </c>
      <c r="B4876" s="46" t="s">
        <v>5480</v>
      </c>
      <c r="C4876" s="46" t="s">
        <v>5481</v>
      </c>
      <c r="D4876" s="46" t="s">
        <v>5482</v>
      </c>
      <c r="E4876" s="46" t="s">
        <v>5483</v>
      </c>
      <c r="F4876" s="46" t="s">
        <v>2409</v>
      </c>
      <c r="G4876" s="7" t="s">
        <v>4208</v>
      </c>
      <c r="H4876">
        <v>0.13222247239485</v>
      </c>
      <c r="I4876" t="s">
        <v>37</v>
      </c>
      <c r="K4876" t="s">
        <v>43</v>
      </c>
      <c r="L4876" s="46" t="s">
        <v>5484</v>
      </c>
      <c r="M4876" t="s">
        <v>39</v>
      </c>
      <c r="N4876" s="40"/>
      <c r="O4876" s="40"/>
      <c r="P4876" s="40"/>
      <c r="Q4876" s="40"/>
      <c r="R4876" s="39"/>
      <c r="S4876" s="39"/>
      <c r="T4876" s="39"/>
      <c r="U4876" s="40"/>
      <c r="V4876" s="39"/>
      <c r="W4876" s="69"/>
      <c r="Y4876" t="s">
        <v>40</v>
      </c>
      <c r="AA4876" s="54">
        <v>6453</v>
      </c>
      <c r="AB4876" t="b">
        <f>if((W4876=""),false,true)</f>
        <v>0</v>
      </c>
    </row>
    <row r="4877" ht="14.25" customHeight="1">
      <c r="A4877" s="38">
        <v>1031</v>
      </c>
      <c r="B4877" s="46" t="s">
        <v>5480</v>
      </c>
      <c r="C4877" s="46" t="s">
        <v>5481</v>
      </c>
      <c r="D4877" s="46" t="s">
        <v>5482</v>
      </c>
      <c r="E4877" s="46" t="s">
        <v>5483</v>
      </c>
      <c r="F4877" s="62" t="s">
        <v>701</v>
      </c>
      <c r="G4877" s="7" t="s">
        <v>702</v>
      </c>
      <c r="H4877">
        <v>0.003448523455235</v>
      </c>
      <c r="I4877" t="s">
        <v>37</v>
      </c>
      <c r="K4877" t="s">
        <v>43</v>
      </c>
      <c r="L4877" s="46" t="s">
        <v>5484</v>
      </c>
      <c r="M4877" t="s">
        <v>39</v>
      </c>
      <c r="N4877" s="40"/>
      <c r="O4877" s="40"/>
      <c r="P4877" s="40"/>
      <c r="Q4877" s="40"/>
      <c r="R4877" s="39"/>
      <c r="S4877" s="39"/>
      <c r="T4877" s="39"/>
      <c r="U4877" s="40"/>
      <c r="V4877" s="39"/>
      <c r="W4877" s="69"/>
      <c r="Y4877" t="s">
        <v>40</v>
      </c>
      <c r="AA4877" s="54">
        <v>6453</v>
      </c>
      <c r="AB4877" t="b">
        <f>if((W4877=""),false,true)</f>
        <v>0</v>
      </c>
    </row>
    <row r="4878" ht="14.25" customHeight="1">
      <c r="A4878" s="38">
        <v>1031</v>
      </c>
      <c r="B4878" s="46" t="s">
        <v>5480</v>
      </c>
      <c r="C4878" s="46" t="s">
        <v>5481</v>
      </c>
      <c r="D4878" s="46" t="s">
        <v>5482</v>
      </c>
      <c r="E4878" s="46" t="s">
        <v>5483</v>
      </c>
      <c r="F4878" s="46" t="s">
        <v>703</v>
      </c>
      <c r="G4878" s="7" t="s">
        <v>704</v>
      </c>
      <c r="H4878">
        <v>0.010141014793585</v>
      </c>
      <c r="I4878" t="s">
        <v>37</v>
      </c>
      <c r="K4878" t="s">
        <v>43</v>
      </c>
      <c r="L4878" s="46" t="s">
        <v>5484</v>
      </c>
      <c r="M4878" t="s">
        <v>39</v>
      </c>
      <c r="N4878" s="40"/>
      <c r="O4878" s="40"/>
      <c r="P4878" s="40"/>
      <c r="Q4878" s="40"/>
      <c r="R4878" s="39"/>
      <c r="S4878" s="39"/>
      <c r="T4878" s="39"/>
      <c r="U4878" s="40"/>
      <c r="V4878" s="39"/>
      <c r="W4878" s="69"/>
      <c r="Y4878" t="s">
        <v>40</v>
      </c>
      <c r="AA4878" s="54">
        <v>6453</v>
      </c>
      <c r="AB4878" t="b">
        <f>if((W4878=""),false,true)</f>
        <v>0</v>
      </c>
    </row>
    <row r="4879" ht="14.25" customHeight="1">
      <c r="A4879" s="38">
        <v>1031</v>
      </c>
      <c r="B4879" s="46" t="s">
        <v>5480</v>
      </c>
      <c r="C4879" s="46" t="s">
        <v>5481</v>
      </c>
      <c r="D4879" s="46" t="s">
        <v>5482</v>
      </c>
      <c r="E4879" s="46" t="s">
        <v>5483</v>
      </c>
      <c r="F4879" s="46" t="s">
        <v>705</v>
      </c>
      <c r="G4879" s="7" t="s">
        <v>706</v>
      </c>
      <c r="H4879">
        <v>0.019949034802618</v>
      </c>
      <c r="I4879" t="s">
        <v>37</v>
      </c>
      <c r="K4879" t="s">
        <v>43</v>
      </c>
      <c r="L4879" s="46" t="s">
        <v>5484</v>
      </c>
      <c r="M4879" t="s">
        <v>39</v>
      </c>
      <c r="N4879" s="40"/>
      <c r="O4879" s="40"/>
      <c r="P4879" s="40"/>
      <c r="Q4879" s="40"/>
      <c r="R4879" s="39"/>
      <c r="S4879" s="39"/>
      <c r="T4879" s="39"/>
      <c r="U4879" s="40"/>
      <c r="V4879" s="39"/>
      <c r="W4879" s="69"/>
      <c r="Y4879" t="s">
        <v>40</v>
      </c>
      <c r="AA4879" s="54">
        <v>6453</v>
      </c>
      <c r="AB4879" t="b">
        <f>if((W4879=""),false,true)</f>
        <v>0</v>
      </c>
    </row>
    <row r="4880" ht="14.25" customHeight="1">
      <c r="A4880" s="38">
        <v>1031</v>
      </c>
      <c r="B4880" s="46" t="s">
        <v>5480</v>
      </c>
      <c r="C4880" s="46" t="s">
        <v>5481</v>
      </c>
      <c r="D4880" s="46" t="s">
        <v>5482</v>
      </c>
      <c r="E4880" s="46" t="s">
        <v>5483</v>
      </c>
      <c r="F4880" s="46" t="s">
        <v>707</v>
      </c>
      <c r="G4880" s="7" t="s">
        <v>708</v>
      </c>
      <c r="H4880">
        <v>0.007562763115819</v>
      </c>
      <c r="I4880" t="s">
        <v>37</v>
      </c>
      <c r="K4880" t="s">
        <v>43</v>
      </c>
      <c r="L4880" s="46" t="s">
        <v>5484</v>
      </c>
      <c r="M4880" t="s">
        <v>39</v>
      </c>
      <c r="N4880" s="40"/>
      <c r="O4880" s="40"/>
      <c r="P4880" s="40"/>
      <c r="Q4880" s="40"/>
      <c r="R4880" s="39"/>
      <c r="S4880" s="39"/>
      <c r="T4880" s="39"/>
      <c r="U4880" s="40"/>
      <c r="V4880" s="39"/>
      <c r="W4880" s="69"/>
      <c r="Y4880" t="s">
        <v>40</v>
      </c>
      <c r="AA4880" s="54">
        <v>6453</v>
      </c>
      <c r="AB4880" t="b">
        <f>if((W4880=""),false,true)</f>
        <v>0</v>
      </c>
    </row>
    <row r="4881" ht="14.25" customHeight="1">
      <c r="A4881" s="38">
        <v>1031</v>
      </c>
      <c r="B4881" s="46" t="s">
        <v>5480</v>
      </c>
      <c r="C4881" s="46" t="s">
        <v>5481</v>
      </c>
      <c r="D4881" s="46" t="s">
        <v>5482</v>
      </c>
      <c r="E4881" s="46" t="s">
        <v>5483</v>
      </c>
      <c r="F4881" s="46" t="s">
        <v>429</v>
      </c>
      <c r="G4881" s="7" t="s">
        <v>590</v>
      </c>
      <c r="H4881">
        <v>0.006162301100415</v>
      </c>
      <c r="I4881" t="s">
        <v>37</v>
      </c>
      <c r="K4881" t="s">
        <v>43</v>
      </c>
      <c r="L4881" s="46" t="s">
        <v>5484</v>
      </c>
      <c r="M4881" t="s">
        <v>39</v>
      </c>
      <c r="N4881" s="40"/>
      <c r="O4881" s="40"/>
      <c r="P4881" s="40"/>
      <c r="Q4881" s="40"/>
      <c r="R4881" s="39"/>
      <c r="S4881" s="39"/>
      <c r="T4881" s="39"/>
      <c r="U4881" s="40"/>
      <c r="V4881" s="39"/>
      <c r="W4881" s="69"/>
      <c r="Y4881" t="s">
        <v>40</v>
      </c>
      <c r="AA4881" s="54">
        <v>6453</v>
      </c>
      <c r="AB4881" t="b">
        <f>if((W4881=""),false,true)</f>
        <v>0</v>
      </c>
    </row>
    <row r="4882" ht="14.25" customHeight="1">
      <c r="A4882" s="38">
        <v>1031</v>
      </c>
      <c r="B4882" s="46" t="s">
        <v>5480</v>
      </c>
      <c r="C4882" s="46" t="s">
        <v>5481</v>
      </c>
      <c r="D4882" s="46" t="s">
        <v>5482</v>
      </c>
      <c r="E4882" s="46" t="s">
        <v>5483</v>
      </c>
      <c r="F4882" s="46" t="s">
        <v>591</v>
      </c>
      <c r="G4882" s="7" t="s">
        <v>592</v>
      </c>
      <c r="H4882">
        <v>0.069769385504591</v>
      </c>
      <c r="I4882" t="s">
        <v>37</v>
      </c>
      <c r="K4882" t="s">
        <v>43</v>
      </c>
      <c r="L4882" s="46" t="s">
        <v>5484</v>
      </c>
      <c r="M4882" t="s">
        <v>39</v>
      </c>
      <c r="N4882" s="40"/>
      <c r="O4882" s="40"/>
      <c r="P4882" s="40"/>
      <c r="Q4882" s="40"/>
      <c r="R4882" s="39"/>
      <c r="S4882" s="39"/>
      <c r="T4882" s="39"/>
      <c r="U4882" s="40"/>
      <c r="V4882" s="39"/>
      <c r="W4882" s="69"/>
      <c r="Y4882" t="s">
        <v>40</v>
      </c>
      <c r="AA4882" s="54">
        <v>6453</v>
      </c>
      <c r="AB4882" t="b">
        <f>if((W4882=""),false,true)</f>
        <v>0</v>
      </c>
    </row>
    <row r="4883" ht="14.25" customHeight="1">
      <c r="A4883" s="38">
        <v>1031</v>
      </c>
      <c r="B4883" s="46" t="s">
        <v>5480</v>
      </c>
      <c r="C4883" s="46" t="s">
        <v>5481</v>
      </c>
      <c r="D4883" s="46" t="s">
        <v>5482</v>
      </c>
      <c r="E4883" s="46" t="s">
        <v>5483</v>
      </c>
      <c r="F4883" s="62" t="s">
        <v>711</v>
      </c>
      <c r="G4883" s="7" t="s">
        <v>712</v>
      </c>
      <c r="H4883">
        <v>0.00281102568928</v>
      </c>
      <c r="I4883" t="s">
        <v>37</v>
      </c>
      <c r="K4883" t="s">
        <v>43</v>
      </c>
      <c r="L4883" s="46" t="s">
        <v>5484</v>
      </c>
      <c r="M4883" t="s">
        <v>39</v>
      </c>
      <c r="N4883" s="40"/>
      <c r="O4883" s="40"/>
      <c r="P4883" s="40"/>
      <c r="Q4883" s="40"/>
      <c r="R4883" s="39"/>
      <c r="S4883" s="39"/>
      <c r="T4883" s="39"/>
      <c r="U4883" s="40"/>
      <c r="V4883" s="39"/>
      <c r="W4883" s="69"/>
      <c r="Y4883" t="s">
        <v>40</v>
      </c>
      <c r="AA4883" s="54">
        <v>6453</v>
      </c>
      <c r="AB4883" t="b">
        <f>if((W4883=""),false,true)</f>
        <v>0</v>
      </c>
    </row>
    <row r="4884" ht="14.25" customHeight="1">
      <c r="A4884" s="38">
        <v>1031</v>
      </c>
      <c r="B4884" s="46" t="s">
        <v>5480</v>
      </c>
      <c r="C4884" s="46" t="s">
        <v>5481</v>
      </c>
      <c r="D4884" s="46" t="s">
        <v>5482</v>
      </c>
      <c r="E4884" s="46" t="s">
        <v>5483</v>
      </c>
      <c r="F4884" s="62" t="s">
        <v>713</v>
      </c>
      <c r="G4884" s="7" t="s">
        <v>714</v>
      </c>
      <c r="H4884">
        <v>0.00387069305007</v>
      </c>
      <c r="I4884" t="s">
        <v>37</v>
      </c>
      <c r="K4884" t="s">
        <v>43</v>
      </c>
      <c r="L4884" s="46" t="s">
        <v>5484</v>
      </c>
      <c r="M4884" t="s">
        <v>39</v>
      </c>
      <c r="N4884" s="40"/>
      <c r="O4884" s="40"/>
      <c r="P4884" s="40"/>
      <c r="Q4884" s="40"/>
      <c r="R4884" s="39"/>
      <c r="S4884" s="39"/>
      <c r="T4884" s="39"/>
      <c r="U4884" s="40"/>
      <c r="V4884" s="39"/>
      <c r="W4884" s="69"/>
      <c r="Y4884" t="s">
        <v>40</v>
      </c>
      <c r="AA4884" s="54">
        <v>6453</v>
      </c>
      <c r="AB4884" t="b">
        <f>if((W4884=""),false,true)</f>
        <v>0</v>
      </c>
    </row>
    <row r="4885" ht="14.25" customHeight="1">
      <c r="A4885" s="38">
        <v>1031</v>
      </c>
      <c r="B4885" s="46" t="s">
        <v>5480</v>
      </c>
      <c r="C4885" s="46" t="s">
        <v>5481</v>
      </c>
      <c r="D4885" s="46" t="s">
        <v>5482</v>
      </c>
      <c r="E4885" s="46" t="s">
        <v>5483</v>
      </c>
      <c r="F4885" s="62" t="s">
        <v>715</v>
      </c>
      <c r="G4885" s="7" t="s">
        <v>716</v>
      </c>
      <c r="H4885">
        <v>0.002378433515971</v>
      </c>
      <c r="I4885" t="s">
        <v>37</v>
      </c>
      <c r="K4885" t="s">
        <v>43</v>
      </c>
      <c r="L4885" s="46" t="s">
        <v>5484</v>
      </c>
      <c r="M4885" t="s">
        <v>39</v>
      </c>
      <c r="N4885" s="40"/>
      <c r="O4885" s="40"/>
      <c r="P4885" s="40"/>
      <c r="Q4885" s="40"/>
      <c r="R4885" s="39"/>
      <c r="S4885" s="39"/>
      <c r="T4885" s="39"/>
      <c r="U4885" s="40"/>
      <c r="V4885" s="39"/>
      <c r="W4885" s="69"/>
      <c r="Y4885" t="s">
        <v>40</v>
      </c>
      <c r="AA4885" s="54">
        <v>6453</v>
      </c>
      <c r="AB4885" t="b">
        <f>if((W4885=""),false,true)</f>
        <v>0</v>
      </c>
    </row>
    <row r="4886" ht="14.25" customHeight="1">
      <c r="A4886" s="38">
        <v>1031</v>
      </c>
      <c r="B4886" s="46" t="s">
        <v>5480</v>
      </c>
      <c r="C4886" s="46" t="s">
        <v>5481</v>
      </c>
      <c r="D4886" s="46" t="s">
        <v>5482</v>
      </c>
      <c r="E4886" s="46" t="s">
        <v>5483</v>
      </c>
      <c r="F4886" s="46" t="s">
        <v>434</v>
      </c>
      <c r="G4886" s="7" t="s">
        <v>593</v>
      </c>
      <c r="H4886">
        <v>0.005568402567661</v>
      </c>
      <c r="I4886" t="s">
        <v>37</v>
      </c>
      <c r="K4886" t="s">
        <v>43</v>
      </c>
      <c r="L4886" s="46" t="s">
        <v>5484</v>
      </c>
      <c r="M4886" t="s">
        <v>39</v>
      </c>
      <c r="N4886" s="40"/>
      <c r="O4886" s="40"/>
      <c r="P4886" s="40"/>
      <c r="Q4886" s="40"/>
      <c r="R4886" s="39"/>
      <c r="S4886" s="39"/>
      <c r="T4886" s="39"/>
      <c r="U4886" s="40"/>
      <c r="V4886" s="39"/>
      <c r="W4886" s="69"/>
      <c r="Y4886" t="s">
        <v>40</v>
      </c>
      <c r="AA4886" s="54">
        <v>6453</v>
      </c>
      <c r="AB4886" t="b">
        <f>if((W4886=""),false,true)</f>
        <v>0</v>
      </c>
    </row>
    <row r="4887" ht="14.25" customHeight="1">
      <c r="A4887" s="38">
        <v>1031</v>
      </c>
      <c r="B4887" s="46" t="s">
        <v>5480</v>
      </c>
      <c r="C4887" s="46" t="s">
        <v>5481</v>
      </c>
      <c r="D4887" s="46" t="s">
        <v>5482</v>
      </c>
      <c r="E4887" s="46" t="s">
        <v>5483</v>
      </c>
      <c r="F4887" s="46" t="s">
        <v>992</v>
      </c>
      <c r="G4887" s="7" t="s">
        <v>993</v>
      </c>
      <c r="H4887">
        <v>0.082623946682201</v>
      </c>
      <c r="I4887" t="s">
        <v>37</v>
      </c>
      <c r="K4887" t="s">
        <v>43</v>
      </c>
      <c r="L4887" s="46" t="s">
        <v>5484</v>
      </c>
      <c r="M4887" t="s">
        <v>39</v>
      </c>
      <c r="N4887" s="40"/>
      <c r="O4887" s="40"/>
      <c r="P4887" s="40"/>
      <c r="Q4887" s="40"/>
      <c r="R4887" s="39"/>
      <c r="S4887" s="39"/>
      <c r="T4887" s="39"/>
      <c r="U4887" s="40"/>
      <c r="V4887" s="39"/>
      <c r="W4887" s="69"/>
      <c r="Y4887" t="s">
        <v>40</v>
      </c>
      <c r="AA4887" s="54">
        <v>6453</v>
      </c>
      <c r="AB4887" t="b">
        <f>if((W4887=""),false,true)</f>
        <v>0</v>
      </c>
    </row>
    <row r="4888" ht="14.25" customHeight="1">
      <c r="A4888" s="38">
        <v>1031</v>
      </c>
      <c r="B4888" s="46" t="s">
        <v>5480</v>
      </c>
      <c r="C4888" s="46" t="s">
        <v>5481</v>
      </c>
      <c r="D4888" s="46" t="s">
        <v>5482</v>
      </c>
      <c r="E4888" s="46" t="s">
        <v>5483</v>
      </c>
      <c r="F4888" s="46" t="s">
        <v>719</v>
      </c>
      <c r="G4888" s="7" t="s">
        <v>720</v>
      </c>
      <c r="H4888">
        <v>0.018330060262311</v>
      </c>
      <c r="I4888" t="s">
        <v>37</v>
      </c>
      <c r="K4888" t="s">
        <v>43</v>
      </c>
      <c r="L4888" s="46" t="s">
        <v>5484</v>
      </c>
      <c r="M4888" t="s">
        <v>39</v>
      </c>
      <c r="N4888" s="40"/>
      <c r="O4888" s="40"/>
      <c r="P4888" s="40"/>
      <c r="Q4888" s="40"/>
      <c r="R4888" s="39"/>
      <c r="S4888" s="39"/>
      <c r="T4888" s="39"/>
      <c r="U4888" s="40"/>
      <c r="V4888" s="39"/>
      <c r="W4888" s="69"/>
      <c r="Y4888" t="s">
        <v>40</v>
      </c>
      <c r="AA4888" s="54">
        <v>6453</v>
      </c>
      <c r="AB4888" t="b">
        <f>if((W4888=""),false,true)</f>
        <v>0</v>
      </c>
    </row>
    <row r="4889" ht="14.25" customHeight="1">
      <c r="A4889" s="38">
        <v>1031</v>
      </c>
      <c r="B4889" s="46" t="s">
        <v>5480</v>
      </c>
      <c r="C4889" s="46" t="s">
        <v>5481</v>
      </c>
      <c r="D4889" s="46" t="s">
        <v>5482</v>
      </c>
      <c r="E4889" s="46" t="s">
        <v>5483</v>
      </c>
      <c r="F4889" s="46" t="s">
        <v>721</v>
      </c>
      <c r="G4889" s="7" t="s">
        <v>722</v>
      </c>
      <c r="H4889">
        <v>0.003697884184136</v>
      </c>
      <c r="I4889" t="s">
        <v>37</v>
      </c>
      <c r="K4889" t="s">
        <v>43</v>
      </c>
      <c r="L4889" s="46" t="s">
        <v>5484</v>
      </c>
      <c r="M4889" t="s">
        <v>39</v>
      </c>
      <c r="N4889" s="40"/>
      <c r="O4889" s="40"/>
      <c r="P4889" s="40"/>
      <c r="Q4889" s="40"/>
      <c r="R4889" s="39"/>
      <c r="S4889" s="39"/>
      <c r="T4889" s="39"/>
      <c r="U4889" s="40"/>
      <c r="V4889" s="39"/>
      <c r="W4889" s="69"/>
      <c r="Y4889" t="s">
        <v>40</v>
      </c>
      <c r="AA4889" s="54">
        <v>6453</v>
      </c>
      <c r="AB4889" t="b">
        <f>if((W4889=""),false,true)</f>
        <v>0</v>
      </c>
    </row>
    <row r="4890" ht="14.25" customHeight="1">
      <c r="A4890" s="38">
        <v>1031</v>
      </c>
      <c r="B4890" s="46" t="s">
        <v>5480</v>
      </c>
      <c r="C4890" s="46" t="s">
        <v>5481</v>
      </c>
      <c r="D4890" s="46" t="s">
        <v>5482</v>
      </c>
      <c r="E4890" s="46" t="s">
        <v>5483</v>
      </c>
      <c r="F4890" s="62" t="s">
        <v>725</v>
      </c>
      <c r="G4890" s="7" t="s">
        <v>726</v>
      </c>
      <c r="H4890">
        <v>0.002989899352886</v>
      </c>
      <c r="I4890" t="s">
        <v>37</v>
      </c>
      <c r="K4890" t="s">
        <v>43</v>
      </c>
      <c r="L4890" s="46" t="s">
        <v>5484</v>
      </c>
      <c r="M4890" t="s">
        <v>39</v>
      </c>
      <c r="N4890" s="40"/>
      <c r="O4890" s="40"/>
      <c r="P4890" s="40"/>
      <c r="Q4890" s="40"/>
      <c r="R4890" s="39"/>
      <c r="S4890" s="39"/>
      <c r="T4890" s="39"/>
      <c r="U4890" s="40"/>
      <c r="V4890" s="39"/>
      <c r="W4890" s="69"/>
      <c r="Y4890" t="s">
        <v>40</v>
      </c>
      <c r="AA4890" s="54">
        <v>6453</v>
      </c>
      <c r="AB4890" t="b">
        <f>if((W4890=""),false,true)</f>
        <v>0</v>
      </c>
    </row>
    <row r="4891" ht="14.25" customHeight="1">
      <c r="A4891" s="38">
        <v>1031</v>
      </c>
      <c r="B4891" s="46" t="s">
        <v>5480</v>
      </c>
      <c r="C4891" s="46" t="s">
        <v>5481</v>
      </c>
      <c r="D4891" s="46" t="s">
        <v>5482</v>
      </c>
      <c r="E4891" s="46" t="s">
        <v>5483</v>
      </c>
      <c r="F4891" s="46" t="s">
        <v>1735</v>
      </c>
      <c r="G4891" s="7" t="s">
        <v>1736</v>
      </c>
      <c r="H4891">
        <v>0.043581602197156</v>
      </c>
      <c r="I4891" t="s">
        <v>37</v>
      </c>
      <c r="K4891" t="s">
        <v>43</v>
      </c>
      <c r="L4891" s="46" t="s">
        <v>5484</v>
      </c>
      <c r="M4891" t="s">
        <v>39</v>
      </c>
      <c r="N4891" s="40"/>
      <c r="O4891" s="40"/>
      <c r="P4891" s="40"/>
      <c r="Q4891" s="40"/>
      <c r="R4891" s="39"/>
      <c r="S4891" s="39"/>
      <c r="T4891" s="39"/>
      <c r="U4891" s="40"/>
      <c r="V4891" s="39"/>
      <c r="W4891" s="69"/>
      <c r="Y4891" t="s">
        <v>40</v>
      </c>
      <c r="AA4891" s="54">
        <v>6453</v>
      </c>
      <c r="AB4891" t="b">
        <f>if((W4891=""),false,true)</f>
        <v>0</v>
      </c>
    </row>
    <row r="4892" ht="14.25" customHeight="1">
      <c r="A4892" s="38">
        <v>1031</v>
      </c>
      <c r="B4892" s="46" t="s">
        <v>5480</v>
      </c>
      <c r="C4892" s="46" t="s">
        <v>5481</v>
      </c>
      <c r="D4892" s="46" t="s">
        <v>5482</v>
      </c>
      <c r="E4892" s="46" t="s">
        <v>5483</v>
      </c>
      <c r="F4892" s="46" t="s">
        <v>5488</v>
      </c>
      <c r="G4892" s="7" t="s">
        <v>4431</v>
      </c>
      <c r="H4892">
        <v>0.048996800420479</v>
      </c>
      <c r="I4892" t="s">
        <v>37</v>
      </c>
      <c r="K4892" t="s">
        <v>43</v>
      </c>
      <c r="L4892" s="46" t="s">
        <v>5484</v>
      </c>
      <c r="M4892" t="s">
        <v>39</v>
      </c>
      <c r="N4892" s="40"/>
      <c r="O4892" s="40"/>
      <c r="P4892" s="40"/>
      <c r="Q4892" s="40"/>
      <c r="R4892" s="39"/>
      <c r="S4892" s="39"/>
      <c r="T4892" s="39"/>
      <c r="U4892" s="40"/>
      <c r="V4892" s="39"/>
      <c r="W4892" s="69"/>
      <c r="Y4892" t="s">
        <v>40</v>
      </c>
      <c r="AA4892" s="54">
        <v>6453</v>
      </c>
      <c r="AB4892" t="b">
        <f>if((W4892=""),false,true)</f>
        <v>0</v>
      </c>
    </row>
    <row r="4893" ht="14.25" customHeight="1">
      <c r="A4893" s="38">
        <v>1031</v>
      </c>
      <c r="B4893" s="46" t="s">
        <v>5480</v>
      </c>
      <c r="C4893" s="46" t="s">
        <v>5481</v>
      </c>
      <c r="D4893" s="46" t="s">
        <v>5482</v>
      </c>
      <c r="E4893" s="46" t="s">
        <v>5483</v>
      </c>
      <c r="F4893" s="46" t="s">
        <v>2007</v>
      </c>
      <c r="G4893" s="7" t="s">
        <v>2008</v>
      </c>
      <c r="H4893">
        <v>0.058764393898271</v>
      </c>
      <c r="I4893" t="s">
        <v>37</v>
      </c>
      <c r="K4893" t="s">
        <v>43</v>
      </c>
      <c r="L4893" s="46" t="s">
        <v>5484</v>
      </c>
      <c r="M4893" t="s">
        <v>39</v>
      </c>
      <c r="N4893" s="40"/>
      <c r="O4893" s="40"/>
      <c r="P4893" s="40"/>
      <c r="Q4893" s="40"/>
      <c r="R4893" s="39"/>
      <c r="S4893" s="39"/>
      <c r="T4893" s="39"/>
      <c r="U4893" s="40"/>
      <c r="V4893" s="39"/>
      <c r="W4893" s="69"/>
      <c r="Y4893" t="s">
        <v>40</v>
      </c>
      <c r="AA4893" s="54">
        <v>6453</v>
      </c>
      <c r="AB4893" t="b">
        <f>if((W4893=""),false,true)</f>
        <v>0</v>
      </c>
    </row>
    <row r="4894" ht="14.25" customHeight="1">
      <c r="A4894" s="38">
        <v>1031</v>
      </c>
      <c r="B4894" s="46" t="s">
        <v>5480</v>
      </c>
      <c r="C4894" s="46" t="s">
        <v>5481</v>
      </c>
      <c r="D4894" s="46" t="s">
        <v>5482</v>
      </c>
      <c r="E4894" s="46" t="s">
        <v>5483</v>
      </c>
      <c r="F4894" s="46" t="s">
        <v>238</v>
      </c>
      <c r="G4894" s="7" t="s">
        <v>1365</v>
      </c>
      <c r="H4894">
        <v>0.23642893807044</v>
      </c>
      <c r="I4894" t="s">
        <v>37</v>
      </c>
      <c r="K4894" t="s">
        <v>43</v>
      </c>
      <c r="L4894" s="46" t="s">
        <v>5484</v>
      </c>
      <c r="M4894" t="s">
        <v>39</v>
      </c>
      <c r="N4894" s="40"/>
      <c r="O4894" s="40"/>
      <c r="P4894" s="40"/>
      <c r="Q4894" s="40"/>
      <c r="R4894" s="39"/>
      <c r="S4894" s="39"/>
      <c r="T4894" s="39"/>
      <c r="U4894" s="40"/>
      <c r="V4894" s="39"/>
      <c r="W4894" s="69"/>
      <c r="Y4894" t="s">
        <v>40</v>
      </c>
      <c r="AA4894" s="54">
        <v>6453</v>
      </c>
      <c r="AB4894" t="b">
        <f>if((W4894=""),false,true)</f>
        <v>0</v>
      </c>
    </row>
    <row r="4895" ht="14.25" customHeight="1">
      <c r="A4895" s="38">
        <v>1031</v>
      </c>
      <c r="B4895" s="46" t="s">
        <v>5480</v>
      </c>
      <c r="C4895" s="46" t="s">
        <v>5481</v>
      </c>
      <c r="D4895" s="46" t="s">
        <v>5482</v>
      </c>
      <c r="E4895" s="46" t="s">
        <v>5483</v>
      </c>
      <c r="F4895" s="46" t="s">
        <v>731</v>
      </c>
      <c r="G4895" s="7" t="s">
        <v>767</v>
      </c>
      <c r="H4895">
        <v>0.13919366896536</v>
      </c>
      <c r="I4895" t="s">
        <v>37</v>
      </c>
      <c r="K4895" t="s">
        <v>43</v>
      </c>
      <c r="L4895" s="46" t="s">
        <v>5484</v>
      </c>
      <c r="M4895" t="s">
        <v>39</v>
      </c>
      <c r="N4895" s="40"/>
      <c r="O4895" s="40"/>
      <c r="P4895" s="40"/>
      <c r="Q4895" s="40"/>
      <c r="R4895" s="39"/>
      <c r="S4895" s="39"/>
      <c r="T4895" s="39"/>
      <c r="U4895" s="40"/>
      <c r="V4895" s="39"/>
      <c r="W4895" s="69"/>
      <c r="Y4895" t="s">
        <v>40</v>
      </c>
      <c r="AA4895" s="54">
        <v>6453</v>
      </c>
      <c r="AB4895" t="b">
        <f>if((W4895=""),false,true)</f>
        <v>0</v>
      </c>
    </row>
    <row r="4896" ht="14.25" customHeight="1">
      <c r="A4896" s="38">
        <v>1031</v>
      </c>
      <c r="B4896" s="46" t="s">
        <v>5480</v>
      </c>
      <c r="C4896" s="46" t="s">
        <v>5481</v>
      </c>
      <c r="D4896" s="46" t="s">
        <v>5482</v>
      </c>
      <c r="E4896" s="46" t="s">
        <v>5483</v>
      </c>
      <c r="F4896" s="62" t="s">
        <v>48</v>
      </c>
      <c r="G4896" s="7" t="s">
        <v>49</v>
      </c>
      <c r="H4896">
        <v>0.000002884031503</v>
      </c>
      <c r="I4896" t="s">
        <v>37</v>
      </c>
      <c r="K4896" t="s">
        <v>43</v>
      </c>
      <c r="L4896" s="46" t="s">
        <v>5484</v>
      </c>
      <c r="M4896" t="s">
        <v>39</v>
      </c>
      <c r="N4896" s="40"/>
      <c r="O4896" s="40"/>
      <c r="P4896" s="40"/>
      <c r="Q4896" s="40"/>
      <c r="R4896" s="39"/>
      <c r="S4896" s="39"/>
      <c r="T4896" s="39"/>
      <c r="U4896" s="40"/>
      <c r="V4896" s="39"/>
      <c r="W4896" s="69"/>
      <c r="Y4896" t="s">
        <v>40</v>
      </c>
      <c r="AA4896" s="54">
        <v>6453</v>
      </c>
      <c r="AB4896" t="b">
        <f>if((W4896=""),false,true)</f>
        <v>0</v>
      </c>
    </row>
    <row r="4897" ht="14.25" customHeight="1">
      <c r="A4897" s="38">
        <v>1076</v>
      </c>
      <c r="B4897" s="46" t="s">
        <v>4768</v>
      </c>
      <c r="C4897" s="46" t="s">
        <v>1115</v>
      </c>
      <c r="D4897" s="11" t="s">
        <v>5482</v>
      </c>
      <c r="E4897" s="11" t="s">
        <v>5483</v>
      </c>
      <c r="F4897" s="7" t="s">
        <v>4771</v>
      </c>
      <c r="G4897" s="7" t="s">
        <v>4772</v>
      </c>
      <c r="H4897">
        <v>0.14368677371068</v>
      </c>
      <c r="I4897" t="s">
        <v>37</v>
      </c>
      <c r="K4897" s="47"/>
      <c r="L4897" s="47" t="s">
        <v>4770</v>
      </c>
      <c r="M4897" t="s">
        <v>39</v>
      </c>
      <c r="N4897" s="71"/>
      <c r="O4897" s="71"/>
      <c r="P4897" s="71"/>
      <c r="Q4897" s="71"/>
      <c r="R4897" s="29"/>
      <c r="S4897" s="29"/>
      <c r="T4897" s="29"/>
      <c r="U4897" s="71"/>
      <c r="V4897" s="29"/>
      <c r="W4897" s="60"/>
      <c r="Y4897" t="s">
        <v>40</v>
      </c>
      <c r="AA4897">
        <v>6453</v>
      </c>
      <c r="AB4897" t="b">
        <f>if((W4897=""),false,true)</f>
        <v>0</v>
      </c>
      <c r="AD4897" s="37"/>
    </row>
    <row r="4898" ht="14.25" customHeight="1">
      <c r="A4898" s="38">
        <v>1308</v>
      </c>
      <c r="B4898" s="46" t="s">
        <v>41</v>
      </c>
      <c r="C4898" s="46" t="s">
        <v>42</v>
      </c>
      <c r="D4898" s="11" t="s">
        <v>5482</v>
      </c>
      <c r="E4898" s="11" t="s">
        <v>5483</v>
      </c>
      <c r="F4898" t="s">
        <v>35</v>
      </c>
      <c r="G4898" s="12" t="s">
        <v>36</v>
      </c>
      <c r="H4898">
        <v>0.010739894123412</v>
      </c>
      <c r="I4898" t="s">
        <v>37</v>
      </c>
      <c r="K4898" s="47" t="s">
        <v>43</v>
      </c>
      <c r="L4898" s="47" t="str">
        <f>((I4898&amp;A4898)&amp;"-")&amp;B4898</f>
        <v>REF1308-Abraham M.H. and Acree Jr. W.E. The solubility of liquid and solid compounds in dry octan-1-ol. Chemosphere (2013)</v>
      </c>
      <c r="M4898" t="s">
        <v>39</v>
      </c>
      <c r="N4898" s="71"/>
      <c r="O4898" s="71"/>
      <c r="P4898" s="71"/>
      <c r="Q4898" s="71"/>
      <c r="R4898" s="29"/>
      <c r="S4898" s="29"/>
      <c r="T4898" s="29"/>
      <c r="U4898" s="71"/>
      <c r="V4898" s="29"/>
      <c r="W4898" s="60"/>
      <c r="Y4898" t="s">
        <v>40</v>
      </c>
      <c r="AA4898">
        <v>6453</v>
      </c>
      <c r="AB4898" t="b">
        <f>if((W4898=""),false,true)</f>
        <v>0</v>
      </c>
      <c r="AD4898" s="37"/>
    </row>
    <row r="4899" ht="14.25" customHeight="1">
      <c r="A4899" s="38">
        <v>1287</v>
      </c>
      <c r="B4899" s="46" t="s">
        <v>53</v>
      </c>
      <c r="C4899" s="46" t="s">
        <v>45</v>
      </c>
      <c r="D4899" s="46" t="s">
        <v>1601</v>
      </c>
      <c r="E4899" s="46" t="s">
        <v>3371</v>
      </c>
      <c r="F4899" t="s">
        <v>48</v>
      </c>
      <c r="G4899" s="46" t="s">
        <v>49</v>
      </c>
      <c r="H4899">
        <v>0.004168693835</v>
      </c>
      <c r="I4899" t="s">
        <v>37</v>
      </c>
      <c r="L4899" t="s">
        <v>50</v>
      </c>
      <c r="M4899" t="s">
        <v>39</v>
      </c>
      <c r="N4899" s="40"/>
      <c r="O4899" s="40"/>
      <c r="P4899" s="40"/>
      <c r="Q4899" s="40"/>
      <c r="R4899" s="39"/>
      <c r="S4899" s="39"/>
      <c r="T4899" s="39"/>
      <c r="U4899" s="40"/>
      <c r="V4899" s="39"/>
      <c r="W4899" s="69"/>
      <c r="Y4899" t="s">
        <v>294</v>
      </c>
      <c r="AA4899">
        <v>7676</v>
      </c>
      <c r="AB4899" s="46" t="b">
        <v>0</v>
      </c>
      <c r="AD4899" s="8"/>
    </row>
    <row r="4900" ht="14.25" customHeight="1">
      <c r="A4900" s="38">
        <v>1287</v>
      </c>
      <c r="B4900" s="46" t="s">
        <v>174</v>
      </c>
      <c r="C4900" s="46" t="s">
        <v>45</v>
      </c>
      <c r="D4900" s="46" t="s">
        <v>1601</v>
      </c>
      <c r="E4900" s="46" t="s">
        <v>5489</v>
      </c>
      <c r="F4900" t="s">
        <v>48</v>
      </c>
      <c r="G4900" s="46" t="s">
        <v>49</v>
      </c>
      <c r="H4900">
        <v>0.00389045145</v>
      </c>
      <c r="I4900" t="s">
        <v>37</v>
      </c>
      <c r="L4900" t="s">
        <v>50</v>
      </c>
      <c r="M4900" t="s">
        <v>39</v>
      </c>
      <c r="N4900" s="40"/>
      <c r="O4900" s="40"/>
      <c r="P4900" s="40"/>
      <c r="Q4900" s="40"/>
      <c r="R4900" s="39"/>
      <c r="S4900" s="39"/>
      <c r="T4900" s="39"/>
      <c r="U4900" s="40"/>
      <c r="V4900" s="39"/>
      <c r="W4900" s="69"/>
      <c r="Y4900" t="s">
        <v>294</v>
      </c>
      <c r="AA4900">
        <v>7676</v>
      </c>
      <c r="AB4900" s="46" t="b">
        <v>0</v>
      </c>
      <c r="AD4900" s="8"/>
    </row>
    <row r="4901" ht="14.25" customHeight="1">
      <c r="A4901" s="38">
        <v>1287</v>
      </c>
      <c r="B4901" s="46" t="s">
        <v>174</v>
      </c>
      <c r="C4901" s="46" t="s">
        <v>45</v>
      </c>
      <c r="D4901" s="46" t="s">
        <v>5490</v>
      </c>
      <c r="E4901" s="46" t="s">
        <v>5491</v>
      </c>
      <c r="F4901" t="s">
        <v>48</v>
      </c>
      <c r="G4901" s="46" t="s">
        <v>49</v>
      </c>
      <c r="H4901">
        <v>0.012589254118</v>
      </c>
      <c r="I4901" t="s">
        <v>37</v>
      </c>
      <c r="L4901" t="s">
        <v>50</v>
      </c>
      <c r="M4901" t="s">
        <v>39</v>
      </c>
      <c r="N4901" s="40"/>
      <c r="O4901" s="40"/>
      <c r="P4901" s="40"/>
      <c r="Q4901" s="40"/>
      <c r="R4901" s="39"/>
      <c r="S4901" s="39"/>
      <c r="T4901" s="39"/>
      <c r="U4901" s="40"/>
      <c r="V4901" s="39"/>
      <c r="W4901" s="69"/>
      <c r="Y4901" t="s">
        <v>294</v>
      </c>
      <c r="AA4901">
        <v>29036</v>
      </c>
      <c r="AB4901" s="46" t="b">
        <v>0</v>
      </c>
      <c r="AD4901" s="8"/>
    </row>
    <row r="4902" ht="14.25" customHeight="1">
      <c r="A4902" s="38">
        <v>1287</v>
      </c>
      <c r="B4902" s="46" t="s">
        <v>53</v>
      </c>
      <c r="C4902" s="46" t="s">
        <v>45</v>
      </c>
      <c r="D4902" s="46" t="s">
        <v>5490</v>
      </c>
      <c r="E4902" s="46" t="s">
        <v>5492</v>
      </c>
      <c r="F4902" t="s">
        <v>48</v>
      </c>
      <c r="G4902" s="46" t="s">
        <v>49</v>
      </c>
      <c r="H4902">
        <v>0.012589254118</v>
      </c>
      <c r="I4902" t="s">
        <v>37</v>
      </c>
      <c r="L4902" t="s">
        <v>50</v>
      </c>
      <c r="M4902" t="s">
        <v>39</v>
      </c>
      <c r="N4902" s="40"/>
      <c r="O4902" s="40"/>
      <c r="P4902" s="40"/>
      <c r="Q4902" s="40"/>
      <c r="R4902" s="39"/>
      <c r="S4902" s="39"/>
      <c r="T4902" s="39"/>
      <c r="U4902" s="40"/>
      <c r="V4902" s="39"/>
      <c r="W4902" s="69"/>
      <c r="Y4902" t="s">
        <v>294</v>
      </c>
      <c r="AA4902">
        <v>29036</v>
      </c>
      <c r="AB4902" s="46" t="b">
        <v>0</v>
      </c>
      <c r="AD4902" s="8"/>
    </row>
    <row r="4903" ht="14.25" customHeight="1">
      <c r="A4903" s="38">
        <v>1287</v>
      </c>
      <c r="B4903" s="46" t="s">
        <v>53</v>
      </c>
      <c r="C4903" s="46" t="s">
        <v>45</v>
      </c>
      <c r="D4903" s="46" t="s">
        <v>5493</v>
      </c>
      <c r="E4903" s="46" t="s">
        <v>5494</v>
      </c>
      <c r="F4903" t="s">
        <v>48</v>
      </c>
      <c r="G4903" s="46" t="s">
        <v>49</v>
      </c>
      <c r="H4903">
        <v>0.087096358996</v>
      </c>
      <c r="I4903" t="s">
        <v>37</v>
      </c>
      <c r="L4903" t="s">
        <v>50</v>
      </c>
      <c r="M4903" t="s">
        <v>39</v>
      </c>
      <c r="N4903" s="40"/>
      <c r="O4903" s="40"/>
      <c r="P4903" s="40"/>
      <c r="Q4903" s="40"/>
      <c r="R4903" s="39"/>
      <c r="S4903" s="39"/>
      <c r="T4903" s="39"/>
      <c r="U4903" s="40"/>
      <c r="V4903" s="39"/>
      <c r="W4903" s="69"/>
      <c r="Y4903" t="s">
        <v>294</v>
      </c>
      <c r="AA4903">
        <v>6097</v>
      </c>
      <c r="AB4903" s="46" t="b">
        <v>0</v>
      </c>
      <c r="AD4903" s="8"/>
    </row>
    <row r="4904" ht="14.25" customHeight="1">
      <c r="A4904" s="38">
        <v>1287</v>
      </c>
      <c r="B4904" s="46" t="s">
        <v>53</v>
      </c>
      <c r="C4904" s="46" t="s">
        <v>45</v>
      </c>
      <c r="D4904" s="46" t="s">
        <v>5495</v>
      </c>
      <c r="E4904" s="46" t="s">
        <v>5496</v>
      </c>
      <c r="F4904" t="s">
        <v>48</v>
      </c>
      <c r="G4904" s="46" t="s">
        <v>49</v>
      </c>
      <c r="H4904">
        <v>0.0177827941</v>
      </c>
      <c r="I4904" t="s">
        <v>37</v>
      </c>
      <c r="L4904" t="s">
        <v>50</v>
      </c>
      <c r="M4904" t="s">
        <v>39</v>
      </c>
      <c r="N4904" s="40"/>
      <c r="O4904" s="40"/>
      <c r="P4904" s="40"/>
      <c r="Q4904" s="40"/>
      <c r="R4904" s="39"/>
      <c r="S4904" s="39"/>
      <c r="T4904" s="39"/>
      <c r="U4904" s="40"/>
      <c r="V4904" s="39"/>
      <c r="W4904" s="69"/>
      <c r="Y4904" t="s">
        <v>294</v>
      </c>
      <c r="AA4904">
        <v>6098</v>
      </c>
      <c r="AB4904" s="46" t="b">
        <v>0</v>
      </c>
      <c r="AD4904" s="8"/>
    </row>
    <row r="4905" ht="14.25" customHeight="1">
      <c r="A4905" s="38">
        <v>1287</v>
      </c>
      <c r="B4905" s="46" t="s">
        <v>53</v>
      </c>
      <c r="C4905" s="46" t="s">
        <v>45</v>
      </c>
      <c r="D4905" s="46" t="s">
        <v>1603</v>
      </c>
      <c r="E4905" s="46" t="s">
        <v>1604</v>
      </c>
      <c r="F4905" t="s">
        <v>48</v>
      </c>
      <c r="G4905" s="46" t="s">
        <v>49</v>
      </c>
      <c r="H4905">
        <v>0.067608297539</v>
      </c>
      <c r="I4905" t="s">
        <v>37</v>
      </c>
      <c r="L4905" t="s">
        <v>50</v>
      </c>
      <c r="M4905" t="s">
        <v>39</v>
      </c>
      <c r="N4905" s="40"/>
      <c r="O4905" s="40"/>
      <c r="P4905" s="40"/>
      <c r="Q4905" s="40"/>
      <c r="R4905" s="39"/>
      <c r="S4905" s="39"/>
      <c r="T4905" s="39"/>
      <c r="U4905" s="40"/>
      <c r="V4905" s="39"/>
      <c r="W4905" s="69"/>
      <c r="Y4905" t="s">
        <v>294</v>
      </c>
      <c r="AA4905">
        <v>5977</v>
      </c>
      <c r="AB4905" s="46" t="b">
        <v>0</v>
      </c>
      <c r="AD4905" s="8"/>
    </row>
    <row r="4906" ht="14.25" customHeight="1">
      <c r="A4906" s="38">
        <v>1287</v>
      </c>
      <c r="B4906" s="46" t="s">
        <v>174</v>
      </c>
      <c r="C4906" s="46" t="s">
        <v>45</v>
      </c>
      <c r="D4906" s="46" t="s">
        <v>1603</v>
      </c>
      <c r="E4906" s="46" t="s">
        <v>1604</v>
      </c>
      <c r="F4906" t="s">
        <v>48</v>
      </c>
      <c r="G4906" s="46" t="s">
        <v>49</v>
      </c>
      <c r="H4906">
        <v>0.067608297539</v>
      </c>
      <c r="I4906" t="s">
        <v>37</v>
      </c>
      <c r="L4906" t="s">
        <v>50</v>
      </c>
      <c r="M4906" t="s">
        <v>39</v>
      </c>
      <c r="N4906" s="40"/>
      <c r="O4906" s="40"/>
      <c r="P4906" s="40"/>
      <c r="Q4906" s="40"/>
      <c r="R4906" s="39"/>
      <c r="S4906" s="39"/>
      <c r="T4906" s="39"/>
      <c r="U4906" s="40"/>
      <c r="V4906" s="39"/>
      <c r="W4906" s="69"/>
      <c r="Y4906" t="s">
        <v>294</v>
      </c>
      <c r="AA4906">
        <v>5977</v>
      </c>
      <c r="AB4906" s="46" t="b">
        <v>0</v>
      </c>
      <c r="AD4906" s="8"/>
    </row>
    <row r="4907" ht="14.25" customHeight="1">
      <c r="A4907" s="38">
        <v>1287</v>
      </c>
      <c r="B4907" s="46" t="s">
        <v>53</v>
      </c>
      <c r="C4907" s="46" t="s">
        <v>45</v>
      </c>
      <c r="D4907" s="46" t="s">
        <v>5497</v>
      </c>
      <c r="E4907" s="46" t="s">
        <v>5498</v>
      </c>
      <c r="F4907" t="s">
        <v>48</v>
      </c>
      <c r="G4907" s="46" t="s">
        <v>49</v>
      </c>
      <c r="H4907">
        <v>0.004073802778</v>
      </c>
      <c r="I4907" t="s">
        <v>37</v>
      </c>
      <c r="L4907" s="46" t="str">
        <f>((I4907&amp;A4907)&amp;"-")&amp;B4907</f>
        <v>REF1287-Wang 99 - S1</v>
      </c>
      <c r="M4907" t="s">
        <v>39</v>
      </c>
      <c r="N4907" s="40"/>
      <c r="O4907" s="40"/>
      <c r="P4907" s="40"/>
      <c r="Q4907" s="40"/>
      <c r="R4907" s="39"/>
      <c r="S4907" s="39"/>
      <c r="T4907" s="39"/>
      <c r="U4907" s="40"/>
      <c r="V4907" s="39"/>
      <c r="W4907" s="69"/>
      <c r="Y4907" t="s">
        <v>294</v>
      </c>
      <c r="AA4907">
        <v>13840690</v>
      </c>
      <c r="AB4907" s="46" t="b">
        <v>0</v>
      </c>
      <c r="AD4907" s="8"/>
    </row>
    <row r="4908" ht="14.25" customHeight="1">
      <c r="A4908" s="38">
        <v>1287</v>
      </c>
      <c r="B4908" s="46" t="s">
        <v>174</v>
      </c>
      <c r="C4908" s="46" t="s">
        <v>45</v>
      </c>
      <c r="D4908" s="46" t="s">
        <v>5499</v>
      </c>
      <c r="E4908" s="46" t="s">
        <v>5500</v>
      </c>
      <c r="F4908" t="s">
        <v>48</v>
      </c>
      <c r="G4908" s="46" t="s">
        <v>49</v>
      </c>
      <c r="H4908">
        <v>0.000038904514</v>
      </c>
      <c r="I4908" t="s">
        <v>37</v>
      </c>
      <c r="L4908" t="s">
        <v>50</v>
      </c>
      <c r="M4908" t="s">
        <v>39</v>
      </c>
      <c r="N4908" s="40"/>
      <c r="O4908" s="40"/>
      <c r="P4908" s="40"/>
      <c r="Q4908" s="40"/>
      <c r="R4908" s="39"/>
      <c r="S4908" s="39"/>
      <c r="T4908" s="39"/>
      <c r="U4908" s="40"/>
      <c r="V4908" s="39"/>
      <c r="W4908" s="69"/>
      <c r="Y4908" t="s">
        <v>40</v>
      </c>
      <c r="AA4908">
        <v>16623</v>
      </c>
      <c r="AB4908" s="46" t="b">
        <v>0</v>
      </c>
      <c r="AD4908" s="8"/>
    </row>
    <row r="4909" ht="14.25" customHeight="1">
      <c r="A4909" s="38">
        <v>1287</v>
      </c>
      <c r="B4909" s="46" t="s">
        <v>53</v>
      </c>
      <c r="C4909" s="46" t="s">
        <v>45</v>
      </c>
      <c r="D4909" s="46" t="s">
        <v>5501</v>
      </c>
      <c r="E4909" s="46" t="s">
        <v>5502</v>
      </c>
      <c r="F4909" t="s">
        <v>48</v>
      </c>
      <c r="G4909" s="46" t="s">
        <v>49</v>
      </c>
      <c r="H4909">
        <v>0.01</v>
      </c>
      <c r="I4909" t="s">
        <v>37</v>
      </c>
      <c r="L4909" s="46" t="str">
        <f>((I4909&amp;A4909)&amp;"-")&amp;B4909</f>
        <v>REF1287-Wang 99 - S1</v>
      </c>
      <c r="M4909" t="s">
        <v>39</v>
      </c>
      <c r="N4909" s="40"/>
      <c r="O4909" s="40"/>
      <c r="P4909" s="40"/>
      <c r="Q4909" s="40"/>
      <c r="R4909" s="39"/>
      <c r="S4909" s="39"/>
      <c r="T4909" s="39"/>
      <c r="U4909" s="40"/>
      <c r="V4909" s="39"/>
      <c r="W4909" s="69"/>
      <c r="Y4909" t="s">
        <v>294</v>
      </c>
      <c r="AA4909">
        <v>13861343</v>
      </c>
      <c r="AB4909" s="46" t="b">
        <v>0</v>
      </c>
      <c r="AD4909" s="8"/>
    </row>
    <row r="4910" ht="14.25" customHeight="1">
      <c r="A4910" s="38">
        <v>1287</v>
      </c>
      <c r="B4910" s="46" t="s">
        <v>174</v>
      </c>
      <c r="C4910" s="46" t="s">
        <v>45</v>
      </c>
      <c r="D4910" s="46" t="s">
        <v>5501</v>
      </c>
      <c r="E4910" s="46" t="s">
        <v>5503</v>
      </c>
      <c r="F4910" t="s">
        <v>48</v>
      </c>
      <c r="G4910" s="46" t="s">
        <v>49</v>
      </c>
      <c r="H4910">
        <v>0.01</v>
      </c>
      <c r="I4910" t="s">
        <v>37</v>
      </c>
      <c r="L4910" s="46" t="str">
        <f>((I4910&amp;A4910)&amp;"-")&amp;B4910</f>
        <v>REF1287-Wang 99 - S2</v>
      </c>
      <c r="M4910" t="s">
        <v>39</v>
      </c>
      <c r="N4910" s="40"/>
      <c r="O4910" s="40"/>
      <c r="P4910" s="40"/>
      <c r="Q4910" s="40"/>
      <c r="R4910" s="39"/>
      <c r="S4910" s="39"/>
      <c r="T4910" s="39"/>
      <c r="U4910" s="40"/>
      <c r="V4910" s="39"/>
      <c r="W4910" s="69"/>
      <c r="Y4910" t="s">
        <v>294</v>
      </c>
      <c r="AA4910">
        <v>13861343</v>
      </c>
      <c r="AB4910" s="46" t="b">
        <v>0</v>
      </c>
      <c r="AD4910" s="8"/>
    </row>
    <row r="4911" ht="14.25" customHeight="1">
      <c r="A4911" s="38">
        <v>1287</v>
      </c>
      <c r="B4911" s="46" t="s">
        <v>53</v>
      </c>
      <c r="C4911" s="46" t="s">
        <v>45</v>
      </c>
      <c r="D4911" s="46" t="s">
        <v>5504</v>
      </c>
      <c r="E4911" s="46" t="s">
        <v>5505</v>
      </c>
      <c r="F4911" t="s">
        <v>48</v>
      </c>
      <c r="G4911" s="46" t="s">
        <v>49</v>
      </c>
      <c r="H4911">
        <v>0.000002290868</v>
      </c>
      <c r="I4911" t="s">
        <v>37</v>
      </c>
      <c r="L4911" s="46" t="str">
        <f>((I4911&amp;A4911)&amp;"-")&amp;B4911</f>
        <v>REF1287-Wang 99 - S1</v>
      </c>
      <c r="M4911" t="s">
        <v>39</v>
      </c>
      <c r="N4911" s="40"/>
      <c r="O4911" s="40"/>
      <c r="P4911" s="40"/>
      <c r="Q4911" s="40"/>
      <c r="R4911" s="39"/>
      <c r="S4911" s="39"/>
      <c r="T4911" s="39"/>
      <c r="U4911" s="40"/>
      <c r="V4911" s="39"/>
      <c r="W4911" s="69"/>
      <c r="Y4911" t="s">
        <v>40</v>
      </c>
      <c r="AA4911">
        <v>13861400</v>
      </c>
      <c r="AB4911" s="46" t="b">
        <v>0</v>
      </c>
      <c r="AD4911" s="8"/>
    </row>
    <row r="4912" ht="14.25" customHeight="1">
      <c r="A4912" s="38">
        <v>1287</v>
      </c>
      <c r="B4912" s="46" t="s">
        <v>174</v>
      </c>
      <c r="C4912" s="46" t="s">
        <v>45</v>
      </c>
      <c r="D4912" s="46" t="s">
        <v>5504</v>
      </c>
      <c r="E4912" s="46" t="s">
        <v>5505</v>
      </c>
      <c r="F4912" t="s">
        <v>48</v>
      </c>
      <c r="G4912" s="46" t="s">
        <v>49</v>
      </c>
      <c r="H4912">
        <v>0.000022387211</v>
      </c>
      <c r="I4912" t="s">
        <v>37</v>
      </c>
      <c r="L4912" s="46" t="str">
        <f>((I4912&amp;A4912)&amp;"-")&amp;B4912</f>
        <v>REF1287-Wang 99 - S2</v>
      </c>
      <c r="M4912" t="s">
        <v>39</v>
      </c>
      <c r="N4912" s="40"/>
      <c r="O4912" s="40"/>
      <c r="P4912" s="40"/>
      <c r="Q4912" s="40"/>
      <c r="R4912" s="39"/>
      <c r="S4912" s="39"/>
      <c r="T4912" s="39"/>
      <c r="U4912" s="40"/>
      <c r="V4912" s="39"/>
      <c r="W4912" s="69"/>
      <c r="Y4912" t="s">
        <v>40</v>
      </c>
      <c r="AA4912">
        <v>13861400</v>
      </c>
      <c r="AB4912" s="46" t="b">
        <v>0</v>
      </c>
      <c r="AD4912" s="8"/>
    </row>
    <row r="4913" ht="14.25" customHeight="1">
      <c r="A4913" s="38">
        <v>1287</v>
      </c>
      <c r="B4913" s="46" t="s">
        <v>53</v>
      </c>
      <c r="C4913" s="46" t="s">
        <v>45</v>
      </c>
      <c r="D4913" s="46" t="s">
        <v>5506</v>
      </c>
      <c r="E4913" s="46" t="s">
        <v>5507</v>
      </c>
      <c r="F4913" t="s">
        <v>48</v>
      </c>
      <c r="G4913" s="46" t="s">
        <v>49</v>
      </c>
      <c r="H4913">
        <v>0.000012882496</v>
      </c>
      <c r="I4913" t="s">
        <v>37</v>
      </c>
      <c r="L4913" t="s">
        <v>50</v>
      </c>
      <c r="M4913" t="s">
        <v>39</v>
      </c>
      <c r="N4913" s="40"/>
      <c r="O4913" s="40"/>
      <c r="P4913" s="40"/>
      <c r="Q4913" s="40"/>
      <c r="R4913" s="39"/>
      <c r="S4913" s="39"/>
      <c r="T4913" s="39"/>
      <c r="U4913" s="40"/>
      <c r="V4913" s="39"/>
      <c r="W4913" s="69"/>
      <c r="Y4913" t="s">
        <v>40</v>
      </c>
      <c r="AA4913">
        <v>15299</v>
      </c>
      <c r="AB4913" s="46" t="b">
        <v>0</v>
      </c>
      <c r="AD4913" s="8"/>
    </row>
    <row r="4914" ht="14.25" customHeight="1">
      <c r="A4914" s="38">
        <v>1287</v>
      </c>
      <c r="B4914" s="46" t="s">
        <v>174</v>
      </c>
      <c r="C4914" s="46" t="s">
        <v>45</v>
      </c>
      <c r="D4914" s="46" t="s">
        <v>5506</v>
      </c>
      <c r="E4914" s="46" t="s">
        <v>5507</v>
      </c>
      <c r="F4914" t="s">
        <v>48</v>
      </c>
      <c r="G4914" s="46" t="s">
        <v>49</v>
      </c>
      <c r="H4914">
        <v>0.000012882496</v>
      </c>
      <c r="I4914" t="s">
        <v>37</v>
      </c>
      <c r="L4914" t="s">
        <v>50</v>
      </c>
      <c r="M4914" t="s">
        <v>39</v>
      </c>
      <c r="N4914" s="40"/>
      <c r="O4914" s="40"/>
      <c r="P4914" s="40"/>
      <c r="Q4914" s="40"/>
      <c r="R4914" s="39"/>
      <c r="S4914" s="39"/>
      <c r="T4914" s="39"/>
      <c r="U4914" s="40"/>
      <c r="V4914" s="39"/>
      <c r="W4914" s="69"/>
      <c r="Y4914" t="s">
        <v>40</v>
      </c>
      <c r="AA4914">
        <v>15299</v>
      </c>
      <c r="AB4914" s="46" t="b">
        <v>0</v>
      </c>
      <c r="AD4914" s="8"/>
    </row>
    <row r="4915" ht="14.25" customHeight="1">
      <c r="A4915" s="38">
        <v>1287</v>
      </c>
      <c r="B4915" s="46" t="s">
        <v>653</v>
      </c>
      <c r="C4915" s="46" t="s">
        <v>45</v>
      </c>
      <c r="D4915" s="46" t="s">
        <v>5508</v>
      </c>
      <c r="E4915" s="46" t="s">
        <v>5509</v>
      </c>
      <c r="F4915" t="s">
        <v>48</v>
      </c>
      <c r="G4915" s="46" t="s">
        <v>49</v>
      </c>
      <c r="H4915">
        <v>0.002154269337</v>
      </c>
      <c r="I4915" t="s">
        <v>37</v>
      </c>
      <c r="L4915" t="s">
        <v>50</v>
      </c>
      <c r="M4915" t="s">
        <v>39</v>
      </c>
      <c r="N4915" s="40"/>
      <c r="O4915" s="40"/>
      <c r="P4915" s="40"/>
      <c r="Q4915" s="40"/>
      <c r="R4915" s="39"/>
      <c r="S4915" s="39"/>
      <c r="T4915" s="39"/>
      <c r="U4915" s="40"/>
      <c r="V4915" s="39"/>
      <c r="W4915" s="69"/>
      <c r="Y4915" t="s">
        <v>40</v>
      </c>
      <c r="AA4915">
        <v>10696636</v>
      </c>
      <c r="AB4915" s="46" t="b">
        <v>0</v>
      </c>
      <c r="AD4915" s="8"/>
    </row>
    <row r="4916" ht="14.25" customHeight="1">
      <c r="A4916" s="38">
        <v>1287</v>
      </c>
      <c r="B4916" s="46" t="s">
        <v>53</v>
      </c>
      <c r="C4916" s="46" t="s">
        <v>45</v>
      </c>
      <c r="D4916" s="46" t="s">
        <v>5510</v>
      </c>
      <c r="E4916" s="46" t="s">
        <v>5511</v>
      </c>
      <c r="F4916" t="s">
        <v>48</v>
      </c>
      <c r="G4916" s="46" t="s">
        <v>49</v>
      </c>
      <c r="H4916">
        <v>0.000009772372</v>
      </c>
      <c r="I4916" t="s">
        <v>37</v>
      </c>
      <c r="L4916" t="s">
        <v>50</v>
      </c>
      <c r="M4916" t="s">
        <v>39</v>
      </c>
      <c r="N4916" s="40"/>
      <c r="O4916" s="40"/>
      <c r="P4916" s="40"/>
      <c r="Q4916" s="40"/>
      <c r="R4916" s="39"/>
      <c r="S4916" s="39"/>
      <c r="T4916" s="39"/>
      <c r="U4916" s="40"/>
      <c r="V4916" s="39"/>
      <c r="W4916" s="69"/>
      <c r="Y4916" t="s">
        <v>40</v>
      </c>
      <c r="AA4916">
        <v>2625</v>
      </c>
      <c r="AB4916" s="46" t="b">
        <v>0</v>
      </c>
      <c r="AD4916" s="8"/>
    </row>
    <row r="4917" ht="14.25" customHeight="1">
      <c r="A4917" s="38">
        <v>1287</v>
      </c>
      <c r="B4917" s="46" t="s">
        <v>653</v>
      </c>
      <c r="C4917" s="46" t="s">
        <v>45</v>
      </c>
      <c r="D4917" s="46" t="s">
        <v>5510</v>
      </c>
      <c r="E4917" s="46" t="s">
        <v>5511</v>
      </c>
      <c r="F4917" t="s">
        <v>48</v>
      </c>
      <c r="G4917" s="46" t="s">
        <v>49</v>
      </c>
      <c r="H4917">
        <v>0.00000849963</v>
      </c>
      <c r="I4917" t="s">
        <v>37</v>
      </c>
      <c r="L4917" t="s">
        <v>50</v>
      </c>
      <c r="M4917" t="s">
        <v>39</v>
      </c>
      <c r="N4917" s="40"/>
      <c r="O4917" s="40"/>
      <c r="P4917" s="40"/>
      <c r="Q4917" s="40"/>
      <c r="R4917" s="39"/>
      <c r="S4917" s="39"/>
      <c r="T4917" s="39"/>
      <c r="U4917" s="40"/>
      <c r="V4917" s="39"/>
      <c r="W4917" s="69"/>
      <c r="Y4917" t="s">
        <v>40</v>
      </c>
      <c r="AA4917">
        <v>2625</v>
      </c>
      <c r="AB4917" s="46" t="b">
        <v>0</v>
      </c>
      <c r="AD4917" s="8"/>
    </row>
    <row r="4918" ht="14.25" customHeight="1">
      <c r="A4918" s="38">
        <v>1287</v>
      </c>
      <c r="B4918" s="46" t="s">
        <v>53</v>
      </c>
      <c r="C4918" s="46" t="s">
        <v>45</v>
      </c>
      <c r="D4918" s="46" t="s">
        <v>5512</v>
      </c>
      <c r="E4918" s="46" t="s">
        <v>5513</v>
      </c>
      <c r="F4918" t="s">
        <v>48</v>
      </c>
      <c r="G4918" s="46" t="s">
        <v>49</v>
      </c>
      <c r="H4918">
        <v>0.000933254301</v>
      </c>
      <c r="I4918" t="s">
        <v>37</v>
      </c>
      <c r="L4918" t="s">
        <v>50</v>
      </c>
      <c r="M4918" t="s">
        <v>39</v>
      </c>
      <c r="N4918" s="40"/>
      <c r="O4918" s="40"/>
      <c r="P4918" s="40"/>
      <c r="Q4918" s="40"/>
      <c r="R4918" s="39"/>
      <c r="S4918" s="39"/>
      <c r="T4918" s="39"/>
      <c r="U4918" s="40"/>
      <c r="V4918" s="39"/>
      <c r="W4918" s="69"/>
      <c r="Y4918" t="s">
        <v>40</v>
      </c>
      <c r="AA4918">
        <v>2626</v>
      </c>
      <c r="AB4918" s="46" t="b">
        <v>0</v>
      </c>
      <c r="AD4918" s="8"/>
    </row>
    <row r="4919" ht="14.25" customHeight="1">
      <c r="A4919" s="38">
        <v>1287</v>
      </c>
      <c r="B4919" s="46" t="s">
        <v>653</v>
      </c>
      <c r="C4919" s="46" t="s">
        <v>45</v>
      </c>
      <c r="D4919" s="46" t="s">
        <v>5512</v>
      </c>
      <c r="E4919" s="46" t="s">
        <v>5513</v>
      </c>
      <c r="F4919" t="s">
        <v>48</v>
      </c>
      <c r="G4919" s="46" t="s">
        <v>49</v>
      </c>
      <c r="H4919">
        <v>0.000564416888</v>
      </c>
      <c r="I4919" t="s">
        <v>37</v>
      </c>
      <c r="L4919" t="s">
        <v>50</v>
      </c>
      <c r="M4919" t="s">
        <v>39</v>
      </c>
      <c r="N4919" s="40"/>
      <c r="O4919" s="40"/>
      <c r="P4919" s="40"/>
      <c r="Q4919" s="40"/>
      <c r="R4919" s="39"/>
      <c r="S4919" s="39"/>
      <c r="T4919" s="39"/>
      <c r="U4919" s="40"/>
      <c r="V4919" s="39"/>
      <c r="W4919" s="69"/>
      <c r="Y4919" t="s">
        <v>40</v>
      </c>
      <c r="AA4919">
        <v>2626</v>
      </c>
      <c r="AB4919" s="46" t="b">
        <v>0</v>
      </c>
      <c r="AD4919" s="8"/>
    </row>
    <row r="4920" ht="14.25" customHeight="1">
      <c r="A4920" s="38">
        <v>1287</v>
      </c>
      <c r="B4920" s="46" t="s">
        <v>174</v>
      </c>
      <c r="C4920" s="46" t="s">
        <v>45</v>
      </c>
      <c r="D4920" s="46" t="s">
        <v>5514</v>
      </c>
      <c r="E4920" s="46" t="s">
        <v>5515</v>
      </c>
      <c r="F4920" t="s">
        <v>48</v>
      </c>
      <c r="G4920" s="46" t="s">
        <v>49</v>
      </c>
      <c r="H4920">
        <v>0.000407380278</v>
      </c>
      <c r="I4920" t="s">
        <v>37</v>
      </c>
      <c r="L4920" t="s">
        <v>50</v>
      </c>
      <c r="M4920" t="s">
        <v>39</v>
      </c>
      <c r="N4920" s="40"/>
      <c r="O4920" s="40"/>
      <c r="P4920" s="40"/>
      <c r="Q4920" s="40"/>
      <c r="R4920" s="39"/>
      <c r="S4920" s="39"/>
      <c r="T4920" s="39"/>
      <c r="U4920" s="40"/>
      <c r="V4920" s="39"/>
      <c r="W4920" s="69"/>
      <c r="Y4920" t="s">
        <v>40</v>
      </c>
      <c r="AA4920">
        <v>2627</v>
      </c>
      <c r="AB4920" s="46" t="b">
        <v>0</v>
      </c>
      <c r="AD4920" s="8"/>
    </row>
    <row r="4921" ht="14.25" customHeight="1">
      <c r="A4921" s="38">
        <v>1287</v>
      </c>
      <c r="B4921" s="46" t="s">
        <v>53</v>
      </c>
      <c r="C4921" s="46" t="s">
        <v>45</v>
      </c>
      <c r="D4921" s="46" t="s">
        <v>5514</v>
      </c>
      <c r="E4921" s="46" t="s">
        <v>5515</v>
      </c>
      <c r="F4921" t="s">
        <v>48</v>
      </c>
      <c r="G4921" s="46" t="s">
        <v>49</v>
      </c>
      <c r="H4921">
        <v>0.000416869383</v>
      </c>
      <c r="I4921" t="s">
        <v>37</v>
      </c>
      <c r="L4921" t="s">
        <v>50</v>
      </c>
      <c r="M4921" t="s">
        <v>39</v>
      </c>
      <c r="N4921" s="40"/>
      <c r="O4921" s="40"/>
      <c r="P4921" s="40"/>
      <c r="Q4921" s="40"/>
      <c r="R4921" s="39"/>
      <c r="S4921" s="39"/>
      <c r="T4921" s="39"/>
      <c r="U4921" s="40"/>
      <c r="V4921" s="39"/>
      <c r="W4921" s="69"/>
      <c r="Y4921" t="s">
        <v>40</v>
      </c>
      <c r="AA4921">
        <v>2627</v>
      </c>
      <c r="AB4921" s="46" t="b">
        <v>0</v>
      </c>
      <c r="AD4921" s="8"/>
    </row>
    <row r="4922" ht="14.25" customHeight="1">
      <c r="A4922" s="38">
        <v>1287</v>
      </c>
      <c r="B4922" s="46" t="s">
        <v>653</v>
      </c>
      <c r="C4922" s="46" t="s">
        <v>45</v>
      </c>
      <c r="D4922" s="46" t="s">
        <v>5516</v>
      </c>
      <c r="E4922" s="46" t="s">
        <v>5517</v>
      </c>
      <c r="F4922" t="s">
        <v>48</v>
      </c>
      <c r="G4922" s="46" t="s">
        <v>49</v>
      </c>
      <c r="H4922">
        <v>0.000000180011</v>
      </c>
      <c r="I4922" t="s">
        <v>37</v>
      </c>
      <c r="L4922" t="s">
        <v>50</v>
      </c>
      <c r="M4922" t="s">
        <v>39</v>
      </c>
      <c r="N4922" s="40"/>
      <c r="O4922" s="40"/>
      <c r="P4922" s="40"/>
      <c r="Q4922" s="40"/>
      <c r="R4922" s="39"/>
      <c r="S4922" s="39"/>
      <c r="T4922" s="39"/>
      <c r="U4922" s="40"/>
      <c r="V4922" s="39"/>
      <c r="W4922" s="69"/>
      <c r="Y4922" t="s">
        <v>40</v>
      </c>
      <c r="AA4922">
        <v>580849</v>
      </c>
      <c r="AB4922" s="46" t="b">
        <v>0</v>
      </c>
      <c r="AD4922" s="8"/>
    </row>
    <row r="4923" ht="14.25" customHeight="1">
      <c r="A4923" s="38">
        <v>1049</v>
      </c>
      <c r="B4923" s="46" t="s">
        <v>922</v>
      </c>
      <c r="C4923" s="46" t="s">
        <v>923</v>
      </c>
      <c r="D4923" s="11" t="s">
        <v>5518</v>
      </c>
      <c r="E4923" s="46" t="s">
        <v>5519</v>
      </c>
      <c r="F4923" s="7" t="s">
        <v>924</v>
      </c>
      <c r="G4923" s="7" t="s">
        <v>925</v>
      </c>
      <c r="H4923">
        <v>0.13243415351947</v>
      </c>
      <c r="I4923" t="s">
        <v>37</v>
      </c>
      <c r="K4923" s="47" t="s">
        <v>43</v>
      </c>
      <c r="L4923" s="47" t="s">
        <v>926</v>
      </c>
      <c r="M4923" t="s">
        <v>39</v>
      </c>
      <c r="N4923" s="71"/>
      <c r="O4923" s="71"/>
      <c r="P4923" s="71"/>
      <c r="Q4923" s="71"/>
      <c r="R4923" s="29"/>
      <c r="S4923" s="29"/>
      <c r="T4923" s="29"/>
      <c r="U4923" s="71"/>
      <c r="V4923" s="29"/>
      <c r="W4923" s="60"/>
      <c r="Y4923" t="s">
        <v>40</v>
      </c>
      <c r="AA4923" s="21">
        <v>2631</v>
      </c>
      <c r="AB4923" t="b">
        <f>if((W4923=""),false,true)</f>
        <v>0</v>
      </c>
      <c r="AD4923" s="37"/>
    </row>
    <row r="4924" ht="14.25" customHeight="1">
      <c r="A4924" s="38">
        <v>1049</v>
      </c>
      <c r="B4924" s="46" t="s">
        <v>922</v>
      </c>
      <c r="C4924" s="46" t="s">
        <v>923</v>
      </c>
      <c r="D4924" s="11" t="s">
        <v>5518</v>
      </c>
      <c r="E4924" s="11" t="s">
        <v>5519</v>
      </c>
      <c r="F4924" s="7" t="s">
        <v>927</v>
      </c>
      <c r="G4924" s="7" t="s">
        <v>928</v>
      </c>
      <c r="H4924">
        <v>0.005847900841445</v>
      </c>
      <c r="I4924" t="s">
        <v>37</v>
      </c>
      <c r="K4924" s="47" t="s">
        <v>43</v>
      </c>
      <c r="L4924" s="47" t="s">
        <v>926</v>
      </c>
      <c r="M4924" t="s">
        <v>39</v>
      </c>
      <c r="N4924" s="71"/>
      <c r="O4924" s="71"/>
      <c r="P4924" s="71"/>
      <c r="Q4924" s="71"/>
      <c r="R4924" s="29"/>
      <c r="S4924" s="29"/>
      <c r="T4924" s="29"/>
      <c r="U4924" s="71"/>
      <c r="V4924" s="29"/>
      <c r="W4924" s="60"/>
      <c r="Y4924" t="s">
        <v>40</v>
      </c>
      <c r="AA4924">
        <v>2631</v>
      </c>
      <c r="AB4924" t="b">
        <f>if((W4924=""),false,true)</f>
        <v>0</v>
      </c>
      <c r="AD4924" s="37"/>
    </row>
    <row r="4925" ht="14.25" customHeight="1">
      <c r="A4925" s="38">
        <v>1049</v>
      </c>
      <c r="B4925" s="46" t="s">
        <v>922</v>
      </c>
      <c r="C4925" s="46" t="s">
        <v>923</v>
      </c>
      <c r="D4925" s="11" t="s">
        <v>5518</v>
      </c>
      <c r="E4925" s="11" t="s">
        <v>5519</v>
      </c>
      <c r="F4925" s="7" t="s">
        <v>929</v>
      </c>
      <c r="G4925" s="7" t="s">
        <v>928</v>
      </c>
      <c r="H4925">
        <v>0.053826978251629</v>
      </c>
      <c r="I4925" t="s">
        <v>37</v>
      </c>
      <c r="K4925" s="47" t="s">
        <v>43</v>
      </c>
      <c r="L4925" s="47" t="s">
        <v>926</v>
      </c>
      <c r="M4925" t="s">
        <v>39</v>
      </c>
      <c r="N4925" s="71"/>
      <c r="O4925" s="71"/>
      <c r="P4925" s="71"/>
      <c r="Q4925" s="71"/>
      <c r="R4925" s="29"/>
      <c r="S4925" s="29"/>
      <c r="T4925" s="29"/>
      <c r="U4925" s="71"/>
      <c r="V4925" s="29"/>
      <c r="W4925" s="60"/>
      <c r="Y4925" t="s">
        <v>40</v>
      </c>
      <c r="AA4925">
        <v>2631</v>
      </c>
      <c r="AB4925" t="b">
        <f>if((W4925=""),false,true)</f>
        <v>0</v>
      </c>
      <c r="AD4925" s="37"/>
    </row>
    <row r="4926" ht="14.25" customHeight="1">
      <c r="A4926" s="38">
        <v>1049</v>
      </c>
      <c r="B4926" s="46" t="s">
        <v>922</v>
      </c>
      <c r="C4926" s="46" t="s">
        <v>923</v>
      </c>
      <c r="D4926" s="11" t="s">
        <v>5518</v>
      </c>
      <c r="E4926" s="11" t="s">
        <v>5519</v>
      </c>
      <c r="F4926" s="7" t="s">
        <v>930</v>
      </c>
      <c r="G4926" s="7" t="s">
        <v>928</v>
      </c>
      <c r="H4926">
        <v>0.15066070661867</v>
      </c>
      <c r="I4926" t="s">
        <v>37</v>
      </c>
      <c r="K4926" s="47" t="s">
        <v>43</v>
      </c>
      <c r="L4926" s="47" t="s">
        <v>926</v>
      </c>
      <c r="M4926" t="s">
        <v>39</v>
      </c>
      <c r="N4926" s="71"/>
      <c r="O4926" s="71"/>
      <c r="P4926" s="71"/>
      <c r="Q4926" s="71"/>
      <c r="R4926" s="29"/>
      <c r="S4926" s="29"/>
      <c r="T4926" s="29"/>
      <c r="U4926" s="71"/>
      <c r="V4926" s="29"/>
      <c r="W4926" s="60"/>
      <c r="Y4926" t="s">
        <v>40</v>
      </c>
      <c r="AA4926">
        <v>2631</v>
      </c>
      <c r="AB4926" t="b">
        <f>if((W4926=""),false,true)</f>
        <v>0</v>
      </c>
      <c r="AD4926" s="37"/>
    </row>
    <row r="4927" ht="14.25" customHeight="1">
      <c r="A4927" s="38">
        <v>1049</v>
      </c>
      <c r="B4927" s="46" t="s">
        <v>922</v>
      </c>
      <c r="C4927" s="46" t="s">
        <v>923</v>
      </c>
      <c r="D4927" s="11" t="s">
        <v>5518</v>
      </c>
      <c r="E4927" s="11" t="s">
        <v>5519</v>
      </c>
      <c r="F4927" s="11" t="s">
        <v>48</v>
      </c>
      <c r="G4927" s="11" t="s">
        <v>49</v>
      </c>
      <c r="H4927">
        <v>0.00046131757456</v>
      </c>
      <c r="I4927" t="s">
        <v>37</v>
      </c>
      <c r="K4927" s="47" t="s">
        <v>43</v>
      </c>
      <c r="L4927" s="47" t="s">
        <v>926</v>
      </c>
      <c r="M4927" t="s">
        <v>39</v>
      </c>
      <c r="N4927" s="71"/>
      <c r="O4927" s="71"/>
      <c r="P4927" s="71"/>
      <c r="Q4927" s="71"/>
      <c r="R4927" s="29"/>
      <c r="S4927" s="29"/>
      <c r="T4927" s="29"/>
      <c r="U4927" s="71"/>
      <c r="V4927" s="29"/>
      <c r="W4927" s="60"/>
      <c r="Y4927" t="s">
        <v>40</v>
      </c>
      <c r="AA4927">
        <v>2631</v>
      </c>
      <c r="AB4927" t="b">
        <f>if((W4927=""),false,true)</f>
        <v>0</v>
      </c>
      <c r="AD4927" s="37"/>
    </row>
    <row r="4928" ht="14.25" customHeight="1">
      <c r="A4928" s="38">
        <v>1287</v>
      </c>
      <c r="B4928" s="46" t="s">
        <v>53</v>
      </c>
      <c r="C4928" s="46" t="s">
        <v>45</v>
      </c>
      <c r="D4928" s="11" t="s">
        <v>5518</v>
      </c>
      <c r="E4928" s="46" t="s">
        <v>5519</v>
      </c>
      <c r="F4928" t="s">
        <v>48</v>
      </c>
      <c r="G4928" s="46" t="s">
        <v>49</v>
      </c>
      <c r="H4928">
        <v>0.000354813389</v>
      </c>
      <c r="I4928" t="s">
        <v>37</v>
      </c>
      <c r="L4928" t="s">
        <v>50</v>
      </c>
      <c r="M4928" t="s">
        <v>39</v>
      </c>
      <c r="N4928" s="40"/>
      <c r="O4928" s="40"/>
      <c r="P4928" s="40"/>
      <c r="Q4928" s="40"/>
      <c r="R4928" s="39"/>
      <c r="S4928" s="39"/>
      <c r="T4928" s="39"/>
      <c r="U4928" s="40"/>
      <c r="V4928" s="39"/>
      <c r="W4928" s="69"/>
      <c r="Y4928" t="s">
        <v>40</v>
      </c>
      <c r="AA4928">
        <v>2631</v>
      </c>
      <c r="AB4928" s="46" t="b">
        <v>0</v>
      </c>
      <c r="AD4928" s="8"/>
    </row>
    <row r="4929" ht="14.25" customHeight="1">
      <c r="A4929" s="38">
        <v>1049</v>
      </c>
      <c r="B4929" s="46" t="s">
        <v>922</v>
      </c>
      <c r="C4929" s="46" t="s">
        <v>923</v>
      </c>
      <c r="D4929" s="11" t="s">
        <v>5520</v>
      </c>
      <c r="E4929" s="46" t="s">
        <v>5521</v>
      </c>
      <c r="F4929" s="7" t="s">
        <v>924</v>
      </c>
      <c r="G4929" s="7" t="s">
        <v>925</v>
      </c>
      <c r="H4929">
        <v>0.32136605386403</v>
      </c>
      <c r="I4929" t="s">
        <v>37</v>
      </c>
      <c r="K4929" s="47" t="s">
        <v>43</v>
      </c>
      <c r="L4929" s="47" t="s">
        <v>926</v>
      </c>
      <c r="M4929" t="s">
        <v>39</v>
      </c>
      <c r="N4929" s="71"/>
      <c r="O4929" s="71"/>
      <c r="P4929" s="71"/>
      <c r="Q4929" s="71"/>
      <c r="R4929" s="29"/>
      <c r="S4929" s="29"/>
      <c r="T4929" s="29"/>
      <c r="U4929" s="71"/>
      <c r="V4929" s="29"/>
      <c r="W4929" s="60"/>
      <c r="Y4929" t="s">
        <v>40</v>
      </c>
      <c r="AA4929" s="21">
        <v>2632</v>
      </c>
      <c r="AB4929" t="b">
        <f>if((W4929=""),false,true)</f>
        <v>0</v>
      </c>
      <c r="AD4929" s="37"/>
    </row>
    <row r="4930" ht="14.25" customHeight="1">
      <c r="A4930" s="38">
        <v>1049</v>
      </c>
      <c r="B4930" s="46" t="s">
        <v>922</v>
      </c>
      <c r="C4930" s="46" t="s">
        <v>923</v>
      </c>
      <c r="D4930" s="11" t="s">
        <v>5520</v>
      </c>
      <c r="E4930" s="11" t="s">
        <v>5521</v>
      </c>
      <c r="F4930" s="7" t="s">
        <v>927</v>
      </c>
      <c r="G4930" s="7" t="s">
        <v>928</v>
      </c>
      <c r="H4930">
        <v>0.005284452517752</v>
      </c>
      <c r="I4930" t="s">
        <v>37</v>
      </c>
      <c r="K4930" s="47" t="s">
        <v>43</v>
      </c>
      <c r="L4930" s="47" t="s">
        <v>926</v>
      </c>
      <c r="M4930" t="s">
        <v>39</v>
      </c>
      <c r="N4930" s="71"/>
      <c r="O4930" s="71"/>
      <c r="P4930" s="71"/>
      <c r="Q4930" s="71"/>
      <c r="R4930" s="29"/>
      <c r="S4930" s="29"/>
      <c r="T4930" s="29"/>
      <c r="U4930" s="71"/>
      <c r="V4930" s="29"/>
      <c r="W4930" s="60"/>
      <c r="Y4930" t="s">
        <v>40</v>
      </c>
      <c r="AA4930">
        <v>2632</v>
      </c>
      <c r="AB4930" t="b">
        <f>if((W4930=""),false,true)</f>
        <v>0</v>
      </c>
      <c r="AD4930" s="37"/>
    </row>
    <row r="4931" ht="14.25" customHeight="1">
      <c r="A4931" s="38">
        <v>1049</v>
      </c>
      <c r="B4931" s="46" t="s">
        <v>922</v>
      </c>
      <c r="C4931" s="46" t="s">
        <v>923</v>
      </c>
      <c r="D4931" s="11" t="s">
        <v>5520</v>
      </c>
      <c r="E4931" s="11" t="s">
        <v>5521</v>
      </c>
      <c r="F4931" s="7" t="s">
        <v>929</v>
      </c>
      <c r="G4931" s="7" t="s">
        <v>928</v>
      </c>
      <c r="H4931">
        <v>0.031915378551008</v>
      </c>
      <c r="I4931" t="s">
        <v>37</v>
      </c>
      <c r="K4931" s="47" t="s">
        <v>43</v>
      </c>
      <c r="L4931" s="47" t="s">
        <v>926</v>
      </c>
      <c r="M4931" t="s">
        <v>39</v>
      </c>
      <c r="N4931" s="71"/>
      <c r="O4931" s="71"/>
      <c r="P4931" s="71"/>
      <c r="Q4931" s="71"/>
      <c r="R4931" s="29"/>
      <c r="S4931" s="29"/>
      <c r="T4931" s="29"/>
      <c r="U4931" s="71"/>
      <c r="V4931" s="29"/>
      <c r="W4931" s="60"/>
      <c r="Y4931" t="s">
        <v>40</v>
      </c>
      <c r="AA4931">
        <v>2632</v>
      </c>
      <c r="AB4931" t="b">
        <f>if((W4931=""),false,true)</f>
        <v>0</v>
      </c>
      <c r="AD4931" s="37"/>
    </row>
    <row r="4932" ht="14.25" customHeight="1">
      <c r="A4932" s="38">
        <v>1049</v>
      </c>
      <c r="B4932" s="46" t="s">
        <v>922</v>
      </c>
      <c r="C4932" s="46" t="s">
        <v>923</v>
      </c>
      <c r="D4932" s="11" t="s">
        <v>5520</v>
      </c>
      <c r="E4932" s="11" t="s">
        <v>5521</v>
      </c>
      <c r="F4932" s="7" t="s">
        <v>930</v>
      </c>
      <c r="G4932" s="7" t="s">
        <v>928</v>
      </c>
      <c r="H4932">
        <v>0.27039583641088</v>
      </c>
      <c r="I4932" t="s">
        <v>37</v>
      </c>
      <c r="K4932" s="47" t="s">
        <v>43</v>
      </c>
      <c r="L4932" s="47" t="s">
        <v>926</v>
      </c>
      <c r="M4932" t="s">
        <v>39</v>
      </c>
      <c r="N4932" s="71"/>
      <c r="O4932" s="71"/>
      <c r="P4932" s="71"/>
      <c r="Q4932" s="71"/>
      <c r="R4932" s="29"/>
      <c r="S4932" s="29"/>
      <c r="T4932" s="29"/>
      <c r="U4932" s="71"/>
      <c r="V4932" s="29"/>
      <c r="W4932" s="60"/>
      <c r="Y4932" t="s">
        <v>40</v>
      </c>
      <c r="AA4932">
        <v>2632</v>
      </c>
      <c r="AB4932" t="b">
        <f>if((W4932=""),false,true)</f>
        <v>0</v>
      </c>
      <c r="AD4932" s="37"/>
    </row>
    <row r="4933" ht="14.25" customHeight="1">
      <c r="A4933" s="38">
        <v>1049</v>
      </c>
      <c r="B4933" s="46" t="s">
        <v>922</v>
      </c>
      <c r="C4933" s="46" t="s">
        <v>923</v>
      </c>
      <c r="D4933" s="11" t="s">
        <v>5520</v>
      </c>
      <c r="E4933" s="11" t="s">
        <v>5521</v>
      </c>
      <c r="F4933" s="11" t="s">
        <v>48</v>
      </c>
      <c r="G4933" s="11" t="s">
        <v>49</v>
      </c>
      <c r="H4933">
        <v>0.001339676687426</v>
      </c>
      <c r="I4933" t="s">
        <v>37</v>
      </c>
      <c r="K4933" s="47" t="s">
        <v>43</v>
      </c>
      <c r="L4933" s="47" t="s">
        <v>926</v>
      </c>
      <c r="M4933" t="s">
        <v>39</v>
      </c>
      <c r="N4933" s="71"/>
      <c r="O4933" s="71"/>
      <c r="P4933" s="71"/>
      <c r="Q4933" s="71"/>
      <c r="R4933" s="29"/>
      <c r="S4933" s="29"/>
      <c r="T4933" s="29"/>
      <c r="U4933" s="71"/>
      <c r="V4933" s="29"/>
      <c r="W4933" s="60"/>
      <c r="Y4933" t="s">
        <v>40</v>
      </c>
      <c r="AA4933">
        <v>2632</v>
      </c>
      <c r="AB4933" t="b">
        <f>if((W4933=""),false,true)</f>
        <v>0</v>
      </c>
      <c r="AD4933" s="37"/>
    </row>
    <row r="4934" ht="14.25" customHeight="1">
      <c r="A4934" s="38">
        <v>1287</v>
      </c>
      <c r="B4934" s="46" t="s">
        <v>53</v>
      </c>
      <c r="C4934" s="46" t="s">
        <v>45</v>
      </c>
      <c r="D4934" s="11" t="s">
        <v>5520</v>
      </c>
      <c r="E4934" s="11" t="s">
        <v>5521</v>
      </c>
      <c r="F4934" t="s">
        <v>48</v>
      </c>
      <c r="G4934" s="46" t="s">
        <v>49</v>
      </c>
      <c r="H4934">
        <v>0.001479108388</v>
      </c>
      <c r="I4934" t="s">
        <v>37</v>
      </c>
      <c r="L4934" t="s">
        <v>50</v>
      </c>
      <c r="M4934" t="s">
        <v>39</v>
      </c>
      <c r="N4934" s="40"/>
      <c r="O4934" s="40"/>
      <c r="P4934" s="40"/>
      <c r="Q4934" s="40"/>
      <c r="R4934" s="39"/>
      <c r="S4934" s="39"/>
      <c r="T4934" s="39"/>
      <c r="U4934" s="40"/>
      <c r="V4934" s="39"/>
      <c r="W4934" s="69"/>
      <c r="Y4934" t="s">
        <v>40</v>
      </c>
      <c r="AA4934">
        <v>2632</v>
      </c>
      <c r="AB4934" s="46" t="b">
        <v>0</v>
      </c>
      <c r="AD4934" s="8"/>
    </row>
    <row r="4935" ht="14.25" customHeight="1">
      <c r="A4935" s="38">
        <v>1287</v>
      </c>
      <c r="B4935" s="46" t="s">
        <v>653</v>
      </c>
      <c r="C4935" s="46" t="s">
        <v>45</v>
      </c>
      <c r="D4935" s="46" t="s">
        <v>5520</v>
      </c>
      <c r="E4935" s="46" t="s">
        <v>3637</v>
      </c>
      <c r="F4935" t="s">
        <v>48</v>
      </c>
      <c r="G4935" s="46" t="s">
        <v>49</v>
      </c>
      <c r="H4935">
        <v>0.002205464136</v>
      </c>
      <c r="I4935" t="s">
        <v>37</v>
      </c>
      <c r="L4935" t="s">
        <v>50</v>
      </c>
      <c r="M4935" t="s">
        <v>39</v>
      </c>
      <c r="N4935" s="40"/>
      <c r="O4935" s="40"/>
      <c r="P4935" s="40"/>
      <c r="Q4935" s="40"/>
      <c r="R4935" s="39"/>
      <c r="S4935" s="39"/>
      <c r="T4935" s="39"/>
      <c r="U4935" s="40"/>
      <c r="V4935" s="39"/>
      <c r="W4935" s="69"/>
      <c r="Y4935" t="s">
        <v>40</v>
      </c>
      <c r="AA4935">
        <v>10432</v>
      </c>
      <c r="AB4935" s="46" t="b">
        <v>0</v>
      </c>
      <c r="AD4935" s="8"/>
    </row>
    <row r="4936" ht="14.25" customHeight="1">
      <c r="A4936" s="38">
        <v>985</v>
      </c>
      <c r="B4936" s="44" t="s">
        <v>5522</v>
      </c>
      <c r="C4936" s="46" t="s">
        <v>1219</v>
      </c>
      <c r="D4936" s="46" t="s">
        <v>5523</v>
      </c>
      <c r="E4936" s="46" t="s">
        <v>5524</v>
      </c>
      <c r="F4936" s="41" t="s">
        <v>689</v>
      </c>
      <c r="G4936" s="41" t="s">
        <v>762</v>
      </c>
      <c r="H4936" s="65">
        <f>W4936</f>
        <v>0.0033</v>
      </c>
      <c r="I4936" t="s">
        <v>37</v>
      </c>
      <c r="K4936" s="47" t="s">
        <v>3757</v>
      </c>
      <c r="L4936" s="47" t="str">
        <f>((I4936&amp;A4936)&amp;"-")&amp;B4936</f>
        <v>REF985-Bar L.K.; Garti N./ Sarig S.; and Bar R.; Solubilities of cholesterol, sitosterol, and cholestryl acetate in polar organic solvents. Journal of Chemical and Engineering Data. 1984. 29L: 440-443.</v>
      </c>
      <c r="M4936" t="s">
        <v>39</v>
      </c>
      <c r="N4936" s="71">
        <v>0.161</v>
      </c>
      <c r="O4936" s="71">
        <v>100</v>
      </c>
      <c r="P4936" s="71">
        <v>0.786</v>
      </c>
      <c r="Q4936" s="71">
        <v>1.067</v>
      </c>
      <c r="R4936" s="29">
        <f>O4936/P4936</f>
        <v>127.226463104326</v>
      </c>
      <c r="S4936" s="29">
        <f>N4936/Q4936</f>
        <v>0.150890346766635</v>
      </c>
      <c r="T4936" s="29">
        <f>R4936+S4936</f>
        <v>127.377353451092</v>
      </c>
      <c r="U4936" s="71">
        <v>386.6535</v>
      </c>
      <c r="V4936" s="29">
        <f>N4936/U4936</f>
        <v>0.000416393489261</v>
      </c>
      <c r="W4936" s="60">
        <f>round((V4936/(T4936/1000)),4)</f>
        <v>0.0033</v>
      </c>
      <c r="Y4936" t="s">
        <v>40</v>
      </c>
      <c r="AA4936">
        <v>5775</v>
      </c>
      <c r="AB4936" t="b">
        <v>1</v>
      </c>
      <c r="AD4936" s="37"/>
    </row>
    <row r="4937" ht="14.25" customHeight="1">
      <c r="A4937" s="38">
        <v>1079</v>
      </c>
      <c r="B4937" s="46" t="s">
        <v>5525</v>
      </c>
      <c r="C4937" s="46" t="s">
        <v>1115</v>
      </c>
      <c r="D4937" s="11" t="s">
        <v>5523</v>
      </c>
      <c r="E4937" s="11" t="s">
        <v>5524</v>
      </c>
      <c r="F4937" s="7" t="s">
        <v>485</v>
      </c>
      <c r="G4937" s="7" t="s">
        <v>665</v>
      </c>
      <c r="H4937">
        <v>0.15741276038172</v>
      </c>
      <c r="I4937" t="s">
        <v>37</v>
      </c>
      <c r="K4937" s="47"/>
      <c r="L4937" s="47" t="s">
        <v>5526</v>
      </c>
      <c r="M4937" t="s">
        <v>39</v>
      </c>
      <c r="N4937" s="71"/>
      <c r="O4937" s="71"/>
      <c r="P4937" s="71"/>
      <c r="Q4937" s="71"/>
      <c r="R4937" s="29"/>
      <c r="S4937" s="29"/>
      <c r="T4937" s="29"/>
      <c r="U4937" s="71"/>
      <c r="V4937" s="29"/>
      <c r="W4937" s="60"/>
      <c r="Y4937" t="s">
        <v>40</v>
      </c>
      <c r="AA4937">
        <v>5775</v>
      </c>
      <c r="AB4937" t="b">
        <f>if((W4937=""),false,true)</f>
        <v>0</v>
      </c>
      <c r="AD4937" s="37"/>
    </row>
    <row r="4938" ht="14.25" customHeight="1">
      <c r="A4938" s="38">
        <v>1079</v>
      </c>
      <c r="B4938" s="46" t="s">
        <v>5525</v>
      </c>
      <c r="C4938" s="46" t="s">
        <v>1115</v>
      </c>
      <c r="D4938" s="11" t="s">
        <v>5523</v>
      </c>
      <c r="E4938" s="11" t="s">
        <v>5524</v>
      </c>
      <c r="F4938" s="7" t="s">
        <v>580</v>
      </c>
      <c r="G4938" s="7" t="s">
        <v>581</v>
      </c>
      <c r="H4938">
        <v>0.13800432887119</v>
      </c>
      <c r="I4938" t="s">
        <v>37</v>
      </c>
      <c r="K4938" s="47"/>
      <c r="L4938" s="47" t="s">
        <v>5526</v>
      </c>
      <c r="M4938" t="s">
        <v>39</v>
      </c>
      <c r="N4938" s="71"/>
      <c r="O4938" s="71"/>
      <c r="P4938" s="71"/>
      <c r="Q4938" s="71"/>
      <c r="R4938" s="29"/>
      <c r="S4938" s="29"/>
      <c r="T4938" s="29"/>
      <c r="U4938" s="71"/>
      <c r="V4938" s="29"/>
      <c r="W4938" s="60"/>
      <c r="Y4938" t="s">
        <v>40</v>
      </c>
      <c r="AA4938">
        <v>5775</v>
      </c>
      <c r="AB4938" t="b">
        <f>if((W4938=""),false,true)</f>
        <v>0</v>
      </c>
      <c r="AD4938" s="37"/>
    </row>
    <row r="4939" ht="14.25" customHeight="1">
      <c r="A4939" s="38">
        <v>1079</v>
      </c>
      <c r="B4939" s="46" t="s">
        <v>5525</v>
      </c>
      <c r="C4939" s="46" t="s">
        <v>1115</v>
      </c>
      <c r="D4939" s="11" t="s">
        <v>5523</v>
      </c>
      <c r="E4939" s="11" t="s">
        <v>5524</v>
      </c>
      <c r="F4939" s="7" t="s">
        <v>429</v>
      </c>
      <c r="G4939" s="7" t="s">
        <v>590</v>
      </c>
      <c r="H4939">
        <v>0.051617230709262</v>
      </c>
      <c r="I4939" t="s">
        <v>37</v>
      </c>
      <c r="K4939" s="47"/>
      <c r="L4939" s="47" t="s">
        <v>5526</v>
      </c>
      <c r="M4939" t="s">
        <v>39</v>
      </c>
      <c r="N4939" s="71"/>
      <c r="O4939" s="71"/>
      <c r="P4939" s="71"/>
      <c r="Q4939" s="71"/>
      <c r="R4939" s="29"/>
      <c r="S4939" s="29"/>
      <c r="T4939" s="29"/>
      <c r="U4939" s="71"/>
      <c r="V4939" s="29"/>
      <c r="W4939" s="60"/>
      <c r="Y4939" t="s">
        <v>40</v>
      </c>
      <c r="AA4939">
        <v>5775</v>
      </c>
      <c r="AB4939" t="b">
        <f>if((W4939=""),false,true)</f>
        <v>0</v>
      </c>
      <c r="AD4939" s="37"/>
    </row>
    <row r="4940" ht="14.25" customHeight="1">
      <c r="A4940" s="38">
        <v>1079</v>
      </c>
      <c r="B4940" s="46" t="s">
        <v>5525</v>
      </c>
      <c r="C4940" s="46" t="s">
        <v>1115</v>
      </c>
      <c r="D4940" s="11" t="s">
        <v>5523</v>
      </c>
      <c r="E4940" s="11" t="s">
        <v>5524</v>
      </c>
      <c r="F4940" s="7" t="s">
        <v>434</v>
      </c>
      <c r="G4940" s="7" t="s">
        <v>593</v>
      </c>
      <c r="H4940">
        <v>0.014038266598034</v>
      </c>
      <c r="I4940" t="s">
        <v>37</v>
      </c>
      <c r="K4940" s="47"/>
      <c r="L4940" s="47" t="s">
        <v>5526</v>
      </c>
      <c r="M4940" t="s">
        <v>39</v>
      </c>
      <c r="N4940" s="71"/>
      <c r="O4940" s="71"/>
      <c r="P4940" s="71"/>
      <c r="Q4940" s="71"/>
      <c r="R4940" s="29"/>
      <c r="S4940" s="29"/>
      <c r="T4940" s="29"/>
      <c r="U4940" s="71"/>
      <c r="V4940" s="29"/>
      <c r="W4940" s="60"/>
      <c r="Y4940" t="s">
        <v>40</v>
      </c>
      <c r="AA4940">
        <v>5775</v>
      </c>
      <c r="AB4940" t="b">
        <f>if((W4940=""),false,true)</f>
        <v>0</v>
      </c>
      <c r="AD4940" s="37"/>
    </row>
    <row r="4941" ht="14.25" customHeight="1">
      <c r="A4941" s="38">
        <v>1287</v>
      </c>
      <c r="B4941" s="46" t="s">
        <v>174</v>
      </c>
      <c r="C4941" s="46" t="s">
        <v>45</v>
      </c>
      <c r="D4941" s="46" t="s">
        <v>5523</v>
      </c>
      <c r="E4941" s="46" t="s">
        <v>5527</v>
      </c>
      <c r="F4941" t="s">
        <v>48</v>
      </c>
      <c r="G4941" s="46" t="s">
        <v>49</v>
      </c>
      <c r="H4941">
        <v>0.0000001</v>
      </c>
      <c r="I4941" t="s">
        <v>37</v>
      </c>
      <c r="L4941" t="s">
        <v>50</v>
      </c>
      <c r="M4941" t="s">
        <v>39</v>
      </c>
      <c r="N4941" s="40"/>
      <c r="O4941" s="40"/>
      <c r="P4941" s="40"/>
      <c r="Q4941" s="40"/>
      <c r="R4941" s="39"/>
      <c r="S4941" s="39"/>
      <c r="T4941" s="39"/>
      <c r="U4941" s="40"/>
      <c r="V4941" s="39"/>
      <c r="W4941" s="69"/>
      <c r="Y4941" t="s">
        <v>40</v>
      </c>
      <c r="AA4941">
        <v>5775</v>
      </c>
      <c r="AB4941" s="46" t="b">
        <v>0</v>
      </c>
      <c r="AD4941" s="8"/>
    </row>
    <row r="4942" ht="14.25" customHeight="1">
      <c r="A4942" s="38">
        <v>1292</v>
      </c>
      <c r="B4942" s="46" t="s">
        <v>5528</v>
      </c>
      <c r="C4942" s="30" t="s">
        <v>5529</v>
      </c>
      <c r="D4942" s="46" t="s">
        <v>5523</v>
      </c>
      <c r="E4942" s="46" t="s">
        <v>5524</v>
      </c>
      <c r="F4942" t="s">
        <v>485</v>
      </c>
      <c r="G4942" s="12" t="s">
        <v>486</v>
      </c>
      <c r="H4942">
        <v>0.17312471293465</v>
      </c>
      <c r="I4942" t="s">
        <v>37</v>
      </c>
      <c r="K4942" t="s">
        <v>5530</v>
      </c>
      <c r="L4942" s="46" t="str">
        <f>((I4942&amp;A4942)&amp;"-")&amp;B4942</f>
        <v>REF1292-Urszula Doman; Aneta Pobudkowskaa; Paweł Gieryczb. Experimental solid–liquid phase equilibria of cholesterol + binary solvent mixture: 1-Alcohol (C4–C10) + cyclohexane</v>
      </c>
      <c r="M4942" t="s">
        <v>39</v>
      </c>
      <c r="N4942" s="40"/>
      <c r="O4942" s="40"/>
      <c r="P4942" s="40"/>
      <c r="Q4942" s="40"/>
      <c r="R4942" s="39"/>
      <c r="S4942" s="39"/>
      <c r="T4942" s="39"/>
      <c r="U4942" s="40"/>
      <c r="V4942" s="39"/>
      <c r="W4942" s="69"/>
      <c r="Y4942" t="s">
        <v>40</v>
      </c>
      <c r="AA4942">
        <v>5775</v>
      </c>
      <c r="AB4942" s="46" t="b">
        <v>0</v>
      </c>
      <c r="AD4942" s="8"/>
    </row>
    <row r="4943" ht="14.25" customHeight="1">
      <c r="A4943" s="38">
        <v>1292</v>
      </c>
      <c r="B4943" s="46" t="s">
        <v>5528</v>
      </c>
      <c r="C4943" s="30" t="s">
        <v>5529</v>
      </c>
      <c r="D4943" s="46" t="s">
        <v>5523</v>
      </c>
      <c r="E4943" s="46" t="s">
        <v>5524</v>
      </c>
      <c r="F4943" t="s">
        <v>547</v>
      </c>
      <c r="G4943" s="12" t="s">
        <v>548</v>
      </c>
      <c r="H4943">
        <v>0.4708717419325</v>
      </c>
      <c r="I4943" t="s">
        <v>37</v>
      </c>
      <c r="K4943" t="s">
        <v>3010</v>
      </c>
      <c r="L4943" s="46" t="str">
        <f>((I4943&amp;A4943)&amp;"-")&amp;B4943</f>
        <v>REF1292-Urszula Doman; Aneta Pobudkowskaa; Paweł Gieryczb. Experimental solid–liquid phase equilibria of cholesterol + binary solvent mixture: 1-Alcohol (C4–C10) + cyclohexane</v>
      </c>
      <c r="M4943" t="s">
        <v>39</v>
      </c>
      <c r="N4943" s="40"/>
      <c r="O4943" s="40"/>
      <c r="P4943" s="40"/>
      <c r="Q4943" s="40"/>
      <c r="R4943" s="39"/>
      <c r="S4943" s="39"/>
      <c r="T4943" s="39"/>
      <c r="U4943" s="40"/>
      <c r="V4943" s="39"/>
      <c r="W4943" s="69"/>
      <c r="Y4943" t="s">
        <v>40</v>
      </c>
      <c r="AA4943">
        <v>5775</v>
      </c>
      <c r="AB4943" s="46" t="b">
        <v>0</v>
      </c>
      <c r="AD4943" s="8"/>
    </row>
    <row r="4944" ht="14.25" customHeight="1">
      <c r="A4944" s="38">
        <v>1292</v>
      </c>
      <c r="B4944" s="46" t="s">
        <v>5528</v>
      </c>
      <c r="C4944" s="30" t="s">
        <v>5529</v>
      </c>
      <c r="D4944" s="46" t="s">
        <v>5523</v>
      </c>
      <c r="E4944" s="46" t="s">
        <v>5524</v>
      </c>
      <c r="F4944" t="s">
        <v>594</v>
      </c>
      <c r="G4944" s="12" t="s">
        <v>595</v>
      </c>
      <c r="H4944">
        <v>0.40600430435985</v>
      </c>
      <c r="I4944" t="s">
        <v>37</v>
      </c>
      <c r="K4944" t="s">
        <v>5531</v>
      </c>
      <c r="L4944" s="46" t="str">
        <f>((I4944&amp;A4944)&amp;"-")&amp;B4944</f>
        <v>REF1292-Urszula Doman; Aneta Pobudkowskaa; Paweł Gieryczb. Experimental solid–liquid phase equilibria of cholesterol + binary solvent mixture: 1-Alcohol (C4–C10) + cyclohexane</v>
      </c>
      <c r="M4944" t="s">
        <v>39</v>
      </c>
      <c r="N4944" s="40"/>
      <c r="O4944" s="40"/>
      <c r="P4944" s="40"/>
      <c r="Q4944" s="40"/>
      <c r="R4944" s="39"/>
      <c r="S4944" s="39"/>
      <c r="T4944" s="39"/>
      <c r="U4944" s="40"/>
      <c r="V4944" s="39"/>
      <c r="W4944" s="69"/>
      <c r="Y4944" t="s">
        <v>40</v>
      </c>
      <c r="AA4944">
        <v>5775</v>
      </c>
      <c r="AB4944" s="46" t="b">
        <v>0</v>
      </c>
      <c r="AD4944" s="8"/>
    </row>
    <row r="4945" ht="14.25" customHeight="1">
      <c r="A4945" s="38">
        <v>1292</v>
      </c>
      <c r="B4945" s="46" t="s">
        <v>5528</v>
      </c>
      <c r="C4945" s="30" t="s">
        <v>5529</v>
      </c>
      <c r="D4945" s="46" t="s">
        <v>5523</v>
      </c>
      <c r="E4945" s="46" t="s">
        <v>5524</v>
      </c>
      <c r="F4945" t="s">
        <v>598</v>
      </c>
      <c r="G4945" s="12" t="s">
        <v>599</v>
      </c>
      <c r="H4945">
        <v>0.30375763945024</v>
      </c>
      <c r="I4945" t="s">
        <v>37</v>
      </c>
      <c r="K4945" t="s">
        <v>5532</v>
      </c>
      <c r="L4945" s="46" t="str">
        <f>((I4945&amp;A4945)&amp;"-")&amp;B4945</f>
        <v>REF1292-Urszula Doman; Aneta Pobudkowskaa; Paweł Gieryczb. Experimental solid–liquid phase equilibria of cholesterol + binary solvent mixture: 1-Alcohol (C4–C10) + cyclohexane</v>
      </c>
      <c r="M4945" t="s">
        <v>39</v>
      </c>
      <c r="N4945" s="40"/>
      <c r="O4945" s="40"/>
      <c r="P4945" s="40"/>
      <c r="Q4945" s="40"/>
      <c r="R4945" s="39"/>
      <c r="S4945" s="39"/>
      <c r="T4945" s="39"/>
      <c r="U4945" s="40"/>
      <c r="V4945" s="39"/>
      <c r="W4945" s="69"/>
      <c r="Y4945" t="s">
        <v>40</v>
      </c>
      <c r="AA4945">
        <v>5775</v>
      </c>
      <c r="AB4945" s="46" t="b">
        <v>0</v>
      </c>
      <c r="AD4945" s="8"/>
    </row>
    <row r="4946" ht="14.25" customHeight="1">
      <c r="A4946" s="38">
        <v>1292</v>
      </c>
      <c r="B4946" s="46" t="s">
        <v>5528</v>
      </c>
      <c r="C4946" s="30" t="s">
        <v>5529</v>
      </c>
      <c r="D4946" s="46" t="s">
        <v>5523</v>
      </c>
      <c r="E4946" s="46" t="s">
        <v>5524</v>
      </c>
      <c r="F4946" t="s">
        <v>749</v>
      </c>
      <c r="G4946" s="12" t="s">
        <v>750</v>
      </c>
      <c r="H4946">
        <v>0.18746448475569</v>
      </c>
      <c r="I4946" t="s">
        <v>37</v>
      </c>
      <c r="K4946" t="s">
        <v>5533</v>
      </c>
      <c r="L4946" s="46" t="str">
        <f>((I4946&amp;A4946)&amp;"-")&amp;B4946</f>
        <v>REF1292-Urszula Doman; Aneta Pobudkowskaa; Paweł Gieryczb. Experimental solid–liquid phase equilibria of cholesterol + binary solvent mixture: 1-Alcohol (C4–C10) + cyclohexane</v>
      </c>
      <c r="M4946" t="s">
        <v>39</v>
      </c>
      <c r="N4946" s="40"/>
      <c r="O4946" s="40"/>
      <c r="P4946" s="40"/>
      <c r="Q4946" s="40"/>
      <c r="R4946" s="39"/>
      <c r="S4946" s="39"/>
      <c r="T4946" s="39"/>
      <c r="U4946" s="40"/>
      <c r="V4946" s="39"/>
      <c r="W4946" s="69"/>
      <c r="Y4946" t="s">
        <v>40</v>
      </c>
      <c r="AA4946">
        <v>5775</v>
      </c>
      <c r="AB4946" s="46" t="b">
        <v>0</v>
      </c>
      <c r="AD4946" s="8"/>
    </row>
    <row r="4947" ht="14.25" customHeight="1">
      <c r="A4947" s="38">
        <v>1292</v>
      </c>
      <c r="B4947" s="46" t="s">
        <v>5528</v>
      </c>
      <c r="C4947" s="30" t="s">
        <v>5529</v>
      </c>
      <c r="D4947" s="46" t="s">
        <v>5523</v>
      </c>
      <c r="E4947" s="46" t="s">
        <v>5524</v>
      </c>
      <c r="F4947" t="s">
        <v>35</v>
      </c>
      <c r="G4947" s="12" t="s">
        <v>36</v>
      </c>
      <c r="H4947">
        <v>0.31287221203591</v>
      </c>
      <c r="I4947" t="s">
        <v>37</v>
      </c>
      <c r="K4947" t="s">
        <v>5534</v>
      </c>
      <c r="L4947" s="46" t="str">
        <f>((I4947&amp;A4947)&amp;"-")&amp;B4947</f>
        <v>REF1292-Urszula Doman; Aneta Pobudkowskaa; Paweł Gieryczb. Experimental solid–liquid phase equilibria of cholesterol + binary solvent mixture: 1-Alcohol (C4–C10) + cyclohexane</v>
      </c>
      <c r="M4947" t="s">
        <v>39</v>
      </c>
      <c r="N4947" s="40"/>
      <c r="O4947" s="40"/>
      <c r="P4947" s="40"/>
      <c r="Q4947" s="40"/>
      <c r="R4947" s="39"/>
      <c r="S4947" s="39"/>
      <c r="T4947" s="39"/>
      <c r="U4947" s="40"/>
      <c r="V4947" s="39"/>
      <c r="W4947" s="69"/>
      <c r="Y4947" t="s">
        <v>40</v>
      </c>
      <c r="AA4947">
        <v>5775</v>
      </c>
      <c r="AB4947" s="46" t="b">
        <v>0</v>
      </c>
      <c r="AD4947" s="8"/>
    </row>
    <row r="4948" ht="14.25" customHeight="1">
      <c r="A4948" s="38">
        <v>1292</v>
      </c>
      <c r="B4948" s="46" t="s">
        <v>5528</v>
      </c>
      <c r="C4948" s="30" t="s">
        <v>5529</v>
      </c>
      <c r="D4948" s="46" t="s">
        <v>5523</v>
      </c>
      <c r="E4948" s="46" t="s">
        <v>5524</v>
      </c>
      <c r="F4948" t="s">
        <v>669</v>
      </c>
      <c r="G4948" s="12" t="s">
        <v>670</v>
      </c>
      <c r="H4948">
        <v>0.31567947654862</v>
      </c>
      <c r="I4948" t="s">
        <v>37</v>
      </c>
      <c r="K4948" t="s">
        <v>5535</v>
      </c>
      <c r="L4948" s="46" t="str">
        <f>((I4948&amp;A4948)&amp;"-")&amp;B4948</f>
        <v>REF1292-Urszula Doman; Aneta Pobudkowskaa; Paweł Gieryczb. Experimental solid–liquid phase equilibria of cholesterol + binary solvent mixture: 1-Alcohol (C4–C10) + cyclohexane</v>
      </c>
      <c r="M4948" t="s">
        <v>39</v>
      </c>
      <c r="N4948" s="40"/>
      <c r="O4948" s="40"/>
      <c r="P4948" s="40"/>
      <c r="Q4948" s="40"/>
      <c r="R4948" s="39"/>
      <c r="S4948" s="39"/>
      <c r="T4948" s="39"/>
      <c r="U4948" s="40"/>
      <c r="V4948" s="39"/>
      <c r="W4948" s="69"/>
      <c r="Y4948" t="s">
        <v>40</v>
      </c>
      <c r="AA4948">
        <v>5775</v>
      </c>
      <c r="AB4948" s="46" t="b">
        <v>0</v>
      </c>
      <c r="AD4948" s="8"/>
    </row>
    <row r="4949" ht="14.25" customHeight="1">
      <c r="A4949" s="38">
        <v>1308</v>
      </c>
      <c r="B4949" s="46" t="s">
        <v>41</v>
      </c>
      <c r="C4949" s="46" t="s">
        <v>42</v>
      </c>
      <c r="D4949" s="46" t="s">
        <v>5523</v>
      </c>
      <c r="E4949" s="46" t="s">
        <v>5524</v>
      </c>
      <c r="F4949" t="s">
        <v>35</v>
      </c>
      <c r="G4949" s="12" t="s">
        <v>36</v>
      </c>
      <c r="H4949">
        <v>0.337287308658869</v>
      </c>
      <c r="I4949" t="s">
        <v>37</v>
      </c>
      <c r="K4949" s="47" t="s">
        <v>43</v>
      </c>
      <c r="L4949" s="47" t="str">
        <f>((I4949&amp;A4949)&amp;"-")&amp;B4949</f>
        <v>REF1308-Abraham M.H. and Acree Jr. W.E. The solubility of liquid and solid compounds in dry octan-1-ol. Chemosphere (2013)</v>
      </c>
      <c r="M4949" t="s">
        <v>39</v>
      </c>
      <c r="N4949" s="71"/>
      <c r="O4949" s="71"/>
      <c r="P4949" s="71"/>
      <c r="Q4949" s="71"/>
      <c r="R4949" s="29"/>
      <c r="S4949" s="29"/>
      <c r="T4949" s="29"/>
      <c r="U4949" s="71"/>
      <c r="V4949" s="29"/>
      <c r="W4949" s="60"/>
      <c r="Y4949" t="s">
        <v>40</v>
      </c>
      <c r="AA4949">
        <v>5775</v>
      </c>
      <c r="AB4949" t="b">
        <f>if((W4949=""),false,true)</f>
        <v>0</v>
      </c>
      <c r="AD4949" s="37"/>
    </row>
    <row r="4950" ht="14.25" customHeight="1">
      <c r="A4950" s="38">
        <v>1287</v>
      </c>
      <c r="B4950" s="46" t="s">
        <v>53</v>
      </c>
      <c r="C4950" s="46" t="s">
        <v>45</v>
      </c>
      <c r="D4950" s="46" t="s">
        <v>5536</v>
      </c>
      <c r="E4950" s="46" t="s">
        <v>5537</v>
      </c>
      <c r="F4950" t="s">
        <v>48</v>
      </c>
      <c r="G4950" s="46" t="s">
        <v>49</v>
      </c>
      <c r="H4950">
        <v>0.000426579519</v>
      </c>
      <c r="I4950" t="s">
        <v>37</v>
      </c>
      <c r="L4950" t="s">
        <v>50</v>
      </c>
      <c r="M4950" t="s">
        <v>39</v>
      </c>
      <c r="N4950" s="40"/>
      <c r="O4950" s="40"/>
      <c r="P4950" s="40"/>
      <c r="Q4950" s="40"/>
      <c r="R4950" s="39"/>
      <c r="S4950" s="39"/>
      <c r="T4950" s="39"/>
      <c r="U4950" s="40"/>
      <c r="V4950" s="39"/>
      <c r="W4950" s="69"/>
      <c r="Y4950" t="s">
        <v>40</v>
      </c>
      <c r="AA4950">
        <v>297</v>
      </c>
      <c r="AB4950" s="46" t="b">
        <v>0</v>
      </c>
      <c r="AD4950" s="8"/>
    </row>
    <row r="4951" ht="14.25" customHeight="1">
      <c r="A4951" s="38">
        <v>997</v>
      </c>
      <c r="B4951" s="44" t="s">
        <v>638</v>
      </c>
      <c r="C4951" s="46" t="s">
        <v>639</v>
      </c>
      <c r="D4951" s="46" t="s">
        <v>5538</v>
      </c>
      <c r="E4951" s="46" t="s">
        <v>5539</v>
      </c>
      <c r="F4951" s="5" t="s">
        <v>35</v>
      </c>
      <c r="G4951" s="5" t="s">
        <v>36</v>
      </c>
      <c r="H4951" s="65">
        <v>0.002511886</v>
      </c>
      <c r="I4951" t="s">
        <v>37</v>
      </c>
      <c r="K4951" s="47"/>
      <c r="L4951" s="47" t="str">
        <f>((I4951&amp;A4951)&amp;"-")&amp;B4951</f>
        <v>REF997-Kia Sepassi and Samuel H. Yalkowsky. Solubility Prediction in Octanol: A Technical Note. AAPS PharmSciTech 2006; 7 (1) Article 26</v>
      </c>
      <c r="M4951" t="s">
        <v>39</v>
      </c>
      <c r="N4951" s="71"/>
      <c r="O4951" s="71"/>
      <c r="P4951" s="71"/>
      <c r="Q4951" s="71"/>
      <c r="R4951" s="29"/>
      <c r="S4951" s="29"/>
      <c r="T4951" s="29"/>
      <c r="U4951" s="71"/>
      <c r="V4951" s="29"/>
      <c r="W4951" s="60"/>
      <c r="Y4951" t="s">
        <v>40</v>
      </c>
      <c r="AA4951">
        <v>8817</v>
      </c>
      <c r="AB4951" t="b">
        <f>if((W4951=""),false,true)</f>
        <v>0</v>
      </c>
      <c r="AD4951" s="37"/>
    </row>
    <row r="4952" ht="14.25" customHeight="1">
      <c r="A4952" s="38">
        <v>997</v>
      </c>
      <c r="B4952" s="44" t="s">
        <v>638</v>
      </c>
      <c r="C4952" s="46" t="s">
        <v>639</v>
      </c>
      <c r="D4952" s="46" t="s">
        <v>5538</v>
      </c>
      <c r="E4952" s="46" t="s">
        <v>5539</v>
      </c>
      <c r="F4952" s="5" t="s">
        <v>35</v>
      </c>
      <c r="G4952" s="5" t="s">
        <v>36</v>
      </c>
      <c r="H4952" s="65">
        <v>0.003090295</v>
      </c>
      <c r="I4952" t="s">
        <v>37</v>
      </c>
      <c r="K4952" s="47"/>
      <c r="L4952" s="47" t="str">
        <f>((I4952&amp;A4952)&amp;"-")&amp;B4952</f>
        <v>REF997-Kia Sepassi and Samuel H. Yalkowsky. Solubility Prediction in Octanol: A Technical Note. AAPS PharmSciTech 2006; 7 (1) Article 26</v>
      </c>
      <c r="M4952" t="s">
        <v>39</v>
      </c>
      <c r="N4952" s="71"/>
      <c r="O4952" s="71"/>
      <c r="P4952" s="71"/>
      <c r="Q4952" s="71"/>
      <c r="R4952" s="29"/>
      <c r="S4952" s="29"/>
      <c r="T4952" s="29"/>
      <c r="U4952" s="71"/>
      <c r="V4952" s="29"/>
      <c r="W4952" s="60"/>
      <c r="Y4952" t="s">
        <v>40</v>
      </c>
      <c r="AA4952">
        <v>8817</v>
      </c>
      <c r="AB4952" t="b">
        <f>if((W4952=""),false,true)</f>
        <v>0</v>
      </c>
      <c r="AD4952" s="37"/>
    </row>
    <row r="4953" ht="14.25" customHeight="1">
      <c r="A4953" s="38">
        <v>1283</v>
      </c>
      <c r="B4953" s="46" t="s">
        <v>31</v>
      </c>
      <c r="C4953" s="46" t="s">
        <v>32</v>
      </c>
      <c r="D4953" s="46" t="s">
        <v>5538</v>
      </c>
      <c r="E4953" s="46" t="s">
        <v>5539</v>
      </c>
      <c r="F4953" t="s">
        <v>35</v>
      </c>
      <c r="G4953" s="46" t="s">
        <v>36</v>
      </c>
      <c r="H4953">
        <v>0.0025118864</v>
      </c>
      <c r="I4953" t="s">
        <v>37</v>
      </c>
      <c r="L4953" t="s">
        <v>38</v>
      </c>
      <c r="M4953" t="s">
        <v>39</v>
      </c>
      <c r="N4953" s="40"/>
      <c r="O4953" s="40"/>
      <c r="P4953" s="40"/>
      <c r="Q4953" s="40"/>
      <c r="R4953" s="39"/>
      <c r="S4953" s="39"/>
      <c r="T4953" s="39"/>
      <c r="U4953" s="40"/>
      <c r="V4953" s="39"/>
      <c r="W4953" s="69"/>
      <c r="Y4953" t="s">
        <v>40</v>
      </c>
      <c r="AA4953">
        <v>8817</v>
      </c>
      <c r="AB4953" s="46" t="b">
        <f>if((W4953=""),false,true)</f>
        <v>0</v>
      </c>
      <c r="AD4953" s="8"/>
    </row>
    <row r="4954" ht="14.25" customHeight="1">
      <c r="A4954" s="38">
        <v>1287</v>
      </c>
      <c r="B4954" s="46" t="s">
        <v>53</v>
      </c>
      <c r="C4954" s="46" t="s">
        <v>45</v>
      </c>
      <c r="D4954" s="46" t="s">
        <v>5538</v>
      </c>
      <c r="E4954" s="46" t="s">
        <v>5539</v>
      </c>
      <c r="F4954" t="s">
        <v>48</v>
      </c>
      <c r="G4954" s="46" t="s">
        <v>49</v>
      </c>
      <c r="H4954">
        <v>0.00000000871</v>
      </c>
      <c r="I4954" t="s">
        <v>37</v>
      </c>
      <c r="L4954" t="s">
        <v>50</v>
      </c>
      <c r="M4954" t="s">
        <v>39</v>
      </c>
      <c r="N4954" s="40"/>
      <c r="O4954" s="40"/>
      <c r="P4954" s="40"/>
      <c r="Q4954" s="40"/>
      <c r="R4954" s="39"/>
      <c r="S4954" s="39"/>
      <c r="T4954" s="39"/>
      <c r="U4954" s="40"/>
      <c r="V4954" s="39"/>
      <c r="W4954" s="69"/>
      <c r="Y4954" t="s">
        <v>40</v>
      </c>
      <c r="AA4954">
        <v>8817</v>
      </c>
      <c r="AB4954" s="46" t="b">
        <v>0</v>
      </c>
      <c r="AD4954" s="8"/>
    </row>
    <row r="4955" ht="14.25" customHeight="1">
      <c r="A4955" s="38">
        <v>1287</v>
      </c>
      <c r="B4955" s="46" t="s">
        <v>174</v>
      </c>
      <c r="C4955" s="46" t="s">
        <v>45</v>
      </c>
      <c r="D4955" s="46" t="s">
        <v>5538</v>
      </c>
      <c r="E4955" s="46" t="s">
        <v>5539</v>
      </c>
      <c r="F4955" t="s">
        <v>48</v>
      </c>
      <c r="G4955" s="46" t="s">
        <v>49</v>
      </c>
      <c r="H4955">
        <v>0.00000000871</v>
      </c>
      <c r="I4955" t="s">
        <v>37</v>
      </c>
      <c r="L4955" t="s">
        <v>50</v>
      </c>
      <c r="M4955" t="s">
        <v>39</v>
      </c>
      <c r="N4955" s="40"/>
      <c r="O4955" s="40"/>
      <c r="P4955" s="40"/>
      <c r="Q4955" s="40"/>
      <c r="R4955" s="39"/>
      <c r="S4955" s="39"/>
      <c r="T4955" s="39"/>
      <c r="U4955" s="40"/>
      <c r="V4955" s="39"/>
      <c r="W4955" s="69"/>
      <c r="Y4955" t="s">
        <v>40</v>
      </c>
      <c r="AA4955">
        <v>8817</v>
      </c>
      <c r="AB4955" s="46" t="b">
        <v>0</v>
      </c>
      <c r="AD4955" s="8"/>
    </row>
    <row r="4956" ht="14.25" customHeight="1">
      <c r="A4956" s="38">
        <v>1308</v>
      </c>
      <c r="B4956" s="46" t="s">
        <v>41</v>
      </c>
      <c r="C4956" s="46" t="s">
        <v>42</v>
      </c>
      <c r="D4956" s="46" t="s">
        <v>5538</v>
      </c>
      <c r="E4956" s="46" t="s">
        <v>5540</v>
      </c>
      <c r="F4956" t="s">
        <v>35</v>
      </c>
      <c r="G4956" s="12" t="s">
        <v>36</v>
      </c>
      <c r="H4956">
        <v>0.002951209226666</v>
      </c>
      <c r="I4956" t="s">
        <v>37</v>
      </c>
      <c r="K4956" s="47" t="s">
        <v>43</v>
      </c>
      <c r="L4956" s="47" t="str">
        <f>((I4956&amp;A4956)&amp;"-")&amp;B4956</f>
        <v>REF1308-Abraham M.H. and Acree Jr. W.E. The solubility of liquid and solid compounds in dry octan-1-ol. Chemosphere (2013)</v>
      </c>
      <c r="M4956" t="s">
        <v>39</v>
      </c>
      <c r="N4956" s="71"/>
      <c r="O4956" s="71"/>
      <c r="P4956" s="71"/>
      <c r="Q4956" s="71"/>
      <c r="R4956" s="29"/>
      <c r="S4956" s="29"/>
      <c r="T4956" s="29"/>
      <c r="U4956" s="71"/>
      <c r="V4956" s="29"/>
      <c r="W4956" s="60"/>
      <c r="Y4956" t="s">
        <v>40</v>
      </c>
      <c r="AA4956">
        <v>8817</v>
      </c>
      <c r="AB4956" t="b">
        <f>if((W4956=""),false,true)</f>
        <v>0</v>
      </c>
      <c r="AD4956" s="37"/>
    </row>
    <row r="4957" ht="14.25" customHeight="1">
      <c r="A4957" s="38">
        <v>968</v>
      </c>
      <c r="B4957" s="46" t="s">
        <v>5541</v>
      </c>
      <c r="C4957" s="46" t="s">
        <v>5542</v>
      </c>
      <c r="D4957" s="46" t="s">
        <v>5543</v>
      </c>
      <c r="E4957" s="46" t="s">
        <v>5544</v>
      </c>
      <c r="F4957" s="41" t="s">
        <v>584</v>
      </c>
      <c r="G4957" s="41" t="s">
        <v>988</v>
      </c>
      <c r="H4957" s="65">
        <f>12.37/252</f>
        <v>0.049087301587302</v>
      </c>
      <c r="I4957" t="s">
        <v>37</v>
      </c>
      <c r="K4957" s="46" t="s">
        <v>43</v>
      </c>
      <c r="L4957" s="46" t="s">
        <v>5545</v>
      </c>
      <c r="M4957" t="s">
        <v>39</v>
      </c>
      <c r="N4957" s="40"/>
      <c r="O4957" s="40"/>
      <c r="P4957" s="40"/>
      <c r="Q4957" s="40"/>
      <c r="R4957" s="39"/>
      <c r="S4957" s="39"/>
      <c r="T4957" s="39"/>
      <c r="U4957" s="40"/>
      <c r="V4957" s="39"/>
      <c r="W4957" s="69"/>
      <c r="Y4957" t="s">
        <v>40</v>
      </c>
      <c r="AA4957">
        <v>2654</v>
      </c>
      <c r="AB4957" t="b">
        <v>0</v>
      </c>
      <c r="AD4957" s="8"/>
    </row>
    <row r="4958" ht="14.25" customHeight="1">
      <c r="A4958" s="38">
        <v>968</v>
      </c>
      <c r="B4958" s="46" t="s">
        <v>5541</v>
      </c>
      <c r="C4958" s="46" t="s">
        <v>5542</v>
      </c>
      <c r="D4958" s="46" t="s">
        <v>5543</v>
      </c>
      <c r="E4958" s="46" t="s">
        <v>5544</v>
      </c>
      <c r="F4958" s="41" t="s">
        <v>586</v>
      </c>
      <c r="G4958" s="41" t="s">
        <v>587</v>
      </c>
      <c r="H4958" s="65">
        <f>2.849/252</f>
        <v>0.011305555555556</v>
      </c>
      <c r="I4958" t="s">
        <v>37</v>
      </c>
      <c r="K4958" s="46" t="s">
        <v>43</v>
      </c>
      <c r="L4958" s="46" t="s">
        <v>5545</v>
      </c>
      <c r="M4958" t="s">
        <v>39</v>
      </c>
      <c r="N4958" s="40"/>
      <c r="O4958" s="40"/>
      <c r="P4958" s="40"/>
      <c r="Q4958" s="40"/>
      <c r="R4958" s="39"/>
      <c r="S4958" s="39"/>
      <c r="T4958" s="39"/>
      <c r="U4958" s="40"/>
      <c r="V4958" s="39"/>
      <c r="W4958" s="69"/>
      <c r="Y4958" t="s">
        <v>40</v>
      </c>
      <c r="AA4958">
        <v>2654</v>
      </c>
      <c r="AB4958" t="b">
        <v>0</v>
      </c>
      <c r="AD4958" s="8"/>
    </row>
    <row r="4959" ht="14.25" customHeight="1">
      <c r="A4959" s="38">
        <v>968</v>
      </c>
      <c r="B4959" s="46" t="s">
        <v>5541</v>
      </c>
      <c r="C4959" s="46" t="s">
        <v>5542</v>
      </c>
      <c r="D4959" s="46" t="s">
        <v>5543</v>
      </c>
      <c r="E4959" s="46" t="s">
        <v>5544</v>
      </c>
      <c r="F4959" s="41" t="s">
        <v>689</v>
      </c>
      <c r="G4959" s="41" t="s">
        <v>2620</v>
      </c>
      <c r="H4959" s="65">
        <f>2.673/252</f>
        <v>0.010607142857143</v>
      </c>
      <c r="I4959" t="s">
        <v>37</v>
      </c>
      <c r="K4959" s="46" t="s">
        <v>43</v>
      </c>
      <c r="L4959" s="46" t="s">
        <v>5545</v>
      </c>
      <c r="M4959" t="s">
        <v>39</v>
      </c>
      <c r="N4959" s="40"/>
      <c r="O4959" s="40"/>
      <c r="P4959" s="40"/>
      <c r="Q4959" s="40"/>
      <c r="R4959" s="39"/>
      <c r="S4959" s="39"/>
      <c r="T4959" s="39"/>
      <c r="U4959" s="40"/>
      <c r="V4959" s="39"/>
      <c r="W4959" s="69"/>
      <c r="Y4959" t="s">
        <v>40</v>
      </c>
      <c r="AA4959">
        <v>2654</v>
      </c>
      <c r="AB4959" t="b">
        <v>0</v>
      </c>
      <c r="AD4959" s="8"/>
    </row>
    <row r="4960" ht="14.25" customHeight="1">
      <c r="A4960" s="38">
        <v>968</v>
      </c>
      <c r="B4960" s="46" t="s">
        <v>5541</v>
      </c>
      <c r="C4960" s="46" t="s">
        <v>5542</v>
      </c>
      <c r="D4960" s="46" t="s">
        <v>5543</v>
      </c>
      <c r="E4960" s="46" t="s">
        <v>5544</v>
      </c>
      <c r="F4960" s="41" t="s">
        <v>2407</v>
      </c>
      <c r="G4960" s="41" t="s">
        <v>3094</v>
      </c>
      <c r="H4960" s="65">
        <f>2.96/252</f>
        <v>0.011746031746032</v>
      </c>
      <c r="I4960" t="s">
        <v>37</v>
      </c>
      <c r="K4960" s="46" t="s">
        <v>43</v>
      </c>
      <c r="L4960" s="46" t="s">
        <v>5545</v>
      </c>
      <c r="M4960" t="s">
        <v>39</v>
      </c>
      <c r="N4960" s="40"/>
      <c r="O4960" s="40"/>
      <c r="P4960" s="40"/>
      <c r="Q4960" s="40"/>
      <c r="R4960" s="39"/>
      <c r="S4960" s="39"/>
      <c r="T4960" s="39"/>
      <c r="U4960" s="40"/>
      <c r="V4960" s="39"/>
      <c r="W4960" s="69"/>
      <c r="Y4960" t="s">
        <v>40</v>
      </c>
      <c r="AA4960">
        <v>2654</v>
      </c>
      <c r="AB4960" t="b">
        <v>0</v>
      </c>
      <c r="AD4960" s="8"/>
    </row>
    <row r="4961" ht="14.25" customHeight="1">
      <c r="A4961" s="38">
        <v>968</v>
      </c>
      <c r="B4961" s="46" t="s">
        <v>5541</v>
      </c>
      <c r="C4961" s="46" t="s">
        <v>5542</v>
      </c>
      <c r="D4961" s="46" t="s">
        <v>5543</v>
      </c>
      <c r="E4961" s="46" t="s">
        <v>5544</v>
      </c>
      <c r="F4961" s="41" t="s">
        <v>1605</v>
      </c>
      <c r="G4961" s="41" t="s">
        <v>2038</v>
      </c>
      <c r="H4961" s="65">
        <f>0.430/252</f>
        <v>0.001706349206349</v>
      </c>
      <c r="I4961" t="s">
        <v>37</v>
      </c>
      <c r="K4961" s="46" t="s">
        <v>43</v>
      </c>
      <c r="L4961" s="46" t="s">
        <v>5545</v>
      </c>
      <c r="M4961" t="s">
        <v>39</v>
      </c>
      <c r="N4961" s="40"/>
      <c r="O4961" s="40"/>
      <c r="P4961" s="40"/>
      <c r="Q4961" s="40"/>
      <c r="R4961" s="39"/>
      <c r="S4961" s="39"/>
      <c r="T4961" s="39"/>
      <c r="U4961" s="40"/>
      <c r="V4961" s="39"/>
      <c r="W4961" s="69"/>
      <c r="Y4961" t="s">
        <v>40</v>
      </c>
      <c r="AA4961">
        <v>2654</v>
      </c>
      <c r="AB4961" t="b">
        <v>0</v>
      </c>
      <c r="AD4961" s="8"/>
    </row>
    <row r="4962" ht="14.25" customHeight="1">
      <c r="A4962" s="38">
        <v>968</v>
      </c>
      <c r="B4962" s="46" t="s">
        <v>5541</v>
      </c>
      <c r="C4962" s="46" t="s">
        <v>5542</v>
      </c>
      <c r="D4962" s="46" t="s">
        <v>5543</v>
      </c>
      <c r="E4962" s="46" t="s">
        <v>5544</v>
      </c>
      <c r="F4962" s="41" t="s">
        <v>705</v>
      </c>
      <c r="G4962" s="41" t="s">
        <v>706</v>
      </c>
      <c r="H4962" s="65">
        <f>0.0017/252</f>
        <v>0.000006746031746</v>
      </c>
      <c r="I4962" t="s">
        <v>37</v>
      </c>
      <c r="K4962" s="46" t="s">
        <v>43</v>
      </c>
      <c r="L4962" s="46" t="s">
        <v>5545</v>
      </c>
      <c r="M4962" t="s">
        <v>39</v>
      </c>
      <c r="N4962" s="40"/>
      <c r="O4962" s="40"/>
      <c r="P4962" s="40"/>
      <c r="Q4962" s="40"/>
      <c r="R4962" s="39"/>
      <c r="S4962" s="39"/>
      <c r="T4962" s="39"/>
      <c r="U4962" s="40"/>
      <c r="V4962" s="39"/>
      <c r="W4962" s="69"/>
      <c r="Y4962" t="s">
        <v>40</v>
      </c>
      <c r="AA4962">
        <v>2654</v>
      </c>
      <c r="AB4962" t="b">
        <v>0</v>
      </c>
      <c r="AD4962" s="8"/>
    </row>
    <row r="4963" ht="14.25" customHeight="1">
      <c r="A4963" s="38">
        <v>968</v>
      </c>
      <c r="B4963" s="46" t="s">
        <v>5541</v>
      </c>
      <c r="C4963" s="46" t="s">
        <v>5542</v>
      </c>
      <c r="D4963" s="46" t="s">
        <v>5543</v>
      </c>
      <c r="E4963" s="46" t="s">
        <v>5544</v>
      </c>
      <c r="F4963" s="41" t="s">
        <v>429</v>
      </c>
      <c r="G4963" s="41" t="s">
        <v>590</v>
      </c>
      <c r="H4963" s="65">
        <f>37.26/252</f>
        <v>0.147857142857143</v>
      </c>
      <c r="I4963" t="s">
        <v>37</v>
      </c>
      <c r="K4963" s="46" t="s">
        <v>43</v>
      </c>
      <c r="L4963" s="46" t="s">
        <v>5545</v>
      </c>
      <c r="M4963" t="s">
        <v>39</v>
      </c>
      <c r="N4963" s="40"/>
      <c r="O4963" s="40"/>
      <c r="P4963" s="40"/>
      <c r="Q4963" s="40"/>
      <c r="R4963" s="39"/>
      <c r="S4963" s="39"/>
      <c r="T4963" s="39"/>
      <c r="U4963" s="40"/>
      <c r="V4963" s="39"/>
      <c r="W4963" s="69"/>
      <c r="Y4963" t="s">
        <v>40</v>
      </c>
      <c r="AA4963">
        <v>2654</v>
      </c>
      <c r="AB4963" t="b">
        <v>0</v>
      </c>
      <c r="AD4963" s="8"/>
    </row>
    <row r="4964" ht="14.25" customHeight="1">
      <c r="A4964" s="38">
        <v>968</v>
      </c>
      <c r="B4964" s="46" t="s">
        <v>5541</v>
      </c>
      <c r="C4964" s="46" t="s">
        <v>5542</v>
      </c>
      <c r="D4964" s="46" t="s">
        <v>5543</v>
      </c>
      <c r="E4964" s="46" t="s">
        <v>5544</v>
      </c>
      <c r="F4964" s="41" t="s">
        <v>591</v>
      </c>
      <c r="G4964" s="41" t="s">
        <v>2243</v>
      </c>
      <c r="H4964" s="65">
        <f>.404/252</f>
        <v>0.001603174603175</v>
      </c>
      <c r="I4964" t="s">
        <v>37</v>
      </c>
      <c r="K4964" s="46" t="s">
        <v>43</v>
      </c>
      <c r="L4964" s="46" t="s">
        <v>5545</v>
      </c>
      <c r="M4964" t="s">
        <v>39</v>
      </c>
      <c r="N4964" s="40"/>
      <c r="O4964" s="40"/>
      <c r="P4964" s="40"/>
      <c r="Q4964" s="40"/>
      <c r="R4964" s="39"/>
      <c r="S4964" s="39"/>
      <c r="T4964" s="39"/>
      <c r="U4964" s="40"/>
      <c r="V4964" s="39"/>
      <c r="W4964" s="69"/>
      <c r="Y4964" t="s">
        <v>40</v>
      </c>
      <c r="AA4964">
        <v>2654</v>
      </c>
      <c r="AB4964" t="b">
        <v>0</v>
      </c>
      <c r="AD4964" s="8"/>
    </row>
    <row r="4965" ht="14.25" customHeight="1">
      <c r="A4965" s="38">
        <v>968</v>
      </c>
      <c r="B4965" s="46" t="s">
        <v>5541</v>
      </c>
      <c r="C4965" s="46" t="s">
        <v>5542</v>
      </c>
      <c r="D4965" s="46" t="s">
        <v>5543</v>
      </c>
      <c r="E4965" s="46" t="s">
        <v>5544</v>
      </c>
      <c r="F4965" s="41" t="s">
        <v>709</v>
      </c>
      <c r="G4965" s="41" t="s">
        <v>3373</v>
      </c>
      <c r="H4965" s="65">
        <f>130.31/252.3</f>
        <v>0.516488307570353</v>
      </c>
      <c r="I4965" t="s">
        <v>37</v>
      </c>
      <c r="K4965" s="46" t="s">
        <v>43</v>
      </c>
      <c r="L4965" s="46" t="s">
        <v>5545</v>
      </c>
      <c r="M4965" t="s">
        <v>39</v>
      </c>
      <c r="N4965" s="40"/>
      <c r="O4965" s="40"/>
      <c r="P4965" s="40"/>
      <c r="Q4965" s="40"/>
      <c r="R4965" s="39"/>
      <c r="S4965" s="39"/>
      <c r="T4965" s="39"/>
      <c r="U4965" s="40"/>
      <c r="V4965" s="39"/>
      <c r="W4965" s="69"/>
      <c r="Y4965" t="s">
        <v>40</v>
      </c>
      <c r="AA4965">
        <v>2654</v>
      </c>
      <c r="AB4965" t="b">
        <v>0</v>
      </c>
      <c r="AD4965" s="8"/>
    </row>
    <row r="4966" ht="14.25" customHeight="1">
      <c r="A4966" s="38">
        <v>968</v>
      </c>
      <c r="B4966" s="46" t="s">
        <v>5541</v>
      </c>
      <c r="C4966" s="46" t="s">
        <v>5542</v>
      </c>
      <c r="D4966" s="46" t="s">
        <v>5543</v>
      </c>
      <c r="E4966" s="46" t="s">
        <v>5544</v>
      </c>
      <c r="F4966" s="41" t="s">
        <v>5546</v>
      </c>
      <c r="G4966" s="41" t="s">
        <v>5547</v>
      </c>
      <c r="H4966" s="65">
        <f>31.64/252.3</f>
        <v>0.125406262386048</v>
      </c>
      <c r="I4966" t="s">
        <v>37</v>
      </c>
      <c r="K4966" s="46" t="s">
        <v>43</v>
      </c>
      <c r="L4966" s="46" t="s">
        <v>5545</v>
      </c>
      <c r="M4966" t="s">
        <v>39</v>
      </c>
      <c r="N4966" s="40"/>
      <c r="O4966" s="40"/>
      <c r="P4966" s="40"/>
      <c r="Q4966" s="40"/>
      <c r="R4966" s="39"/>
      <c r="S4966" s="39"/>
      <c r="T4966" s="39"/>
      <c r="U4966" s="40"/>
      <c r="V4966" s="39"/>
      <c r="W4966" s="69"/>
      <c r="Y4966" t="s">
        <v>40</v>
      </c>
      <c r="AA4966">
        <v>2654</v>
      </c>
      <c r="AB4966" t="b">
        <v>0</v>
      </c>
      <c r="AD4966" s="8"/>
    </row>
    <row r="4967" ht="14.25" customHeight="1">
      <c r="A4967" s="38">
        <v>968</v>
      </c>
      <c r="B4967" s="46" t="s">
        <v>5541</v>
      </c>
      <c r="C4967" s="46" t="s">
        <v>5542</v>
      </c>
      <c r="D4967" s="46" t="s">
        <v>5543</v>
      </c>
      <c r="E4967" s="46" t="s">
        <v>5544</v>
      </c>
      <c r="F4967" s="41" t="s">
        <v>434</v>
      </c>
      <c r="G4967" s="41" t="s">
        <v>593</v>
      </c>
      <c r="H4967" s="65">
        <f>143.46/252.3392</f>
        <v>0.568520467687938</v>
      </c>
      <c r="I4967" t="s">
        <v>37</v>
      </c>
      <c r="K4967" s="46" t="s">
        <v>43</v>
      </c>
      <c r="L4967" s="46" t="s">
        <v>5545</v>
      </c>
      <c r="M4967" t="s">
        <v>39</v>
      </c>
      <c r="N4967" s="40"/>
      <c r="O4967" s="40"/>
      <c r="P4967" s="40"/>
      <c r="Q4967" s="40"/>
      <c r="R4967" s="39"/>
      <c r="S4967" s="39"/>
      <c r="T4967" s="39"/>
      <c r="U4967" s="40"/>
      <c r="V4967" s="39"/>
      <c r="W4967" s="69"/>
      <c r="Y4967" t="s">
        <v>40</v>
      </c>
      <c r="AA4967">
        <v>2654</v>
      </c>
      <c r="AB4967" t="b">
        <v>0</v>
      </c>
      <c r="AD4967" s="8"/>
    </row>
    <row r="4968" ht="14.25" customHeight="1">
      <c r="A4968" s="38">
        <v>968</v>
      </c>
      <c r="B4968" s="46" t="s">
        <v>5541</v>
      </c>
      <c r="C4968" s="46" t="s">
        <v>5542</v>
      </c>
      <c r="D4968" s="46" t="s">
        <v>5543</v>
      </c>
      <c r="E4968" s="46" t="s">
        <v>5544</v>
      </c>
      <c r="F4968" s="41" t="s">
        <v>725</v>
      </c>
      <c r="G4968" s="41" t="s">
        <v>726</v>
      </c>
      <c r="H4968" s="65">
        <f>0.00017/252.3392</f>
        <v>0.000000673696358</v>
      </c>
      <c r="I4968" t="s">
        <v>37</v>
      </c>
      <c r="K4968" s="46" t="s">
        <v>43</v>
      </c>
      <c r="L4968" s="46" t="s">
        <v>5545</v>
      </c>
      <c r="M4968" t="s">
        <v>39</v>
      </c>
      <c r="N4968" s="40"/>
      <c r="O4968" s="40"/>
      <c r="P4968" s="40"/>
      <c r="Q4968" s="40"/>
      <c r="R4968" s="39"/>
      <c r="S4968" s="39"/>
      <c r="T4968" s="39"/>
      <c r="U4968" s="40"/>
      <c r="V4968" s="39"/>
      <c r="W4968" s="69"/>
      <c r="Y4968" t="s">
        <v>40</v>
      </c>
      <c r="AA4968">
        <v>2654</v>
      </c>
      <c r="AB4968" t="b">
        <v>0</v>
      </c>
      <c r="AD4968" s="8"/>
    </row>
    <row r="4969" ht="14.25" customHeight="1">
      <c r="A4969" s="38">
        <v>968</v>
      </c>
      <c r="B4969" s="46" t="s">
        <v>5541</v>
      </c>
      <c r="C4969" s="46" t="s">
        <v>5542</v>
      </c>
      <c r="D4969" s="46" t="s">
        <v>5543</v>
      </c>
      <c r="E4969" s="46" t="s">
        <v>5544</v>
      </c>
      <c r="F4969" s="41" t="s">
        <v>994</v>
      </c>
      <c r="G4969" s="41" t="s">
        <v>995</v>
      </c>
      <c r="H4969" s="65">
        <f>89.21/252.3392</f>
        <v>0.353532071116973</v>
      </c>
      <c r="I4969" t="s">
        <v>37</v>
      </c>
      <c r="K4969" s="46" t="s">
        <v>43</v>
      </c>
      <c r="L4969" s="46" t="s">
        <v>5545</v>
      </c>
      <c r="M4969" t="s">
        <v>39</v>
      </c>
      <c r="N4969" s="40"/>
      <c r="O4969" s="40"/>
      <c r="P4969" s="40"/>
      <c r="Q4969" s="40"/>
      <c r="R4969" s="39"/>
      <c r="S4969" s="39"/>
      <c r="T4969" s="39"/>
      <c r="U4969" s="40"/>
      <c r="V4969" s="39"/>
      <c r="W4969" s="69"/>
      <c r="Y4969" t="s">
        <v>40</v>
      </c>
      <c r="AA4969">
        <v>2654</v>
      </c>
      <c r="AB4969" t="b">
        <v>0</v>
      </c>
      <c r="AD4969" s="8"/>
    </row>
    <row r="4970" ht="14.25" customHeight="1">
      <c r="A4970" s="38">
        <v>968</v>
      </c>
      <c r="B4970" s="46" t="s">
        <v>5541</v>
      </c>
      <c r="C4970" s="46" t="s">
        <v>5542</v>
      </c>
      <c r="D4970" s="46" t="s">
        <v>5543</v>
      </c>
      <c r="E4970" s="46" t="s">
        <v>5544</v>
      </c>
      <c r="F4970" s="41" t="s">
        <v>48</v>
      </c>
      <c r="G4970" s="41" t="s">
        <v>49</v>
      </c>
      <c r="H4970" s="65">
        <f>6.08/252.3</f>
        <v>0.024098295679746</v>
      </c>
      <c r="I4970" t="s">
        <v>37</v>
      </c>
      <c r="K4970" s="46" t="s">
        <v>43</v>
      </c>
      <c r="L4970" s="46" t="s">
        <v>5545</v>
      </c>
      <c r="M4970" t="s">
        <v>39</v>
      </c>
      <c r="N4970" s="40"/>
      <c r="O4970" s="40"/>
      <c r="P4970" s="40"/>
      <c r="Q4970" s="40"/>
      <c r="R4970" s="39"/>
      <c r="S4970" s="39"/>
      <c r="T4970" s="39"/>
      <c r="U4970" s="40"/>
      <c r="V4970" s="39"/>
      <c r="W4970" s="69"/>
      <c r="Y4970" t="s">
        <v>40</v>
      </c>
      <c r="AA4970">
        <v>2654</v>
      </c>
      <c r="AB4970" t="b">
        <v>0</v>
      </c>
      <c r="AD4970" s="8"/>
    </row>
    <row r="4971" ht="14.25" customHeight="1">
      <c r="A4971" s="38">
        <v>1049</v>
      </c>
      <c r="B4971" s="46" t="s">
        <v>922</v>
      </c>
      <c r="C4971" s="46" t="s">
        <v>923</v>
      </c>
      <c r="D4971" s="11" t="s">
        <v>5543</v>
      </c>
      <c r="E4971" s="46" t="s">
        <v>5544</v>
      </c>
      <c r="F4971" s="7" t="s">
        <v>924</v>
      </c>
      <c r="G4971" s="7" t="s">
        <v>925</v>
      </c>
      <c r="H4971">
        <v>0.15848931924611</v>
      </c>
      <c r="I4971" t="s">
        <v>37</v>
      </c>
      <c r="K4971" s="47" t="s">
        <v>43</v>
      </c>
      <c r="L4971" s="47" t="s">
        <v>926</v>
      </c>
      <c r="M4971" t="s">
        <v>39</v>
      </c>
      <c r="N4971" s="71"/>
      <c r="O4971" s="71"/>
      <c r="P4971" s="71"/>
      <c r="Q4971" s="71"/>
      <c r="R4971" s="29"/>
      <c r="S4971" s="29"/>
      <c r="T4971" s="29"/>
      <c r="U4971" s="71"/>
      <c r="V4971" s="29"/>
      <c r="W4971" s="60"/>
      <c r="Y4971" t="s">
        <v>40</v>
      </c>
      <c r="AA4971" s="21">
        <v>2654</v>
      </c>
      <c r="AB4971" t="b">
        <f>if((W4971=""),false,true)</f>
        <v>0</v>
      </c>
      <c r="AD4971" s="37"/>
    </row>
    <row r="4972" ht="14.25" customHeight="1">
      <c r="A4972" s="38">
        <v>1049</v>
      </c>
      <c r="B4972" s="46" t="s">
        <v>922</v>
      </c>
      <c r="C4972" s="46" t="s">
        <v>923</v>
      </c>
      <c r="D4972" s="11" t="s">
        <v>5543</v>
      </c>
      <c r="E4972" s="11" t="s">
        <v>5544</v>
      </c>
      <c r="F4972" s="7" t="s">
        <v>927</v>
      </c>
      <c r="G4972" s="7" t="s">
        <v>928</v>
      </c>
      <c r="H4972">
        <v>0.094188959652284</v>
      </c>
      <c r="I4972" t="s">
        <v>37</v>
      </c>
      <c r="K4972" s="47" t="s">
        <v>43</v>
      </c>
      <c r="L4972" s="47" t="s">
        <v>926</v>
      </c>
      <c r="M4972" t="s">
        <v>39</v>
      </c>
      <c r="N4972" s="71"/>
      <c r="O4972" s="71"/>
      <c r="P4972" s="71"/>
      <c r="Q4972" s="71"/>
      <c r="R4972" s="29"/>
      <c r="S4972" s="29"/>
      <c r="T4972" s="29"/>
      <c r="U4972" s="71"/>
      <c r="V4972" s="29"/>
      <c r="W4972" s="60"/>
      <c r="Y4972" t="s">
        <v>40</v>
      </c>
      <c r="AA4972">
        <v>2654</v>
      </c>
      <c r="AB4972" t="b">
        <f>if((W4972=""),false,true)</f>
        <v>0</v>
      </c>
      <c r="AD4972" s="37"/>
    </row>
    <row r="4973" ht="14.25" customHeight="1">
      <c r="A4973" s="38">
        <v>1049</v>
      </c>
      <c r="B4973" s="46" t="s">
        <v>922</v>
      </c>
      <c r="C4973" s="46" t="s">
        <v>923</v>
      </c>
      <c r="D4973" s="11" t="s">
        <v>5543</v>
      </c>
      <c r="E4973" s="11" t="s">
        <v>5544</v>
      </c>
      <c r="F4973" s="7" t="s">
        <v>929</v>
      </c>
      <c r="G4973" s="7" t="s">
        <v>928</v>
      </c>
      <c r="H4973">
        <v>0.21379620895022</v>
      </c>
      <c r="I4973" t="s">
        <v>37</v>
      </c>
      <c r="K4973" s="47" t="s">
        <v>43</v>
      </c>
      <c r="L4973" s="47" t="s">
        <v>926</v>
      </c>
      <c r="M4973" t="s">
        <v>39</v>
      </c>
      <c r="N4973" s="71"/>
      <c r="O4973" s="71"/>
      <c r="P4973" s="71"/>
      <c r="Q4973" s="71"/>
      <c r="R4973" s="29"/>
      <c r="S4973" s="29"/>
      <c r="T4973" s="29"/>
      <c r="U4973" s="71"/>
      <c r="V4973" s="29"/>
      <c r="W4973" s="60"/>
      <c r="Y4973" t="s">
        <v>40</v>
      </c>
      <c r="AA4973">
        <v>2654</v>
      </c>
      <c r="AB4973" t="b">
        <f>if((W4973=""),false,true)</f>
        <v>0</v>
      </c>
      <c r="AD4973" s="37"/>
    </row>
    <row r="4974" ht="14.25" customHeight="1">
      <c r="A4974" s="38">
        <v>1049</v>
      </c>
      <c r="B4974" s="46" t="s">
        <v>922</v>
      </c>
      <c r="C4974" s="46" t="s">
        <v>923</v>
      </c>
      <c r="D4974" s="11" t="s">
        <v>5543</v>
      </c>
      <c r="E4974" s="11" t="s">
        <v>5544</v>
      </c>
      <c r="F4974" s="7" t="s">
        <v>930</v>
      </c>
      <c r="G4974" s="7" t="s">
        <v>928</v>
      </c>
      <c r="H4974">
        <v>0.30269134281013</v>
      </c>
      <c r="I4974" t="s">
        <v>37</v>
      </c>
      <c r="K4974" s="47" t="s">
        <v>43</v>
      </c>
      <c r="L4974" s="47" t="s">
        <v>926</v>
      </c>
      <c r="M4974" t="s">
        <v>39</v>
      </c>
      <c r="N4974" s="71"/>
      <c r="O4974" s="71"/>
      <c r="P4974" s="71"/>
      <c r="Q4974" s="71"/>
      <c r="R4974" s="29"/>
      <c r="S4974" s="29"/>
      <c r="T4974" s="29"/>
      <c r="U4974" s="71"/>
      <c r="V4974" s="29"/>
      <c r="W4974" s="60"/>
      <c r="Y4974" t="s">
        <v>40</v>
      </c>
      <c r="AA4974">
        <v>2654</v>
      </c>
      <c r="AB4974" t="b">
        <f>if((W4974=""),false,true)</f>
        <v>0</v>
      </c>
      <c r="AD4974" s="37"/>
    </row>
    <row r="4975" ht="14.25" customHeight="1">
      <c r="A4975" s="38">
        <v>1049</v>
      </c>
      <c r="B4975" s="46" t="s">
        <v>922</v>
      </c>
      <c r="C4975" s="46" t="s">
        <v>923</v>
      </c>
      <c r="D4975" s="46" t="s">
        <v>5543</v>
      </c>
      <c r="E4975" s="11" t="s">
        <v>5544</v>
      </c>
      <c r="F4975" s="11" t="s">
        <v>48</v>
      </c>
      <c r="G4975" s="11" t="s">
        <v>49</v>
      </c>
      <c r="H4975">
        <v>0.084333475776428</v>
      </c>
      <c r="I4975" t="s">
        <v>37</v>
      </c>
      <c r="K4975" s="47" t="s">
        <v>43</v>
      </c>
      <c r="L4975" s="47" t="s">
        <v>926</v>
      </c>
      <c r="M4975" t="s">
        <v>39</v>
      </c>
      <c r="N4975" s="71"/>
      <c r="O4975" s="71"/>
      <c r="P4975" s="71"/>
      <c r="Q4975" s="71"/>
      <c r="R4975" s="29"/>
      <c r="S4975" s="29"/>
      <c r="T4975" s="29"/>
      <c r="U4975" s="71"/>
      <c r="V4975" s="29"/>
      <c r="W4975" s="60"/>
      <c r="Y4975" t="s">
        <v>40</v>
      </c>
      <c r="AA4975">
        <v>2654</v>
      </c>
      <c r="AB4975" t="b">
        <f>if((W4975=""),false,true)</f>
        <v>0</v>
      </c>
      <c r="AD4975" s="37"/>
    </row>
    <row r="4976" ht="14.25" customHeight="1">
      <c r="A4976" s="38">
        <v>1287</v>
      </c>
      <c r="B4976" s="46" t="s">
        <v>53</v>
      </c>
      <c r="C4976" s="46" t="s">
        <v>45</v>
      </c>
      <c r="D4976" s="46" t="s">
        <v>5543</v>
      </c>
      <c r="E4976" s="46" t="s">
        <v>5548</v>
      </c>
      <c r="F4976" t="s">
        <v>48</v>
      </c>
      <c r="G4976" s="46" t="s">
        <v>49</v>
      </c>
      <c r="H4976">
        <v>0.044668359215</v>
      </c>
      <c r="I4976" t="s">
        <v>37</v>
      </c>
      <c r="L4976" t="s">
        <v>50</v>
      </c>
      <c r="M4976" t="s">
        <v>39</v>
      </c>
      <c r="N4976" s="40"/>
      <c r="O4976" s="40"/>
      <c r="P4976" s="40"/>
      <c r="Q4976" s="40"/>
      <c r="R4976" s="39"/>
      <c r="S4976" s="39"/>
      <c r="T4976" s="39"/>
      <c r="U4976" s="40"/>
      <c r="V4976" s="39"/>
      <c r="W4976" s="69"/>
      <c r="Y4976" t="s">
        <v>40</v>
      </c>
      <c r="AA4976">
        <v>2654</v>
      </c>
      <c r="AB4976" s="46" t="b">
        <v>0</v>
      </c>
      <c r="AD4976" s="8"/>
    </row>
    <row r="4977" ht="14.25" customHeight="1">
      <c r="A4977" s="38">
        <v>1287</v>
      </c>
      <c r="B4977" s="46" t="s">
        <v>53</v>
      </c>
      <c r="C4977" s="46" t="s">
        <v>45</v>
      </c>
      <c r="D4977" s="46" t="s">
        <v>5543</v>
      </c>
      <c r="E4977" s="46" t="s">
        <v>5548</v>
      </c>
      <c r="F4977" t="s">
        <v>48</v>
      </c>
      <c r="G4977" s="46" t="s">
        <v>49</v>
      </c>
      <c r="H4977">
        <v>0.044668359215</v>
      </c>
      <c r="I4977" t="s">
        <v>37</v>
      </c>
      <c r="L4977" t="s">
        <v>50</v>
      </c>
      <c r="M4977" t="s">
        <v>39</v>
      </c>
      <c r="N4977" s="40"/>
      <c r="O4977" s="40"/>
      <c r="P4977" s="40"/>
      <c r="Q4977" s="40"/>
      <c r="R4977" s="39"/>
      <c r="S4977" s="39"/>
      <c r="T4977" s="39"/>
      <c r="U4977" s="40"/>
      <c r="V4977" s="39"/>
      <c r="W4977" s="69"/>
      <c r="Y4977" t="s">
        <v>40</v>
      </c>
      <c r="AA4977">
        <v>2654</v>
      </c>
      <c r="AB4977" s="46" t="b">
        <v>0</v>
      </c>
      <c r="AD4977" s="8"/>
    </row>
    <row r="4978" ht="14.25" customHeight="1">
      <c r="A4978" s="38">
        <v>1287</v>
      </c>
      <c r="B4978" s="46" t="s">
        <v>44</v>
      </c>
      <c r="C4978" s="46" t="s">
        <v>45</v>
      </c>
      <c r="D4978" s="46" t="s">
        <v>5543</v>
      </c>
      <c r="E4978" s="46" t="s">
        <v>5549</v>
      </c>
      <c r="F4978" t="s">
        <v>48</v>
      </c>
      <c r="G4978" s="46" t="s">
        <v>49</v>
      </c>
      <c r="H4978">
        <v>0.019498445998</v>
      </c>
      <c r="I4978" t="s">
        <v>37</v>
      </c>
      <c r="L4978" t="s">
        <v>50</v>
      </c>
      <c r="M4978" t="s">
        <v>39</v>
      </c>
      <c r="N4978" s="40"/>
      <c r="O4978" s="40"/>
      <c r="P4978" s="40"/>
      <c r="Q4978" s="40"/>
      <c r="R4978" s="39"/>
      <c r="S4978" s="39"/>
      <c r="T4978" s="39"/>
      <c r="U4978" s="40"/>
      <c r="V4978" s="39"/>
      <c r="W4978" s="69"/>
      <c r="Y4978" t="s">
        <v>40</v>
      </c>
      <c r="AA4978">
        <v>2654</v>
      </c>
      <c r="AB4978" s="46" t="b">
        <v>0</v>
      </c>
      <c r="AD4978" s="8"/>
    </row>
    <row r="4979" ht="14.25" customHeight="1">
      <c r="A4979" s="38">
        <v>1287</v>
      </c>
      <c r="B4979" s="46" t="s">
        <v>653</v>
      </c>
      <c r="C4979" s="46" t="s">
        <v>45</v>
      </c>
      <c r="D4979" s="46" t="s">
        <v>5543</v>
      </c>
      <c r="E4979" s="46" t="s">
        <v>5544</v>
      </c>
      <c r="F4979" t="s">
        <v>48</v>
      </c>
      <c r="G4979" s="46" t="s">
        <v>49</v>
      </c>
      <c r="H4979">
        <v>0.020342297432</v>
      </c>
      <c r="I4979" t="s">
        <v>37</v>
      </c>
      <c r="L4979" t="s">
        <v>50</v>
      </c>
      <c r="M4979" t="s">
        <v>39</v>
      </c>
      <c r="N4979" s="40"/>
      <c r="O4979" s="40"/>
      <c r="P4979" s="40"/>
      <c r="Q4979" s="40"/>
      <c r="R4979" s="39"/>
      <c r="S4979" s="39"/>
      <c r="T4979" s="39"/>
      <c r="U4979" s="40"/>
      <c r="V4979" s="39"/>
      <c r="W4979" s="69"/>
      <c r="Y4979" t="s">
        <v>40</v>
      </c>
      <c r="AA4979">
        <v>2654</v>
      </c>
      <c r="AB4979" s="46" t="b">
        <v>0</v>
      </c>
      <c r="AD4979" s="8"/>
    </row>
    <row r="4980" ht="14.25" customHeight="1">
      <c r="A4980" s="38">
        <v>1287</v>
      </c>
      <c r="B4980" s="46" t="s">
        <v>44</v>
      </c>
      <c r="C4980" s="46" t="s">
        <v>45</v>
      </c>
      <c r="D4980" s="46" t="s">
        <v>5550</v>
      </c>
      <c r="E4980" s="46" t="s">
        <v>5551</v>
      </c>
      <c r="F4980" t="s">
        <v>48</v>
      </c>
      <c r="G4980" s="46" t="s">
        <v>49</v>
      </c>
      <c r="H4980">
        <v>0.004497798549</v>
      </c>
      <c r="I4980" t="s">
        <v>37</v>
      </c>
      <c r="L4980" t="s">
        <v>50</v>
      </c>
      <c r="M4980" t="s">
        <v>39</v>
      </c>
      <c r="N4980" s="40"/>
      <c r="O4980" s="40"/>
      <c r="P4980" s="40"/>
      <c r="Q4980" s="40"/>
      <c r="R4980" s="39"/>
      <c r="S4980" s="39"/>
      <c r="T4980" s="39"/>
      <c r="U4980" s="40"/>
      <c r="V4980" s="39"/>
      <c r="W4980" s="69"/>
      <c r="Y4980" t="s">
        <v>40</v>
      </c>
      <c r="AA4980">
        <v>91930</v>
      </c>
      <c r="AB4980" s="46" t="b">
        <v>0</v>
      </c>
      <c r="AD4980" s="8"/>
    </row>
    <row r="4981" ht="14.25" customHeight="1">
      <c r="A4981" s="38">
        <v>1287</v>
      </c>
      <c r="B4981" s="46" t="s">
        <v>53</v>
      </c>
      <c r="C4981" s="46" t="s">
        <v>45</v>
      </c>
      <c r="D4981" s="46" t="s">
        <v>5550</v>
      </c>
      <c r="E4981" s="46" t="s">
        <v>5551</v>
      </c>
      <c r="F4981" t="s">
        <v>48</v>
      </c>
      <c r="G4981" s="46" t="s">
        <v>49</v>
      </c>
      <c r="H4981">
        <v>0.000851138038</v>
      </c>
      <c r="I4981" t="s">
        <v>37</v>
      </c>
      <c r="L4981" t="s">
        <v>50</v>
      </c>
      <c r="M4981" t="s">
        <v>39</v>
      </c>
      <c r="N4981" s="40"/>
      <c r="O4981" s="40"/>
      <c r="P4981" s="40"/>
      <c r="Q4981" s="40"/>
      <c r="R4981" s="39"/>
      <c r="S4981" s="39"/>
      <c r="T4981" s="39"/>
      <c r="U4981" s="40"/>
      <c r="V4981" s="39"/>
      <c r="W4981" s="69"/>
      <c r="Y4981" t="s">
        <v>40</v>
      </c>
      <c r="AA4981">
        <v>91930</v>
      </c>
      <c r="AB4981" s="46" t="b">
        <v>0</v>
      </c>
      <c r="AD4981" s="8"/>
    </row>
    <row r="4982" ht="14.25" customHeight="1">
      <c r="A4982" s="38">
        <v>1287</v>
      </c>
      <c r="B4982" s="46" t="s">
        <v>53</v>
      </c>
      <c r="C4982" s="46" t="s">
        <v>45</v>
      </c>
      <c r="D4982" s="46" t="s">
        <v>5552</v>
      </c>
      <c r="E4982" s="46" t="s">
        <v>5553</v>
      </c>
      <c r="F4982" t="s">
        <v>48</v>
      </c>
      <c r="G4982" s="46" t="s">
        <v>49</v>
      </c>
      <c r="H4982">
        <v>0.000002884032</v>
      </c>
      <c r="I4982" t="s">
        <v>37</v>
      </c>
      <c r="L4982" t="s">
        <v>50</v>
      </c>
      <c r="M4982" t="s">
        <v>39</v>
      </c>
      <c r="N4982" s="40"/>
      <c r="O4982" s="40"/>
      <c r="P4982" s="40"/>
      <c r="Q4982" s="40"/>
      <c r="R4982" s="39"/>
      <c r="S4982" s="39"/>
      <c r="T4982" s="39"/>
      <c r="U4982" s="40"/>
      <c r="V4982" s="39"/>
      <c r="W4982" s="69"/>
      <c r="Y4982" t="s">
        <v>40</v>
      </c>
      <c r="AA4982">
        <v>4938825</v>
      </c>
      <c r="AB4982" s="46" t="b">
        <v>0</v>
      </c>
      <c r="AD4982" s="8"/>
    </row>
    <row r="4983" ht="14.25" customHeight="1">
      <c r="A4983" s="38">
        <v>1287</v>
      </c>
      <c r="B4983" s="46" t="s">
        <v>53</v>
      </c>
      <c r="C4983" s="46" t="s">
        <v>45</v>
      </c>
      <c r="D4983" s="46" t="s">
        <v>5552</v>
      </c>
      <c r="E4983" s="46" t="s">
        <v>5553</v>
      </c>
      <c r="F4983" t="s">
        <v>48</v>
      </c>
      <c r="G4983" s="46" t="s">
        <v>49</v>
      </c>
      <c r="H4983">
        <v>0.000002884032</v>
      </c>
      <c r="I4983" t="s">
        <v>37</v>
      </c>
      <c r="L4983" t="s">
        <v>50</v>
      </c>
      <c r="M4983" t="s">
        <v>39</v>
      </c>
      <c r="N4983" s="40"/>
      <c r="O4983" s="40"/>
      <c r="P4983" s="40"/>
      <c r="Q4983" s="40"/>
      <c r="R4983" s="39"/>
      <c r="S4983" s="39"/>
      <c r="T4983" s="39"/>
      <c r="U4983" s="40"/>
      <c r="V4983" s="39"/>
      <c r="W4983" s="69"/>
      <c r="Y4983" t="s">
        <v>40</v>
      </c>
      <c r="AA4983">
        <v>4938825</v>
      </c>
      <c r="AB4983" s="46" t="b">
        <v>0</v>
      </c>
      <c r="AD4983" s="8"/>
    </row>
    <row r="4984" ht="14.25" customHeight="1">
      <c r="A4984" s="38">
        <v>72</v>
      </c>
      <c r="B4984" s="44" t="s">
        <v>2146</v>
      </c>
      <c r="C4984" s="46" t="s">
        <v>3822</v>
      </c>
      <c r="D4984" s="46" t="s">
        <v>5554</v>
      </c>
      <c r="E4984" s="46" t="s">
        <v>5555</v>
      </c>
      <c r="F4984" s="41" t="s">
        <v>1603</v>
      </c>
      <c r="G4984" s="41" t="s">
        <v>1604</v>
      </c>
      <c r="H4984" s="65">
        <v>0.825</v>
      </c>
      <c r="I4984" t="s">
        <v>431</v>
      </c>
      <c r="K4984" s="46" t="s">
        <v>240</v>
      </c>
      <c r="L4984" s="46" t="str">
        <f>((I4984&amp;A4984)&amp;"-")&amp;B4984</f>
        <v>ONSC72-17-</v>
      </c>
      <c r="M4984" t="s">
        <v>583</v>
      </c>
      <c r="N4984" s="40"/>
      <c r="O4984" s="40"/>
      <c r="P4984" s="40"/>
      <c r="Q4984" s="40"/>
      <c r="R4984" s="39"/>
      <c r="S4984" s="39"/>
      <c r="T4984" s="39"/>
      <c r="U4984" s="40"/>
      <c r="V4984" s="39"/>
      <c r="W4984" s="69"/>
      <c r="Y4984" t="s">
        <v>40</v>
      </c>
      <c r="AA4984">
        <v>392447</v>
      </c>
      <c r="AB4984" t="b">
        <f>if((W4984=""),false,true)</f>
        <v>0</v>
      </c>
      <c r="AD4984" s="8"/>
    </row>
    <row r="4985" ht="14.25" customHeight="1">
      <c r="A4985" s="38">
        <v>72</v>
      </c>
      <c r="B4985" s="46" t="s">
        <v>3867</v>
      </c>
      <c r="C4985" s="46" t="s">
        <v>3822</v>
      </c>
      <c r="D4985" s="46" t="s">
        <v>5554</v>
      </c>
      <c r="E4985" s="46" t="s">
        <v>5555</v>
      </c>
      <c r="F4985" s="41" t="s">
        <v>705</v>
      </c>
      <c r="G4985" s="41" t="s">
        <v>1734</v>
      </c>
      <c r="H4985" s="65">
        <v>0.5367</v>
      </c>
      <c r="I4985" t="s">
        <v>431</v>
      </c>
      <c r="K4985" s="46" t="s">
        <v>240</v>
      </c>
      <c r="L4985" s="46" t="str">
        <f>((I4985&amp;A4985)&amp;"-")&amp;B4985</f>
        <v>ONSC72-35-</v>
      </c>
      <c r="M4985" t="s">
        <v>583</v>
      </c>
      <c r="N4985" s="40"/>
      <c r="O4985" s="40"/>
      <c r="P4985" s="40"/>
      <c r="Q4985" s="40"/>
      <c r="R4985" s="39"/>
      <c r="S4985" s="39"/>
      <c r="T4985" s="39"/>
      <c r="U4985" s="40"/>
      <c r="V4985" s="39"/>
      <c r="W4985" s="69"/>
      <c r="Y4985" t="s">
        <v>40</v>
      </c>
      <c r="AA4985">
        <v>392447</v>
      </c>
      <c r="AB4985" t="b">
        <f>if((W4985=""),false,true)</f>
        <v>0</v>
      </c>
      <c r="AD4985" s="8"/>
    </row>
    <row r="4986" ht="14.25" customHeight="1">
      <c r="A4986" s="38">
        <v>72</v>
      </c>
      <c r="B4986" s="44" t="s">
        <v>3484</v>
      </c>
      <c r="C4986" s="46" t="s">
        <v>3822</v>
      </c>
      <c r="D4986" s="46" t="s">
        <v>5554</v>
      </c>
      <c r="E4986" s="46" t="s">
        <v>5555</v>
      </c>
      <c r="F4986" s="41" t="s">
        <v>434</v>
      </c>
      <c r="G4986" s="41" t="s">
        <v>435</v>
      </c>
      <c r="H4986" s="65">
        <v>1.3</v>
      </c>
      <c r="I4986" t="s">
        <v>431</v>
      </c>
      <c r="K4986" s="46" t="s">
        <v>240</v>
      </c>
      <c r="L4986" s="46" t="str">
        <f>((I4986&amp;A4986)&amp;"-")&amp;B4986</f>
        <v>ONSC72-15-</v>
      </c>
      <c r="M4986" t="s">
        <v>583</v>
      </c>
      <c r="N4986" s="40"/>
      <c r="O4986" s="40"/>
      <c r="P4986" s="40"/>
      <c r="Q4986" s="40"/>
      <c r="R4986" s="39"/>
      <c r="S4986" s="39"/>
      <c r="T4986" s="39"/>
      <c r="U4986" s="40"/>
      <c r="V4986" s="39"/>
      <c r="W4986" s="69"/>
      <c r="Y4986" t="s">
        <v>40</v>
      </c>
      <c r="AA4986">
        <v>392447</v>
      </c>
      <c r="AB4986" t="b">
        <f>if((W4986=""),false,true)</f>
        <v>0</v>
      </c>
      <c r="AD4986" s="8"/>
    </row>
    <row r="4987" ht="14.25" customHeight="1">
      <c r="A4987" s="13">
        <v>72</v>
      </c>
      <c r="B4987" s="67" t="s">
        <v>5051</v>
      </c>
      <c r="C4987" s="7" t="s">
        <v>3822</v>
      </c>
      <c r="D4987" s="7" t="s">
        <v>5554</v>
      </c>
      <c r="E4987" s="46" t="s">
        <v>5555</v>
      </c>
      <c r="F4987" s="41" t="s">
        <v>731</v>
      </c>
      <c r="G4987" s="41" t="s">
        <v>767</v>
      </c>
      <c r="H4987" s="65">
        <v>0.215</v>
      </c>
      <c r="I4987" t="s">
        <v>431</v>
      </c>
      <c r="J4987" s="12"/>
      <c r="K4987" s="7" t="s">
        <v>240</v>
      </c>
      <c r="L4987" s="46" t="str">
        <f>((I4987&amp;A4987)&amp;"-")&amp;B4987</f>
        <v>ONSC72-34-</v>
      </c>
      <c r="M4987" s="12" t="s">
        <v>583</v>
      </c>
      <c r="N4987" s="40"/>
      <c r="O4987" s="40"/>
      <c r="P4987" s="40"/>
      <c r="Q4987" s="40"/>
      <c r="R4987" s="39"/>
      <c r="S4987" s="39"/>
      <c r="T4987" s="39"/>
      <c r="U4987" s="40"/>
      <c r="V4987" s="39"/>
      <c r="W4987" s="69"/>
      <c r="Y4987" t="s">
        <v>40</v>
      </c>
      <c r="AA4987">
        <v>392447</v>
      </c>
      <c r="AB4987" t="b">
        <f>if((W4987=""),false,true)</f>
        <v>0</v>
      </c>
      <c r="AD4987" s="8"/>
    </row>
    <row r="4988" ht="14.25" customHeight="1">
      <c r="A4988" s="38">
        <v>176</v>
      </c>
      <c r="B4988" s="44" t="s">
        <v>5556</v>
      </c>
      <c r="C4988" s="46" t="s">
        <v>5557</v>
      </c>
      <c r="D4988" s="46" t="s">
        <v>5554</v>
      </c>
      <c r="E4988" s="46" t="s">
        <v>5555</v>
      </c>
      <c r="F4988" s="41" t="s">
        <v>434</v>
      </c>
      <c r="G4988" s="41" t="s">
        <v>435</v>
      </c>
      <c r="H4988" s="65">
        <v>1.39</v>
      </c>
      <c r="I4988" t="s">
        <v>431</v>
      </c>
      <c r="K4988" s="46" t="s">
        <v>1948</v>
      </c>
      <c r="L4988" s="46" t="str">
        <f>((I4988&amp;A4988)&amp;"-")&amp;B4988</f>
        <v>ONSC176-1C</v>
      </c>
      <c r="M4988" s="12" t="s">
        <v>583</v>
      </c>
      <c r="N4988" s="40"/>
      <c r="O4988" s="40"/>
      <c r="P4988" s="40"/>
      <c r="Q4988" s="40"/>
      <c r="R4988" s="39"/>
      <c r="S4988" s="39"/>
      <c r="T4988" s="39"/>
      <c r="U4988" s="40"/>
      <c r="V4988" s="39"/>
      <c r="W4988" s="69"/>
      <c r="Y4988" t="s">
        <v>40</v>
      </c>
      <c r="AA4988">
        <v>392447</v>
      </c>
      <c r="AB4988" s="46" t="b">
        <v>0</v>
      </c>
      <c r="AD4988" s="8"/>
    </row>
    <row r="4989" ht="14.25" customHeight="1">
      <c r="A4989" s="38">
        <v>176</v>
      </c>
      <c r="B4989" s="44" t="s">
        <v>5558</v>
      </c>
      <c r="C4989" s="46" t="s">
        <v>5557</v>
      </c>
      <c r="D4989" s="46" t="s">
        <v>5554</v>
      </c>
      <c r="E4989" s="46" t="s">
        <v>5555</v>
      </c>
      <c r="F4989" s="41" t="s">
        <v>434</v>
      </c>
      <c r="G4989" s="41" t="s">
        <v>435</v>
      </c>
      <c r="H4989" s="65">
        <v>1.27</v>
      </c>
      <c r="I4989" t="s">
        <v>431</v>
      </c>
      <c r="K4989" s="46" t="s">
        <v>1948</v>
      </c>
      <c r="L4989" s="46" t="str">
        <f>((I4989&amp;A4989)&amp;"-")&amp;B4989</f>
        <v>ONSC176-3C</v>
      </c>
      <c r="M4989" s="12" t="s">
        <v>583</v>
      </c>
      <c r="N4989" s="40"/>
      <c r="O4989" s="40"/>
      <c r="P4989" s="40"/>
      <c r="Q4989" s="40"/>
      <c r="R4989" s="39"/>
      <c r="S4989" s="39"/>
      <c r="T4989" s="39"/>
      <c r="U4989" s="40"/>
      <c r="V4989" s="39"/>
      <c r="W4989" s="69"/>
      <c r="Y4989" t="s">
        <v>40</v>
      </c>
      <c r="AA4989">
        <v>392447</v>
      </c>
      <c r="AB4989" s="46" t="b">
        <v>0</v>
      </c>
      <c r="AD4989" s="8"/>
    </row>
    <row r="4990" ht="14.25" customHeight="1">
      <c r="A4990" s="38">
        <v>176</v>
      </c>
      <c r="B4990" s="44" t="s">
        <v>5559</v>
      </c>
      <c r="C4990" s="46" t="s">
        <v>5557</v>
      </c>
      <c r="D4990" s="46" t="s">
        <v>5554</v>
      </c>
      <c r="E4990" s="46" t="s">
        <v>5555</v>
      </c>
      <c r="F4990" s="41" t="s">
        <v>434</v>
      </c>
      <c r="G4990" s="41" t="s">
        <v>435</v>
      </c>
      <c r="H4990" s="65">
        <v>1.28</v>
      </c>
      <c r="I4990" t="s">
        <v>431</v>
      </c>
      <c r="K4990" s="46" t="s">
        <v>1948</v>
      </c>
      <c r="L4990" s="46" t="str">
        <f>((I4990&amp;A4990)&amp;"-")&amp;B4990</f>
        <v>ONSC176-4C</v>
      </c>
      <c r="M4990" s="12" t="s">
        <v>583</v>
      </c>
      <c r="N4990" s="40"/>
      <c r="O4990" s="40"/>
      <c r="P4990" s="40"/>
      <c r="Q4990" s="40"/>
      <c r="R4990" s="39"/>
      <c r="S4990" s="39"/>
      <c r="T4990" s="39"/>
      <c r="U4990" s="40"/>
      <c r="V4990" s="39"/>
      <c r="W4990" s="69"/>
      <c r="Y4990" t="s">
        <v>40</v>
      </c>
      <c r="AA4990">
        <v>392447</v>
      </c>
      <c r="AB4990" s="46" t="b">
        <v>0</v>
      </c>
      <c r="AD4990" s="8"/>
    </row>
    <row r="4991" ht="14.25" customHeight="1">
      <c r="A4991" s="38">
        <v>177</v>
      </c>
      <c r="B4991" s="44" t="s">
        <v>5560</v>
      </c>
      <c r="C4991" s="46" t="s">
        <v>5561</v>
      </c>
      <c r="D4991" s="46" t="s">
        <v>5554</v>
      </c>
      <c r="E4991" s="46" t="s">
        <v>5555</v>
      </c>
      <c r="F4991" s="41" t="s">
        <v>434</v>
      </c>
      <c r="G4991" s="41" t="s">
        <v>435</v>
      </c>
      <c r="H4991" s="65">
        <v>1.305</v>
      </c>
      <c r="I4991" t="s">
        <v>431</v>
      </c>
      <c r="K4991" s="46" t="s">
        <v>43</v>
      </c>
      <c r="L4991" s="46" t="str">
        <f>((I4991&amp;A4991)&amp;"-")&amp;B4991</f>
        <v>ONSC177-B2</v>
      </c>
      <c r="M4991" s="12" t="s">
        <v>583</v>
      </c>
      <c r="N4991" s="40"/>
      <c r="O4991" s="40"/>
      <c r="P4991" s="40"/>
      <c r="Q4991" s="40"/>
      <c r="R4991" s="39"/>
      <c r="S4991" s="39"/>
      <c r="T4991" s="39"/>
      <c r="U4991" s="40"/>
      <c r="V4991" s="39"/>
      <c r="W4991" s="69"/>
      <c r="Y4991" t="s">
        <v>40</v>
      </c>
      <c r="AA4991">
        <v>392447</v>
      </c>
      <c r="AB4991" s="46" t="b">
        <v>0</v>
      </c>
      <c r="AD4991" s="8"/>
    </row>
    <row r="4992" ht="14.25" customHeight="1">
      <c r="A4992" s="38">
        <v>178</v>
      </c>
      <c r="B4992" s="44" t="s">
        <v>4964</v>
      </c>
      <c r="C4992" s="46" t="s">
        <v>5562</v>
      </c>
      <c r="D4992" s="46" t="s">
        <v>5554</v>
      </c>
      <c r="E4992" s="46" t="s">
        <v>5555</v>
      </c>
      <c r="F4992" s="41" t="s">
        <v>434</v>
      </c>
      <c r="G4992" s="41" t="s">
        <v>435</v>
      </c>
      <c r="H4992" s="65">
        <v>1.346</v>
      </c>
      <c r="I4992" t="s">
        <v>431</v>
      </c>
      <c r="K4992" s="46" t="s">
        <v>1948</v>
      </c>
      <c r="L4992" s="46" t="str">
        <f>((I4992&amp;A4992)&amp;"-")&amp;B4992</f>
        <v>ONSC178-3A</v>
      </c>
      <c r="M4992" s="12" t="s">
        <v>583</v>
      </c>
      <c r="N4992" s="40"/>
      <c r="O4992" s="40"/>
      <c r="P4992" s="40"/>
      <c r="Q4992" s="40"/>
      <c r="R4992" s="39"/>
      <c r="S4992" s="39"/>
      <c r="T4992" s="39"/>
      <c r="U4992" s="40"/>
      <c r="V4992" s="39"/>
      <c r="W4992" s="69"/>
      <c r="Y4992" t="s">
        <v>40</v>
      </c>
      <c r="AA4992">
        <v>392447</v>
      </c>
      <c r="AB4992" s="46" t="b">
        <v>0</v>
      </c>
      <c r="AD4992" s="8"/>
    </row>
    <row r="4993" ht="14.25" customHeight="1">
      <c r="A4993" s="38">
        <v>178</v>
      </c>
      <c r="B4993" s="44" t="s">
        <v>5563</v>
      </c>
      <c r="C4993" s="46" t="s">
        <v>5562</v>
      </c>
      <c r="D4993" s="46" t="s">
        <v>5554</v>
      </c>
      <c r="E4993" s="46" t="s">
        <v>5555</v>
      </c>
      <c r="F4993" s="41" t="s">
        <v>434</v>
      </c>
      <c r="G4993" s="41" t="s">
        <v>435</v>
      </c>
      <c r="H4993" s="65">
        <v>1.382</v>
      </c>
      <c r="I4993" t="s">
        <v>431</v>
      </c>
      <c r="K4993" s="46" t="s">
        <v>1948</v>
      </c>
      <c r="L4993" s="46" t="str">
        <f>((I4993&amp;A4993)&amp;"-")&amp;B4993</f>
        <v>ONSC178-4A</v>
      </c>
      <c r="M4993" s="12" t="s">
        <v>583</v>
      </c>
      <c r="N4993" s="40"/>
      <c r="O4993" s="40"/>
      <c r="P4993" s="40"/>
      <c r="Q4993" s="40"/>
      <c r="R4993" s="39"/>
      <c r="S4993" s="39"/>
      <c r="T4993" s="39"/>
      <c r="U4993" s="40"/>
      <c r="V4993" s="39"/>
      <c r="W4993" s="69"/>
      <c r="Y4993" t="s">
        <v>40</v>
      </c>
      <c r="AA4993">
        <v>392447</v>
      </c>
      <c r="AB4993" s="46" t="b">
        <v>0</v>
      </c>
      <c r="AD4993" s="8"/>
    </row>
    <row r="4994" ht="14.25" customHeight="1">
      <c r="A4994" s="38">
        <v>197</v>
      </c>
      <c r="B4994" s="44" t="s">
        <v>5564</v>
      </c>
      <c r="C4994" s="46" t="s">
        <v>5565</v>
      </c>
      <c r="D4994" s="46" t="s">
        <v>5554</v>
      </c>
      <c r="E4994" s="46" t="s">
        <v>5555</v>
      </c>
      <c r="F4994" s="41" t="s">
        <v>434</v>
      </c>
      <c r="G4994" s="41" t="s">
        <v>435</v>
      </c>
      <c r="H4994" s="65">
        <v>1.348</v>
      </c>
      <c r="I4994" t="s">
        <v>431</v>
      </c>
      <c r="K4994" s="46" t="s">
        <v>43</v>
      </c>
      <c r="L4994" s="46" t="str">
        <f>((I4994&amp;A4994)&amp;"-")&amp;B4994</f>
        <v>ONSC197-2mL</v>
      </c>
      <c r="M4994" s="12" t="s">
        <v>583</v>
      </c>
      <c r="N4994" s="40"/>
      <c r="O4994" s="40"/>
      <c r="P4994" s="40"/>
      <c r="Q4994" s="40"/>
      <c r="R4994" s="39"/>
      <c r="S4994" s="39"/>
      <c r="T4994" s="39"/>
      <c r="U4994" s="40"/>
      <c r="V4994" s="39"/>
      <c r="W4994" s="69"/>
      <c r="Y4994" t="s">
        <v>40</v>
      </c>
      <c r="AA4994">
        <v>392447</v>
      </c>
      <c r="AB4994" s="46" t="b">
        <v>0</v>
      </c>
      <c r="AD4994" s="8"/>
    </row>
    <row r="4995" ht="14.25" customHeight="1">
      <c r="A4995" s="38">
        <v>197</v>
      </c>
      <c r="B4995" s="44" t="s">
        <v>5566</v>
      </c>
      <c r="C4995" s="46" t="s">
        <v>5565</v>
      </c>
      <c r="D4995" s="46" t="s">
        <v>5554</v>
      </c>
      <c r="E4995" s="46" t="s">
        <v>5555</v>
      </c>
      <c r="F4995" s="41" t="s">
        <v>434</v>
      </c>
      <c r="G4995" s="41" t="s">
        <v>435</v>
      </c>
      <c r="H4995" s="65">
        <v>1.337</v>
      </c>
      <c r="I4995" t="s">
        <v>431</v>
      </c>
      <c r="K4995" s="46" t="s">
        <v>43</v>
      </c>
      <c r="L4995" s="46" t="str">
        <f>((I4995&amp;A4995)&amp;"-")&amp;B4995</f>
        <v>ONSC197-5mL</v>
      </c>
      <c r="M4995" s="12" t="s">
        <v>583</v>
      </c>
      <c r="N4995" s="40"/>
      <c r="O4995" s="40"/>
      <c r="P4995" s="40"/>
      <c r="Q4995" s="40"/>
      <c r="R4995" s="39"/>
      <c r="S4995" s="39"/>
      <c r="T4995" s="39"/>
      <c r="U4995" s="40"/>
      <c r="V4995" s="39"/>
      <c r="W4995" s="69"/>
      <c r="Y4995" t="s">
        <v>40</v>
      </c>
      <c r="AA4995">
        <v>392447</v>
      </c>
      <c r="AB4995" s="46" t="b">
        <v>0</v>
      </c>
      <c r="AD4995" s="8"/>
    </row>
    <row r="4996" ht="14.25" customHeight="1">
      <c r="A4996" s="38">
        <v>218</v>
      </c>
      <c r="B4996" s="44" t="s">
        <v>1684</v>
      </c>
      <c r="C4996" s="46" t="s">
        <v>3497</v>
      </c>
      <c r="D4996" s="46" t="s">
        <v>5554</v>
      </c>
      <c r="E4996" s="46" t="s">
        <v>5555</v>
      </c>
      <c r="F4996" s="41" t="s">
        <v>3499</v>
      </c>
      <c r="G4996" s="41" t="s">
        <v>3500</v>
      </c>
      <c r="H4996" s="65">
        <v>0.16</v>
      </c>
      <c r="I4996" t="s">
        <v>431</v>
      </c>
      <c r="K4996" s="46" t="s">
        <v>2034</v>
      </c>
      <c r="L4996" s="46" t="s">
        <v>5567</v>
      </c>
      <c r="M4996" t="s">
        <v>583</v>
      </c>
      <c r="N4996" s="40"/>
      <c r="O4996" s="40"/>
      <c r="P4996" s="40"/>
      <c r="Q4996" s="40"/>
      <c r="R4996" s="39"/>
      <c r="S4996" s="39"/>
      <c r="T4996" s="39"/>
      <c r="U4996" s="40"/>
      <c r="V4996" s="39"/>
      <c r="W4996" s="69"/>
      <c r="Y4996" t="s">
        <v>40</v>
      </c>
      <c r="AA4996">
        <v>392447</v>
      </c>
      <c r="AB4996" s="46" t="b">
        <v>0</v>
      </c>
      <c r="AD4996" s="8"/>
    </row>
    <row r="4997" ht="14.25" customHeight="1">
      <c r="A4997" s="38">
        <v>219</v>
      </c>
      <c r="B4997" s="44" t="s">
        <v>425</v>
      </c>
      <c r="C4997" s="46" t="s">
        <v>5568</v>
      </c>
      <c r="D4997" s="46" t="s">
        <v>5554</v>
      </c>
      <c r="E4997" s="46" t="s">
        <v>5555</v>
      </c>
      <c r="F4997" s="41" t="s">
        <v>434</v>
      </c>
      <c r="G4997" s="41" t="s">
        <v>435</v>
      </c>
      <c r="H4997" s="65">
        <v>1.31</v>
      </c>
      <c r="I4997" t="s">
        <v>431</v>
      </c>
      <c r="K4997" s="46" t="s">
        <v>5569</v>
      </c>
      <c r="L4997" s="46" t="str">
        <f>((I4997&amp;A4997)&amp;"-")&amp;B4997</f>
        <v>ONSC219-2-</v>
      </c>
      <c r="M4997" t="s">
        <v>583</v>
      </c>
      <c r="N4997" s="40"/>
      <c r="O4997" s="40"/>
      <c r="P4997" s="40"/>
      <c r="Q4997" s="40"/>
      <c r="R4997" s="39"/>
      <c r="S4997" s="39"/>
      <c r="T4997" s="39"/>
      <c r="U4997" s="40"/>
      <c r="V4997" s="39"/>
      <c r="W4997" s="69"/>
      <c r="Y4997" t="s">
        <v>40</v>
      </c>
      <c r="AA4997">
        <v>392447</v>
      </c>
      <c r="AB4997" s="46" t="b">
        <v>0</v>
      </c>
      <c r="AD4997" s="8"/>
    </row>
    <row r="4998" ht="14.25" customHeight="1">
      <c r="A4998" s="38">
        <v>221</v>
      </c>
      <c r="B4998" s="44" t="s">
        <v>1684</v>
      </c>
      <c r="C4998" s="46" t="s">
        <v>5570</v>
      </c>
      <c r="D4998" s="46" t="s">
        <v>5554</v>
      </c>
      <c r="E4998" s="46" t="s">
        <v>5555</v>
      </c>
      <c r="F4998" s="41" t="s">
        <v>429</v>
      </c>
      <c r="G4998" s="41" t="s">
        <v>590</v>
      </c>
      <c r="H4998" s="65">
        <v>1.04</v>
      </c>
      <c r="I4998" t="s">
        <v>431</v>
      </c>
      <c r="K4998" s="46" t="s">
        <v>5571</v>
      </c>
      <c r="L4998" s="46" t="s">
        <v>5572</v>
      </c>
      <c r="M4998" t="s">
        <v>583</v>
      </c>
      <c r="N4998" s="40"/>
      <c r="O4998" s="40"/>
      <c r="P4998" s="40"/>
      <c r="Q4998" s="40"/>
      <c r="R4998" s="39"/>
      <c r="S4998" s="39"/>
      <c r="T4998" s="39"/>
      <c r="U4998" s="40"/>
      <c r="V4998" s="39"/>
      <c r="W4998" s="69"/>
      <c r="Y4998" t="s">
        <v>40</v>
      </c>
      <c r="AA4998" s="54">
        <v>392447</v>
      </c>
      <c r="AB4998" t="b">
        <v>0</v>
      </c>
    </row>
    <row r="4999" ht="14.25" customHeight="1">
      <c r="A4999" s="38">
        <v>222</v>
      </c>
      <c r="B4999" s="44" t="s">
        <v>1684</v>
      </c>
      <c r="C4999" s="46" t="s">
        <v>5573</v>
      </c>
      <c r="D4999" s="46" t="s">
        <v>5554</v>
      </c>
      <c r="E4999" s="46" t="s">
        <v>5555</v>
      </c>
      <c r="F4999" s="41" t="s">
        <v>580</v>
      </c>
      <c r="G4999" s="41" t="s">
        <v>581</v>
      </c>
      <c r="H4999" s="65">
        <v>0.7992</v>
      </c>
      <c r="I4999" t="s">
        <v>431</v>
      </c>
      <c r="K4999" s="46" t="s">
        <v>5571</v>
      </c>
      <c r="L4999" s="46" t="s">
        <v>5574</v>
      </c>
      <c r="M4999" t="s">
        <v>583</v>
      </c>
      <c r="N4999" s="40"/>
      <c r="O4999" s="40"/>
      <c r="P4999" s="40"/>
      <c r="Q4999" s="40"/>
      <c r="R4999" s="39"/>
      <c r="S4999" s="39"/>
      <c r="T4999" s="39"/>
      <c r="U4999" s="40"/>
      <c r="V4999" s="39"/>
      <c r="W4999" s="69"/>
      <c r="Y4999" t="s">
        <v>40</v>
      </c>
      <c r="AA4999" s="54">
        <v>392447</v>
      </c>
      <c r="AB4999" t="b">
        <v>0</v>
      </c>
    </row>
    <row r="5000" ht="14.25" customHeight="1">
      <c r="A5000" s="38">
        <v>223</v>
      </c>
      <c r="B5000" s="44" t="s">
        <v>1684</v>
      </c>
      <c r="C5000" s="46" t="s">
        <v>5575</v>
      </c>
      <c r="D5000" s="46" t="s">
        <v>5554</v>
      </c>
      <c r="E5000" s="46" t="s">
        <v>5555</v>
      </c>
      <c r="F5000" s="41" t="s">
        <v>485</v>
      </c>
      <c r="G5000" s="41" t="s">
        <v>665</v>
      </c>
      <c r="H5000" s="65">
        <v>0.629</v>
      </c>
      <c r="I5000" t="s">
        <v>431</v>
      </c>
      <c r="K5000" s="46" t="s">
        <v>5571</v>
      </c>
      <c r="L5000" s="46" t="s">
        <v>5576</v>
      </c>
      <c r="M5000" t="s">
        <v>583</v>
      </c>
      <c r="N5000" s="40"/>
      <c r="O5000" s="40"/>
      <c r="P5000" s="40"/>
      <c r="Q5000" s="40"/>
      <c r="R5000" s="39"/>
      <c r="S5000" s="39"/>
      <c r="T5000" s="39"/>
      <c r="U5000" s="40"/>
      <c r="V5000" s="39"/>
      <c r="W5000" s="69"/>
      <c r="Y5000" t="s">
        <v>40</v>
      </c>
      <c r="AA5000" s="54">
        <v>392447</v>
      </c>
      <c r="AB5000" t="b">
        <v>0</v>
      </c>
    </row>
    <row r="5001" ht="14.25" customHeight="1">
      <c r="A5001" s="38">
        <v>224</v>
      </c>
      <c r="B5001" s="44" t="s">
        <v>1684</v>
      </c>
      <c r="C5001" s="46" t="s">
        <v>5577</v>
      </c>
      <c r="D5001" s="46" t="s">
        <v>5554</v>
      </c>
      <c r="E5001" s="46" t="s">
        <v>5555</v>
      </c>
      <c r="F5001" s="46" t="s">
        <v>35</v>
      </c>
      <c r="G5001" s="7" t="s">
        <v>668</v>
      </c>
      <c r="H5001" s="74">
        <v>0.4502</v>
      </c>
      <c r="I5001" t="s">
        <v>431</v>
      </c>
      <c r="K5001" s="46" t="s">
        <v>770</v>
      </c>
      <c r="L5001" s="46" t="s">
        <v>5578</v>
      </c>
      <c r="M5001" t="s">
        <v>583</v>
      </c>
      <c r="N5001" s="40"/>
      <c r="O5001" s="40"/>
      <c r="P5001" s="40"/>
      <c r="Q5001" s="40"/>
      <c r="R5001" s="39"/>
      <c r="S5001" s="39"/>
      <c r="T5001" s="39"/>
      <c r="U5001" s="40"/>
      <c r="V5001" s="39"/>
      <c r="W5001" s="69"/>
      <c r="Y5001" t="s">
        <v>40</v>
      </c>
      <c r="AA5001" s="54">
        <v>392447</v>
      </c>
      <c r="AB5001" t="b">
        <v>0</v>
      </c>
    </row>
    <row r="5002" ht="14.25" customHeight="1">
      <c r="A5002" s="38">
        <v>225</v>
      </c>
      <c r="B5002" s="44" t="s">
        <v>1684</v>
      </c>
      <c r="C5002" s="46" t="s">
        <v>5579</v>
      </c>
      <c r="D5002" s="46" t="s">
        <v>5554</v>
      </c>
      <c r="E5002" s="46" t="s">
        <v>5555</v>
      </c>
      <c r="F5002" s="46" t="s">
        <v>669</v>
      </c>
      <c r="G5002" s="7" t="s">
        <v>5487</v>
      </c>
      <c r="H5002" s="74">
        <v>0.6194</v>
      </c>
      <c r="I5002" t="s">
        <v>431</v>
      </c>
      <c r="K5002" s="46" t="s">
        <v>770</v>
      </c>
      <c r="L5002" s="46" t="s">
        <v>5580</v>
      </c>
      <c r="M5002" t="s">
        <v>583</v>
      </c>
      <c r="N5002" s="40"/>
      <c r="O5002" s="40"/>
      <c r="P5002" s="40"/>
      <c r="Q5002" s="40"/>
      <c r="R5002" s="39"/>
      <c r="S5002" s="39"/>
      <c r="T5002" s="39"/>
      <c r="U5002" s="40"/>
      <c r="V5002" s="39"/>
      <c r="W5002" s="69"/>
      <c r="Y5002" t="s">
        <v>40</v>
      </c>
      <c r="AA5002" s="54">
        <v>392447</v>
      </c>
      <c r="AB5002" t="b">
        <v>0</v>
      </c>
    </row>
    <row r="5003" ht="14.25" customHeight="1">
      <c r="A5003" s="38">
        <v>227</v>
      </c>
      <c r="B5003" s="44" t="s">
        <v>1684</v>
      </c>
      <c r="C5003" s="46" t="s">
        <v>5568</v>
      </c>
      <c r="D5003" s="46" t="s">
        <v>5554</v>
      </c>
      <c r="E5003" s="46" t="s">
        <v>5555</v>
      </c>
      <c r="F5003" s="41" t="s">
        <v>429</v>
      </c>
      <c r="G5003" s="41" t="s">
        <v>430</v>
      </c>
      <c r="H5003" s="65">
        <v>1.03</v>
      </c>
      <c r="I5003" t="s">
        <v>431</v>
      </c>
      <c r="K5003" s="46" t="s">
        <v>5569</v>
      </c>
      <c r="L5003" s="46" t="str">
        <f>((I5003&amp;A5003)&amp;"-")&amp;B5003</f>
        <v>ONSC227-1-</v>
      </c>
      <c r="M5003" t="s">
        <v>583</v>
      </c>
      <c r="N5003" s="40"/>
      <c r="O5003" s="40"/>
      <c r="P5003" s="40"/>
      <c r="Q5003" s="40"/>
      <c r="R5003" s="39"/>
      <c r="S5003" s="39"/>
      <c r="T5003" s="39"/>
      <c r="U5003" s="40"/>
      <c r="V5003" s="39"/>
      <c r="W5003" s="69"/>
      <c r="Y5003" t="s">
        <v>40</v>
      </c>
      <c r="AA5003">
        <v>392447</v>
      </c>
      <c r="AB5003" s="46" t="b">
        <v>0</v>
      </c>
      <c r="AD5003" s="8"/>
    </row>
    <row r="5004" ht="14.25" customHeight="1">
      <c r="A5004" s="38">
        <v>228</v>
      </c>
      <c r="B5004" s="44" t="s">
        <v>1684</v>
      </c>
      <c r="C5004" s="46" t="s">
        <v>5581</v>
      </c>
      <c r="D5004" s="46" t="s">
        <v>5554</v>
      </c>
      <c r="E5004" s="46" t="s">
        <v>5555</v>
      </c>
      <c r="F5004" s="41" t="s">
        <v>689</v>
      </c>
      <c r="G5004" s="41" t="s">
        <v>5582</v>
      </c>
      <c r="H5004" s="65">
        <v>0.236</v>
      </c>
      <c r="I5004" t="s">
        <v>431</v>
      </c>
      <c r="K5004" s="46" t="s">
        <v>5374</v>
      </c>
      <c r="L5004" s="46" t="s">
        <v>5583</v>
      </c>
      <c r="M5004" t="s">
        <v>583</v>
      </c>
      <c r="N5004" s="40"/>
      <c r="O5004" s="40"/>
      <c r="P5004" s="40"/>
      <c r="Q5004" s="40"/>
      <c r="R5004" s="39"/>
      <c r="S5004" s="39"/>
      <c r="T5004" s="39"/>
      <c r="U5004" s="40"/>
      <c r="V5004" s="39"/>
      <c r="W5004" s="69"/>
      <c r="Y5004" t="s">
        <v>40</v>
      </c>
      <c r="AA5004" s="54">
        <v>392447</v>
      </c>
      <c r="AB5004" s="46" t="b">
        <v>0</v>
      </c>
    </row>
    <row r="5005" ht="14.25" customHeight="1">
      <c r="A5005" s="38">
        <v>228</v>
      </c>
      <c r="B5005" s="44" t="s">
        <v>425</v>
      </c>
      <c r="C5005" s="46" t="s">
        <v>5581</v>
      </c>
      <c r="D5005" s="46" t="s">
        <v>5554</v>
      </c>
      <c r="E5005" s="46" t="s">
        <v>5555</v>
      </c>
      <c r="F5005" s="41" t="s">
        <v>691</v>
      </c>
      <c r="G5005" s="41" t="s">
        <v>5584</v>
      </c>
      <c r="H5005" s="65">
        <v>0.253</v>
      </c>
      <c r="I5005" t="s">
        <v>431</v>
      </c>
      <c r="K5005" s="46" t="s">
        <v>5374</v>
      </c>
      <c r="L5005" s="46" t="s">
        <v>5585</v>
      </c>
      <c r="M5005" t="s">
        <v>583</v>
      </c>
      <c r="N5005" s="40"/>
      <c r="O5005" s="40"/>
      <c r="P5005" s="40"/>
      <c r="Q5005" s="40"/>
      <c r="R5005" s="39"/>
      <c r="S5005" s="39"/>
      <c r="T5005" s="39"/>
      <c r="U5005" s="40"/>
      <c r="V5005" s="39"/>
      <c r="W5005" s="69"/>
      <c r="Y5005" t="s">
        <v>40</v>
      </c>
      <c r="AA5005" s="54">
        <v>392447</v>
      </c>
      <c r="AB5005" s="46" t="b">
        <v>0</v>
      </c>
    </row>
    <row r="5006" ht="14.25" customHeight="1">
      <c r="A5006" s="38">
        <v>228</v>
      </c>
      <c r="B5006" s="44" t="s">
        <v>1192</v>
      </c>
      <c r="C5006" s="46" t="s">
        <v>5581</v>
      </c>
      <c r="D5006" s="46" t="s">
        <v>5554</v>
      </c>
      <c r="E5006" s="46" t="s">
        <v>5555</v>
      </c>
      <c r="F5006" s="41" t="s">
        <v>731</v>
      </c>
      <c r="G5006" s="41" t="s">
        <v>5586</v>
      </c>
      <c r="H5006" s="65">
        <v>0.257</v>
      </c>
      <c r="I5006" t="s">
        <v>431</v>
      </c>
      <c r="K5006" s="46" t="s">
        <v>5374</v>
      </c>
      <c r="L5006" s="46" t="s">
        <v>5587</v>
      </c>
      <c r="M5006" t="s">
        <v>583</v>
      </c>
      <c r="N5006" s="40"/>
      <c r="O5006" s="40"/>
      <c r="P5006" s="40"/>
      <c r="Q5006" s="40"/>
      <c r="R5006" s="39"/>
      <c r="S5006" s="39"/>
      <c r="T5006" s="39"/>
      <c r="U5006" s="40"/>
      <c r="V5006" s="39"/>
      <c r="W5006" s="69"/>
      <c r="Y5006" t="s">
        <v>40</v>
      </c>
      <c r="AA5006" s="54">
        <v>392447</v>
      </c>
      <c r="AB5006" s="46" t="b">
        <v>0</v>
      </c>
    </row>
    <row r="5007" ht="14.25" customHeight="1">
      <c r="A5007" s="38">
        <v>229</v>
      </c>
      <c r="B5007" s="44" t="s">
        <v>425</v>
      </c>
      <c r="C5007" s="46" t="s">
        <v>5588</v>
      </c>
      <c r="D5007" s="46" t="s">
        <v>5554</v>
      </c>
      <c r="E5007" s="46" t="s">
        <v>5555</v>
      </c>
      <c r="F5007" s="41" t="s">
        <v>434</v>
      </c>
      <c r="G5007" s="41" t="s">
        <v>435</v>
      </c>
      <c r="H5007" s="65">
        <v>1.2737</v>
      </c>
      <c r="I5007" t="s">
        <v>431</v>
      </c>
      <c r="K5007" s="46" t="s">
        <v>2034</v>
      </c>
      <c r="L5007" s="46" t="str">
        <f>((I5007&amp;A5007)&amp;"-")&amp;B5007</f>
        <v>ONSC229-2-</v>
      </c>
      <c r="M5007" s="12" t="s">
        <v>583</v>
      </c>
      <c r="N5007" s="40"/>
      <c r="O5007" s="40"/>
      <c r="P5007" s="40"/>
      <c r="Q5007" s="40"/>
      <c r="R5007" s="39"/>
      <c r="S5007" s="39"/>
      <c r="T5007" s="39"/>
      <c r="U5007" s="40"/>
      <c r="V5007" s="39"/>
      <c r="W5007" s="69"/>
      <c r="Y5007" t="s">
        <v>40</v>
      </c>
      <c r="AA5007">
        <v>392447</v>
      </c>
      <c r="AB5007" s="46" t="b">
        <v>0</v>
      </c>
      <c r="AD5007" s="8"/>
    </row>
    <row r="5008" ht="14.25" customHeight="1">
      <c r="A5008" s="38">
        <v>232</v>
      </c>
      <c r="B5008" s="44" t="s">
        <v>1684</v>
      </c>
      <c r="C5008" s="46" t="s">
        <v>5589</v>
      </c>
      <c r="D5008" s="46" t="s">
        <v>5554</v>
      </c>
      <c r="E5008" s="46" t="s">
        <v>5555</v>
      </c>
      <c r="F5008" s="46" t="s">
        <v>2007</v>
      </c>
      <c r="G5008" s="70" t="s">
        <v>2008</v>
      </c>
      <c r="H5008" s="74">
        <v>0.61878</v>
      </c>
      <c r="I5008" t="s">
        <v>431</v>
      </c>
      <c r="K5008" s="46" t="s">
        <v>3011</v>
      </c>
      <c r="L5008" s="46" t="s">
        <v>5590</v>
      </c>
      <c r="M5008" t="s">
        <v>583</v>
      </c>
      <c r="N5008" s="40"/>
      <c r="O5008" s="40"/>
      <c r="P5008" s="40"/>
      <c r="Q5008" s="40"/>
      <c r="R5008" s="39"/>
      <c r="S5008" s="39"/>
      <c r="T5008" s="39"/>
      <c r="U5008" s="40"/>
      <c r="V5008" s="39"/>
      <c r="W5008" s="69"/>
      <c r="Y5008" t="s">
        <v>40</v>
      </c>
      <c r="AA5008" s="54">
        <v>392447</v>
      </c>
      <c r="AB5008" t="b">
        <v>0</v>
      </c>
    </row>
    <row r="5009" ht="14.25" customHeight="1">
      <c r="A5009" s="38">
        <v>233</v>
      </c>
      <c r="B5009" s="44" t="s">
        <v>1684</v>
      </c>
      <c r="C5009" s="46" t="s">
        <v>5577</v>
      </c>
      <c r="D5009" s="46" t="s">
        <v>5554</v>
      </c>
      <c r="E5009" s="46" t="s">
        <v>5555</v>
      </c>
      <c r="F5009" s="46" t="s">
        <v>591</v>
      </c>
      <c r="G5009" s="70" t="s">
        <v>592</v>
      </c>
      <c r="H5009" s="74">
        <v>0.787</v>
      </c>
      <c r="I5009" t="s">
        <v>431</v>
      </c>
      <c r="K5009" s="46" t="s">
        <v>3011</v>
      </c>
      <c r="L5009" s="46" t="s">
        <v>5591</v>
      </c>
      <c r="M5009" t="s">
        <v>583</v>
      </c>
      <c r="N5009" s="40"/>
      <c r="O5009" s="40"/>
      <c r="P5009" s="40"/>
      <c r="Q5009" s="40"/>
      <c r="R5009" s="39"/>
      <c r="S5009" s="39"/>
      <c r="T5009" s="39"/>
      <c r="U5009" s="40"/>
      <c r="V5009" s="39"/>
      <c r="W5009" s="69"/>
      <c r="Y5009" t="s">
        <v>40</v>
      </c>
      <c r="AA5009" s="54">
        <v>392447</v>
      </c>
      <c r="AB5009" t="b">
        <v>0</v>
      </c>
    </row>
    <row r="5010" ht="14.25" customHeight="1">
      <c r="A5010" s="38">
        <v>234</v>
      </c>
      <c r="B5010" s="44" t="s">
        <v>1684</v>
      </c>
      <c r="C5010" s="46" t="s">
        <v>5592</v>
      </c>
      <c r="D5010" s="46" t="s">
        <v>5554</v>
      </c>
      <c r="E5010" s="46" t="s">
        <v>5555</v>
      </c>
      <c r="F5010" s="46" t="s">
        <v>586</v>
      </c>
      <c r="G5010" s="70" t="s">
        <v>587</v>
      </c>
      <c r="H5010" s="74">
        <v>1.273</v>
      </c>
      <c r="I5010" t="s">
        <v>431</v>
      </c>
      <c r="K5010" s="46" t="s">
        <v>3011</v>
      </c>
      <c r="L5010" s="46" t="s">
        <v>5593</v>
      </c>
      <c r="M5010" t="s">
        <v>583</v>
      </c>
      <c r="N5010" s="40"/>
      <c r="O5010" s="40"/>
      <c r="P5010" s="40"/>
      <c r="Q5010" s="40"/>
      <c r="R5010" s="39"/>
      <c r="S5010" s="39"/>
      <c r="T5010" s="39"/>
      <c r="U5010" s="40"/>
      <c r="V5010" s="39"/>
      <c r="W5010" s="69"/>
      <c r="Y5010" t="s">
        <v>40</v>
      </c>
      <c r="AA5010" s="54">
        <v>392447</v>
      </c>
      <c r="AB5010" t="b">
        <v>0</v>
      </c>
    </row>
    <row r="5011" ht="14.25" customHeight="1">
      <c r="A5011" s="38">
        <v>236</v>
      </c>
      <c r="B5011" s="46" t="s">
        <v>5594</v>
      </c>
      <c r="C5011" s="46" t="s">
        <v>5595</v>
      </c>
      <c r="D5011" s="46" t="s">
        <v>5554</v>
      </c>
      <c r="E5011" s="46" t="s">
        <v>5555</v>
      </c>
      <c r="F5011" s="46" t="s">
        <v>691</v>
      </c>
      <c r="G5011" s="41" t="s">
        <v>5584</v>
      </c>
      <c r="H5011">
        <v>0.331</v>
      </c>
      <c r="I5011" t="s">
        <v>431</v>
      </c>
      <c r="K5011" s="46" t="s">
        <v>43</v>
      </c>
      <c r="L5011" s="46" t="s">
        <v>5596</v>
      </c>
      <c r="M5011" t="s">
        <v>583</v>
      </c>
      <c r="N5011" s="40"/>
      <c r="O5011" s="40"/>
      <c r="P5011" s="40"/>
      <c r="Q5011" s="40"/>
      <c r="R5011" s="39"/>
      <c r="S5011" s="39"/>
      <c r="T5011" s="39"/>
      <c r="U5011" s="40"/>
      <c r="V5011" s="39"/>
      <c r="W5011" s="69"/>
      <c r="Y5011" t="s">
        <v>40</v>
      </c>
      <c r="AA5011" s="54">
        <v>392447</v>
      </c>
      <c r="AB5011" s="46" t="b">
        <v>0</v>
      </c>
    </row>
    <row r="5012" ht="14.25" customHeight="1">
      <c r="A5012" s="38">
        <v>236</v>
      </c>
      <c r="B5012" s="46" t="s">
        <v>5597</v>
      </c>
      <c r="C5012" s="46" t="s">
        <v>5595</v>
      </c>
      <c r="D5012" s="46" t="s">
        <v>5554</v>
      </c>
      <c r="E5012" s="46" t="s">
        <v>5555</v>
      </c>
      <c r="F5012" s="41" t="s">
        <v>1603</v>
      </c>
      <c r="G5012" s="41" t="s">
        <v>1604</v>
      </c>
      <c r="H5012">
        <v>1.016</v>
      </c>
      <c r="I5012" t="s">
        <v>431</v>
      </c>
      <c r="K5012" s="46" t="s">
        <v>43</v>
      </c>
      <c r="L5012" s="46" t="s">
        <v>5598</v>
      </c>
      <c r="M5012" t="s">
        <v>583</v>
      </c>
      <c r="N5012" s="40"/>
      <c r="O5012" s="40"/>
      <c r="P5012" s="40"/>
      <c r="Q5012" s="40"/>
      <c r="R5012" s="39"/>
      <c r="S5012" s="39"/>
      <c r="T5012" s="39"/>
      <c r="U5012" s="40"/>
      <c r="V5012" s="39"/>
      <c r="W5012" s="69"/>
      <c r="Y5012" t="s">
        <v>40</v>
      </c>
      <c r="AA5012" s="54">
        <v>392447</v>
      </c>
      <c r="AB5012" s="46" t="b">
        <v>0</v>
      </c>
    </row>
    <row r="5013" ht="14.25" customHeight="1">
      <c r="A5013" s="38">
        <v>236</v>
      </c>
      <c r="B5013" s="46" t="s">
        <v>5599</v>
      </c>
      <c r="C5013" s="46" t="s">
        <v>5595</v>
      </c>
      <c r="D5013" s="46" t="s">
        <v>5554</v>
      </c>
      <c r="E5013" s="46" t="s">
        <v>5555</v>
      </c>
      <c r="F5013" s="46" t="s">
        <v>731</v>
      </c>
      <c r="G5013" s="41" t="s">
        <v>5586</v>
      </c>
      <c r="H5013">
        <v>0.245</v>
      </c>
      <c r="I5013" t="s">
        <v>431</v>
      </c>
      <c r="K5013" s="46" t="s">
        <v>43</v>
      </c>
      <c r="L5013" s="46" t="s">
        <v>5600</v>
      </c>
      <c r="M5013" t="s">
        <v>583</v>
      </c>
      <c r="N5013" s="40"/>
      <c r="O5013" s="40"/>
      <c r="P5013" s="40"/>
      <c r="Q5013" s="40"/>
      <c r="R5013" s="39"/>
      <c r="S5013" s="39"/>
      <c r="T5013" s="39"/>
      <c r="U5013" s="40"/>
      <c r="V5013" s="39"/>
      <c r="W5013" s="69"/>
      <c r="Y5013" t="s">
        <v>40</v>
      </c>
      <c r="AA5013" s="54">
        <v>392447</v>
      </c>
      <c r="AB5013" s="46" t="b">
        <v>0</v>
      </c>
    </row>
    <row r="5014" ht="14.25" customHeight="1">
      <c r="A5014" s="38">
        <v>238</v>
      </c>
      <c r="B5014" s="46" t="s">
        <v>1684</v>
      </c>
      <c r="C5014" s="46" t="s">
        <v>5601</v>
      </c>
      <c r="D5014" s="46" t="s">
        <v>5554</v>
      </c>
      <c r="E5014" s="46" t="s">
        <v>5555</v>
      </c>
      <c r="F5014" s="41" t="s">
        <v>1603</v>
      </c>
      <c r="G5014" s="41" t="s">
        <v>1604</v>
      </c>
      <c r="H5014" s="65">
        <v>1.2904</v>
      </c>
      <c r="I5014" t="s">
        <v>431</v>
      </c>
      <c r="K5014" s="46" t="s">
        <v>43</v>
      </c>
      <c r="L5014" s="46" t="str">
        <f>((I5014&amp;A5014)&amp;"-")&amp;B5014</f>
        <v>ONSC238-1-</v>
      </c>
      <c r="M5014" t="s">
        <v>583</v>
      </c>
      <c r="N5014" s="40"/>
      <c r="O5014" s="40"/>
      <c r="P5014" s="40"/>
      <c r="Q5014" s="40"/>
      <c r="R5014" s="39"/>
      <c r="S5014" s="39"/>
      <c r="T5014" s="39"/>
      <c r="U5014" s="40"/>
      <c r="V5014" s="39"/>
      <c r="W5014" s="69"/>
      <c r="Y5014" t="s">
        <v>40</v>
      </c>
      <c r="AA5014">
        <v>392447</v>
      </c>
      <c r="AB5014" s="46" t="b">
        <v>0</v>
      </c>
      <c r="AD5014" s="8"/>
    </row>
    <row r="5015" ht="14.25" customHeight="1">
      <c r="A5015" s="38">
        <v>239</v>
      </c>
      <c r="B5015" s="46" t="s">
        <v>1684</v>
      </c>
      <c r="C5015" s="46" t="s">
        <v>5601</v>
      </c>
      <c r="D5015" s="46" t="s">
        <v>5554</v>
      </c>
      <c r="E5015" s="46" t="s">
        <v>5555</v>
      </c>
      <c r="F5015" s="41" t="s">
        <v>683</v>
      </c>
      <c r="G5015" s="7" t="s">
        <v>684</v>
      </c>
      <c r="H5015" s="65">
        <v>0.6788</v>
      </c>
      <c r="I5015" t="s">
        <v>431</v>
      </c>
      <c r="K5015" s="46" t="s">
        <v>5534</v>
      </c>
      <c r="L5015" s="46" t="str">
        <f>((I5015&amp;A5015)&amp;"-")&amp;B5015</f>
        <v>ONSC239-1-</v>
      </c>
      <c r="M5015" t="s">
        <v>583</v>
      </c>
      <c r="N5015" s="40"/>
      <c r="O5015" s="40"/>
      <c r="P5015" s="40"/>
      <c r="Q5015" s="40"/>
      <c r="R5015" s="39"/>
      <c r="S5015" s="39"/>
      <c r="T5015" s="39"/>
      <c r="U5015" s="40"/>
      <c r="V5015" s="39"/>
      <c r="W5015" s="69"/>
      <c r="Y5015" t="s">
        <v>40</v>
      </c>
      <c r="AA5015">
        <v>392447</v>
      </c>
      <c r="AB5015" s="46" t="b">
        <v>0</v>
      </c>
      <c r="AD5015" s="8"/>
    </row>
    <row r="5016" ht="14.25" customHeight="1">
      <c r="A5016" s="38">
        <v>240</v>
      </c>
      <c r="B5016" s="46" t="s">
        <v>1684</v>
      </c>
      <c r="C5016" s="46" t="s">
        <v>5601</v>
      </c>
      <c r="D5016" s="46" t="s">
        <v>5554</v>
      </c>
      <c r="E5016" s="46" t="s">
        <v>5555</v>
      </c>
      <c r="F5016" s="41" t="s">
        <v>584</v>
      </c>
      <c r="G5016" s="7" t="s">
        <v>988</v>
      </c>
      <c r="H5016" s="65">
        <v>0.949</v>
      </c>
      <c r="I5016" t="s">
        <v>431</v>
      </c>
      <c r="K5016" s="46" t="s">
        <v>5602</v>
      </c>
      <c r="L5016" s="46" t="str">
        <f>((I5016&amp;A5016)&amp;"-")&amp;B5016</f>
        <v>ONSC240-1-</v>
      </c>
      <c r="M5016" t="s">
        <v>583</v>
      </c>
      <c r="N5016" s="40"/>
      <c r="O5016" s="40"/>
      <c r="P5016" s="40"/>
      <c r="Q5016" s="40"/>
      <c r="R5016" s="39"/>
      <c r="S5016" s="39"/>
      <c r="T5016" s="39"/>
      <c r="U5016" s="40"/>
      <c r="V5016" s="39"/>
      <c r="W5016" s="69"/>
      <c r="Y5016" t="s">
        <v>40</v>
      </c>
      <c r="AA5016">
        <v>392447</v>
      </c>
      <c r="AB5016" s="46" t="b">
        <v>0</v>
      </c>
      <c r="AD5016" s="8"/>
    </row>
    <row r="5017" ht="14.25" customHeight="1">
      <c r="A5017" s="38">
        <v>241</v>
      </c>
      <c r="B5017" s="46" t="s">
        <v>1684</v>
      </c>
      <c r="C5017" s="46" t="s">
        <v>5601</v>
      </c>
      <c r="D5017" s="46" t="s">
        <v>5554</v>
      </c>
      <c r="E5017" s="46" t="s">
        <v>5555</v>
      </c>
      <c r="F5017" s="41" t="s">
        <v>671</v>
      </c>
      <c r="G5017" s="7" t="s">
        <v>672</v>
      </c>
      <c r="H5017" s="65">
        <v>0.89197440711</v>
      </c>
      <c r="I5017" t="s">
        <v>431</v>
      </c>
      <c r="K5017" s="46" t="s">
        <v>5534</v>
      </c>
      <c r="L5017" s="46" t="str">
        <f>((I5017&amp;A5017)&amp;"-")&amp;B5017</f>
        <v>ONSC241-1-</v>
      </c>
      <c r="M5017" t="s">
        <v>583</v>
      </c>
      <c r="N5017" s="40"/>
      <c r="O5017" s="40"/>
      <c r="P5017" s="40"/>
      <c r="Q5017" s="40"/>
      <c r="R5017" s="39"/>
      <c r="S5017" s="39"/>
      <c r="T5017" s="39"/>
      <c r="U5017" s="40"/>
      <c r="V5017" s="39"/>
      <c r="W5017" s="69"/>
      <c r="Y5017" t="s">
        <v>40</v>
      </c>
      <c r="AA5017">
        <v>392447</v>
      </c>
      <c r="AB5017" s="46" t="b">
        <v>0</v>
      </c>
      <c r="AD5017" s="8"/>
    </row>
    <row r="5018" ht="14.25" customHeight="1">
      <c r="A5018" s="38">
        <v>242</v>
      </c>
      <c r="B5018" s="46" t="s">
        <v>1684</v>
      </c>
      <c r="C5018" s="46" t="s">
        <v>5603</v>
      </c>
      <c r="D5018" s="46" t="s">
        <v>5554</v>
      </c>
      <c r="E5018" s="46" t="s">
        <v>5555</v>
      </c>
      <c r="F5018" s="46" t="s">
        <v>695</v>
      </c>
      <c r="G5018" s="7" t="s">
        <v>696</v>
      </c>
      <c r="H5018" s="74">
        <v>0.029273178817416</v>
      </c>
      <c r="I5018" t="s">
        <v>431</v>
      </c>
      <c r="K5018" s="46" t="s">
        <v>3757</v>
      </c>
      <c r="L5018" s="46" t="str">
        <f>((I5018&amp;A5018)&amp;"-")&amp;B5018</f>
        <v>ONSC242-1-</v>
      </c>
      <c r="M5018" t="s">
        <v>583</v>
      </c>
      <c r="N5018" s="40"/>
      <c r="O5018" s="40"/>
      <c r="P5018" s="40"/>
      <c r="Q5018" s="40"/>
      <c r="R5018" s="39"/>
      <c r="S5018" s="39"/>
      <c r="T5018" s="39"/>
      <c r="U5018" s="40"/>
      <c r="V5018" s="39"/>
      <c r="W5018" s="69"/>
      <c r="Y5018" t="s">
        <v>40</v>
      </c>
      <c r="AA5018" s="54">
        <v>392447</v>
      </c>
      <c r="AB5018" t="b">
        <v>0</v>
      </c>
    </row>
    <row r="5019" ht="14.25" customHeight="1">
      <c r="A5019" s="38">
        <v>243</v>
      </c>
      <c r="B5019" s="46" t="s">
        <v>1684</v>
      </c>
      <c r="C5019" s="46" t="s">
        <v>5604</v>
      </c>
      <c r="D5019" s="46" t="s">
        <v>5554</v>
      </c>
      <c r="E5019" s="46" t="s">
        <v>5555</v>
      </c>
      <c r="F5019" s="47" t="s">
        <v>238</v>
      </c>
      <c r="G5019" s="41" t="s">
        <v>1365</v>
      </c>
      <c r="H5019">
        <v>2.329</v>
      </c>
      <c r="I5019" t="s">
        <v>431</v>
      </c>
      <c r="K5019" s="46" t="s">
        <v>2034</v>
      </c>
      <c r="L5019" s="46" t="str">
        <f>((I5019&amp;A5019)&amp;"-")&amp;B5019</f>
        <v>ONSC243-1-</v>
      </c>
      <c r="M5019" t="s">
        <v>583</v>
      </c>
      <c r="N5019" s="40"/>
      <c r="O5019" s="40"/>
      <c r="P5019" s="40"/>
      <c r="Q5019" s="40"/>
      <c r="R5019" s="39"/>
      <c r="S5019" s="39"/>
      <c r="T5019" s="39"/>
      <c r="U5019" s="40"/>
      <c r="V5019" s="39"/>
      <c r="W5019" s="69"/>
      <c r="Y5019" t="s">
        <v>40</v>
      </c>
      <c r="AA5019">
        <v>392447</v>
      </c>
      <c r="AB5019" t="b">
        <v>0</v>
      </c>
    </row>
    <row r="5020" ht="14.25" customHeight="1">
      <c r="A5020" s="38">
        <v>244</v>
      </c>
      <c r="B5020" s="46" t="s">
        <v>1684</v>
      </c>
      <c r="C5020" s="46" t="s">
        <v>5605</v>
      </c>
      <c r="D5020" s="46" t="s">
        <v>5554</v>
      </c>
      <c r="E5020" s="46" t="s">
        <v>5555</v>
      </c>
      <c r="F5020" s="47" t="s">
        <v>715</v>
      </c>
      <c r="G5020" s="41" t="s">
        <v>716</v>
      </c>
      <c r="H5020">
        <v>0.0394547</v>
      </c>
      <c r="I5020" t="s">
        <v>431</v>
      </c>
      <c r="K5020" s="46" t="s">
        <v>240</v>
      </c>
      <c r="L5020" s="46" t="s">
        <v>5606</v>
      </c>
      <c r="M5020" t="s">
        <v>583</v>
      </c>
      <c r="N5020" s="40"/>
      <c r="O5020" s="40"/>
      <c r="P5020" s="40"/>
      <c r="Q5020" s="40"/>
      <c r="R5020" s="39"/>
      <c r="S5020" s="39"/>
      <c r="T5020" s="39"/>
      <c r="U5020" s="40"/>
      <c r="V5020" s="39"/>
      <c r="W5020" s="69"/>
      <c r="Y5020" t="s">
        <v>40</v>
      </c>
      <c r="AA5020">
        <v>392447</v>
      </c>
      <c r="AB5020" s="46" t="b">
        <v>0</v>
      </c>
    </row>
    <row r="5021" ht="14.25" customHeight="1">
      <c r="A5021" s="38">
        <v>245</v>
      </c>
      <c r="B5021" s="44" t="s">
        <v>5607</v>
      </c>
      <c r="C5021" s="46" t="s">
        <v>5608</v>
      </c>
      <c r="D5021" s="46" t="s">
        <v>5554</v>
      </c>
      <c r="E5021" s="46" t="s">
        <v>5555</v>
      </c>
      <c r="F5021" s="41" t="s">
        <v>689</v>
      </c>
      <c r="G5021" s="41" t="s">
        <v>5582</v>
      </c>
      <c r="H5021" s="65">
        <v>0.291</v>
      </c>
      <c r="I5021" t="s">
        <v>431</v>
      </c>
      <c r="K5021" s="46" t="s">
        <v>2034</v>
      </c>
      <c r="L5021" s="46" t="s">
        <v>5609</v>
      </c>
      <c r="M5021" t="s">
        <v>583</v>
      </c>
      <c r="N5021" s="40"/>
      <c r="O5021" s="40"/>
      <c r="P5021" s="40"/>
      <c r="Q5021" s="40"/>
      <c r="R5021" s="39"/>
      <c r="S5021" s="39"/>
      <c r="T5021" s="39"/>
      <c r="U5021" s="40"/>
      <c r="V5021" s="39"/>
      <c r="W5021" s="69"/>
      <c r="Y5021" t="s">
        <v>40</v>
      </c>
      <c r="AA5021" s="54">
        <v>392447</v>
      </c>
      <c r="AB5021" s="46" t="b">
        <v>0</v>
      </c>
    </row>
    <row r="5022" ht="14.25" customHeight="1">
      <c r="A5022" s="38">
        <v>245</v>
      </c>
      <c r="B5022" s="44" t="s">
        <v>5610</v>
      </c>
      <c r="C5022" s="46" t="s">
        <v>5608</v>
      </c>
      <c r="D5022" s="46" t="s">
        <v>5554</v>
      </c>
      <c r="E5022" s="46" t="s">
        <v>5555</v>
      </c>
      <c r="F5022" s="41" t="s">
        <v>689</v>
      </c>
      <c r="G5022" s="41" t="s">
        <v>5582</v>
      </c>
      <c r="H5022" s="65">
        <v>0.275</v>
      </c>
      <c r="I5022" t="s">
        <v>431</v>
      </c>
      <c r="K5022" s="46" t="s">
        <v>2034</v>
      </c>
      <c r="L5022" s="46" t="s">
        <v>5609</v>
      </c>
      <c r="M5022" t="s">
        <v>583</v>
      </c>
      <c r="N5022" s="40"/>
      <c r="O5022" s="40"/>
      <c r="P5022" s="40"/>
      <c r="Q5022" s="40"/>
      <c r="R5022" s="39"/>
      <c r="S5022" s="39"/>
      <c r="T5022" s="39"/>
      <c r="V5022" s="39"/>
      <c r="W5022" s="69"/>
      <c r="Y5022" t="s">
        <v>40</v>
      </c>
      <c r="AA5022" s="54">
        <v>392447</v>
      </c>
      <c r="AB5022" s="46" t="b">
        <v>0</v>
      </c>
    </row>
    <row r="5023" ht="14.25" customHeight="1">
      <c r="A5023" s="38">
        <v>255</v>
      </c>
      <c r="B5023" s="44" t="s">
        <v>425</v>
      </c>
      <c r="C5023" s="46" t="s">
        <v>5611</v>
      </c>
      <c r="D5023" s="46" t="s">
        <v>5554</v>
      </c>
      <c r="E5023" s="46" t="s">
        <v>5555</v>
      </c>
      <c r="F5023" s="41" t="s">
        <v>873</v>
      </c>
      <c r="G5023" s="41" t="s">
        <v>874</v>
      </c>
      <c r="H5023" s="65">
        <v>0.362</v>
      </c>
      <c r="I5023" t="s">
        <v>431</v>
      </c>
      <c r="K5023" s="46" t="s">
        <v>43</v>
      </c>
      <c r="L5023" s="46" t="s">
        <v>5612</v>
      </c>
      <c r="M5023" t="s">
        <v>583</v>
      </c>
      <c r="N5023" s="40"/>
      <c r="O5023" s="40"/>
      <c r="P5023" s="40"/>
      <c r="Q5023" s="40"/>
      <c r="R5023" s="39"/>
      <c r="S5023" s="39"/>
      <c r="T5023" s="39"/>
      <c r="U5023" s="40"/>
      <c r="V5023" s="39"/>
      <c r="W5023" s="69"/>
      <c r="Y5023" t="s">
        <v>40</v>
      </c>
      <c r="AA5023">
        <v>392447</v>
      </c>
      <c r="AB5023" s="46" t="b">
        <v>0</v>
      </c>
      <c r="AD5023" s="8"/>
    </row>
    <row r="5024" ht="14.25" customHeight="1">
      <c r="A5024" s="38">
        <v>255</v>
      </c>
      <c r="B5024" s="44" t="s">
        <v>1684</v>
      </c>
      <c r="C5024" s="46" t="s">
        <v>5611</v>
      </c>
      <c r="D5024" s="46" t="s">
        <v>5554</v>
      </c>
      <c r="E5024" s="46" t="s">
        <v>5555</v>
      </c>
      <c r="F5024" s="41" t="s">
        <v>2409</v>
      </c>
      <c r="G5024" s="41" t="s">
        <v>5613</v>
      </c>
      <c r="H5024" s="65">
        <v>1.437</v>
      </c>
      <c r="I5024" t="s">
        <v>431</v>
      </c>
      <c r="K5024" s="46" t="s">
        <v>43</v>
      </c>
      <c r="L5024" s="46" t="s">
        <v>5614</v>
      </c>
      <c r="M5024" t="s">
        <v>583</v>
      </c>
      <c r="N5024" s="40"/>
      <c r="O5024" s="40"/>
      <c r="P5024" s="40"/>
      <c r="Q5024" s="40"/>
      <c r="R5024" s="39"/>
      <c r="S5024" s="39"/>
      <c r="T5024" s="39"/>
      <c r="U5024" s="40"/>
      <c r="V5024" s="39"/>
      <c r="W5024" s="69"/>
      <c r="Y5024" t="s">
        <v>40</v>
      </c>
      <c r="AA5024">
        <v>392447</v>
      </c>
      <c r="AB5024" s="46" t="b">
        <v>0</v>
      </c>
      <c r="AD5024" s="8"/>
    </row>
    <row r="5025" ht="14.25" customHeight="1">
      <c r="A5025" s="38">
        <v>265</v>
      </c>
      <c r="B5025" s="44" t="s">
        <v>425</v>
      </c>
      <c r="C5025" s="46" t="s">
        <v>5615</v>
      </c>
      <c r="D5025" s="46" t="s">
        <v>5554</v>
      </c>
      <c r="E5025" s="46" t="s">
        <v>5555</v>
      </c>
      <c r="F5025" s="41" t="s">
        <v>434</v>
      </c>
      <c r="G5025" s="41" t="s">
        <v>435</v>
      </c>
      <c r="H5025" s="65">
        <v>1.226</v>
      </c>
      <c r="I5025" t="s">
        <v>431</v>
      </c>
      <c r="K5025" s="46" t="s">
        <v>43</v>
      </c>
      <c r="L5025" s="46" t="str">
        <f>((I5025&amp;A5025)&amp;"-")&amp;B5025</f>
        <v>ONSC265-2-</v>
      </c>
      <c r="M5025" s="12" t="s">
        <v>583</v>
      </c>
      <c r="N5025" s="40"/>
      <c r="O5025" s="40"/>
      <c r="P5025" s="40"/>
      <c r="Q5025" s="40"/>
      <c r="R5025" s="39"/>
      <c r="S5025" s="39"/>
      <c r="T5025" s="39"/>
      <c r="U5025" s="40"/>
      <c r="V5025" s="39"/>
      <c r="W5025" s="69"/>
      <c r="Y5025" t="s">
        <v>40</v>
      </c>
      <c r="AA5025">
        <v>392447</v>
      </c>
      <c r="AB5025" s="46" t="b">
        <v>0</v>
      </c>
      <c r="AD5025" s="8"/>
    </row>
    <row r="5026" ht="14.25" customHeight="1">
      <c r="A5026" s="38">
        <v>265</v>
      </c>
      <c r="B5026" s="44" t="s">
        <v>433</v>
      </c>
      <c r="C5026" s="46" t="s">
        <v>5615</v>
      </c>
      <c r="D5026" s="46" t="s">
        <v>5554</v>
      </c>
      <c r="E5026" s="46" t="s">
        <v>5555</v>
      </c>
      <c r="F5026" s="41" t="s">
        <v>434</v>
      </c>
      <c r="G5026" s="41" t="s">
        <v>435</v>
      </c>
      <c r="H5026" s="65">
        <v>1.227</v>
      </c>
      <c r="I5026" t="s">
        <v>431</v>
      </c>
      <c r="K5026" s="46" t="s">
        <v>43</v>
      </c>
      <c r="L5026" s="46" t="str">
        <f>((I5026&amp;A5026)&amp;"-")&amp;B5026</f>
        <v>ONSC265-4-</v>
      </c>
      <c r="M5026" s="12" t="s">
        <v>583</v>
      </c>
      <c r="N5026" s="40"/>
      <c r="O5026" s="40"/>
      <c r="P5026" s="40"/>
      <c r="Q5026" s="40"/>
      <c r="R5026" s="39"/>
      <c r="S5026" s="39"/>
      <c r="T5026" s="39"/>
      <c r="U5026" s="40"/>
      <c r="V5026" s="39"/>
      <c r="W5026" s="69"/>
      <c r="Y5026" t="s">
        <v>40</v>
      </c>
      <c r="AA5026">
        <v>392447</v>
      </c>
      <c r="AB5026" s="46" t="b">
        <v>0</v>
      </c>
      <c r="AD5026" s="8"/>
    </row>
    <row r="5027" ht="14.25" customHeight="1">
      <c r="A5027" s="38">
        <v>265</v>
      </c>
      <c r="B5027" s="44" t="s">
        <v>764</v>
      </c>
      <c r="C5027" s="46" t="s">
        <v>5615</v>
      </c>
      <c r="D5027" s="46" t="s">
        <v>5554</v>
      </c>
      <c r="E5027" s="46" t="s">
        <v>5555</v>
      </c>
      <c r="F5027" s="41" t="s">
        <v>434</v>
      </c>
      <c r="G5027" s="41" t="s">
        <v>435</v>
      </c>
      <c r="H5027" s="65">
        <v>1.376</v>
      </c>
      <c r="I5027" t="s">
        <v>431</v>
      </c>
      <c r="K5027" s="46" t="s">
        <v>43</v>
      </c>
      <c r="L5027" s="46" t="str">
        <f>((I5027&amp;A5027)&amp;"-")&amp;B5027</f>
        <v>ONSC265-6-</v>
      </c>
      <c r="M5027" s="12" t="s">
        <v>583</v>
      </c>
      <c r="N5027" s="40"/>
      <c r="O5027" s="40"/>
      <c r="P5027" s="40"/>
      <c r="Q5027" s="40"/>
      <c r="R5027" s="39"/>
      <c r="S5027" s="39"/>
      <c r="T5027" s="39"/>
      <c r="U5027" s="40"/>
      <c r="V5027" s="39"/>
      <c r="W5027" s="69"/>
      <c r="Y5027" t="s">
        <v>40</v>
      </c>
      <c r="AA5027">
        <v>392447</v>
      </c>
      <c r="AB5027" s="46" t="b">
        <v>0</v>
      </c>
      <c r="AD5027" s="8"/>
    </row>
    <row r="5028" ht="14.25" customHeight="1">
      <c r="A5028" s="38">
        <v>275</v>
      </c>
      <c r="B5028" s="44" t="s">
        <v>425</v>
      </c>
      <c r="C5028" s="46" t="s">
        <v>5616</v>
      </c>
      <c r="D5028" s="46" t="s">
        <v>5554</v>
      </c>
      <c r="E5028" s="46" t="s">
        <v>5555</v>
      </c>
      <c r="F5028" s="41" t="s">
        <v>434</v>
      </c>
      <c r="G5028" s="41" t="s">
        <v>435</v>
      </c>
      <c r="H5028" s="65">
        <v>1.367</v>
      </c>
      <c r="I5028" t="s">
        <v>431</v>
      </c>
      <c r="K5028" s="46" t="s">
        <v>240</v>
      </c>
      <c r="L5028" s="46" t="str">
        <f>((I5028&amp;A5028)&amp;"-")&amp;B5028</f>
        <v>ONSC275-2-</v>
      </c>
      <c r="M5028" t="s">
        <v>583</v>
      </c>
      <c r="N5028" s="40"/>
      <c r="O5028" s="40"/>
      <c r="P5028" s="40"/>
      <c r="Q5028" s="40"/>
      <c r="R5028" s="39"/>
      <c r="S5028" s="39"/>
      <c r="T5028" s="39"/>
      <c r="U5028" s="40"/>
      <c r="V5028" s="39"/>
      <c r="W5028" s="69"/>
      <c r="Y5028" t="s">
        <v>40</v>
      </c>
      <c r="AA5028">
        <v>392447</v>
      </c>
      <c r="AB5028" t="b">
        <f>if((W5028=""),false,true)</f>
        <v>0</v>
      </c>
      <c r="AD5028" s="8"/>
    </row>
    <row r="5029" ht="14.25" customHeight="1">
      <c r="A5029" s="38">
        <v>275</v>
      </c>
      <c r="B5029" s="44" t="s">
        <v>433</v>
      </c>
      <c r="C5029" s="46" t="s">
        <v>5616</v>
      </c>
      <c r="D5029" s="46" t="s">
        <v>5554</v>
      </c>
      <c r="E5029" s="46" t="s">
        <v>5555</v>
      </c>
      <c r="F5029" s="41" t="s">
        <v>434</v>
      </c>
      <c r="G5029" s="41" t="s">
        <v>435</v>
      </c>
      <c r="H5029" s="65">
        <v>1.322</v>
      </c>
      <c r="I5029" t="s">
        <v>431</v>
      </c>
      <c r="K5029" s="46" t="s">
        <v>240</v>
      </c>
      <c r="L5029" s="46" t="str">
        <f>((I5029&amp;A5029)&amp;"-")&amp;B5029</f>
        <v>ONSC275-4-</v>
      </c>
      <c r="M5029" t="s">
        <v>583</v>
      </c>
      <c r="N5029" s="40"/>
      <c r="O5029" s="40"/>
      <c r="P5029" s="40"/>
      <c r="Q5029" s="40"/>
      <c r="R5029" s="39"/>
      <c r="S5029" s="39"/>
      <c r="T5029" s="39"/>
      <c r="U5029" s="40"/>
      <c r="V5029" s="39"/>
      <c r="W5029" s="69"/>
      <c r="Y5029" t="s">
        <v>40</v>
      </c>
      <c r="AA5029">
        <v>392447</v>
      </c>
      <c r="AB5029" t="b">
        <f>if((W5029=""),false,true)</f>
        <v>0</v>
      </c>
      <c r="AD5029" s="8"/>
    </row>
    <row r="5030" ht="14.25" customHeight="1">
      <c r="A5030" s="38">
        <v>277</v>
      </c>
      <c r="B5030" s="46" t="s">
        <v>5617</v>
      </c>
      <c r="C5030" s="46" t="s">
        <v>5618</v>
      </c>
      <c r="D5030" s="46" t="s">
        <v>5554</v>
      </c>
      <c r="E5030" s="46" t="s">
        <v>5555</v>
      </c>
      <c r="F5030" s="41" t="s">
        <v>1605</v>
      </c>
      <c r="G5030" s="41" t="s">
        <v>1606</v>
      </c>
      <c r="H5030" s="65">
        <v>0.69</v>
      </c>
      <c r="I5030" t="s">
        <v>431</v>
      </c>
      <c r="K5030" s="46" t="s">
        <v>43</v>
      </c>
      <c r="L5030" s="46" t="str">
        <f>((I5030&amp;A5030)&amp;"-")&amp;B5030</f>
        <v>ONSC277-c</v>
      </c>
      <c r="M5030" t="s">
        <v>583</v>
      </c>
      <c r="N5030" s="40"/>
      <c r="O5030" s="40"/>
      <c r="P5030" s="40"/>
      <c r="Q5030" s="40"/>
      <c r="R5030" s="39"/>
      <c r="S5030" s="39"/>
      <c r="T5030" s="39"/>
      <c r="U5030" s="40"/>
      <c r="V5030" s="39"/>
      <c r="W5030" s="69"/>
      <c r="Y5030" t="s">
        <v>40</v>
      </c>
      <c r="AA5030">
        <v>392447</v>
      </c>
      <c r="AB5030" s="46" t="b">
        <v>0</v>
      </c>
      <c r="AD5030" s="8"/>
    </row>
    <row r="5031" ht="14.25" customHeight="1">
      <c r="A5031" s="38">
        <v>277</v>
      </c>
      <c r="B5031" s="46" t="s">
        <v>5619</v>
      </c>
      <c r="C5031" s="46" t="s">
        <v>5618</v>
      </c>
      <c r="D5031" s="46" t="s">
        <v>5554</v>
      </c>
      <c r="E5031" s="46" t="s">
        <v>5555</v>
      </c>
      <c r="F5031" s="41" t="s">
        <v>5069</v>
      </c>
      <c r="G5031" s="27" t="s">
        <v>5070</v>
      </c>
      <c r="H5031" s="65">
        <v>0.862</v>
      </c>
      <c r="I5031" t="s">
        <v>431</v>
      </c>
      <c r="K5031" s="46" t="s">
        <v>43</v>
      </c>
      <c r="L5031" s="46" t="str">
        <f>((I5031&amp;A5031)&amp;"-")&amp;B5031</f>
        <v>ONSC277-b</v>
      </c>
      <c r="M5031" t="s">
        <v>583</v>
      </c>
      <c r="N5031" s="40"/>
      <c r="O5031" s="40"/>
      <c r="P5031" s="40"/>
      <c r="Q5031" s="40"/>
      <c r="R5031" s="39"/>
      <c r="S5031" s="39"/>
      <c r="T5031" s="39"/>
      <c r="U5031" s="40"/>
      <c r="V5031" s="39"/>
      <c r="W5031" s="69"/>
      <c r="Y5031" t="s">
        <v>40</v>
      </c>
      <c r="AA5031">
        <v>392447</v>
      </c>
      <c r="AB5031" s="46" t="b">
        <v>0</v>
      </c>
      <c r="AD5031" s="8"/>
    </row>
    <row r="5032" ht="14.25" customHeight="1">
      <c r="A5032" s="38">
        <v>277</v>
      </c>
      <c r="B5032" s="46" t="s">
        <v>5620</v>
      </c>
      <c r="C5032" s="46" t="s">
        <v>5618</v>
      </c>
      <c r="D5032" s="46" t="s">
        <v>5554</v>
      </c>
      <c r="E5032" s="46" t="s">
        <v>5555</v>
      </c>
      <c r="F5032" s="41" t="s">
        <v>709</v>
      </c>
      <c r="G5032" s="27" t="s">
        <v>710</v>
      </c>
      <c r="H5032" s="65">
        <v>0.382</v>
      </c>
      <c r="I5032" t="s">
        <v>431</v>
      </c>
      <c r="K5032" s="46" t="s">
        <v>43</v>
      </c>
      <c r="L5032" s="46" t="str">
        <f>((I5032&amp;A5032)&amp;"-")&amp;B5032</f>
        <v>ONSC277-a</v>
      </c>
      <c r="M5032" t="s">
        <v>583</v>
      </c>
      <c r="N5032" s="40"/>
      <c r="O5032" s="40"/>
      <c r="P5032" s="40"/>
      <c r="Q5032" s="40"/>
      <c r="R5032" s="39"/>
      <c r="S5032" s="39"/>
      <c r="T5032" s="39"/>
      <c r="U5032" s="40"/>
      <c r="V5032" s="39"/>
      <c r="W5032" s="69"/>
      <c r="Y5032" t="s">
        <v>40</v>
      </c>
      <c r="AA5032">
        <v>392447</v>
      </c>
      <c r="AB5032" s="46" t="b">
        <v>0</v>
      </c>
      <c r="AD5032" s="8"/>
    </row>
    <row r="5033" ht="14.25" customHeight="1">
      <c r="A5033" s="38">
        <v>902</v>
      </c>
      <c r="B5033" s="44" t="s">
        <v>5087</v>
      </c>
      <c r="C5033" s="46" t="s">
        <v>5621</v>
      </c>
      <c r="D5033" s="46" t="s">
        <v>5554</v>
      </c>
      <c r="E5033" s="46" t="s">
        <v>5555</v>
      </c>
      <c r="F5033" s="46" t="s">
        <v>485</v>
      </c>
      <c r="G5033" s="7" t="s">
        <v>665</v>
      </c>
      <c r="H5033">
        <v>0.58087530600393</v>
      </c>
      <c r="I5033" t="s">
        <v>37</v>
      </c>
      <c r="K5033" t="s">
        <v>5622</v>
      </c>
      <c r="L5033" s="46" t="s">
        <v>5086</v>
      </c>
      <c r="M5033" t="s">
        <v>583</v>
      </c>
      <c r="N5033" s="40"/>
      <c r="O5033" s="40"/>
      <c r="P5033" s="40"/>
      <c r="Q5033" s="40"/>
      <c r="R5033" s="39"/>
      <c r="S5033" s="39"/>
      <c r="T5033" s="39"/>
      <c r="U5033" s="40"/>
      <c r="V5033" s="39"/>
      <c r="W5033" s="69"/>
      <c r="Y5033" t="s">
        <v>40</v>
      </c>
      <c r="AA5033">
        <v>392447</v>
      </c>
      <c r="AB5033" t="b">
        <f>if((W5033=""),false,true)</f>
        <v>0</v>
      </c>
      <c r="AD5033" s="8"/>
    </row>
    <row r="5034" ht="14.25" customHeight="1">
      <c r="A5034" s="38">
        <v>902</v>
      </c>
      <c r="B5034" s="44" t="s">
        <v>5087</v>
      </c>
      <c r="C5034" s="46" t="s">
        <v>5621</v>
      </c>
      <c r="D5034" s="46" t="s">
        <v>5554</v>
      </c>
      <c r="E5034" s="46" t="s">
        <v>5555</v>
      </c>
      <c r="F5034" s="46" t="s">
        <v>580</v>
      </c>
      <c r="G5034" s="7" t="s">
        <v>581</v>
      </c>
      <c r="H5034">
        <v>0.9050847791224</v>
      </c>
      <c r="I5034" t="s">
        <v>37</v>
      </c>
      <c r="K5034" t="s">
        <v>5622</v>
      </c>
      <c r="L5034" s="46" t="s">
        <v>5086</v>
      </c>
      <c r="M5034" t="s">
        <v>583</v>
      </c>
      <c r="N5034" s="40"/>
      <c r="O5034" s="40"/>
      <c r="P5034" s="40"/>
      <c r="Q5034" s="40"/>
      <c r="R5034" s="39"/>
      <c r="S5034" s="39"/>
      <c r="T5034" s="39"/>
      <c r="U5034" s="40"/>
      <c r="V5034" s="39"/>
      <c r="W5034" s="69"/>
      <c r="Y5034" t="s">
        <v>40</v>
      </c>
      <c r="AA5034">
        <v>392447</v>
      </c>
      <c r="AB5034" t="b">
        <f>if((W5034=""),false,true)</f>
        <v>0</v>
      </c>
      <c r="AD5034" s="8"/>
    </row>
    <row r="5035" ht="14.25" customHeight="1">
      <c r="A5035" s="38">
        <v>902</v>
      </c>
      <c r="B5035" s="44" t="s">
        <v>5087</v>
      </c>
      <c r="C5035" s="46" t="s">
        <v>5621</v>
      </c>
      <c r="D5035" s="46" t="s">
        <v>5554</v>
      </c>
      <c r="E5035" s="46" t="s">
        <v>5555</v>
      </c>
      <c r="F5035" s="46" t="s">
        <v>1123</v>
      </c>
      <c r="G5035" s="7" t="s">
        <v>1124</v>
      </c>
      <c r="H5035">
        <v>0.11820137040778</v>
      </c>
      <c r="I5035" t="s">
        <v>37</v>
      </c>
      <c r="K5035" t="s">
        <v>43</v>
      </c>
      <c r="L5035" s="46" t="s">
        <v>5086</v>
      </c>
      <c r="M5035" t="s">
        <v>583</v>
      </c>
      <c r="N5035" s="40"/>
      <c r="O5035" s="40"/>
      <c r="P5035" s="40"/>
      <c r="Q5035" s="40"/>
      <c r="R5035" s="39"/>
      <c r="S5035" s="39"/>
      <c r="T5035" s="39"/>
      <c r="U5035" s="40"/>
      <c r="V5035" s="39"/>
      <c r="W5035" s="69"/>
      <c r="Y5035" t="s">
        <v>40</v>
      </c>
      <c r="AA5035">
        <v>392447</v>
      </c>
      <c r="AB5035" t="b">
        <f>if((W5035=""),false,true)</f>
        <v>0</v>
      </c>
      <c r="AD5035" s="8"/>
    </row>
    <row r="5036" ht="14.25" customHeight="1">
      <c r="A5036" s="38">
        <v>902</v>
      </c>
      <c r="B5036" s="44" t="s">
        <v>5087</v>
      </c>
      <c r="C5036" s="46" t="s">
        <v>5621</v>
      </c>
      <c r="D5036" s="46" t="s">
        <v>5554</v>
      </c>
      <c r="E5036" s="46" t="s">
        <v>5555</v>
      </c>
      <c r="F5036" s="46" t="s">
        <v>1123</v>
      </c>
      <c r="G5036" s="7" t="s">
        <v>1124</v>
      </c>
      <c r="H5036">
        <v>0.14670478658611</v>
      </c>
      <c r="I5036" t="s">
        <v>37</v>
      </c>
      <c r="K5036" t="s">
        <v>3757</v>
      </c>
      <c r="L5036" s="46" t="s">
        <v>5086</v>
      </c>
      <c r="M5036" t="s">
        <v>583</v>
      </c>
      <c r="N5036" s="40"/>
      <c r="O5036" s="40"/>
      <c r="P5036" s="40"/>
      <c r="Q5036" s="40"/>
      <c r="R5036" s="39"/>
      <c r="S5036" s="39"/>
      <c r="T5036" s="39"/>
      <c r="U5036" s="40"/>
      <c r="V5036" s="39"/>
      <c r="W5036" s="69"/>
      <c r="Y5036" t="s">
        <v>40</v>
      </c>
      <c r="AA5036">
        <v>392447</v>
      </c>
      <c r="AB5036" t="b">
        <f>if((W5036=""),false,true)</f>
        <v>0</v>
      </c>
      <c r="AD5036" s="8"/>
    </row>
    <row r="5037" ht="14.25" customHeight="1">
      <c r="A5037" s="38">
        <v>902</v>
      </c>
      <c r="B5037" s="44" t="s">
        <v>5087</v>
      </c>
      <c r="C5037" s="46" t="s">
        <v>5621</v>
      </c>
      <c r="D5037" s="46" t="s">
        <v>5554</v>
      </c>
      <c r="E5037" s="46" t="s">
        <v>5555</v>
      </c>
      <c r="F5037" s="46" t="s">
        <v>1603</v>
      </c>
      <c r="G5037" s="7" t="s">
        <v>1674</v>
      </c>
      <c r="H5037">
        <v>0.81660261041715</v>
      </c>
      <c r="I5037" t="s">
        <v>37</v>
      </c>
      <c r="K5037" t="s">
        <v>43</v>
      </c>
      <c r="L5037" s="46" t="s">
        <v>5086</v>
      </c>
      <c r="M5037" t="s">
        <v>583</v>
      </c>
      <c r="N5037" s="40"/>
      <c r="O5037" s="40"/>
      <c r="P5037" s="40"/>
      <c r="Q5037" s="40"/>
      <c r="R5037" s="39"/>
      <c r="S5037" s="39"/>
      <c r="T5037" s="39"/>
      <c r="U5037" s="40"/>
      <c r="V5037" s="39"/>
      <c r="W5037" s="69"/>
      <c r="Y5037" t="s">
        <v>40</v>
      </c>
      <c r="AA5037">
        <v>392447</v>
      </c>
      <c r="AB5037" t="b">
        <f>if((W5037=""),false,true)</f>
        <v>0</v>
      </c>
      <c r="AD5037" s="8"/>
    </row>
    <row r="5038" ht="14.25" customHeight="1">
      <c r="A5038" s="38">
        <v>902</v>
      </c>
      <c r="B5038" s="44" t="s">
        <v>5087</v>
      </c>
      <c r="C5038" s="46" t="s">
        <v>5621</v>
      </c>
      <c r="D5038" s="46" t="s">
        <v>5554</v>
      </c>
      <c r="E5038" s="46" t="s">
        <v>5555</v>
      </c>
      <c r="F5038" s="46" t="s">
        <v>429</v>
      </c>
      <c r="G5038" s="7" t="s">
        <v>590</v>
      </c>
      <c r="H5038">
        <v>1.22253988821757</v>
      </c>
      <c r="I5038" t="s">
        <v>37</v>
      </c>
      <c r="K5038" t="s">
        <v>5622</v>
      </c>
      <c r="L5038" s="46" t="s">
        <v>5086</v>
      </c>
      <c r="M5038" t="s">
        <v>583</v>
      </c>
      <c r="N5038" s="40"/>
      <c r="O5038" s="40"/>
      <c r="P5038" s="40"/>
      <c r="Q5038" s="40"/>
      <c r="R5038" s="39"/>
      <c r="S5038" s="39"/>
      <c r="T5038" s="39"/>
      <c r="U5038" s="40"/>
      <c r="V5038" s="39"/>
      <c r="W5038" s="69"/>
      <c r="Y5038" t="s">
        <v>40</v>
      </c>
      <c r="AA5038">
        <v>392447</v>
      </c>
      <c r="AB5038" t="b">
        <f>if((W5038=""),false,true)</f>
        <v>0</v>
      </c>
      <c r="AD5038" s="8"/>
    </row>
    <row r="5039" ht="14.25" customHeight="1">
      <c r="A5039" s="38">
        <v>902</v>
      </c>
      <c r="B5039" s="44" t="s">
        <v>5087</v>
      </c>
      <c r="C5039" s="46" t="s">
        <v>5621</v>
      </c>
      <c r="D5039" s="46" t="s">
        <v>5554</v>
      </c>
      <c r="E5039" s="46" t="s">
        <v>5555</v>
      </c>
      <c r="F5039" s="46" t="s">
        <v>434</v>
      </c>
      <c r="G5039" s="7" t="s">
        <v>593</v>
      </c>
      <c r="H5039">
        <v>1.51973190524284</v>
      </c>
      <c r="I5039" t="s">
        <v>37</v>
      </c>
      <c r="K5039" t="s">
        <v>5622</v>
      </c>
      <c r="L5039" s="46" t="s">
        <v>5086</v>
      </c>
      <c r="M5039" t="s">
        <v>583</v>
      </c>
      <c r="N5039" s="40"/>
      <c r="O5039" s="40"/>
      <c r="P5039" s="40"/>
      <c r="Q5039" s="40"/>
      <c r="R5039" s="39"/>
      <c r="S5039" s="39"/>
      <c r="T5039" s="39"/>
      <c r="U5039" s="40"/>
      <c r="V5039" s="39"/>
      <c r="W5039" s="69"/>
      <c r="Y5039" t="s">
        <v>40</v>
      </c>
      <c r="AA5039">
        <v>392447</v>
      </c>
      <c r="AB5039" t="b">
        <f>if((W5039=""),false,true)</f>
        <v>0</v>
      </c>
      <c r="AD5039" s="8"/>
    </row>
    <row r="5040" ht="14.25" customHeight="1">
      <c r="A5040" s="38">
        <v>902</v>
      </c>
      <c r="B5040" s="44" t="s">
        <v>5087</v>
      </c>
      <c r="C5040" s="46" t="s">
        <v>5621</v>
      </c>
      <c r="D5040" s="46" t="s">
        <v>5554</v>
      </c>
      <c r="E5040" s="46" t="s">
        <v>5555</v>
      </c>
      <c r="F5040" s="46" t="s">
        <v>5623</v>
      </c>
      <c r="G5040" s="41" t="s">
        <v>5624</v>
      </c>
      <c r="H5040">
        <v>0.3741917668909</v>
      </c>
      <c r="I5040" t="s">
        <v>37</v>
      </c>
      <c r="K5040" t="s">
        <v>43</v>
      </c>
      <c r="L5040" s="46" t="s">
        <v>5086</v>
      </c>
      <c r="M5040" t="s">
        <v>583</v>
      </c>
      <c r="N5040" s="40"/>
      <c r="O5040" s="40"/>
      <c r="P5040" s="40"/>
      <c r="Q5040" s="40"/>
      <c r="R5040" s="39"/>
      <c r="S5040" s="39"/>
      <c r="T5040" s="39"/>
      <c r="U5040" s="40"/>
      <c r="V5040" s="39"/>
      <c r="W5040" s="69"/>
      <c r="Y5040" t="s">
        <v>40</v>
      </c>
      <c r="AA5040">
        <v>392447</v>
      </c>
      <c r="AB5040" t="b">
        <f>if((W5040=""),false,true)</f>
        <v>0</v>
      </c>
      <c r="AD5040" s="8"/>
    </row>
    <row r="5041" ht="14.25" customHeight="1">
      <c r="A5041" s="38">
        <v>902</v>
      </c>
      <c r="B5041" s="44" t="s">
        <v>5087</v>
      </c>
      <c r="C5041" s="46" t="s">
        <v>5621</v>
      </c>
      <c r="D5041" s="46" t="s">
        <v>5554</v>
      </c>
      <c r="E5041" s="46" t="s">
        <v>5555</v>
      </c>
      <c r="F5041" s="46" t="s">
        <v>5625</v>
      </c>
      <c r="G5041" s="7" t="s">
        <v>5626</v>
      </c>
      <c r="H5041">
        <v>0.74635722457482</v>
      </c>
      <c r="I5041" t="s">
        <v>37</v>
      </c>
      <c r="K5041" t="s">
        <v>43</v>
      </c>
      <c r="L5041" s="46" t="s">
        <v>5086</v>
      </c>
      <c r="M5041" t="s">
        <v>583</v>
      </c>
      <c r="N5041" s="40"/>
      <c r="O5041" s="40"/>
      <c r="P5041" s="40"/>
      <c r="Q5041" s="40"/>
      <c r="R5041" s="39"/>
      <c r="S5041" s="39"/>
      <c r="T5041" s="39"/>
      <c r="U5041" s="40"/>
      <c r="V5041" s="39"/>
      <c r="W5041" s="69"/>
      <c r="Y5041" t="s">
        <v>40</v>
      </c>
      <c r="AA5041">
        <v>392447</v>
      </c>
      <c r="AB5041" t="b">
        <f>if((W5041=""),false,true)</f>
        <v>0</v>
      </c>
      <c r="AD5041" s="8"/>
    </row>
    <row r="5042" ht="14.25" customHeight="1">
      <c r="A5042" s="38">
        <v>902</v>
      </c>
      <c r="B5042" s="44" t="s">
        <v>5087</v>
      </c>
      <c r="C5042" s="46" t="s">
        <v>5621</v>
      </c>
      <c r="D5042" s="46" t="s">
        <v>5554</v>
      </c>
      <c r="E5042" s="46" t="s">
        <v>5555</v>
      </c>
      <c r="F5042" s="46" t="s">
        <v>4497</v>
      </c>
      <c r="G5042" s="7" t="s">
        <v>4498</v>
      </c>
      <c r="H5042">
        <v>0.17223628259419</v>
      </c>
      <c r="I5042" t="s">
        <v>37</v>
      </c>
      <c r="K5042" t="s">
        <v>43</v>
      </c>
      <c r="L5042" s="46" t="s">
        <v>5086</v>
      </c>
      <c r="M5042" t="s">
        <v>583</v>
      </c>
      <c r="N5042" s="40"/>
      <c r="O5042" s="40"/>
      <c r="P5042" s="40"/>
      <c r="Q5042" s="40"/>
      <c r="R5042" s="39"/>
      <c r="S5042" s="39"/>
      <c r="T5042" s="39"/>
      <c r="U5042" s="40"/>
      <c r="V5042" s="39"/>
      <c r="W5042" s="69"/>
      <c r="Y5042" t="s">
        <v>40</v>
      </c>
      <c r="AA5042">
        <v>392447</v>
      </c>
      <c r="AB5042" t="b">
        <f>if((W5042=""),false,true)</f>
        <v>0</v>
      </c>
      <c r="AD5042" s="8"/>
    </row>
    <row r="5043" ht="14.25" customHeight="1">
      <c r="A5043" s="38">
        <v>902</v>
      </c>
      <c r="B5043" s="44" t="s">
        <v>5087</v>
      </c>
      <c r="C5043" s="46" t="s">
        <v>5621</v>
      </c>
      <c r="D5043" s="46" t="s">
        <v>5554</v>
      </c>
      <c r="E5043" s="46" t="s">
        <v>5555</v>
      </c>
      <c r="F5043" s="46" t="s">
        <v>5627</v>
      </c>
      <c r="G5043" s="7" t="s">
        <v>5628</v>
      </c>
      <c r="H5043">
        <v>0.40796358700741</v>
      </c>
      <c r="I5043" t="s">
        <v>37</v>
      </c>
      <c r="K5043" t="s">
        <v>43</v>
      </c>
      <c r="L5043" s="46" t="s">
        <v>5086</v>
      </c>
      <c r="M5043" t="s">
        <v>583</v>
      </c>
      <c r="N5043" s="40"/>
      <c r="O5043" s="40"/>
      <c r="P5043" s="40"/>
      <c r="Q5043" s="40"/>
      <c r="R5043" s="39"/>
      <c r="S5043" s="39"/>
      <c r="T5043" s="39"/>
      <c r="U5043" s="40"/>
      <c r="V5043" s="39"/>
      <c r="W5043" s="69"/>
      <c r="Y5043" t="s">
        <v>40</v>
      </c>
      <c r="AA5043">
        <v>392447</v>
      </c>
      <c r="AB5043" t="b">
        <f>if((W5043=""),false,true)</f>
        <v>0</v>
      </c>
      <c r="AD5043" s="8"/>
    </row>
    <row r="5044" ht="14.25" customHeight="1">
      <c r="A5044" s="38">
        <v>902</v>
      </c>
      <c r="B5044" s="44" t="s">
        <v>5087</v>
      </c>
      <c r="C5044" s="46" t="s">
        <v>5621</v>
      </c>
      <c r="D5044" s="46" t="s">
        <v>5554</v>
      </c>
      <c r="E5044" s="46" t="s">
        <v>5555</v>
      </c>
      <c r="F5044" s="41" t="s">
        <v>48</v>
      </c>
      <c r="G5044" s="41" t="s">
        <v>49</v>
      </c>
      <c r="H5044">
        <v>0.003332221280962</v>
      </c>
      <c r="I5044" t="s">
        <v>37</v>
      </c>
      <c r="K5044" t="s">
        <v>43</v>
      </c>
      <c r="L5044" s="46" t="s">
        <v>5086</v>
      </c>
      <c r="M5044" t="s">
        <v>583</v>
      </c>
      <c r="N5044" s="40"/>
      <c r="O5044" s="40"/>
      <c r="P5044" s="40"/>
      <c r="Q5044" s="40"/>
      <c r="R5044" s="39"/>
      <c r="S5044" s="39"/>
      <c r="T5044" s="39"/>
      <c r="U5044" s="40"/>
      <c r="V5044" s="39"/>
      <c r="W5044" s="69"/>
      <c r="Y5044" t="s">
        <v>40</v>
      </c>
      <c r="AA5044">
        <v>392447</v>
      </c>
      <c r="AB5044" t="b">
        <f>if((W5044=""),false,true)</f>
        <v>0</v>
      </c>
      <c r="AD5044" s="8"/>
    </row>
    <row r="5045" ht="14.25" customHeight="1">
      <c r="A5045" s="38">
        <v>902</v>
      </c>
      <c r="B5045" s="44" t="s">
        <v>5087</v>
      </c>
      <c r="C5045" s="46" t="s">
        <v>5621</v>
      </c>
      <c r="D5045" s="46" t="s">
        <v>5554</v>
      </c>
      <c r="E5045" s="46" t="s">
        <v>5555</v>
      </c>
      <c r="F5045" s="41" t="s">
        <v>48</v>
      </c>
      <c r="G5045" s="41" t="s">
        <v>49</v>
      </c>
      <c r="H5045">
        <v>0.004085812677822</v>
      </c>
      <c r="I5045" t="s">
        <v>37</v>
      </c>
      <c r="K5045" t="s">
        <v>43</v>
      </c>
      <c r="L5045" s="46" t="s">
        <v>5086</v>
      </c>
      <c r="M5045" t="s">
        <v>583</v>
      </c>
      <c r="N5045" s="40"/>
      <c r="O5045" s="40"/>
      <c r="P5045" s="40"/>
      <c r="Q5045" s="40"/>
      <c r="R5045" s="39"/>
      <c r="S5045" s="39"/>
      <c r="T5045" s="39"/>
      <c r="U5045" s="40"/>
      <c r="V5045" s="39"/>
      <c r="W5045" s="69"/>
      <c r="Y5045" t="s">
        <v>40</v>
      </c>
      <c r="AA5045">
        <v>392447</v>
      </c>
      <c r="AB5045" t="b">
        <f>if((W5045=""),false,true)</f>
        <v>0</v>
      </c>
      <c r="AD5045" s="8"/>
    </row>
    <row r="5046" ht="14.25" customHeight="1">
      <c r="A5046" s="38">
        <v>907</v>
      </c>
      <c r="B5046" s="44" t="s">
        <v>1953</v>
      </c>
      <c r="C5046" s="46" t="s">
        <v>1954</v>
      </c>
      <c r="D5046" s="46" t="s">
        <v>5554</v>
      </c>
      <c r="E5046" s="46" t="s">
        <v>5555</v>
      </c>
      <c r="F5046" s="41" t="s">
        <v>48</v>
      </c>
      <c r="G5046" s="41" t="s">
        <v>49</v>
      </c>
      <c r="H5046" s="65">
        <v>0.00334</v>
      </c>
      <c r="I5046" t="s">
        <v>37</v>
      </c>
      <c r="K5046" s="46" t="s">
        <v>43</v>
      </c>
      <c r="L5046" s="46" t="s">
        <v>1955</v>
      </c>
      <c r="M5046" t="s">
        <v>583</v>
      </c>
      <c r="N5046" s="40"/>
      <c r="O5046" s="40"/>
      <c r="P5046" s="40"/>
      <c r="Q5046" s="40"/>
      <c r="R5046" s="39"/>
      <c r="S5046" s="39"/>
      <c r="T5046" s="39"/>
      <c r="U5046" s="40"/>
      <c r="V5046" s="39"/>
      <c r="W5046" s="69"/>
      <c r="Y5046" t="s">
        <v>40</v>
      </c>
      <c r="AA5046">
        <v>392447</v>
      </c>
      <c r="AB5046" t="b">
        <f>if((W5046=""),false,true)</f>
        <v>0</v>
      </c>
      <c r="AD5046" s="8"/>
    </row>
    <row r="5047" ht="14.25" customHeight="1">
      <c r="A5047" s="38">
        <v>907</v>
      </c>
      <c r="B5047" s="44" t="s">
        <v>1953</v>
      </c>
      <c r="C5047" s="46" t="s">
        <v>1954</v>
      </c>
      <c r="D5047" s="46" t="s">
        <v>5554</v>
      </c>
      <c r="E5047" s="46" t="s">
        <v>5555</v>
      </c>
      <c r="F5047" s="41" t="s">
        <v>48</v>
      </c>
      <c r="G5047" s="41" t="s">
        <v>49</v>
      </c>
      <c r="H5047" s="65">
        <v>0.00334</v>
      </c>
      <c r="I5047" t="s">
        <v>37</v>
      </c>
      <c r="K5047" s="46" t="s">
        <v>43</v>
      </c>
      <c r="L5047" s="46" t="s">
        <v>1955</v>
      </c>
      <c r="M5047" t="s">
        <v>583</v>
      </c>
      <c r="N5047" s="40"/>
      <c r="O5047" s="40"/>
      <c r="P5047" s="40"/>
      <c r="Q5047" s="40"/>
      <c r="R5047" s="39"/>
      <c r="S5047" s="39"/>
      <c r="T5047" s="39"/>
      <c r="U5047" s="40"/>
      <c r="V5047" s="39"/>
      <c r="W5047" s="69"/>
      <c r="Y5047" t="s">
        <v>40</v>
      </c>
      <c r="AA5047">
        <v>392447</v>
      </c>
      <c r="AB5047" t="b">
        <f>if((W5047=""),false,true)</f>
        <v>0</v>
      </c>
      <c r="AD5047" s="8"/>
    </row>
    <row r="5048" ht="14.25" customHeight="1">
      <c r="A5048" s="38">
        <v>907</v>
      </c>
      <c r="B5048" s="44" t="s">
        <v>1953</v>
      </c>
      <c r="C5048" s="46" t="s">
        <v>1954</v>
      </c>
      <c r="D5048" s="46" t="s">
        <v>5554</v>
      </c>
      <c r="E5048" s="46" t="s">
        <v>5555</v>
      </c>
      <c r="F5048" s="41" t="s">
        <v>48</v>
      </c>
      <c r="G5048" s="41" t="s">
        <v>49</v>
      </c>
      <c r="H5048" s="65">
        <v>0.00345</v>
      </c>
      <c r="I5048" t="s">
        <v>37</v>
      </c>
      <c r="K5048" s="46" t="s">
        <v>43</v>
      </c>
      <c r="L5048" s="46" t="s">
        <v>1955</v>
      </c>
      <c r="M5048" t="s">
        <v>583</v>
      </c>
      <c r="N5048" s="40"/>
      <c r="O5048" s="40"/>
      <c r="P5048" s="40"/>
      <c r="Q5048" s="40"/>
      <c r="R5048" s="39"/>
      <c r="S5048" s="39"/>
      <c r="T5048" s="39"/>
      <c r="U5048" s="40"/>
      <c r="V5048" s="39"/>
      <c r="W5048" s="69"/>
      <c r="Y5048" t="s">
        <v>40</v>
      </c>
      <c r="AA5048">
        <v>392447</v>
      </c>
      <c r="AB5048" t="b">
        <f>if((W5048=""),false,true)</f>
        <v>0</v>
      </c>
      <c r="AD5048" s="8"/>
    </row>
    <row r="5049" ht="14.25" customHeight="1">
      <c r="A5049" s="38">
        <v>907</v>
      </c>
      <c r="B5049" s="44" t="s">
        <v>1953</v>
      </c>
      <c r="C5049" s="46" t="s">
        <v>1954</v>
      </c>
      <c r="D5049" s="46" t="s">
        <v>5554</v>
      </c>
      <c r="E5049" s="46" t="s">
        <v>5555</v>
      </c>
      <c r="F5049" s="41" t="s">
        <v>48</v>
      </c>
      <c r="G5049" s="41" t="s">
        <v>49</v>
      </c>
      <c r="H5049" s="65">
        <v>0.00385</v>
      </c>
      <c r="I5049" t="s">
        <v>37</v>
      </c>
      <c r="K5049" s="46" t="s">
        <v>43</v>
      </c>
      <c r="L5049" s="46" t="s">
        <v>1955</v>
      </c>
      <c r="M5049" t="s">
        <v>583</v>
      </c>
      <c r="N5049" s="40"/>
      <c r="O5049" s="40"/>
      <c r="P5049" s="40"/>
      <c r="Q5049" s="40"/>
      <c r="R5049" s="39"/>
      <c r="S5049" s="39"/>
      <c r="T5049" s="39"/>
      <c r="U5049" s="40"/>
      <c r="V5049" s="39"/>
      <c r="W5049" s="69"/>
      <c r="Y5049" t="s">
        <v>40</v>
      </c>
      <c r="AA5049">
        <v>392447</v>
      </c>
      <c r="AB5049" t="b">
        <f>if((W5049=""),false,true)</f>
        <v>0</v>
      </c>
      <c r="AD5049" s="8"/>
    </row>
    <row r="5050" ht="14.25" customHeight="1">
      <c r="A5050" s="38">
        <v>1015</v>
      </c>
      <c r="B5050" s="44" t="s">
        <v>5629</v>
      </c>
      <c r="C5050" s="46" t="s">
        <v>5630</v>
      </c>
      <c r="D5050" s="46" t="s">
        <v>5554</v>
      </c>
      <c r="E5050" s="46" t="s">
        <v>5555</v>
      </c>
      <c r="F5050" s="41" t="s">
        <v>429</v>
      </c>
      <c r="G5050" s="41" t="s">
        <v>590</v>
      </c>
      <c r="H5050" s="65">
        <v>1.0843050797524</v>
      </c>
      <c r="I5050" t="s">
        <v>37</v>
      </c>
      <c r="J5050">
        <f>(1/4.2)*100</f>
        <v>23.8095238095238</v>
      </c>
      <c r="K5050" s="46" t="s">
        <v>770</v>
      </c>
      <c r="L5050" s="46" t="s">
        <v>5631</v>
      </c>
      <c r="M5050" t="s">
        <v>583</v>
      </c>
      <c r="N5050" s="40"/>
      <c r="O5050" s="40"/>
      <c r="P5050" s="40"/>
      <c r="Q5050" s="40"/>
      <c r="R5050" s="39"/>
      <c r="S5050" s="39"/>
      <c r="T5050" s="39"/>
      <c r="U5050" s="40"/>
      <c r="V5050" s="39"/>
      <c r="W5050" s="69"/>
      <c r="Y5050" t="s">
        <v>40</v>
      </c>
      <c r="AA5050" s="54">
        <v>392447</v>
      </c>
      <c r="AB5050" t="b">
        <v>0</v>
      </c>
    </row>
    <row r="5051" ht="14.25" customHeight="1">
      <c r="A5051" s="38">
        <v>1019</v>
      </c>
      <c r="B5051" s="46" t="s">
        <v>5632</v>
      </c>
      <c r="C5051" s="46" t="s">
        <v>5630</v>
      </c>
      <c r="D5051" s="46" t="s">
        <v>5554</v>
      </c>
      <c r="E5051" s="46" t="s">
        <v>5555</v>
      </c>
      <c r="F5051" s="46" t="s">
        <v>48</v>
      </c>
      <c r="G5051" s="7" t="s">
        <v>49</v>
      </c>
      <c r="H5051">
        <v>0.00331131121</v>
      </c>
      <c r="I5051" t="s">
        <v>37</v>
      </c>
      <c r="K5051" s="46" t="s">
        <v>5633</v>
      </c>
      <c r="L5051" s="46" t="s">
        <v>5634</v>
      </c>
      <c r="M5051" t="s">
        <v>583</v>
      </c>
      <c r="N5051" s="40"/>
      <c r="O5051" s="40"/>
      <c r="P5051" s="40"/>
      <c r="Q5051" s="40"/>
      <c r="R5051" s="39"/>
      <c r="S5051" s="39"/>
      <c r="T5051" s="39"/>
      <c r="U5051" s="40"/>
      <c r="V5051" s="39"/>
      <c r="W5051" s="69"/>
      <c r="Y5051" t="s">
        <v>40</v>
      </c>
      <c r="AA5051" s="54">
        <v>392447</v>
      </c>
      <c r="AB5051" t="b">
        <v>0</v>
      </c>
    </row>
    <row r="5052" ht="14.25" customHeight="1">
      <c r="A5052" s="38">
        <v>1021</v>
      </c>
      <c r="B5052" s="46" t="s">
        <v>5635</v>
      </c>
      <c r="C5052" s="46" t="s">
        <v>5636</v>
      </c>
      <c r="D5052" s="46" t="s">
        <v>5554</v>
      </c>
      <c r="E5052" s="46" t="s">
        <v>5555</v>
      </c>
      <c r="F5052" s="46" t="s">
        <v>35</v>
      </c>
      <c r="G5052" s="7" t="s">
        <v>668</v>
      </c>
      <c r="H5052">
        <v>0.44483784080844</v>
      </c>
      <c r="I5052" t="s">
        <v>37</v>
      </c>
      <c r="K5052" s="46" t="s">
        <v>5637</v>
      </c>
      <c r="L5052" s="46" t="s">
        <v>5638</v>
      </c>
      <c r="M5052" t="s">
        <v>583</v>
      </c>
      <c r="N5052" s="40"/>
      <c r="O5052" s="40"/>
      <c r="P5052" s="40"/>
      <c r="Q5052" s="40"/>
      <c r="R5052" s="39"/>
      <c r="S5052" s="39"/>
      <c r="T5052" s="39"/>
      <c r="U5052" s="40"/>
      <c r="V5052" s="39"/>
      <c r="W5052" s="69"/>
      <c r="Y5052" t="s">
        <v>40</v>
      </c>
      <c r="AA5052" s="54">
        <v>392447</v>
      </c>
      <c r="AB5052" t="b">
        <v>0</v>
      </c>
    </row>
    <row r="5053" ht="14.25" customHeight="1">
      <c r="A5053" s="38">
        <v>1021</v>
      </c>
      <c r="B5053" s="46" t="s">
        <v>5635</v>
      </c>
      <c r="C5053" s="46" t="s">
        <v>5636</v>
      </c>
      <c r="D5053" s="46" t="s">
        <v>5554</v>
      </c>
      <c r="E5053" s="46" t="s">
        <v>5555</v>
      </c>
      <c r="F5053" s="46" t="s">
        <v>35</v>
      </c>
      <c r="G5053" s="7" t="s">
        <v>668</v>
      </c>
      <c r="H5053">
        <v>0.49911626655891</v>
      </c>
      <c r="I5053" t="s">
        <v>37</v>
      </c>
      <c r="K5053" s="46" t="s">
        <v>5637</v>
      </c>
      <c r="L5053" s="46" t="s">
        <v>5638</v>
      </c>
      <c r="M5053" t="s">
        <v>583</v>
      </c>
      <c r="N5053" s="40"/>
      <c r="O5053" s="40"/>
      <c r="P5053" s="40"/>
      <c r="Q5053" s="40"/>
      <c r="R5053" s="39"/>
      <c r="S5053" s="39"/>
      <c r="T5053" s="39"/>
      <c r="U5053" s="40"/>
      <c r="V5053" s="39"/>
      <c r="W5053" s="69"/>
      <c r="Y5053" t="s">
        <v>40</v>
      </c>
      <c r="AA5053" s="54">
        <v>392447</v>
      </c>
      <c r="AB5053" t="b">
        <v>0</v>
      </c>
    </row>
    <row r="5054" ht="14.25" customHeight="1">
      <c r="A5054" s="38">
        <v>1021</v>
      </c>
      <c r="B5054" s="46" t="s">
        <v>5635</v>
      </c>
      <c r="C5054" s="46" t="s">
        <v>5636</v>
      </c>
      <c r="D5054" s="46" t="s">
        <v>5554</v>
      </c>
      <c r="E5054" s="46" t="s">
        <v>5555</v>
      </c>
      <c r="F5054" s="46" t="s">
        <v>35</v>
      </c>
      <c r="G5054" s="7" t="s">
        <v>668</v>
      </c>
      <c r="H5054">
        <v>0.49911626655891</v>
      </c>
      <c r="I5054" t="s">
        <v>37</v>
      </c>
      <c r="K5054" s="46" t="s">
        <v>5637</v>
      </c>
      <c r="L5054" s="46" t="s">
        <v>5638</v>
      </c>
      <c r="M5054" t="s">
        <v>583</v>
      </c>
      <c r="N5054" s="40"/>
      <c r="O5054" s="40"/>
      <c r="P5054" s="40"/>
      <c r="Q5054" s="40"/>
      <c r="R5054" s="39"/>
      <c r="S5054" s="39"/>
      <c r="T5054" s="39"/>
      <c r="U5054" s="40"/>
      <c r="V5054" s="39"/>
      <c r="W5054" s="69"/>
      <c r="Y5054" t="s">
        <v>40</v>
      </c>
      <c r="AA5054" s="54">
        <v>392447</v>
      </c>
      <c r="AB5054" t="b">
        <v>0</v>
      </c>
    </row>
    <row r="5055" ht="14.25" customHeight="1">
      <c r="A5055" s="38">
        <v>1021</v>
      </c>
      <c r="B5055" s="46" t="s">
        <v>5635</v>
      </c>
      <c r="C5055" s="46" t="s">
        <v>5636</v>
      </c>
      <c r="D5055" s="46" t="s">
        <v>5554</v>
      </c>
      <c r="E5055" s="46" t="s">
        <v>5555</v>
      </c>
      <c r="F5055" s="46" t="s">
        <v>35</v>
      </c>
      <c r="G5055" s="7" t="s">
        <v>668</v>
      </c>
      <c r="H5055">
        <v>0.77303956841599</v>
      </c>
      <c r="I5055" t="s">
        <v>37</v>
      </c>
      <c r="K5055" s="46" t="s">
        <v>5637</v>
      </c>
      <c r="L5055" s="46" t="s">
        <v>5638</v>
      </c>
      <c r="M5055" t="s">
        <v>583</v>
      </c>
      <c r="N5055" s="40"/>
      <c r="O5055" s="40"/>
      <c r="P5055" s="40"/>
      <c r="Q5055" s="40"/>
      <c r="R5055" s="39"/>
      <c r="S5055" s="39"/>
      <c r="T5055" s="39"/>
      <c r="U5055" s="40"/>
      <c r="V5055" s="39"/>
      <c r="W5055" s="69"/>
      <c r="Y5055" t="s">
        <v>40</v>
      </c>
      <c r="AA5055" s="54">
        <v>392447</v>
      </c>
      <c r="AB5055" t="b">
        <v>0</v>
      </c>
    </row>
    <row r="5056" ht="14.25" customHeight="1">
      <c r="A5056" s="38">
        <v>1022</v>
      </c>
      <c r="B5056" s="46" t="s">
        <v>5639</v>
      </c>
      <c r="C5056" s="46" t="s">
        <v>5630</v>
      </c>
      <c r="D5056" s="46" t="s">
        <v>5554</v>
      </c>
      <c r="E5056" s="46" t="s">
        <v>5555</v>
      </c>
      <c r="F5056" s="46" t="s">
        <v>485</v>
      </c>
      <c r="G5056" s="7" t="s">
        <v>665</v>
      </c>
      <c r="H5056">
        <v>0.9746046144709</v>
      </c>
      <c r="I5056" t="s">
        <v>37</v>
      </c>
      <c r="K5056" s="46" t="s">
        <v>2035</v>
      </c>
      <c r="L5056" s="46" t="s">
        <v>5640</v>
      </c>
      <c r="M5056" t="s">
        <v>583</v>
      </c>
      <c r="N5056" s="40"/>
      <c r="O5056" s="40"/>
      <c r="P5056" s="40"/>
      <c r="Q5056" s="40"/>
      <c r="R5056" s="39"/>
      <c r="S5056" s="39"/>
      <c r="T5056" s="39"/>
      <c r="U5056" s="40"/>
      <c r="V5056" s="39"/>
      <c r="W5056" s="69"/>
      <c r="Y5056" t="s">
        <v>40</v>
      </c>
      <c r="AA5056" s="54">
        <v>392447</v>
      </c>
      <c r="AB5056" t="b">
        <v>0</v>
      </c>
    </row>
    <row r="5057" ht="14.25" customHeight="1">
      <c r="A5057" s="38">
        <v>1022</v>
      </c>
      <c r="B5057" s="46" t="s">
        <v>5639</v>
      </c>
      <c r="C5057" s="46" t="s">
        <v>5630</v>
      </c>
      <c r="D5057" s="46" t="s">
        <v>5554</v>
      </c>
      <c r="E5057" s="46" t="s">
        <v>5555</v>
      </c>
      <c r="F5057" s="46" t="s">
        <v>580</v>
      </c>
      <c r="G5057" s="7" t="s">
        <v>581</v>
      </c>
      <c r="H5057">
        <v>1.08290711025757</v>
      </c>
      <c r="I5057" t="s">
        <v>37</v>
      </c>
      <c r="K5057" s="46" t="s">
        <v>2035</v>
      </c>
      <c r="L5057" s="46" t="s">
        <v>5640</v>
      </c>
      <c r="M5057" t="s">
        <v>583</v>
      </c>
      <c r="N5057" s="40"/>
      <c r="O5057" s="40"/>
      <c r="P5057" s="40"/>
      <c r="Q5057" s="40"/>
      <c r="R5057" s="39"/>
      <c r="S5057" s="39"/>
      <c r="T5057" s="39"/>
      <c r="U5057" s="40"/>
      <c r="V5057" s="39"/>
      <c r="W5057" s="69"/>
      <c r="Y5057" t="s">
        <v>40</v>
      </c>
      <c r="AA5057" s="54">
        <v>392447</v>
      </c>
      <c r="AB5057" t="b">
        <v>0</v>
      </c>
    </row>
    <row r="5058" ht="14.25" customHeight="1">
      <c r="A5058" s="38">
        <v>1022</v>
      </c>
      <c r="B5058" s="46" t="s">
        <v>5639</v>
      </c>
      <c r="C5058" s="46" t="s">
        <v>5630</v>
      </c>
      <c r="D5058" s="46" t="s">
        <v>5554</v>
      </c>
      <c r="E5058" s="46" t="s">
        <v>5555</v>
      </c>
      <c r="F5058" s="46" t="s">
        <v>586</v>
      </c>
      <c r="G5058" s="7" t="s">
        <v>587</v>
      </c>
      <c r="H5058">
        <v>1.51418758483007</v>
      </c>
      <c r="I5058" t="s">
        <v>37</v>
      </c>
      <c r="K5058" s="46" t="s">
        <v>2035</v>
      </c>
      <c r="L5058" s="46" t="s">
        <v>5640</v>
      </c>
      <c r="M5058" t="s">
        <v>583</v>
      </c>
      <c r="N5058" s="40"/>
      <c r="O5058" s="40"/>
      <c r="P5058" s="40"/>
      <c r="Q5058" s="40"/>
      <c r="R5058" s="39"/>
      <c r="S5058" s="39"/>
      <c r="T5058" s="39"/>
      <c r="U5058" s="40"/>
      <c r="V5058" s="39"/>
      <c r="W5058" s="69"/>
      <c r="Y5058" t="s">
        <v>40</v>
      </c>
      <c r="AA5058" s="54">
        <v>392447</v>
      </c>
      <c r="AB5058" t="b">
        <v>0</v>
      </c>
    </row>
    <row r="5059" ht="14.25" customHeight="1">
      <c r="A5059" s="38">
        <v>1022</v>
      </c>
      <c r="B5059" s="46" t="s">
        <v>5639</v>
      </c>
      <c r="C5059" s="46" t="s">
        <v>5630</v>
      </c>
      <c r="D5059" s="46" t="s">
        <v>5554</v>
      </c>
      <c r="E5059" s="46" t="s">
        <v>5555</v>
      </c>
      <c r="F5059" s="46" t="s">
        <v>691</v>
      </c>
      <c r="G5059" s="7" t="s">
        <v>692</v>
      </c>
      <c r="H5059">
        <v>0.33720903599676</v>
      </c>
      <c r="I5059" t="s">
        <v>37</v>
      </c>
      <c r="K5059" s="46" t="s">
        <v>2035</v>
      </c>
      <c r="L5059" s="46" t="s">
        <v>5640</v>
      </c>
      <c r="M5059" t="s">
        <v>583</v>
      </c>
      <c r="N5059" s="40"/>
      <c r="O5059" s="40"/>
      <c r="P5059" s="40"/>
      <c r="Q5059" s="40"/>
      <c r="R5059" s="39"/>
      <c r="S5059" s="39"/>
      <c r="T5059" s="39"/>
      <c r="U5059" s="40"/>
      <c r="V5059" s="39"/>
      <c r="W5059" s="69"/>
      <c r="Y5059" t="s">
        <v>40</v>
      </c>
      <c r="AA5059" s="54">
        <v>392447</v>
      </c>
      <c r="AB5059" t="b">
        <v>0</v>
      </c>
    </row>
    <row r="5060" ht="14.25" customHeight="1">
      <c r="A5060" s="38">
        <v>1022</v>
      </c>
      <c r="B5060" s="46" t="s">
        <v>5639</v>
      </c>
      <c r="C5060" s="46" t="s">
        <v>5630</v>
      </c>
      <c r="D5060" s="46" t="s">
        <v>5554</v>
      </c>
      <c r="E5060" s="46" t="s">
        <v>5555</v>
      </c>
      <c r="F5060" s="46" t="s">
        <v>1123</v>
      </c>
      <c r="G5060" s="7" t="s">
        <v>1124</v>
      </c>
      <c r="H5060">
        <v>0.11160410339318</v>
      </c>
      <c r="I5060" t="s">
        <v>37</v>
      </c>
      <c r="K5060" s="46" t="s">
        <v>2035</v>
      </c>
      <c r="L5060" s="46" t="s">
        <v>5640</v>
      </c>
      <c r="M5060" t="s">
        <v>583</v>
      </c>
      <c r="N5060" s="40"/>
      <c r="O5060" s="40"/>
      <c r="P5060" s="40"/>
      <c r="Q5060" s="40"/>
      <c r="R5060" s="39"/>
      <c r="S5060" s="39"/>
      <c r="T5060" s="39"/>
      <c r="U5060" s="40"/>
      <c r="V5060" s="39"/>
      <c r="W5060" s="69"/>
      <c r="Y5060" t="s">
        <v>40</v>
      </c>
      <c r="AA5060" s="54">
        <v>392447</v>
      </c>
      <c r="AB5060" t="b">
        <v>0</v>
      </c>
    </row>
    <row r="5061" ht="14.25" customHeight="1">
      <c r="A5061" s="38">
        <v>1022</v>
      </c>
      <c r="B5061" s="46" t="s">
        <v>5639</v>
      </c>
      <c r="C5061" s="46" t="s">
        <v>5630</v>
      </c>
      <c r="D5061" s="46" t="s">
        <v>5554</v>
      </c>
      <c r="E5061" s="46" t="s">
        <v>5555</v>
      </c>
      <c r="F5061" s="46" t="s">
        <v>1601</v>
      </c>
      <c r="G5061" s="7" t="s">
        <v>3371</v>
      </c>
      <c r="H5061">
        <v>0.35528942661229</v>
      </c>
      <c r="I5061" t="s">
        <v>37</v>
      </c>
      <c r="K5061" s="46" t="s">
        <v>2035</v>
      </c>
      <c r="L5061" s="46" t="s">
        <v>5640</v>
      </c>
      <c r="M5061" t="s">
        <v>583</v>
      </c>
      <c r="N5061" s="40"/>
      <c r="O5061" s="40"/>
      <c r="P5061" s="40"/>
      <c r="Q5061" s="40"/>
      <c r="R5061" s="39"/>
      <c r="S5061" s="39"/>
      <c r="T5061" s="39"/>
      <c r="U5061" s="40"/>
      <c r="V5061" s="39"/>
      <c r="W5061" s="69"/>
      <c r="Y5061" t="s">
        <v>40</v>
      </c>
      <c r="AA5061" s="54">
        <v>392447</v>
      </c>
      <c r="AB5061" t="b">
        <v>0</v>
      </c>
    </row>
    <row r="5062" ht="14.25" customHeight="1">
      <c r="A5062" s="38">
        <v>1022</v>
      </c>
      <c r="B5062" s="46" t="s">
        <v>5639</v>
      </c>
      <c r="C5062" s="46" t="s">
        <v>5630</v>
      </c>
      <c r="D5062" s="46" t="s">
        <v>5554</v>
      </c>
      <c r="E5062" s="46" t="s">
        <v>5555</v>
      </c>
      <c r="F5062" s="46" t="s">
        <v>1603</v>
      </c>
      <c r="G5062" s="7" t="s">
        <v>1674</v>
      </c>
      <c r="H5062">
        <v>0.88245712561313</v>
      </c>
      <c r="I5062" t="s">
        <v>37</v>
      </c>
      <c r="K5062" s="46" t="s">
        <v>2035</v>
      </c>
      <c r="L5062" s="46" t="s">
        <v>5640</v>
      </c>
      <c r="M5062" t="s">
        <v>583</v>
      </c>
      <c r="N5062" s="40"/>
      <c r="O5062" s="40"/>
      <c r="P5062" s="40"/>
      <c r="Q5062" s="40"/>
      <c r="R5062" s="39"/>
      <c r="S5062" s="39"/>
      <c r="T5062" s="39"/>
      <c r="U5062" s="40"/>
      <c r="V5062" s="39"/>
      <c r="W5062" s="69"/>
      <c r="Y5062" t="s">
        <v>40</v>
      </c>
      <c r="AA5062" s="54">
        <v>392447</v>
      </c>
      <c r="AB5062" t="b">
        <v>0</v>
      </c>
    </row>
    <row r="5063" ht="14.25" customHeight="1">
      <c r="A5063" s="38">
        <v>1022</v>
      </c>
      <c r="B5063" s="46" t="s">
        <v>5639</v>
      </c>
      <c r="C5063" s="46" t="s">
        <v>5630</v>
      </c>
      <c r="D5063" s="46" t="s">
        <v>5554</v>
      </c>
      <c r="E5063" s="46" t="s">
        <v>5555</v>
      </c>
      <c r="F5063" s="46" t="s">
        <v>429</v>
      </c>
      <c r="G5063" s="7" t="s">
        <v>590</v>
      </c>
      <c r="H5063">
        <v>1.21700677141653</v>
      </c>
      <c r="I5063" t="s">
        <v>37</v>
      </c>
      <c r="K5063" s="46" t="s">
        <v>2035</v>
      </c>
      <c r="L5063" s="46" t="s">
        <v>5640</v>
      </c>
      <c r="M5063" t="s">
        <v>583</v>
      </c>
      <c r="N5063" s="40"/>
      <c r="O5063" s="40"/>
      <c r="P5063" s="40"/>
      <c r="Q5063" s="40"/>
      <c r="R5063" s="39"/>
      <c r="S5063" s="39"/>
      <c r="T5063" s="39"/>
      <c r="U5063" s="40"/>
      <c r="V5063" s="39"/>
      <c r="W5063" s="69"/>
      <c r="Y5063" t="s">
        <v>40</v>
      </c>
      <c r="AA5063" s="54">
        <v>392447</v>
      </c>
      <c r="AB5063" t="b">
        <v>0</v>
      </c>
    </row>
    <row r="5064" ht="14.25" customHeight="1">
      <c r="A5064" s="38">
        <v>1022</v>
      </c>
      <c r="B5064" s="46" t="s">
        <v>5639</v>
      </c>
      <c r="C5064" s="46" t="s">
        <v>5630</v>
      </c>
      <c r="D5064" s="46" t="s">
        <v>5554</v>
      </c>
      <c r="E5064" s="46" t="s">
        <v>5555</v>
      </c>
      <c r="F5064" s="46" t="s">
        <v>4503</v>
      </c>
      <c r="G5064" s="7" t="s">
        <v>4504</v>
      </c>
      <c r="H5064">
        <v>0.23146577577691</v>
      </c>
      <c r="I5064" t="s">
        <v>37</v>
      </c>
      <c r="K5064" s="46" t="s">
        <v>2035</v>
      </c>
      <c r="L5064" s="46" t="s">
        <v>5640</v>
      </c>
      <c r="M5064" t="s">
        <v>583</v>
      </c>
      <c r="N5064" s="40"/>
      <c r="O5064" s="40"/>
      <c r="P5064" s="40"/>
      <c r="Q5064" s="40"/>
      <c r="R5064" s="39"/>
      <c r="S5064" s="39"/>
      <c r="T5064" s="39"/>
      <c r="U5064" s="40"/>
      <c r="V5064" s="39"/>
      <c r="W5064" s="69"/>
      <c r="Y5064" t="s">
        <v>40</v>
      </c>
      <c r="AA5064" s="54">
        <v>392447</v>
      </c>
      <c r="AB5064" t="b">
        <v>0</v>
      </c>
    </row>
    <row r="5065" ht="14.25" customHeight="1">
      <c r="A5065" s="38">
        <v>1022</v>
      </c>
      <c r="B5065" s="46" t="s">
        <v>5639</v>
      </c>
      <c r="C5065" s="46" t="s">
        <v>5630</v>
      </c>
      <c r="D5065" s="46" t="s">
        <v>5554</v>
      </c>
      <c r="E5065" s="46" t="s">
        <v>5555</v>
      </c>
      <c r="F5065" s="46" t="s">
        <v>434</v>
      </c>
      <c r="G5065" s="7" t="s">
        <v>593</v>
      </c>
      <c r="H5065">
        <v>1.3955790867463</v>
      </c>
      <c r="I5065" t="s">
        <v>37</v>
      </c>
      <c r="K5065" s="46" t="s">
        <v>2035</v>
      </c>
      <c r="L5065" s="46" t="s">
        <v>5640</v>
      </c>
      <c r="M5065" t="s">
        <v>583</v>
      </c>
      <c r="N5065" s="40"/>
      <c r="O5065" s="40"/>
      <c r="P5065" s="40"/>
      <c r="Q5065" s="40"/>
      <c r="R5065" s="39"/>
      <c r="S5065" s="39"/>
      <c r="T5065" s="39"/>
      <c r="U5065" s="40"/>
      <c r="V5065" s="39"/>
      <c r="W5065" s="69"/>
      <c r="Y5065" t="s">
        <v>40</v>
      </c>
      <c r="AA5065" s="54">
        <v>392447</v>
      </c>
      <c r="AB5065" t="b">
        <v>0</v>
      </c>
    </row>
    <row r="5066" ht="14.25" customHeight="1">
      <c r="A5066" s="38">
        <v>1022</v>
      </c>
      <c r="B5066" s="46" t="s">
        <v>5639</v>
      </c>
      <c r="C5066" s="46" t="s">
        <v>5630</v>
      </c>
      <c r="D5066" s="46" t="s">
        <v>5554</v>
      </c>
      <c r="E5066" s="46" t="s">
        <v>5555</v>
      </c>
      <c r="F5066" s="46" t="s">
        <v>3786</v>
      </c>
      <c r="G5066" s="7" t="s">
        <v>5091</v>
      </c>
      <c r="H5066">
        <v>0.48011709769501</v>
      </c>
      <c r="I5066" t="s">
        <v>37</v>
      </c>
      <c r="K5066" s="46" t="s">
        <v>2035</v>
      </c>
      <c r="L5066" s="46" t="s">
        <v>5640</v>
      </c>
      <c r="M5066" t="s">
        <v>583</v>
      </c>
      <c r="N5066" s="40"/>
      <c r="O5066" s="40"/>
      <c r="P5066" s="40"/>
      <c r="Q5066" s="40"/>
      <c r="R5066" s="39"/>
      <c r="S5066" s="39"/>
      <c r="T5066" s="39"/>
      <c r="U5066" s="40"/>
      <c r="V5066" s="39"/>
      <c r="W5066" s="69"/>
      <c r="Y5066" t="s">
        <v>40</v>
      </c>
      <c r="AA5066" s="54">
        <v>392447</v>
      </c>
      <c r="AB5066" t="b">
        <v>0</v>
      </c>
    </row>
    <row r="5067" ht="14.25" customHeight="1">
      <c r="A5067" s="38">
        <v>1022</v>
      </c>
      <c r="B5067" s="46" t="s">
        <v>5639</v>
      </c>
      <c r="C5067" s="46" t="s">
        <v>5630</v>
      </c>
      <c r="D5067" s="46" t="s">
        <v>5554</v>
      </c>
      <c r="E5067" s="46" t="s">
        <v>5555</v>
      </c>
      <c r="F5067" s="46" t="s">
        <v>731</v>
      </c>
      <c r="G5067" s="7" t="s">
        <v>767</v>
      </c>
      <c r="H5067">
        <v>0.27831588461531</v>
      </c>
      <c r="I5067" t="s">
        <v>37</v>
      </c>
      <c r="K5067" s="46" t="s">
        <v>2035</v>
      </c>
      <c r="L5067" s="46" t="s">
        <v>5640</v>
      </c>
      <c r="M5067" t="s">
        <v>583</v>
      </c>
      <c r="N5067" s="40"/>
      <c r="O5067" s="40"/>
      <c r="P5067" s="40"/>
      <c r="Q5067" s="40"/>
      <c r="R5067" s="39"/>
      <c r="S5067" s="39"/>
      <c r="T5067" s="39"/>
      <c r="U5067" s="40"/>
      <c r="V5067" s="39"/>
      <c r="W5067" s="69"/>
      <c r="Y5067" t="s">
        <v>40</v>
      </c>
      <c r="AA5067" s="54">
        <v>392447</v>
      </c>
      <c r="AB5067" t="b">
        <v>0</v>
      </c>
    </row>
    <row r="5068" ht="14.25" customHeight="1">
      <c r="A5068" s="38">
        <v>1022</v>
      </c>
      <c r="B5068" s="46" t="s">
        <v>5639</v>
      </c>
      <c r="C5068" s="46" t="s">
        <v>5630</v>
      </c>
      <c r="D5068" s="46" t="s">
        <v>5554</v>
      </c>
      <c r="E5068" s="46" t="s">
        <v>5555</v>
      </c>
      <c r="F5068" s="46" t="s">
        <v>48</v>
      </c>
      <c r="G5068" s="7" t="s">
        <v>49</v>
      </c>
      <c r="H5068">
        <v>0.004941320201179</v>
      </c>
      <c r="I5068" t="s">
        <v>37</v>
      </c>
      <c r="K5068" s="46" t="s">
        <v>2035</v>
      </c>
      <c r="L5068" s="46" t="s">
        <v>5640</v>
      </c>
      <c r="M5068" t="s">
        <v>583</v>
      </c>
      <c r="N5068" s="40"/>
      <c r="O5068" s="40"/>
      <c r="P5068" s="40"/>
      <c r="Q5068" s="40"/>
      <c r="R5068" s="39"/>
      <c r="S5068" s="39"/>
      <c r="T5068" s="39"/>
      <c r="U5068" s="40"/>
      <c r="V5068" s="39"/>
      <c r="W5068" s="69"/>
      <c r="Y5068" t="s">
        <v>40</v>
      </c>
      <c r="AA5068" s="54">
        <v>392447</v>
      </c>
      <c r="AB5068" t="b">
        <v>0</v>
      </c>
    </row>
    <row r="5069" ht="14.25" customHeight="1">
      <c r="A5069" s="38">
        <v>1287</v>
      </c>
      <c r="B5069" s="46" t="s">
        <v>53</v>
      </c>
      <c r="C5069" s="46" t="s">
        <v>45</v>
      </c>
      <c r="D5069" s="46" t="s">
        <v>5554</v>
      </c>
      <c r="E5069" s="46" t="s">
        <v>5641</v>
      </c>
      <c r="F5069" t="s">
        <v>48</v>
      </c>
      <c r="G5069" s="46" t="s">
        <v>49</v>
      </c>
      <c r="H5069">
        <v>0.003311311215</v>
      </c>
      <c r="I5069" t="s">
        <v>37</v>
      </c>
      <c r="L5069" t="s">
        <v>50</v>
      </c>
      <c r="M5069" t="s">
        <v>39</v>
      </c>
      <c r="N5069" s="40"/>
      <c r="O5069" s="40"/>
      <c r="P5069" s="40"/>
      <c r="Q5069" s="40"/>
      <c r="R5069" s="39"/>
      <c r="S5069" s="39"/>
      <c r="T5069" s="39"/>
      <c r="U5069" s="40"/>
      <c r="V5069" s="39"/>
      <c r="W5069" s="69"/>
      <c r="Y5069" t="s">
        <v>40</v>
      </c>
      <c r="AA5069">
        <v>392447</v>
      </c>
      <c r="AB5069" s="46" t="b">
        <v>0</v>
      </c>
      <c r="AD5069" s="8"/>
    </row>
    <row r="5070" ht="14.25" customHeight="1">
      <c r="A5070" s="38">
        <v>1287</v>
      </c>
      <c r="B5070" s="46" t="s">
        <v>53</v>
      </c>
      <c r="C5070" s="46" t="s">
        <v>45</v>
      </c>
      <c r="D5070" s="46" t="s">
        <v>5554</v>
      </c>
      <c r="E5070" s="46" t="s">
        <v>5641</v>
      </c>
      <c r="F5070" t="s">
        <v>48</v>
      </c>
      <c r="G5070" s="46" t="s">
        <v>49</v>
      </c>
      <c r="H5070">
        <v>0.003311311215</v>
      </c>
      <c r="I5070" t="s">
        <v>37</v>
      </c>
      <c r="L5070" t="s">
        <v>50</v>
      </c>
      <c r="M5070" t="s">
        <v>39</v>
      </c>
      <c r="N5070" s="40"/>
      <c r="O5070" s="40"/>
      <c r="P5070" s="40"/>
      <c r="Q5070" s="40"/>
      <c r="R5070" s="39"/>
      <c r="S5070" s="39"/>
      <c r="T5070" s="39"/>
      <c r="U5070" s="40"/>
      <c r="V5070" s="39"/>
      <c r="W5070" s="69"/>
      <c r="Y5070" t="s">
        <v>40</v>
      </c>
      <c r="AA5070">
        <v>392447</v>
      </c>
      <c r="AB5070" s="46" t="b">
        <v>0</v>
      </c>
      <c r="AD5070" s="8"/>
    </row>
    <row r="5071" ht="14.25" customHeight="1">
      <c r="A5071" s="38">
        <v>48</v>
      </c>
      <c r="B5071" s="44" t="s">
        <v>1684</v>
      </c>
      <c r="C5071" s="46" t="s">
        <v>5642</v>
      </c>
      <c r="D5071" s="46" t="s">
        <v>5643</v>
      </c>
      <c r="E5071" s="46" t="s">
        <v>5555</v>
      </c>
      <c r="F5071" s="41" t="s">
        <v>434</v>
      </c>
      <c r="G5071" s="41" t="s">
        <v>435</v>
      </c>
      <c r="H5071" s="65">
        <v>0.9775</v>
      </c>
      <c r="I5071" t="s">
        <v>431</v>
      </c>
      <c r="K5071" s="46" t="s">
        <v>5644</v>
      </c>
      <c r="L5071" s="46" t="str">
        <f>((I5071&amp;A5071)&amp;"-")&amp;B5071</f>
        <v>ONSC48-1-</v>
      </c>
      <c r="M5071" t="s">
        <v>583</v>
      </c>
      <c r="N5071" s="40"/>
      <c r="O5071" s="40"/>
      <c r="P5071" s="40"/>
      <c r="Q5071" s="40"/>
      <c r="R5071" s="39"/>
      <c r="S5071" s="39"/>
      <c r="T5071" s="39"/>
      <c r="U5071" s="40"/>
      <c r="V5071" s="39"/>
      <c r="W5071" s="69"/>
      <c r="Y5071" t="s">
        <v>1004</v>
      </c>
      <c r="AA5071">
        <v>392447</v>
      </c>
      <c r="AB5071" t="b">
        <f>if((W5071=""),false,true)</f>
        <v>0</v>
      </c>
      <c r="AD5071" s="8"/>
    </row>
    <row r="5072" ht="14.25" customHeight="1">
      <c r="A5072" s="38">
        <v>72</v>
      </c>
      <c r="B5072" s="44" t="s">
        <v>5645</v>
      </c>
      <c r="C5072" s="46" t="s">
        <v>3822</v>
      </c>
      <c r="D5072" s="46" t="s">
        <v>5643</v>
      </c>
      <c r="E5072" s="46" t="s">
        <v>5555</v>
      </c>
      <c r="F5072" s="41" t="s">
        <v>598</v>
      </c>
      <c r="G5072" s="41" t="s">
        <v>599</v>
      </c>
      <c r="H5072" s="65">
        <v>0</v>
      </c>
      <c r="I5072" t="s">
        <v>431</v>
      </c>
      <c r="K5072" s="46" t="s">
        <v>240</v>
      </c>
      <c r="L5072" s="46" t="str">
        <f>((I5072&amp;A5072)&amp;"-")&amp;B5072</f>
        <v>ONSC72-33-</v>
      </c>
      <c r="M5072" t="s">
        <v>583</v>
      </c>
      <c r="N5072" s="40"/>
      <c r="O5072" s="40"/>
      <c r="P5072" s="40"/>
      <c r="Q5072" s="40"/>
      <c r="R5072" s="39"/>
      <c r="S5072" s="39"/>
      <c r="T5072" s="39"/>
      <c r="U5072" s="40"/>
      <c r="V5072" s="39"/>
      <c r="W5072" s="69"/>
      <c r="Y5072" t="s">
        <v>1004</v>
      </c>
      <c r="AA5072">
        <v>392447</v>
      </c>
      <c r="AB5072" t="b">
        <f>if((W5072=""),false,true)</f>
        <v>0</v>
      </c>
      <c r="AD5072" s="8"/>
    </row>
    <row r="5073" ht="14.25" customHeight="1">
      <c r="A5073" s="38">
        <v>172</v>
      </c>
      <c r="B5073" s="44" t="s">
        <v>433</v>
      </c>
      <c r="C5073" s="46" t="s">
        <v>5065</v>
      </c>
      <c r="D5073" s="46" t="s">
        <v>5643</v>
      </c>
      <c r="E5073" s="46" t="s">
        <v>5555</v>
      </c>
      <c r="F5073" s="41" t="s">
        <v>434</v>
      </c>
      <c r="G5073" s="41" t="s">
        <v>435</v>
      </c>
      <c r="H5073" s="65">
        <v>1.203</v>
      </c>
      <c r="I5073" t="s">
        <v>431</v>
      </c>
      <c r="K5073" s="46" t="s">
        <v>5646</v>
      </c>
      <c r="L5073" s="46" t="str">
        <f>((I5073&amp;A5073)&amp;"-")&amp;B5073</f>
        <v>ONSC172-4-</v>
      </c>
      <c r="M5073" t="s">
        <v>583</v>
      </c>
      <c r="N5073" s="40"/>
      <c r="O5073" s="40"/>
      <c r="P5073" s="40"/>
      <c r="Q5073" s="40"/>
      <c r="R5073" s="39"/>
      <c r="S5073" s="39"/>
      <c r="T5073" s="39"/>
      <c r="U5073" s="40"/>
      <c r="V5073" s="39"/>
      <c r="W5073" s="69"/>
      <c r="Y5073" t="s">
        <v>1004</v>
      </c>
      <c r="AA5073">
        <v>392447</v>
      </c>
      <c r="AB5073" s="46" t="b">
        <v>0</v>
      </c>
      <c r="AD5073" s="8"/>
    </row>
    <row r="5074" ht="14.25" customHeight="1">
      <c r="A5074" s="38">
        <v>197</v>
      </c>
      <c r="B5074" s="44" t="s">
        <v>5647</v>
      </c>
      <c r="C5074" s="46" t="s">
        <v>5565</v>
      </c>
      <c r="D5074" s="46" t="s">
        <v>5643</v>
      </c>
      <c r="E5074" s="46" t="s">
        <v>5555</v>
      </c>
      <c r="F5074" s="41" t="s">
        <v>434</v>
      </c>
      <c r="G5074" s="41" t="s">
        <v>435</v>
      </c>
      <c r="H5074" s="65">
        <v>1.64</v>
      </c>
      <c r="I5074" t="s">
        <v>431</v>
      </c>
      <c r="K5074" s="46" t="s">
        <v>43</v>
      </c>
      <c r="L5074" s="46" t="str">
        <f>((I5074&amp;A5074)&amp;"-")&amp;B5074</f>
        <v>ONSC197-1mL</v>
      </c>
      <c r="M5074" s="12" t="s">
        <v>583</v>
      </c>
      <c r="N5074" s="40"/>
      <c r="O5074" s="40"/>
      <c r="P5074" s="40"/>
      <c r="Q5074" s="40"/>
      <c r="R5074" s="39"/>
      <c r="S5074" s="39"/>
      <c r="T5074" s="39"/>
      <c r="U5074" s="40"/>
      <c r="V5074" s="39"/>
      <c r="W5074" s="69"/>
      <c r="Y5074" t="s">
        <v>1004</v>
      </c>
      <c r="AA5074">
        <v>392447</v>
      </c>
      <c r="AB5074" t="b">
        <v>0</v>
      </c>
      <c r="AD5074" s="8"/>
    </row>
    <row r="5075" ht="14.25" customHeight="1">
      <c r="A5075" s="38">
        <v>220</v>
      </c>
      <c r="B5075" s="44" t="s">
        <v>1684</v>
      </c>
      <c r="C5075" s="46" t="s">
        <v>5648</v>
      </c>
      <c r="D5075" s="46" t="s">
        <v>5643</v>
      </c>
      <c r="E5075" s="46" t="s">
        <v>5555</v>
      </c>
      <c r="F5075" s="41" t="s">
        <v>434</v>
      </c>
      <c r="G5075" s="41" t="s">
        <v>593</v>
      </c>
      <c r="H5075" s="65">
        <v>1.561</v>
      </c>
      <c r="I5075" t="s">
        <v>431</v>
      </c>
      <c r="K5075" s="46" t="s">
        <v>5649</v>
      </c>
      <c r="L5075" s="46" t="s">
        <v>5650</v>
      </c>
      <c r="M5075" t="s">
        <v>583</v>
      </c>
      <c r="N5075" s="40"/>
      <c r="O5075" s="40"/>
      <c r="P5075" s="40"/>
      <c r="Q5075" s="40"/>
      <c r="R5075" s="39"/>
      <c r="S5075" s="39"/>
      <c r="T5075" s="39"/>
      <c r="U5075" s="40"/>
      <c r="V5075" s="39"/>
      <c r="W5075" s="69"/>
      <c r="Y5075" t="s">
        <v>1004</v>
      </c>
      <c r="AA5075" s="54">
        <v>392447</v>
      </c>
      <c r="AB5075" t="b">
        <v>0</v>
      </c>
    </row>
    <row r="5076" ht="14.25" customHeight="1">
      <c r="A5076" s="38">
        <v>236</v>
      </c>
      <c r="B5076" s="46" t="s">
        <v>5607</v>
      </c>
      <c r="C5076" s="46" t="s">
        <v>5595</v>
      </c>
      <c r="D5076" s="46" t="s">
        <v>5643</v>
      </c>
      <c r="E5076" s="46" t="s">
        <v>5555</v>
      </c>
      <c r="F5076" s="46" t="s">
        <v>691</v>
      </c>
      <c r="G5076" s="41" t="s">
        <v>5584</v>
      </c>
      <c r="H5076">
        <v>0.164</v>
      </c>
      <c r="I5076" t="s">
        <v>431</v>
      </c>
      <c r="K5076" s="46" t="s">
        <v>5651</v>
      </c>
      <c r="L5076" s="46" t="s">
        <v>5652</v>
      </c>
      <c r="M5076" t="s">
        <v>583</v>
      </c>
      <c r="N5076" s="40"/>
      <c r="O5076" s="40"/>
      <c r="P5076" s="40"/>
      <c r="Q5076" s="40"/>
      <c r="R5076" s="39"/>
      <c r="S5076" s="39"/>
      <c r="T5076" s="39"/>
      <c r="U5076" s="40"/>
      <c r="V5076" s="39"/>
      <c r="W5076" s="69"/>
      <c r="Y5076" t="s">
        <v>1004</v>
      </c>
      <c r="AA5076" s="54">
        <v>392447</v>
      </c>
      <c r="AB5076" s="46" t="b">
        <v>0</v>
      </c>
    </row>
    <row r="5077" ht="14.25" customHeight="1">
      <c r="A5077" s="38">
        <v>236</v>
      </c>
      <c r="B5077" s="46" t="s">
        <v>5610</v>
      </c>
      <c r="C5077" s="46" t="s">
        <v>5595</v>
      </c>
      <c r="D5077" s="46" t="s">
        <v>5643</v>
      </c>
      <c r="E5077" s="46" t="s">
        <v>5555</v>
      </c>
      <c r="F5077" s="46" t="s">
        <v>691</v>
      </c>
      <c r="G5077" s="41" t="s">
        <v>5584</v>
      </c>
      <c r="H5077">
        <v>0.42</v>
      </c>
      <c r="I5077" t="s">
        <v>431</v>
      </c>
      <c r="K5077" s="46" t="s">
        <v>5651</v>
      </c>
      <c r="L5077" s="46" t="s">
        <v>5653</v>
      </c>
      <c r="M5077" t="s">
        <v>583</v>
      </c>
      <c r="N5077" s="40"/>
      <c r="O5077" s="40"/>
      <c r="P5077" s="40"/>
      <c r="Q5077" s="40"/>
      <c r="R5077" s="39"/>
      <c r="S5077" s="39"/>
      <c r="T5077" s="39"/>
      <c r="U5077" s="40"/>
      <c r="V5077" s="39"/>
      <c r="W5077" s="69"/>
      <c r="Y5077" t="s">
        <v>1004</v>
      </c>
      <c r="AA5077" s="54">
        <v>392447</v>
      </c>
      <c r="AB5077" s="46" t="b">
        <v>0</v>
      </c>
    </row>
    <row r="5078" ht="14.25" customHeight="1">
      <c r="A5078" s="38">
        <v>236</v>
      </c>
      <c r="B5078" s="46" t="s">
        <v>5654</v>
      </c>
      <c r="C5078" s="46" t="s">
        <v>5595</v>
      </c>
      <c r="D5078" s="46" t="s">
        <v>5643</v>
      </c>
      <c r="E5078" s="46" t="s">
        <v>5555</v>
      </c>
      <c r="F5078" s="41" t="s">
        <v>1603</v>
      </c>
      <c r="G5078" s="41" t="s">
        <v>1604</v>
      </c>
      <c r="H5078">
        <v>1.172</v>
      </c>
      <c r="I5078" t="s">
        <v>431</v>
      </c>
      <c r="K5078" s="46" t="s">
        <v>5651</v>
      </c>
      <c r="L5078" s="46" t="s">
        <v>5655</v>
      </c>
      <c r="M5078" t="s">
        <v>583</v>
      </c>
      <c r="N5078" s="40"/>
      <c r="O5078" s="40"/>
      <c r="P5078" s="40"/>
      <c r="Q5078" s="40"/>
      <c r="R5078" s="39"/>
      <c r="S5078" s="39"/>
      <c r="T5078" s="39"/>
      <c r="U5078" s="40"/>
      <c r="V5078" s="39"/>
      <c r="W5078" s="69"/>
      <c r="Y5078" t="s">
        <v>1004</v>
      </c>
      <c r="AA5078" s="54">
        <v>392447</v>
      </c>
      <c r="AB5078" s="46" t="b">
        <v>0</v>
      </c>
    </row>
    <row r="5079" ht="14.25" customHeight="1">
      <c r="A5079" s="38">
        <v>236</v>
      </c>
      <c r="B5079" s="46" t="s">
        <v>5656</v>
      </c>
      <c r="C5079" s="46" t="s">
        <v>5595</v>
      </c>
      <c r="D5079" s="46" t="s">
        <v>5643</v>
      </c>
      <c r="E5079" s="46" t="s">
        <v>5555</v>
      </c>
      <c r="F5079" s="41" t="s">
        <v>1603</v>
      </c>
      <c r="G5079" s="41" t="s">
        <v>1604</v>
      </c>
      <c r="H5079">
        <v>0.83</v>
      </c>
      <c r="I5079" t="s">
        <v>431</v>
      </c>
      <c r="K5079" s="46" t="s">
        <v>5651</v>
      </c>
      <c r="L5079" s="46" t="s">
        <v>5657</v>
      </c>
      <c r="M5079" t="s">
        <v>583</v>
      </c>
      <c r="N5079" s="40"/>
      <c r="O5079" s="40"/>
      <c r="P5079" s="40"/>
      <c r="Q5079" s="40"/>
      <c r="R5079" s="39"/>
      <c r="S5079" s="39"/>
      <c r="T5079" s="39"/>
      <c r="U5079" s="40"/>
      <c r="V5079" s="39"/>
      <c r="W5079" s="69"/>
      <c r="Y5079" t="s">
        <v>1004</v>
      </c>
      <c r="AA5079" s="54">
        <v>392447</v>
      </c>
      <c r="AB5079" s="46" t="b">
        <v>0</v>
      </c>
    </row>
    <row r="5080" ht="14.25" customHeight="1">
      <c r="A5080" s="38">
        <v>236</v>
      </c>
      <c r="B5080" s="46" t="s">
        <v>5658</v>
      </c>
      <c r="C5080" s="46" t="s">
        <v>5595</v>
      </c>
      <c r="D5080" s="46" t="s">
        <v>5643</v>
      </c>
      <c r="E5080" s="46" t="s">
        <v>5555</v>
      </c>
      <c r="F5080" s="46" t="s">
        <v>731</v>
      </c>
      <c r="G5080" s="41" t="s">
        <v>5586</v>
      </c>
      <c r="H5080">
        <v>0.372</v>
      </c>
      <c r="I5080" t="s">
        <v>431</v>
      </c>
      <c r="K5080" s="46" t="s">
        <v>5651</v>
      </c>
      <c r="L5080" s="46" t="s">
        <v>5659</v>
      </c>
      <c r="M5080" t="s">
        <v>583</v>
      </c>
      <c r="N5080" s="40"/>
      <c r="O5080" s="40"/>
      <c r="P5080" s="40"/>
      <c r="Q5080" s="40"/>
      <c r="R5080" s="39"/>
      <c r="S5080" s="39"/>
      <c r="T5080" s="39"/>
      <c r="U5080" s="40"/>
      <c r="V5080" s="39"/>
      <c r="W5080" s="69"/>
      <c r="Y5080" t="s">
        <v>1004</v>
      </c>
      <c r="AA5080" s="54">
        <v>392447</v>
      </c>
      <c r="AB5080" s="46" t="b">
        <v>0</v>
      </c>
    </row>
    <row r="5081" ht="14.25" customHeight="1">
      <c r="A5081" s="38">
        <v>236</v>
      </c>
      <c r="B5081" s="46" t="s">
        <v>5660</v>
      </c>
      <c r="C5081" s="46" t="s">
        <v>5595</v>
      </c>
      <c r="D5081" s="46" t="s">
        <v>5643</v>
      </c>
      <c r="E5081" s="46" t="s">
        <v>5555</v>
      </c>
      <c r="F5081" s="46" t="s">
        <v>731</v>
      </c>
      <c r="G5081" s="41" t="s">
        <v>5586</v>
      </c>
      <c r="H5081">
        <v>0.085</v>
      </c>
      <c r="I5081" t="s">
        <v>431</v>
      </c>
      <c r="K5081" s="46" t="s">
        <v>5651</v>
      </c>
      <c r="L5081" s="46" t="s">
        <v>5661</v>
      </c>
      <c r="M5081" t="s">
        <v>583</v>
      </c>
      <c r="N5081" s="40"/>
      <c r="O5081" s="40"/>
      <c r="P5081" s="40"/>
      <c r="Q5081" s="40"/>
      <c r="R5081" s="39"/>
      <c r="S5081" s="39"/>
      <c r="T5081" s="39"/>
      <c r="U5081" s="40"/>
      <c r="V5081" s="39"/>
      <c r="W5081" s="69"/>
      <c r="Y5081" t="s">
        <v>1004</v>
      </c>
      <c r="AA5081" s="54">
        <v>392447</v>
      </c>
      <c r="AB5081" s="46" t="b">
        <v>0</v>
      </c>
    </row>
    <row r="5082" ht="14.25" customHeight="1">
      <c r="A5082" s="38">
        <v>1014</v>
      </c>
      <c r="B5082" s="44" t="s">
        <v>5662</v>
      </c>
      <c r="C5082" s="46" t="s">
        <v>5630</v>
      </c>
      <c r="D5082" s="46" t="s">
        <v>5643</v>
      </c>
      <c r="E5082" s="46" t="s">
        <v>5555</v>
      </c>
      <c r="F5082" s="41" t="s">
        <v>691</v>
      </c>
      <c r="G5082" s="41" t="s">
        <v>692</v>
      </c>
      <c r="H5082" s="65">
        <v>0.087806731970796</v>
      </c>
      <c r="I5082" t="s">
        <v>37</v>
      </c>
      <c r="K5082" s="46" t="s">
        <v>5663</v>
      </c>
      <c r="L5082" s="46" t="s">
        <v>5664</v>
      </c>
      <c r="M5082" t="s">
        <v>583</v>
      </c>
      <c r="N5082" s="40"/>
      <c r="O5082" s="40"/>
      <c r="P5082" s="40"/>
      <c r="Q5082" s="40"/>
      <c r="R5082" s="39"/>
      <c r="S5082" s="39"/>
      <c r="T5082" s="39"/>
      <c r="U5082" s="40">
        <v>148.05242956</v>
      </c>
      <c r="V5082" s="39"/>
      <c r="W5082" s="69"/>
      <c r="Y5082" t="s">
        <v>1004</v>
      </c>
      <c r="AA5082" s="54">
        <v>392447</v>
      </c>
      <c r="AB5082" t="b">
        <v>0</v>
      </c>
      <c r="AC5082">
        <v>13</v>
      </c>
      <c r="AD5082">
        <f>AC5082/U5082</f>
        <v>0.087806731970796</v>
      </c>
    </row>
    <row r="5083" ht="14.25" customHeight="1">
      <c r="A5083" s="38">
        <v>1020</v>
      </c>
      <c r="B5083" s="46" t="s">
        <v>5665</v>
      </c>
      <c r="C5083" s="46" t="s">
        <v>5666</v>
      </c>
      <c r="D5083" s="46" t="s">
        <v>5643</v>
      </c>
      <c r="E5083" s="46" t="s">
        <v>5555</v>
      </c>
      <c r="F5083" s="46" t="s">
        <v>48</v>
      </c>
      <c r="G5083" s="7" t="s">
        <v>49</v>
      </c>
      <c r="H5083">
        <v>0.001349294238453</v>
      </c>
      <c r="I5083" t="s">
        <v>37</v>
      </c>
      <c r="K5083" s="46" t="s">
        <v>5667</v>
      </c>
      <c r="L5083" s="46" t="s">
        <v>5668</v>
      </c>
      <c r="M5083" t="s">
        <v>583</v>
      </c>
      <c r="N5083" s="40"/>
      <c r="O5083" s="40"/>
      <c r="P5083" s="40"/>
      <c r="Q5083" s="40"/>
      <c r="R5083" s="39"/>
      <c r="S5083" s="39"/>
      <c r="T5083" s="39"/>
      <c r="U5083" s="40"/>
      <c r="V5083" s="39"/>
      <c r="W5083" s="69"/>
      <c r="Y5083" t="s">
        <v>1004</v>
      </c>
      <c r="AA5083" s="54">
        <v>392447</v>
      </c>
      <c r="AB5083" t="b">
        <v>0</v>
      </c>
    </row>
    <row r="5084" ht="14.25" customHeight="1">
      <c r="A5084" s="38">
        <v>1020</v>
      </c>
      <c r="B5084" s="46" t="s">
        <v>5665</v>
      </c>
      <c r="C5084" s="46" t="s">
        <v>5666</v>
      </c>
      <c r="D5084" s="46" t="s">
        <v>5643</v>
      </c>
      <c r="E5084" s="46" t="s">
        <v>5555</v>
      </c>
      <c r="F5084" s="46" t="s">
        <v>48</v>
      </c>
      <c r="G5084" s="7" t="s">
        <v>49</v>
      </c>
      <c r="H5084">
        <v>0.00155164910473</v>
      </c>
      <c r="I5084" t="s">
        <v>37</v>
      </c>
      <c r="K5084" s="46" t="s">
        <v>5669</v>
      </c>
      <c r="L5084" s="46" t="s">
        <v>5668</v>
      </c>
      <c r="M5084" t="s">
        <v>583</v>
      </c>
      <c r="N5084" s="40"/>
      <c r="O5084" s="40"/>
      <c r="P5084" s="40"/>
      <c r="Q5084" s="40"/>
      <c r="R5084" s="39"/>
      <c r="S5084" s="39"/>
      <c r="T5084" s="39"/>
      <c r="U5084" s="40"/>
      <c r="V5084" s="39"/>
      <c r="W5084" s="69"/>
      <c r="Y5084" t="s">
        <v>1004</v>
      </c>
      <c r="AA5084" s="54">
        <v>392447</v>
      </c>
      <c r="AB5084" t="b">
        <v>0</v>
      </c>
    </row>
    <row r="5085" ht="14.25" customHeight="1">
      <c r="A5085" s="38">
        <v>1021</v>
      </c>
      <c r="B5085" s="46" t="s">
        <v>5635</v>
      </c>
      <c r="C5085" s="46" t="s">
        <v>5636</v>
      </c>
      <c r="D5085" s="46" t="s">
        <v>5643</v>
      </c>
      <c r="E5085" s="46" t="s">
        <v>5555</v>
      </c>
      <c r="F5085" s="46" t="s">
        <v>594</v>
      </c>
      <c r="G5085" s="7" t="s">
        <v>5486</v>
      </c>
      <c r="H5085">
        <v>1.65272929095856</v>
      </c>
      <c r="I5085" t="s">
        <v>37</v>
      </c>
      <c r="K5085" s="46" t="s">
        <v>5670</v>
      </c>
      <c r="L5085" s="46" t="s">
        <v>5638</v>
      </c>
      <c r="M5085" t="s">
        <v>583</v>
      </c>
      <c r="N5085" s="40"/>
      <c r="O5085" s="40"/>
      <c r="P5085" s="40"/>
      <c r="Q5085" s="40"/>
      <c r="R5085" s="39"/>
      <c r="S5085" s="39"/>
      <c r="T5085" s="39"/>
      <c r="U5085" s="40"/>
      <c r="V5085" s="39"/>
      <c r="W5085" s="69"/>
      <c r="Y5085" t="s">
        <v>1004</v>
      </c>
      <c r="AA5085" s="54">
        <v>392447</v>
      </c>
      <c r="AB5085" t="b">
        <v>0</v>
      </c>
    </row>
    <row r="5086" ht="14.25" customHeight="1">
      <c r="A5086" s="38">
        <v>1021</v>
      </c>
      <c r="B5086" s="46" t="s">
        <v>5635</v>
      </c>
      <c r="C5086" s="46" t="s">
        <v>5636</v>
      </c>
      <c r="D5086" s="46" t="s">
        <v>5643</v>
      </c>
      <c r="E5086" s="46" t="s">
        <v>5555</v>
      </c>
      <c r="F5086" s="46" t="s">
        <v>35</v>
      </c>
      <c r="G5086" s="7" t="s">
        <v>668</v>
      </c>
      <c r="H5086">
        <v>0.86736466166837</v>
      </c>
      <c r="I5086" t="s">
        <v>37</v>
      </c>
      <c r="K5086" s="46" t="s">
        <v>5671</v>
      </c>
      <c r="L5086" s="46" t="s">
        <v>5638</v>
      </c>
      <c r="M5086" t="s">
        <v>583</v>
      </c>
      <c r="N5086" s="40"/>
      <c r="O5086" s="40"/>
      <c r="P5086" s="40"/>
      <c r="Q5086" s="40"/>
      <c r="R5086" s="39"/>
      <c r="S5086" s="39"/>
      <c r="T5086" s="39"/>
      <c r="U5086" s="40"/>
      <c r="V5086" s="39"/>
      <c r="W5086" s="69"/>
      <c r="Y5086" t="s">
        <v>1004</v>
      </c>
      <c r="AA5086" s="54">
        <v>392447</v>
      </c>
      <c r="AB5086" t="b">
        <v>0</v>
      </c>
    </row>
    <row r="5087" ht="14.25" customHeight="1">
      <c r="A5087" s="38">
        <v>1021</v>
      </c>
      <c r="B5087" s="46" t="s">
        <v>5635</v>
      </c>
      <c r="C5087" s="46" t="s">
        <v>5636</v>
      </c>
      <c r="D5087" s="46" t="s">
        <v>5643</v>
      </c>
      <c r="E5087" s="46" t="s">
        <v>5555</v>
      </c>
      <c r="F5087" s="46" t="s">
        <v>35</v>
      </c>
      <c r="G5087" s="7" t="s">
        <v>668</v>
      </c>
      <c r="H5087">
        <v>0.90824229880346</v>
      </c>
      <c r="I5087" t="s">
        <v>37</v>
      </c>
      <c r="K5087" s="46" t="s">
        <v>5671</v>
      </c>
      <c r="L5087" s="46" t="s">
        <v>5638</v>
      </c>
      <c r="M5087" t="s">
        <v>583</v>
      </c>
      <c r="N5087" s="40"/>
      <c r="O5087" s="40"/>
      <c r="P5087" s="40"/>
      <c r="Q5087" s="40"/>
      <c r="R5087" s="39"/>
      <c r="S5087" s="39"/>
      <c r="T5087" s="39"/>
      <c r="U5087" s="40"/>
      <c r="V5087" s="39"/>
      <c r="W5087" s="69"/>
      <c r="Y5087" t="s">
        <v>1004</v>
      </c>
      <c r="AA5087" s="54">
        <v>392447</v>
      </c>
      <c r="AB5087" t="b">
        <v>0</v>
      </c>
    </row>
    <row r="5088" ht="14.25" customHeight="1">
      <c r="A5088" s="38">
        <v>1021</v>
      </c>
      <c r="B5088" s="46" t="s">
        <v>5635</v>
      </c>
      <c r="C5088" s="46" t="s">
        <v>5636</v>
      </c>
      <c r="D5088" s="46" t="s">
        <v>5643</v>
      </c>
      <c r="E5088" s="46" t="s">
        <v>5555</v>
      </c>
      <c r="F5088" s="46" t="s">
        <v>35</v>
      </c>
      <c r="G5088" s="7" t="s">
        <v>668</v>
      </c>
      <c r="H5088">
        <v>0.95104643962448</v>
      </c>
      <c r="I5088" t="s">
        <v>37</v>
      </c>
      <c r="K5088" s="46" t="s">
        <v>5672</v>
      </c>
      <c r="L5088" s="46" t="s">
        <v>5638</v>
      </c>
      <c r="M5088" t="s">
        <v>583</v>
      </c>
      <c r="N5088" s="40"/>
      <c r="O5088" s="40"/>
      <c r="P5088" s="40"/>
      <c r="Q5088" s="40"/>
      <c r="R5088" s="39"/>
      <c r="S5088" s="39"/>
      <c r="T5088" s="39"/>
      <c r="U5088" s="40"/>
      <c r="V5088" s="39"/>
      <c r="W5088" s="69"/>
      <c r="Y5088" t="s">
        <v>1004</v>
      </c>
      <c r="AA5088" s="54">
        <v>392447</v>
      </c>
      <c r="AB5088" t="b">
        <v>0</v>
      </c>
    </row>
    <row r="5089" ht="14.25" customHeight="1">
      <c r="A5089" s="38">
        <v>1021</v>
      </c>
      <c r="B5089" s="46" t="s">
        <v>5635</v>
      </c>
      <c r="C5089" s="46" t="s">
        <v>5636</v>
      </c>
      <c r="D5089" s="46" t="s">
        <v>5643</v>
      </c>
      <c r="E5089" s="46" t="s">
        <v>5555</v>
      </c>
      <c r="F5089" s="46" t="s">
        <v>1123</v>
      </c>
      <c r="G5089" s="7" t="s">
        <v>1124</v>
      </c>
      <c r="H5089">
        <v>0.009293979796585</v>
      </c>
      <c r="I5089" t="s">
        <v>37</v>
      </c>
      <c r="K5089" s="46" t="s">
        <v>5671</v>
      </c>
      <c r="L5089" s="46" t="s">
        <v>5638</v>
      </c>
      <c r="M5089" t="s">
        <v>583</v>
      </c>
      <c r="N5089" s="40"/>
      <c r="O5089" s="40"/>
      <c r="P5089" s="40"/>
      <c r="Q5089" s="40"/>
      <c r="R5089" s="39"/>
      <c r="S5089" s="39"/>
      <c r="T5089" s="39"/>
      <c r="U5089" s="40"/>
      <c r="V5089" s="39"/>
      <c r="W5089" s="69"/>
      <c r="Y5089" t="s">
        <v>1004</v>
      </c>
      <c r="AA5089" s="54">
        <v>392447</v>
      </c>
      <c r="AB5089" t="b">
        <v>0</v>
      </c>
    </row>
    <row r="5090" ht="14.25" customHeight="1">
      <c r="A5090" s="38">
        <v>1021</v>
      </c>
      <c r="B5090" s="46" t="s">
        <v>5635</v>
      </c>
      <c r="C5090" s="46" t="s">
        <v>5636</v>
      </c>
      <c r="D5090" s="46" t="s">
        <v>5643</v>
      </c>
      <c r="E5090" s="46" t="s">
        <v>5555</v>
      </c>
      <c r="F5090" s="46" t="s">
        <v>1603</v>
      </c>
      <c r="G5090" s="7" t="s">
        <v>1674</v>
      </c>
      <c r="H5090">
        <v>0.058641048121061</v>
      </c>
      <c r="I5090" t="s">
        <v>37</v>
      </c>
      <c r="K5090" s="46" t="s">
        <v>5671</v>
      </c>
      <c r="L5090" s="46" t="s">
        <v>5638</v>
      </c>
      <c r="M5090" t="s">
        <v>583</v>
      </c>
      <c r="N5090" s="40"/>
      <c r="O5090" s="40"/>
      <c r="P5090" s="40"/>
      <c r="Q5090" s="40"/>
      <c r="R5090" s="39"/>
      <c r="S5090" s="39"/>
      <c r="T5090" s="39"/>
      <c r="U5090" s="40"/>
      <c r="V5090" s="39"/>
      <c r="W5090" s="69"/>
      <c r="Y5090" t="s">
        <v>1004</v>
      </c>
      <c r="AA5090" s="54">
        <v>392447</v>
      </c>
      <c r="AB5090" t="b">
        <v>0</v>
      </c>
    </row>
    <row r="5091" ht="14.25" customHeight="1">
      <c r="A5091" s="38">
        <v>1021</v>
      </c>
      <c r="B5091" s="46" t="s">
        <v>5635</v>
      </c>
      <c r="C5091" s="46" t="s">
        <v>5636</v>
      </c>
      <c r="D5091" s="46" t="s">
        <v>5643</v>
      </c>
      <c r="E5091" s="46" t="s">
        <v>5555</v>
      </c>
      <c r="F5091" s="46" t="s">
        <v>1603</v>
      </c>
      <c r="G5091" s="7" t="s">
        <v>1674</v>
      </c>
      <c r="H5091">
        <v>0.34530409129489</v>
      </c>
      <c r="I5091" t="s">
        <v>37</v>
      </c>
      <c r="K5091" s="46" t="s">
        <v>5673</v>
      </c>
      <c r="L5091" s="46" t="s">
        <v>5638</v>
      </c>
      <c r="M5091" t="s">
        <v>583</v>
      </c>
      <c r="N5091" s="40"/>
      <c r="O5091" s="40"/>
      <c r="P5091" s="40"/>
      <c r="Q5091" s="40"/>
      <c r="R5091" s="39"/>
      <c r="S5091" s="39"/>
      <c r="T5091" s="39"/>
      <c r="U5091" s="40"/>
      <c r="V5091" s="39"/>
      <c r="W5091" s="69"/>
      <c r="Y5091" t="s">
        <v>1004</v>
      </c>
      <c r="AA5091" s="54">
        <v>392447</v>
      </c>
      <c r="AB5091" t="b">
        <v>0</v>
      </c>
    </row>
    <row r="5092" ht="14.25" customHeight="1">
      <c r="A5092" s="38">
        <v>1021</v>
      </c>
      <c r="B5092" s="46" t="s">
        <v>5635</v>
      </c>
      <c r="C5092" s="46" t="s">
        <v>5636</v>
      </c>
      <c r="D5092" s="46" t="s">
        <v>5643</v>
      </c>
      <c r="E5092" s="46" t="s">
        <v>5555</v>
      </c>
      <c r="F5092" s="46" t="s">
        <v>695</v>
      </c>
      <c r="G5092" s="7" t="s">
        <v>696</v>
      </c>
      <c r="H5092">
        <v>0.002080662903204</v>
      </c>
      <c r="I5092" t="s">
        <v>37</v>
      </c>
      <c r="K5092" s="46" t="s">
        <v>5674</v>
      </c>
      <c r="L5092" s="46" t="s">
        <v>5638</v>
      </c>
      <c r="M5092" t="s">
        <v>583</v>
      </c>
      <c r="N5092" s="40"/>
      <c r="O5092" s="40"/>
      <c r="P5092" s="40"/>
      <c r="Q5092" s="40"/>
      <c r="R5092" s="39"/>
      <c r="S5092" s="39"/>
      <c r="T5092" s="39"/>
      <c r="U5092" s="40"/>
      <c r="V5092" s="39"/>
      <c r="W5092" s="69"/>
      <c r="Y5092" t="s">
        <v>1004</v>
      </c>
      <c r="AA5092" s="54">
        <v>392447</v>
      </c>
      <c r="AB5092" t="b">
        <v>0</v>
      </c>
    </row>
    <row r="5093" ht="14.25" customHeight="1">
      <c r="A5093" s="38">
        <v>1021</v>
      </c>
      <c r="B5093" s="46" t="s">
        <v>5635</v>
      </c>
      <c r="C5093" s="46" t="s">
        <v>5636</v>
      </c>
      <c r="D5093" s="46" t="s">
        <v>5643</v>
      </c>
      <c r="E5093" s="46" t="s">
        <v>5555</v>
      </c>
      <c r="F5093" s="46" t="s">
        <v>2103</v>
      </c>
      <c r="G5093" s="7" t="s">
        <v>1144</v>
      </c>
      <c r="H5093">
        <v>0.027565</v>
      </c>
      <c r="I5093" t="s">
        <v>37</v>
      </c>
      <c r="K5093" s="46" t="s">
        <v>5675</v>
      </c>
      <c r="L5093" s="46" t="s">
        <v>5638</v>
      </c>
      <c r="M5093" t="s">
        <v>583</v>
      </c>
      <c r="N5093" s="40"/>
      <c r="O5093" s="40"/>
      <c r="P5093" s="40"/>
      <c r="Q5093" s="40"/>
      <c r="R5093" s="39"/>
      <c r="S5093" s="39"/>
      <c r="T5093" s="39"/>
      <c r="U5093" s="40"/>
      <c r="V5093" s="39"/>
      <c r="W5093" s="69"/>
      <c r="Y5093" t="s">
        <v>1004</v>
      </c>
      <c r="AA5093" s="54">
        <v>392447</v>
      </c>
      <c r="AB5093" t="b">
        <v>0</v>
      </c>
    </row>
    <row r="5094" ht="14.25" customHeight="1">
      <c r="A5094" s="38">
        <v>1021</v>
      </c>
      <c r="B5094" s="46" t="s">
        <v>5635</v>
      </c>
      <c r="C5094" s="46" t="s">
        <v>5636</v>
      </c>
      <c r="D5094" s="46" t="s">
        <v>5643</v>
      </c>
      <c r="E5094" s="46" t="s">
        <v>5555</v>
      </c>
      <c r="F5094" s="46" t="s">
        <v>731</v>
      </c>
      <c r="G5094" s="7" t="s">
        <v>767</v>
      </c>
      <c r="H5094">
        <v>0.14729965310479</v>
      </c>
      <c r="I5094" t="s">
        <v>37</v>
      </c>
      <c r="K5094" s="46" t="s">
        <v>5671</v>
      </c>
      <c r="L5094" s="46" t="s">
        <v>5638</v>
      </c>
      <c r="M5094" t="s">
        <v>583</v>
      </c>
      <c r="N5094" s="40"/>
      <c r="O5094" s="40"/>
      <c r="P5094" s="40"/>
      <c r="Q5094" s="40"/>
      <c r="R5094" s="39"/>
      <c r="S5094" s="39"/>
      <c r="T5094" s="39"/>
      <c r="U5094" s="40"/>
      <c r="V5094" s="39"/>
      <c r="W5094" s="69"/>
      <c r="Y5094" t="s">
        <v>1004</v>
      </c>
      <c r="AA5094" s="54">
        <v>392447</v>
      </c>
      <c r="AB5094" t="b">
        <v>0</v>
      </c>
    </row>
    <row r="5095" ht="14.25" customHeight="1">
      <c r="A5095" s="38">
        <v>1287</v>
      </c>
      <c r="B5095" s="46" t="s">
        <v>44</v>
      </c>
      <c r="C5095" s="46" t="s">
        <v>45</v>
      </c>
      <c r="D5095" s="46" t="s">
        <v>5676</v>
      </c>
      <c r="E5095" s="46" t="s">
        <v>5677</v>
      </c>
      <c r="F5095" t="s">
        <v>48</v>
      </c>
      <c r="G5095" s="46" t="s">
        <v>49</v>
      </c>
      <c r="H5095">
        <v>0.000000907821</v>
      </c>
      <c r="I5095" t="s">
        <v>37</v>
      </c>
      <c r="L5095" t="s">
        <v>50</v>
      </c>
      <c r="M5095" t="s">
        <v>39</v>
      </c>
      <c r="N5095" s="40"/>
      <c r="O5095" s="40"/>
      <c r="P5095" s="40"/>
      <c r="Q5095" s="40"/>
      <c r="R5095" s="39"/>
      <c r="S5095" s="39"/>
      <c r="T5095" s="39"/>
      <c r="U5095" s="40"/>
      <c r="V5095" s="39"/>
      <c r="W5095" s="69"/>
      <c r="Y5095" t="s">
        <v>40</v>
      </c>
      <c r="AA5095">
        <v>4447445</v>
      </c>
      <c r="AB5095" s="46" t="b">
        <v>0</v>
      </c>
      <c r="AD5095" s="8"/>
    </row>
    <row r="5096" ht="14.25" customHeight="1">
      <c r="A5096" s="38">
        <v>1287</v>
      </c>
      <c r="B5096" s="46" t="s">
        <v>44</v>
      </c>
      <c r="C5096" s="46" t="s">
        <v>45</v>
      </c>
      <c r="D5096" s="46" t="s">
        <v>5678</v>
      </c>
      <c r="E5096" s="46" t="s">
        <v>5679</v>
      </c>
      <c r="F5096" t="s">
        <v>48</v>
      </c>
      <c r="G5096" s="46" t="s">
        <v>49</v>
      </c>
      <c r="H5096">
        <v>0.000181551566</v>
      </c>
      <c r="I5096" t="s">
        <v>37</v>
      </c>
      <c r="L5096" t="s">
        <v>50</v>
      </c>
      <c r="M5096" t="s">
        <v>39</v>
      </c>
      <c r="N5096" s="40"/>
      <c r="O5096" s="40"/>
      <c r="P5096" s="40"/>
      <c r="Q5096" s="40"/>
      <c r="R5096" s="39"/>
      <c r="S5096" s="39"/>
      <c r="T5096" s="39"/>
      <c r="U5096" s="40"/>
      <c r="V5096" s="39"/>
      <c r="W5096" s="69"/>
      <c r="Y5096" t="s">
        <v>40</v>
      </c>
      <c r="AA5096">
        <v>2662</v>
      </c>
      <c r="AB5096" s="46" t="b">
        <v>0</v>
      </c>
      <c r="AD5096" s="8"/>
    </row>
    <row r="5097" ht="14.25" customHeight="1">
      <c r="A5097" s="38">
        <v>1287</v>
      </c>
      <c r="B5097" s="46" t="s">
        <v>653</v>
      </c>
      <c r="C5097" s="46" t="s">
        <v>45</v>
      </c>
      <c r="D5097" s="46" t="s">
        <v>5678</v>
      </c>
      <c r="E5097" s="46" t="s">
        <v>5679</v>
      </c>
      <c r="F5097" t="s">
        <v>48</v>
      </c>
      <c r="G5097" s="46" t="s">
        <v>49</v>
      </c>
      <c r="H5097">
        <v>0.000253221164</v>
      </c>
      <c r="I5097" t="s">
        <v>37</v>
      </c>
      <c r="L5097" t="s">
        <v>50</v>
      </c>
      <c r="M5097" t="s">
        <v>39</v>
      </c>
      <c r="N5097" s="40"/>
      <c r="O5097" s="40"/>
      <c r="P5097" s="40"/>
      <c r="Q5097" s="40"/>
      <c r="R5097" s="39"/>
      <c r="S5097" s="39"/>
      <c r="T5097" s="39"/>
      <c r="U5097" s="40"/>
      <c r="V5097" s="39"/>
      <c r="W5097" s="69"/>
      <c r="Y5097" t="s">
        <v>40</v>
      </c>
      <c r="AA5097">
        <v>2662</v>
      </c>
      <c r="AB5097" s="46" t="b">
        <v>0</v>
      </c>
      <c r="AD5097" s="8"/>
    </row>
    <row r="5098" ht="14.25" customHeight="1">
      <c r="A5098" s="38">
        <v>1287</v>
      </c>
      <c r="B5098" s="46" t="s">
        <v>53</v>
      </c>
      <c r="C5098" s="46" t="s">
        <v>45</v>
      </c>
      <c r="D5098" s="46" t="s">
        <v>5680</v>
      </c>
      <c r="E5098" s="46" t="s">
        <v>5681</v>
      </c>
      <c r="F5098" t="s">
        <v>48</v>
      </c>
      <c r="G5098" s="46" t="s">
        <v>49</v>
      </c>
      <c r="H5098">
        <v>0.0087096359</v>
      </c>
      <c r="I5098" t="s">
        <v>37</v>
      </c>
      <c r="L5098" t="s">
        <v>50</v>
      </c>
      <c r="M5098" t="s">
        <v>39</v>
      </c>
      <c r="N5098" s="40"/>
      <c r="O5098" s="40"/>
      <c r="P5098" s="40"/>
      <c r="Q5098" s="40"/>
      <c r="R5098" s="39"/>
      <c r="S5098" s="39"/>
      <c r="T5098" s="39"/>
      <c r="U5098" s="40"/>
      <c r="V5098" s="39"/>
      <c r="W5098" s="69"/>
      <c r="Y5098" t="s">
        <v>40</v>
      </c>
      <c r="AA5098">
        <v>553578</v>
      </c>
      <c r="AB5098" s="46" t="b">
        <v>0</v>
      </c>
      <c r="AD5098" s="8"/>
    </row>
    <row r="5099" ht="14.25" customHeight="1">
      <c r="A5099" s="38">
        <v>25</v>
      </c>
      <c r="B5099" s="44" t="s">
        <v>425</v>
      </c>
      <c r="C5099" s="46" t="s">
        <v>2151</v>
      </c>
      <c r="D5099" s="46" t="s">
        <v>5682</v>
      </c>
      <c r="E5099" s="46" t="s">
        <v>5683</v>
      </c>
      <c r="F5099" s="41" t="s">
        <v>429</v>
      </c>
      <c r="G5099" s="41" t="s">
        <v>430</v>
      </c>
      <c r="H5099" s="65">
        <v>1.86</v>
      </c>
      <c r="I5099" t="s">
        <v>431</v>
      </c>
      <c r="K5099" s="46"/>
      <c r="L5099" s="46" t="str">
        <f>((I5099&amp;A5099)&amp;"-")&amp;B5099</f>
        <v>ONSC25-2-</v>
      </c>
      <c r="M5099" t="s">
        <v>583</v>
      </c>
      <c r="N5099" s="40"/>
      <c r="O5099" s="40"/>
      <c r="P5099" s="40"/>
      <c r="Q5099" s="40"/>
      <c r="R5099" s="39"/>
      <c r="S5099" s="39"/>
      <c r="T5099" s="39"/>
      <c r="U5099" s="40"/>
      <c r="V5099" s="39"/>
      <c r="W5099" s="69"/>
      <c r="Y5099" t="s">
        <v>40</v>
      </c>
      <c r="AA5099">
        <v>305</v>
      </c>
      <c r="AB5099" t="b">
        <f>if((W5099=""),false,true)</f>
        <v>0</v>
      </c>
      <c r="AD5099" s="8"/>
    </row>
    <row r="5100" ht="14.25" customHeight="1">
      <c r="A5100" s="38">
        <v>25</v>
      </c>
      <c r="B5100" s="44" t="s">
        <v>764</v>
      </c>
      <c r="C5100" s="46" t="s">
        <v>2151</v>
      </c>
      <c r="D5100" s="46" t="s">
        <v>5682</v>
      </c>
      <c r="E5100" s="46" t="s">
        <v>5683</v>
      </c>
      <c r="F5100" s="41" t="s">
        <v>434</v>
      </c>
      <c r="G5100" s="41" t="s">
        <v>435</v>
      </c>
      <c r="H5100" s="65">
        <v>3.08</v>
      </c>
      <c r="I5100" t="s">
        <v>431</v>
      </c>
      <c r="K5100" s="46"/>
      <c r="L5100" s="46" t="str">
        <f>((I5100&amp;A5100)&amp;"-")&amp;B5100</f>
        <v>ONSC25-6-</v>
      </c>
      <c r="M5100" t="s">
        <v>583</v>
      </c>
      <c r="N5100" s="40"/>
      <c r="O5100" s="40"/>
      <c r="P5100" s="40"/>
      <c r="Q5100" s="40"/>
      <c r="R5100" s="39"/>
      <c r="S5100" s="39"/>
      <c r="T5100" s="39"/>
      <c r="U5100" s="40"/>
      <c r="V5100" s="39"/>
      <c r="W5100" s="69"/>
      <c r="Y5100" t="s">
        <v>40</v>
      </c>
      <c r="AA5100">
        <v>305</v>
      </c>
      <c r="AB5100" t="b">
        <f>if((W5100=""),false,true)</f>
        <v>0</v>
      </c>
      <c r="AD5100" s="8"/>
    </row>
    <row r="5101" ht="14.25" customHeight="1">
      <c r="A5101" s="38">
        <v>25</v>
      </c>
      <c r="B5101" s="44" t="s">
        <v>766</v>
      </c>
      <c r="C5101" s="46" t="s">
        <v>2151</v>
      </c>
      <c r="D5101" s="46" t="s">
        <v>5682</v>
      </c>
      <c r="E5101" s="46" t="s">
        <v>5683</v>
      </c>
      <c r="F5101" s="41" t="s">
        <v>238</v>
      </c>
      <c r="G5101" s="41" t="s">
        <v>239</v>
      </c>
      <c r="H5101" s="65">
        <v>1.8</v>
      </c>
      <c r="I5101" t="s">
        <v>431</v>
      </c>
      <c r="K5101" s="46"/>
      <c r="L5101" s="46" t="str">
        <f>((I5101&amp;A5101)&amp;"-")&amp;B5101</f>
        <v>ONSC25-10-</v>
      </c>
      <c r="M5101" t="s">
        <v>583</v>
      </c>
      <c r="N5101" s="40"/>
      <c r="O5101" s="40"/>
      <c r="P5101" s="40"/>
      <c r="Q5101" s="40"/>
      <c r="R5101" s="39"/>
      <c r="S5101" s="39"/>
      <c r="T5101" s="39"/>
      <c r="U5101" s="40"/>
      <c r="V5101" s="39"/>
      <c r="W5101" s="69"/>
      <c r="Y5101" t="s">
        <v>40</v>
      </c>
      <c r="AA5101">
        <v>305</v>
      </c>
      <c r="AB5101" t="b">
        <f>if((W5101=""),false,true)</f>
        <v>0</v>
      </c>
      <c r="AD5101" s="8"/>
    </row>
    <row r="5102" ht="14.25" customHeight="1">
      <c r="A5102" s="38">
        <v>902</v>
      </c>
      <c r="B5102" s="44" t="s">
        <v>5087</v>
      </c>
      <c r="C5102" s="46" t="s">
        <v>5684</v>
      </c>
      <c r="D5102" s="46" t="s">
        <v>5682</v>
      </c>
      <c r="E5102" s="46" t="s">
        <v>5683</v>
      </c>
      <c r="F5102" s="41" t="s">
        <v>1603</v>
      </c>
      <c r="G5102" s="41" t="s">
        <v>1604</v>
      </c>
      <c r="H5102" s="65">
        <f>W5102</f>
        <v>0</v>
      </c>
      <c r="I5102" t="s">
        <v>37</v>
      </c>
      <c r="K5102" s="46" t="s">
        <v>43</v>
      </c>
      <c r="L5102" s="46" t="s">
        <v>5086</v>
      </c>
      <c r="M5102" t="s">
        <v>583</v>
      </c>
      <c r="N5102" s="40">
        <v>0</v>
      </c>
      <c r="O5102" s="40">
        <v>100</v>
      </c>
      <c r="P5102" s="40">
        <v>1.492</v>
      </c>
      <c r="Q5102" s="40">
        <v>1.762</v>
      </c>
      <c r="R5102" s="39">
        <f>O5102/P5102</f>
        <v>67.0241286863271</v>
      </c>
      <c r="S5102" s="39">
        <f>N5102/Q5102</f>
        <v>0</v>
      </c>
      <c r="T5102" s="39">
        <f>R5102+S5102</f>
        <v>67.0241286863271</v>
      </c>
      <c r="U5102" s="40">
        <v>192.124</v>
      </c>
      <c r="V5102" s="39">
        <f>N5102/U5102</f>
        <v>0</v>
      </c>
      <c r="W5102" s="69">
        <f>round(((1000*V5102)/T5102),2)</f>
        <v>0</v>
      </c>
      <c r="Y5102" t="s">
        <v>40</v>
      </c>
      <c r="AA5102">
        <v>305</v>
      </c>
      <c r="AB5102" t="b">
        <f>if((W5102=""),false,true)</f>
        <v>1</v>
      </c>
      <c r="AD5102" s="8"/>
    </row>
    <row r="5103" ht="14.25" customHeight="1">
      <c r="A5103" s="38">
        <v>902</v>
      </c>
      <c r="B5103" s="44" t="s">
        <v>5087</v>
      </c>
      <c r="C5103" s="46" t="s">
        <v>5685</v>
      </c>
      <c r="D5103" s="46" t="s">
        <v>5682</v>
      </c>
      <c r="E5103" s="46" t="s">
        <v>5683</v>
      </c>
      <c r="F5103" s="41" t="s">
        <v>429</v>
      </c>
      <c r="G5103" s="41" t="s">
        <v>430</v>
      </c>
      <c r="H5103" s="65">
        <f>W5103</f>
        <v>1.34</v>
      </c>
      <c r="I5103" t="s">
        <v>37</v>
      </c>
      <c r="K5103" s="46" t="s">
        <v>43</v>
      </c>
      <c r="L5103" s="46" t="s">
        <v>5086</v>
      </c>
      <c r="M5103" t="s">
        <v>583</v>
      </c>
      <c r="N5103" s="40">
        <v>38.3</v>
      </c>
      <c r="O5103" s="40">
        <v>100</v>
      </c>
      <c r="P5103" s="40">
        <v>0.789</v>
      </c>
      <c r="Q5103" s="40">
        <v>1.762</v>
      </c>
      <c r="R5103" s="39">
        <f>O5103/P5103</f>
        <v>126.742712294043</v>
      </c>
      <c r="S5103" s="39">
        <f>N5103/Q5103</f>
        <v>21.7366628830874</v>
      </c>
      <c r="T5103" s="39">
        <f>R5103+S5103</f>
        <v>148.47937517713</v>
      </c>
      <c r="U5103" s="40">
        <v>192.1235</v>
      </c>
      <c r="V5103" s="39">
        <f>N5103/U5103</f>
        <v>0.199350938328731</v>
      </c>
      <c r="W5103" s="69">
        <f>round(((1000*V5103)/T5103),2)</f>
        <v>1.34</v>
      </c>
      <c r="Y5103" t="s">
        <v>40</v>
      </c>
      <c r="AA5103">
        <v>305</v>
      </c>
      <c r="AB5103" t="b">
        <f>if((W5103=""),false,true)</f>
        <v>1</v>
      </c>
      <c r="AD5103" s="8"/>
    </row>
    <row r="5104" ht="14.25" customHeight="1">
      <c r="A5104" s="38">
        <v>1320</v>
      </c>
      <c r="B5104" s="46" t="s">
        <v>5686</v>
      </c>
      <c r="C5104" s="46" t="s">
        <v>5687</v>
      </c>
      <c r="D5104" s="46" t="s">
        <v>5682</v>
      </c>
      <c r="E5104" s="46" t="s">
        <v>5683</v>
      </c>
      <c r="F5104" t="s">
        <v>580</v>
      </c>
      <c r="G5104" s="12" t="s">
        <v>581</v>
      </c>
      <c r="H5104">
        <v>3.3300094958387</v>
      </c>
      <c r="I5104" t="s">
        <v>37</v>
      </c>
      <c r="K5104" s="47" t="s">
        <v>998</v>
      </c>
      <c r="L5104" s="47" t="str">
        <f>((I5104&amp;A5104)&amp;"-")&amp;B5104</f>
        <v>REF1320-Mauro Lúcio N. Oliveiraa Ricardo A. Malagonib Moilton. R. Franco Jr. Solubility of citric acid in water ethanol n-propanol and in mixtures of ethanol+water. Fluid Phase Equilibria. 2013</v>
      </c>
      <c r="M5104" t="s">
        <v>39</v>
      </c>
      <c r="N5104" s="71"/>
      <c r="O5104" s="71"/>
      <c r="P5104" s="71"/>
      <c r="Q5104" s="71"/>
      <c r="R5104" s="29"/>
      <c r="S5104" s="29"/>
      <c r="T5104" s="29"/>
      <c r="U5104" s="71"/>
      <c r="V5104" s="29"/>
      <c r="W5104" s="60"/>
      <c r="Y5104" t="s">
        <v>40</v>
      </c>
      <c r="AA5104">
        <v>305</v>
      </c>
      <c r="AB5104" t="b">
        <v>0</v>
      </c>
      <c r="AD5104" s="37"/>
    </row>
    <row r="5105" ht="14.25" customHeight="1">
      <c r="A5105" s="38">
        <v>1320</v>
      </c>
      <c r="B5105" s="46" t="s">
        <v>5686</v>
      </c>
      <c r="C5105" s="46" t="s">
        <v>5687</v>
      </c>
      <c r="D5105" s="46" t="s">
        <v>5682</v>
      </c>
      <c r="E5105" s="46" t="s">
        <v>5683</v>
      </c>
      <c r="F5105" t="s">
        <v>429</v>
      </c>
      <c r="G5105" s="12" t="s">
        <v>590</v>
      </c>
      <c r="H5105">
        <v>3.8126301859424</v>
      </c>
      <c r="I5105" t="s">
        <v>37</v>
      </c>
      <c r="K5105" s="47" t="s">
        <v>998</v>
      </c>
      <c r="L5105" s="47" t="str">
        <f>((I5105&amp;A5105)&amp;"-")&amp;B5105</f>
        <v>REF1320-Mauro Lúcio N. Oliveiraa Ricardo A. Malagonib Moilton. R. Franco Jr. Solubility of citric acid in water ethanol n-propanol and in mixtures of ethanol+water. Fluid Phase Equilibria. 2013</v>
      </c>
      <c r="M5105" t="s">
        <v>39</v>
      </c>
      <c r="N5105" s="71"/>
      <c r="O5105" s="71"/>
      <c r="P5105" s="71"/>
      <c r="Q5105" s="71"/>
      <c r="R5105" s="29"/>
      <c r="S5105" s="29"/>
      <c r="T5105" s="29"/>
      <c r="U5105" s="71"/>
      <c r="V5105" s="29"/>
      <c r="W5105" s="60"/>
      <c r="Y5105" t="s">
        <v>40</v>
      </c>
      <c r="AA5105">
        <v>305</v>
      </c>
      <c r="AB5105" t="b">
        <v>0</v>
      </c>
      <c r="AD5105" s="37"/>
    </row>
    <row r="5106" ht="14.25" customHeight="1">
      <c r="A5106" s="38">
        <v>1320</v>
      </c>
      <c r="B5106" s="46" t="s">
        <v>5686</v>
      </c>
      <c r="C5106" s="46" t="s">
        <v>5687</v>
      </c>
      <c r="D5106" s="46" t="s">
        <v>5682</v>
      </c>
      <c r="E5106" s="46" t="s">
        <v>5683</v>
      </c>
      <c r="F5106" s="12" t="s">
        <v>2089</v>
      </c>
      <c r="G5106" t="s">
        <v>2085</v>
      </c>
      <c r="H5106">
        <v>3.67412290813457</v>
      </c>
      <c r="I5106" t="s">
        <v>37</v>
      </c>
      <c r="K5106" s="47" t="s">
        <v>998</v>
      </c>
      <c r="L5106" s="47" t="str">
        <f>((I5106&amp;A5106)&amp;"-")&amp;B5106</f>
        <v>REF1320-Mauro Lúcio N. Oliveiraa Ricardo A. Malagonib Moilton. R. Franco Jr. Solubility of citric acid in water ethanol n-propanol and in mixtures of ethanol+water. Fluid Phase Equilibria. 2013</v>
      </c>
      <c r="M5106" t="s">
        <v>39</v>
      </c>
      <c r="N5106" s="71"/>
      <c r="O5106" s="71"/>
      <c r="P5106" s="71"/>
      <c r="Q5106" s="71"/>
      <c r="R5106" s="29"/>
      <c r="S5106" s="29"/>
      <c r="T5106" s="29"/>
      <c r="U5106" s="71"/>
      <c r="V5106" s="29"/>
      <c r="W5106" s="60"/>
      <c r="Y5106" t="s">
        <v>40</v>
      </c>
      <c r="AA5106">
        <v>305</v>
      </c>
      <c r="AB5106" t="b">
        <v>0</v>
      </c>
      <c r="AD5106" s="37"/>
    </row>
    <row r="5107" ht="14.25" customHeight="1">
      <c r="A5107" s="38">
        <v>1320</v>
      </c>
      <c r="B5107" s="46" t="s">
        <v>5686</v>
      </c>
      <c r="C5107" s="46" t="s">
        <v>5687</v>
      </c>
      <c r="D5107" s="46" t="s">
        <v>5682</v>
      </c>
      <c r="E5107" s="46" t="s">
        <v>5683</v>
      </c>
      <c r="F5107" s="12" t="s">
        <v>2092</v>
      </c>
      <c r="G5107" t="s">
        <v>2085</v>
      </c>
      <c r="H5107">
        <v>3.36280164676066</v>
      </c>
      <c r="I5107" t="s">
        <v>37</v>
      </c>
      <c r="K5107" s="47" t="s">
        <v>998</v>
      </c>
      <c r="L5107" s="47" t="str">
        <f>((I5107&amp;A5107)&amp;"-")&amp;B5107</f>
        <v>REF1320-Mauro Lúcio N. Oliveiraa Ricardo A. Malagonib Moilton. R. Franco Jr. Solubility of citric acid in water ethanol n-propanol and in mixtures of ethanol+water. Fluid Phase Equilibria. 2013</v>
      </c>
      <c r="M5107" t="s">
        <v>39</v>
      </c>
      <c r="N5107" s="71"/>
      <c r="O5107" s="71"/>
      <c r="P5107" s="71"/>
      <c r="Q5107" s="71"/>
      <c r="R5107" s="29"/>
      <c r="S5107" s="29"/>
      <c r="T5107" s="29"/>
      <c r="U5107" s="71"/>
      <c r="V5107" s="29"/>
      <c r="W5107" s="60"/>
      <c r="Y5107" t="s">
        <v>40</v>
      </c>
      <c r="AA5107">
        <v>305</v>
      </c>
      <c r="AB5107" t="b">
        <v>0</v>
      </c>
      <c r="AD5107" s="37"/>
    </row>
    <row r="5108" ht="14.25" customHeight="1">
      <c r="A5108" s="38">
        <v>1320</v>
      </c>
      <c r="B5108" s="46" t="s">
        <v>5686</v>
      </c>
      <c r="C5108" s="46" t="s">
        <v>5687</v>
      </c>
      <c r="D5108" s="46" t="s">
        <v>5682</v>
      </c>
      <c r="E5108" s="46" t="s">
        <v>5683</v>
      </c>
      <c r="F5108" s="12" t="s">
        <v>2093</v>
      </c>
      <c r="G5108" t="s">
        <v>2085</v>
      </c>
      <c r="H5108">
        <v>3.31059641171477</v>
      </c>
      <c r="I5108" t="s">
        <v>37</v>
      </c>
      <c r="K5108" s="47" t="s">
        <v>998</v>
      </c>
      <c r="L5108" s="47" t="str">
        <f>((I5108&amp;A5108)&amp;"-")&amp;B5108</f>
        <v>REF1320-Mauro Lúcio N. Oliveiraa Ricardo A. Malagonib Moilton. R. Franco Jr. Solubility of citric acid in water ethanol n-propanol and in mixtures of ethanol+water. Fluid Phase Equilibria. 2013</v>
      </c>
      <c r="M5108" t="s">
        <v>39</v>
      </c>
      <c r="N5108" s="71"/>
      <c r="O5108" s="71"/>
      <c r="P5108" s="71"/>
      <c r="Q5108" s="71"/>
      <c r="R5108" s="29"/>
      <c r="S5108" s="29"/>
      <c r="T5108" s="29"/>
      <c r="U5108" s="71"/>
      <c r="V5108" s="29"/>
      <c r="W5108" s="60"/>
      <c r="Y5108" t="s">
        <v>40</v>
      </c>
      <c r="AA5108">
        <v>305</v>
      </c>
      <c r="AB5108" t="b">
        <v>0</v>
      </c>
      <c r="AD5108" s="37"/>
    </row>
    <row r="5109" ht="14.25" customHeight="1">
      <c r="A5109" s="38">
        <v>1320</v>
      </c>
      <c r="B5109" s="46" t="s">
        <v>5686</v>
      </c>
      <c r="C5109" s="46" t="s">
        <v>5687</v>
      </c>
      <c r="D5109" s="46" t="s">
        <v>5682</v>
      </c>
      <c r="E5109" s="46" t="s">
        <v>5683</v>
      </c>
      <c r="F5109" t="s">
        <v>48</v>
      </c>
      <c r="G5109" s="12" t="s">
        <v>49</v>
      </c>
      <c r="H5109">
        <v>4.8089322027331</v>
      </c>
      <c r="I5109" t="s">
        <v>37</v>
      </c>
      <c r="K5109" s="47" t="s">
        <v>998</v>
      </c>
      <c r="L5109" s="47" t="str">
        <f>((I5109&amp;A5109)&amp;"-")&amp;B5109</f>
        <v>REF1320-Mauro Lúcio N. Oliveiraa Ricardo A. Malagonib Moilton. R. Franco Jr. Solubility of citric acid in water ethanol n-propanol and in mixtures of ethanol+water. Fluid Phase Equilibria. 2013</v>
      </c>
      <c r="M5109" t="s">
        <v>39</v>
      </c>
      <c r="N5109" s="71"/>
      <c r="O5109" s="71"/>
      <c r="P5109" s="71"/>
      <c r="Q5109" s="71"/>
      <c r="R5109" s="29"/>
      <c r="S5109" s="29"/>
      <c r="T5109" s="29"/>
      <c r="U5109" s="71"/>
      <c r="V5109" s="29"/>
      <c r="W5109" s="60"/>
      <c r="Y5109" t="s">
        <v>40</v>
      </c>
      <c r="AA5109">
        <v>305</v>
      </c>
      <c r="AB5109" t="b">
        <v>0</v>
      </c>
      <c r="AD5109" s="37"/>
    </row>
    <row r="5110" ht="14.25" customHeight="1">
      <c r="A5110" s="38">
        <v>2</v>
      </c>
      <c r="B5110" s="44" t="s">
        <v>425</v>
      </c>
      <c r="C5110" s="46" t="s">
        <v>2154</v>
      </c>
      <c r="D5110" s="46" t="s">
        <v>5688</v>
      </c>
      <c r="E5110" s="46" t="s">
        <v>5683</v>
      </c>
      <c r="F5110" s="41" t="s">
        <v>429</v>
      </c>
      <c r="G5110" s="41" t="s">
        <v>430</v>
      </c>
      <c r="H5110" s="65">
        <v>1.77595888455315</v>
      </c>
      <c r="I5110" t="s">
        <v>431</v>
      </c>
      <c r="K5110" s="46"/>
      <c r="L5110" s="46" t="str">
        <f>((I5110&amp;A5110)&amp;"-")&amp;B5110</f>
        <v>ONSC2-2-</v>
      </c>
      <c r="M5110" t="s">
        <v>583</v>
      </c>
      <c r="N5110" s="40"/>
      <c r="O5110" s="40"/>
      <c r="P5110" s="40"/>
      <c r="Q5110" s="40"/>
      <c r="R5110" s="39"/>
      <c r="S5110" s="39"/>
      <c r="T5110" s="39"/>
      <c r="U5110" s="40"/>
      <c r="V5110" s="39"/>
      <c r="W5110" s="69"/>
      <c r="Y5110" t="s">
        <v>40</v>
      </c>
      <c r="AA5110">
        <v>305</v>
      </c>
      <c r="AB5110" t="b">
        <f>if((W5110=""),false,true)</f>
        <v>0</v>
      </c>
      <c r="AD5110" s="8"/>
    </row>
    <row r="5111" ht="14.25" customHeight="1">
      <c r="A5111" s="38">
        <v>2</v>
      </c>
      <c r="B5111" s="44" t="s">
        <v>763</v>
      </c>
      <c r="C5111" s="46" t="s">
        <v>2154</v>
      </c>
      <c r="D5111" s="46" t="s">
        <v>5688</v>
      </c>
      <c r="E5111" s="46" t="s">
        <v>5683</v>
      </c>
      <c r="F5111" s="41" t="s">
        <v>434</v>
      </c>
      <c r="G5111" s="41" t="s">
        <v>435</v>
      </c>
      <c r="H5111" s="65">
        <v>2.26706005520129</v>
      </c>
      <c r="I5111" t="s">
        <v>431</v>
      </c>
      <c r="K5111" s="46"/>
      <c r="L5111" s="46" t="str">
        <f>((I5111&amp;A5111)&amp;"-")&amp;B5111</f>
        <v>ONSC2-7-</v>
      </c>
      <c r="M5111" t="s">
        <v>583</v>
      </c>
      <c r="N5111" s="40"/>
      <c r="O5111" s="40"/>
      <c r="P5111" s="40"/>
      <c r="Q5111" s="40"/>
      <c r="R5111" s="39"/>
      <c r="S5111" s="39"/>
      <c r="T5111" s="39"/>
      <c r="U5111" s="40"/>
      <c r="V5111" s="39"/>
      <c r="W5111" s="69"/>
      <c r="Y5111" t="s">
        <v>40</v>
      </c>
      <c r="AA5111">
        <v>305</v>
      </c>
      <c r="AB5111" t="b">
        <f>if((W5111=""),false,true)</f>
        <v>0</v>
      </c>
      <c r="AD5111" s="8"/>
    </row>
    <row r="5112" ht="14.25" customHeight="1">
      <c r="A5112" s="38">
        <v>2</v>
      </c>
      <c r="B5112" s="44" t="s">
        <v>1371</v>
      </c>
      <c r="C5112" s="46" t="s">
        <v>2154</v>
      </c>
      <c r="D5112" s="46" t="s">
        <v>5688</v>
      </c>
      <c r="E5112" s="46" t="s">
        <v>5683</v>
      </c>
      <c r="F5112" s="41" t="s">
        <v>238</v>
      </c>
      <c r="G5112" s="41" t="s">
        <v>239</v>
      </c>
      <c r="H5112" s="65">
        <v>1.52374607404588</v>
      </c>
      <c r="I5112" t="s">
        <v>431</v>
      </c>
      <c r="K5112" s="46"/>
      <c r="L5112" s="46" t="str">
        <f>((I5112&amp;A5112)&amp;"-")&amp;B5112</f>
        <v>ONSC2-12-</v>
      </c>
      <c r="M5112" t="s">
        <v>583</v>
      </c>
      <c r="N5112" s="40"/>
      <c r="O5112" s="40"/>
      <c r="P5112" s="40"/>
      <c r="Q5112" s="40"/>
      <c r="R5112" s="39"/>
      <c r="S5112" s="39"/>
      <c r="T5112" s="39"/>
      <c r="U5112" s="40"/>
      <c r="V5112" s="39"/>
      <c r="W5112" s="69"/>
      <c r="Y5112" t="s">
        <v>40</v>
      </c>
      <c r="AA5112">
        <v>305</v>
      </c>
      <c r="AB5112" t="b">
        <f>if((W5112=""),false,true)</f>
        <v>0</v>
      </c>
      <c r="AD5112" s="8"/>
    </row>
    <row r="5113" ht="14.25" customHeight="1">
      <c r="A5113" s="38">
        <v>916</v>
      </c>
      <c r="B5113" s="44" t="s">
        <v>5689</v>
      </c>
      <c r="C5113" s="46" t="s">
        <v>5690</v>
      </c>
      <c r="D5113" s="46" t="s">
        <v>5688</v>
      </c>
      <c r="E5113" s="46" t="s">
        <v>5683</v>
      </c>
      <c r="F5113" s="41" t="s">
        <v>5691</v>
      </c>
      <c r="G5113" s="41" t="s">
        <v>5692</v>
      </c>
      <c r="H5113" s="65">
        <v>0</v>
      </c>
      <c r="I5113" t="s">
        <v>37</v>
      </c>
      <c r="K5113" s="46" t="s">
        <v>43</v>
      </c>
      <c r="L5113" s="46" t="str">
        <f>((I5113&amp;A5113)&amp;"-")&amp;B5113</f>
        <v>REF916-Wheeler; JACSAT; Journal of the American Chemical Society; 42; 1920; 1844; ISSN: 0002-7863; [http://dx.doi.org/10.1021/ja01457a001]</v>
      </c>
      <c r="M5113" t="s">
        <v>583</v>
      </c>
      <c r="N5113" s="40">
        <v>0.034</v>
      </c>
      <c r="O5113" s="40">
        <v>100</v>
      </c>
      <c r="P5113" s="40">
        <v>0.861</v>
      </c>
      <c r="Q5113" s="40">
        <v>1.762</v>
      </c>
      <c r="R5113" s="39">
        <f>O5113/P5113</f>
        <v>116.144018583043</v>
      </c>
      <c r="S5113" s="39">
        <f>N5113/Q5113</f>
        <v>0.019296254256527</v>
      </c>
      <c r="T5113" s="39">
        <f>R5113+S5113</f>
        <v>116.1633148373</v>
      </c>
      <c r="U5113" s="40">
        <v>192.123</v>
      </c>
      <c r="V5113" s="39">
        <f>N5113/U5113</f>
        <v>0.000176969961951</v>
      </c>
      <c r="W5113" s="69">
        <f>round(((1000*V5113)/T5113),2)</f>
        <v>0</v>
      </c>
      <c r="Y5113" t="s">
        <v>40</v>
      </c>
      <c r="AA5113">
        <v>305</v>
      </c>
      <c r="AB5113" t="b">
        <v>1</v>
      </c>
      <c r="AD5113" s="8"/>
    </row>
    <row r="5114" ht="14.25" customHeight="1">
      <c r="A5114" s="38">
        <v>1287</v>
      </c>
      <c r="B5114" s="46" t="s">
        <v>53</v>
      </c>
      <c r="C5114" s="46" t="s">
        <v>45</v>
      </c>
      <c r="D5114" s="46" t="s">
        <v>5688</v>
      </c>
      <c r="E5114" s="46" t="s">
        <v>5683</v>
      </c>
      <c r="F5114" t="s">
        <v>48</v>
      </c>
      <c r="G5114" s="46" t="s">
        <v>49</v>
      </c>
      <c r="H5114">
        <v>3.235936569296</v>
      </c>
      <c r="I5114" t="s">
        <v>37</v>
      </c>
      <c r="L5114" t="s">
        <v>50</v>
      </c>
      <c r="M5114" t="s">
        <v>39</v>
      </c>
      <c r="N5114" s="40"/>
      <c r="O5114" s="40"/>
      <c r="P5114" s="40"/>
      <c r="Q5114" s="40"/>
      <c r="R5114" s="39"/>
      <c r="S5114" s="39"/>
      <c r="T5114" s="39"/>
      <c r="U5114" s="40"/>
      <c r="V5114" s="39"/>
      <c r="W5114" s="69"/>
      <c r="Y5114" t="s">
        <v>40</v>
      </c>
      <c r="AA5114">
        <v>305</v>
      </c>
      <c r="AB5114" s="46" t="b">
        <v>0</v>
      </c>
      <c r="AD5114" s="8"/>
    </row>
    <row r="5115" ht="14.25" customHeight="1">
      <c r="A5115" s="38">
        <v>1268</v>
      </c>
      <c r="B5115" s="46" t="s">
        <v>3548</v>
      </c>
      <c r="C5115" s="46" t="s">
        <v>3549</v>
      </c>
      <c r="D5115" s="46" t="s">
        <v>5693</v>
      </c>
      <c r="E5115" s="46" t="s">
        <v>5694</v>
      </c>
      <c r="F5115" s="7" t="s">
        <v>1281</v>
      </c>
      <c r="G5115" s="7" t="s">
        <v>2411</v>
      </c>
      <c r="H5115">
        <v>0.33720377035542</v>
      </c>
      <c r="I5115" t="s">
        <v>37</v>
      </c>
      <c r="K5115" t="s">
        <v>43</v>
      </c>
      <c r="L5115" t="s">
        <v>3553</v>
      </c>
      <c r="M5115" t="s">
        <v>39</v>
      </c>
      <c r="N5115" s="40"/>
      <c r="O5115" s="40"/>
      <c r="P5115" s="40"/>
      <c r="Q5115" s="40"/>
      <c r="R5115" s="39"/>
      <c r="S5115" s="39"/>
      <c r="T5115" s="39"/>
      <c r="U5115" s="40"/>
      <c r="V5115" s="39"/>
      <c r="W5115" s="69"/>
      <c r="Y5115" t="s">
        <v>40</v>
      </c>
      <c r="AA5115">
        <v>8521497</v>
      </c>
      <c r="AB5115" s="46" t="b">
        <f>if((W5115=""),false,true)</f>
        <v>0</v>
      </c>
      <c r="AD5115" s="8"/>
    </row>
    <row r="5116" ht="14.25" customHeight="1">
      <c r="A5116" s="38">
        <v>1268</v>
      </c>
      <c r="B5116" s="46" t="s">
        <v>3548</v>
      </c>
      <c r="C5116" s="46" t="s">
        <v>3549</v>
      </c>
      <c r="D5116" s="46" t="s">
        <v>5695</v>
      </c>
      <c r="E5116" s="46" t="s">
        <v>5696</v>
      </c>
      <c r="F5116" s="7" t="s">
        <v>1281</v>
      </c>
      <c r="G5116" s="7" t="s">
        <v>2411</v>
      </c>
      <c r="H5116">
        <v>0.57916023147326</v>
      </c>
      <c r="I5116" t="s">
        <v>37</v>
      </c>
      <c r="K5116" t="s">
        <v>43</v>
      </c>
      <c r="L5116" t="s">
        <v>3553</v>
      </c>
      <c r="M5116" t="s">
        <v>39</v>
      </c>
      <c r="N5116" s="40"/>
      <c r="O5116" s="40"/>
      <c r="P5116" s="40"/>
      <c r="Q5116" s="40"/>
      <c r="R5116" s="39"/>
      <c r="S5116" s="39"/>
      <c r="T5116" s="39"/>
      <c r="U5116" s="40"/>
      <c r="V5116" s="39"/>
      <c r="W5116" s="69"/>
      <c r="Y5116" t="s">
        <v>40</v>
      </c>
      <c r="AA5116">
        <v>30399</v>
      </c>
      <c r="AB5116" s="46" t="b">
        <f>if((W5116=""),false,true)</f>
        <v>0</v>
      </c>
      <c r="AD5116" s="8"/>
    </row>
    <row r="5117" ht="14.25" customHeight="1">
      <c r="A5117" s="38">
        <v>1049</v>
      </c>
      <c r="B5117" s="46" t="s">
        <v>922</v>
      </c>
      <c r="C5117" s="46" t="s">
        <v>923</v>
      </c>
      <c r="D5117" s="11" t="s">
        <v>5697</v>
      </c>
      <c r="E5117" s="46" t="s">
        <v>5698</v>
      </c>
      <c r="F5117" s="7" t="s">
        <v>924</v>
      </c>
      <c r="G5117" s="7" t="s">
        <v>925</v>
      </c>
      <c r="H5117">
        <v>0.019010782799233</v>
      </c>
      <c r="I5117" t="s">
        <v>37</v>
      </c>
      <c r="K5117" s="47" t="s">
        <v>43</v>
      </c>
      <c r="L5117" s="47" t="s">
        <v>926</v>
      </c>
      <c r="M5117" t="s">
        <v>39</v>
      </c>
      <c r="N5117" s="71"/>
      <c r="O5117" s="71"/>
      <c r="P5117" s="71"/>
      <c r="Q5117" s="71"/>
      <c r="R5117" s="29"/>
      <c r="S5117" s="29"/>
      <c r="T5117" s="29"/>
      <c r="U5117" s="71"/>
      <c r="V5117" s="29"/>
      <c r="W5117" s="60"/>
      <c r="Y5117" t="s">
        <v>40</v>
      </c>
      <c r="AA5117" s="21">
        <v>2692</v>
      </c>
      <c r="AB5117" t="b">
        <f>if((W5117=""),false,true)</f>
        <v>0</v>
      </c>
      <c r="AD5117" s="37"/>
    </row>
    <row r="5118" ht="14.25" customHeight="1">
      <c r="A5118" s="38">
        <v>1049</v>
      </c>
      <c r="B5118" s="46" t="s">
        <v>922</v>
      </c>
      <c r="C5118" s="46" t="s">
        <v>923</v>
      </c>
      <c r="D5118" s="11" t="s">
        <v>5697</v>
      </c>
      <c r="E5118" s="11" t="s">
        <v>5698</v>
      </c>
      <c r="F5118" s="7" t="s">
        <v>927</v>
      </c>
      <c r="G5118" s="7" t="s">
        <v>928</v>
      </c>
      <c r="H5118">
        <v>0.000597035286584</v>
      </c>
      <c r="I5118" t="s">
        <v>37</v>
      </c>
      <c r="K5118" s="47" t="s">
        <v>43</v>
      </c>
      <c r="L5118" s="47" t="s">
        <v>926</v>
      </c>
      <c r="M5118" t="s">
        <v>39</v>
      </c>
      <c r="N5118" s="71"/>
      <c r="O5118" s="71"/>
      <c r="P5118" s="71"/>
      <c r="Q5118" s="71"/>
      <c r="R5118" s="29"/>
      <c r="S5118" s="29"/>
      <c r="T5118" s="29"/>
      <c r="U5118" s="71"/>
      <c r="V5118" s="29"/>
      <c r="W5118" s="60"/>
      <c r="Y5118" t="s">
        <v>40</v>
      </c>
      <c r="AA5118">
        <v>2692</v>
      </c>
      <c r="AB5118" t="b">
        <f>if((W5118=""),false,true)</f>
        <v>0</v>
      </c>
      <c r="AD5118" s="37"/>
    </row>
    <row r="5119" ht="14.25" customHeight="1">
      <c r="A5119" s="38">
        <v>1049</v>
      </c>
      <c r="B5119" s="46" t="s">
        <v>922</v>
      </c>
      <c r="C5119" s="46" t="s">
        <v>923</v>
      </c>
      <c r="D5119" s="11" t="s">
        <v>5697</v>
      </c>
      <c r="E5119" s="11" t="s">
        <v>5698</v>
      </c>
      <c r="F5119" s="7" t="s">
        <v>929</v>
      </c>
      <c r="G5119" s="7" t="s">
        <v>928</v>
      </c>
      <c r="H5119">
        <v>0.001140249787561</v>
      </c>
      <c r="I5119" t="s">
        <v>37</v>
      </c>
      <c r="K5119" s="47" t="s">
        <v>43</v>
      </c>
      <c r="L5119" s="47" t="s">
        <v>926</v>
      </c>
      <c r="M5119" t="s">
        <v>39</v>
      </c>
      <c r="N5119" s="71"/>
      <c r="O5119" s="71"/>
      <c r="P5119" s="71"/>
      <c r="Q5119" s="71"/>
      <c r="R5119" s="29"/>
      <c r="S5119" s="29"/>
      <c r="T5119" s="29"/>
      <c r="U5119" s="71"/>
      <c r="V5119" s="29"/>
      <c r="W5119" s="60"/>
      <c r="Y5119" t="s">
        <v>40</v>
      </c>
      <c r="AA5119">
        <v>2692</v>
      </c>
      <c r="AB5119" t="b">
        <f>if((W5119=""),false,true)</f>
        <v>0</v>
      </c>
      <c r="AD5119" s="37"/>
    </row>
    <row r="5120" ht="14.25" customHeight="1">
      <c r="A5120" s="38">
        <v>1049</v>
      </c>
      <c r="B5120" s="46" t="s">
        <v>922</v>
      </c>
      <c r="C5120" s="46" t="s">
        <v>923</v>
      </c>
      <c r="D5120" s="11" t="s">
        <v>5697</v>
      </c>
      <c r="E5120" s="11" t="s">
        <v>5698</v>
      </c>
      <c r="F5120" s="7" t="s">
        <v>930</v>
      </c>
      <c r="G5120" s="7" t="s">
        <v>928</v>
      </c>
      <c r="H5120">
        <v>0.001399587322573</v>
      </c>
      <c r="I5120" t="s">
        <v>37</v>
      </c>
      <c r="K5120" s="47" t="s">
        <v>43</v>
      </c>
      <c r="L5120" s="47" t="s">
        <v>926</v>
      </c>
      <c r="M5120" t="s">
        <v>39</v>
      </c>
      <c r="N5120" s="71"/>
      <c r="O5120" s="71"/>
      <c r="P5120" s="71"/>
      <c r="Q5120" s="71"/>
      <c r="R5120" s="29"/>
      <c r="S5120" s="29"/>
      <c r="T5120" s="29"/>
      <c r="U5120" s="71"/>
      <c r="V5120" s="29"/>
      <c r="W5120" s="60"/>
      <c r="Y5120" t="s">
        <v>40</v>
      </c>
      <c r="AA5120">
        <v>2692</v>
      </c>
      <c r="AB5120" t="b">
        <f>if((W5120=""),false,true)</f>
        <v>0</v>
      </c>
      <c r="AD5120" s="37"/>
    </row>
    <row r="5121" ht="14.25" customHeight="1">
      <c r="A5121" s="38">
        <v>1049</v>
      </c>
      <c r="B5121" s="46" t="s">
        <v>922</v>
      </c>
      <c r="C5121" s="46" t="s">
        <v>923</v>
      </c>
      <c r="D5121" s="11" t="s">
        <v>5697</v>
      </c>
      <c r="E5121" s="11" t="s">
        <v>5698</v>
      </c>
      <c r="F5121" s="11" t="s">
        <v>48</v>
      </c>
      <c r="G5121" s="11" t="s">
        <v>49</v>
      </c>
      <c r="H5121">
        <v>0.000000570164272</v>
      </c>
      <c r="I5121" t="s">
        <v>37</v>
      </c>
      <c r="K5121" s="47" t="s">
        <v>43</v>
      </c>
      <c r="L5121" s="47" t="s">
        <v>926</v>
      </c>
      <c r="M5121" t="s">
        <v>39</v>
      </c>
      <c r="N5121" s="71"/>
      <c r="O5121" s="71"/>
      <c r="P5121" s="71"/>
      <c r="Q5121" s="71"/>
      <c r="R5121" s="29"/>
      <c r="S5121" s="29"/>
      <c r="T5121" s="29"/>
      <c r="U5121" s="71"/>
      <c r="V5121" s="29"/>
      <c r="W5121" s="60"/>
      <c r="Y5121" t="s">
        <v>40</v>
      </c>
      <c r="AA5121">
        <v>2692</v>
      </c>
      <c r="AB5121" t="b">
        <f>if((W5121=""),false,true)</f>
        <v>0</v>
      </c>
      <c r="AD5121" s="37"/>
    </row>
    <row r="5122" ht="14.25" customHeight="1">
      <c r="A5122" s="38">
        <v>1001</v>
      </c>
      <c r="B5122" s="18" t="s">
        <v>5699</v>
      </c>
      <c r="C5122" s="46" t="s">
        <v>5700</v>
      </c>
      <c r="D5122" s="46" t="s">
        <v>5701</v>
      </c>
      <c r="E5122" s="46" t="s">
        <v>5702</v>
      </c>
      <c r="F5122" s="41" t="s">
        <v>429</v>
      </c>
      <c r="G5122" s="41" t="s">
        <v>590</v>
      </c>
      <c r="H5122" s="65">
        <v>0.0161</v>
      </c>
      <c r="I5122" t="s">
        <v>37</v>
      </c>
      <c r="K5122" s="47"/>
      <c r="L5122" s="47" t="s">
        <v>5703</v>
      </c>
      <c r="M5122" t="s">
        <v>39</v>
      </c>
      <c r="N5122" s="71"/>
      <c r="O5122" s="71"/>
      <c r="P5122" s="71"/>
      <c r="Q5122" s="71"/>
      <c r="R5122" s="29"/>
      <c r="S5122" s="29"/>
      <c r="T5122" s="29"/>
      <c r="U5122" s="71"/>
      <c r="V5122" s="29"/>
      <c r="W5122" s="60"/>
      <c r="Y5122" t="s">
        <v>40</v>
      </c>
      <c r="AA5122">
        <v>2700</v>
      </c>
      <c r="AB5122" t="b">
        <v>0</v>
      </c>
      <c r="AD5122" s="37"/>
    </row>
    <row r="5123" ht="14.25" customHeight="1">
      <c r="A5123" s="38">
        <v>1064</v>
      </c>
      <c r="B5123" s="46" t="s">
        <v>5704</v>
      </c>
      <c r="C5123" s="46" t="s">
        <v>1115</v>
      </c>
      <c r="D5123" s="46" t="s">
        <v>5701</v>
      </c>
      <c r="E5123" s="46" t="s">
        <v>5702</v>
      </c>
      <c r="F5123" s="7" t="s">
        <v>1363</v>
      </c>
      <c r="G5123" s="7" t="s">
        <v>3706</v>
      </c>
      <c r="H5123">
        <v>0.667</v>
      </c>
      <c r="I5123" t="s">
        <v>37</v>
      </c>
      <c r="K5123" s="47"/>
      <c r="L5123" s="47" t="s">
        <v>5705</v>
      </c>
      <c r="M5123" t="s">
        <v>39</v>
      </c>
      <c r="N5123" s="71"/>
      <c r="O5123" s="71"/>
      <c r="P5123" s="71"/>
      <c r="Q5123" s="71"/>
      <c r="R5123" s="29"/>
      <c r="S5123" s="29"/>
      <c r="T5123" s="29"/>
      <c r="U5123" s="71"/>
      <c r="V5123" s="29"/>
      <c r="W5123" s="60"/>
      <c r="Y5123" t="s">
        <v>40</v>
      </c>
      <c r="AA5123">
        <v>2700</v>
      </c>
      <c r="AB5123" t="b">
        <f>if((W5123=""),false,true)</f>
        <v>0</v>
      </c>
      <c r="AD5123" s="37"/>
    </row>
    <row r="5124" ht="14.25" customHeight="1">
      <c r="A5124" s="38">
        <v>1064</v>
      </c>
      <c r="B5124" s="46" t="s">
        <v>5706</v>
      </c>
      <c r="C5124" s="46" t="s">
        <v>1115</v>
      </c>
      <c r="D5124" s="46" t="s">
        <v>5701</v>
      </c>
      <c r="E5124" s="46" t="s">
        <v>5702</v>
      </c>
      <c r="F5124" s="7" t="s">
        <v>994</v>
      </c>
      <c r="G5124" s="7" t="s">
        <v>995</v>
      </c>
      <c r="H5124">
        <v>0.0185</v>
      </c>
      <c r="I5124" t="s">
        <v>37</v>
      </c>
      <c r="K5124" s="47"/>
      <c r="L5124" s="47" t="s">
        <v>5705</v>
      </c>
      <c r="M5124" t="s">
        <v>39</v>
      </c>
      <c r="N5124" s="71"/>
      <c r="O5124" s="71"/>
      <c r="P5124" s="71"/>
      <c r="Q5124" s="71"/>
      <c r="R5124" s="29"/>
      <c r="S5124" s="29"/>
      <c r="T5124" s="29"/>
      <c r="U5124" s="71"/>
      <c r="V5124" s="29"/>
      <c r="W5124" s="60"/>
      <c r="Y5124" t="s">
        <v>40</v>
      </c>
      <c r="AA5124">
        <v>2700</v>
      </c>
      <c r="AB5124" t="b">
        <f>if((W5124=""),false,true)</f>
        <v>0</v>
      </c>
      <c r="AD5124" s="37"/>
    </row>
    <row r="5125" ht="14.25" customHeight="1">
      <c r="A5125" s="38">
        <v>1064</v>
      </c>
      <c r="B5125" s="46" t="s">
        <v>5704</v>
      </c>
      <c r="C5125" s="46" t="s">
        <v>1115</v>
      </c>
      <c r="D5125" s="46" t="s">
        <v>5701</v>
      </c>
      <c r="E5125" s="46" t="s">
        <v>5702</v>
      </c>
      <c r="F5125" s="7" t="s">
        <v>48</v>
      </c>
      <c r="G5125" s="7" t="s">
        <v>49</v>
      </c>
      <c r="H5125">
        <v>0.0001</v>
      </c>
      <c r="I5125" t="s">
        <v>37</v>
      </c>
      <c r="K5125" s="47"/>
      <c r="L5125" s="47" t="s">
        <v>5705</v>
      </c>
      <c r="M5125" t="s">
        <v>39</v>
      </c>
      <c r="N5125" s="71"/>
      <c r="O5125" s="71"/>
      <c r="P5125" s="71"/>
      <c r="Q5125" s="71"/>
      <c r="R5125" s="29"/>
      <c r="S5125" s="29"/>
      <c r="T5125" s="29"/>
      <c r="U5125" s="71"/>
      <c r="V5125" s="29"/>
      <c r="W5125" s="60"/>
      <c r="Y5125" t="s">
        <v>40</v>
      </c>
      <c r="AA5125">
        <v>2700</v>
      </c>
      <c r="AB5125" t="b">
        <f>if((W5125=""),false,true)</f>
        <v>0</v>
      </c>
      <c r="AD5125" s="37"/>
    </row>
    <row r="5126" ht="14.25" customHeight="1">
      <c r="A5126" s="38">
        <v>1287</v>
      </c>
      <c r="B5126" s="46" t="s">
        <v>44</v>
      </c>
      <c r="C5126" s="46" t="s">
        <v>45</v>
      </c>
      <c r="D5126" s="46" t="s">
        <v>5701</v>
      </c>
      <c r="E5126" s="46" t="s">
        <v>5702</v>
      </c>
      <c r="F5126" t="s">
        <v>48</v>
      </c>
      <c r="G5126" s="46" t="s">
        <v>49</v>
      </c>
      <c r="H5126">
        <v>0.000038636698</v>
      </c>
      <c r="I5126" t="s">
        <v>37</v>
      </c>
      <c r="L5126" t="s">
        <v>50</v>
      </c>
      <c r="M5126" t="s">
        <v>39</v>
      </c>
      <c r="N5126" s="40"/>
      <c r="O5126" s="40"/>
      <c r="P5126" s="40"/>
      <c r="Q5126" s="40"/>
      <c r="R5126" s="39"/>
      <c r="S5126" s="39"/>
      <c r="T5126" s="39"/>
      <c r="U5126" s="40"/>
      <c r="V5126" s="39"/>
      <c r="W5126" s="69"/>
      <c r="Y5126" t="s">
        <v>40</v>
      </c>
      <c r="AA5126">
        <v>2700</v>
      </c>
      <c r="AB5126" s="46" t="b">
        <v>0</v>
      </c>
      <c r="AD5126" s="8"/>
    </row>
    <row r="5127" ht="14.25" customHeight="1">
      <c r="A5127" s="38">
        <v>1287</v>
      </c>
      <c r="B5127" s="46" t="s">
        <v>53</v>
      </c>
      <c r="C5127" s="46" t="s">
        <v>45</v>
      </c>
      <c r="D5127" s="46" t="s">
        <v>5701</v>
      </c>
      <c r="E5127" s="46" t="s">
        <v>5702</v>
      </c>
      <c r="F5127" t="s">
        <v>48</v>
      </c>
      <c r="G5127" s="46" t="s">
        <v>49</v>
      </c>
      <c r="H5127">
        <v>0.000316227766</v>
      </c>
      <c r="I5127" t="s">
        <v>37</v>
      </c>
      <c r="L5127" t="s">
        <v>50</v>
      </c>
      <c r="M5127" t="s">
        <v>39</v>
      </c>
      <c r="N5127" s="40"/>
      <c r="O5127" s="40"/>
      <c r="P5127" s="40"/>
      <c r="Q5127" s="40"/>
      <c r="R5127" s="39"/>
      <c r="S5127" s="39"/>
      <c r="T5127" s="39"/>
      <c r="U5127" s="40"/>
      <c r="V5127" s="39"/>
      <c r="W5127" s="69"/>
      <c r="Y5127" t="s">
        <v>40</v>
      </c>
      <c r="AA5127">
        <v>2700</v>
      </c>
      <c r="AB5127" s="46" t="b">
        <v>0</v>
      </c>
      <c r="AD5127" s="8"/>
    </row>
    <row r="5128" ht="14.25" customHeight="1">
      <c r="A5128" s="38">
        <v>1268</v>
      </c>
      <c r="B5128" s="46" t="s">
        <v>3548</v>
      </c>
      <c r="C5128" s="46" t="s">
        <v>3549</v>
      </c>
      <c r="D5128" s="46" t="s">
        <v>5707</v>
      </c>
      <c r="E5128" s="46" t="s">
        <v>5708</v>
      </c>
      <c r="F5128" s="7" t="s">
        <v>1281</v>
      </c>
      <c r="G5128" s="7" t="s">
        <v>2411</v>
      </c>
      <c r="H5128">
        <v>0.136585015168549</v>
      </c>
      <c r="I5128" t="s">
        <v>37</v>
      </c>
      <c r="K5128" t="s">
        <v>43</v>
      </c>
      <c r="L5128" t="s">
        <v>3553</v>
      </c>
      <c r="M5128" t="s">
        <v>39</v>
      </c>
      <c r="N5128" s="40"/>
      <c r="O5128" s="40"/>
      <c r="P5128" s="40"/>
      <c r="Q5128" s="40"/>
      <c r="R5128" s="39"/>
      <c r="S5128" s="39"/>
      <c r="T5128" s="39"/>
      <c r="U5128" s="40"/>
      <c r="V5128" s="39"/>
      <c r="W5128" s="69"/>
      <c r="Y5128" t="s">
        <v>40</v>
      </c>
      <c r="AA5128">
        <v>2710</v>
      </c>
      <c r="AB5128" s="46" t="b">
        <f>if((W5128=""),false,true)</f>
        <v>0</v>
      </c>
      <c r="AD5128" s="8"/>
    </row>
    <row r="5129" ht="14.25" customHeight="1">
      <c r="A5129" s="38">
        <v>1268</v>
      </c>
      <c r="B5129" s="46" t="s">
        <v>3548</v>
      </c>
      <c r="C5129" s="46" t="s">
        <v>3549</v>
      </c>
      <c r="D5129" s="46" t="s">
        <v>5709</v>
      </c>
      <c r="E5129" s="46" t="s">
        <v>5710</v>
      </c>
      <c r="F5129" s="7" t="s">
        <v>1281</v>
      </c>
      <c r="G5129" s="7" t="s">
        <v>2411</v>
      </c>
      <c r="H5129">
        <v>0.701458704911646</v>
      </c>
      <c r="I5129" t="s">
        <v>37</v>
      </c>
      <c r="K5129" t="s">
        <v>43</v>
      </c>
      <c r="L5129" t="s">
        <v>3553</v>
      </c>
      <c r="M5129" t="s">
        <v>39</v>
      </c>
      <c r="N5129" s="40"/>
      <c r="O5129" s="40"/>
      <c r="P5129" s="40"/>
      <c r="Q5129" s="40"/>
      <c r="R5129" s="39"/>
      <c r="S5129" s="39"/>
      <c r="T5129" s="39"/>
      <c r="U5129" s="40"/>
      <c r="V5129" s="39"/>
      <c r="W5129" s="69"/>
      <c r="Y5129" t="s">
        <v>40</v>
      </c>
      <c r="AA5129">
        <v>5933</v>
      </c>
      <c r="AB5129" s="46" t="b">
        <f>if((W5129=""),false,true)</f>
        <v>0</v>
      </c>
      <c r="AD5129" s="8"/>
    </row>
    <row r="5130" ht="14.25" customHeight="1">
      <c r="A5130" s="38">
        <v>1287</v>
      </c>
      <c r="B5130" s="46" t="s">
        <v>53</v>
      </c>
      <c r="C5130" s="46" t="s">
        <v>45</v>
      </c>
      <c r="D5130" s="46" t="s">
        <v>5711</v>
      </c>
      <c r="E5130" s="46" t="s">
        <v>5712</v>
      </c>
      <c r="F5130" t="s">
        <v>48</v>
      </c>
      <c r="G5130" s="46" t="s">
        <v>49</v>
      </c>
      <c r="H5130">
        <v>0.031622776602</v>
      </c>
      <c r="I5130" t="s">
        <v>37</v>
      </c>
      <c r="L5130" t="s">
        <v>50</v>
      </c>
      <c r="M5130" t="s">
        <v>39</v>
      </c>
      <c r="N5130" s="40"/>
      <c r="O5130" s="40"/>
      <c r="P5130" s="40"/>
      <c r="Q5130" s="40"/>
      <c r="R5130" s="39"/>
      <c r="S5130" s="39"/>
      <c r="T5130" s="39"/>
      <c r="U5130" s="40"/>
      <c r="V5130" s="39"/>
      <c r="W5130" s="69"/>
      <c r="Y5130" t="s">
        <v>40</v>
      </c>
      <c r="AA5130">
        <v>85018</v>
      </c>
      <c r="AB5130" s="46" t="b">
        <v>0</v>
      </c>
      <c r="AD5130" s="8"/>
    </row>
    <row r="5131" ht="14.25" customHeight="1">
      <c r="A5131" s="38">
        <v>997</v>
      </c>
      <c r="B5131" s="44" t="s">
        <v>638</v>
      </c>
      <c r="C5131" s="46" t="s">
        <v>639</v>
      </c>
      <c r="D5131" s="46" t="s">
        <v>5713</v>
      </c>
      <c r="E5131" s="46" t="s">
        <v>5714</v>
      </c>
      <c r="F5131" s="5" t="s">
        <v>35</v>
      </c>
      <c r="G5131" s="5" t="s">
        <v>36</v>
      </c>
      <c r="H5131" s="65">
        <v>0.000389045</v>
      </c>
      <c r="I5131" t="s">
        <v>37</v>
      </c>
      <c r="K5131" s="47"/>
      <c r="L5131" s="47" t="str">
        <f>((I5131&amp;A5131)&amp;"-")&amp;B5131</f>
        <v>REF997-Kia Sepassi and Samuel H. Yalkowsky. Solubility Prediction in Octanol: A Technical Note. AAPS PharmSciTech 2006; 7 (1) Article 26</v>
      </c>
      <c r="M5131" t="s">
        <v>39</v>
      </c>
      <c r="N5131" s="71"/>
      <c r="O5131" s="71"/>
      <c r="P5131" s="71"/>
      <c r="Q5131" s="71"/>
      <c r="R5131" s="29"/>
      <c r="S5131" s="29"/>
      <c r="T5131" s="29"/>
      <c r="U5131" s="71"/>
      <c r="V5131" s="29"/>
      <c r="W5131" s="60"/>
      <c r="Y5131" t="s">
        <v>40</v>
      </c>
      <c r="AA5131">
        <v>8761</v>
      </c>
      <c r="AB5131" t="b">
        <f>if((W5131=""),false,true)</f>
        <v>0</v>
      </c>
      <c r="AD5131" s="37"/>
    </row>
    <row r="5132" ht="14.25" customHeight="1">
      <c r="A5132" s="38">
        <v>1283</v>
      </c>
      <c r="B5132" s="46" t="s">
        <v>31</v>
      </c>
      <c r="C5132" s="46" t="s">
        <v>32</v>
      </c>
      <c r="D5132" s="46" t="s">
        <v>5713</v>
      </c>
      <c r="E5132" s="46" t="s">
        <v>5714</v>
      </c>
      <c r="F5132" t="s">
        <v>35</v>
      </c>
      <c r="G5132" s="46" t="s">
        <v>36</v>
      </c>
      <c r="H5132">
        <v>0.0042657952</v>
      </c>
      <c r="I5132" t="s">
        <v>37</v>
      </c>
      <c r="L5132" t="s">
        <v>38</v>
      </c>
      <c r="M5132" t="s">
        <v>39</v>
      </c>
      <c r="N5132" s="40"/>
      <c r="O5132" s="40"/>
      <c r="P5132" s="40"/>
      <c r="Q5132" s="40"/>
      <c r="R5132" s="39"/>
      <c r="S5132" s="39"/>
      <c r="T5132" s="39"/>
      <c r="U5132" s="40"/>
      <c r="V5132" s="39"/>
      <c r="W5132" s="69"/>
      <c r="Y5132" t="s">
        <v>40</v>
      </c>
      <c r="AA5132">
        <v>8761</v>
      </c>
      <c r="AB5132" s="46" t="b">
        <f>if((W5132=""),false,true)</f>
        <v>0</v>
      </c>
      <c r="AD5132" s="8"/>
    </row>
    <row r="5133" ht="14.25" customHeight="1">
      <c r="A5133" s="38">
        <v>1287</v>
      </c>
      <c r="B5133" s="46" t="s">
        <v>53</v>
      </c>
      <c r="C5133" s="46" t="s">
        <v>45</v>
      </c>
      <c r="D5133" s="46" t="s">
        <v>5713</v>
      </c>
      <c r="E5133" s="46" t="s">
        <v>5714</v>
      </c>
      <c r="F5133" t="s">
        <v>48</v>
      </c>
      <c r="G5133" s="46" t="s">
        <v>49</v>
      </c>
      <c r="H5133">
        <v>0.000000000468</v>
      </c>
      <c r="I5133" t="s">
        <v>37</v>
      </c>
      <c r="L5133" t="s">
        <v>50</v>
      </c>
      <c r="M5133" t="s">
        <v>39</v>
      </c>
      <c r="N5133" s="40"/>
      <c r="O5133" s="40"/>
      <c r="P5133" s="40"/>
      <c r="Q5133" s="40"/>
      <c r="R5133" s="39"/>
      <c r="S5133" s="39"/>
      <c r="T5133" s="39"/>
      <c r="U5133" s="40"/>
      <c r="V5133" s="39"/>
      <c r="W5133" s="69"/>
      <c r="Y5133" t="s">
        <v>40</v>
      </c>
      <c r="AA5133">
        <v>8761</v>
      </c>
      <c r="AB5133" s="46" t="b">
        <v>0</v>
      </c>
      <c r="AD5133" s="8"/>
    </row>
    <row r="5134" ht="14.25" customHeight="1">
      <c r="A5134" s="38">
        <v>1308</v>
      </c>
      <c r="B5134" s="46" t="s">
        <v>41</v>
      </c>
      <c r="C5134" s="46" t="s">
        <v>42</v>
      </c>
      <c r="D5134" s="46" t="s">
        <v>5713</v>
      </c>
      <c r="E5134" s="46" t="s">
        <v>5715</v>
      </c>
      <c r="F5134" t="s">
        <v>35</v>
      </c>
      <c r="G5134" s="12" t="s">
        <v>36</v>
      </c>
      <c r="H5134">
        <v>0.000389045144994</v>
      </c>
      <c r="I5134" t="s">
        <v>37</v>
      </c>
      <c r="K5134" s="47" t="s">
        <v>43</v>
      </c>
      <c r="L5134" s="47" t="str">
        <f>((I5134&amp;A5134)&amp;"-")&amp;B5134</f>
        <v>REF1308-Abraham M.H. and Acree Jr. W.E. The solubility of liquid and solid compounds in dry octan-1-ol. Chemosphere (2013)</v>
      </c>
      <c r="M5134" t="s">
        <v>39</v>
      </c>
      <c r="N5134" s="71"/>
      <c r="O5134" s="71"/>
      <c r="P5134" s="71"/>
      <c r="Q5134" s="71"/>
      <c r="R5134" s="29"/>
      <c r="S5134" s="29"/>
      <c r="T5134" s="29"/>
      <c r="U5134" s="71"/>
      <c r="V5134" s="29"/>
      <c r="W5134" s="60"/>
      <c r="Y5134" t="s">
        <v>40</v>
      </c>
      <c r="AA5134">
        <v>8761</v>
      </c>
      <c r="AB5134" t="b">
        <f>if((W5134=""),false,true)</f>
        <v>0</v>
      </c>
      <c r="AD5134" s="37"/>
    </row>
    <row r="5135" ht="14.25" customHeight="1">
      <c r="A5135" s="38">
        <v>981</v>
      </c>
      <c r="B5135" s="44" t="s">
        <v>1926</v>
      </c>
      <c r="C5135" s="46" t="s">
        <v>1219</v>
      </c>
      <c r="D5135" s="46" t="s">
        <v>5716</v>
      </c>
      <c r="E5135" s="46" t="s">
        <v>5717</v>
      </c>
      <c r="F5135" s="41" t="s">
        <v>689</v>
      </c>
      <c r="G5135" s="41" t="s">
        <v>762</v>
      </c>
      <c r="H5135" s="65">
        <f>W5135</f>
        <v>0.0164</v>
      </c>
      <c r="I5135" t="s">
        <v>37</v>
      </c>
      <c r="K5135" s="47" t="s">
        <v>43</v>
      </c>
      <c r="L5135" s="47" t="str">
        <f>((I5135&amp;A5135)&amp;"-")&amp;B5135</f>
        <v>REF981-Li; J.; Masso; J.J.; and Guertin; J.A.; Prediction of drug solubility in an acrylate adhesive based on the drug-polymer interaction parameter and drug solubility in acetonitrile. Journal of Controlled Release; 2002. 83: 211-221</v>
      </c>
      <c r="M5135" t="s">
        <v>39</v>
      </c>
      <c r="N5135" s="71">
        <f>U5135*V5135</f>
        <v>0.724102445</v>
      </c>
      <c r="O5135" s="71">
        <v>100</v>
      </c>
      <c r="P5135" s="71">
        <v>0.786</v>
      </c>
      <c r="Q5135" s="71">
        <v>1.22</v>
      </c>
      <c r="R5135" s="29">
        <f>O5135/P5135</f>
        <v>127.226463104326</v>
      </c>
      <c r="S5135" s="29">
        <f>N5135/Q5135</f>
        <v>0.593526594262295</v>
      </c>
      <c r="T5135" s="29">
        <f>R5135+S5135</f>
        <v>127.819989698588</v>
      </c>
      <c r="U5135" s="71">
        <v>346.4605</v>
      </c>
      <c r="V5135" s="29">
        <v>0.00209</v>
      </c>
      <c r="W5135" s="60">
        <f>round((V5135/(T5135/1000)),4)</f>
        <v>0.0164</v>
      </c>
      <c r="Y5135" t="s">
        <v>40</v>
      </c>
      <c r="AA5135">
        <v>389582</v>
      </c>
      <c r="AB5135" t="b">
        <v>1</v>
      </c>
      <c r="AD5135" s="37"/>
    </row>
    <row r="5136" ht="14.25" customHeight="1">
      <c r="A5136" s="38">
        <v>1049</v>
      </c>
      <c r="B5136" s="46" t="s">
        <v>922</v>
      </c>
      <c r="C5136" s="46" t="s">
        <v>923</v>
      </c>
      <c r="D5136" s="11" t="s">
        <v>5718</v>
      </c>
      <c r="E5136" s="11" t="s">
        <v>5719</v>
      </c>
      <c r="F5136" s="7" t="s">
        <v>927</v>
      </c>
      <c r="G5136" s="7" t="s">
        <v>928</v>
      </c>
      <c r="H5136">
        <v>0.001753880501842</v>
      </c>
      <c r="I5136" t="s">
        <v>37</v>
      </c>
      <c r="K5136" s="47" t="s">
        <v>43</v>
      </c>
      <c r="L5136" s="47" t="s">
        <v>926</v>
      </c>
      <c r="M5136" t="s">
        <v>39</v>
      </c>
      <c r="N5136" s="71"/>
      <c r="O5136" s="71"/>
      <c r="P5136" s="71"/>
      <c r="Q5136" s="71"/>
      <c r="R5136" s="29"/>
      <c r="S5136" s="29"/>
      <c r="T5136" s="29"/>
      <c r="U5136" s="71"/>
      <c r="V5136" s="29"/>
      <c r="W5136" s="60"/>
      <c r="Y5136" t="s">
        <v>40</v>
      </c>
      <c r="AA5136">
        <v>5550</v>
      </c>
      <c r="AB5136" t="b">
        <f>if((W5136=""),false,true)</f>
        <v>0</v>
      </c>
      <c r="AD5136" s="37"/>
    </row>
    <row r="5137" ht="14.25" customHeight="1">
      <c r="A5137" s="38">
        <v>1049</v>
      </c>
      <c r="B5137" s="46" t="s">
        <v>922</v>
      </c>
      <c r="C5137" s="46" t="s">
        <v>923</v>
      </c>
      <c r="D5137" s="11" t="s">
        <v>5718</v>
      </c>
      <c r="E5137" s="11" t="s">
        <v>5719</v>
      </c>
      <c r="F5137" s="7" t="s">
        <v>929</v>
      </c>
      <c r="G5137" s="7" t="s">
        <v>928</v>
      </c>
      <c r="H5137">
        <v>0.006456542290347</v>
      </c>
      <c r="I5137" t="s">
        <v>37</v>
      </c>
      <c r="K5137" s="47" t="s">
        <v>43</v>
      </c>
      <c r="L5137" s="47" t="s">
        <v>926</v>
      </c>
      <c r="M5137" t="s">
        <v>39</v>
      </c>
      <c r="N5137" s="71"/>
      <c r="O5137" s="71"/>
      <c r="P5137" s="71"/>
      <c r="Q5137" s="71"/>
      <c r="R5137" s="29"/>
      <c r="S5137" s="29"/>
      <c r="T5137" s="29"/>
      <c r="U5137" s="71"/>
      <c r="V5137" s="29"/>
      <c r="W5137" s="60"/>
      <c r="Y5137" t="s">
        <v>40</v>
      </c>
      <c r="AA5137">
        <v>5550</v>
      </c>
      <c r="AB5137" t="b">
        <f>if((W5137=""),false,true)</f>
        <v>0</v>
      </c>
      <c r="AD5137" s="37"/>
    </row>
    <row r="5138" ht="14.25" customHeight="1">
      <c r="A5138" s="38">
        <v>1049</v>
      </c>
      <c r="B5138" s="46" t="s">
        <v>922</v>
      </c>
      <c r="C5138" s="46" t="s">
        <v>923</v>
      </c>
      <c r="D5138" s="11" t="s">
        <v>5718</v>
      </c>
      <c r="E5138" s="11" t="s">
        <v>5719</v>
      </c>
      <c r="F5138" s="7" t="s">
        <v>930</v>
      </c>
      <c r="G5138" s="7" t="s">
        <v>928</v>
      </c>
      <c r="H5138">
        <v>0.009527961640237</v>
      </c>
      <c r="I5138" t="s">
        <v>37</v>
      </c>
      <c r="K5138" s="47" t="s">
        <v>43</v>
      </c>
      <c r="L5138" s="47" t="s">
        <v>926</v>
      </c>
      <c r="M5138" t="s">
        <v>39</v>
      </c>
      <c r="N5138" s="71"/>
      <c r="O5138" s="71"/>
      <c r="P5138" s="71"/>
      <c r="Q5138" s="71"/>
      <c r="R5138" s="29"/>
      <c r="S5138" s="29"/>
      <c r="T5138" s="29"/>
      <c r="U5138" s="71"/>
      <c r="V5138" s="29"/>
      <c r="W5138" s="60"/>
      <c r="Y5138" t="s">
        <v>40</v>
      </c>
      <c r="AA5138">
        <v>5550</v>
      </c>
      <c r="AB5138" t="b">
        <f>if((W5138=""),false,true)</f>
        <v>0</v>
      </c>
      <c r="AD5138" s="37"/>
    </row>
    <row r="5139" ht="14.25" customHeight="1">
      <c r="A5139" s="38">
        <v>1049</v>
      </c>
      <c r="B5139" s="46" t="s">
        <v>922</v>
      </c>
      <c r="C5139" s="46" t="s">
        <v>923</v>
      </c>
      <c r="D5139" s="11" t="s">
        <v>5718</v>
      </c>
      <c r="E5139" s="11" t="s">
        <v>5719</v>
      </c>
      <c r="F5139" s="11" t="s">
        <v>48</v>
      </c>
      <c r="G5139" s="11" t="s">
        <v>49</v>
      </c>
      <c r="H5139">
        <v>0.000662216503702</v>
      </c>
      <c r="I5139" t="s">
        <v>37</v>
      </c>
      <c r="K5139" s="47" t="s">
        <v>43</v>
      </c>
      <c r="L5139" s="47" t="s">
        <v>926</v>
      </c>
      <c r="M5139" t="s">
        <v>39</v>
      </c>
      <c r="N5139" s="71"/>
      <c r="O5139" s="71"/>
      <c r="P5139" s="71"/>
      <c r="Q5139" s="71"/>
      <c r="R5139" s="29"/>
      <c r="S5139" s="29"/>
      <c r="T5139" s="29"/>
      <c r="U5139" s="71"/>
      <c r="V5139" s="29"/>
      <c r="W5139" s="60"/>
      <c r="Y5139" t="s">
        <v>40</v>
      </c>
      <c r="AA5139">
        <v>5550</v>
      </c>
      <c r="AB5139" t="b">
        <f>if((W5139=""),false,true)</f>
        <v>0</v>
      </c>
      <c r="AD5139" s="37"/>
    </row>
    <row r="5140" ht="14.25" customHeight="1">
      <c r="A5140" s="38">
        <v>1287</v>
      </c>
      <c r="B5140" s="46" t="s">
        <v>53</v>
      </c>
      <c r="C5140" s="46" t="s">
        <v>45</v>
      </c>
      <c r="D5140" s="46" t="s">
        <v>5718</v>
      </c>
      <c r="E5140" s="46" t="s">
        <v>5720</v>
      </c>
      <c r="F5140" t="s">
        <v>48</v>
      </c>
      <c r="G5140" s="46" t="s">
        <v>49</v>
      </c>
      <c r="H5140">
        <v>0.000575439937</v>
      </c>
      <c r="I5140" t="s">
        <v>37</v>
      </c>
      <c r="L5140" t="s">
        <v>50</v>
      </c>
      <c r="M5140" t="s">
        <v>39</v>
      </c>
      <c r="N5140" s="40"/>
      <c r="O5140" s="40"/>
      <c r="P5140" s="40"/>
      <c r="Q5140" s="40"/>
      <c r="R5140" s="39"/>
      <c r="S5140" s="39"/>
      <c r="T5140" s="39"/>
      <c r="U5140" s="40"/>
      <c r="V5140" s="39"/>
      <c r="W5140" s="69"/>
      <c r="Y5140" t="s">
        <v>40</v>
      </c>
      <c r="AA5140">
        <v>388799</v>
      </c>
      <c r="AB5140" s="46" t="b">
        <v>0</v>
      </c>
      <c r="AD5140" s="8"/>
    </row>
    <row r="5141" ht="14.25" customHeight="1">
      <c r="A5141" s="38">
        <v>1287</v>
      </c>
      <c r="B5141" s="46" t="s">
        <v>174</v>
      </c>
      <c r="C5141" s="46" t="s">
        <v>45</v>
      </c>
      <c r="D5141" s="46" t="s">
        <v>5718</v>
      </c>
      <c r="E5141" s="46" t="s">
        <v>5721</v>
      </c>
      <c r="F5141" t="s">
        <v>48</v>
      </c>
      <c r="G5141" s="46" t="s">
        <v>49</v>
      </c>
      <c r="H5141">
        <v>0.000575439937</v>
      </c>
      <c r="I5141" t="s">
        <v>37</v>
      </c>
      <c r="L5141" t="s">
        <v>50</v>
      </c>
      <c r="M5141" t="s">
        <v>39</v>
      </c>
      <c r="N5141" s="40"/>
      <c r="O5141" s="40"/>
      <c r="P5141" s="40"/>
      <c r="Q5141" s="40"/>
      <c r="R5141" s="39"/>
      <c r="S5141" s="39"/>
      <c r="T5141" s="39"/>
      <c r="U5141" s="40"/>
      <c r="V5141" s="39"/>
      <c r="W5141" s="69"/>
      <c r="Y5141" t="s">
        <v>40</v>
      </c>
      <c r="AA5141">
        <v>388799</v>
      </c>
      <c r="AB5141" s="46" t="b">
        <v>0</v>
      </c>
      <c r="AD5141" s="8"/>
    </row>
    <row r="5142" ht="14.25" customHeight="1">
      <c r="A5142" s="38">
        <v>981</v>
      </c>
      <c r="B5142" s="44" t="s">
        <v>1926</v>
      </c>
      <c r="C5142" s="46" t="s">
        <v>1219</v>
      </c>
      <c r="D5142" s="46" t="s">
        <v>5722</v>
      </c>
      <c r="E5142" s="46" t="s">
        <v>5723</v>
      </c>
      <c r="F5142" s="41" t="s">
        <v>689</v>
      </c>
      <c r="G5142" s="41" t="s">
        <v>762</v>
      </c>
      <c r="H5142" s="65">
        <f>W5142</f>
        <v>0.0209</v>
      </c>
      <c r="I5142" t="s">
        <v>37</v>
      </c>
      <c r="K5142" s="47" t="s">
        <v>43</v>
      </c>
      <c r="L5142" s="47" t="str">
        <f>((I5142&amp;A5142)&amp;"-")&amp;B5142</f>
        <v>REF981-Li; J.; Masso; J.J.; and Guertin; J.A.; Prediction of drug solubility in an acrylate adhesive based on the drug-polymer interaction parameter and drug solubility in acetonitrile. Journal of Controlled Release; 2002. 83: 211-221</v>
      </c>
      <c r="M5142" t="s">
        <v>39</v>
      </c>
      <c r="N5142" s="71">
        <f>U5142*V5142</f>
        <v>0.96238548</v>
      </c>
      <c r="O5142" s="71">
        <v>100</v>
      </c>
      <c r="P5142" s="71">
        <v>0.786</v>
      </c>
      <c r="Q5142" s="71">
        <v>1.28</v>
      </c>
      <c r="R5142" s="29">
        <f>O5142/P5142</f>
        <v>127.226463104326</v>
      </c>
      <c r="S5142" s="29">
        <f>N5142/Q5142</f>
        <v>0.75186365625</v>
      </c>
      <c r="T5142" s="29">
        <f>R5142+S5142</f>
        <v>127.978326760576</v>
      </c>
      <c r="U5142" s="71">
        <v>360.444</v>
      </c>
      <c r="V5142" s="29">
        <v>0.00267</v>
      </c>
      <c r="W5142" s="60">
        <f>round((V5142/(T5142/1000)),4)</f>
        <v>0.0209</v>
      </c>
      <c r="Y5142" t="s">
        <v>40</v>
      </c>
      <c r="AA5142">
        <v>193441</v>
      </c>
      <c r="AB5142" t="b">
        <v>1</v>
      </c>
      <c r="AD5142" s="37"/>
    </row>
    <row r="5143" ht="14.25" customHeight="1">
      <c r="A5143" s="38">
        <v>997</v>
      </c>
      <c r="B5143" s="44" t="s">
        <v>638</v>
      </c>
      <c r="C5143" s="46" t="s">
        <v>639</v>
      </c>
      <c r="D5143" s="46" t="s">
        <v>5722</v>
      </c>
      <c r="E5143" s="46" t="s">
        <v>5723</v>
      </c>
      <c r="F5143" s="5" t="s">
        <v>35</v>
      </c>
      <c r="G5143" s="5" t="s">
        <v>36</v>
      </c>
      <c r="H5143" s="65">
        <v>0.010715193</v>
      </c>
      <c r="I5143" t="s">
        <v>37</v>
      </c>
      <c r="K5143" s="47"/>
      <c r="L5143" s="47" t="str">
        <f>((I5143&amp;A5143)&amp;"-")&amp;B5143</f>
        <v>REF997-Kia Sepassi and Samuel H. Yalkowsky. Solubility Prediction in Octanol: A Technical Note. AAPS PharmSciTech 2006; 7 (1) Article 26</v>
      </c>
      <c r="M5143" t="s">
        <v>39</v>
      </c>
      <c r="N5143" s="71"/>
      <c r="O5143" s="71"/>
      <c r="P5143" s="71"/>
      <c r="Q5143" s="71"/>
      <c r="R5143" s="29"/>
      <c r="S5143" s="29"/>
      <c r="T5143" s="29"/>
      <c r="U5143" s="71"/>
      <c r="V5143" s="29"/>
      <c r="W5143" s="60"/>
      <c r="Y5143" t="s">
        <v>40</v>
      </c>
      <c r="AA5143">
        <v>193441</v>
      </c>
      <c r="AB5143" t="b">
        <f>if((W5143=""),false,true)</f>
        <v>0</v>
      </c>
      <c r="AD5143" s="37"/>
    </row>
    <row r="5144" ht="14.25" customHeight="1">
      <c r="A5144" s="38">
        <v>1049</v>
      </c>
      <c r="B5144" s="46" t="s">
        <v>922</v>
      </c>
      <c r="C5144" s="46" t="s">
        <v>923</v>
      </c>
      <c r="D5144" s="11" t="s">
        <v>5722</v>
      </c>
      <c r="E5144" s="46" t="s">
        <v>5723</v>
      </c>
      <c r="F5144" s="7" t="s">
        <v>924</v>
      </c>
      <c r="G5144" s="7" t="s">
        <v>925</v>
      </c>
      <c r="H5144">
        <v>0.021877616239496</v>
      </c>
      <c r="I5144" t="s">
        <v>37</v>
      </c>
      <c r="K5144" s="47" t="s">
        <v>43</v>
      </c>
      <c r="L5144" s="47" t="s">
        <v>926</v>
      </c>
      <c r="M5144" t="s">
        <v>39</v>
      </c>
      <c r="N5144" s="71"/>
      <c r="O5144" s="71"/>
      <c r="P5144" s="71"/>
      <c r="Q5144" s="71"/>
      <c r="R5144" s="29"/>
      <c r="S5144" s="29"/>
      <c r="T5144" s="29"/>
      <c r="U5144" s="71"/>
      <c r="V5144" s="29"/>
      <c r="W5144" s="60"/>
      <c r="Y5144" t="s">
        <v>40</v>
      </c>
      <c r="AA5144" s="21">
        <v>193441</v>
      </c>
      <c r="AB5144" t="b">
        <f>if((W5144=""),false,true)</f>
        <v>0</v>
      </c>
      <c r="AD5144" s="37"/>
    </row>
    <row r="5145" ht="14.25" customHeight="1">
      <c r="A5145" s="38">
        <v>1049</v>
      </c>
      <c r="B5145" s="46" t="s">
        <v>922</v>
      </c>
      <c r="C5145" s="46" t="s">
        <v>923</v>
      </c>
      <c r="D5145" s="11" t="s">
        <v>5722</v>
      </c>
      <c r="E5145" s="11" t="s">
        <v>5723</v>
      </c>
      <c r="F5145" s="7" t="s">
        <v>927</v>
      </c>
      <c r="G5145" s="7" t="s">
        <v>928</v>
      </c>
      <c r="H5145">
        <v>0.00168267406107</v>
      </c>
      <c r="I5145" t="s">
        <v>37</v>
      </c>
      <c r="K5145" s="47" t="s">
        <v>43</v>
      </c>
      <c r="L5145" s="47" t="s">
        <v>926</v>
      </c>
      <c r="M5145" t="s">
        <v>39</v>
      </c>
      <c r="N5145" s="71"/>
      <c r="O5145" s="71"/>
      <c r="P5145" s="71"/>
      <c r="Q5145" s="71"/>
      <c r="R5145" s="29"/>
      <c r="S5145" s="29"/>
      <c r="T5145" s="29"/>
      <c r="U5145" s="71"/>
      <c r="V5145" s="29"/>
      <c r="W5145" s="60"/>
      <c r="Y5145" t="s">
        <v>40</v>
      </c>
      <c r="AA5145">
        <v>193441</v>
      </c>
      <c r="AB5145" t="b">
        <f>if((W5145=""),false,true)</f>
        <v>0</v>
      </c>
      <c r="AD5145" s="37"/>
    </row>
    <row r="5146" ht="14.25" customHeight="1">
      <c r="A5146" s="38">
        <v>1049</v>
      </c>
      <c r="B5146" s="46" t="s">
        <v>922</v>
      </c>
      <c r="C5146" s="46" t="s">
        <v>923</v>
      </c>
      <c r="D5146" s="11" t="s">
        <v>5722</v>
      </c>
      <c r="E5146" s="11" t="s">
        <v>5723</v>
      </c>
      <c r="F5146" s="7" t="s">
        <v>929</v>
      </c>
      <c r="G5146" s="7" t="s">
        <v>928</v>
      </c>
      <c r="H5146">
        <v>0.004149540426344</v>
      </c>
      <c r="I5146" t="s">
        <v>37</v>
      </c>
      <c r="K5146" s="47" t="s">
        <v>43</v>
      </c>
      <c r="L5146" s="47" t="s">
        <v>926</v>
      </c>
      <c r="M5146" t="s">
        <v>39</v>
      </c>
      <c r="N5146" s="71"/>
      <c r="O5146" s="71"/>
      <c r="P5146" s="71"/>
      <c r="Q5146" s="71"/>
      <c r="R5146" s="29"/>
      <c r="S5146" s="29"/>
      <c r="T5146" s="29"/>
      <c r="U5146" s="71"/>
      <c r="V5146" s="29"/>
      <c r="W5146" s="60"/>
      <c r="Y5146" t="s">
        <v>40</v>
      </c>
      <c r="AA5146">
        <v>193441</v>
      </c>
      <c r="AB5146" t="b">
        <f>if((W5146=""),false,true)</f>
        <v>0</v>
      </c>
      <c r="AD5146" s="37"/>
    </row>
    <row r="5147" ht="14.25" customHeight="1">
      <c r="A5147" s="38">
        <v>1049</v>
      </c>
      <c r="B5147" s="46" t="s">
        <v>922</v>
      </c>
      <c r="C5147" s="46" t="s">
        <v>923</v>
      </c>
      <c r="D5147" s="11" t="s">
        <v>5722</v>
      </c>
      <c r="E5147" s="11" t="s">
        <v>5723</v>
      </c>
      <c r="F5147" s="7" t="s">
        <v>930</v>
      </c>
      <c r="G5147" s="7" t="s">
        <v>928</v>
      </c>
      <c r="H5147">
        <v>0.015559656316051</v>
      </c>
      <c r="I5147" t="s">
        <v>37</v>
      </c>
      <c r="K5147" s="47" t="s">
        <v>43</v>
      </c>
      <c r="L5147" s="47" t="s">
        <v>926</v>
      </c>
      <c r="M5147" t="s">
        <v>39</v>
      </c>
      <c r="N5147" s="71"/>
      <c r="O5147" s="71"/>
      <c r="P5147" s="71"/>
      <c r="Q5147" s="71"/>
      <c r="R5147" s="29"/>
      <c r="S5147" s="29"/>
      <c r="T5147" s="29"/>
      <c r="U5147" s="71"/>
      <c r="V5147" s="29"/>
      <c r="W5147" s="60"/>
      <c r="Y5147" t="s">
        <v>40</v>
      </c>
      <c r="AA5147">
        <v>193441</v>
      </c>
      <c r="AB5147" t="b">
        <f>if((W5147=""),false,true)</f>
        <v>0</v>
      </c>
      <c r="AD5147" s="37"/>
    </row>
    <row r="5148" ht="14.25" customHeight="1">
      <c r="A5148" s="38">
        <v>1049</v>
      </c>
      <c r="B5148" s="46" t="s">
        <v>922</v>
      </c>
      <c r="C5148" s="46" t="s">
        <v>923</v>
      </c>
      <c r="D5148" s="11" t="s">
        <v>5722</v>
      </c>
      <c r="E5148" s="11" t="s">
        <v>5723</v>
      </c>
      <c r="F5148" s="11" t="s">
        <v>48</v>
      </c>
      <c r="G5148" s="11" t="s">
        <v>49</v>
      </c>
      <c r="H5148">
        <v>0.000668343917569</v>
      </c>
      <c r="I5148" t="s">
        <v>37</v>
      </c>
      <c r="K5148" s="47" t="s">
        <v>43</v>
      </c>
      <c r="L5148" s="47" t="s">
        <v>926</v>
      </c>
      <c r="M5148" t="s">
        <v>39</v>
      </c>
      <c r="N5148" s="71"/>
      <c r="O5148" s="71"/>
      <c r="P5148" s="71"/>
      <c r="Q5148" s="71"/>
      <c r="R5148" s="29"/>
      <c r="S5148" s="29"/>
      <c r="T5148" s="29"/>
      <c r="U5148" s="71"/>
      <c r="V5148" s="29"/>
      <c r="W5148" s="60"/>
      <c r="Y5148" t="s">
        <v>40</v>
      </c>
      <c r="AA5148">
        <v>193441</v>
      </c>
      <c r="AB5148" t="b">
        <f>if((W5148=""),false,true)</f>
        <v>0</v>
      </c>
      <c r="AD5148" s="37"/>
    </row>
    <row r="5149" ht="14.25" customHeight="1">
      <c r="A5149" s="38">
        <v>1283</v>
      </c>
      <c r="B5149" s="46" t="s">
        <v>31</v>
      </c>
      <c r="C5149" s="46" t="s">
        <v>32</v>
      </c>
      <c r="D5149" s="46" t="s">
        <v>5722</v>
      </c>
      <c r="E5149" s="46" t="s">
        <v>5723</v>
      </c>
      <c r="F5149" t="s">
        <v>35</v>
      </c>
      <c r="G5149" s="46" t="s">
        <v>36</v>
      </c>
      <c r="H5149">
        <v>0.0107151931</v>
      </c>
      <c r="I5149" t="s">
        <v>37</v>
      </c>
      <c r="L5149" t="s">
        <v>38</v>
      </c>
      <c r="M5149" t="s">
        <v>39</v>
      </c>
      <c r="N5149" s="40"/>
      <c r="O5149" s="40"/>
      <c r="P5149" s="40"/>
      <c r="Q5149" s="40"/>
      <c r="R5149" s="39"/>
      <c r="S5149" s="39"/>
      <c r="T5149" s="39"/>
      <c r="U5149" s="40"/>
      <c r="V5149" s="39"/>
      <c r="W5149" s="69"/>
      <c r="Y5149" t="s">
        <v>40</v>
      </c>
      <c r="AA5149">
        <v>193441</v>
      </c>
      <c r="AB5149" s="46" t="b">
        <f>if((W5149=""),false,true)</f>
        <v>0</v>
      </c>
      <c r="AD5149" s="8"/>
    </row>
    <row r="5150" ht="14.25" customHeight="1">
      <c r="A5150" s="38">
        <v>1287</v>
      </c>
      <c r="B5150" s="46" t="s">
        <v>44</v>
      </c>
      <c r="C5150" s="46" t="s">
        <v>45</v>
      </c>
      <c r="D5150" s="46" t="s">
        <v>5722</v>
      </c>
      <c r="E5150" s="46" t="s">
        <v>5723</v>
      </c>
      <c r="F5150" t="s">
        <v>48</v>
      </c>
      <c r="G5150" s="46" t="s">
        <v>49</v>
      </c>
      <c r="H5150">
        <v>0.000776247117</v>
      </c>
      <c r="I5150" t="s">
        <v>37</v>
      </c>
      <c r="L5150" t="s">
        <v>50</v>
      </c>
      <c r="M5150" t="s">
        <v>39</v>
      </c>
      <c r="N5150" s="40"/>
      <c r="O5150" s="40"/>
      <c r="P5150" s="40"/>
      <c r="Q5150" s="40"/>
      <c r="R5150" s="39"/>
      <c r="S5150" s="39"/>
      <c r="T5150" s="39"/>
      <c r="U5150" s="40"/>
      <c r="V5150" s="39"/>
      <c r="W5150" s="69"/>
      <c r="Y5150" t="s">
        <v>40</v>
      </c>
      <c r="AA5150">
        <v>193441</v>
      </c>
      <c r="AB5150" s="46" t="b">
        <v>0</v>
      </c>
      <c r="AD5150" s="8"/>
    </row>
    <row r="5151" ht="14.25" customHeight="1">
      <c r="A5151" s="38">
        <v>1287</v>
      </c>
      <c r="B5151" s="46" t="s">
        <v>53</v>
      </c>
      <c r="C5151" s="46" t="s">
        <v>45</v>
      </c>
      <c r="D5151" s="46" t="s">
        <v>5722</v>
      </c>
      <c r="E5151" s="46" t="s">
        <v>5723</v>
      </c>
      <c r="F5151" t="s">
        <v>48</v>
      </c>
      <c r="G5151" s="46" t="s">
        <v>49</v>
      </c>
      <c r="H5151">
        <v>0.000776247117</v>
      </c>
      <c r="I5151" t="s">
        <v>37</v>
      </c>
      <c r="L5151" t="s">
        <v>50</v>
      </c>
      <c r="M5151" t="s">
        <v>39</v>
      </c>
      <c r="N5151" s="40"/>
      <c r="O5151" s="40"/>
      <c r="P5151" s="40"/>
      <c r="Q5151" s="40"/>
      <c r="R5151" s="39"/>
      <c r="S5151" s="39"/>
      <c r="T5151" s="39"/>
      <c r="U5151" s="40"/>
      <c r="V5151" s="39"/>
      <c r="W5151" s="69"/>
      <c r="Y5151" t="s">
        <v>40</v>
      </c>
      <c r="AA5151">
        <v>193441</v>
      </c>
      <c r="AB5151" s="46" t="b">
        <v>0</v>
      </c>
      <c r="AD5151" s="8"/>
    </row>
    <row r="5152" ht="14.25" customHeight="1">
      <c r="A5152" s="38">
        <v>1287</v>
      </c>
      <c r="B5152" s="46" t="s">
        <v>174</v>
      </c>
      <c r="C5152" s="46" t="s">
        <v>45</v>
      </c>
      <c r="D5152" s="46" t="s">
        <v>5722</v>
      </c>
      <c r="E5152" s="46" t="s">
        <v>5723</v>
      </c>
      <c r="F5152" t="s">
        <v>48</v>
      </c>
      <c r="G5152" s="46" t="s">
        <v>49</v>
      </c>
      <c r="H5152">
        <v>0.000776247117</v>
      </c>
      <c r="I5152" t="s">
        <v>37</v>
      </c>
      <c r="L5152" t="s">
        <v>50</v>
      </c>
      <c r="M5152" t="s">
        <v>39</v>
      </c>
      <c r="N5152" s="40"/>
      <c r="O5152" s="40"/>
      <c r="P5152" s="40"/>
      <c r="Q5152" s="40"/>
      <c r="R5152" s="39"/>
      <c r="S5152" s="39"/>
      <c r="T5152" s="39"/>
      <c r="U5152" s="40"/>
      <c r="V5152" s="39"/>
      <c r="W5152" s="69"/>
      <c r="Y5152" t="s">
        <v>40</v>
      </c>
      <c r="AA5152">
        <v>193441</v>
      </c>
      <c r="AB5152" s="46" t="b">
        <v>0</v>
      </c>
      <c r="AD5152" s="8"/>
    </row>
    <row r="5153" ht="14.25" customHeight="1">
      <c r="A5153" s="38">
        <v>1308</v>
      </c>
      <c r="B5153" s="46" t="s">
        <v>41</v>
      </c>
      <c r="C5153" s="46" t="s">
        <v>42</v>
      </c>
      <c r="D5153" s="46" t="s">
        <v>5722</v>
      </c>
      <c r="E5153" s="46" t="s">
        <v>5724</v>
      </c>
      <c r="F5153" t="s">
        <v>35</v>
      </c>
      <c r="G5153" s="12" t="s">
        <v>36</v>
      </c>
      <c r="H5153">
        <v>0.010715193052376</v>
      </c>
      <c r="I5153" t="s">
        <v>37</v>
      </c>
      <c r="K5153" s="47" t="s">
        <v>43</v>
      </c>
      <c r="L5153" s="47" t="str">
        <f>((I5153&amp;A5153)&amp;"-")&amp;B5153</f>
        <v>REF1308-Abraham M.H. and Acree Jr. W.E. The solubility of liquid and solid compounds in dry octan-1-ol. Chemosphere (2013)</v>
      </c>
      <c r="M5153" t="s">
        <v>39</v>
      </c>
      <c r="N5153" s="71"/>
      <c r="O5153" s="71"/>
      <c r="P5153" s="71"/>
      <c r="Q5153" s="71"/>
      <c r="R5153" s="29"/>
      <c r="S5153" s="29"/>
      <c r="T5153" s="29"/>
      <c r="U5153" s="71"/>
      <c r="V5153" s="29"/>
      <c r="W5153" s="60"/>
      <c r="Y5153" t="s">
        <v>40</v>
      </c>
      <c r="AA5153">
        <v>193441</v>
      </c>
      <c r="AB5153" t="b">
        <f>if((W5153=""),false,true)</f>
        <v>0</v>
      </c>
      <c r="AD5153" s="37"/>
    </row>
    <row r="5154" ht="14.25" customHeight="1">
      <c r="A5154" s="38">
        <v>1287</v>
      </c>
      <c r="B5154" s="46" t="s">
        <v>53</v>
      </c>
      <c r="C5154" s="46" t="s">
        <v>45</v>
      </c>
      <c r="D5154" s="46" t="s">
        <v>5725</v>
      </c>
      <c r="E5154" s="46" t="s">
        <v>5726</v>
      </c>
      <c r="F5154" t="s">
        <v>48</v>
      </c>
      <c r="G5154" s="46" t="s">
        <v>49</v>
      </c>
      <c r="H5154">
        <v>0.00000144544</v>
      </c>
      <c r="I5154" t="s">
        <v>37</v>
      </c>
      <c r="L5154" t="s">
        <v>50</v>
      </c>
      <c r="M5154" t="s">
        <v>39</v>
      </c>
      <c r="N5154" s="40"/>
      <c r="O5154" s="40"/>
      <c r="P5154" s="40"/>
      <c r="Q5154" s="40"/>
      <c r="R5154" s="39"/>
      <c r="S5154" s="39"/>
      <c r="T5154" s="39"/>
      <c r="U5154" s="40"/>
      <c r="V5154" s="39"/>
      <c r="W5154" s="69"/>
      <c r="Y5154" t="s">
        <v>40</v>
      </c>
      <c r="AA5154">
        <v>10443016</v>
      </c>
      <c r="AB5154" s="46" t="b">
        <v>0</v>
      </c>
      <c r="AD5154" s="8"/>
    </row>
    <row r="5155" ht="14.25" customHeight="1">
      <c r="A5155" s="38">
        <v>1287</v>
      </c>
      <c r="B5155" s="46" t="s">
        <v>53</v>
      </c>
      <c r="C5155" s="46" t="s">
        <v>45</v>
      </c>
      <c r="D5155" s="46" t="s">
        <v>5727</v>
      </c>
      <c r="E5155" s="46" t="s">
        <v>5728</v>
      </c>
      <c r="F5155" t="s">
        <v>48</v>
      </c>
      <c r="G5155" s="46" t="s">
        <v>49</v>
      </c>
      <c r="H5155">
        <v>0.012882495517</v>
      </c>
      <c r="I5155" t="s">
        <v>37</v>
      </c>
      <c r="L5155" s="46" t="str">
        <f>((I5155&amp;A5155)&amp;"-")&amp;B5155</f>
        <v>REF1287-Wang 99 - S1</v>
      </c>
      <c r="M5155" t="s">
        <v>39</v>
      </c>
      <c r="N5155" s="40"/>
      <c r="O5155" s="40"/>
      <c r="P5155" s="40"/>
      <c r="Q5155" s="40"/>
      <c r="R5155" s="39"/>
      <c r="S5155" s="39"/>
      <c r="T5155" s="39"/>
      <c r="U5155" s="40"/>
      <c r="V5155" s="39"/>
      <c r="W5155" s="69"/>
      <c r="Y5155" t="s">
        <v>40</v>
      </c>
      <c r="AA5155">
        <v>13848793</v>
      </c>
      <c r="AB5155" s="46" t="b">
        <v>0</v>
      </c>
      <c r="AD5155" s="8"/>
    </row>
    <row r="5156" ht="14.25" customHeight="1">
      <c r="A5156" s="38">
        <v>1287</v>
      </c>
      <c r="B5156" s="46" t="s">
        <v>174</v>
      </c>
      <c r="C5156" s="46" t="s">
        <v>45</v>
      </c>
      <c r="D5156" s="46" t="s">
        <v>5727</v>
      </c>
      <c r="E5156" s="46" t="s">
        <v>5729</v>
      </c>
      <c r="F5156" t="s">
        <v>48</v>
      </c>
      <c r="G5156" s="46" t="s">
        <v>49</v>
      </c>
      <c r="H5156">
        <v>0.018620871367</v>
      </c>
      <c r="I5156" t="s">
        <v>37</v>
      </c>
      <c r="L5156" s="46" t="str">
        <f>((I5156&amp;A5156)&amp;"-")&amp;B5156</f>
        <v>REF1287-Wang 99 - S2</v>
      </c>
      <c r="M5156" t="s">
        <v>39</v>
      </c>
      <c r="N5156" s="40"/>
      <c r="O5156" s="40"/>
      <c r="P5156" s="40"/>
      <c r="Q5156" s="40"/>
      <c r="R5156" s="39"/>
      <c r="S5156" s="39"/>
      <c r="T5156" s="39"/>
      <c r="U5156" s="40"/>
      <c r="V5156" s="39"/>
      <c r="W5156" s="69"/>
      <c r="Y5156" t="s">
        <v>40</v>
      </c>
      <c r="AA5156">
        <v>13848793</v>
      </c>
      <c r="AB5156" s="46" t="b">
        <v>0</v>
      </c>
      <c r="AD5156" s="8"/>
    </row>
    <row r="5157" ht="14.25" customHeight="1">
      <c r="A5157" s="38">
        <v>1287</v>
      </c>
      <c r="B5157" s="46" t="s">
        <v>53</v>
      </c>
      <c r="C5157" s="46" t="s">
        <v>45</v>
      </c>
      <c r="D5157" s="46" t="s">
        <v>5730</v>
      </c>
      <c r="E5157" s="46" t="s">
        <v>5731</v>
      </c>
      <c r="F5157" t="s">
        <v>48</v>
      </c>
      <c r="G5157" s="46" t="s">
        <v>49</v>
      </c>
      <c r="H5157">
        <v>0.001445439771</v>
      </c>
      <c r="I5157" t="s">
        <v>37</v>
      </c>
      <c r="L5157" t="s">
        <v>50</v>
      </c>
      <c r="M5157" t="s">
        <v>39</v>
      </c>
      <c r="N5157" s="40"/>
      <c r="O5157" s="40"/>
      <c r="P5157" s="40"/>
      <c r="Q5157" s="40"/>
      <c r="R5157" s="39"/>
      <c r="S5157" s="39"/>
      <c r="T5157" s="39"/>
      <c r="U5157" s="40"/>
      <c r="V5157" s="39"/>
      <c r="W5157" s="69"/>
      <c r="Y5157" t="s">
        <v>40</v>
      </c>
      <c r="AA5157">
        <v>10468736</v>
      </c>
      <c r="AB5157" s="46" t="b">
        <v>0</v>
      </c>
      <c r="AD5157" s="8"/>
    </row>
    <row r="5158" ht="14.25" customHeight="1">
      <c r="A5158" s="13">
        <v>62</v>
      </c>
      <c r="B5158" s="67" t="s">
        <v>765</v>
      </c>
      <c r="C5158" s="7" t="s">
        <v>5732</v>
      </c>
      <c r="D5158" s="7" t="s">
        <v>5733</v>
      </c>
      <c r="E5158" s="7" t="s">
        <v>5734</v>
      </c>
      <c r="F5158" s="41" t="s">
        <v>691</v>
      </c>
      <c r="G5158" s="41" t="s">
        <v>692</v>
      </c>
      <c r="H5158" s="65">
        <v>4.45</v>
      </c>
      <c r="I5158" t="s">
        <v>431</v>
      </c>
      <c r="J5158" s="12"/>
      <c r="K5158" s="7"/>
      <c r="L5158" s="46" t="str">
        <f>((I5158&amp;A5158)&amp;"-")&amp;B5158</f>
        <v>ONSC62-8-</v>
      </c>
      <c r="M5158" s="12" t="s">
        <v>583</v>
      </c>
      <c r="N5158" s="40"/>
      <c r="O5158" s="40"/>
      <c r="P5158" s="40"/>
      <c r="Q5158" s="40"/>
      <c r="R5158" s="39"/>
      <c r="S5158" s="39"/>
      <c r="T5158" s="39"/>
      <c r="U5158" s="40"/>
      <c r="V5158" s="39"/>
      <c r="W5158" s="69"/>
      <c r="X5158" s="12"/>
      <c r="Y5158" t="s">
        <v>40</v>
      </c>
      <c r="AA5158">
        <v>552744</v>
      </c>
      <c r="AB5158" t="b">
        <f>if((W5158=""),false,true)</f>
        <v>0</v>
      </c>
      <c r="AD5158" s="8"/>
    </row>
    <row r="5159" ht="14.25" customHeight="1">
      <c r="A5159" s="13">
        <v>62</v>
      </c>
      <c r="B5159" s="67" t="s">
        <v>758</v>
      </c>
      <c r="C5159" s="7" t="s">
        <v>5732</v>
      </c>
      <c r="D5159" s="7" t="s">
        <v>5733</v>
      </c>
      <c r="E5159" s="7" t="s">
        <v>5734</v>
      </c>
      <c r="F5159" s="41" t="s">
        <v>429</v>
      </c>
      <c r="G5159" s="41" t="s">
        <v>430</v>
      </c>
      <c r="H5159" s="65">
        <v>6.15</v>
      </c>
      <c r="I5159" t="s">
        <v>431</v>
      </c>
      <c r="J5159" s="12"/>
      <c r="K5159" s="7"/>
      <c r="L5159" s="46" t="str">
        <f>((I5159&amp;A5159)&amp;"-")&amp;B5159</f>
        <v>ONSC62-9-</v>
      </c>
      <c r="M5159" s="12" t="s">
        <v>583</v>
      </c>
      <c r="N5159" s="40"/>
      <c r="O5159" s="40"/>
      <c r="P5159" s="40"/>
      <c r="Q5159" s="40"/>
      <c r="R5159" s="39"/>
      <c r="S5159" s="39"/>
      <c r="T5159" s="39"/>
      <c r="U5159" s="40"/>
      <c r="V5159" s="39"/>
      <c r="W5159" s="69"/>
      <c r="X5159" s="12"/>
      <c r="Y5159" t="s">
        <v>40</v>
      </c>
      <c r="AA5159">
        <v>552744</v>
      </c>
      <c r="AB5159" t="b">
        <f>if((W5159=""),false,true)</f>
        <v>0</v>
      </c>
      <c r="AD5159" s="8"/>
    </row>
    <row r="5160" ht="14.25" customHeight="1">
      <c r="A5160" s="13">
        <v>62</v>
      </c>
      <c r="B5160" s="67" t="s">
        <v>764</v>
      </c>
      <c r="C5160" s="7" t="s">
        <v>5732</v>
      </c>
      <c r="D5160" s="7" t="s">
        <v>5733</v>
      </c>
      <c r="E5160" s="7" t="s">
        <v>5734</v>
      </c>
      <c r="F5160" s="41" t="s">
        <v>434</v>
      </c>
      <c r="G5160" s="41" t="s">
        <v>435</v>
      </c>
      <c r="H5160" s="65">
        <v>7.62</v>
      </c>
      <c r="I5160" t="s">
        <v>431</v>
      </c>
      <c r="J5160" s="12"/>
      <c r="K5160" s="7"/>
      <c r="L5160" s="46" t="str">
        <f>((I5160&amp;A5160)&amp;"-")&amp;B5160</f>
        <v>ONSC62-6-</v>
      </c>
      <c r="M5160" s="12" t="s">
        <v>583</v>
      </c>
      <c r="N5160" s="40"/>
      <c r="O5160" s="40"/>
      <c r="P5160" s="40"/>
      <c r="Q5160" s="40"/>
      <c r="R5160" s="39"/>
      <c r="S5160" s="39"/>
      <c r="T5160" s="39"/>
      <c r="U5160" s="40"/>
      <c r="V5160" s="39"/>
      <c r="W5160" s="69"/>
      <c r="X5160" s="12"/>
      <c r="Y5160" t="s">
        <v>40</v>
      </c>
      <c r="AA5160">
        <v>552744</v>
      </c>
      <c r="AB5160" t="b">
        <f>if((W5160=""),false,true)</f>
        <v>0</v>
      </c>
      <c r="AD5160" s="8"/>
    </row>
    <row r="5161" ht="14.25" customHeight="1">
      <c r="A5161" s="13">
        <v>62</v>
      </c>
      <c r="B5161" s="67" t="s">
        <v>763</v>
      </c>
      <c r="C5161" s="7" t="s">
        <v>5732</v>
      </c>
      <c r="D5161" s="7" t="s">
        <v>5733</v>
      </c>
      <c r="E5161" s="7" t="s">
        <v>5734</v>
      </c>
      <c r="F5161" s="41" t="s">
        <v>238</v>
      </c>
      <c r="G5161" s="41" t="s">
        <v>239</v>
      </c>
      <c r="H5161" s="65">
        <v>8.09</v>
      </c>
      <c r="I5161" t="s">
        <v>431</v>
      </c>
      <c r="J5161" s="12"/>
      <c r="K5161" s="7"/>
      <c r="L5161" s="46" t="str">
        <f>((I5161&amp;A5161)&amp;"-")&amp;B5161</f>
        <v>ONSC62-7-</v>
      </c>
      <c r="M5161" s="12" t="s">
        <v>583</v>
      </c>
      <c r="N5161" s="40"/>
      <c r="O5161" s="40"/>
      <c r="P5161" s="40"/>
      <c r="Q5161" s="40"/>
      <c r="R5161" s="39"/>
      <c r="S5161" s="39"/>
      <c r="T5161" s="39"/>
      <c r="U5161" s="40"/>
      <c r="V5161" s="39"/>
      <c r="W5161" s="69"/>
      <c r="X5161" s="12"/>
      <c r="Y5161" t="s">
        <v>40</v>
      </c>
      <c r="AA5161">
        <v>552744</v>
      </c>
      <c r="AB5161" t="b">
        <f>if((W5161=""),false,true)</f>
        <v>0</v>
      </c>
      <c r="AD5161" s="8"/>
    </row>
    <row r="5162" ht="14.25" customHeight="1">
      <c r="A5162" s="13">
        <v>62</v>
      </c>
      <c r="B5162" s="67" t="s">
        <v>766</v>
      </c>
      <c r="C5162" s="7" t="s">
        <v>5732</v>
      </c>
      <c r="D5162" s="7" t="s">
        <v>5733</v>
      </c>
      <c r="E5162" s="7" t="s">
        <v>5734</v>
      </c>
      <c r="F5162" s="41" t="s">
        <v>731</v>
      </c>
      <c r="G5162" s="41" t="s">
        <v>767</v>
      </c>
      <c r="H5162" s="65">
        <v>3.52</v>
      </c>
      <c r="I5162" t="s">
        <v>431</v>
      </c>
      <c r="J5162" s="12"/>
      <c r="K5162" s="7"/>
      <c r="L5162" s="46" t="str">
        <f>((I5162&amp;A5162)&amp;"-")&amp;B5162</f>
        <v>ONSC62-10-</v>
      </c>
      <c r="M5162" s="12" t="s">
        <v>583</v>
      </c>
      <c r="N5162" s="40"/>
      <c r="O5162" s="40"/>
      <c r="P5162" s="40"/>
      <c r="Q5162" s="40"/>
      <c r="R5162" s="39"/>
      <c r="S5162" s="39"/>
      <c r="T5162" s="39"/>
      <c r="U5162" s="40"/>
      <c r="V5162" s="39"/>
      <c r="W5162" s="69"/>
      <c r="X5162" s="12"/>
      <c r="Y5162" t="s">
        <v>40</v>
      </c>
      <c r="AA5162">
        <v>552744</v>
      </c>
      <c r="AB5162" t="b">
        <f>if((W5162=""),false,true)</f>
        <v>0</v>
      </c>
      <c r="AD5162" s="8"/>
    </row>
    <row r="5163" ht="14.25" customHeight="1">
      <c r="A5163" s="13">
        <v>64</v>
      </c>
      <c r="B5163" s="67" t="s">
        <v>1684</v>
      </c>
      <c r="C5163" s="7" t="s">
        <v>5735</v>
      </c>
      <c r="D5163" s="7" t="s">
        <v>5733</v>
      </c>
      <c r="E5163" s="7" t="s">
        <v>5734</v>
      </c>
      <c r="F5163" s="41" t="s">
        <v>689</v>
      </c>
      <c r="G5163" s="41" t="s">
        <v>762</v>
      </c>
      <c r="H5163" s="65">
        <v>3.59</v>
      </c>
      <c r="I5163" t="s">
        <v>431</v>
      </c>
      <c r="J5163" s="12"/>
      <c r="K5163" s="7"/>
      <c r="L5163" s="46" t="str">
        <f>((I5163&amp;A5163)&amp;"-")&amp;B5163</f>
        <v>ONSC64-1-</v>
      </c>
      <c r="M5163" s="12" t="s">
        <v>583</v>
      </c>
      <c r="N5163" s="40"/>
      <c r="O5163" s="40"/>
      <c r="P5163" s="40"/>
      <c r="Q5163" s="40"/>
      <c r="R5163" s="39"/>
      <c r="S5163" s="39"/>
      <c r="T5163" s="39"/>
      <c r="U5163" s="40"/>
      <c r="V5163" s="39"/>
      <c r="W5163" s="69"/>
      <c r="X5163" s="12"/>
      <c r="Y5163" t="s">
        <v>40</v>
      </c>
      <c r="AA5163">
        <v>552744</v>
      </c>
      <c r="AB5163" t="b">
        <f>if((W5163=""),false,true)</f>
        <v>0</v>
      </c>
      <c r="AD5163" s="8"/>
    </row>
    <row r="5164" ht="14.25" customHeight="1">
      <c r="A5164" s="13">
        <v>64</v>
      </c>
      <c r="B5164" s="67" t="s">
        <v>425</v>
      </c>
      <c r="C5164" s="7" t="s">
        <v>5735</v>
      </c>
      <c r="D5164" s="7" t="s">
        <v>5733</v>
      </c>
      <c r="E5164" s="7" t="s">
        <v>5734</v>
      </c>
      <c r="F5164" s="41" t="s">
        <v>1603</v>
      </c>
      <c r="G5164" s="41" t="s">
        <v>1604</v>
      </c>
      <c r="H5164" s="65">
        <v>7.6</v>
      </c>
      <c r="I5164" t="s">
        <v>431</v>
      </c>
      <c r="J5164" s="12"/>
      <c r="K5164" s="7"/>
      <c r="L5164" s="46" t="str">
        <f>((I5164&amp;A5164)&amp;"-")&amp;B5164</f>
        <v>ONSC64-2-</v>
      </c>
      <c r="M5164" s="12" t="s">
        <v>583</v>
      </c>
      <c r="N5164" s="40"/>
      <c r="O5164" s="40"/>
      <c r="P5164" s="40"/>
      <c r="Q5164" s="40"/>
      <c r="R5164" s="39"/>
      <c r="S5164" s="39"/>
      <c r="T5164" s="39"/>
      <c r="U5164" s="40"/>
      <c r="V5164" s="39"/>
      <c r="W5164" s="69"/>
      <c r="X5164" s="12"/>
      <c r="Y5164" t="s">
        <v>40</v>
      </c>
      <c r="AA5164">
        <v>552744</v>
      </c>
      <c r="AB5164" t="b">
        <f>if((W5164=""),false,true)</f>
        <v>0</v>
      </c>
      <c r="AD5164" s="8"/>
    </row>
    <row r="5165" ht="14.25" customHeight="1">
      <c r="A5165" s="13">
        <v>64</v>
      </c>
      <c r="B5165" s="67" t="s">
        <v>1192</v>
      </c>
      <c r="C5165" s="7" t="s">
        <v>5735</v>
      </c>
      <c r="D5165" s="7" t="s">
        <v>5733</v>
      </c>
      <c r="E5165" s="7" t="s">
        <v>5734</v>
      </c>
      <c r="F5165" s="41" t="s">
        <v>1603</v>
      </c>
      <c r="G5165" s="41" t="s">
        <v>1604</v>
      </c>
      <c r="H5165" s="65">
        <v>6.88</v>
      </c>
      <c r="I5165" t="s">
        <v>431</v>
      </c>
      <c r="J5165" s="12"/>
      <c r="K5165" s="7"/>
      <c r="L5165" s="46" t="str">
        <f>((I5165&amp;A5165)&amp;"-")&amp;B5165</f>
        <v>ONSC64-3-</v>
      </c>
      <c r="M5165" s="12" t="s">
        <v>583</v>
      </c>
      <c r="N5165" s="40"/>
      <c r="O5165" s="40"/>
      <c r="P5165" s="40"/>
      <c r="Q5165" s="40"/>
      <c r="R5165" s="39"/>
      <c r="S5165" s="39"/>
      <c r="T5165" s="39"/>
      <c r="U5165" s="40"/>
      <c r="V5165" s="39"/>
      <c r="W5165" s="69"/>
      <c r="X5165" s="12"/>
      <c r="Y5165" t="s">
        <v>40</v>
      </c>
      <c r="AA5165">
        <v>552744</v>
      </c>
      <c r="AB5165" t="b">
        <f>if((W5165=""),false,true)</f>
        <v>0</v>
      </c>
      <c r="AD5165" s="8"/>
    </row>
    <row r="5166" ht="14.25" customHeight="1">
      <c r="A5166" s="13">
        <v>64</v>
      </c>
      <c r="B5166" s="67" t="s">
        <v>763</v>
      </c>
      <c r="C5166" s="7" t="s">
        <v>5735</v>
      </c>
      <c r="D5166" s="7" t="s">
        <v>5733</v>
      </c>
      <c r="E5166" s="7" t="s">
        <v>5734</v>
      </c>
      <c r="F5166" s="41" t="s">
        <v>1603</v>
      </c>
      <c r="G5166" s="41" t="s">
        <v>1604</v>
      </c>
      <c r="H5166" s="65">
        <v>7.54</v>
      </c>
      <c r="I5166" t="s">
        <v>431</v>
      </c>
      <c r="J5166" s="12"/>
      <c r="K5166" s="7"/>
      <c r="L5166" s="46" t="str">
        <f>((I5166&amp;A5166)&amp;"-")&amp;B5166</f>
        <v>ONSC64-7-</v>
      </c>
      <c r="M5166" s="12" t="s">
        <v>583</v>
      </c>
      <c r="N5166" s="40"/>
      <c r="O5166" s="40"/>
      <c r="P5166" s="40"/>
      <c r="Q5166" s="40"/>
      <c r="R5166" s="39"/>
      <c r="S5166" s="39"/>
      <c r="T5166" s="39"/>
      <c r="U5166" s="40"/>
      <c r="V5166" s="39"/>
      <c r="W5166" s="69"/>
      <c r="X5166" s="12"/>
      <c r="Y5166" t="s">
        <v>40</v>
      </c>
      <c r="AA5166">
        <v>552744</v>
      </c>
      <c r="AB5166" t="b">
        <f>if((W5166=""),false,true)</f>
        <v>0</v>
      </c>
      <c r="AD5166" s="8"/>
    </row>
    <row r="5167" ht="14.25" customHeight="1">
      <c r="A5167" s="13">
        <v>64</v>
      </c>
      <c r="B5167" s="67" t="s">
        <v>1685</v>
      </c>
      <c r="C5167" s="7" t="s">
        <v>5735</v>
      </c>
      <c r="D5167" s="7" t="s">
        <v>5733</v>
      </c>
      <c r="E5167" s="7" t="s">
        <v>5734</v>
      </c>
      <c r="F5167" s="41" t="s">
        <v>1281</v>
      </c>
      <c r="G5167" s="41" t="s">
        <v>1282</v>
      </c>
      <c r="H5167" s="65">
        <v>7.76</v>
      </c>
      <c r="I5167" t="s">
        <v>431</v>
      </c>
      <c r="J5167" s="12"/>
      <c r="K5167" s="7"/>
      <c r="L5167" s="46" t="str">
        <f>((I5167&amp;A5167)&amp;"-")&amp;B5167</f>
        <v>ONSC64-5-</v>
      </c>
      <c r="M5167" s="12" t="s">
        <v>583</v>
      </c>
      <c r="N5167" s="40"/>
      <c r="O5167" s="40"/>
      <c r="P5167" s="40"/>
      <c r="Q5167" s="40"/>
      <c r="R5167" s="39"/>
      <c r="S5167" s="39"/>
      <c r="T5167" s="39"/>
      <c r="U5167" s="40"/>
      <c r="V5167" s="39"/>
      <c r="W5167" s="69"/>
      <c r="X5167" s="12"/>
      <c r="Y5167" t="s">
        <v>40</v>
      </c>
      <c r="AA5167">
        <v>552744</v>
      </c>
      <c r="AB5167" t="b">
        <f>if((W5167=""),false,true)</f>
        <v>0</v>
      </c>
      <c r="AD5167" s="8"/>
    </row>
    <row r="5168" ht="14.25" customHeight="1">
      <c r="A5168" s="13">
        <v>64</v>
      </c>
      <c r="B5168" s="67" t="s">
        <v>764</v>
      </c>
      <c r="C5168" s="7" t="s">
        <v>5735</v>
      </c>
      <c r="D5168" s="7" t="s">
        <v>5733</v>
      </c>
      <c r="E5168" s="7" t="s">
        <v>5734</v>
      </c>
      <c r="F5168" s="41" t="s">
        <v>715</v>
      </c>
      <c r="G5168" s="41" t="s">
        <v>716</v>
      </c>
      <c r="H5168" s="65">
        <v>1.07</v>
      </c>
      <c r="I5168" t="s">
        <v>431</v>
      </c>
      <c r="J5168" s="12"/>
      <c r="K5168" s="7"/>
      <c r="L5168" s="46" t="str">
        <f>((I5168&amp;A5168)&amp;"-")&amp;B5168</f>
        <v>ONSC64-6-</v>
      </c>
      <c r="M5168" s="12" t="s">
        <v>583</v>
      </c>
      <c r="N5168" s="40"/>
      <c r="O5168" s="40"/>
      <c r="P5168" s="40"/>
      <c r="Q5168" s="40"/>
      <c r="R5168" s="39"/>
      <c r="S5168" s="39"/>
      <c r="T5168" s="39"/>
      <c r="U5168" s="40"/>
      <c r="V5168" s="39"/>
      <c r="W5168" s="69"/>
      <c r="X5168" s="12"/>
      <c r="Y5168" t="s">
        <v>40</v>
      </c>
      <c r="AA5168">
        <v>552744</v>
      </c>
      <c r="AB5168" t="b">
        <f>if((W5168=""),false,true)</f>
        <v>0</v>
      </c>
      <c r="AD5168" s="8"/>
    </row>
    <row r="5169" ht="14.25" customHeight="1">
      <c r="A5169" s="38">
        <v>907</v>
      </c>
      <c r="B5169" s="44" t="s">
        <v>1953</v>
      </c>
      <c r="C5169" s="46" t="s">
        <v>1954</v>
      </c>
      <c r="D5169" s="7" t="s">
        <v>5733</v>
      </c>
      <c r="E5169" s="7" t="s">
        <v>5734</v>
      </c>
      <c r="F5169" s="41" t="s">
        <v>48</v>
      </c>
      <c r="G5169" s="41" t="s">
        <v>49</v>
      </c>
      <c r="H5169" s="65">
        <v>0.9989</v>
      </c>
      <c r="I5169" t="s">
        <v>37</v>
      </c>
      <c r="K5169" s="46" t="s">
        <v>43</v>
      </c>
      <c r="L5169" s="46" t="s">
        <v>1955</v>
      </c>
      <c r="M5169" t="s">
        <v>583</v>
      </c>
      <c r="N5169" s="40"/>
      <c r="O5169" s="40"/>
      <c r="P5169" s="40"/>
      <c r="Q5169" s="40"/>
      <c r="R5169" s="39"/>
      <c r="S5169" s="39"/>
      <c r="T5169" s="39"/>
      <c r="U5169" s="40"/>
      <c r="V5169" s="39"/>
      <c r="W5169" s="69"/>
      <c r="Y5169" t="s">
        <v>40</v>
      </c>
      <c r="AA5169">
        <v>552744</v>
      </c>
      <c r="AB5169" t="b">
        <f>if((W5169=""),false,true)</f>
        <v>0</v>
      </c>
      <c r="AD5169" s="8"/>
    </row>
    <row r="5170" ht="14.25" customHeight="1">
      <c r="A5170" s="38">
        <v>964</v>
      </c>
      <c r="B5170" s="46" t="s">
        <v>1737</v>
      </c>
      <c r="C5170" s="46" t="s">
        <v>5736</v>
      </c>
      <c r="D5170" s="46" t="s">
        <v>5733</v>
      </c>
      <c r="E5170" s="46" t="s">
        <v>5734</v>
      </c>
      <c r="F5170" s="41" t="s">
        <v>48</v>
      </c>
      <c r="G5170" s="41" t="s">
        <v>49</v>
      </c>
      <c r="H5170" s="65">
        <v>1.0454273</v>
      </c>
      <c r="I5170" t="s">
        <v>37</v>
      </c>
      <c r="K5170" s="46" t="s">
        <v>43</v>
      </c>
      <c r="L5170" s="46" t="s">
        <v>5737</v>
      </c>
      <c r="M5170" t="s">
        <v>583</v>
      </c>
      <c r="N5170" s="40"/>
      <c r="O5170" s="56"/>
      <c r="P5170" s="56"/>
      <c r="Q5170" s="56"/>
      <c r="R5170" s="39"/>
      <c r="S5170" s="39"/>
      <c r="T5170" s="39"/>
      <c r="U5170" s="40"/>
      <c r="V5170" s="39"/>
      <c r="W5170" s="69"/>
      <c r="Y5170" t="s">
        <v>40</v>
      </c>
      <c r="AA5170">
        <v>552744</v>
      </c>
      <c r="AB5170" t="b">
        <v>0</v>
      </c>
      <c r="AD5170" s="8"/>
    </row>
    <row r="5171" ht="14.25" customHeight="1">
      <c r="A5171" s="38">
        <v>210</v>
      </c>
      <c r="B5171" s="44" t="s">
        <v>5738</v>
      </c>
      <c r="C5171" s="46" t="s">
        <v>3480</v>
      </c>
      <c r="D5171" s="46" t="s">
        <v>5739</v>
      </c>
      <c r="E5171" s="46" t="s">
        <v>5740</v>
      </c>
      <c r="F5171" s="41" t="s">
        <v>429</v>
      </c>
      <c r="G5171" s="41" t="s">
        <v>430</v>
      </c>
      <c r="H5171" s="65">
        <v>3.94</v>
      </c>
      <c r="I5171" t="s">
        <v>1720</v>
      </c>
      <c r="K5171" s="46" t="s">
        <v>3482</v>
      </c>
      <c r="L5171" s="46" t="str">
        <f>((I5171&amp;A5171)&amp;"-")&amp;B5171</f>
        <v>UC210-39-</v>
      </c>
      <c r="M5171" t="s">
        <v>583</v>
      </c>
      <c r="N5171" s="40"/>
      <c r="O5171" s="40"/>
      <c r="P5171" s="40"/>
      <c r="Q5171" s="40"/>
      <c r="R5171" s="39"/>
      <c r="S5171" s="39"/>
      <c r="T5171" s="39"/>
      <c r="U5171" s="40"/>
      <c r="V5171" s="39"/>
      <c r="W5171" s="69"/>
      <c r="Y5171" t="s">
        <v>1004</v>
      </c>
      <c r="AA5171">
        <v>552744</v>
      </c>
      <c r="AB5171" t="b">
        <f>if((W5171=""),false,true)</f>
        <v>0</v>
      </c>
      <c r="AD5171" s="8"/>
    </row>
    <row r="5172" ht="14.25" customHeight="1">
      <c r="A5172" s="38">
        <v>210</v>
      </c>
      <c r="B5172" s="44" t="s">
        <v>5741</v>
      </c>
      <c r="C5172" s="46" t="s">
        <v>3480</v>
      </c>
      <c r="D5172" s="46" t="s">
        <v>5739</v>
      </c>
      <c r="E5172" s="46" t="s">
        <v>5740</v>
      </c>
      <c r="F5172" s="41" t="s">
        <v>429</v>
      </c>
      <c r="G5172" s="41" t="s">
        <v>430</v>
      </c>
      <c r="H5172" s="65">
        <v>4.65</v>
      </c>
      <c r="I5172" t="s">
        <v>1720</v>
      </c>
      <c r="K5172" s="46" t="s">
        <v>3482</v>
      </c>
      <c r="L5172" s="46" t="str">
        <f>((I5172&amp;A5172)&amp;"-")&amp;B5172</f>
        <v>UC210-40-</v>
      </c>
      <c r="M5172" t="s">
        <v>583</v>
      </c>
      <c r="N5172" s="40"/>
      <c r="O5172" s="40"/>
      <c r="P5172" s="40"/>
      <c r="Q5172" s="40"/>
      <c r="R5172" s="39"/>
      <c r="S5172" s="39"/>
      <c r="T5172" s="39"/>
      <c r="U5172" s="40"/>
      <c r="V5172" s="39"/>
      <c r="W5172" s="69"/>
      <c r="Y5172" t="s">
        <v>1004</v>
      </c>
      <c r="AA5172">
        <v>552744</v>
      </c>
      <c r="AB5172" t="b">
        <f>if((W5172=""),false,true)</f>
        <v>0</v>
      </c>
      <c r="AD5172" s="8"/>
    </row>
    <row r="5173" ht="14.25" customHeight="1">
      <c r="A5173" s="38">
        <v>210</v>
      </c>
      <c r="B5173" s="44" t="s">
        <v>2157</v>
      </c>
      <c r="C5173" s="46" t="s">
        <v>3480</v>
      </c>
      <c r="D5173" s="46" t="s">
        <v>5739</v>
      </c>
      <c r="E5173" s="46" t="s">
        <v>5740</v>
      </c>
      <c r="F5173" s="41" t="s">
        <v>434</v>
      </c>
      <c r="G5173" s="41" t="s">
        <v>435</v>
      </c>
      <c r="H5173" s="65">
        <v>4.3</v>
      </c>
      <c r="I5173" t="s">
        <v>1720</v>
      </c>
      <c r="K5173" s="46" t="s">
        <v>3482</v>
      </c>
      <c r="L5173" s="46" t="str">
        <f>((I5173&amp;A5173)&amp;"-")&amp;B5173</f>
        <v>UC210-13-</v>
      </c>
      <c r="M5173" t="s">
        <v>583</v>
      </c>
      <c r="N5173" s="40"/>
      <c r="O5173" s="40"/>
      <c r="P5173" s="40"/>
      <c r="Q5173" s="40"/>
      <c r="R5173" s="39"/>
      <c r="S5173" s="39"/>
      <c r="T5173" s="39"/>
      <c r="U5173" s="40"/>
      <c r="V5173" s="39"/>
      <c r="W5173" s="69"/>
      <c r="Y5173" t="s">
        <v>1004</v>
      </c>
      <c r="AA5173">
        <v>552744</v>
      </c>
      <c r="AB5173" t="b">
        <f>if((W5173=""),false,true)</f>
        <v>0</v>
      </c>
      <c r="AD5173" s="8"/>
    </row>
    <row r="5174" ht="14.25" customHeight="1">
      <c r="A5174" s="38">
        <v>210</v>
      </c>
      <c r="B5174" s="44" t="s">
        <v>5742</v>
      </c>
      <c r="C5174" s="46" t="s">
        <v>3480</v>
      </c>
      <c r="D5174" s="46" t="s">
        <v>5739</v>
      </c>
      <c r="E5174" s="46" t="s">
        <v>5740</v>
      </c>
      <c r="F5174" s="41" t="s">
        <v>434</v>
      </c>
      <c r="G5174" s="41" t="s">
        <v>435</v>
      </c>
      <c r="H5174" s="65">
        <v>4.56</v>
      </c>
      <c r="I5174" t="s">
        <v>1720</v>
      </c>
      <c r="K5174" s="46" t="s">
        <v>3482</v>
      </c>
      <c r="L5174" s="46" t="str">
        <f>((I5174&amp;A5174)&amp;"-")&amp;B5174</f>
        <v>UC210-14-</v>
      </c>
      <c r="M5174" t="s">
        <v>583</v>
      </c>
      <c r="N5174" s="40"/>
      <c r="O5174" s="40"/>
      <c r="P5174" s="40"/>
      <c r="Q5174" s="40"/>
      <c r="R5174" s="39"/>
      <c r="S5174" s="39"/>
      <c r="T5174" s="39"/>
      <c r="U5174" s="40"/>
      <c r="V5174" s="39"/>
      <c r="W5174" s="69"/>
      <c r="Y5174" t="s">
        <v>1004</v>
      </c>
      <c r="AA5174">
        <v>552744</v>
      </c>
      <c r="AB5174" t="b">
        <f>if((W5174=""),false,true)</f>
        <v>0</v>
      </c>
      <c r="AD5174" s="8"/>
    </row>
    <row r="5175" ht="14.25" customHeight="1">
      <c r="A5175" s="38">
        <v>1287</v>
      </c>
      <c r="B5175" s="46" t="s">
        <v>53</v>
      </c>
      <c r="C5175" s="46" t="s">
        <v>45</v>
      </c>
      <c r="D5175" s="46" t="s">
        <v>5743</v>
      </c>
      <c r="E5175" s="46" t="s">
        <v>5744</v>
      </c>
      <c r="F5175" t="s">
        <v>48</v>
      </c>
      <c r="G5175" s="46" t="s">
        <v>49</v>
      </c>
      <c r="H5175">
        <v>0.000398107171</v>
      </c>
      <c r="I5175" t="s">
        <v>37</v>
      </c>
      <c r="L5175" t="s">
        <v>50</v>
      </c>
      <c r="M5175" t="s">
        <v>39</v>
      </c>
      <c r="N5175" s="40"/>
      <c r="O5175" s="40"/>
      <c r="P5175" s="40"/>
      <c r="Q5175" s="40"/>
      <c r="R5175" s="39"/>
      <c r="S5175" s="39"/>
      <c r="T5175" s="39"/>
      <c r="U5175" s="40"/>
      <c r="V5175" s="39"/>
      <c r="W5175" s="69"/>
      <c r="Y5175" t="s">
        <v>294</v>
      </c>
      <c r="AA5175">
        <v>13698</v>
      </c>
      <c r="AB5175" s="46" t="b">
        <v>0</v>
      </c>
      <c r="AD5175" s="8"/>
    </row>
    <row r="5176" ht="14.25" customHeight="1">
      <c r="A5176" s="38">
        <v>1287</v>
      </c>
      <c r="B5176" s="46" t="s">
        <v>53</v>
      </c>
      <c r="C5176" s="46" t="s">
        <v>45</v>
      </c>
      <c r="D5176" s="46" t="s">
        <v>5745</v>
      </c>
      <c r="E5176" s="46" t="s">
        <v>5746</v>
      </c>
      <c r="F5176" t="s">
        <v>48</v>
      </c>
      <c r="G5176" s="46" t="s">
        <v>49</v>
      </c>
      <c r="H5176">
        <v>0.006760829754</v>
      </c>
      <c r="I5176" t="s">
        <v>37</v>
      </c>
      <c r="L5176" t="s">
        <v>50</v>
      </c>
      <c r="M5176" t="s">
        <v>39</v>
      </c>
      <c r="N5176" s="40"/>
      <c r="O5176" s="40"/>
      <c r="P5176" s="40"/>
      <c r="Q5176" s="40"/>
      <c r="R5176" s="39"/>
      <c r="S5176" s="39"/>
      <c r="T5176" s="39"/>
      <c r="U5176" s="40"/>
      <c r="V5176" s="39"/>
      <c r="W5176" s="69"/>
      <c r="Y5176" t="s">
        <v>40</v>
      </c>
      <c r="AA5176">
        <v>5632</v>
      </c>
      <c r="AB5176" s="46" t="b">
        <v>0</v>
      </c>
      <c r="AD5176" s="8"/>
    </row>
    <row r="5177" ht="14.25" customHeight="1">
      <c r="A5177" s="38">
        <v>1268</v>
      </c>
      <c r="B5177" s="46" t="s">
        <v>3548</v>
      </c>
      <c r="C5177" s="46" t="s">
        <v>3549</v>
      </c>
      <c r="D5177" s="46" t="s">
        <v>5747</v>
      </c>
      <c r="E5177" s="46" t="s">
        <v>5748</v>
      </c>
      <c r="F5177" s="7" t="s">
        <v>1281</v>
      </c>
      <c r="G5177" s="7" t="s">
        <v>2411</v>
      </c>
      <c r="H5177">
        <v>0.308902871668026</v>
      </c>
      <c r="I5177" t="s">
        <v>37</v>
      </c>
      <c r="K5177" t="s">
        <v>43</v>
      </c>
      <c r="L5177" t="s">
        <v>3553</v>
      </c>
      <c r="M5177" t="s">
        <v>39</v>
      </c>
      <c r="N5177" s="40"/>
      <c r="O5177" s="40"/>
      <c r="P5177" s="40"/>
      <c r="Q5177" s="40"/>
      <c r="R5177" s="39"/>
      <c r="S5177" s="39"/>
      <c r="T5177" s="39"/>
      <c r="U5177" s="40"/>
      <c r="V5177" s="39"/>
      <c r="W5177" s="69"/>
      <c r="Y5177" t="s">
        <v>40</v>
      </c>
      <c r="AA5177">
        <v>2792</v>
      </c>
      <c r="AB5177" s="46" t="b">
        <f>if((W5177=""),false,true)</f>
        <v>0</v>
      </c>
      <c r="AD5177" s="8"/>
    </row>
    <row r="5178" ht="14.25" customHeight="1">
      <c r="A5178" s="38">
        <v>1287</v>
      </c>
      <c r="B5178" s="46" t="s">
        <v>53</v>
      </c>
      <c r="C5178" s="46" t="s">
        <v>45</v>
      </c>
      <c r="D5178" s="46" t="s">
        <v>5749</v>
      </c>
      <c r="E5178" s="46" t="s">
        <v>5750</v>
      </c>
      <c r="F5178" t="s">
        <v>48</v>
      </c>
      <c r="G5178" s="46" t="s">
        <v>49</v>
      </c>
      <c r="H5178">
        <v>0.022387211386</v>
      </c>
      <c r="I5178" t="s">
        <v>37</v>
      </c>
      <c r="L5178" t="s">
        <v>50</v>
      </c>
      <c r="M5178" t="s">
        <v>39</v>
      </c>
      <c r="N5178" s="40"/>
      <c r="O5178" s="40"/>
      <c r="P5178" s="40"/>
      <c r="Q5178" s="40"/>
      <c r="R5178" s="39"/>
      <c r="S5178" s="39"/>
      <c r="T5178" s="39"/>
      <c r="U5178" s="40"/>
      <c r="V5178" s="39"/>
      <c r="W5178" s="69"/>
      <c r="Y5178" t="s">
        <v>40</v>
      </c>
      <c r="AA5178">
        <v>10437527</v>
      </c>
      <c r="AB5178" s="46" t="b">
        <v>0</v>
      </c>
      <c r="AD5178" s="8"/>
    </row>
    <row r="5179" ht="14.25" customHeight="1">
      <c r="A5179" s="38">
        <v>1287</v>
      </c>
      <c r="B5179" s="46" t="s">
        <v>53</v>
      </c>
      <c r="C5179" s="46" t="s">
        <v>45</v>
      </c>
      <c r="D5179" s="46" t="s">
        <v>5751</v>
      </c>
      <c r="E5179" s="46" t="s">
        <v>5752</v>
      </c>
      <c r="F5179" t="s">
        <v>48</v>
      </c>
      <c r="G5179" s="46" t="s">
        <v>49</v>
      </c>
      <c r="H5179">
        <v>0.007079457844</v>
      </c>
      <c r="I5179" t="s">
        <v>37</v>
      </c>
      <c r="L5179" t="s">
        <v>50</v>
      </c>
      <c r="M5179" t="s">
        <v>39</v>
      </c>
      <c r="N5179" s="40"/>
      <c r="O5179" s="40"/>
      <c r="P5179" s="40"/>
      <c r="Q5179" s="40"/>
      <c r="R5179" s="39"/>
      <c r="S5179" s="39"/>
      <c r="T5179" s="39"/>
      <c r="U5179" s="40"/>
      <c r="V5179" s="39"/>
      <c r="W5179" s="69"/>
      <c r="Y5179" t="s">
        <v>294</v>
      </c>
      <c r="AA5179">
        <v>10534</v>
      </c>
      <c r="AB5179" s="46" t="b">
        <v>0</v>
      </c>
      <c r="AD5179" s="8"/>
    </row>
    <row r="5180" ht="14.25" customHeight="1">
      <c r="A5180" s="38">
        <v>1287</v>
      </c>
      <c r="B5180" s="46" t="s">
        <v>53</v>
      </c>
      <c r="C5180" s="46" t="s">
        <v>45</v>
      </c>
      <c r="D5180" s="46" t="s">
        <v>5751</v>
      </c>
      <c r="E5180" s="46" t="s">
        <v>5752</v>
      </c>
      <c r="F5180" t="s">
        <v>48</v>
      </c>
      <c r="G5180" s="46" t="s">
        <v>49</v>
      </c>
      <c r="H5180">
        <v>0.007079457844</v>
      </c>
      <c r="I5180" t="s">
        <v>37</v>
      </c>
      <c r="L5180" t="s">
        <v>50</v>
      </c>
      <c r="M5180" t="s">
        <v>39</v>
      </c>
      <c r="N5180" s="40"/>
      <c r="O5180" s="40"/>
      <c r="P5180" s="40"/>
      <c r="Q5180" s="40"/>
      <c r="R5180" s="39"/>
      <c r="S5180" s="39"/>
      <c r="T5180" s="39"/>
      <c r="U5180" s="40"/>
      <c r="V5180" s="39"/>
      <c r="W5180" s="69"/>
      <c r="Y5180" t="s">
        <v>294</v>
      </c>
      <c r="AA5180">
        <v>10534</v>
      </c>
      <c r="AB5180" s="46" t="b">
        <v>0</v>
      </c>
      <c r="AD5180" s="8"/>
    </row>
    <row r="5181" ht="14.25" customHeight="1">
      <c r="A5181" s="38">
        <v>1287</v>
      </c>
      <c r="B5181" s="46" t="s">
        <v>53</v>
      </c>
      <c r="C5181" s="46" t="s">
        <v>45</v>
      </c>
      <c r="D5181" s="46" t="s">
        <v>5753</v>
      </c>
      <c r="E5181" s="46" t="s">
        <v>5754</v>
      </c>
      <c r="F5181" t="s">
        <v>48</v>
      </c>
      <c r="G5181" s="46" t="s">
        <v>49</v>
      </c>
      <c r="H5181">
        <v>0.000301995172</v>
      </c>
      <c r="I5181" t="s">
        <v>37</v>
      </c>
      <c r="L5181" t="s">
        <v>50</v>
      </c>
      <c r="M5181" t="s">
        <v>39</v>
      </c>
      <c r="N5181" s="40"/>
      <c r="O5181" s="40"/>
      <c r="P5181" s="40"/>
      <c r="Q5181" s="40"/>
      <c r="R5181" s="39"/>
      <c r="S5181" s="39"/>
      <c r="T5181" s="39"/>
      <c r="U5181" s="40"/>
      <c r="V5181" s="39"/>
      <c r="W5181" s="69"/>
      <c r="Y5181" t="s">
        <v>294</v>
      </c>
      <c r="AA5181">
        <v>8908</v>
      </c>
      <c r="AB5181" s="46" t="b">
        <v>0</v>
      </c>
      <c r="AD5181" s="8"/>
    </row>
    <row r="5182" ht="14.25" customHeight="1">
      <c r="A5182" s="38">
        <v>1287</v>
      </c>
      <c r="B5182" s="46" t="s">
        <v>53</v>
      </c>
      <c r="C5182" s="46" t="s">
        <v>45</v>
      </c>
      <c r="D5182" s="46" t="s">
        <v>5755</v>
      </c>
      <c r="E5182" s="46" t="s">
        <v>5756</v>
      </c>
      <c r="F5182" t="s">
        <v>48</v>
      </c>
      <c r="G5182" s="46" t="s">
        <v>49</v>
      </c>
      <c r="H5182">
        <v>0.131825673856</v>
      </c>
      <c r="I5182" t="s">
        <v>37</v>
      </c>
      <c r="L5182" t="s">
        <v>50</v>
      </c>
      <c r="M5182" t="s">
        <v>39</v>
      </c>
      <c r="N5182" s="40"/>
      <c r="O5182" s="40"/>
      <c r="P5182" s="40"/>
      <c r="Q5182" s="40"/>
      <c r="R5182" s="39"/>
      <c r="S5182" s="39"/>
      <c r="T5182" s="39"/>
      <c r="U5182" s="40"/>
      <c r="V5182" s="39"/>
      <c r="W5182" s="69"/>
      <c r="Y5182" t="s">
        <v>294</v>
      </c>
      <c r="AA5182">
        <v>9970</v>
      </c>
      <c r="AB5182" s="46" t="b">
        <v>0</v>
      </c>
      <c r="AD5182" s="8"/>
    </row>
    <row r="5183" ht="14.25" customHeight="1">
      <c r="A5183" s="38">
        <v>1287</v>
      </c>
      <c r="B5183" s="46" t="s">
        <v>53</v>
      </c>
      <c r="C5183" s="46" t="s">
        <v>45</v>
      </c>
      <c r="D5183" s="46" t="s">
        <v>5757</v>
      </c>
      <c r="E5183" s="46" t="s">
        <v>5758</v>
      </c>
      <c r="F5183" t="s">
        <v>48</v>
      </c>
      <c r="G5183" s="46" t="s">
        <v>49</v>
      </c>
      <c r="H5183">
        <v>0.000660693448</v>
      </c>
      <c r="I5183" t="s">
        <v>37</v>
      </c>
      <c r="L5183" t="s">
        <v>50</v>
      </c>
      <c r="M5183" t="s">
        <v>39</v>
      </c>
      <c r="N5183" s="40"/>
      <c r="O5183" s="40"/>
      <c r="P5183" s="40"/>
      <c r="Q5183" s="40"/>
      <c r="R5183" s="39"/>
      <c r="S5183" s="39"/>
      <c r="T5183" s="39"/>
      <c r="U5183" s="40"/>
      <c r="V5183" s="39"/>
      <c r="W5183" s="69"/>
      <c r="Y5183" t="s">
        <v>294</v>
      </c>
      <c r="AA5183">
        <v>11857</v>
      </c>
      <c r="AB5183" s="46" t="b">
        <v>0</v>
      </c>
      <c r="AD5183" s="8"/>
    </row>
    <row r="5184" ht="14.25" customHeight="1">
      <c r="A5184" s="38">
        <v>1287</v>
      </c>
      <c r="B5184" s="46" t="s">
        <v>53</v>
      </c>
      <c r="C5184" s="46" t="s">
        <v>45</v>
      </c>
      <c r="D5184" s="46" t="s">
        <v>5759</v>
      </c>
      <c r="E5184" s="46" t="s">
        <v>5760</v>
      </c>
      <c r="F5184" t="s">
        <v>48</v>
      </c>
      <c r="G5184" s="46" t="s">
        <v>49</v>
      </c>
      <c r="H5184">
        <v>0.000676082975</v>
      </c>
      <c r="I5184" t="s">
        <v>37</v>
      </c>
      <c r="L5184" t="s">
        <v>50</v>
      </c>
      <c r="M5184" t="s">
        <v>39</v>
      </c>
      <c r="N5184" s="40"/>
      <c r="O5184" s="40"/>
      <c r="P5184" s="40"/>
      <c r="Q5184" s="40"/>
      <c r="R5184" s="39"/>
      <c r="S5184" s="39"/>
      <c r="T5184" s="39"/>
      <c r="U5184" s="40"/>
      <c r="V5184" s="39"/>
      <c r="W5184" s="69"/>
      <c r="Y5184" t="s">
        <v>40</v>
      </c>
      <c r="AA5184">
        <v>10438576</v>
      </c>
      <c r="AB5184" s="46" t="b">
        <v>0</v>
      </c>
      <c r="AD5184" s="8"/>
    </row>
    <row r="5185" ht="14.25" customHeight="1">
      <c r="A5185" s="38">
        <v>1268</v>
      </c>
      <c r="B5185" s="46" t="s">
        <v>3548</v>
      </c>
      <c r="C5185" s="46" t="s">
        <v>3549</v>
      </c>
      <c r="D5185" s="46" t="s">
        <v>695</v>
      </c>
      <c r="E5185" s="46" t="s">
        <v>696</v>
      </c>
      <c r="F5185" s="7" t="s">
        <v>1281</v>
      </c>
      <c r="G5185" s="7" t="s">
        <v>2411</v>
      </c>
      <c r="H5185">
        <v>0.5736125545034</v>
      </c>
      <c r="I5185" t="s">
        <v>37</v>
      </c>
      <c r="K5185" t="s">
        <v>3552</v>
      </c>
      <c r="L5185" t="s">
        <v>3553</v>
      </c>
      <c r="M5185" t="s">
        <v>39</v>
      </c>
      <c r="N5185" s="40"/>
      <c r="O5185" s="40"/>
      <c r="P5185" s="40"/>
      <c r="Q5185" s="40"/>
      <c r="R5185" s="39"/>
      <c r="S5185" s="39"/>
      <c r="T5185" s="39"/>
      <c r="U5185" s="40"/>
      <c r="V5185" s="39"/>
      <c r="W5185" s="69"/>
      <c r="Y5185" t="s">
        <v>40</v>
      </c>
      <c r="AA5185">
        <v>7787</v>
      </c>
      <c r="AB5185" s="46" t="b">
        <f>if((W5185=""),false,true)</f>
        <v>0</v>
      </c>
      <c r="AD5185" s="8"/>
    </row>
    <row r="5186" ht="14.25" customHeight="1">
      <c r="A5186" s="38">
        <v>1287</v>
      </c>
      <c r="B5186" s="46" t="s">
        <v>53</v>
      </c>
      <c r="C5186" s="46" t="s">
        <v>45</v>
      </c>
      <c r="D5186" s="46" t="s">
        <v>695</v>
      </c>
      <c r="E5186" s="46" t="s">
        <v>696</v>
      </c>
      <c r="F5186" t="s">
        <v>48</v>
      </c>
      <c r="G5186" s="46" t="s">
        <v>49</v>
      </c>
      <c r="H5186">
        <v>0.000794328235</v>
      </c>
      <c r="I5186" t="s">
        <v>37</v>
      </c>
      <c r="L5186" t="s">
        <v>50</v>
      </c>
      <c r="M5186" t="s">
        <v>39</v>
      </c>
      <c r="N5186" s="40"/>
      <c r="O5186" s="40"/>
      <c r="P5186" s="40"/>
      <c r="Q5186" s="40"/>
      <c r="R5186" s="39"/>
      <c r="S5186" s="39"/>
      <c r="T5186" s="39"/>
      <c r="U5186" s="40"/>
      <c r="V5186" s="39"/>
      <c r="W5186" s="69"/>
      <c r="Y5186" t="s">
        <v>294</v>
      </c>
      <c r="AA5186">
        <v>7787</v>
      </c>
      <c r="AB5186" s="46" t="b">
        <v>0</v>
      </c>
      <c r="AD5186" s="8"/>
    </row>
    <row r="5187" ht="14.25" customHeight="1">
      <c r="A5187" s="38">
        <v>1287</v>
      </c>
      <c r="B5187" s="46" t="s">
        <v>174</v>
      </c>
      <c r="C5187" s="46" t="s">
        <v>45</v>
      </c>
      <c r="D5187" s="46" t="s">
        <v>695</v>
      </c>
      <c r="E5187" s="46" t="s">
        <v>696</v>
      </c>
      <c r="F5187" t="s">
        <v>48</v>
      </c>
      <c r="G5187" s="46" t="s">
        <v>49</v>
      </c>
      <c r="H5187">
        <v>0.000794328235</v>
      </c>
      <c r="I5187" t="s">
        <v>37</v>
      </c>
      <c r="L5187" t="s">
        <v>50</v>
      </c>
      <c r="M5187" t="s">
        <v>39</v>
      </c>
      <c r="N5187" s="40"/>
      <c r="O5187" s="40"/>
      <c r="P5187" s="40"/>
      <c r="Q5187" s="40"/>
      <c r="R5187" s="39"/>
      <c r="S5187" s="39"/>
      <c r="T5187" s="39"/>
      <c r="U5187" s="40"/>
      <c r="V5187" s="39"/>
      <c r="W5187" s="69"/>
      <c r="Y5187" t="s">
        <v>294</v>
      </c>
      <c r="AA5187">
        <v>7787</v>
      </c>
      <c r="AB5187" s="46" t="b">
        <v>0</v>
      </c>
      <c r="AD5187" s="8"/>
    </row>
    <row r="5188" ht="14.25" customHeight="1">
      <c r="A5188" s="38">
        <v>21</v>
      </c>
      <c r="B5188" s="44" t="s">
        <v>1371</v>
      </c>
      <c r="C5188" s="46" t="s">
        <v>1641</v>
      </c>
      <c r="D5188" s="46" t="s">
        <v>5761</v>
      </c>
      <c r="E5188" s="46" t="s">
        <v>5762</v>
      </c>
      <c r="F5188" s="41" t="s">
        <v>434</v>
      </c>
      <c r="G5188" s="41" t="s">
        <v>435</v>
      </c>
      <c r="H5188" s="65">
        <v>8.29</v>
      </c>
      <c r="I5188" t="s">
        <v>431</v>
      </c>
      <c r="K5188" s="46"/>
      <c r="L5188" s="46" t="str">
        <f>((I5188&amp;A5188)&amp;"-")&amp;B5188</f>
        <v>ONSC21-12-</v>
      </c>
      <c r="M5188" t="s">
        <v>1191</v>
      </c>
      <c r="N5188" s="40"/>
      <c r="O5188" s="40"/>
      <c r="P5188" s="40"/>
      <c r="Q5188" s="40"/>
      <c r="R5188" s="39"/>
      <c r="S5188" s="39"/>
      <c r="T5188" s="39"/>
      <c r="U5188" s="40"/>
      <c r="V5188" s="39"/>
      <c r="W5188" s="69"/>
      <c r="Y5188" t="s">
        <v>294</v>
      </c>
      <c r="AA5188">
        <v>15443</v>
      </c>
      <c r="AB5188" t="b">
        <f>if((W5188=""),false,true)</f>
        <v>0</v>
      </c>
      <c r="AD5188" s="8"/>
    </row>
    <row r="5189" ht="14.25" customHeight="1">
      <c r="A5189" s="38">
        <v>22</v>
      </c>
      <c r="B5189" s="44" t="s">
        <v>765</v>
      </c>
      <c r="C5189" s="46" t="s">
        <v>1841</v>
      </c>
      <c r="D5189" s="46" t="s">
        <v>5763</v>
      </c>
      <c r="E5189" s="46" t="s">
        <v>5764</v>
      </c>
      <c r="F5189" s="41" t="s">
        <v>434</v>
      </c>
      <c r="G5189" s="41" t="s">
        <v>435</v>
      </c>
      <c r="H5189" s="65">
        <v>8.06</v>
      </c>
      <c r="I5189" t="s">
        <v>431</v>
      </c>
      <c r="K5189" s="46"/>
      <c r="L5189" s="46" t="str">
        <f>((I5189&amp;A5189)&amp;"-")&amp;B5189</f>
        <v>ONSC22-8-</v>
      </c>
      <c r="M5189" t="s">
        <v>583</v>
      </c>
      <c r="N5189" s="40"/>
      <c r="O5189" s="40"/>
      <c r="P5189" s="40"/>
      <c r="Q5189" s="40"/>
      <c r="R5189" s="39"/>
      <c r="S5189" s="39"/>
      <c r="T5189" s="39"/>
      <c r="U5189" s="40"/>
      <c r="V5189" s="39"/>
      <c r="W5189" s="69"/>
      <c r="Y5189" t="s">
        <v>294</v>
      </c>
      <c r="AA5189">
        <v>7135</v>
      </c>
      <c r="AB5189" t="b">
        <f>if((W5189=""),false,true)</f>
        <v>0</v>
      </c>
      <c r="AD5189" s="8"/>
    </row>
    <row r="5190" ht="14.25" customHeight="1">
      <c r="A5190" s="38">
        <v>184</v>
      </c>
      <c r="B5190" s="46" t="s">
        <v>4740</v>
      </c>
      <c r="C5190" s="46" t="s">
        <v>5765</v>
      </c>
      <c r="D5190" s="46" t="s">
        <v>5763</v>
      </c>
      <c r="E5190" s="46" t="s">
        <v>5764</v>
      </c>
      <c r="F5190" s="41" t="s">
        <v>715</v>
      </c>
      <c r="G5190" s="41" t="s">
        <v>716</v>
      </c>
      <c r="H5190" s="65">
        <v>8.06</v>
      </c>
      <c r="I5190" t="s">
        <v>431</v>
      </c>
      <c r="K5190" s="46"/>
      <c r="L5190" s="46" t="str">
        <f>((I5190&amp;A5190)&amp;"-")&amp;B5190</f>
        <v>ONSC184-G</v>
      </c>
      <c r="M5190" t="s">
        <v>583</v>
      </c>
      <c r="N5190" s="40"/>
      <c r="R5190" s="39"/>
      <c r="S5190" s="39"/>
      <c r="T5190" s="39"/>
      <c r="U5190" s="40"/>
      <c r="V5190" s="39"/>
      <c r="W5190" s="69"/>
      <c r="Y5190" t="s">
        <v>40</v>
      </c>
      <c r="AA5190">
        <v>7135</v>
      </c>
      <c r="AB5190" t="b">
        <f>if((W5190=""),false,true)</f>
        <v>0</v>
      </c>
      <c r="AD5190" s="8"/>
    </row>
    <row r="5191" ht="14.25" customHeight="1">
      <c r="A5191" s="38">
        <v>932</v>
      </c>
      <c r="B5191" s="46" t="s">
        <v>5766</v>
      </c>
      <c r="C5191" s="46" t="s">
        <v>5767</v>
      </c>
      <c r="D5191" s="46" t="s">
        <v>5763</v>
      </c>
      <c r="E5191" s="46" t="s">
        <v>5764</v>
      </c>
      <c r="F5191" s="41" t="s">
        <v>48</v>
      </c>
      <c r="G5191" s="41" t="s">
        <v>49</v>
      </c>
      <c r="H5191" s="65">
        <v>0.0358901138</v>
      </c>
      <c r="I5191" t="s">
        <v>37</v>
      </c>
      <c r="K5191" s="46" t="s">
        <v>43</v>
      </c>
      <c r="L5191" s="46" t="s">
        <v>5768</v>
      </c>
      <c r="M5191" t="s">
        <v>583</v>
      </c>
      <c r="N5191" s="40"/>
      <c r="O5191" s="56"/>
      <c r="P5191" s="56"/>
      <c r="Q5191" s="56"/>
      <c r="R5191" s="39"/>
      <c r="S5191" s="39"/>
      <c r="T5191" s="39"/>
      <c r="U5191" s="40"/>
      <c r="V5191" s="39"/>
      <c r="W5191" s="69"/>
      <c r="Y5191" t="s">
        <v>40</v>
      </c>
      <c r="AA5191">
        <v>7135</v>
      </c>
      <c r="AB5191" t="b">
        <v>0</v>
      </c>
      <c r="AD5191" s="8"/>
    </row>
    <row r="5192" ht="14.25" customHeight="1">
      <c r="A5192" s="38">
        <v>1287</v>
      </c>
      <c r="B5192" s="46" t="s">
        <v>53</v>
      </c>
      <c r="C5192" s="46" t="s">
        <v>45</v>
      </c>
      <c r="D5192" s="46" t="s">
        <v>5763</v>
      </c>
      <c r="E5192" s="46" t="s">
        <v>5769</v>
      </c>
      <c r="F5192" t="s">
        <v>48</v>
      </c>
      <c r="G5192" s="46" t="s">
        <v>49</v>
      </c>
      <c r="H5192">
        <v>0.035481338923</v>
      </c>
      <c r="I5192" t="s">
        <v>37</v>
      </c>
      <c r="L5192" t="s">
        <v>50</v>
      </c>
      <c r="M5192" t="s">
        <v>39</v>
      </c>
      <c r="N5192" s="40"/>
      <c r="O5192" s="40"/>
      <c r="P5192" s="40"/>
      <c r="Q5192" s="40"/>
      <c r="R5192" s="39"/>
      <c r="S5192" s="39"/>
      <c r="T5192" s="39"/>
      <c r="U5192" s="40"/>
      <c r="V5192" s="39"/>
      <c r="W5192" s="69"/>
      <c r="Y5192" t="s">
        <v>40</v>
      </c>
      <c r="AA5192">
        <v>7135</v>
      </c>
      <c r="AB5192" s="46" t="b">
        <v>0</v>
      </c>
      <c r="AD5192" s="8"/>
    </row>
    <row r="5193" ht="14.25" customHeight="1">
      <c r="A5193" s="38">
        <v>22</v>
      </c>
      <c r="B5193" s="44" t="s">
        <v>766</v>
      </c>
      <c r="C5193" s="46" t="s">
        <v>1841</v>
      </c>
      <c r="D5193" s="46" t="s">
        <v>5770</v>
      </c>
      <c r="E5193" s="46" t="s">
        <v>5771</v>
      </c>
      <c r="F5193" s="41" t="s">
        <v>434</v>
      </c>
      <c r="G5193" s="41" t="s">
        <v>435</v>
      </c>
      <c r="H5193" s="65">
        <v>5.84</v>
      </c>
      <c r="I5193" t="s">
        <v>431</v>
      </c>
      <c r="K5193" s="46"/>
      <c r="L5193" s="46" t="str">
        <f>((I5193&amp;A5193)&amp;"-")&amp;B5193</f>
        <v>ONSC22-10-</v>
      </c>
      <c r="M5193" t="s">
        <v>583</v>
      </c>
      <c r="N5193" s="40"/>
      <c r="O5193" s="40"/>
      <c r="P5193" s="40"/>
      <c r="Q5193" s="40"/>
      <c r="R5193" s="39"/>
      <c r="S5193" s="39"/>
      <c r="T5193" s="39"/>
      <c r="U5193" s="40"/>
      <c r="V5193" s="39"/>
      <c r="W5193" s="69"/>
      <c r="Y5193" t="s">
        <v>294</v>
      </c>
      <c r="AA5193">
        <v>62903</v>
      </c>
      <c r="AB5193" t="b">
        <f>if((W5193=""),false,true)</f>
        <v>0</v>
      </c>
      <c r="AD5193" s="8"/>
    </row>
    <row r="5194" ht="14.25" customHeight="1">
      <c r="A5194" s="38">
        <v>1287</v>
      </c>
      <c r="B5194" s="46" t="s">
        <v>53</v>
      </c>
      <c r="C5194" s="46" t="s">
        <v>45</v>
      </c>
      <c r="D5194" s="46" t="s">
        <v>5772</v>
      </c>
      <c r="E5194" s="46" t="s">
        <v>5773</v>
      </c>
      <c r="F5194" t="s">
        <v>48</v>
      </c>
      <c r="G5194" s="46" t="s">
        <v>49</v>
      </c>
      <c r="H5194">
        <v>0.36307805477</v>
      </c>
      <c r="I5194" t="s">
        <v>37</v>
      </c>
      <c r="L5194" t="s">
        <v>50</v>
      </c>
      <c r="M5194" t="s">
        <v>39</v>
      </c>
      <c r="N5194" s="40"/>
      <c r="O5194" s="40"/>
      <c r="P5194" s="40"/>
      <c r="Q5194" s="40"/>
      <c r="R5194" s="39"/>
      <c r="S5194" s="39"/>
      <c r="T5194" s="39"/>
      <c r="U5194" s="40"/>
      <c r="V5194" s="39"/>
      <c r="W5194" s="69"/>
      <c r="Y5194" t="s">
        <v>294</v>
      </c>
      <c r="AA5194">
        <v>7678</v>
      </c>
      <c r="AB5194" s="46" t="b">
        <v>0</v>
      </c>
      <c r="AD5194" s="8"/>
    </row>
    <row r="5195" ht="14.25" customHeight="1">
      <c r="A5195" s="38">
        <v>1287</v>
      </c>
      <c r="B5195" s="46" t="s">
        <v>174</v>
      </c>
      <c r="C5195" s="46" t="s">
        <v>45</v>
      </c>
      <c r="D5195" s="46" t="s">
        <v>5772</v>
      </c>
      <c r="E5195" s="46" t="s">
        <v>5774</v>
      </c>
      <c r="F5195" t="s">
        <v>48</v>
      </c>
      <c r="G5195" s="46" t="s">
        <v>49</v>
      </c>
      <c r="H5195">
        <v>0.36307805477</v>
      </c>
      <c r="I5195" t="s">
        <v>37</v>
      </c>
      <c r="L5195" t="s">
        <v>50</v>
      </c>
      <c r="M5195" t="s">
        <v>39</v>
      </c>
      <c r="N5195" s="40"/>
      <c r="O5195" s="40"/>
      <c r="P5195" s="40"/>
      <c r="Q5195" s="40"/>
      <c r="R5195" s="39"/>
      <c r="S5195" s="39"/>
      <c r="T5195" s="39"/>
      <c r="U5195" s="40"/>
      <c r="V5195" s="39"/>
      <c r="W5195" s="69"/>
      <c r="Y5195" t="s">
        <v>294</v>
      </c>
      <c r="AA5195">
        <v>7678</v>
      </c>
      <c r="AB5195" s="46" t="b">
        <v>0</v>
      </c>
      <c r="AD5195" s="8"/>
    </row>
    <row r="5196" ht="14.25" customHeight="1">
      <c r="A5196" s="38">
        <v>1287</v>
      </c>
      <c r="B5196" s="46" t="s">
        <v>53</v>
      </c>
      <c r="C5196" s="46" t="s">
        <v>45</v>
      </c>
      <c r="D5196" s="46" t="s">
        <v>5775</v>
      </c>
      <c r="E5196" s="46" t="s">
        <v>5776</v>
      </c>
      <c r="F5196" t="s">
        <v>48</v>
      </c>
      <c r="G5196" s="46" t="s">
        <v>49</v>
      </c>
      <c r="H5196">
        <v>0.021379620895</v>
      </c>
      <c r="I5196" t="s">
        <v>37</v>
      </c>
      <c r="L5196" t="s">
        <v>50</v>
      </c>
      <c r="M5196" t="s">
        <v>39</v>
      </c>
      <c r="N5196" s="40"/>
      <c r="O5196" s="40"/>
      <c r="P5196" s="40"/>
      <c r="Q5196" s="40"/>
      <c r="R5196" s="39"/>
      <c r="S5196" s="39"/>
      <c r="T5196" s="39"/>
      <c r="U5196" s="40"/>
      <c r="V5196" s="39"/>
      <c r="W5196" s="69"/>
      <c r="Y5196" t="s">
        <v>294</v>
      </c>
      <c r="AA5196">
        <v>11647</v>
      </c>
      <c r="AB5196" s="46" t="b">
        <v>0</v>
      </c>
      <c r="AD5196" s="8"/>
    </row>
    <row r="5197" ht="14.25" customHeight="1">
      <c r="A5197" s="38">
        <v>1287</v>
      </c>
      <c r="B5197" s="46" t="s">
        <v>53</v>
      </c>
      <c r="C5197" s="46" t="s">
        <v>45</v>
      </c>
      <c r="D5197" s="46" t="s">
        <v>2409</v>
      </c>
      <c r="E5197" s="46" t="s">
        <v>4208</v>
      </c>
      <c r="F5197" t="s">
        <v>48</v>
      </c>
      <c r="G5197" s="46" t="s">
        <v>49</v>
      </c>
      <c r="H5197">
        <v>0.251188643151</v>
      </c>
      <c r="I5197" t="s">
        <v>37</v>
      </c>
      <c r="L5197" t="s">
        <v>50</v>
      </c>
      <c r="M5197" t="s">
        <v>39</v>
      </c>
      <c r="N5197" s="40"/>
      <c r="O5197" s="40"/>
      <c r="P5197" s="40"/>
      <c r="Q5197" s="40"/>
      <c r="R5197" s="39"/>
      <c r="S5197" s="39"/>
      <c r="T5197" s="39"/>
      <c r="U5197" s="40"/>
      <c r="V5197" s="39"/>
      <c r="W5197" s="69"/>
      <c r="Y5197" t="s">
        <v>294</v>
      </c>
      <c r="AA5197">
        <v>7679</v>
      </c>
      <c r="AB5197" s="46" t="b">
        <v>0</v>
      </c>
      <c r="AD5197" s="8"/>
    </row>
    <row r="5198" ht="14.25" customHeight="1">
      <c r="A5198" s="38">
        <v>1287</v>
      </c>
      <c r="B5198" s="46" t="s">
        <v>174</v>
      </c>
      <c r="C5198" s="46" t="s">
        <v>45</v>
      </c>
      <c r="D5198" s="46" t="s">
        <v>2409</v>
      </c>
      <c r="E5198" s="46" t="s">
        <v>5777</v>
      </c>
      <c r="F5198" t="s">
        <v>48</v>
      </c>
      <c r="G5198" s="46" t="s">
        <v>49</v>
      </c>
      <c r="H5198">
        <v>0.251188643151</v>
      </c>
      <c r="I5198" t="s">
        <v>37</v>
      </c>
      <c r="L5198" t="s">
        <v>50</v>
      </c>
      <c r="M5198" t="s">
        <v>39</v>
      </c>
      <c r="N5198" s="40"/>
      <c r="O5198" s="40"/>
      <c r="P5198" s="40"/>
      <c r="Q5198" s="40"/>
      <c r="R5198" s="39"/>
      <c r="S5198" s="39"/>
      <c r="T5198" s="39"/>
      <c r="U5198" s="40"/>
      <c r="V5198" s="39"/>
      <c r="W5198" s="69"/>
      <c r="Y5198" t="s">
        <v>294</v>
      </c>
      <c r="AA5198">
        <v>7679</v>
      </c>
      <c r="AB5198" s="46" t="b">
        <v>0</v>
      </c>
      <c r="AD5198" s="8"/>
    </row>
    <row r="5199" ht="14.25" customHeight="1">
      <c r="A5199" s="38">
        <v>1287</v>
      </c>
      <c r="B5199" s="46" t="s">
        <v>53</v>
      </c>
      <c r="C5199" s="46" t="s">
        <v>45</v>
      </c>
      <c r="D5199" s="46" t="s">
        <v>5778</v>
      </c>
      <c r="E5199" s="46" t="s">
        <v>5779</v>
      </c>
      <c r="F5199" t="s">
        <v>48</v>
      </c>
      <c r="G5199" s="46" t="s">
        <v>49</v>
      </c>
      <c r="H5199">
        <v>0.002570395783</v>
      </c>
      <c r="I5199" t="s">
        <v>37</v>
      </c>
      <c r="L5199" t="s">
        <v>50</v>
      </c>
      <c r="M5199" t="s">
        <v>39</v>
      </c>
      <c r="N5199" s="40"/>
      <c r="O5199" s="40"/>
      <c r="P5199" s="40"/>
      <c r="Q5199" s="40"/>
      <c r="R5199" s="39"/>
      <c r="S5199" s="39"/>
      <c r="T5199" s="39"/>
      <c r="U5199" s="40"/>
      <c r="V5199" s="39"/>
      <c r="W5199" s="69"/>
      <c r="Y5199" t="s">
        <v>294</v>
      </c>
      <c r="AA5199">
        <v>7788</v>
      </c>
      <c r="AB5199" s="46" t="b">
        <v>0</v>
      </c>
      <c r="AD5199" s="8"/>
    </row>
    <row r="5200" ht="14.25" customHeight="1">
      <c r="A5200" s="38">
        <v>1287</v>
      </c>
      <c r="B5200" s="46" t="s">
        <v>174</v>
      </c>
      <c r="C5200" s="46" t="s">
        <v>45</v>
      </c>
      <c r="D5200" s="46" t="s">
        <v>5778</v>
      </c>
      <c r="E5200" s="46" t="s">
        <v>5779</v>
      </c>
      <c r="F5200" t="s">
        <v>48</v>
      </c>
      <c r="G5200" s="46" t="s">
        <v>49</v>
      </c>
      <c r="H5200">
        <v>0.002570395783</v>
      </c>
      <c r="I5200" t="s">
        <v>37</v>
      </c>
      <c r="L5200" t="s">
        <v>50</v>
      </c>
      <c r="M5200" t="s">
        <v>39</v>
      </c>
      <c r="N5200" s="40"/>
      <c r="O5200" s="40"/>
      <c r="P5200" s="40"/>
      <c r="Q5200" s="40"/>
      <c r="R5200" s="39"/>
      <c r="S5200" s="39"/>
      <c r="T5200" s="39"/>
      <c r="U5200" s="40"/>
      <c r="V5200" s="39"/>
      <c r="W5200" s="69"/>
      <c r="Y5200" t="s">
        <v>294</v>
      </c>
      <c r="AA5200">
        <v>7788</v>
      </c>
      <c r="AB5200" s="46" t="b">
        <v>0</v>
      </c>
      <c r="AD5200" s="8"/>
    </row>
    <row r="5201" ht="14.25" customHeight="1">
      <c r="A5201" s="38">
        <v>1287</v>
      </c>
      <c r="B5201" s="46" t="s">
        <v>53</v>
      </c>
      <c r="C5201" s="46" t="s">
        <v>45</v>
      </c>
      <c r="D5201" s="46" t="s">
        <v>5780</v>
      </c>
      <c r="E5201" s="46" t="s">
        <v>5781</v>
      </c>
      <c r="F5201" t="s">
        <v>48</v>
      </c>
      <c r="G5201" s="46" t="s">
        <v>49</v>
      </c>
      <c r="H5201">
        <v>0.07413102413</v>
      </c>
      <c r="I5201" t="s">
        <v>37</v>
      </c>
      <c r="L5201" t="s">
        <v>50</v>
      </c>
      <c r="M5201" t="s">
        <v>39</v>
      </c>
      <c r="N5201" s="40"/>
      <c r="O5201" s="40"/>
      <c r="P5201" s="40"/>
      <c r="Q5201" s="40"/>
      <c r="R5201" s="39"/>
      <c r="S5201" s="39"/>
      <c r="T5201" s="39"/>
      <c r="U5201" s="40"/>
      <c r="V5201" s="39"/>
      <c r="W5201" s="69"/>
      <c r="Y5201" t="s">
        <v>40</v>
      </c>
      <c r="AA5201">
        <v>2797</v>
      </c>
      <c r="AB5201" s="46" t="b">
        <v>0</v>
      </c>
      <c r="AD5201" s="8"/>
    </row>
    <row r="5202" ht="14.25" customHeight="1">
      <c r="A5202" s="38">
        <v>1287</v>
      </c>
      <c r="B5202" s="46" t="s">
        <v>53</v>
      </c>
      <c r="C5202" s="46" t="s">
        <v>45</v>
      </c>
      <c r="D5202" s="46" t="s">
        <v>5782</v>
      </c>
      <c r="E5202" s="46" t="s">
        <v>5783</v>
      </c>
      <c r="F5202" t="s">
        <v>48</v>
      </c>
      <c r="G5202" s="46" t="s">
        <v>49</v>
      </c>
      <c r="H5202">
        <v>0.00087096359</v>
      </c>
      <c r="I5202" t="s">
        <v>37</v>
      </c>
      <c r="L5202" t="s">
        <v>50</v>
      </c>
      <c r="M5202" t="s">
        <v>39</v>
      </c>
      <c r="N5202" s="40"/>
      <c r="O5202" s="40"/>
      <c r="P5202" s="40"/>
      <c r="Q5202" s="40"/>
      <c r="R5202" s="39"/>
      <c r="S5202" s="39"/>
      <c r="T5202" s="39"/>
      <c r="U5202" s="40"/>
      <c r="V5202" s="39"/>
      <c r="W5202" s="69"/>
      <c r="Y5202" t="s">
        <v>40</v>
      </c>
      <c r="AA5202">
        <v>5636</v>
      </c>
      <c r="AB5202" s="46" t="b">
        <v>0</v>
      </c>
      <c r="AD5202" s="8"/>
    </row>
    <row r="5203" ht="14.25" customHeight="1">
      <c r="A5203" s="38">
        <v>29</v>
      </c>
      <c r="B5203" s="44" t="s">
        <v>2591</v>
      </c>
      <c r="C5203" s="46" t="s">
        <v>4741</v>
      </c>
      <c r="D5203" s="46" t="s">
        <v>5784</v>
      </c>
      <c r="E5203" s="46" t="s">
        <v>5785</v>
      </c>
      <c r="F5203" s="41" t="s">
        <v>434</v>
      </c>
      <c r="G5203" s="41" t="s">
        <v>435</v>
      </c>
      <c r="H5203" s="65">
        <v>8.74</v>
      </c>
      <c r="I5203" t="s">
        <v>431</v>
      </c>
      <c r="K5203" s="46"/>
      <c r="L5203" s="46" t="str">
        <f>((I5203&amp;A5203)&amp;"-")&amp;B5203</f>
        <v>ONSC29-C</v>
      </c>
      <c r="M5203" t="s">
        <v>432</v>
      </c>
      <c r="N5203" s="40"/>
      <c r="O5203" s="40"/>
      <c r="P5203" s="40"/>
      <c r="Q5203" s="40"/>
      <c r="R5203" s="39"/>
      <c r="S5203" s="39"/>
      <c r="T5203" s="39"/>
      <c r="U5203" s="40"/>
      <c r="V5203" s="39"/>
      <c r="W5203" s="69"/>
      <c r="Y5203" t="s">
        <v>294</v>
      </c>
      <c r="AA5203">
        <v>7677</v>
      </c>
      <c r="AB5203" t="b">
        <f>if((W5203=""),false,true)</f>
        <v>0</v>
      </c>
      <c r="AD5203" s="8"/>
    </row>
    <row r="5204" ht="14.25" customHeight="1">
      <c r="A5204" s="38">
        <v>1287</v>
      </c>
      <c r="B5204" s="46" t="s">
        <v>44</v>
      </c>
      <c r="C5204" s="46" t="s">
        <v>45</v>
      </c>
      <c r="D5204" s="46" t="s">
        <v>5786</v>
      </c>
      <c r="E5204" s="46" t="s">
        <v>5787</v>
      </c>
      <c r="F5204" t="s">
        <v>48</v>
      </c>
      <c r="G5204" s="46" t="s">
        <v>49</v>
      </c>
      <c r="H5204">
        <v>0.008689604293</v>
      </c>
      <c r="I5204" t="s">
        <v>37</v>
      </c>
      <c r="L5204" t="s">
        <v>50</v>
      </c>
      <c r="M5204" t="s">
        <v>39</v>
      </c>
      <c r="N5204" s="40"/>
      <c r="O5204" s="40"/>
      <c r="P5204" s="40"/>
      <c r="Q5204" s="40"/>
      <c r="R5204" s="39"/>
      <c r="S5204" s="39"/>
      <c r="T5204" s="39"/>
      <c r="U5204" s="40"/>
      <c r="V5204" s="39"/>
      <c r="W5204" s="69"/>
      <c r="Y5204" t="s">
        <v>40</v>
      </c>
      <c r="AA5204">
        <v>11379410</v>
      </c>
      <c r="AB5204" s="46" t="b">
        <v>0</v>
      </c>
      <c r="AD5204" s="8"/>
    </row>
    <row r="5205" ht="14.25" customHeight="1">
      <c r="A5205" s="38">
        <v>1287</v>
      </c>
      <c r="B5205" s="46" t="s">
        <v>53</v>
      </c>
      <c r="C5205" s="46" t="s">
        <v>45</v>
      </c>
      <c r="D5205" s="46" t="s">
        <v>5788</v>
      </c>
      <c r="E5205" s="46" t="s">
        <v>5789</v>
      </c>
      <c r="F5205" t="s">
        <v>48</v>
      </c>
      <c r="G5205" s="46" t="s">
        <v>49</v>
      </c>
      <c r="H5205">
        <v>0.051286138399</v>
      </c>
      <c r="I5205" t="s">
        <v>37</v>
      </c>
      <c r="L5205" t="s">
        <v>50</v>
      </c>
      <c r="M5205" t="s">
        <v>39</v>
      </c>
      <c r="N5205" s="40"/>
      <c r="O5205" s="40"/>
      <c r="P5205" s="40"/>
      <c r="Q5205" s="40"/>
      <c r="R5205" s="39"/>
      <c r="S5205" s="39"/>
      <c r="T5205" s="39"/>
      <c r="U5205" s="40"/>
      <c r="V5205" s="39"/>
      <c r="W5205" s="69"/>
      <c r="Y5205" t="s">
        <v>294</v>
      </c>
      <c r="AA5205">
        <v>12241</v>
      </c>
      <c r="AB5205" s="46" t="b">
        <v>0</v>
      </c>
      <c r="AD5205" s="8"/>
    </row>
    <row r="5206" ht="14.25" customHeight="1">
      <c r="A5206" s="38">
        <v>1287</v>
      </c>
      <c r="B5206" s="46" t="s">
        <v>53</v>
      </c>
      <c r="C5206" s="46" t="s">
        <v>45</v>
      </c>
      <c r="D5206" s="46" t="s">
        <v>5790</v>
      </c>
      <c r="E5206" s="46" t="s">
        <v>5791</v>
      </c>
      <c r="F5206" t="s">
        <v>48</v>
      </c>
      <c r="G5206" s="46" t="s">
        <v>49</v>
      </c>
      <c r="H5206">
        <v>0.001047128548</v>
      </c>
      <c r="I5206" t="s">
        <v>37</v>
      </c>
      <c r="L5206" t="s">
        <v>50</v>
      </c>
      <c r="M5206" t="s">
        <v>39</v>
      </c>
      <c r="N5206" s="40"/>
      <c r="O5206" s="40"/>
      <c r="P5206" s="40"/>
      <c r="Q5206" s="40"/>
      <c r="R5206" s="39"/>
      <c r="S5206" s="39"/>
      <c r="T5206" s="39"/>
      <c r="U5206" s="40"/>
      <c r="V5206" s="39"/>
      <c r="W5206" s="69"/>
      <c r="Y5206" t="s">
        <v>40</v>
      </c>
      <c r="AA5206">
        <v>10439062</v>
      </c>
      <c r="AB5206" s="46" t="b">
        <v>0</v>
      </c>
      <c r="AD5206" s="8"/>
    </row>
    <row r="5207" ht="14.25" customHeight="1">
      <c r="A5207" s="38">
        <v>1287</v>
      </c>
      <c r="B5207" s="46" t="s">
        <v>53</v>
      </c>
      <c r="C5207" s="46" t="s">
        <v>45</v>
      </c>
      <c r="D5207" s="46" t="s">
        <v>3854</v>
      </c>
      <c r="E5207" s="46" t="s">
        <v>3855</v>
      </c>
      <c r="F5207" t="s">
        <v>48</v>
      </c>
      <c r="G5207" s="46" t="s">
        <v>49</v>
      </c>
      <c r="H5207">
        <v>0.002290867653</v>
      </c>
      <c r="I5207" t="s">
        <v>37</v>
      </c>
      <c r="L5207" t="s">
        <v>50</v>
      </c>
      <c r="M5207" t="s">
        <v>39</v>
      </c>
      <c r="N5207" s="40"/>
      <c r="O5207" s="40"/>
      <c r="P5207" s="40"/>
      <c r="Q5207" s="40"/>
      <c r="R5207" s="39"/>
      <c r="S5207" s="39"/>
      <c r="T5207" s="39"/>
      <c r="U5207" s="40"/>
      <c r="V5207" s="39"/>
      <c r="W5207" s="69"/>
      <c r="Y5207" t="s">
        <v>294</v>
      </c>
      <c r="AA5207">
        <v>8896</v>
      </c>
      <c r="AB5207" s="46" t="b">
        <v>0</v>
      </c>
      <c r="AD5207" s="8"/>
    </row>
    <row r="5208" ht="14.25" customHeight="1">
      <c r="A5208" s="38">
        <v>1287</v>
      </c>
      <c r="B5208" s="46" t="s">
        <v>174</v>
      </c>
      <c r="C5208" s="46" t="s">
        <v>45</v>
      </c>
      <c r="D5208" s="46" t="s">
        <v>3854</v>
      </c>
      <c r="E5208" s="46" t="s">
        <v>3855</v>
      </c>
      <c r="F5208" t="s">
        <v>48</v>
      </c>
      <c r="G5208" s="46" t="s">
        <v>49</v>
      </c>
      <c r="H5208">
        <v>0.002290867653</v>
      </c>
      <c r="I5208" t="s">
        <v>37</v>
      </c>
      <c r="L5208" t="s">
        <v>50</v>
      </c>
      <c r="M5208" t="s">
        <v>39</v>
      </c>
      <c r="N5208" s="40"/>
      <c r="O5208" s="40"/>
      <c r="P5208" s="40"/>
      <c r="Q5208" s="40"/>
      <c r="R5208" s="39"/>
      <c r="S5208" s="39"/>
      <c r="T5208" s="39"/>
      <c r="U5208" s="40"/>
      <c r="V5208" s="39"/>
      <c r="W5208" s="69"/>
      <c r="Y5208" t="s">
        <v>294</v>
      </c>
      <c r="AA5208">
        <v>8896</v>
      </c>
      <c r="AB5208" s="46" t="b">
        <v>0</v>
      </c>
      <c r="AD5208" s="8"/>
    </row>
    <row r="5209" ht="14.25" customHeight="1">
      <c r="A5209" s="38">
        <v>1287</v>
      </c>
      <c r="B5209" s="46" t="s">
        <v>53</v>
      </c>
      <c r="C5209" s="46" t="s">
        <v>45</v>
      </c>
      <c r="D5209" s="46" t="s">
        <v>5792</v>
      </c>
      <c r="E5209" s="46" t="s">
        <v>5793</v>
      </c>
      <c r="F5209" t="s">
        <v>48</v>
      </c>
      <c r="G5209" s="46" t="s">
        <v>49</v>
      </c>
      <c r="H5209">
        <v>0.007943282347</v>
      </c>
      <c r="I5209" t="s">
        <v>37</v>
      </c>
      <c r="L5209" t="s">
        <v>50</v>
      </c>
      <c r="M5209" t="s">
        <v>39</v>
      </c>
      <c r="N5209" s="40"/>
      <c r="O5209" s="40"/>
      <c r="P5209" s="40"/>
      <c r="Q5209" s="40"/>
      <c r="R5209" s="39"/>
      <c r="S5209" s="39"/>
      <c r="T5209" s="39"/>
      <c r="U5209" s="40"/>
      <c r="V5209" s="39"/>
      <c r="W5209" s="69"/>
      <c r="Y5209" t="s">
        <v>294</v>
      </c>
      <c r="AA5209">
        <v>8544</v>
      </c>
      <c r="AB5209" s="46" t="b">
        <v>0</v>
      </c>
      <c r="AD5209" s="8"/>
    </row>
    <row r="5210" ht="14.25" customHeight="1">
      <c r="A5210" s="38">
        <v>1287</v>
      </c>
      <c r="B5210" s="46" t="s">
        <v>174</v>
      </c>
      <c r="C5210" s="46" t="s">
        <v>45</v>
      </c>
      <c r="D5210" s="46" t="s">
        <v>5792</v>
      </c>
      <c r="E5210" s="46" t="s">
        <v>5794</v>
      </c>
      <c r="F5210" t="s">
        <v>48</v>
      </c>
      <c r="G5210" s="46" t="s">
        <v>49</v>
      </c>
      <c r="H5210">
        <v>0.007943282347</v>
      </c>
      <c r="I5210" t="s">
        <v>37</v>
      </c>
      <c r="L5210" t="s">
        <v>50</v>
      </c>
      <c r="M5210" t="s">
        <v>39</v>
      </c>
      <c r="N5210" s="40"/>
      <c r="O5210" s="40"/>
      <c r="P5210" s="40"/>
      <c r="Q5210" s="40"/>
      <c r="R5210" s="39"/>
      <c r="S5210" s="39"/>
      <c r="T5210" s="39"/>
      <c r="U5210" s="40"/>
      <c r="V5210" s="39"/>
      <c r="W5210" s="69"/>
      <c r="Y5210" t="s">
        <v>294</v>
      </c>
      <c r="AA5210">
        <v>8544</v>
      </c>
      <c r="AB5210" s="46" t="b">
        <v>0</v>
      </c>
      <c r="AD5210" s="8"/>
    </row>
    <row r="5211" ht="14.25" customHeight="1">
      <c r="A5211" s="38">
        <v>1287</v>
      </c>
      <c r="B5211" s="46" t="s">
        <v>53</v>
      </c>
      <c r="C5211" s="46" t="s">
        <v>45</v>
      </c>
      <c r="D5211" s="46" t="s">
        <v>5795</v>
      </c>
      <c r="E5211" s="46" t="s">
        <v>5796</v>
      </c>
      <c r="F5211" t="s">
        <v>48</v>
      </c>
      <c r="G5211" s="46" t="s">
        <v>49</v>
      </c>
      <c r="H5211">
        <v>0.004466835922</v>
      </c>
      <c r="I5211" t="s">
        <v>37</v>
      </c>
      <c r="L5211" t="s">
        <v>50</v>
      </c>
      <c r="M5211" t="s">
        <v>39</v>
      </c>
      <c r="N5211" s="40"/>
      <c r="O5211" s="40"/>
      <c r="P5211" s="40"/>
      <c r="Q5211" s="40"/>
      <c r="R5211" s="39"/>
      <c r="S5211" s="39"/>
      <c r="T5211" s="39"/>
      <c r="U5211" s="40"/>
      <c r="V5211" s="39"/>
      <c r="W5211" s="69"/>
      <c r="Y5211" t="s">
        <v>40</v>
      </c>
      <c r="AA5211">
        <v>225573</v>
      </c>
      <c r="AB5211" s="46" t="b">
        <v>0</v>
      </c>
      <c r="AD5211" s="8"/>
    </row>
    <row r="5212" ht="14.25" customHeight="1">
      <c r="A5212" s="38">
        <v>1287</v>
      </c>
      <c r="B5212" s="46" t="s">
        <v>53</v>
      </c>
      <c r="C5212" s="46" t="s">
        <v>45</v>
      </c>
      <c r="D5212" s="46" t="s">
        <v>5797</v>
      </c>
      <c r="E5212" s="46" t="s">
        <v>5798</v>
      </c>
      <c r="F5212" t="s">
        <v>48</v>
      </c>
      <c r="G5212" s="46" t="s">
        <v>49</v>
      </c>
      <c r="H5212">
        <v>0.012882495517</v>
      </c>
      <c r="I5212" t="s">
        <v>37</v>
      </c>
      <c r="L5212" t="s">
        <v>50</v>
      </c>
      <c r="M5212" t="s">
        <v>39</v>
      </c>
      <c r="N5212" s="40"/>
      <c r="O5212" s="40"/>
      <c r="P5212" s="40"/>
      <c r="Q5212" s="40"/>
      <c r="R5212" s="39"/>
      <c r="S5212" s="39"/>
      <c r="T5212" s="39"/>
      <c r="U5212" s="40"/>
      <c r="V5212" s="39"/>
      <c r="W5212" s="69"/>
      <c r="Y5212" t="s">
        <v>40</v>
      </c>
      <c r="AA5212">
        <v>214165</v>
      </c>
      <c r="AB5212" s="46" t="b">
        <v>0</v>
      </c>
      <c r="AD5212" s="8"/>
    </row>
    <row r="5213" ht="14.25" customHeight="1">
      <c r="A5213" s="38">
        <v>1268</v>
      </c>
      <c r="B5213" s="46" t="s">
        <v>3548</v>
      </c>
      <c r="C5213" s="46" t="s">
        <v>3549</v>
      </c>
      <c r="D5213" s="46" t="s">
        <v>5799</v>
      </c>
      <c r="E5213" s="46" t="s">
        <v>5800</v>
      </c>
      <c r="F5213" s="7" t="s">
        <v>1281</v>
      </c>
      <c r="G5213" s="7" t="s">
        <v>2411</v>
      </c>
      <c r="H5213">
        <v>0.246288742977656</v>
      </c>
      <c r="I5213" t="s">
        <v>37</v>
      </c>
      <c r="K5213" t="s">
        <v>43</v>
      </c>
      <c r="L5213" t="s">
        <v>3553</v>
      </c>
      <c r="M5213" t="s">
        <v>39</v>
      </c>
      <c r="N5213" s="40"/>
      <c r="O5213" s="40"/>
      <c r="P5213" s="40"/>
      <c r="Q5213" s="40"/>
      <c r="R5213" s="39"/>
      <c r="S5213" s="39"/>
      <c r="T5213" s="39"/>
      <c r="U5213" s="40"/>
      <c r="V5213" s="39"/>
      <c r="W5213" s="69"/>
      <c r="Y5213" t="s">
        <v>40</v>
      </c>
      <c r="AA5213">
        <v>4444325</v>
      </c>
      <c r="AB5213" s="46" t="b">
        <f>if((W5213=""),false,true)</f>
        <v>0</v>
      </c>
      <c r="AD5213" s="8"/>
    </row>
    <row r="5214" ht="14.25" customHeight="1">
      <c r="A5214" s="38">
        <v>1287</v>
      </c>
      <c r="B5214" s="46" t="s">
        <v>53</v>
      </c>
      <c r="C5214" s="46" t="s">
        <v>45</v>
      </c>
      <c r="D5214" s="46" t="s">
        <v>5801</v>
      </c>
      <c r="E5214" s="46" t="s">
        <v>5802</v>
      </c>
      <c r="F5214" t="s">
        <v>48</v>
      </c>
      <c r="G5214" s="46" t="s">
        <v>49</v>
      </c>
      <c r="H5214">
        <v>0.004365158322</v>
      </c>
      <c r="I5214" t="s">
        <v>37</v>
      </c>
      <c r="L5214" t="s">
        <v>50</v>
      </c>
      <c r="M5214" t="s">
        <v>39</v>
      </c>
      <c r="N5214" s="40"/>
      <c r="O5214" s="40"/>
      <c r="P5214" s="40"/>
      <c r="Q5214" s="40"/>
      <c r="R5214" s="39"/>
      <c r="S5214" s="39"/>
      <c r="T5214" s="39"/>
      <c r="U5214" s="40"/>
      <c r="V5214" s="39"/>
      <c r="W5214" s="69"/>
      <c r="Y5214" t="s">
        <v>40</v>
      </c>
      <c r="AA5214">
        <v>15694</v>
      </c>
      <c r="AB5214" s="46" t="b">
        <v>0</v>
      </c>
      <c r="AD5214" s="8"/>
    </row>
    <row r="5215" ht="14.25" customHeight="1">
      <c r="A5215" s="38">
        <v>1287</v>
      </c>
      <c r="B5215" s="46" t="s">
        <v>53</v>
      </c>
      <c r="C5215" s="46" t="s">
        <v>45</v>
      </c>
      <c r="D5215" s="46" t="s">
        <v>5803</v>
      </c>
      <c r="E5215" s="46" t="s">
        <v>5804</v>
      </c>
      <c r="F5215" t="s">
        <v>48</v>
      </c>
      <c r="G5215" s="46" t="s">
        <v>49</v>
      </c>
      <c r="H5215">
        <v>0.000000006607</v>
      </c>
      <c r="I5215" t="s">
        <v>37</v>
      </c>
      <c r="L5215" t="s">
        <v>50</v>
      </c>
      <c r="M5215" t="s">
        <v>39</v>
      </c>
      <c r="N5215" s="40"/>
      <c r="O5215" s="40"/>
      <c r="P5215" s="40"/>
      <c r="Q5215" s="40"/>
      <c r="R5215" s="39"/>
      <c r="S5215" s="39"/>
      <c r="T5215" s="39"/>
      <c r="U5215" s="40"/>
      <c r="V5215" s="39"/>
      <c r="W5215" s="69"/>
      <c r="Y5215" t="s">
        <v>40</v>
      </c>
      <c r="AA5215">
        <v>8519181</v>
      </c>
      <c r="AB5215" s="46" t="b">
        <v>0</v>
      </c>
      <c r="AD5215" s="8"/>
    </row>
    <row r="5216" ht="14.25" customHeight="1">
      <c r="A5216" s="38">
        <v>1287</v>
      </c>
      <c r="B5216" s="46" t="s">
        <v>53</v>
      </c>
      <c r="C5216" s="46" t="s">
        <v>45</v>
      </c>
      <c r="D5216" s="46" t="s">
        <v>5805</v>
      </c>
      <c r="E5216" s="46" t="s">
        <v>5692</v>
      </c>
      <c r="F5216" t="s">
        <v>48</v>
      </c>
      <c r="G5216" s="46" t="s">
        <v>49</v>
      </c>
      <c r="H5216">
        <v>0.000169824365</v>
      </c>
      <c r="I5216" t="s">
        <v>37</v>
      </c>
      <c r="L5216" t="s">
        <v>50</v>
      </c>
      <c r="M5216" t="s">
        <v>39</v>
      </c>
      <c r="N5216" s="40"/>
      <c r="O5216" s="40"/>
      <c r="P5216" s="40"/>
      <c r="Q5216" s="40"/>
      <c r="R5216" s="39"/>
      <c r="S5216" s="39"/>
      <c r="T5216" s="39"/>
      <c r="U5216" s="40"/>
      <c r="V5216" s="39"/>
      <c r="W5216" s="69"/>
      <c r="Y5216" t="s">
        <v>294</v>
      </c>
      <c r="AA5216">
        <v>7183</v>
      </c>
      <c r="AB5216" s="46" t="b">
        <v>0</v>
      </c>
      <c r="AD5216" s="8"/>
    </row>
    <row r="5217" ht="14.25" customHeight="1">
      <c r="A5217" s="38">
        <v>1287</v>
      </c>
      <c r="B5217" s="46" t="s">
        <v>174</v>
      </c>
      <c r="C5217" s="46" t="s">
        <v>45</v>
      </c>
      <c r="D5217" s="46" t="s">
        <v>5805</v>
      </c>
      <c r="E5217" s="46" t="s">
        <v>5692</v>
      </c>
      <c r="F5217" t="s">
        <v>48</v>
      </c>
      <c r="G5217" s="46" t="s">
        <v>49</v>
      </c>
      <c r="H5217">
        <v>0.000169824365</v>
      </c>
      <c r="I5217" t="s">
        <v>37</v>
      </c>
      <c r="L5217" t="s">
        <v>50</v>
      </c>
      <c r="M5217" t="s">
        <v>39</v>
      </c>
      <c r="N5217" s="40"/>
      <c r="O5217" s="40"/>
      <c r="P5217" s="40"/>
      <c r="Q5217" s="40"/>
      <c r="R5217" s="39"/>
      <c r="S5217" s="39"/>
      <c r="T5217" s="39"/>
      <c r="U5217" s="40"/>
      <c r="V5217" s="39"/>
      <c r="W5217" s="69"/>
      <c r="Y5217" t="s">
        <v>294</v>
      </c>
      <c r="AA5217">
        <v>7183</v>
      </c>
      <c r="AB5217" s="46" t="b">
        <v>0</v>
      </c>
      <c r="AD5217" s="8"/>
    </row>
    <row r="5218" ht="14.25" customHeight="1">
      <c r="A5218" s="38">
        <v>1287</v>
      </c>
      <c r="B5218" s="46" t="s">
        <v>44</v>
      </c>
      <c r="C5218" s="46" t="s">
        <v>45</v>
      </c>
      <c r="D5218" s="46" t="s">
        <v>5806</v>
      </c>
      <c r="E5218" s="46" t="s">
        <v>5807</v>
      </c>
      <c r="F5218" t="s">
        <v>48</v>
      </c>
      <c r="G5218" s="46" t="s">
        <v>49</v>
      </c>
      <c r="H5218">
        <v>0.000809095899</v>
      </c>
      <c r="I5218" t="s">
        <v>37</v>
      </c>
      <c r="L5218" t="s">
        <v>50</v>
      </c>
      <c r="M5218" t="s">
        <v>39</v>
      </c>
      <c r="N5218" s="40"/>
      <c r="O5218" s="40"/>
      <c r="P5218" s="40"/>
      <c r="Q5218" s="40"/>
      <c r="R5218" s="39"/>
      <c r="S5218" s="39"/>
      <c r="T5218" s="39"/>
      <c r="U5218" s="40"/>
      <c r="V5218" s="39"/>
      <c r="W5218" s="69"/>
      <c r="Y5218" t="s">
        <v>40</v>
      </c>
      <c r="AA5218">
        <v>2810</v>
      </c>
      <c r="AB5218" s="46" t="b">
        <v>0</v>
      </c>
      <c r="AD5218" s="8"/>
    </row>
    <row r="5219" ht="14.25" customHeight="1">
      <c r="A5219" s="38">
        <v>1287</v>
      </c>
      <c r="B5219" s="46" t="s">
        <v>247</v>
      </c>
      <c r="C5219" s="46" t="s">
        <v>45</v>
      </c>
      <c r="D5219" s="46" t="s">
        <v>5808</v>
      </c>
      <c r="E5219" s="46" t="s">
        <v>5809</v>
      </c>
      <c r="F5219" t="s">
        <v>48</v>
      </c>
      <c r="G5219" s="46" t="s">
        <v>49</v>
      </c>
      <c r="H5219">
        <v>0.064998000968</v>
      </c>
      <c r="I5219" t="s">
        <v>37</v>
      </c>
      <c r="L5219" t="s">
        <v>50</v>
      </c>
      <c r="M5219" t="s">
        <v>39</v>
      </c>
      <c r="N5219" s="40"/>
      <c r="O5219" s="40"/>
      <c r="P5219" s="40"/>
      <c r="Q5219" s="40"/>
      <c r="R5219" s="39"/>
      <c r="S5219" s="39"/>
      <c r="T5219" s="39"/>
      <c r="U5219" s="40"/>
      <c r="V5219" s="39"/>
      <c r="W5219" s="69"/>
      <c r="Y5219" t="s">
        <v>40</v>
      </c>
      <c r="AA5219">
        <v>5653</v>
      </c>
      <c r="AB5219" s="46" t="b">
        <v>0</v>
      </c>
      <c r="AD5219" s="8"/>
    </row>
    <row r="5220" ht="14.25" customHeight="1">
      <c r="A5220" s="38">
        <v>1287</v>
      </c>
      <c r="B5220" s="46" t="s">
        <v>53</v>
      </c>
      <c r="C5220" s="46" t="s">
        <v>45</v>
      </c>
      <c r="D5220" s="46" t="s">
        <v>5810</v>
      </c>
      <c r="E5220" s="46" t="s">
        <v>5811</v>
      </c>
      <c r="F5220" t="s">
        <v>48</v>
      </c>
      <c r="G5220" s="46" t="s">
        <v>49</v>
      </c>
      <c r="H5220">
        <v>2.290867652768</v>
      </c>
      <c r="I5220" t="s">
        <v>37</v>
      </c>
      <c r="L5220" t="s">
        <v>50</v>
      </c>
      <c r="M5220" t="s">
        <v>39</v>
      </c>
      <c r="N5220" s="40"/>
      <c r="O5220" s="40"/>
      <c r="P5220" s="40"/>
      <c r="Q5220" s="40"/>
      <c r="R5220" s="39"/>
      <c r="S5220" s="39"/>
      <c r="T5220" s="39"/>
      <c r="U5220" s="40"/>
      <c r="V5220" s="39"/>
      <c r="W5220" s="69"/>
      <c r="Y5220" t="s">
        <v>40</v>
      </c>
      <c r="AA5220">
        <v>21030</v>
      </c>
      <c r="AB5220" s="46" t="b">
        <v>0</v>
      </c>
      <c r="AD5220" s="8"/>
    </row>
    <row r="5221" ht="14.25" customHeight="1">
      <c r="A5221" s="38">
        <v>1049</v>
      </c>
      <c r="B5221" s="46" t="s">
        <v>922</v>
      </c>
      <c r="C5221" s="46" t="s">
        <v>923</v>
      </c>
      <c r="D5221" s="11" t="s">
        <v>5812</v>
      </c>
      <c r="E5221" s="46" t="s">
        <v>5813</v>
      </c>
      <c r="F5221" s="7" t="s">
        <v>924</v>
      </c>
      <c r="G5221" s="7" t="s">
        <v>925</v>
      </c>
      <c r="H5221">
        <v>0.015346169827993</v>
      </c>
      <c r="I5221" t="s">
        <v>37</v>
      </c>
      <c r="K5221" s="47" t="s">
        <v>43</v>
      </c>
      <c r="L5221" s="47" t="s">
        <v>926</v>
      </c>
      <c r="M5221" t="s">
        <v>39</v>
      </c>
      <c r="N5221" s="71"/>
      <c r="O5221" s="71"/>
      <c r="P5221" s="71"/>
      <c r="Q5221" s="71"/>
      <c r="R5221" s="29"/>
      <c r="S5221" s="29"/>
      <c r="T5221" s="29"/>
      <c r="U5221" s="71"/>
      <c r="V5221" s="29"/>
      <c r="W5221" s="60"/>
      <c r="Y5221" t="s">
        <v>40</v>
      </c>
      <c r="AA5221" s="21">
        <v>577</v>
      </c>
      <c r="AB5221" t="b">
        <f>if((W5221=""),false,true)</f>
        <v>0</v>
      </c>
      <c r="AD5221" s="37"/>
    </row>
    <row r="5222" ht="14.25" customHeight="1">
      <c r="A5222" s="38">
        <v>1049</v>
      </c>
      <c r="B5222" s="46" t="s">
        <v>922</v>
      </c>
      <c r="C5222" s="46" t="s">
        <v>923</v>
      </c>
      <c r="D5222" s="11" t="s">
        <v>5812</v>
      </c>
      <c r="E5222" s="11" t="s">
        <v>5813</v>
      </c>
      <c r="F5222" s="7" t="s">
        <v>927</v>
      </c>
      <c r="G5222" s="7" t="s">
        <v>928</v>
      </c>
      <c r="H5222">
        <v>0.078523563461007</v>
      </c>
      <c r="I5222" t="s">
        <v>37</v>
      </c>
      <c r="K5222" s="47" t="s">
        <v>43</v>
      </c>
      <c r="L5222" s="47" t="s">
        <v>926</v>
      </c>
      <c r="M5222" t="s">
        <v>39</v>
      </c>
      <c r="N5222" s="71"/>
      <c r="O5222" s="71"/>
      <c r="P5222" s="71"/>
      <c r="Q5222" s="71"/>
      <c r="R5222" s="29"/>
      <c r="S5222" s="29"/>
      <c r="T5222" s="29"/>
      <c r="U5222" s="71"/>
      <c r="V5222" s="29"/>
      <c r="W5222" s="60"/>
      <c r="Y5222" t="s">
        <v>40</v>
      </c>
      <c r="AA5222">
        <v>577</v>
      </c>
      <c r="AB5222" t="b">
        <f>if((W5222=""),false,true)</f>
        <v>0</v>
      </c>
      <c r="AD5222" s="37"/>
    </row>
    <row r="5223" ht="14.25" customHeight="1">
      <c r="A5223" s="38">
        <v>1049</v>
      </c>
      <c r="B5223" s="46" t="s">
        <v>922</v>
      </c>
      <c r="C5223" s="46" t="s">
        <v>923</v>
      </c>
      <c r="D5223" s="11" t="s">
        <v>5812</v>
      </c>
      <c r="E5223" s="11" t="s">
        <v>5813</v>
      </c>
      <c r="F5223" s="7" t="s">
        <v>929</v>
      </c>
      <c r="G5223" s="7" t="s">
        <v>928</v>
      </c>
      <c r="H5223">
        <v>0.089949758153004</v>
      </c>
      <c r="I5223" t="s">
        <v>37</v>
      </c>
      <c r="K5223" s="47" t="s">
        <v>43</v>
      </c>
      <c r="L5223" s="47" t="s">
        <v>926</v>
      </c>
      <c r="M5223" t="s">
        <v>39</v>
      </c>
      <c r="N5223" s="71"/>
      <c r="O5223" s="71"/>
      <c r="P5223" s="71"/>
      <c r="Q5223" s="71"/>
      <c r="R5223" s="29"/>
      <c r="S5223" s="29"/>
      <c r="T5223" s="29"/>
      <c r="U5223" s="71"/>
      <c r="V5223" s="29"/>
      <c r="W5223" s="60"/>
      <c r="Y5223" t="s">
        <v>40</v>
      </c>
      <c r="AA5223">
        <v>577</v>
      </c>
      <c r="AB5223" t="b">
        <f>if((W5223=""),false,true)</f>
        <v>0</v>
      </c>
      <c r="AD5223" s="37"/>
    </row>
    <row r="5224" ht="14.25" customHeight="1">
      <c r="A5224" s="38">
        <v>1049</v>
      </c>
      <c r="B5224" s="46" t="s">
        <v>922</v>
      </c>
      <c r="C5224" s="46" t="s">
        <v>923</v>
      </c>
      <c r="D5224" s="11" t="s">
        <v>5812</v>
      </c>
      <c r="E5224" s="11" t="s">
        <v>5813</v>
      </c>
      <c r="F5224" s="7" t="s">
        <v>930</v>
      </c>
      <c r="G5224" s="7" t="s">
        <v>928</v>
      </c>
      <c r="H5224">
        <v>0.07726805850957</v>
      </c>
      <c r="I5224" t="s">
        <v>37</v>
      </c>
      <c r="K5224" s="47" t="s">
        <v>43</v>
      </c>
      <c r="L5224" s="47" t="s">
        <v>926</v>
      </c>
      <c r="M5224" t="s">
        <v>39</v>
      </c>
      <c r="N5224" s="71"/>
      <c r="O5224" s="71"/>
      <c r="P5224" s="71"/>
      <c r="Q5224" s="71"/>
      <c r="R5224" s="29"/>
      <c r="S5224" s="29"/>
      <c r="T5224" s="29"/>
      <c r="U5224" s="71"/>
      <c r="V5224" s="29"/>
      <c r="W5224" s="60"/>
      <c r="Y5224" t="s">
        <v>40</v>
      </c>
      <c r="AA5224">
        <v>577</v>
      </c>
      <c r="AB5224" t="b">
        <f>if((W5224=""),false,true)</f>
        <v>0</v>
      </c>
      <c r="AD5224" s="37"/>
    </row>
    <row r="5225" ht="14.25" customHeight="1">
      <c r="A5225" s="38">
        <v>1049</v>
      </c>
      <c r="B5225" s="46" t="s">
        <v>922</v>
      </c>
      <c r="C5225" s="46" t="s">
        <v>923</v>
      </c>
      <c r="D5225" s="11" t="s">
        <v>5812</v>
      </c>
      <c r="E5225" s="11" t="s">
        <v>5813</v>
      </c>
      <c r="F5225" s="11" t="s">
        <v>48</v>
      </c>
      <c r="G5225" s="11" t="s">
        <v>49</v>
      </c>
      <c r="H5225">
        <v>0.061235039172477</v>
      </c>
      <c r="I5225" t="s">
        <v>37</v>
      </c>
      <c r="K5225" s="47" t="s">
        <v>43</v>
      </c>
      <c r="L5225" s="47" t="s">
        <v>926</v>
      </c>
      <c r="M5225" t="s">
        <v>39</v>
      </c>
      <c r="N5225" s="71"/>
      <c r="O5225" s="71"/>
      <c r="P5225" s="71"/>
      <c r="Q5225" s="71"/>
      <c r="R5225" s="29"/>
      <c r="S5225" s="29"/>
      <c r="T5225" s="29"/>
      <c r="U5225" s="71"/>
      <c r="V5225" s="29"/>
      <c r="W5225" s="60"/>
      <c r="Y5225" t="s">
        <v>40</v>
      </c>
      <c r="AA5225">
        <v>577</v>
      </c>
      <c r="AB5225" t="b">
        <f>if((W5225=""),false,true)</f>
        <v>0</v>
      </c>
      <c r="AD5225" s="37"/>
    </row>
    <row r="5226" ht="14.25" customHeight="1">
      <c r="A5226" s="38">
        <v>1287</v>
      </c>
      <c r="B5226" s="46" t="s">
        <v>53</v>
      </c>
      <c r="C5226" s="46" t="s">
        <v>45</v>
      </c>
      <c r="D5226" s="46" t="s">
        <v>5812</v>
      </c>
      <c r="E5226" s="46" t="s">
        <v>5814</v>
      </c>
      <c r="F5226" t="s">
        <v>48</v>
      </c>
      <c r="G5226" s="46" t="s">
        <v>49</v>
      </c>
      <c r="H5226">
        <v>0.072443596007</v>
      </c>
      <c r="I5226" t="s">
        <v>37</v>
      </c>
      <c r="L5226" t="s">
        <v>50</v>
      </c>
      <c r="M5226" t="s">
        <v>39</v>
      </c>
      <c r="N5226" s="40"/>
      <c r="O5226" s="40"/>
      <c r="P5226" s="40"/>
      <c r="Q5226" s="40"/>
      <c r="R5226" s="39"/>
      <c r="S5226" s="39"/>
      <c r="T5226" s="39"/>
      <c r="U5226" s="40"/>
      <c r="V5226" s="39"/>
      <c r="W5226" s="69"/>
      <c r="Y5226" t="s">
        <v>40</v>
      </c>
      <c r="AA5226">
        <v>577</v>
      </c>
      <c r="AB5226" s="46" t="b">
        <v>0</v>
      </c>
      <c r="AD5226" s="8"/>
    </row>
    <row r="5227" ht="14.25" customHeight="1">
      <c r="A5227" s="38">
        <v>1287</v>
      </c>
      <c r="B5227" s="46" t="s">
        <v>53</v>
      </c>
      <c r="C5227" s="46" t="s">
        <v>45</v>
      </c>
      <c r="D5227" s="46" t="s">
        <v>5815</v>
      </c>
      <c r="E5227" s="46" t="s">
        <v>5816</v>
      </c>
      <c r="F5227" t="s">
        <v>48</v>
      </c>
      <c r="G5227" s="46" t="s">
        <v>49</v>
      </c>
      <c r="H5227">
        <v>0.038018939632</v>
      </c>
      <c r="I5227" t="s">
        <v>37</v>
      </c>
      <c r="L5227" t="s">
        <v>50</v>
      </c>
      <c r="M5227" t="s">
        <v>39</v>
      </c>
      <c r="N5227" s="40"/>
      <c r="O5227" s="40"/>
      <c r="P5227" s="40"/>
      <c r="Q5227" s="40"/>
      <c r="R5227" s="39"/>
      <c r="S5227" s="39"/>
      <c r="T5227" s="39"/>
      <c r="U5227" s="40"/>
      <c r="V5227" s="39"/>
      <c r="W5227" s="69"/>
      <c r="Y5227" t="s">
        <v>40</v>
      </c>
      <c r="AA5227">
        <v>20198</v>
      </c>
      <c r="AB5227" s="46" t="b">
        <v>0</v>
      </c>
      <c r="AD5227" s="8"/>
    </row>
    <row r="5228" ht="14.25" customHeight="1">
      <c r="A5228" s="38">
        <v>1287</v>
      </c>
      <c r="B5228" s="46" t="s">
        <v>53</v>
      </c>
      <c r="C5228" s="46" t="s">
        <v>45</v>
      </c>
      <c r="D5228" s="46" t="s">
        <v>5817</v>
      </c>
      <c r="E5228" s="46" t="s">
        <v>5818</v>
      </c>
      <c r="F5228" t="s">
        <v>48</v>
      </c>
      <c r="G5228" s="46" t="s">
        <v>49</v>
      </c>
      <c r="H5228">
        <v>0.014125375446</v>
      </c>
      <c r="I5228" t="s">
        <v>37</v>
      </c>
      <c r="L5228" t="s">
        <v>50</v>
      </c>
      <c r="M5228" t="s">
        <v>39</v>
      </c>
      <c r="N5228" s="40"/>
      <c r="O5228" s="40"/>
      <c r="P5228" s="40"/>
      <c r="Q5228" s="40"/>
      <c r="R5228" s="39"/>
      <c r="S5228" s="39"/>
      <c r="T5228" s="39"/>
      <c r="U5228" s="40"/>
      <c r="V5228" s="39"/>
      <c r="W5228" s="69"/>
      <c r="Y5228" t="s">
        <v>294</v>
      </c>
      <c r="AA5228">
        <v>13869</v>
      </c>
      <c r="AB5228" s="46" t="b">
        <v>0</v>
      </c>
      <c r="AD5228" s="8"/>
    </row>
    <row r="5229" ht="14.25" customHeight="1">
      <c r="A5229" s="38">
        <v>1287</v>
      </c>
      <c r="B5229" s="46" t="s">
        <v>53</v>
      </c>
      <c r="C5229" s="46" t="s">
        <v>45</v>
      </c>
      <c r="D5229" s="46" t="s">
        <v>5819</v>
      </c>
      <c r="E5229" s="46" t="s">
        <v>5820</v>
      </c>
      <c r="F5229" t="s">
        <v>48</v>
      </c>
      <c r="G5229" s="46" t="s">
        <v>49</v>
      </c>
      <c r="H5229">
        <v>4.365158322402</v>
      </c>
      <c r="I5229" t="s">
        <v>37</v>
      </c>
      <c r="L5229" t="s">
        <v>50</v>
      </c>
      <c r="M5229" t="s">
        <v>39</v>
      </c>
      <c r="N5229" s="40"/>
      <c r="O5229" s="40"/>
      <c r="P5229" s="40"/>
      <c r="Q5229" s="40"/>
      <c r="R5229" s="39"/>
      <c r="S5229" s="39"/>
      <c r="T5229" s="39"/>
      <c r="U5229" s="40"/>
      <c r="V5229" s="39"/>
      <c r="W5229" s="69"/>
      <c r="Y5229" t="s">
        <v>40</v>
      </c>
      <c r="AA5229">
        <v>388775</v>
      </c>
      <c r="AB5229" s="46" t="b">
        <v>0</v>
      </c>
      <c r="AD5229" s="8"/>
    </row>
    <row r="5230" ht="14.25" customHeight="1">
      <c r="A5230" s="38">
        <v>1314</v>
      </c>
      <c r="B5230" s="46" t="s">
        <v>5821</v>
      </c>
      <c r="C5230" s="46" t="s">
        <v>5822</v>
      </c>
      <c r="D5230" s="46" t="s">
        <v>5819</v>
      </c>
      <c r="E5230" s="46" t="s">
        <v>5820</v>
      </c>
      <c r="F5230" t="s">
        <v>429</v>
      </c>
      <c r="G5230" s="12" t="s">
        <v>590</v>
      </c>
      <c r="H5230">
        <v>0.063081864074544</v>
      </c>
      <c r="I5230" t="s">
        <v>37</v>
      </c>
      <c r="K5230" s="47" t="s">
        <v>770</v>
      </c>
      <c r="L5230" s="47" t="str">
        <f>((I5230&amp;A5230)&amp;"-")&amp;B5230</f>
        <v>REF1314-Xingchu GONG Shanshan WANG Haibin QU Solid-Liquid Equilibria of D-Glucose, D-Fructose and Sucrose in the Mixture of Ethanol and Water from 273.2 K to 293.2 K Chinese Journal of Chemical Engineering. Volume 19. Issue 2. April 2011. Pages 217-222</v>
      </c>
      <c r="M5230" t="s">
        <v>39</v>
      </c>
      <c r="N5230" s="71"/>
      <c r="O5230" s="71"/>
      <c r="P5230" s="71"/>
      <c r="Q5230" s="71"/>
      <c r="R5230" s="29"/>
      <c r="S5230" s="29"/>
      <c r="T5230" s="29"/>
      <c r="U5230" s="71"/>
      <c r="V5230" s="29"/>
      <c r="W5230" s="60"/>
      <c r="Y5230" t="s">
        <v>40</v>
      </c>
      <c r="AA5230">
        <v>388775</v>
      </c>
      <c r="AB5230" t="b">
        <v>0</v>
      </c>
      <c r="AD5230" s="37"/>
    </row>
    <row r="5231" ht="14.25" customHeight="1">
      <c r="A5231" s="38">
        <v>1314</v>
      </c>
      <c r="B5231" s="46" t="s">
        <v>5821</v>
      </c>
      <c r="C5231" s="46" t="s">
        <v>5822</v>
      </c>
      <c r="D5231" s="46" t="s">
        <v>5819</v>
      </c>
      <c r="E5231" s="46" t="s">
        <v>5820</v>
      </c>
      <c r="F5231" t="s">
        <v>2091</v>
      </c>
      <c r="G5231" t="s">
        <v>2085</v>
      </c>
      <c r="H5231">
        <v>4.6205354104728</v>
      </c>
      <c r="I5231" t="s">
        <v>37</v>
      </c>
      <c r="K5231" s="47" t="s">
        <v>770</v>
      </c>
      <c r="L5231" s="47" t="str">
        <f>((I5231&amp;A5231)&amp;"-")&amp;B5231</f>
        <v>REF1314-Xingchu GONG Shanshan WANG Haibin QU Solid-Liquid Equilibria of D-Glucose, D-Fructose and Sucrose in the Mixture of Ethanol and Water from 273.2 K to 293.2 K Chinese Journal of Chemical Engineering. Volume 19. Issue 2. April 2011. Pages 217-222</v>
      </c>
      <c r="M5231" t="s">
        <v>39</v>
      </c>
      <c r="N5231" s="71"/>
      <c r="O5231" s="71"/>
      <c r="P5231" s="71"/>
      <c r="Q5231" s="71"/>
      <c r="R5231" s="29"/>
      <c r="S5231" s="29"/>
      <c r="T5231" s="29"/>
      <c r="U5231" s="71"/>
      <c r="V5231" s="29"/>
      <c r="W5231" s="60"/>
      <c r="Y5231" t="s">
        <v>40</v>
      </c>
      <c r="AA5231">
        <v>388775</v>
      </c>
      <c r="AB5231" t="b">
        <v>0</v>
      </c>
      <c r="AD5231" s="37"/>
    </row>
    <row r="5232" ht="14.25" customHeight="1">
      <c r="A5232" s="38">
        <v>1314</v>
      </c>
      <c r="B5232" s="46" t="s">
        <v>5821</v>
      </c>
      <c r="C5232" s="46" t="s">
        <v>5822</v>
      </c>
      <c r="D5232" s="46" t="s">
        <v>5819</v>
      </c>
      <c r="E5232" s="46" t="s">
        <v>5820</v>
      </c>
      <c r="F5232" t="s">
        <v>2092</v>
      </c>
      <c r="G5232" t="s">
        <v>2085</v>
      </c>
      <c r="H5232">
        <v>3.03082954354106</v>
      </c>
      <c r="I5232" t="s">
        <v>37</v>
      </c>
      <c r="K5232" s="47" t="s">
        <v>770</v>
      </c>
      <c r="L5232" s="47" t="str">
        <f>((I5232&amp;A5232)&amp;"-")&amp;B5232</f>
        <v>REF1314-Xingchu GONG Shanshan WANG Haibin QU Solid-Liquid Equilibria of D-Glucose, D-Fructose and Sucrose in the Mixture of Ethanol and Water from 273.2 K to 293.2 K Chinese Journal of Chemical Engineering. Volume 19. Issue 2. April 2011. Pages 217-222</v>
      </c>
      <c r="M5232" t="s">
        <v>39</v>
      </c>
      <c r="N5232" s="71"/>
      <c r="O5232" s="71"/>
      <c r="P5232" s="71"/>
      <c r="Q5232" s="71"/>
      <c r="R5232" s="29"/>
      <c r="S5232" s="29"/>
      <c r="T5232" s="29"/>
      <c r="U5232" s="71"/>
      <c r="V5232" s="29"/>
      <c r="W5232" s="60"/>
      <c r="Y5232" t="s">
        <v>40</v>
      </c>
      <c r="AA5232">
        <v>388775</v>
      </c>
      <c r="AB5232" t="b">
        <v>0</v>
      </c>
      <c r="AD5232" s="37"/>
    </row>
    <row r="5233" ht="14.25" customHeight="1">
      <c r="A5233" s="38">
        <v>1314</v>
      </c>
      <c r="B5233" s="46" t="s">
        <v>5821</v>
      </c>
      <c r="C5233" s="46" t="s">
        <v>5822</v>
      </c>
      <c r="D5233" s="46" t="s">
        <v>5819</v>
      </c>
      <c r="E5233" s="46" t="s">
        <v>5820</v>
      </c>
      <c r="F5233" t="s">
        <v>2092</v>
      </c>
      <c r="G5233" t="s">
        <v>2085</v>
      </c>
      <c r="H5233">
        <v>3.82056297924596</v>
      </c>
      <c r="I5233" t="s">
        <v>37</v>
      </c>
      <c r="K5233" s="47" t="s">
        <v>770</v>
      </c>
      <c r="L5233" s="47" t="str">
        <f>((I5233&amp;A5233)&amp;"-")&amp;B5233</f>
        <v>REF1314-Xingchu GONG Shanshan WANG Haibin QU Solid-Liquid Equilibria of D-Glucose, D-Fructose and Sucrose in the Mixture of Ethanol and Water from 273.2 K to 293.2 K Chinese Journal of Chemical Engineering. Volume 19. Issue 2. April 2011. Pages 217-222</v>
      </c>
      <c r="M5233" t="s">
        <v>39</v>
      </c>
      <c r="N5233" s="71"/>
      <c r="O5233" s="71"/>
      <c r="P5233" s="71"/>
      <c r="Q5233" s="71"/>
      <c r="R5233" s="29"/>
      <c r="S5233" s="29"/>
      <c r="T5233" s="29"/>
      <c r="U5233" s="71"/>
      <c r="V5233" s="29"/>
      <c r="W5233" s="60"/>
      <c r="Y5233" t="s">
        <v>40</v>
      </c>
      <c r="AA5233">
        <v>388775</v>
      </c>
      <c r="AB5233" t="b">
        <v>0</v>
      </c>
      <c r="AD5233" s="37"/>
    </row>
    <row r="5234" ht="14.25" customHeight="1">
      <c r="A5234" s="38">
        <v>1314</v>
      </c>
      <c r="B5234" s="46" t="s">
        <v>5821</v>
      </c>
      <c r="C5234" s="46" t="s">
        <v>5822</v>
      </c>
      <c r="D5234" s="46" t="s">
        <v>5819</v>
      </c>
      <c r="E5234" s="46" t="s">
        <v>5820</v>
      </c>
      <c r="F5234" t="s">
        <v>2093</v>
      </c>
      <c r="G5234" t="s">
        <v>2085</v>
      </c>
      <c r="H5234">
        <v>1.56372264275382</v>
      </c>
      <c r="I5234" t="s">
        <v>37</v>
      </c>
      <c r="K5234" s="47" t="s">
        <v>770</v>
      </c>
      <c r="L5234" s="47" t="str">
        <f>((I5234&amp;A5234)&amp;"-")&amp;B5234</f>
        <v>REF1314-Xingchu GONG Shanshan WANG Haibin QU Solid-Liquid Equilibria of D-Glucose, D-Fructose and Sucrose in the Mixture of Ethanol and Water from 273.2 K to 293.2 K Chinese Journal of Chemical Engineering. Volume 19. Issue 2. April 2011. Pages 217-222</v>
      </c>
      <c r="M5234" t="s">
        <v>39</v>
      </c>
      <c r="N5234" s="71"/>
      <c r="O5234" s="71"/>
      <c r="P5234" s="71"/>
      <c r="Q5234" s="71"/>
      <c r="R5234" s="29"/>
      <c r="S5234" s="29"/>
      <c r="T5234" s="29"/>
      <c r="U5234" s="71"/>
      <c r="V5234" s="29"/>
      <c r="W5234" s="60"/>
      <c r="Y5234" t="s">
        <v>40</v>
      </c>
      <c r="AA5234">
        <v>388775</v>
      </c>
      <c r="AB5234" t="b">
        <v>0</v>
      </c>
      <c r="AD5234" s="37"/>
    </row>
    <row r="5235" ht="14.25" customHeight="1">
      <c r="A5235" s="38">
        <v>1314</v>
      </c>
      <c r="B5235" s="46" t="s">
        <v>5821</v>
      </c>
      <c r="C5235" s="46" t="s">
        <v>5822</v>
      </c>
      <c r="D5235" s="46" t="s">
        <v>5819</v>
      </c>
      <c r="E5235" s="46" t="s">
        <v>5820</v>
      </c>
      <c r="F5235" t="s">
        <v>2094</v>
      </c>
      <c r="G5235" t="s">
        <v>2085</v>
      </c>
      <c r="H5235">
        <v>0.363558299967223</v>
      </c>
      <c r="I5235" t="s">
        <v>37</v>
      </c>
      <c r="K5235" s="47" t="s">
        <v>770</v>
      </c>
      <c r="L5235" s="47" t="str">
        <f>((I5235&amp;A5235)&amp;"-")&amp;B5235</f>
        <v>REF1314-Xingchu GONG Shanshan WANG Haibin QU Solid-Liquid Equilibria of D-Glucose, D-Fructose and Sucrose in the Mixture of Ethanol and Water from 273.2 K to 293.2 K Chinese Journal of Chemical Engineering. Volume 19. Issue 2. April 2011. Pages 217-222</v>
      </c>
      <c r="M5235" t="s">
        <v>39</v>
      </c>
      <c r="N5235" s="71"/>
      <c r="O5235" s="71"/>
      <c r="P5235" s="71"/>
      <c r="Q5235" s="71"/>
      <c r="R5235" s="29"/>
      <c r="S5235" s="29"/>
      <c r="T5235" s="29"/>
      <c r="U5235" s="71"/>
      <c r="V5235" s="29"/>
      <c r="W5235" s="60"/>
      <c r="Y5235" t="s">
        <v>40</v>
      </c>
      <c r="AA5235">
        <v>388775</v>
      </c>
      <c r="AB5235" t="b">
        <v>0</v>
      </c>
      <c r="AD5235" s="37"/>
    </row>
    <row r="5236" ht="14.25" customHeight="1">
      <c r="A5236" s="38">
        <v>1</v>
      </c>
      <c r="B5236" s="44" t="s">
        <v>1684</v>
      </c>
      <c r="C5236" s="46" t="s">
        <v>5823</v>
      </c>
      <c r="D5236" s="46" t="s">
        <v>5824</v>
      </c>
      <c r="E5236" s="46" t="s">
        <v>5825</v>
      </c>
      <c r="F5236" s="41" t="s">
        <v>429</v>
      </c>
      <c r="G5236" s="41" t="s">
        <v>430</v>
      </c>
      <c r="H5236" s="65">
        <v>0.00111</v>
      </c>
      <c r="I5236" t="s">
        <v>431</v>
      </c>
      <c r="K5236" s="46"/>
      <c r="L5236" s="46" t="str">
        <f>((I5236&amp;A5236)&amp;"-")&amp;B5236</f>
        <v>ONSC1-1-</v>
      </c>
      <c r="M5236" t="s">
        <v>39</v>
      </c>
      <c r="N5236" s="40"/>
      <c r="O5236" s="40"/>
      <c r="P5236" s="40"/>
      <c r="Q5236" s="40"/>
      <c r="R5236" s="39"/>
      <c r="S5236" s="39"/>
      <c r="T5236" s="39"/>
      <c r="U5236" s="40"/>
      <c r="V5236" s="39"/>
      <c r="W5236" s="69"/>
      <c r="Y5236" t="s">
        <v>40</v>
      </c>
      <c r="AA5236">
        <v>5589</v>
      </c>
      <c r="AB5236" t="b">
        <f>if((W5236=""),false,true)</f>
        <v>0</v>
      </c>
      <c r="AD5236" s="8"/>
    </row>
    <row r="5237" ht="14.25" customHeight="1">
      <c r="A5237" s="38">
        <v>1</v>
      </c>
      <c r="B5237" s="44" t="s">
        <v>1685</v>
      </c>
      <c r="C5237" s="46" t="s">
        <v>5823</v>
      </c>
      <c r="D5237" s="46" t="s">
        <v>5824</v>
      </c>
      <c r="E5237" s="46" t="s">
        <v>5825</v>
      </c>
      <c r="F5237" s="41" t="s">
        <v>434</v>
      </c>
      <c r="G5237" s="41" t="s">
        <v>435</v>
      </c>
      <c r="H5237" s="65">
        <v>0.0244232911606</v>
      </c>
      <c r="I5237" t="s">
        <v>431</v>
      </c>
      <c r="K5237" s="46"/>
      <c r="L5237" s="46" t="str">
        <f>((I5237&amp;A5237)&amp;"-")&amp;B5237</f>
        <v>ONSC1-5-</v>
      </c>
      <c r="M5237" t="s">
        <v>39</v>
      </c>
      <c r="N5237" s="40"/>
      <c r="O5237" s="40"/>
      <c r="P5237" s="40"/>
      <c r="Q5237" s="40"/>
      <c r="R5237" s="39"/>
      <c r="S5237" s="39"/>
      <c r="T5237" s="39"/>
      <c r="U5237" s="40"/>
      <c r="V5237" s="39"/>
      <c r="W5237" s="69"/>
      <c r="Y5237" t="s">
        <v>40</v>
      </c>
      <c r="AA5237">
        <v>5589</v>
      </c>
      <c r="AB5237" t="b">
        <f>if((W5237=""),false,true)</f>
        <v>0</v>
      </c>
      <c r="AD5237" s="8"/>
    </row>
    <row r="5238" ht="14.25" customHeight="1">
      <c r="A5238" s="38">
        <v>1</v>
      </c>
      <c r="B5238" s="44" t="s">
        <v>758</v>
      </c>
      <c r="C5238" s="46" t="s">
        <v>5823</v>
      </c>
      <c r="D5238" s="46" t="s">
        <v>5824</v>
      </c>
      <c r="E5238" s="46" t="s">
        <v>5825</v>
      </c>
      <c r="F5238" s="41" t="s">
        <v>238</v>
      </c>
      <c r="G5238" s="41" t="s">
        <v>239</v>
      </c>
      <c r="H5238" s="65">
        <v>0.00222</v>
      </c>
      <c r="I5238" t="s">
        <v>431</v>
      </c>
      <c r="K5238" s="46"/>
      <c r="L5238" s="46" t="str">
        <f>((I5238&amp;A5238)&amp;"-")&amp;B5238</f>
        <v>ONSC1-9-</v>
      </c>
      <c r="M5238" t="s">
        <v>39</v>
      </c>
      <c r="N5238" s="40"/>
      <c r="O5238" s="40"/>
      <c r="P5238" s="40"/>
      <c r="Q5238" s="40"/>
      <c r="R5238" s="39"/>
      <c r="S5238" s="39"/>
      <c r="T5238" s="39"/>
      <c r="U5238" s="40"/>
      <c r="V5238" s="39"/>
      <c r="W5238" s="69"/>
      <c r="Y5238" t="s">
        <v>40</v>
      </c>
      <c r="AA5238">
        <v>5589</v>
      </c>
      <c r="AB5238" t="b">
        <f>if((W5238=""),false,true)</f>
        <v>0</v>
      </c>
      <c r="AD5238" s="8"/>
    </row>
    <row r="5239" ht="14.25" customHeight="1">
      <c r="A5239" s="38">
        <v>207</v>
      </c>
      <c r="B5239" s="44" t="s">
        <v>766</v>
      </c>
      <c r="C5239" s="46" t="s">
        <v>5254</v>
      </c>
      <c r="D5239" s="46" t="s">
        <v>5824</v>
      </c>
      <c r="E5239" s="46" t="s">
        <v>5825</v>
      </c>
      <c r="F5239" s="41" t="s">
        <v>429</v>
      </c>
      <c r="G5239" s="41" t="s">
        <v>430</v>
      </c>
      <c r="H5239" s="65">
        <v>0.01</v>
      </c>
      <c r="I5239" t="s">
        <v>1720</v>
      </c>
      <c r="K5239" s="46"/>
      <c r="L5239" s="46" t="str">
        <f>((I5239&amp;A5239)&amp;"-")&amp;B5239</f>
        <v>UC207-10-</v>
      </c>
      <c r="M5239" t="s">
        <v>39</v>
      </c>
      <c r="N5239" s="40"/>
      <c r="O5239" s="40"/>
      <c r="P5239" s="40"/>
      <c r="Q5239" s="40"/>
      <c r="R5239" s="39"/>
      <c r="S5239" s="39"/>
      <c r="T5239" s="39"/>
      <c r="U5239" s="40"/>
      <c r="V5239" s="39"/>
      <c r="W5239" s="69"/>
      <c r="Y5239" t="s">
        <v>40</v>
      </c>
      <c r="AA5239">
        <v>5589</v>
      </c>
      <c r="AB5239" t="b">
        <f>if((W5239=""),false,true)</f>
        <v>0</v>
      </c>
      <c r="AD5239" s="8"/>
    </row>
    <row r="5240" ht="14.25" customHeight="1">
      <c r="A5240" s="38">
        <v>207</v>
      </c>
      <c r="B5240" s="44" t="s">
        <v>433</v>
      </c>
      <c r="C5240" s="46" t="s">
        <v>5254</v>
      </c>
      <c r="D5240" s="46" t="s">
        <v>5824</v>
      </c>
      <c r="E5240" s="46" t="s">
        <v>5825</v>
      </c>
      <c r="F5240" s="41" t="s">
        <v>434</v>
      </c>
      <c r="G5240" s="41" t="s">
        <v>435</v>
      </c>
      <c r="H5240" s="65">
        <v>0.05</v>
      </c>
      <c r="I5240" t="s">
        <v>1720</v>
      </c>
      <c r="K5240" s="46"/>
      <c r="L5240" s="46" t="str">
        <f>((I5240&amp;A5240)&amp;"-")&amp;B5240</f>
        <v>UC207-4-</v>
      </c>
      <c r="M5240" t="s">
        <v>39</v>
      </c>
      <c r="N5240" s="40"/>
      <c r="O5240" s="40"/>
      <c r="P5240" s="40"/>
      <c r="Q5240" s="40"/>
      <c r="R5240" s="39"/>
      <c r="S5240" s="39"/>
      <c r="T5240" s="39"/>
      <c r="U5240" s="40"/>
      <c r="V5240" s="39"/>
      <c r="W5240" s="69"/>
      <c r="Y5240" t="s">
        <v>40</v>
      </c>
      <c r="AA5240">
        <v>5589</v>
      </c>
      <c r="AB5240" t="b">
        <f>if((W5240=""),false,true)</f>
        <v>0</v>
      </c>
      <c r="AD5240" s="8"/>
    </row>
    <row r="5241" ht="14.25" customHeight="1">
      <c r="A5241" s="38">
        <v>207</v>
      </c>
      <c r="B5241" s="44" t="s">
        <v>3485</v>
      </c>
      <c r="C5241" s="46" t="s">
        <v>5254</v>
      </c>
      <c r="D5241" s="46" t="s">
        <v>5824</v>
      </c>
      <c r="E5241" s="46" t="s">
        <v>5825</v>
      </c>
      <c r="F5241" s="41" t="s">
        <v>238</v>
      </c>
      <c r="G5241" s="41" t="s">
        <v>239</v>
      </c>
      <c r="H5241" s="65">
        <v>0.03</v>
      </c>
      <c r="I5241" t="s">
        <v>1720</v>
      </c>
      <c r="K5241" s="46"/>
      <c r="L5241" s="46" t="str">
        <f>((I5241&amp;A5241)&amp;"-")&amp;B5241</f>
        <v>UC207-16-</v>
      </c>
      <c r="M5241" t="s">
        <v>39</v>
      </c>
      <c r="N5241" s="40"/>
      <c r="O5241" s="40"/>
      <c r="P5241" s="40"/>
      <c r="Q5241" s="40"/>
      <c r="R5241" s="39"/>
      <c r="S5241" s="39"/>
      <c r="T5241" s="39"/>
      <c r="U5241" s="40"/>
      <c r="V5241" s="39"/>
      <c r="W5241" s="69"/>
      <c r="Y5241" t="s">
        <v>40</v>
      </c>
      <c r="AA5241">
        <v>5589</v>
      </c>
      <c r="AB5241" t="b">
        <f>if((W5241=""),false,true)</f>
        <v>0</v>
      </c>
      <c r="AD5241" s="8"/>
    </row>
    <row r="5242" ht="14.25" customHeight="1">
      <c r="A5242" s="38">
        <v>1268</v>
      </c>
      <c r="B5242" s="46" t="s">
        <v>3548</v>
      </c>
      <c r="C5242" s="46" t="s">
        <v>3549</v>
      </c>
      <c r="D5242" s="46" t="s">
        <v>5824</v>
      </c>
      <c r="E5242" s="46" t="s">
        <v>5826</v>
      </c>
      <c r="F5242" s="7" t="s">
        <v>1281</v>
      </c>
      <c r="G5242" s="7" t="s">
        <v>2411</v>
      </c>
      <c r="H5242">
        <v>2.3979142218399</v>
      </c>
      <c r="I5242" t="s">
        <v>37</v>
      </c>
      <c r="K5242" t="s">
        <v>3552</v>
      </c>
      <c r="L5242" t="s">
        <v>3553</v>
      </c>
      <c r="M5242" t="s">
        <v>39</v>
      </c>
      <c r="N5242" s="40"/>
      <c r="O5242" s="40"/>
      <c r="P5242" s="40"/>
      <c r="Q5242" s="40"/>
      <c r="R5242" s="39"/>
      <c r="S5242" s="39"/>
      <c r="T5242" s="39"/>
      <c r="U5242" s="40"/>
      <c r="V5242" s="39"/>
      <c r="W5242" s="69"/>
      <c r="Y5242" t="s">
        <v>40</v>
      </c>
      <c r="AA5242">
        <v>5589</v>
      </c>
      <c r="AB5242" s="46" t="b">
        <f>if((W5242=""),false,true)</f>
        <v>0</v>
      </c>
      <c r="AD5242" s="8"/>
    </row>
    <row r="5243" ht="14.25" customHeight="1">
      <c r="A5243" s="38">
        <v>1287</v>
      </c>
      <c r="B5243" s="46" t="s">
        <v>53</v>
      </c>
      <c r="C5243" s="46" t="s">
        <v>45</v>
      </c>
      <c r="D5243" s="46" t="s">
        <v>5824</v>
      </c>
      <c r="E5243" s="46" t="s">
        <v>5826</v>
      </c>
      <c r="F5243" t="s">
        <v>48</v>
      </c>
      <c r="G5243" s="46" t="s">
        <v>49</v>
      </c>
      <c r="H5243">
        <v>5.495408738576</v>
      </c>
      <c r="I5243" t="s">
        <v>37</v>
      </c>
      <c r="L5243" t="s">
        <v>50</v>
      </c>
      <c r="M5243" t="s">
        <v>39</v>
      </c>
      <c r="N5243" s="40"/>
      <c r="O5243" s="40"/>
      <c r="P5243" s="40"/>
      <c r="Q5243" s="40"/>
      <c r="R5243" s="39"/>
      <c r="S5243" s="39"/>
      <c r="T5243" s="39"/>
      <c r="U5243" s="40"/>
      <c r="V5243" s="39"/>
      <c r="W5243" s="69"/>
      <c r="Y5243" t="s">
        <v>40</v>
      </c>
      <c r="AA5243">
        <v>5589</v>
      </c>
      <c r="AB5243" s="46" t="b">
        <v>0</v>
      </c>
      <c r="AD5243" s="8"/>
    </row>
    <row r="5244" ht="14.25" customHeight="1">
      <c r="A5244" s="38">
        <v>1310</v>
      </c>
      <c r="B5244" s="46" t="s">
        <v>3374</v>
      </c>
      <c r="C5244" s="46" t="s">
        <v>5827</v>
      </c>
      <c r="D5244" s="46" t="s">
        <v>5824</v>
      </c>
      <c r="E5244" s="46" t="s">
        <v>5825</v>
      </c>
      <c r="F5244" t="s">
        <v>48</v>
      </c>
      <c r="G5244" t="s">
        <v>49</v>
      </c>
      <c r="H5244">
        <v>5.04563</v>
      </c>
      <c r="I5244" t="s">
        <v>37</v>
      </c>
      <c r="K5244" s="47" t="s">
        <v>43</v>
      </c>
      <c r="L5244" s="47" t="str">
        <f>((I5244&amp;A5244)&amp;"-")&amp;B5244</f>
        <v>REF1310-Wikipedia</v>
      </c>
      <c r="M5244" t="s">
        <v>39</v>
      </c>
      <c r="N5244" s="71"/>
      <c r="O5244" s="71"/>
      <c r="P5244" s="71"/>
      <c r="Q5244" s="71"/>
      <c r="R5244" s="29"/>
      <c r="S5244" s="29"/>
      <c r="T5244" s="29"/>
      <c r="U5244" s="71"/>
      <c r="V5244" s="29"/>
      <c r="W5244" s="60"/>
      <c r="Y5244" t="s">
        <v>40</v>
      </c>
      <c r="AA5244">
        <v>5589</v>
      </c>
      <c r="AB5244" t="b">
        <v>0</v>
      </c>
      <c r="AD5244" s="37"/>
    </row>
    <row r="5245" ht="14.25" customHeight="1">
      <c r="A5245" s="38">
        <v>1311</v>
      </c>
      <c r="B5245" s="46" t="s">
        <v>3548</v>
      </c>
      <c r="C5245" s="46" t="s">
        <v>5828</v>
      </c>
      <c r="D5245" s="46" t="s">
        <v>5824</v>
      </c>
      <c r="E5245" s="46" t="s">
        <v>5825</v>
      </c>
      <c r="F5245" t="s">
        <v>1281</v>
      </c>
      <c r="G5245" s="12" t="s">
        <v>2411</v>
      </c>
      <c r="H5245">
        <v>2.9974</v>
      </c>
      <c r="I5245" t="s">
        <v>37</v>
      </c>
      <c r="K5245" s="47" t="s">
        <v>43</v>
      </c>
      <c r="L5245" s="47" t="str">
        <f>((I5245&amp;A5245)&amp;"-")&amp;B5245</f>
        <v>REF1311-Gaylord Chemical</v>
      </c>
      <c r="M5245" t="s">
        <v>39</v>
      </c>
      <c r="N5245" s="71"/>
      <c r="O5245" s="71"/>
      <c r="P5245" s="71"/>
      <c r="Q5245" s="71"/>
      <c r="R5245" s="29"/>
      <c r="S5245" s="29"/>
      <c r="T5245" s="29"/>
      <c r="U5245" s="71"/>
      <c r="V5245" s="29"/>
      <c r="W5245" s="60"/>
      <c r="Y5245" t="s">
        <v>40</v>
      </c>
      <c r="AA5245">
        <v>5589</v>
      </c>
      <c r="AB5245" t="b">
        <v>0</v>
      </c>
      <c r="AD5245" s="37"/>
    </row>
    <row r="5246" ht="14.25" customHeight="1">
      <c r="A5246" s="38">
        <v>1314</v>
      </c>
      <c r="B5246" s="46" t="s">
        <v>5821</v>
      </c>
      <c r="C5246" s="46" t="s">
        <v>5822</v>
      </c>
      <c r="D5246" s="46" t="s">
        <v>5824</v>
      </c>
      <c r="E5246" s="46" t="s">
        <v>5826</v>
      </c>
      <c r="F5246" t="s">
        <v>429</v>
      </c>
      <c r="G5246" s="12" t="s">
        <v>590</v>
      </c>
      <c r="H5246">
        <v>0.022837246987855</v>
      </c>
      <c r="I5246" t="s">
        <v>37</v>
      </c>
      <c r="K5246" s="47" t="s">
        <v>770</v>
      </c>
      <c r="L5246" s="47" t="str">
        <f>((I5246&amp;A5246)&amp;"-")&amp;B5246</f>
        <v>REF1314-Xingchu GONG Shanshan WANG Haibin QU Solid-Liquid Equilibria of D-Glucose, D-Fructose and Sucrose in the Mixture of Ethanol and Water from 273.2 K to 293.2 K Chinese Journal of Chemical Engineering. Volume 19. Issue 2. April 2011. Pages 217-222</v>
      </c>
      <c r="M5246" t="s">
        <v>39</v>
      </c>
      <c r="N5246" s="71"/>
      <c r="O5246" s="71"/>
      <c r="P5246" s="71"/>
      <c r="Q5246" s="71"/>
      <c r="R5246" s="29"/>
      <c r="S5246" s="29"/>
      <c r="T5246" s="29"/>
      <c r="U5246" s="71"/>
      <c r="V5246" s="29"/>
      <c r="W5246" s="60"/>
      <c r="Y5246" t="s">
        <v>40</v>
      </c>
      <c r="AA5246">
        <v>5589</v>
      </c>
      <c r="AB5246" t="b">
        <v>0</v>
      </c>
      <c r="AD5246" s="37"/>
    </row>
    <row r="5247" ht="14.25" customHeight="1">
      <c r="A5247" s="38">
        <v>1314</v>
      </c>
      <c r="B5247" s="46" t="s">
        <v>5821</v>
      </c>
      <c r="C5247" s="46" t="s">
        <v>5822</v>
      </c>
      <c r="D5247" s="46" t="s">
        <v>5824</v>
      </c>
      <c r="E5247" s="46" t="s">
        <v>5826</v>
      </c>
      <c r="F5247" t="s">
        <v>2091</v>
      </c>
      <c r="G5247" t="s">
        <v>2085</v>
      </c>
      <c r="H5247">
        <v>1.97269155249413</v>
      </c>
      <c r="I5247" t="s">
        <v>37</v>
      </c>
      <c r="K5247" s="47" t="s">
        <v>770</v>
      </c>
      <c r="L5247" s="47" t="str">
        <f>((I5247&amp;A5247)&amp;"-")&amp;B5247</f>
        <v>REF1314-Xingchu GONG Shanshan WANG Haibin QU Solid-Liquid Equilibria of D-Glucose, D-Fructose and Sucrose in the Mixture of Ethanol and Water from 273.2 K to 293.2 K Chinese Journal of Chemical Engineering. Volume 19. Issue 2. April 2011. Pages 217-222</v>
      </c>
      <c r="M5247" t="s">
        <v>39</v>
      </c>
      <c r="N5247" s="71"/>
      <c r="O5247" s="71"/>
      <c r="P5247" s="71"/>
      <c r="Q5247" s="71"/>
      <c r="R5247" s="29"/>
      <c r="S5247" s="29"/>
      <c r="T5247" s="29"/>
      <c r="U5247" s="71"/>
      <c r="V5247" s="29"/>
      <c r="W5247" s="60"/>
      <c r="Y5247" t="s">
        <v>40</v>
      </c>
      <c r="AA5247">
        <v>5589</v>
      </c>
      <c r="AB5247" t="b">
        <v>0</v>
      </c>
      <c r="AD5247" s="37"/>
    </row>
    <row r="5248" ht="14.25" customHeight="1">
      <c r="A5248" s="38">
        <v>1314</v>
      </c>
      <c r="B5248" s="46" t="s">
        <v>5821</v>
      </c>
      <c r="C5248" s="46" t="s">
        <v>5822</v>
      </c>
      <c r="D5248" s="46" t="s">
        <v>5824</v>
      </c>
      <c r="E5248" s="46" t="s">
        <v>5826</v>
      </c>
      <c r="F5248" t="s">
        <v>2092</v>
      </c>
      <c r="G5248" t="s">
        <v>2085</v>
      </c>
      <c r="H5248">
        <v>0.651969192974828</v>
      </c>
      <c r="I5248" t="s">
        <v>37</v>
      </c>
      <c r="K5248" s="47" t="s">
        <v>770</v>
      </c>
      <c r="L5248" s="47" t="str">
        <f>((I5248&amp;A5248)&amp;"-")&amp;B5248</f>
        <v>REF1314-Xingchu GONG Shanshan WANG Haibin QU Solid-Liquid Equilibria of D-Glucose, D-Fructose and Sucrose in the Mixture of Ethanol and Water from 273.2 K to 293.2 K Chinese Journal of Chemical Engineering. Volume 19. Issue 2. April 2011. Pages 217-222</v>
      </c>
      <c r="M5248" t="s">
        <v>39</v>
      </c>
      <c r="N5248" s="71"/>
      <c r="O5248" s="71"/>
      <c r="P5248" s="71"/>
      <c r="Q5248" s="71"/>
      <c r="R5248" s="29"/>
      <c r="S5248" s="29"/>
      <c r="T5248" s="29"/>
      <c r="U5248" s="71"/>
      <c r="V5248" s="29"/>
      <c r="W5248" s="60"/>
      <c r="Y5248" t="s">
        <v>40</v>
      </c>
      <c r="AA5248">
        <v>5589</v>
      </c>
      <c r="AB5248" t="b">
        <v>0</v>
      </c>
      <c r="AD5248" s="37"/>
    </row>
    <row r="5249" ht="14.25" customHeight="1">
      <c r="A5249" s="38">
        <v>1314</v>
      </c>
      <c r="B5249" s="46" t="s">
        <v>5821</v>
      </c>
      <c r="C5249" s="46" t="s">
        <v>5822</v>
      </c>
      <c r="D5249" s="46" t="s">
        <v>5824</v>
      </c>
      <c r="E5249" s="46" t="s">
        <v>5826</v>
      </c>
      <c r="F5249" t="s">
        <v>2092</v>
      </c>
      <c r="G5249" t="s">
        <v>2085</v>
      </c>
      <c r="H5249">
        <v>1.25683853264037</v>
      </c>
      <c r="I5249" t="s">
        <v>37</v>
      </c>
      <c r="K5249" s="47" t="s">
        <v>770</v>
      </c>
      <c r="L5249" s="47" t="str">
        <f>((I5249&amp;A5249)&amp;"-")&amp;B5249</f>
        <v>REF1314-Xingchu GONG Shanshan WANG Haibin QU Solid-Liquid Equilibria of D-Glucose, D-Fructose and Sucrose in the Mixture of Ethanol and Water from 273.2 K to 293.2 K Chinese Journal of Chemical Engineering. Volume 19. Issue 2. April 2011. Pages 217-222</v>
      </c>
      <c r="M5249" t="s">
        <v>39</v>
      </c>
      <c r="N5249" s="71"/>
      <c r="O5249" s="71"/>
      <c r="P5249" s="71"/>
      <c r="Q5249" s="71"/>
      <c r="R5249" s="29"/>
      <c r="S5249" s="29"/>
      <c r="T5249" s="29"/>
      <c r="U5249" s="71"/>
      <c r="V5249" s="29"/>
      <c r="W5249" s="60"/>
      <c r="Y5249" t="s">
        <v>40</v>
      </c>
      <c r="AA5249">
        <v>5589</v>
      </c>
      <c r="AB5249" t="b">
        <v>0</v>
      </c>
      <c r="AD5249" s="37"/>
    </row>
    <row r="5250" ht="14.25" customHeight="1">
      <c r="A5250" s="38">
        <v>1314</v>
      </c>
      <c r="B5250" s="46" t="s">
        <v>5821</v>
      </c>
      <c r="C5250" s="46" t="s">
        <v>5822</v>
      </c>
      <c r="D5250" s="46" t="s">
        <v>5824</v>
      </c>
      <c r="E5250" s="46" t="s">
        <v>5826</v>
      </c>
      <c r="F5250" t="s">
        <v>2093</v>
      </c>
      <c r="G5250" t="s">
        <v>2085</v>
      </c>
      <c r="H5250">
        <v>0.225322418283876</v>
      </c>
      <c r="I5250" t="s">
        <v>37</v>
      </c>
      <c r="K5250" s="47" t="s">
        <v>770</v>
      </c>
      <c r="L5250" s="47" t="str">
        <f>((I5250&amp;A5250)&amp;"-")&amp;B5250</f>
        <v>REF1314-Xingchu GONG Shanshan WANG Haibin QU Solid-Liquid Equilibria of D-Glucose, D-Fructose and Sucrose in the Mixture of Ethanol and Water from 273.2 K to 293.2 K Chinese Journal of Chemical Engineering. Volume 19. Issue 2. April 2011. Pages 217-222</v>
      </c>
      <c r="M5250" t="s">
        <v>39</v>
      </c>
      <c r="N5250" s="71"/>
      <c r="O5250" s="71"/>
      <c r="P5250" s="71"/>
      <c r="Q5250" s="71"/>
      <c r="R5250" s="29"/>
      <c r="S5250" s="29"/>
      <c r="T5250" s="29"/>
      <c r="U5250" s="71"/>
      <c r="V5250" s="29"/>
      <c r="W5250" s="60"/>
      <c r="Y5250" t="s">
        <v>40</v>
      </c>
      <c r="AA5250">
        <v>5589</v>
      </c>
      <c r="AB5250" t="b">
        <v>0</v>
      </c>
      <c r="AD5250" s="37"/>
    </row>
    <row r="5251" ht="14.25" customHeight="1">
      <c r="A5251" s="38">
        <v>1314</v>
      </c>
      <c r="B5251" s="46" t="s">
        <v>5821</v>
      </c>
      <c r="C5251" s="46" t="s">
        <v>5822</v>
      </c>
      <c r="D5251" s="46" t="s">
        <v>5824</v>
      </c>
      <c r="E5251" s="46" t="s">
        <v>5826</v>
      </c>
      <c r="F5251" t="s">
        <v>2094</v>
      </c>
      <c r="G5251" t="s">
        <v>2085</v>
      </c>
      <c r="H5251">
        <v>0.096169156734254</v>
      </c>
      <c r="I5251" t="s">
        <v>37</v>
      </c>
      <c r="K5251" s="47" t="s">
        <v>770</v>
      </c>
      <c r="L5251" s="47" t="str">
        <f>((I5251&amp;A5251)&amp;"-")&amp;B5251</f>
        <v>REF1314-Xingchu GONG Shanshan WANG Haibin QU Solid-Liquid Equilibria of D-Glucose, D-Fructose and Sucrose in the Mixture of Ethanol and Water from 273.2 K to 293.2 K Chinese Journal of Chemical Engineering. Volume 19. Issue 2. April 2011. Pages 217-222</v>
      </c>
      <c r="M5251" t="s">
        <v>39</v>
      </c>
      <c r="N5251" s="71"/>
      <c r="O5251" s="71"/>
      <c r="P5251" s="71"/>
      <c r="Q5251" s="71"/>
      <c r="R5251" s="29"/>
      <c r="S5251" s="29"/>
      <c r="T5251" s="29"/>
      <c r="U5251" s="71"/>
      <c r="V5251" s="29"/>
      <c r="W5251" s="60"/>
      <c r="Y5251" t="s">
        <v>40</v>
      </c>
      <c r="AA5251">
        <v>5589</v>
      </c>
      <c r="AB5251" t="b">
        <v>0</v>
      </c>
      <c r="AD5251" s="37"/>
    </row>
    <row r="5252" ht="14.25" customHeight="1">
      <c r="A5252" s="38">
        <v>1287</v>
      </c>
      <c r="B5252" s="46" t="s">
        <v>53</v>
      </c>
      <c r="C5252" s="46" t="s">
        <v>45</v>
      </c>
      <c r="D5252" s="46" t="s">
        <v>5829</v>
      </c>
      <c r="E5252" s="46" t="s">
        <v>5830</v>
      </c>
      <c r="F5252" t="s">
        <v>48</v>
      </c>
      <c r="G5252" s="46" t="s">
        <v>49</v>
      </c>
      <c r="H5252">
        <v>2.238721138568</v>
      </c>
      <c r="I5252" t="s">
        <v>37</v>
      </c>
      <c r="L5252" t="s">
        <v>50</v>
      </c>
      <c r="M5252" t="s">
        <v>39</v>
      </c>
      <c r="N5252" s="40"/>
      <c r="O5252" s="40"/>
      <c r="P5252" s="40"/>
      <c r="Q5252" s="40"/>
      <c r="R5252" s="39"/>
      <c r="S5252" s="39"/>
      <c r="T5252" s="39"/>
      <c r="U5252" s="40"/>
      <c r="V5252" s="39"/>
      <c r="W5252" s="69"/>
      <c r="Y5252" t="s">
        <v>40</v>
      </c>
      <c r="AA5252">
        <v>868</v>
      </c>
      <c r="AB5252" s="46" t="b">
        <v>0</v>
      </c>
      <c r="AD5252" s="8"/>
    </row>
    <row r="5253" ht="14.25" customHeight="1">
      <c r="A5253" s="38">
        <v>1</v>
      </c>
      <c r="B5253" s="44" t="s">
        <v>425</v>
      </c>
      <c r="C5253" s="46" t="s">
        <v>5823</v>
      </c>
      <c r="D5253" s="46" t="s">
        <v>5831</v>
      </c>
      <c r="E5253" s="46" t="s">
        <v>5832</v>
      </c>
      <c r="F5253" s="41" t="s">
        <v>429</v>
      </c>
      <c r="G5253" s="41" t="s">
        <v>430</v>
      </c>
      <c r="H5253" s="65">
        <v>0.01098</v>
      </c>
      <c r="I5253" t="s">
        <v>431</v>
      </c>
      <c r="K5253" s="46"/>
      <c r="L5253" s="46" t="str">
        <f>((I5253&amp;A5253)&amp;"-")&amp;B5253</f>
        <v>ONSC1-2-</v>
      </c>
      <c r="M5253" t="s">
        <v>39</v>
      </c>
      <c r="N5253" s="40"/>
      <c r="O5253" s="40"/>
      <c r="P5253" s="40"/>
      <c r="Q5253" s="40"/>
      <c r="R5253" s="39"/>
      <c r="S5253" s="39"/>
      <c r="T5253" s="39"/>
      <c r="U5253" s="40"/>
      <c r="V5253" s="39"/>
      <c r="W5253" s="69"/>
      <c r="Y5253" t="s">
        <v>40</v>
      </c>
      <c r="AA5253">
        <v>6015</v>
      </c>
      <c r="AB5253" t="b">
        <f>if((W5253=""),false,true)</f>
        <v>0</v>
      </c>
      <c r="AD5253" s="8"/>
    </row>
    <row r="5254" ht="14.25" customHeight="1">
      <c r="A5254" s="38">
        <v>1</v>
      </c>
      <c r="B5254" s="44" t="s">
        <v>764</v>
      </c>
      <c r="C5254" s="46" t="s">
        <v>5823</v>
      </c>
      <c r="D5254" s="46" t="s">
        <v>5831</v>
      </c>
      <c r="E5254" s="46" t="s">
        <v>5832</v>
      </c>
      <c r="F5254" s="41" t="s">
        <v>434</v>
      </c>
      <c r="G5254" s="41" t="s">
        <v>435</v>
      </c>
      <c r="H5254" s="65">
        <v>0.00548</v>
      </c>
      <c r="I5254" t="s">
        <v>431</v>
      </c>
      <c r="J5254" t="s">
        <v>5255</v>
      </c>
      <c r="K5254" s="46"/>
      <c r="L5254" s="46" t="str">
        <f>((I5254&amp;A5254)&amp;"-")&amp;B5254</f>
        <v>ONSC1-6-</v>
      </c>
      <c r="M5254" t="s">
        <v>39</v>
      </c>
      <c r="N5254" s="40"/>
      <c r="O5254" s="40"/>
      <c r="P5254" s="40"/>
      <c r="Q5254" s="40"/>
      <c r="R5254" s="39"/>
      <c r="S5254" s="39"/>
      <c r="T5254" s="39"/>
      <c r="U5254" s="40"/>
      <c r="V5254" s="39"/>
      <c r="W5254" s="69"/>
      <c r="Y5254" t="s">
        <v>40</v>
      </c>
      <c r="AA5254">
        <v>6015</v>
      </c>
      <c r="AB5254" t="b">
        <f>if((W5254=""),false,true)</f>
        <v>0</v>
      </c>
      <c r="AD5254" s="8"/>
    </row>
    <row r="5255" ht="14.25" customHeight="1">
      <c r="A5255" s="38">
        <v>1</v>
      </c>
      <c r="B5255" s="44" t="s">
        <v>766</v>
      </c>
      <c r="C5255" s="46" t="s">
        <v>5823</v>
      </c>
      <c r="D5255" s="46" t="s">
        <v>5831</v>
      </c>
      <c r="E5255" s="46" t="s">
        <v>5832</v>
      </c>
      <c r="F5255" s="41" t="s">
        <v>238</v>
      </c>
      <c r="G5255" s="41" t="s">
        <v>239</v>
      </c>
      <c r="H5255" s="65">
        <v>0.01098</v>
      </c>
      <c r="I5255" t="s">
        <v>431</v>
      </c>
      <c r="K5255" s="46"/>
      <c r="L5255" s="46" t="str">
        <f>((I5255&amp;A5255)&amp;"-")&amp;B5255</f>
        <v>ONSC1-10-</v>
      </c>
      <c r="M5255" t="s">
        <v>39</v>
      </c>
      <c r="N5255" s="40"/>
      <c r="O5255" s="40"/>
      <c r="P5255" s="40"/>
      <c r="Q5255" s="40"/>
      <c r="R5255" s="39"/>
      <c r="S5255" s="39"/>
      <c r="T5255" s="39"/>
      <c r="U5255" s="40"/>
      <c r="V5255" s="39"/>
      <c r="W5255" s="69"/>
      <c r="Y5255" t="s">
        <v>40</v>
      </c>
      <c r="AA5255">
        <v>6015</v>
      </c>
      <c r="AB5255" t="b">
        <f>if((W5255=""),false,true)</f>
        <v>0</v>
      </c>
      <c r="AD5255" s="8"/>
    </row>
    <row r="5256" ht="14.25" customHeight="1">
      <c r="A5256" s="38">
        <v>207</v>
      </c>
      <c r="B5256" s="44" t="s">
        <v>1847</v>
      </c>
      <c r="C5256" s="46" t="s">
        <v>5254</v>
      </c>
      <c r="D5256" s="46" t="s">
        <v>5831</v>
      </c>
      <c r="E5256" s="46" t="s">
        <v>5832</v>
      </c>
      <c r="F5256" s="41" t="s">
        <v>429</v>
      </c>
      <c r="G5256" s="41" t="s">
        <v>430</v>
      </c>
      <c r="H5256" s="65">
        <v>0</v>
      </c>
      <c r="I5256" t="s">
        <v>1720</v>
      </c>
      <c r="J5256" t="s">
        <v>5255</v>
      </c>
      <c r="K5256" s="46"/>
      <c r="L5256" s="46" t="str">
        <f>((I5256&amp;A5256)&amp;"-")&amp;B5256</f>
        <v>UC207-11-</v>
      </c>
      <c r="M5256" t="s">
        <v>39</v>
      </c>
      <c r="N5256" s="40"/>
      <c r="O5256" s="40"/>
      <c r="P5256" s="40"/>
      <c r="Q5256" s="40"/>
      <c r="R5256" s="39"/>
      <c r="S5256" s="39"/>
      <c r="T5256" s="39"/>
      <c r="U5256" s="40"/>
      <c r="V5256" s="39"/>
      <c r="W5256" s="69"/>
      <c r="Y5256" t="s">
        <v>40</v>
      </c>
      <c r="AA5256">
        <v>6015</v>
      </c>
      <c r="AB5256" t="b">
        <f>if((W5256=""),false,true)</f>
        <v>0</v>
      </c>
      <c r="AD5256" s="8"/>
    </row>
    <row r="5257" ht="14.25" customHeight="1">
      <c r="A5257" s="38">
        <v>207</v>
      </c>
      <c r="B5257" s="44" t="s">
        <v>1685</v>
      </c>
      <c r="C5257" s="46" t="s">
        <v>5254</v>
      </c>
      <c r="D5257" s="46" t="s">
        <v>5831</v>
      </c>
      <c r="E5257" s="46" t="s">
        <v>5832</v>
      </c>
      <c r="F5257" s="41" t="s">
        <v>434</v>
      </c>
      <c r="G5257" s="41" t="s">
        <v>435</v>
      </c>
      <c r="H5257" s="65">
        <v>0.01</v>
      </c>
      <c r="I5257" t="s">
        <v>1720</v>
      </c>
      <c r="J5257" t="s">
        <v>5255</v>
      </c>
      <c r="K5257" s="46"/>
      <c r="L5257" s="46" t="str">
        <f>((I5257&amp;A5257)&amp;"-")&amp;B5257</f>
        <v>UC207-5-</v>
      </c>
      <c r="M5257" t="s">
        <v>39</v>
      </c>
      <c r="N5257" s="40"/>
      <c r="O5257" s="40"/>
      <c r="P5257" s="40"/>
      <c r="Q5257" s="40"/>
      <c r="R5257" s="39"/>
      <c r="S5257" s="39"/>
      <c r="T5257" s="39"/>
      <c r="U5257" s="40"/>
      <c r="V5257" s="39"/>
      <c r="W5257" s="69"/>
      <c r="Y5257" t="s">
        <v>40</v>
      </c>
      <c r="AA5257">
        <v>6015</v>
      </c>
      <c r="AB5257" t="b">
        <f>if((W5257=""),false,true)</f>
        <v>0</v>
      </c>
      <c r="AD5257" s="8"/>
    </row>
    <row r="5258" ht="14.25" customHeight="1">
      <c r="A5258" s="38">
        <v>207</v>
      </c>
      <c r="B5258" s="44" t="s">
        <v>2146</v>
      </c>
      <c r="C5258" s="46" t="s">
        <v>5254</v>
      </c>
      <c r="D5258" s="46" t="s">
        <v>5831</v>
      </c>
      <c r="E5258" s="46" t="s">
        <v>5832</v>
      </c>
      <c r="F5258" s="41" t="s">
        <v>238</v>
      </c>
      <c r="G5258" s="41" t="s">
        <v>239</v>
      </c>
      <c r="H5258" s="65">
        <v>0.02</v>
      </c>
      <c r="I5258" t="s">
        <v>1720</v>
      </c>
      <c r="K5258" s="46"/>
      <c r="L5258" s="46" t="str">
        <f>((I5258&amp;A5258)&amp;"-")&amp;B5258</f>
        <v>UC207-17-</v>
      </c>
      <c r="M5258" t="s">
        <v>39</v>
      </c>
      <c r="N5258" s="40"/>
      <c r="O5258" s="40"/>
      <c r="P5258" s="40"/>
      <c r="Q5258" s="40"/>
      <c r="R5258" s="39"/>
      <c r="S5258" s="39"/>
      <c r="T5258" s="39"/>
      <c r="U5258" s="40"/>
      <c r="V5258" s="39"/>
      <c r="W5258" s="69"/>
      <c r="Y5258" t="s">
        <v>40</v>
      </c>
      <c r="AA5258">
        <v>6015</v>
      </c>
      <c r="AB5258" t="b">
        <f>if((W5258=""),false,true)</f>
        <v>0</v>
      </c>
      <c r="AD5258" s="8"/>
    </row>
    <row r="5259" ht="14.25" customHeight="1">
      <c r="A5259" s="38">
        <v>966</v>
      </c>
      <c r="B5259" s="46" t="s">
        <v>1353</v>
      </c>
      <c r="C5259" s="46" t="s">
        <v>1219</v>
      </c>
      <c r="D5259" s="46" t="s">
        <v>5833</v>
      </c>
      <c r="E5259" s="46" t="s">
        <v>5834</v>
      </c>
      <c r="F5259" s="41" t="s">
        <v>434</v>
      </c>
      <c r="G5259" s="5" t="s">
        <v>593</v>
      </c>
      <c r="H5259" s="65">
        <v>0.01</v>
      </c>
      <c r="I5259" t="s">
        <v>1356</v>
      </c>
      <c r="K5259" s="46" t="s">
        <v>43</v>
      </c>
      <c r="L5259" s="46" t="s">
        <v>1358</v>
      </c>
      <c r="M5259" t="s">
        <v>39</v>
      </c>
      <c r="N5259" s="40">
        <f>U5259*V5259</f>
        <v>0.066891556618368</v>
      </c>
      <c r="O5259" s="56">
        <v>32.042</v>
      </c>
      <c r="P5259" s="56">
        <v>0.791</v>
      </c>
      <c r="Q5259" s="56">
        <v>1.411</v>
      </c>
      <c r="R5259" s="39">
        <f>O5259/P5259</f>
        <v>40.5082174462705</v>
      </c>
      <c r="S5259" s="39">
        <f>N5259/Q5259</f>
        <v>0.047407198170353</v>
      </c>
      <c r="T5259" s="39">
        <f>R5259+S5259</f>
        <v>40.5556246444409</v>
      </c>
      <c r="U5259" s="40">
        <v>167.162</v>
      </c>
      <c r="V5259" s="39">
        <v>0.000400160064</v>
      </c>
      <c r="W5259" s="69">
        <f>round(((1000*V5259)/T5259),3)</f>
        <v>0.01</v>
      </c>
      <c r="Y5259" t="s">
        <v>40</v>
      </c>
      <c r="AA5259">
        <v>60494</v>
      </c>
      <c r="AB5259" t="b">
        <v>1</v>
      </c>
      <c r="AD5259" s="8"/>
    </row>
    <row r="5260" ht="14.25" customHeight="1">
      <c r="A5260" s="38">
        <v>1287</v>
      </c>
      <c r="B5260" s="46" t="s">
        <v>53</v>
      </c>
      <c r="C5260" s="46" t="s">
        <v>45</v>
      </c>
      <c r="D5260" s="46" t="s">
        <v>5835</v>
      </c>
      <c r="E5260" s="46" t="s">
        <v>5836</v>
      </c>
      <c r="F5260" t="s">
        <v>48</v>
      </c>
      <c r="G5260" s="46" t="s">
        <v>49</v>
      </c>
      <c r="H5260">
        <v>0.676082975392</v>
      </c>
      <c r="I5260" t="s">
        <v>37</v>
      </c>
      <c r="L5260" t="s">
        <v>50</v>
      </c>
      <c r="M5260" t="s">
        <v>39</v>
      </c>
      <c r="N5260" s="40"/>
      <c r="O5260" s="40"/>
      <c r="P5260" s="40"/>
      <c r="Q5260" s="40"/>
      <c r="R5260" s="39"/>
      <c r="S5260" s="39"/>
      <c r="T5260" s="39"/>
      <c r="U5260" s="40"/>
      <c r="V5260" s="39"/>
      <c r="W5260" s="69"/>
      <c r="Y5260" t="s">
        <v>40</v>
      </c>
      <c r="AA5260">
        <v>91903</v>
      </c>
      <c r="AB5260" s="46" t="b">
        <v>0</v>
      </c>
      <c r="AD5260" s="8"/>
    </row>
    <row r="5261" ht="14.25" customHeight="1">
      <c r="A5261" s="38">
        <v>1287</v>
      </c>
      <c r="B5261" s="46" t="s">
        <v>53</v>
      </c>
      <c r="C5261" s="46" t="s">
        <v>45</v>
      </c>
      <c r="D5261" s="46" t="s">
        <v>5837</v>
      </c>
      <c r="E5261" s="46" t="s">
        <v>5838</v>
      </c>
      <c r="F5261" t="s">
        <v>48</v>
      </c>
      <c r="G5261" s="46" t="s">
        <v>49</v>
      </c>
      <c r="H5261">
        <v>0.028183829313</v>
      </c>
      <c r="I5261" t="s">
        <v>37</v>
      </c>
      <c r="L5261" t="s">
        <v>50</v>
      </c>
      <c r="M5261" t="s">
        <v>39</v>
      </c>
      <c r="N5261" s="40"/>
      <c r="O5261" s="40"/>
      <c r="P5261" s="40"/>
      <c r="Q5261" s="40"/>
      <c r="R5261" s="39"/>
      <c r="S5261" s="39"/>
      <c r="T5261" s="39"/>
      <c r="U5261" s="40"/>
      <c r="V5261" s="39"/>
      <c r="W5261" s="69"/>
      <c r="Y5261" t="s">
        <v>40</v>
      </c>
      <c r="AA5261">
        <v>3922</v>
      </c>
      <c r="AB5261" s="46" t="b">
        <v>0</v>
      </c>
      <c r="AD5261" s="8"/>
    </row>
    <row r="5262" ht="14.25" customHeight="1">
      <c r="A5262" s="38">
        <v>1287</v>
      </c>
      <c r="B5262" s="46" t="s">
        <v>53</v>
      </c>
      <c r="C5262" s="46" t="s">
        <v>45</v>
      </c>
      <c r="D5262" s="46" t="s">
        <v>5839</v>
      </c>
      <c r="E5262" s="46" t="s">
        <v>5840</v>
      </c>
      <c r="F5262" t="s">
        <v>48</v>
      </c>
      <c r="G5262" s="46" t="s">
        <v>49</v>
      </c>
      <c r="H5262">
        <v>0.63095734448</v>
      </c>
      <c r="I5262" t="s">
        <v>37</v>
      </c>
      <c r="L5262" t="s">
        <v>50</v>
      </c>
      <c r="M5262" t="s">
        <v>39</v>
      </c>
      <c r="N5262" s="40"/>
      <c r="O5262" s="40"/>
      <c r="P5262" s="40"/>
      <c r="Q5262" s="40"/>
      <c r="R5262" s="39"/>
      <c r="S5262" s="39"/>
      <c r="T5262" s="39"/>
      <c r="U5262" s="40"/>
      <c r="V5262" s="39"/>
      <c r="W5262" s="69"/>
      <c r="Y5262" t="s">
        <v>40</v>
      </c>
      <c r="AA5262">
        <v>14593</v>
      </c>
      <c r="AB5262" s="46" t="b">
        <v>0</v>
      </c>
      <c r="AD5262" s="8"/>
    </row>
    <row r="5263" ht="14.25" customHeight="1">
      <c r="A5263" s="38">
        <v>1287</v>
      </c>
      <c r="B5263" s="46" t="s">
        <v>53</v>
      </c>
      <c r="C5263" s="46" t="s">
        <v>45</v>
      </c>
      <c r="D5263" s="46" t="s">
        <v>5841</v>
      </c>
      <c r="E5263" s="46" t="s">
        <v>5842</v>
      </c>
      <c r="F5263" t="s">
        <v>48</v>
      </c>
      <c r="G5263" s="46" t="s">
        <v>49</v>
      </c>
      <c r="H5263">
        <v>0.000003090295</v>
      </c>
      <c r="I5263" t="s">
        <v>37</v>
      </c>
      <c r="L5263" t="s">
        <v>50</v>
      </c>
      <c r="M5263" t="s">
        <v>39</v>
      </c>
      <c r="N5263" s="40"/>
      <c r="O5263" s="40"/>
      <c r="P5263" s="40"/>
      <c r="Q5263" s="40"/>
      <c r="R5263" s="39"/>
      <c r="S5263" s="39"/>
      <c r="T5263" s="39"/>
      <c r="U5263" s="40"/>
      <c r="V5263" s="39"/>
      <c r="W5263" s="69"/>
      <c r="Y5263" t="s">
        <v>40</v>
      </c>
      <c r="AA5263">
        <v>2844</v>
      </c>
      <c r="AB5263" s="46" t="b">
        <v>0</v>
      </c>
      <c r="AD5263" s="8"/>
    </row>
    <row r="5264" ht="14.25" customHeight="1">
      <c r="A5264" s="38">
        <v>1287</v>
      </c>
      <c r="B5264" s="46" t="s">
        <v>247</v>
      </c>
      <c r="C5264" s="46" t="s">
        <v>45</v>
      </c>
      <c r="D5264" s="46" t="s">
        <v>5841</v>
      </c>
      <c r="E5264" s="46" t="s">
        <v>5843</v>
      </c>
      <c r="F5264" t="s">
        <v>48</v>
      </c>
      <c r="G5264" s="46" t="s">
        <v>49</v>
      </c>
      <c r="H5264">
        <v>0.000003111716</v>
      </c>
      <c r="I5264" t="s">
        <v>37</v>
      </c>
      <c r="L5264" t="s">
        <v>50</v>
      </c>
      <c r="M5264" t="s">
        <v>39</v>
      </c>
      <c r="N5264" s="40"/>
      <c r="O5264" s="40"/>
      <c r="P5264" s="40"/>
      <c r="Q5264" s="40"/>
      <c r="R5264" s="39"/>
      <c r="S5264" s="39"/>
      <c r="T5264" s="39"/>
      <c r="U5264" s="40"/>
      <c r="V5264" s="39"/>
      <c r="W5264" s="69"/>
      <c r="Y5264" t="s">
        <v>40</v>
      </c>
      <c r="AA5264">
        <v>26436</v>
      </c>
      <c r="AB5264" s="46" t="b">
        <v>0</v>
      </c>
      <c r="AD5264" s="8"/>
    </row>
    <row r="5265" ht="14.25" customHeight="1">
      <c r="A5265" s="38">
        <v>1287</v>
      </c>
      <c r="B5265" s="46" t="s">
        <v>653</v>
      </c>
      <c r="C5265" s="46" t="s">
        <v>45</v>
      </c>
      <c r="D5265" s="46" t="s">
        <v>5844</v>
      </c>
      <c r="E5265" s="46" t="s">
        <v>5845</v>
      </c>
      <c r="F5265" t="s">
        <v>48</v>
      </c>
      <c r="G5265" s="46" t="s">
        <v>49</v>
      </c>
      <c r="H5265">
        <v>0.001260085459</v>
      </c>
      <c r="I5265" t="s">
        <v>37</v>
      </c>
      <c r="L5265" t="s">
        <v>50</v>
      </c>
      <c r="M5265" t="s">
        <v>39</v>
      </c>
      <c r="N5265" s="40"/>
      <c r="O5265" s="40"/>
      <c r="P5265" s="40"/>
      <c r="Q5265" s="40"/>
      <c r="R5265" s="39"/>
      <c r="S5265" s="39"/>
      <c r="T5265" s="39"/>
      <c r="U5265" s="40"/>
      <c r="V5265" s="39"/>
      <c r="W5265" s="69"/>
      <c r="Y5265" t="s">
        <v>40</v>
      </c>
      <c r="AA5265">
        <v>64439</v>
      </c>
      <c r="AB5265" s="46" t="b">
        <v>0</v>
      </c>
      <c r="AD5265" s="8"/>
    </row>
    <row r="5266" ht="14.25" customHeight="1">
      <c r="A5266" s="38">
        <v>1049</v>
      </c>
      <c r="B5266" s="46" t="s">
        <v>922</v>
      </c>
      <c r="C5266" s="46" t="s">
        <v>923</v>
      </c>
      <c r="D5266" s="11" t="s">
        <v>5846</v>
      </c>
      <c r="E5266" s="46" t="s">
        <v>5847</v>
      </c>
      <c r="F5266" s="7" t="s">
        <v>924</v>
      </c>
      <c r="G5266" s="7" t="s">
        <v>925</v>
      </c>
      <c r="H5266">
        <v>0.17864875748521</v>
      </c>
      <c r="I5266" t="s">
        <v>37</v>
      </c>
      <c r="K5266" s="47" t="s">
        <v>43</v>
      </c>
      <c r="L5266" s="47" t="s">
        <v>926</v>
      </c>
      <c r="M5266" t="s">
        <v>39</v>
      </c>
      <c r="N5266" s="71"/>
      <c r="O5266" s="71"/>
      <c r="P5266" s="71"/>
      <c r="Q5266" s="71"/>
      <c r="R5266" s="29"/>
      <c r="S5266" s="29"/>
      <c r="T5266" s="29"/>
      <c r="U5266" s="71"/>
      <c r="V5266" s="29"/>
      <c r="W5266" s="60"/>
      <c r="Y5266" t="s">
        <v>40</v>
      </c>
      <c r="AA5266" s="21">
        <v>2849</v>
      </c>
      <c r="AB5266" t="b">
        <f>if((W5266=""),false,true)</f>
        <v>0</v>
      </c>
      <c r="AD5266" s="37"/>
    </row>
    <row r="5267" ht="14.25" customHeight="1">
      <c r="A5267" s="38">
        <v>1049</v>
      </c>
      <c r="B5267" s="46" t="s">
        <v>922</v>
      </c>
      <c r="C5267" s="46" t="s">
        <v>923</v>
      </c>
      <c r="D5267" s="11" t="s">
        <v>5846</v>
      </c>
      <c r="E5267" s="11" t="s">
        <v>5847</v>
      </c>
      <c r="F5267" s="7" t="s">
        <v>927</v>
      </c>
      <c r="G5267" s="7" t="s">
        <v>928</v>
      </c>
      <c r="H5267">
        <v>0.023496328208483</v>
      </c>
      <c r="I5267" t="s">
        <v>37</v>
      </c>
      <c r="K5267" s="47" t="s">
        <v>43</v>
      </c>
      <c r="L5267" s="47" t="s">
        <v>926</v>
      </c>
      <c r="M5267" t="s">
        <v>39</v>
      </c>
      <c r="N5267" s="71"/>
      <c r="O5267" s="71"/>
      <c r="P5267" s="71"/>
      <c r="Q5267" s="71"/>
      <c r="R5267" s="29"/>
      <c r="S5267" s="29"/>
      <c r="T5267" s="29"/>
      <c r="U5267" s="71"/>
      <c r="V5267" s="29"/>
      <c r="W5267" s="60"/>
      <c r="Y5267" t="s">
        <v>40</v>
      </c>
      <c r="AA5267">
        <v>2849</v>
      </c>
      <c r="AB5267" t="b">
        <f>if((W5267=""),false,true)</f>
        <v>0</v>
      </c>
      <c r="AD5267" s="37"/>
    </row>
    <row r="5268" ht="14.25" customHeight="1">
      <c r="A5268" s="38">
        <v>1049</v>
      </c>
      <c r="B5268" s="46" t="s">
        <v>922</v>
      </c>
      <c r="C5268" s="46" t="s">
        <v>923</v>
      </c>
      <c r="D5268" s="11" t="s">
        <v>5846</v>
      </c>
      <c r="E5268" s="11" t="s">
        <v>5847</v>
      </c>
      <c r="F5268" s="7" t="s">
        <v>929</v>
      </c>
      <c r="G5268" s="7" t="s">
        <v>928</v>
      </c>
      <c r="H5268">
        <v>0.27797132677593</v>
      </c>
      <c r="I5268" t="s">
        <v>37</v>
      </c>
      <c r="K5268" s="47" t="s">
        <v>43</v>
      </c>
      <c r="L5268" s="47" t="s">
        <v>926</v>
      </c>
      <c r="M5268" t="s">
        <v>39</v>
      </c>
      <c r="N5268" s="71"/>
      <c r="O5268" s="71"/>
      <c r="P5268" s="71"/>
      <c r="Q5268" s="71"/>
      <c r="R5268" s="29"/>
      <c r="S5268" s="29"/>
      <c r="T5268" s="29"/>
      <c r="U5268" s="71"/>
      <c r="V5268" s="29"/>
      <c r="W5268" s="60"/>
      <c r="Y5268" t="s">
        <v>40</v>
      </c>
      <c r="AA5268">
        <v>2849</v>
      </c>
      <c r="AB5268" t="b">
        <f>if((W5268=""),false,true)</f>
        <v>0</v>
      </c>
      <c r="AD5268" s="37"/>
    </row>
    <row r="5269" ht="14.25" customHeight="1">
      <c r="A5269" s="38">
        <v>1049</v>
      </c>
      <c r="B5269" s="46" t="s">
        <v>922</v>
      </c>
      <c r="C5269" s="46" t="s">
        <v>923</v>
      </c>
      <c r="D5269" s="11" t="s">
        <v>5846</v>
      </c>
      <c r="E5269" s="11" t="s">
        <v>5847</v>
      </c>
      <c r="F5269" s="7" t="s">
        <v>930</v>
      </c>
      <c r="G5269" s="7" t="s">
        <v>928</v>
      </c>
      <c r="H5269">
        <v>0.67764150761068</v>
      </c>
      <c r="I5269" t="s">
        <v>37</v>
      </c>
      <c r="K5269" s="47" t="s">
        <v>43</v>
      </c>
      <c r="L5269" s="47" t="s">
        <v>926</v>
      </c>
      <c r="M5269" t="s">
        <v>39</v>
      </c>
      <c r="N5269" s="71"/>
      <c r="O5269" s="71"/>
      <c r="P5269" s="71"/>
      <c r="Q5269" s="71"/>
      <c r="R5269" s="29"/>
      <c r="S5269" s="29"/>
      <c r="T5269" s="29"/>
      <c r="U5269" s="71"/>
      <c r="V5269" s="29"/>
      <c r="W5269" s="60"/>
      <c r="Y5269" t="s">
        <v>40</v>
      </c>
      <c r="AA5269">
        <v>2849</v>
      </c>
      <c r="AB5269" t="b">
        <f>if((W5269=""),false,true)</f>
        <v>0</v>
      </c>
      <c r="AD5269" s="37"/>
    </row>
    <row r="5270" ht="14.25" customHeight="1">
      <c r="A5270" s="38">
        <v>1049</v>
      </c>
      <c r="B5270" s="46" t="s">
        <v>922</v>
      </c>
      <c r="C5270" s="46" t="s">
        <v>923</v>
      </c>
      <c r="D5270" s="11" t="s">
        <v>5846</v>
      </c>
      <c r="E5270" s="11" t="s">
        <v>5847</v>
      </c>
      <c r="F5270" s="11" t="s">
        <v>48</v>
      </c>
      <c r="G5270" s="11" t="s">
        <v>49</v>
      </c>
      <c r="H5270">
        <v>0.000851138038202</v>
      </c>
      <c r="I5270" t="s">
        <v>37</v>
      </c>
      <c r="K5270" s="47" t="s">
        <v>43</v>
      </c>
      <c r="L5270" s="47" t="s">
        <v>926</v>
      </c>
      <c r="M5270" t="s">
        <v>39</v>
      </c>
      <c r="N5270" s="71"/>
      <c r="O5270" s="71"/>
      <c r="P5270" s="71"/>
      <c r="Q5270" s="71"/>
      <c r="R5270" s="29"/>
      <c r="S5270" s="29"/>
      <c r="T5270" s="29"/>
      <c r="U5270" s="71"/>
      <c r="V5270" s="29"/>
      <c r="W5270" s="60"/>
      <c r="Y5270" t="s">
        <v>40</v>
      </c>
      <c r="AA5270">
        <v>2849</v>
      </c>
      <c r="AB5270" t="b">
        <f>if((W5270=""),false,true)</f>
        <v>0</v>
      </c>
      <c r="AD5270" s="37"/>
    </row>
    <row r="5271" ht="14.25" customHeight="1">
      <c r="A5271" s="38">
        <v>1287</v>
      </c>
      <c r="B5271" s="46" t="s">
        <v>53</v>
      </c>
      <c r="C5271" s="46" t="s">
        <v>45</v>
      </c>
      <c r="D5271" s="46" t="s">
        <v>5846</v>
      </c>
      <c r="E5271" s="46" t="s">
        <v>5848</v>
      </c>
      <c r="F5271" t="s">
        <v>48</v>
      </c>
      <c r="G5271" s="46" t="s">
        <v>49</v>
      </c>
      <c r="H5271">
        <v>0.001513561248</v>
      </c>
      <c r="I5271" t="s">
        <v>37</v>
      </c>
      <c r="L5271" t="s">
        <v>50</v>
      </c>
      <c r="M5271" t="s">
        <v>39</v>
      </c>
      <c r="N5271" s="40"/>
      <c r="O5271" s="40"/>
      <c r="P5271" s="40"/>
      <c r="Q5271" s="40"/>
      <c r="R5271" s="39"/>
      <c r="S5271" s="39"/>
      <c r="T5271" s="39"/>
      <c r="U5271" s="40"/>
      <c r="V5271" s="39"/>
      <c r="W5271" s="69"/>
      <c r="Y5271" t="s">
        <v>40</v>
      </c>
      <c r="AA5271">
        <v>2849</v>
      </c>
      <c r="AB5271" s="46" t="b">
        <v>0</v>
      </c>
      <c r="AD5271" s="8"/>
    </row>
    <row r="5272" ht="14.25" customHeight="1">
      <c r="A5272" s="38">
        <v>1287</v>
      </c>
      <c r="B5272" s="46" t="s">
        <v>53</v>
      </c>
      <c r="C5272" s="46" t="s">
        <v>45</v>
      </c>
      <c r="D5272" s="46" t="s">
        <v>5849</v>
      </c>
      <c r="E5272" s="46" t="s">
        <v>5850</v>
      </c>
      <c r="F5272" t="s">
        <v>48</v>
      </c>
      <c r="G5272" s="46" t="s">
        <v>49</v>
      </c>
      <c r="H5272">
        <v>0.007413102413</v>
      </c>
      <c r="I5272" t="s">
        <v>37</v>
      </c>
      <c r="L5272" t="s">
        <v>50</v>
      </c>
      <c r="M5272" t="s">
        <v>39</v>
      </c>
      <c r="N5272" s="40"/>
      <c r="O5272" s="40"/>
      <c r="P5272" s="40"/>
      <c r="Q5272" s="40"/>
      <c r="R5272" s="39"/>
      <c r="S5272" s="39"/>
      <c r="T5272" s="39"/>
      <c r="U5272" s="40"/>
      <c r="V5272" s="39"/>
      <c r="W5272" s="69"/>
      <c r="Y5272" t="s">
        <v>40</v>
      </c>
      <c r="AA5272">
        <v>10332</v>
      </c>
      <c r="AB5272" s="46" t="b">
        <v>0</v>
      </c>
      <c r="AD5272" s="8"/>
    </row>
    <row r="5273" ht="14.25" customHeight="1">
      <c r="A5273" s="38">
        <v>1283</v>
      </c>
      <c r="B5273" s="46" t="s">
        <v>31</v>
      </c>
      <c r="C5273" s="46" t="s">
        <v>32</v>
      </c>
      <c r="D5273" s="46" t="s">
        <v>5851</v>
      </c>
      <c r="E5273" s="46" t="s">
        <v>5852</v>
      </c>
      <c r="F5273" t="s">
        <v>35</v>
      </c>
      <c r="G5273" s="46" t="s">
        <v>36</v>
      </c>
      <c r="H5273">
        <v>0.1995262315</v>
      </c>
      <c r="I5273" t="s">
        <v>37</v>
      </c>
      <c r="L5273" t="s">
        <v>38</v>
      </c>
      <c r="M5273" t="s">
        <v>39</v>
      </c>
      <c r="N5273" s="40"/>
      <c r="O5273" s="40"/>
      <c r="P5273" s="40"/>
      <c r="Q5273" s="40"/>
      <c r="R5273" s="39"/>
      <c r="S5273" s="39"/>
      <c r="T5273" s="39"/>
      <c r="U5273" s="40"/>
      <c r="V5273" s="39"/>
      <c r="W5273" s="69"/>
      <c r="Y5273" t="s">
        <v>40</v>
      </c>
      <c r="AA5273">
        <v>2927</v>
      </c>
      <c r="AB5273" s="46" t="b">
        <f>if((W5273=""),false,true)</f>
        <v>0</v>
      </c>
      <c r="AD5273" s="8"/>
    </row>
    <row r="5274" ht="14.25" customHeight="1">
      <c r="A5274" s="38">
        <v>1287</v>
      </c>
      <c r="B5274" s="46" t="s">
        <v>53</v>
      </c>
      <c r="C5274" s="46" t="s">
        <v>45</v>
      </c>
      <c r="D5274" s="46" t="s">
        <v>5851</v>
      </c>
      <c r="E5274" s="46" t="s">
        <v>5852</v>
      </c>
      <c r="F5274" t="s">
        <v>48</v>
      </c>
      <c r="G5274" s="46" t="s">
        <v>49</v>
      </c>
      <c r="H5274">
        <v>0.000000125893</v>
      </c>
      <c r="I5274" t="s">
        <v>37</v>
      </c>
      <c r="L5274" t="s">
        <v>50</v>
      </c>
      <c r="M5274" t="s">
        <v>39</v>
      </c>
      <c r="N5274" s="40"/>
      <c r="O5274" s="40"/>
      <c r="P5274" s="40"/>
      <c r="Q5274" s="40"/>
      <c r="R5274" s="39"/>
      <c r="S5274" s="39"/>
      <c r="T5274" s="39"/>
      <c r="U5274" s="40"/>
      <c r="V5274" s="39"/>
      <c r="W5274" s="69"/>
      <c r="Y5274" t="s">
        <v>40</v>
      </c>
      <c r="AA5274">
        <v>2927</v>
      </c>
      <c r="AB5274" s="46" t="b">
        <v>0</v>
      </c>
      <c r="AD5274" s="8"/>
    </row>
    <row r="5275" ht="14.25" customHeight="1">
      <c r="A5275" s="38">
        <v>1287</v>
      </c>
      <c r="B5275" s="46" t="s">
        <v>174</v>
      </c>
      <c r="C5275" s="46" t="s">
        <v>45</v>
      </c>
      <c r="D5275" s="46" t="s">
        <v>5851</v>
      </c>
      <c r="E5275" s="46" t="s">
        <v>5852</v>
      </c>
      <c r="F5275" t="s">
        <v>48</v>
      </c>
      <c r="G5275" s="46" t="s">
        <v>49</v>
      </c>
      <c r="H5275">
        <v>0.000000125893</v>
      </c>
      <c r="I5275" t="s">
        <v>37</v>
      </c>
      <c r="L5275" t="s">
        <v>50</v>
      </c>
      <c r="M5275" t="s">
        <v>39</v>
      </c>
      <c r="N5275" s="40"/>
      <c r="O5275" s="40"/>
      <c r="P5275" s="40"/>
      <c r="Q5275" s="40"/>
      <c r="R5275" s="39"/>
      <c r="S5275" s="39"/>
      <c r="T5275" s="39"/>
      <c r="U5275" s="40"/>
      <c r="V5275" s="39"/>
      <c r="W5275" s="69"/>
      <c r="Y5275" t="s">
        <v>40</v>
      </c>
      <c r="AA5275">
        <v>2927</v>
      </c>
      <c r="AB5275" s="46" t="b">
        <v>0</v>
      </c>
      <c r="AD5275" s="8"/>
    </row>
    <row r="5276" ht="14.25" customHeight="1">
      <c r="A5276" s="38">
        <v>1308</v>
      </c>
      <c r="B5276" s="46" t="s">
        <v>41</v>
      </c>
      <c r="C5276" s="46" t="s">
        <v>42</v>
      </c>
      <c r="D5276" s="46" t="s">
        <v>5851</v>
      </c>
      <c r="E5276" s="46" t="s">
        <v>5852</v>
      </c>
      <c r="F5276" t="s">
        <v>35</v>
      </c>
      <c r="G5276" s="12" t="s">
        <v>36</v>
      </c>
      <c r="H5276">
        <v>0.208929613085404</v>
      </c>
      <c r="I5276" t="s">
        <v>37</v>
      </c>
      <c r="K5276" s="47" t="s">
        <v>43</v>
      </c>
      <c r="L5276" s="47" t="str">
        <f>((I5276&amp;A5276)&amp;"-")&amp;B5276</f>
        <v>REF1308-Abraham M.H. and Acree Jr. W.E. The solubility of liquid and solid compounds in dry octan-1-ol. Chemosphere (2013)</v>
      </c>
      <c r="M5276" t="s">
        <v>39</v>
      </c>
      <c r="N5276" s="71"/>
      <c r="O5276" s="71"/>
      <c r="P5276" s="71"/>
      <c r="Q5276" s="71"/>
      <c r="R5276" s="29"/>
      <c r="S5276" s="29"/>
      <c r="T5276" s="29"/>
      <c r="U5276" s="71"/>
      <c r="V5276" s="29"/>
      <c r="W5276" s="60"/>
      <c r="Y5276" t="s">
        <v>40</v>
      </c>
      <c r="AA5276">
        <v>2927</v>
      </c>
      <c r="AB5276" t="b">
        <f>if((W5276=""),false,true)</f>
        <v>0</v>
      </c>
      <c r="AD5276" s="37"/>
    </row>
    <row r="5277" ht="14.25" customHeight="1">
      <c r="A5277" s="38">
        <v>997</v>
      </c>
      <c r="B5277" s="44" t="s">
        <v>638</v>
      </c>
      <c r="C5277" s="46" t="s">
        <v>639</v>
      </c>
      <c r="D5277" s="46" t="s">
        <v>5853</v>
      </c>
      <c r="E5277" s="46" t="s">
        <v>5854</v>
      </c>
      <c r="F5277" s="5" t="s">
        <v>35</v>
      </c>
      <c r="G5277" s="5" t="s">
        <v>36</v>
      </c>
      <c r="H5277" s="65">
        <v>0.104712855</v>
      </c>
      <c r="I5277" t="s">
        <v>37</v>
      </c>
      <c r="K5277" s="47"/>
      <c r="L5277" s="47" t="str">
        <f>((I5277&amp;A5277)&amp;"-")&amp;B5277</f>
        <v>REF997-Kia Sepassi and Samuel H. Yalkowsky. Solubility Prediction in Octanol: A Technical Note. AAPS PharmSciTech 2006; 7 (1) Article 26</v>
      </c>
      <c r="M5277" t="s">
        <v>39</v>
      </c>
      <c r="N5277" s="71"/>
      <c r="O5277" s="71"/>
      <c r="P5277" s="71"/>
      <c r="Q5277" s="71"/>
      <c r="R5277" s="29"/>
      <c r="S5277" s="29"/>
      <c r="T5277" s="29"/>
      <c r="U5277" s="71"/>
      <c r="V5277" s="29"/>
      <c r="W5277" s="60"/>
      <c r="Y5277" t="s">
        <v>40</v>
      </c>
      <c r="AA5277">
        <v>2928</v>
      </c>
      <c r="AB5277" t="b">
        <f>if((W5277=""),false,true)</f>
        <v>0</v>
      </c>
      <c r="AD5277" s="37"/>
    </row>
    <row r="5278" ht="14.25" customHeight="1">
      <c r="A5278" s="38">
        <v>997</v>
      </c>
      <c r="B5278" s="44" t="s">
        <v>638</v>
      </c>
      <c r="C5278" s="46" t="s">
        <v>639</v>
      </c>
      <c r="D5278" s="46" t="s">
        <v>5853</v>
      </c>
      <c r="E5278" s="46" t="s">
        <v>5854</v>
      </c>
      <c r="F5278" s="5" t="s">
        <v>35</v>
      </c>
      <c r="G5278" s="5" t="s">
        <v>36</v>
      </c>
      <c r="H5278" s="65">
        <v>0.16218101</v>
      </c>
      <c r="I5278" t="s">
        <v>37</v>
      </c>
      <c r="K5278" s="47"/>
      <c r="L5278" s="47" t="str">
        <f>((I5278&amp;A5278)&amp;"-")&amp;B5278</f>
        <v>REF997-Kia Sepassi and Samuel H. Yalkowsky. Solubility Prediction in Octanol: A Technical Note. AAPS PharmSciTech 2006; 7 (1) Article 26</v>
      </c>
      <c r="M5278" t="s">
        <v>39</v>
      </c>
      <c r="N5278" s="71"/>
      <c r="O5278" s="71"/>
      <c r="P5278" s="71"/>
      <c r="Q5278" s="71"/>
      <c r="R5278" s="29"/>
      <c r="S5278" s="29"/>
      <c r="T5278" s="29"/>
      <c r="U5278" s="71"/>
      <c r="V5278" s="29"/>
      <c r="W5278" s="60"/>
      <c r="Y5278" t="s">
        <v>40</v>
      </c>
      <c r="AA5278">
        <v>2928</v>
      </c>
      <c r="AB5278" t="b">
        <f>if((W5278=""),false,true)</f>
        <v>0</v>
      </c>
      <c r="AD5278" s="37"/>
    </row>
    <row r="5279" ht="14.25" customHeight="1">
      <c r="A5279" s="38">
        <v>1268</v>
      </c>
      <c r="B5279" s="46" t="s">
        <v>3548</v>
      </c>
      <c r="C5279" s="46" t="s">
        <v>3549</v>
      </c>
      <c r="D5279" s="46" t="s">
        <v>5853</v>
      </c>
      <c r="E5279" s="46" t="s">
        <v>5854</v>
      </c>
      <c r="F5279" s="7" t="s">
        <v>1281</v>
      </c>
      <c r="G5279" s="7" t="s">
        <v>2411</v>
      </c>
      <c r="H5279">
        <v>0.12135293577927</v>
      </c>
      <c r="I5279" t="s">
        <v>37</v>
      </c>
      <c r="K5279" t="s">
        <v>3552</v>
      </c>
      <c r="L5279" t="s">
        <v>3553</v>
      </c>
      <c r="M5279" t="s">
        <v>39</v>
      </c>
      <c r="N5279" s="40"/>
      <c r="O5279" s="40"/>
      <c r="P5279" s="40"/>
      <c r="Q5279" s="40"/>
      <c r="R5279" s="39"/>
      <c r="S5279" s="39"/>
      <c r="T5279" s="39"/>
      <c r="U5279" s="40"/>
      <c r="V5279" s="39"/>
      <c r="W5279" s="69"/>
      <c r="Y5279" t="s">
        <v>40</v>
      </c>
      <c r="AA5279">
        <v>2928</v>
      </c>
      <c r="AB5279" s="46" t="b">
        <f>if((W5279=""),false,true)</f>
        <v>0</v>
      </c>
      <c r="AD5279" s="8"/>
    </row>
    <row r="5280" ht="14.25" customHeight="1">
      <c r="A5280" s="38">
        <v>1283</v>
      </c>
      <c r="B5280" s="46" t="s">
        <v>31</v>
      </c>
      <c r="C5280" s="46" t="s">
        <v>32</v>
      </c>
      <c r="D5280" s="46" t="s">
        <v>5853</v>
      </c>
      <c r="E5280" s="46" t="s">
        <v>5854</v>
      </c>
      <c r="F5280" t="s">
        <v>35</v>
      </c>
      <c r="G5280" s="46" t="s">
        <v>36</v>
      </c>
      <c r="H5280">
        <v>0.1047128548</v>
      </c>
      <c r="I5280" t="s">
        <v>37</v>
      </c>
      <c r="L5280" t="s">
        <v>38</v>
      </c>
      <c r="M5280" t="s">
        <v>39</v>
      </c>
      <c r="N5280" s="40"/>
      <c r="O5280" s="40"/>
      <c r="P5280" s="40"/>
      <c r="Q5280" s="40"/>
      <c r="R5280" s="39"/>
      <c r="S5280" s="39"/>
      <c r="T5280" s="39"/>
      <c r="U5280" s="40"/>
      <c r="V5280" s="39"/>
      <c r="W5280" s="69"/>
      <c r="Y5280" t="s">
        <v>40</v>
      </c>
      <c r="AA5280">
        <v>2928</v>
      </c>
      <c r="AB5280" s="46" t="b">
        <f>if((W5280=""),false,true)</f>
        <v>0</v>
      </c>
      <c r="AD5280" s="8"/>
    </row>
    <row r="5281" ht="14.25" customHeight="1">
      <c r="A5281" s="38">
        <v>1287</v>
      </c>
      <c r="B5281" s="46" t="s">
        <v>53</v>
      </c>
      <c r="C5281" s="46" t="s">
        <v>45</v>
      </c>
      <c r="D5281" s="46" t="s">
        <v>5853</v>
      </c>
      <c r="E5281" s="46" t="s">
        <v>5854</v>
      </c>
      <c r="F5281" t="s">
        <v>48</v>
      </c>
      <c r="G5281" s="46" t="s">
        <v>49</v>
      </c>
      <c r="H5281">
        <v>0.000000070795</v>
      </c>
      <c r="I5281" t="s">
        <v>37</v>
      </c>
      <c r="L5281" t="s">
        <v>50</v>
      </c>
      <c r="M5281" t="s">
        <v>39</v>
      </c>
      <c r="N5281" s="40"/>
      <c r="O5281" s="40"/>
      <c r="P5281" s="40"/>
      <c r="Q5281" s="40"/>
      <c r="R5281" s="39"/>
      <c r="S5281" s="39"/>
      <c r="T5281" s="39"/>
      <c r="U5281" s="40"/>
      <c r="V5281" s="39"/>
      <c r="W5281" s="69"/>
      <c r="Y5281" t="s">
        <v>40</v>
      </c>
      <c r="AA5281">
        <v>2928</v>
      </c>
      <c r="AB5281" s="46" t="b">
        <v>0</v>
      </c>
      <c r="AD5281" s="8"/>
    </row>
    <row r="5282" ht="14.25" customHeight="1">
      <c r="A5282" s="38">
        <v>1287</v>
      </c>
      <c r="B5282" s="46" t="s">
        <v>174</v>
      </c>
      <c r="C5282" s="46" t="s">
        <v>45</v>
      </c>
      <c r="D5282" s="46" t="s">
        <v>5853</v>
      </c>
      <c r="E5282" s="46" t="s">
        <v>5854</v>
      </c>
      <c r="F5282" t="s">
        <v>48</v>
      </c>
      <c r="G5282" s="46" t="s">
        <v>49</v>
      </c>
      <c r="H5282">
        <v>0.000000008318</v>
      </c>
      <c r="I5282" t="s">
        <v>37</v>
      </c>
      <c r="L5282" t="s">
        <v>50</v>
      </c>
      <c r="M5282" t="s">
        <v>39</v>
      </c>
      <c r="N5282" s="40"/>
      <c r="O5282" s="40"/>
      <c r="P5282" s="40"/>
      <c r="Q5282" s="40"/>
      <c r="R5282" s="39"/>
      <c r="S5282" s="39"/>
      <c r="T5282" s="39"/>
      <c r="U5282" s="40"/>
      <c r="V5282" s="39"/>
      <c r="W5282" s="69"/>
      <c r="Y5282" t="s">
        <v>40</v>
      </c>
      <c r="AA5282">
        <v>2928</v>
      </c>
      <c r="AB5282" s="46" t="b">
        <v>0</v>
      </c>
      <c r="AD5282" s="8"/>
    </row>
    <row r="5283" ht="14.25" customHeight="1">
      <c r="A5283" s="38">
        <v>1308</v>
      </c>
      <c r="B5283" s="46" t="s">
        <v>41</v>
      </c>
      <c r="C5283" s="46" t="s">
        <v>42</v>
      </c>
      <c r="D5283" s="46" t="s">
        <v>5853</v>
      </c>
      <c r="E5283" s="46" t="s">
        <v>5854</v>
      </c>
      <c r="F5283" t="s">
        <v>35</v>
      </c>
      <c r="G5283" s="12" t="s">
        <v>36</v>
      </c>
      <c r="H5283">
        <v>0.346736850452532</v>
      </c>
      <c r="I5283" t="s">
        <v>37</v>
      </c>
      <c r="K5283" s="47" t="s">
        <v>43</v>
      </c>
      <c r="L5283" s="47" t="str">
        <f>((I5283&amp;A5283)&amp;"-")&amp;B5283</f>
        <v>REF1308-Abraham M.H. and Acree Jr. W.E. The solubility of liquid and solid compounds in dry octan-1-ol. Chemosphere (2013)</v>
      </c>
      <c r="M5283" t="s">
        <v>39</v>
      </c>
      <c r="N5283" s="71"/>
      <c r="O5283" s="71"/>
      <c r="P5283" s="71"/>
      <c r="Q5283" s="71"/>
      <c r="R5283" s="29"/>
      <c r="S5283" s="29"/>
      <c r="T5283" s="29"/>
      <c r="U5283" s="71"/>
      <c r="V5283" s="29"/>
      <c r="W5283" s="60"/>
      <c r="Y5283" t="s">
        <v>40</v>
      </c>
      <c r="AA5283">
        <v>2928</v>
      </c>
      <c r="AB5283" t="b">
        <f>if((W5283=""),false,true)</f>
        <v>0</v>
      </c>
      <c r="AD5283" s="37"/>
    </row>
    <row r="5284" ht="14.25" customHeight="1">
      <c r="A5284" s="38">
        <v>1287</v>
      </c>
      <c r="B5284" s="46" t="s">
        <v>53</v>
      </c>
      <c r="C5284" s="46" t="s">
        <v>45</v>
      </c>
      <c r="D5284" s="46" t="s">
        <v>5855</v>
      </c>
      <c r="E5284" s="46" t="s">
        <v>5856</v>
      </c>
      <c r="F5284" t="s">
        <v>48</v>
      </c>
      <c r="G5284" s="46" t="s">
        <v>49</v>
      </c>
      <c r="H5284">
        <v>0.000003090295</v>
      </c>
      <c r="I5284" t="s">
        <v>37</v>
      </c>
      <c r="L5284" t="s">
        <v>50</v>
      </c>
      <c r="M5284" t="s">
        <v>39</v>
      </c>
      <c r="N5284" s="40"/>
      <c r="O5284" s="40"/>
      <c r="P5284" s="40"/>
      <c r="Q5284" s="40"/>
      <c r="R5284" s="39"/>
      <c r="S5284" s="39"/>
      <c r="T5284" s="39"/>
      <c r="U5284" s="40"/>
      <c r="V5284" s="39"/>
      <c r="W5284" s="69"/>
      <c r="Y5284" t="s">
        <v>294</v>
      </c>
      <c r="AA5284">
        <v>12809</v>
      </c>
      <c r="AB5284" s="46" t="b">
        <v>0</v>
      </c>
      <c r="AD5284" s="8"/>
    </row>
    <row r="5285" ht="14.25" customHeight="1">
      <c r="A5285" s="38">
        <v>997</v>
      </c>
      <c r="B5285" s="44" t="s">
        <v>638</v>
      </c>
      <c r="C5285" s="46" t="s">
        <v>639</v>
      </c>
      <c r="D5285" s="46" t="s">
        <v>5857</v>
      </c>
      <c r="E5285" s="46" t="s">
        <v>5858</v>
      </c>
      <c r="F5285" s="5" t="s">
        <v>35</v>
      </c>
      <c r="G5285" s="5" t="s">
        <v>36</v>
      </c>
      <c r="H5285" s="65">
        <v>0.001698244</v>
      </c>
      <c r="I5285" t="s">
        <v>37</v>
      </c>
      <c r="K5285" s="47"/>
      <c r="L5285" s="47" t="str">
        <f>((I5285&amp;A5285)&amp;"-")&amp;B5285</f>
        <v>REF997-Kia Sepassi and Samuel H. Yalkowsky. Solubility Prediction in Octanol: A Technical Note. AAPS PharmSciTech 2006; 7 (1) Article 26</v>
      </c>
      <c r="M5285" t="s">
        <v>39</v>
      </c>
      <c r="N5285" s="71"/>
      <c r="O5285" s="71"/>
      <c r="P5285" s="71"/>
      <c r="Q5285" s="71"/>
      <c r="R5285" s="29"/>
      <c r="S5285" s="29"/>
      <c r="T5285" s="29"/>
      <c r="U5285" s="71"/>
      <c r="V5285" s="29"/>
      <c r="W5285" s="60"/>
      <c r="Y5285" t="s">
        <v>40</v>
      </c>
      <c r="AA5285">
        <v>15484</v>
      </c>
      <c r="AB5285" t="b">
        <f>if((W5285=""),false,true)</f>
        <v>0</v>
      </c>
      <c r="AD5285" s="37"/>
    </row>
    <row r="5286" ht="14.25" customHeight="1">
      <c r="A5286" s="38">
        <v>1283</v>
      </c>
      <c r="B5286" s="46" t="s">
        <v>31</v>
      </c>
      <c r="C5286" s="46" t="s">
        <v>32</v>
      </c>
      <c r="D5286" s="46" t="s">
        <v>5857</v>
      </c>
      <c r="E5286" s="46" t="s">
        <v>5858</v>
      </c>
      <c r="F5286" t="s">
        <v>35</v>
      </c>
      <c r="G5286" s="46" t="s">
        <v>36</v>
      </c>
      <c r="H5286">
        <v>0.0016982437</v>
      </c>
      <c r="I5286" t="s">
        <v>37</v>
      </c>
      <c r="L5286" t="s">
        <v>38</v>
      </c>
      <c r="M5286" t="s">
        <v>39</v>
      </c>
      <c r="N5286" s="40"/>
      <c r="O5286" s="40"/>
      <c r="P5286" s="40"/>
      <c r="Q5286" s="40"/>
      <c r="R5286" s="39"/>
      <c r="S5286" s="39"/>
      <c r="T5286" s="39"/>
      <c r="U5286" s="40"/>
      <c r="V5286" s="39"/>
      <c r="W5286" s="69"/>
      <c r="Y5286" t="s">
        <v>40</v>
      </c>
      <c r="AA5286">
        <v>15484</v>
      </c>
      <c r="AB5286" s="46" t="b">
        <f>if((W5286=""),false,true)</f>
        <v>0</v>
      </c>
      <c r="AD5286" s="8"/>
    </row>
    <row r="5287" ht="14.25" customHeight="1">
      <c r="A5287" s="38">
        <v>1287</v>
      </c>
      <c r="B5287" s="46" t="s">
        <v>53</v>
      </c>
      <c r="C5287" s="46" t="s">
        <v>45</v>
      </c>
      <c r="D5287" s="46" t="s">
        <v>5857</v>
      </c>
      <c r="E5287" s="46" t="s">
        <v>5858</v>
      </c>
      <c r="F5287" t="s">
        <v>48</v>
      </c>
      <c r="G5287" s="46" t="s">
        <v>49</v>
      </c>
      <c r="H5287">
        <v>0.000000000002</v>
      </c>
      <c r="I5287" t="s">
        <v>37</v>
      </c>
      <c r="L5287" t="s">
        <v>50</v>
      </c>
      <c r="M5287" t="s">
        <v>39</v>
      </c>
      <c r="N5287" s="40"/>
      <c r="O5287" s="40"/>
      <c r="P5287" s="40"/>
      <c r="Q5287" s="40"/>
      <c r="R5287" s="39"/>
      <c r="S5287" s="39"/>
      <c r="T5287" s="39"/>
      <c r="U5287" s="40"/>
      <c r="V5287" s="39"/>
      <c r="W5287" s="69"/>
      <c r="Y5287" t="s">
        <v>40</v>
      </c>
      <c r="AA5287">
        <v>15484</v>
      </c>
      <c r="AB5287" s="46" t="b">
        <v>0</v>
      </c>
      <c r="AD5287" s="8"/>
    </row>
    <row r="5288" ht="14.25" customHeight="1">
      <c r="A5288" s="38">
        <v>1287</v>
      </c>
      <c r="B5288" s="46" t="s">
        <v>174</v>
      </c>
      <c r="C5288" s="46" t="s">
        <v>45</v>
      </c>
      <c r="D5288" s="46" t="s">
        <v>5857</v>
      </c>
      <c r="E5288" s="46" t="s">
        <v>5858</v>
      </c>
      <c r="F5288" t="s">
        <v>48</v>
      </c>
      <c r="G5288" s="46" t="s">
        <v>49</v>
      </c>
      <c r="H5288">
        <v>0.000000000002</v>
      </c>
      <c r="I5288" t="s">
        <v>37</v>
      </c>
      <c r="L5288" t="s">
        <v>50</v>
      </c>
      <c r="M5288" t="s">
        <v>39</v>
      </c>
      <c r="N5288" s="40"/>
      <c r="O5288" s="40"/>
      <c r="P5288" s="40"/>
      <c r="Q5288" s="40"/>
      <c r="R5288" s="39"/>
      <c r="S5288" s="39"/>
      <c r="T5288" s="39"/>
      <c r="U5288" s="40"/>
      <c r="V5288" s="39"/>
      <c r="W5288" s="69"/>
      <c r="Y5288" t="s">
        <v>40</v>
      </c>
      <c r="AA5288">
        <v>15484</v>
      </c>
      <c r="AB5288" s="46" t="b">
        <v>0</v>
      </c>
      <c r="AD5288" s="8"/>
    </row>
    <row r="5289" ht="14.25" customHeight="1">
      <c r="A5289" s="38">
        <v>1308</v>
      </c>
      <c r="B5289" s="46" t="s">
        <v>41</v>
      </c>
      <c r="C5289" s="46" t="s">
        <v>42</v>
      </c>
      <c r="D5289" s="46" t="s">
        <v>5857</v>
      </c>
      <c r="E5289" s="46" t="s">
        <v>5859</v>
      </c>
      <c r="F5289" t="s">
        <v>35</v>
      </c>
      <c r="G5289" s="12" t="s">
        <v>36</v>
      </c>
      <c r="H5289">
        <v>0.001698243652462</v>
      </c>
      <c r="I5289" t="s">
        <v>37</v>
      </c>
      <c r="K5289" s="47" t="s">
        <v>43</v>
      </c>
      <c r="L5289" s="47" t="str">
        <f>((I5289&amp;A5289)&amp;"-")&amp;B5289</f>
        <v>REF1308-Abraham M.H. and Acree Jr. W.E. The solubility of liquid and solid compounds in dry octan-1-ol. Chemosphere (2013)</v>
      </c>
      <c r="M5289" t="s">
        <v>39</v>
      </c>
      <c r="N5289" s="71"/>
      <c r="O5289" s="71"/>
      <c r="P5289" s="71"/>
      <c r="Q5289" s="71"/>
      <c r="R5289" s="29"/>
      <c r="S5289" s="29"/>
      <c r="T5289" s="29"/>
      <c r="U5289" s="71"/>
      <c r="V5289" s="29"/>
      <c r="W5289" s="60"/>
      <c r="Y5289" t="s">
        <v>40</v>
      </c>
      <c r="AA5289">
        <v>15484</v>
      </c>
      <c r="AB5289" t="b">
        <f>if((W5289=""),false,true)</f>
        <v>0</v>
      </c>
      <c r="AD5289" s="37"/>
    </row>
    <row r="5290" ht="14.25" customHeight="1">
      <c r="A5290" s="38">
        <v>1287</v>
      </c>
      <c r="B5290" s="46" t="s">
        <v>174</v>
      </c>
      <c r="C5290" s="46" t="s">
        <v>45</v>
      </c>
      <c r="D5290" s="46" t="s">
        <v>5860</v>
      </c>
      <c r="E5290" s="46" t="s">
        <v>5861</v>
      </c>
      <c r="F5290" t="s">
        <v>48</v>
      </c>
      <c r="G5290" s="46" t="s">
        <v>49</v>
      </c>
      <c r="H5290">
        <v>0.000000000000112</v>
      </c>
      <c r="I5290" t="s">
        <v>37</v>
      </c>
      <c r="L5290" t="s">
        <v>50</v>
      </c>
      <c r="M5290" t="s">
        <v>39</v>
      </c>
      <c r="N5290" s="40"/>
      <c r="O5290" s="40"/>
      <c r="P5290" s="40"/>
      <c r="Q5290" s="40"/>
      <c r="R5290" s="39"/>
      <c r="S5290" s="39"/>
      <c r="T5290" s="39"/>
      <c r="U5290" s="40"/>
      <c r="V5290" s="39"/>
      <c r="W5290" s="69"/>
      <c r="Y5290" t="s">
        <v>40</v>
      </c>
      <c r="AA5290">
        <v>33000</v>
      </c>
      <c r="AB5290" s="46" t="b">
        <v>0</v>
      </c>
      <c r="AD5290" s="8"/>
    </row>
    <row r="5291" ht="14.25" customHeight="1">
      <c r="A5291" s="38">
        <v>1249</v>
      </c>
      <c r="B5291" s="46" t="s">
        <v>5862</v>
      </c>
      <c r="C5291" s="46" t="s">
        <v>577</v>
      </c>
      <c r="D5291" s="11" t="s">
        <v>5863</v>
      </c>
      <c r="E5291" s="11" t="s">
        <v>5864</v>
      </c>
      <c r="F5291" s="7" t="s">
        <v>859</v>
      </c>
      <c r="G5291" s="7" t="s">
        <v>860</v>
      </c>
      <c r="H5291">
        <v>0.45859433043556</v>
      </c>
      <c r="I5291" s="46" t="s">
        <v>37</v>
      </c>
      <c r="K5291" s="46"/>
      <c r="L5291" t="s">
        <v>5865</v>
      </c>
      <c r="M5291" t="s">
        <v>39</v>
      </c>
      <c r="N5291" s="40"/>
      <c r="O5291" s="40"/>
      <c r="P5291" s="40"/>
      <c r="Q5291" s="40"/>
      <c r="R5291" s="39"/>
      <c r="S5291" s="39"/>
      <c r="T5291" s="39"/>
      <c r="U5291" s="40"/>
      <c r="V5291" s="39"/>
      <c r="W5291" s="69"/>
      <c r="Y5291" t="s">
        <v>40</v>
      </c>
      <c r="AA5291">
        <v>61266</v>
      </c>
      <c r="AB5291" s="46" t="b">
        <f>if((W5291=""),false,true)</f>
        <v>0</v>
      </c>
      <c r="AD5291" s="8"/>
    </row>
    <row r="5292" ht="14.25" customHeight="1">
      <c r="A5292" s="38">
        <v>1249</v>
      </c>
      <c r="B5292" s="46" t="s">
        <v>5862</v>
      </c>
      <c r="C5292" s="46" t="s">
        <v>577</v>
      </c>
      <c r="D5292" s="11" t="s">
        <v>5863</v>
      </c>
      <c r="E5292" s="11" t="s">
        <v>5864</v>
      </c>
      <c r="F5292" s="7" t="s">
        <v>873</v>
      </c>
      <c r="G5292" s="7" t="s">
        <v>874</v>
      </c>
      <c r="H5292">
        <v>1.8776348737229</v>
      </c>
      <c r="I5292" s="46" t="s">
        <v>37</v>
      </c>
      <c r="K5292" s="46"/>
      <c r="L5292" t="s">
        <v>5865</v>
      </c>
      <c r="M5292" t="s">
        <v>39</v>
      </c>
      <c r="N5292" s="40"/>
      <c r="O5292" s="40"/>
      <c r="P5292" s="40"/>
      <c r="Q5292" s="40"/>
      <c r="R5292" s="39"/>
      <c r="S5292" s="39"/>
      <c r="T5292" s="39"/>
      <c r="U5292" s="40"/>
      <c r="V5292" s="39"/>
      <c r="W5292" s="69"/>
      <c r="Y5292" t="s">
        <v>40</v>
      </c>
      <c r="AA5292">
        <v>61266</v>
      </c>
      <c r="AB5292" s="46" t="b">
        <f>if((W5292=""),false,true)</f>
        <v>0</v>
      </c>
      <c r="AD5292" s="8"/>
    </row>
    <row r="5293" ht="14.25" customHeight="1">
      <c r="A5293" s="38">
        <v>1249</v>
      </c>
      <c r="B5293" s="46" t="s">
        <v>5862</v>
      </c>
      <c r="C5293" s="46" t="s">
        <v>577</v>
      </c>
      <c r="D5293" s="11" t="s">
        <v>5863</v>
      </c>
      <c r="E5293" s="11" t="s">
        <v>5864</v>
      </c>
      <c r="F5293" s="7" t="s">
        <v>4820</v>
      </c>
      <c r="G5293" s="7" t="s">
        <v>4821</v>
      </c>
      <c r="H5293">
        <v>0.73265161996352</v>
      </c>
      <c r="I5293" s="46" t="s">
        <v>37</v>
      </c>
      <c r="K5293" s="46"/>
      <c r="L5293" t="s">
        <v>5865</v>
      </c>
      <c r="M5293" t="s">
        <v>39</v>
      </c>
      <c r="N5293" s="40"/>
      <c r="O5293" s="40"/>
      <c r="P5293" s="40"/>
      <c r="Q5293" s="40"/>
      <c r="R5293" s="39"/>
      <c r="S5293" s="39"/>
      <c r="T5293" s="39"/>
      <c r="U5293" s="40"/>
      <c r="V5293" s="39"/>
      <c r="W5293" s="69"/>
      <c r="Y5293" t="s">
        <v>40</v>
      </c>
      <c r="AA5293">
        <v>61266</v>
      </c>
      <c r="AB5293" s="46" t="b">
        <f>if((W5293=""),false,true)</f>
        <v>0</v>
      </c>
      <c r="AD5293" s="8"/>
    </row>
    <row r="5294" ht="14.25" customHeight="1">
      <c r="A5294" s="38">
        <v>1249</v>
      </c>
      <c r="B5294" s="46" t="s">
        <v>5862</v>
      </c>
      <c r="C5294" s="46" t="s">
        <v>577</v>
      </c>
      <c r="D5294" s="11" t="s">
        <v>5863</v>
      </c>
      <c r="E5294" s="11" t="s">
        <v>5864</v>
      </c>
      <c r="F5294" s="7" t="s">
        <v>1123</v>
      </c>
      <c r="G5294" s="7" t="s">
        <v>1124</v>
      </c>
      <c r="H5294">
        <v>2.4049763255214</v>
      </c>
      <c r="I5294" s="46" t="s">
        <v>37</v>
      </c>
      <c r="K5294" s="46"/>
      <c r="L5294" t="s">
        <v>5865</v>
      </c>
      <c r="M5294" t="s">
        <v>39</v>
      </c>
      <c r="N5294" s="40"/>
      <c r="O5294" s="40"/>
      <c r="P5294" s="40"/>
      <c r="Q5294" s="40"/>
      <c r="R5294" s="39"/>
      <c r="S5294" s="39"/>
      <c r="T5294" s="39"/>
      <c r="U5294" s="40"/>
      <c r="V5294" s="39"/>
      <c r="W5294" s="69"/>
      <c r="Y5294" t="s">
        <v>40</v>
      </c>
      <c r="AA5294">
        <v>61266</v>
      </c>
      <c r="AB5294" s="46" t="b">
        <f>if((W5294=""),false,true)</f>
        <v>0</v>
      </c>
      <c r="AD5294" s="8"/>
    </row>
    <row r="5295" ht="14.25" customHeight="1">
      <c r="A5295" s="38">
        <v>1249</v>
      </c>
      <c r="B5295" s="46" t="s">
        <v>5862</v>
      </c>
      <c r="C5295" s="46" t="s">
        <v>577</v>
      </c>
      <c r="D5295" s="11" t="s">
        <v>5863</v>
      </c>
      <c r="E5295" s="11" t="s">
        <v>5864</v>
      </c>
      <c r="F5295" s="7" t="s">
        <v>1601</v>
      </c>
      <c r="G5295" s="7" t="s">
        <v>1602</v>
      </c>
      <c r="H5295">
        <v>3.0111119860115</v>
      </c>
      <c r="I5295" s="46" t="s">
        <v>37</v>
      </c>
      <c r="K5295" s="46"/>
      <c r="L5295" t="s">
        <v>5865</v>
      </c>
      <c r="M5295" t="s">
        <v>39</v>
      </c>
      <c r="N5295" s="40"/>
      <c r="O5295" s="40"/>
      <c r="P5295" s="40"/>
      <c r="Q5295" s="40"/>
      <c r="R5295" s="39"/>
      <c r="S5295" s="39"/>
      <c r="T5295" s="39"/>
      <c r="U5295" s="40"/>
      <c r="V5295" s="39"/>
      <c r="W5295" s="69"/>
      <c r="Y5295" t="s">
        <v>40</v>
      </c>
      <c r="AA5295">
        <v>61266</v>
      </c>
      <c r="AB5295" s="46" t="b">
        <f>if((W5295=""),false,true)</f>
        <v>0</v>
      </c>
      <c r="AD5295" s="8"/>
    </row>
    <row r="5296" ht="14.25" customHeight="1">
      <c r="A5296" s="38">
        <v>1249</v>
      </c>
      <c r="B5296" s="46" t="s">
        <v>5862</v>
      </c>
      <c r="C5296" s="46" t="s">
        <v>577</v>
      </c>
      <c r="D5296" s="11" t="s">
        <v>5863</v>
      </c>
      <c r="E5296" s="11" t="s">
        <v>5864</v>
      </c>
      <c r="F5296" s="7" t="s">
        <v>1603</v>
      </c>
      <c r="G5296" s="7" t="s">
        <v>1604</v>
      </c>
      <c r="H5296">
        <v>2.8629695207211</v>
      </c>
      <c r="I5296" s="46" t="s">
        <v>37</v>
      </c>
      <c r="K5296" s="46"/>
      <c r="L5296" t="s">
        <v>5865</v>
      </c>
      <c r="M5296" t="s">
        <v>39</v>
      </c>
      <c r="N5296" s="40"/>
      <c r="O5296" s="40"/>
      <c r="P5296" s="40"/>
      <c r="Q5296" s="40"/>
      <c r="R5296" s="39"/>
      <c r="S5296" s="39"/>
      <c r="T5296" s="39"/>
      <c r="U5296" s="40"/>
      <c r="V5296" s="39"/>
      <c r="W5296" s="69"/>
      <c r="Y5296" t="s">
        <v>40</v>
      </c>
      <c r="AA5296">
        <v>61266</v>
      </c>
      <c r="AB5296" s="46" t="b">
        <f>if((W5296=""),false,true)</f>
        <v>0</v>
      </c>
      <c r="AD5296" s="8"/>
    </row>
    <row r="5297" ht="14.25" customHeight="1">
      <c r="A5297" s="38">
        <v>1249</v>
      </c>
      <c r="B5297" s="46" t="s">
        <v>5862</v>
      </c>
      <c r="C5297" s="46" t="s">
        <v>577</v>
      </c>
      <c r="D5297" s="11" t="s">
        <v>5863</v>
      </c>
      <c r="E5297" s="11" t="s">
        <v>5864</v>
      </c>
      <c r="F5297" s="7" t="s">
        <v>5187</v>
      </c>
      <c r="G5297" s="7" t="s">
        <v>5188</v>
      </c>
      <c r="H5297">
        <v>0.73677991651619</v>
      </c>
      <c r="I5297" s="46" t="s">
        <v>37</v>
      </c>
      <c r="K5297" s="46"/>
      <c r="L5297" t="s">
        <v>5865</v>
      </c>
      <c r="M5297" t="s">
        <v>39</v>
      </c>
      <c r="N5297" s="40"/>
      <c r="O5297" s="40"/>
      <c r="P5297" s="40"/>
      <c r="Q5297" s="40"/>
      <c r="R5297" s="39"/>
      <c r="S5297" s="39"/>
      <c r="T5297" s="39"/>
      <c r="U5297" s="40"/>
      <c r="V5297" s="39"/>
      <c r="W5297" s="69"/>
      <c r="Y5297" t="s">
        <v>40</v>
      </c>
      <c r="AA5297">
        <v>61266</v>
      </c>
      <c r="AB5297" s="46" t="b">
        <f>if((W5297=""),false,true)</f>
        <v>0</v>
      </c>
      <c r="AD5297" s="8"/>
    </row>
    <row r="5298" ht="14.25" customHeight="1">
      <c r="A5298" s="38">
        <v>1249</v>
      </c>
      <c r="B5298" s="46" t="s">
        <v>5862</v>
      </c>
      <c r="C5298" s="46" t="s">
        <v>577</v>
      </c>
      <c r="D5298" s="11" t="s">
        <v>5863</v>
      </c>
      <c r="E5298" s="11" t="s">
        <v>5864</v>
      </c>
      <c r="F5298" s="7" t="s">
        <v>5189</v>
      </c>
      <c r="G5298" s="7" t="s">
        <v>5190</v>
      </c>
      <c r="H5298">
        <v>0.88761031721598</v>
      </c>
      <c r="I5298" s="46" t="s">
        <v>37</v>
      </c>
      <c r="K5298" s="46"/>
      <c r="L5298" t="s">
        <v>5865</v>
      </c>
      <c r="M5298" t="s">
        <v>39</v>
      </c>
      <c r="N5298" s="40"/>
      <c r="O5298" s="40"/>
      <c r="P5298" s="40"/>
      <c r="Q5298" s="40"/>
      <c r="R5298" s="39"/>
      <c r="S5298" s="39"/>
      <c r="T5298" s="39"/>
      <c r="U5298" s="40"/>
      <c r="V5298" s="39"/>
      <c r="W5298" s="69"/>
      <c r="Y5298" t="s">
        <v>40</v>
      </c>
      <c r="AA5298">
        <v>61266</v>
      </c>
      <c r="AB5298" s="46" t="b">
        <f>if((W5298=""),false,true)</f>
        <v>0</v>
      </c>
      <c r="AD5298" s="8"/>
    </row>
    <row r="5299" ht="14.25" customHeight="1">
      <c r="A5299" s="38">
        <v>1249</v>
      </c>
      <c r="B5299" s="46" t="s">
        <v>5862</v>
      </c>
      <c r="C5299" s="46" t="s">
        <v>577</v>
      </c>
      <c r="D5299" s="11" t="s">
        <v>5863</v>
      </c>
      <c r="E5299" s="11" t="s">
        <v>5864</v>
      </c>
      <c r="F5299" s="46" t="s">
        <v>5191</v>
      </c>
      <c r="G5299" s="7" t="s">
        <v>5192</v>
      </c>
      <c r="H5299">
        <v>0.79362130344399</v>
      </c>
      <c r="I5299" s="46" t="s">
        <v>37</v>
      </c>
      <c r="K5299" s="46"/>
      <c r="L5299" t="s">
        <v>5865</v>
      </c>
      <c r="M5299" t="s">
        <v>39</v>
      </c>
      <c r="N5299" s="40"/>
      <c r="O5299" s="40"/>
      <c r="P5299" s="40"/>
      <c r="Q5299" s="40"/>
      <c r="R5299" s="39"/>
      <c r="S5299" s="39"/>
      <c r="T5299" s="39"/>
      <c r="U5299" s="40"/>
      <c r="V5299" s="39"/>
      <c r="W5299" s="69"/>
      <c r="Y5299" t="s">
        <v>40</v>
      </c>
      <c r="AA5299">
        <v>61266</v>
      </c>
      <c r="AB5299" s="46" t="b">
        <f>if((W5299=""),false,true)</f>
        <v>0</v>
      </c>
      <c r="AD5299" s="8"/>
    </row>
    <row r="5300" ht="14.25" customHeight="1">
      <c r="A5300" s="38">
        <v>1249</v>
      </c>
      <c r="B5300" s="46" t="s">
        <v>5862</v>
      </c>
      <c r="C5300" s="46" t="s">
        <v>577</v>
      </c>
      <c r="D5300" s="11" t="s">
        <v>5863</v>
      </c>
      <c r="E5300" s="11" t="s">
        <v>5864</v>
      </c>
      <c r="F5300" s="7" t="s">
        <v>695</v>
      </c>
      <c r="G5300" s="7" t="s">
        <v>696</v>
      </c>
      <c r="H5300">
        <v>0.80259418848511</v>
      </c>
      <c r="I5300" s="46" t="s">
        <v>37</v>
      </c>
      <c r="K5300" s="46"/>
      <c r="L5300" t="s">
        <v>5865</v>
      </c>
      <c r="M5300" t="s">
        <v>39</v>
      </c>
      <c r="N5300" s="40"/>
      <c r="O5300" s="40"/>
      <c r="P5300" s="40"/>
      <c r="Q5300" s="40"/>
      <c r="R5300" s="39"/>
      <c r="S5300" s="39"/>
      <c r="T5300" s="39"/>
      <c r="U5300" s="40"/>
      <c r="V5300" s="39"/>
      <c r="W5300" s="69"/>
      <c r="Y5300" t="s">
        <v>40</v>
      </c>
      <c r="AA5300">
        <v>61266</v>
      </c>
      <c r="AB5300" s="46" t="b">
        <f>if((W5300=""),false,true)</f>
        <v>0</v>
      </c>
      <c r="AD5300" s="8"/>
    </row>
    <row r="5301" ht="14.25" customHeight="1">
      <c r="A5301" s="38">
        <v>1249</v>
      </c>
      <c r="B5301" s="46" t="s">
        <v>5862</v>
      </c>
      <c r="C5301" s="46" t="s">
        <v>577</v>
      </c>
      <c r="D5301" s="11" t="s">
        <v>5863</v>
      </c>
      <c r="E5301" s="11" t="s">
        <v>5864</v>
      </c>
      <c r="F5301" s="11" t="s">
        <v>4496</v>
      </c>
      <c r="G5301" s="7" t="s">
        <v>799</v>
      </c>
      <c r="H5301">
        <v>2.6260883291613</v>
      </c>
      <c r="I5301" s="46" t="s">
        <v>37</v>
      </c>
      <c r="K5301" s="46"/>
      <c r="L5301" t="s">
        <v>5865</v>
      </c>
      <c r="M5301" t="s">
        <v>39</v>
      </c>
      <c r="N5301" s="40"/>
      <c r="O5301" s="40"/>
      <c r="P5301" s="40"/>
      <c r="Q5301" s="40"/>
      <c r="R5301" s="39"/>
      <c r="S5301" s="39"/>
      <c r="T5301" s="39"/>
      <c r="U5301" s="40"/>
      <c r="V5301" s="39"/>
      <c r="W5301" s="69"/>
      <c r="Y5301" t="s">
        <v>40</v>
      </c>
      <c r="AA5301">
        <v>61266</v>
      </c>
      <c r="AB5301" s="46" t="b">
        <f>if((W5301=""),false,true)</f>
        <v>0</v>
      </c>
      <c r="AD5301" s="8"/>
    </row>
    <row r="5302" ht="14.25" customHeight="1">
      <c r="A5302" s="38">
        <v>1249</v>
      </c>
      <c r="B5302" s="46" t="s">
        <v>5862</v>
      </c>
      <c r="C5302" s="46" t="s">
        <v>577</v>
      </c>
      <c r="D5302" s="11" t="s">
        <v>5863</v>
      </c>
      <c r="E5302" s="11" t="s">
        <v>5864</v>
      </c>
      <c r="F5302" s="7" t="s">
        <v>1605</v>
      </c>
      <c r="G5302" s="7" t="s">
        <v>1606</v>
      </c>
      <c r="H5302">
        <v>3.0594235822421</v>
      </c>
      <c r="I5302" s="46" t="s">
        <v>37</v>
      </c>
      <c r="K5302" s="46"/>
      <c r="L5302" t="s">
        <v>5865</v>
      </c>
      <c r="M5302" t="s">
        <v>39</v>
      </c>
      <c r="N5302" s="40"/>
      <c r="O5302" s="40"/>
      <c r="P5302" s="40"/>
      <c r="Q5302" s="40"/>
      <c r="R5302" s="39"/>
      <c r="S5302" s="39"/>
      <c r="T5302" s="39"/>
      <c r="U5302" s="40"/>
      <c r="V5302" s="39"/>
      <c r="W5302" s="69"/>
      <c r="Y5302" t="s">
        <v>40</v>
      </c>
      <c r="AA5302">
        <v>61266</v>
      </c>
      <c r="AB5302" s="46" t="b">
        <f>if((W5302=""),false,true)</f>
        <v>0</v>
      </c>
      <c r="AD5302" s="8"/>
    </row>
    <row r="5303" ht="14.25" customHeight="1">
      <c r="A5303" s="38">
        <v>1249</v>
      </c>
      <c r="B5303" s="46" t="s">
        <v>5862</v>
      </c>
      <c r="C5303" s="46" t="s">
        <v>577</v>
      </c>
      <c r="D5303" s="11" t="s">
        <v>5863</v>
      </c>
      <c r="E5303" s="11" t="s">
        <v>5864</v>
      </c>
      <c r="F5303" s="7" t="s">
        <v>1125</v>
      </c>
      <c r="G5303" s="7" t="s">
        <v>1126</v>
      </c>
      <c r="H5303">
        <v>2.6103277498603</v>
      </c>
      <c r="I5303" s="46" t="s">
        <v>37</v>
      </c>
      <c r="K5303" s="46"/>
      <c r="L5303" t="s">
        <v>5865</v>
      </c>
      <c r="M5303" t="s">
        <v>39</v>
      </c>
      <c r="N5303" s="40"/>
      <c r="O5303" s="40"/>
      <c r="P5303" s="40"/>
      <c r="Q5303" s="40"/>
      <c r="R5303" s="39"/>
      <c r="S5303" s="39"/>
      <c r="T5303" s="39"/>
      <c r="U5303" s="40"/>
      <c r="V5303" s="39"/>
      <c r="W5303" s="69"/>
      <c r="Y5303" t="s">
        <v>40</v>
      </c>
      <c r="AA5303">
        <v>61266</v>
      </c>
      <c r="AB5303" s="46" t="b">
        <f>if((W5303=""),false,true)</f>
        <v>0</v>
      </c>
      <c r="AD5303" s="8"/>
    </row>
    <row r="5304" ht="14.25" customHeight="1">
      <c r="A5304" s="38">
        <v>1249</v>
      </c>
      <c r="B5304" s="46" t="s">
        <v>5862</v>
      </c>
      <c r="C5304" s="46" t="s">
        <v>577</v>
      </c>
      <c r="D5304" s="11" t="s">
        <v>5863</v>
      </c>
      <c r="E5304" s="11" t="s">
        <v>5864</v>
      </c>
      <c r="F5304" s="7" t="s">
        <v>711</v>
      </c>
      <c r="G5304" s="7" t="s">
        <v>712</v>
      </c>
      <c r="H5304">
        <v>0.80434495718321</v>
      </c>
      <c r="I5304" s="46" t="s">
        <v>37</v>
      </c>
      <c r="K5304" s="46"/>
      <c r="L5304" t="s">
        <v>5865</v>
      </c>
      <c r="M5304" t="s">
        <v>39</v>
      </c>
      <c r="N5304" s="40"/>
      <c r="O5304" s="40"/>
      <c r="P5304" s="40"/>
      <c r="Q5304" s="40"/>
      <c r="R5304" s="39"/>
      <c r="S5304" s="39"/>
      <c r="T5304" s="39"/>
      <c r="U5304" s="40"/>
      <c r="V5304" s="39"/>
      <c r="W5304" s="69"/>
      <c r="Y5304" t="s">
        <v>40</v>
      </c>
      <c r="AA5304">
        <v>61266</v>
      </c>
      <c r="AB5304" s="46" t="b">
        <f>if((W5304=""),false,true)</f>
        <v>0</v>
      </c>
      <c r="AD5304" s="8"/>
    </row>
    <row r="5305" ht="14.25" customHeight="1">
      <c r="A5305" s="38">
        <v>1249</v>
      </c>
      <c r="B5305" s="46" t="s">
        <v>5862</v>
      </c>
      <c r="C5305" s="46" t="s">
        <v>577</v>
      </c>
      <c r="D5305" s="11" t="s">
        <v>5863</v>
      </c>
      <c r="E5305" s="11" t="s">
        <v>5864</v>
      </c>
      <c r="F5305" s="7" t="s">
        <v>715</v>
      </c>
      <c r="G5305" s="7" t="s">
        <v>716</v>
      </c>
      <c r="H5305">
        <v>0.93942970206691</v>
      </c>
      <c r="I5305" s="46" t="s">
        <v>37</v>
      </c>
      <c r="K5305" s="46"/>
      <c r="L5305" t="s">
        <v>5865</v>
      </c>
      <c r="M5305" t="s">
        <v>39</v>
      </c>
      <c r="N5305" s="40"/>
      <c r="O5305" s="40"/>
      <c r="P5305" s="40"/>
      <c r="Q5305" s="40"/>
      <c r="R5305" s="39"/>
      <c r="S5305" s="39"/>
      <c r="T5305" s="39"/>
      <c r="U5305" s="40"/>
      <c r="V5305" s="39"/>
      <c r="W5305" s="69"/>
      <c r="Y5305" t="s">
        <v>40</v>
      </c>
      <c r="AA5305">
        <v>61266</v>
      </c>
      <c r="AB5305" s="46" t="b">
        <f>if((W5305=""),false,true)</f>
        <v>0</v>
      </c>
      <c r="AD5305" s="8"/>
    </row>
    <row r="5306" ht="14.25" customHeight="1">
      <c r="A5306" s="38">
        <v>1249</v>
      </c>
      <c r="B5306" s="46" t="s">
        <v>5862</v>
      </c>
      <c r="C5306" s="46" t="s">
        <v>577</v>
      </c>
      <c r="D5306" s="11" t="s">
        <v>5863</v>
      </c>
      <c r="E5306" s="11" t="s">
        <v>5864</v>
      </c>
      <c r="F5306" s="7" t="s">
        <v>721</v>
      </c>
      <c r="G5306" s="7" t="s">
        <v>722</v>
      </c>
      <c r="H5306">
        <v>0.9392716242026</v>
      </c>
      <c r="I5306" s="46" t="s">
        <v>37</v>
      </c>
      <c r="K5306" s="46"/>
      <c r="L5306" t="s">
        <v>5865</v>
      </c>
      <c r="M5306" t="s">
        <v>39</v>
      </c>
      <c r="N5306" s="40"/>
      <c r="O5306" s="40"/>
      <c r="P5306" s="40"/>
      <c r="Q5306" s="40"/>
      <c r="R5306" s="39"/>
      <c r="S5306" s="39"/>
      <c r="T5306" s="39"/>
      <c r="U5306" s="40"/>
      <c r="V5306" s="39"/>
      <c r="W5306" s="69"/>
      <c r="Y5306" t="s">
        <v>40</v>
      </c>
      <c r="AA5306">
        <v>61266</v>
      </c>
      <c r="AB5306" s="46" t="b">
        <f>if((W5306=""),false,true)</f>
        <v>0</v>
      </c>
      <c r="AD5306" s="8"/>
    </row>
    <row r="5307" ht="14.25" customHeight="1">
      <c r="A5307" s="38">
        <v>1249</v>
      </c>
      <c r="B5307" s="46" t="s">
        <v>5862</v>
      </c>
      <c r="C5307" s="46" t="s">
        <v>577</v>
      </c>
      <c r="D5307" s="11" t="s">
        <v>5863</v>
      </c>
      <c r="E5307" s="11" t="s">
        <v>5864</v>
      </c>
      <c r="F5307" s="7" t="s">
        <v>725</v>
      </c>
      <c r="G5307" s="7" t="s">
        <v>726</v>
      </c>
      <c r="H5307">
        <v>0.66863974291226</v>
      </c>
      <c r="I5307" s="46" t="s">
        <v>37</v>
      </c>
      <c r="K5307" s="46"/>
      <c r="L5307" t="s">
        <v>5865</v>
      </c>
      <c r="M5307" t="s">
        <v>39</v>
      </c>
      <c r="N5307" s="40"/>
      <c r="O5307" s="40"/>
      <c r="P5307" s="40"/>
      <c r="Q5307" s="40"/>
      <c r="R5307" s="39"/>
      <c r="S5307" s="39"/>
      <c r="T5307" s="39"/>
      <c r="U5307" s="40"/>
      <c r="V5307" s="39"/>
      <c r="W5307" s="69"/>
      <c r="Y5307" t="s">
        <v>40</v>
      </c>
      <c r="AA5307">
        <v>61266</v>
      </c>
      <c r="AB5307" s="46" t="b">
        <f>if((W5307=""),false,true)</f>
        <v>0</v>
      </c>
      <c r="AD5307" s="8"/>
    </row>
    <row r="5308" ht="14.25" customHeight="1">
      <c r="A5308" s="38">
        <v>1249</v>
      </c>
      <c r="B5308" s="46" t="s">
        <v>5862</v>
      </c>
      <c r="C5308" s="46" t="s">
        <v>577</v>
      </c>
      <c r="D5308" s="11" t="s">
        <v>5863</v>
      </c>
      <c r="E5308" s="11" t="s">
        <v>5864</v>
      </c>
      <c r="F5308" s="7" t="s">
        <v>731</v>
      </c>
      <c r="G5308" s="7" t="s">
        <v>732</v>
      </c>
      <c r="H5308">
        <v>2.9654671026967</v>
      </c>
      <c r="I5308" s="46" t="s">
        <v>37</v>
      </c>
      <c r="K5308" s="46"/>
      <c r="L5308" t="s">
        <v>5865</v>
      </c>
      <c r="M5308" t="s">
        <v>39</v>
      </c>
      <c r="N5308" s="40"/>
      <c r="O5308" s="40"/>
      <c r="P5308" s="40"/>
      <c r="Q5308" s="40"/>
      <c r="R5308" s="39"/>
      <c r="S5308" s="39"/>
      <c r="T5308" s="39"/>
      <c r="U5308" s="40"/>
      <c r="V5308" s="39"/>
      <c r="W5308" s="69"/>
      <c r="Y5308" t="s">
        <v>40</v>
      </c>
      <c r="AA5308">
        <v>61266</v>
      </c>
      <c r="AB5308" s="46" t="b">
        <f>if((W5308=""),false,true)</f>
        <v>0</v>
      </c>
      <c r="AD5308" s="8"/>
    </row>
    <row r="5309" ht="14.25" customHeight="1">
      <c r="A5309" s="38">
        <v>1249</v>
      </c>
      <c r="B5309" s="46" t="s">
        <v>5862</v>
      </c>
      <c r="C5309" s="46" t="s">
        <v>577</v>
      </c>
      <c r="D5309" s="11" t="s">
        <v>5863</v>
      </c>
      <c r="E5309" s="11" t="s">
        <v>5864</v>
      </c>
      <c r="F5309" s="7" t="s">
        <v>5193</v>
      </c>
      <c r="G5309" s="7" t="s">
        <v>5194</v>
      </c>
      <c r="H5309">
        <v>0.79362130344399</v>
      </c>
      <c r="I5309" s="46" t="s">
        <v>37</v>
      </c>
      <c r="K5309" s="46"/>
      <c r="L5309" t="s">
        <v>5865</v>
      </c>
      <c r="M5309" t="s">
        <v>39</v>
      </c>
      <c r="N5309" s="40"/>
      <c r="O5309" s="40"/>
      <c r="P5309" s="40"/>
      <c r="Q5309" s="40"/>
      <c r="R5309" s="39"/>
      <c r="S5309" s="39"/>
      <c r="T5309" s="39"/>
      <c r="U5309" s="40"/>
      <c r="V5309" s="39"/>
      <c r="W5309" s="69"/>
      <c r="Y5309" t="s">
        <v>40</v>
      </c>
      <c r="AA5309">
        <v>61266</v>
      </c>
      <c r="AB5309" s="46" t="b">
        <f>if((W5309=""),false,true)</f>
        <v>0</v>
      </c>
      <c r="AD5309" s="8"/>
    </row>
    <row r="5310" ht="14.25" customHeight="1">
      <c r="A5310" s="38">
        <v>1249</v>
      </c>
      <c r="B5310" s="46" t="s">
        <v>5862</v>
      </c>
      <c r="C5310" s="46" t="s">
        <v>577</v>
      </c>
      <c r="D5310" s="11" t="s">
        <v>5863</v>
      </c>
      <c r="E5310" s="11" t="s">
        <v>5864</v>
      </c>
      <c r="F5310" s="7" t="s">
        <v>5195</v>
      </c>
      <c r="G5310" s="7" t="s">
        <v>5196</v>
      </c>
      <c r="H5310">
        <v>0.88761031721598</v>
      </c>
      <c r="I5310" s="46" t="s">
        <v>37</v>
      </c>
      <c r="K5310" s="46"/>
      <c r="L5310" t="s">
        <v>5865</v>
      </c>
      <c r="M5310" t="s">
        <v>39</v>
      </c>
      <c r="N5310" s="40"/>
      <c r="O5310" s="40"/>
      <c r="P5310" s="40"/>
      <c r="Q5310" s="40"/>
      <c r="R5310" s="39"/>
      <c r="S5310" s="39"/>
      <c r="T5310" s="39"/>
      <c r="U5310" s="40"/>
      <c r="V5310" s="39"/>
      <c r="W5310" s="69"/>
      <c r="Y5310" t="s">
        <v>40</v>
      </c>
      <c r="AA5310">
        <v>61266</v>
      </c>
      <c r="AB5310" s="46" t="b">
        <f>if((W5310=""),false,true)</f>
        <v>0</v>
      </c>
      <c r="AD5310" s="8"/>
    </row>
    <row r="5311" ht="14.25" customHeight="1">
      <c r="A5311" s="38">
        <v>1268</v>
      </c>
      <c r="B5311" s="46" t="s">
        <v>3548</v>
      </c>
      <c r="C5311" s="46" t="s">
        <v>3549</v>
      </c>
      <c r="D5311" s="46" t="s">
        <v>5866</v>
      </c>
      <c r="E5311" s="46" t="s">
        <v>5867</v>
      </c>
      <c r="F5311" s="7" t="s">
        <v>1281</v>
      </c>
      <c r="G5311" s="7" t="s">
        <v>2411</v>
      </c>
      <c r="H5311">
        <v>0.33910245291393</v>
      </c>
      <c r="I5311" t="s">
        <v>37</v>
      </c>
      <c r="K5311" t="s">
        <v>3552</v>
      </c>
      <c r="L5311" t="s">
        <v>3553</v>
      </c>
      <c r="M5311" t="s">
        <v>39</v>
      </c>
      <c r="N5311" s="40"/>
      <c r="O5311" s="40"/>
      <c r="P5311" s="40"/>
      <c r="Q5311" s="40"/>
      <c r="R5311" s="39"/>
      <c r="S5311" s="39"/>
      <c r="T5311" s="39"/>
      <c r="U5311" s="40"/>
      <c r="V5311" s="39"/>
      <c r="W5311" s="69"/>
      <c r="Y5311" t="s">
        <v>40</v>
      </c>
      <c r="AA5311">
        <v>6777</v>
      </c>
      <c r="AB5311" s="46" t="b">
        <f>if((W5311=""),false,true)</f>
        <v>0</v>
      </c>
      <c r="AD5311" s="8"/>
    </row>
    <row r="5312" ht="14.25" customHeight="1">
      <c r="A5312" s="38">
        <v>1287</v>
      </c>
      <c r="B5312" s="46" t="s">
        <v>44</v>
      </c>
      <c r="C5312" s="46" t="s">
        <v>45</v>
      </c>
      <c r="D5312" s="46" t="s">
        <v>5868</v>
      </c>
      <c r="E5312" s="46" t="s">
        <v>5869</v>
      </c>
      <c r="F5312" t="s">
        <v>48</v>
      </c>
      <c r="G5312" s="46" t="s">
        <v>49</v>
      </c>
      <c r="H5312">
        <v>0.000853100114</v>
      </c>
      <c r="I5312" t="s">
        <v>37</v>
      </c>
      <c r="L5312" t="s">
        <v>50</v>
      </c>
      <c r="M5312" t="s">
        <v>39</v>
      </c>
      <c r="N5312" s="40"/>
      <c r="O5312" s="40"/>
      <c r="P5312" s="40"/>
      <c r="Q5312" s="40"/>
      <c r="R5312" s="39"/>
      <c r="S5312" s="39"/>
      <c r="T5312" s="39"/>
      <c r="U5312" s="40"/>
      <c r="V5312" s="39"/>
      <c r="W5312" s="69"/>
      <c r="Y5312" t="s">
        <v>40</v>
      </c>
      <c r="AA5312">
        <v>10469036</v>
      </c>
      <c r="AB5312" s="46" t="b">
        <v>0</v>
      </c>
      <c r="AD5312" s="8"/>
    </row>
    <row r="5313" ht="14.25" customHeight="1">
      <c r="A5313" s="38">
        <v>998</v>
      </c>
      <c r="B5313" s="44" t="s">
        <v>5870</v>
      </c>
      <c r="C5313" s="46" t="s">
        <v>5871</v>
      </c>
      <c r="D5313" s="46" t="s">
        <v>5872</v>
      </c>
      <c r="E5313" s="46" t="s">
        <v>5873</v>
      </c>
      <c r="F5313" s="5" t="s">
        <v>48</v>
      </c>
      <c r="G5313" s="5" t="s">
        <v>49</v>
      </c>
      <c r="H5313" s="65">
        <v>0.000363078055</v>
      </c>
      <c r="I5313" t="s">
        <v>37</v>
      </c>
      <c r="K5313" s="47"/>
      <c r="L5313" s="47" t="str">
        <f>((I5313&amp;A5313)&amp;"-")&amp;B5313</f>
        <v>REF998-Willighagen E.L.; Denissen H.M.G.W.; Wehrens R. and Buydens L.M.C. On the Use of H and C 1D NMR Spectra as QSPR Descriptors. J. CHem. Inf. Model. 2006 46 (2)</v>
      </c>
      <c r="M5313" t="s">
        <v>583</v>
      </c>
      <c r="N5313" s="71"/>
      <c r="O5313" s="71"/>
      <c r="P5313" s="71"/>
      <c r="Q5313" s="71"/>
      <c r="R5313" s="29"/>
      <c r="S5313" s="29"/>
      <c r="T5313" s="29"/>
      <c r="U5313" s="71"/>
      <c r="V5313" s="29"/>
      <c r="W5313" s="60"/>
      <c r="Y5313" t="s">
        <v>40</v>
      </c>
      <c r="AA5313">
        <v>2863</v>
      </c>
      <c r="AB5313" t="b">
        <v>0</v>
      </c>
      <c r="AD5313" s="37"/>
    </row>
    <row r="5314" ht="14.25" customHeight="1">
      <c r="A5314" s="38">
        <v>1287</v>
      </c>
      <c r="B5314" s="46" t="s">
        <v>53</v>
      </c>
      <c r="C5314" s="46" t="s">
        <v>45</v>
      </c>
      <c r="D5314" s="46" t="s">
        <v>5872</v>
      </c>
      <c r="E5314" s="46" t="s">
        <v>5873</v>
      </c>
      <c r="F5314" t="s">
        <v>48</v>
      </c>
      <c r="G5314" s="46" t="s">
        <v>49</v>
      </c>
      <c r="H5314">
        <v>0.000363078055</v>
      </c>
      <c r="I5314" t="s">
        <v>37</v>
      </c>
      <c r="L5314" t="s">
        <v>50</v>
      </c>
      <c r="M5314" t="s">
        <v>39</v>
      </c>
      <c r="N5314" s="40"/>
      <c r="O5314" s="40"/>
      <c r="P5314" s="40"/>
      <c r="Q5314" s="40"/>
      <c r="R5314" s="39"/>
      <c r="S5314" s="39"/>
      <c r="T5314" s="39"/>
      <c r="U5314" s="40"/>
      <c r="V5314" s="39"/>
      <c r="W5314" s="69"/>
      <c r="Y5314" t="s">
        <v>40</v>
      </c>
      <c r="AA5314">
        <v>2863</v>
      </c>
      <c r="AB5314" s="46" t="b">
        <v>0</v>
      </c>
      <c r="AD5314" s="8"/>
    </row>
    <row r="5315" ht="14.25" customHeight="1">
      <c r="A5315" s="38">
        <v>1287</v>
      </c>
      <c r="B5315" s="46" t="s">
        <v>44</v>
      </c>
      <c r="C5315" s="46" t="s">
        <v>45</v>
      </c>
      <c r="D5315" s="46" t="s">
        <v>5874</v>
      </c>
      <c r="E5315" s="46" t="s">
        <v>5875</v>
      </c>
      <c r="F5315" t="s">
        <v>48</v>
      </c>
      <c r="G5315" s="46" t="s">
        <v>49</v>
      </c>
      <c r="H5315">
        <v>0.000868960429</v>
      </c>
      <c r="I5315" t="s">
        <v>37</v>
      </c>
      <c r="L5315" t="s">
        <v>50</v>
      </c>
      <c r="M5315" t="s">
        <v>39</v>
      </c>
      <c r="N5315" s="40"/>
      <c r="O5315" s="40"/>
      <c r="P5315" s="40"/>
      <c r="Q5315" s="40"/>
      <c r="R5315" s="39"/>
      <c r="S5315" s="39"/>
      <c r="T5315" s="39"/>
      <c r="U5315" s="40"/>
      <c r="V5315" s="39"/>
      <c r="W5315" s="69"/>
      <c r="Y5315" t="s">
        <v>40</v>
      </c>
      <c r="AA5315">
        <v>308564</v>
      </c>
      <c r="AB5315" s="46" t="b">
        <v>0</v>
      </c>
      <c r="AD5315" s="8"/>
    </row>
    <row r="5316" ht="14.25" customHeight="1">
      <c r="A5316" s="38">
        <v>1287</v>
      </c>
      <c r="B5316" s="46" t="s">
        <v>44</v>
      </c>
      <c r="C5316" s="46" t="s">
        <v>45</v>
      </c>
      <c r="D5316" s="46" t="s">
        <v>5876</v>
      </c>
      <c r="E5316" s="46" t="s">
        <v>5877</v>
      </c>
      <c r="F5316" t="s">
        <v>48</v>
      </c>
      <c r="G5316" s="46" t="s">
        <v>49</v>
      </c>
      <c r="H5316">
        <v>0.0019498446</v>
      </c>
      <c r="I5316" t="s">
        <v>37</v>
      </c>
      <c r="L5316" t="s">
        <v>50</v>
      </c>
      <c r="M5316" t="s">
        <v>39</v>
      </c>
      <c r="N5316" s="40"/>
      <c r="O5316" s="40"/>
      <c r="P5316" s="40"/>
      <c r="Q5316" s="40"/>
      <c r="R5316" s="39"/>
      <c r="S5316" s="39"/>
      <c r="T5316" s="39"/>
      <c r="U5316" s="40"/>
      <c r="V5316" s="39"/>
      <c r="W5316" s="69"/>
      <c r="Y5316" t="s">
        <v>40</v>
      </c>
      <c r="AA5316">
        <v>71676</v>
      </c>
      <c r="AB5316" s="46" t="b">
        <v>0</v>
      </c>
      <c r="AD5316" s="8"/>
    </row>
    <row r="5317" ht="14.25" customHeight="1">
      <c r="A5317" s="38">
        <v>1287</v>
      </c>
      <c r="B5317" s="46" t="s">
        <v>53</v>
      </c>
      <c r="C5317" s="46" t="s">
        <v>45</v>
      </c>
      <c r="D5317" s="46" t="s">
        <v>5878</v>
      </c>
      <c r="E5317" s="46" t="s">
        <v>5879</v>
      </c>
      <c r="F5317" t="s">
        <v>48</v>
      </c>
      <c r="G5317" s="46" t="s">
        <v>49</v>
      </c>
      <c r="H5317">
        <v>0.00000724436</v>
      </c>
      <c r="I5317" t="s">
        <v>37</v>
      </c>
      <c r="L5317" t="s">
        <v>50</v>
      </c>
      <c r="M5317" t="s">
        <v>39</v>
      </c>
      <c r="N5317" s="40"/>
      <c r="O5317" s="40"/>
      <c r="P5317" s="40"/>
      <c r="Q5317" s="40"/>
      <c r="R5317" s="39"/>
      <c r="S5317" s="39"/>
      <c r="T5317" s="39"/>
      <c r="U5317" s="40"/>
      <c r="V5317" s="39"/>
      <c r="W5317" s="69"/>
      <c r="Y5317" t="s">
        <v>40</v>
      </c>
      <c r="AA5317">
        <v>4944</v>
      </c>
      <c r="AB5317" s="46" t="b">
        <v>0</v>
      </c>
      <c r="AD5317" s="8"/>
    </row>
    <row r="5318" ht="14.25" customHeight="1">
      <c r="A5318" s="38">
        <v>906</v>
      </c>
      <c r="B5318" s="44" t="s">
        <v>3630</v>
      </c>
      <c r="C5318" s="46" t="s">
        <v>3631</v>
      </c>
      <c r="D5318" s="46" t="s">
        <v>5880</v>
      </c>
      <c r="E5318" s="46" t="s">
        <v>5881</v>
      </c>
      <c r="F5318" s="41" t="s">
        <v>580</v>
      </c>
      <c r="G5318" s="41" t="s">
        <v>792</v>
      </c>
      <c r="H5318" s="65">
        <v>0.000123027</v>
      </c>
      <c r="I5318" t="s">
        <v>37</v>
      </c>
      <c r="K5318" s="46"/>
      <c r="L5318" s="46" t="s">
        <v>3634</v>
      </c>
      <c r="M5318" t="s">
        <v>39</v>
      </c>
      <c r="N5318" s="40"/>
      <c r="O5318" s="40"/>
      <c r="P5318" s="40"/>
      <c r="Q5318" s="40"/>
      <c r="R5318" s="39"/>
      <c r="S5318" s="39"/>
      <c r="T5318" s="39"/>
      <c r="U5318" s="40"/>
      <c r="V5318" s="39"/>
      <c r="W5318" s="69"/>
      <c r="Y5318" t="s">
        <v>40</v>
      </c>
      <c r="AA5318">
        <v>85801</v>
      </c>
      <c r="AB5318" t="b">
        <f>if((W5318=""),false,true)</f>
        <v>0</v>
      </c>
      <c r="AD5318" s="8"/>
    </row>
    <row r="5319" ht="14.25" customHeight="1">
      <c r="A5319" s="38">
        <v>906</v>
      </c>
      <c r="B5319" s="44" t="s">
        <v>3630</v>
      </c>
      <c r="C5319" s="46" t="s">
        <v>3631</v>
      </c>
      <c r="D5319" s="46" t="s">
        <v>5880</v>
      </c>
      <c r="E5319" s="46" t="s">
        <v>5881</v>
      </c>
      <c r="F5319" s="41" t="s">
        <v>873</v>
      </c>
      <c r="G5319" s="41" t="s">
        <v>874</v>
      </c>
      <c r="H5319" s="65">
        <v>0.0000512861</v>
      </c>
      <c r="I5319" t="s">
        <v>37</v>
      </c>
      <c r="K5319" s="46"/>
      <c r="L5319" s="46" t="s">
        <v>3634</v>
      </c>
      <c r="M5319" t="s">
        <v>39</v>
      </c>
      <c r="N5319" s="40"/>
      <c r="O5319" s="40"/>
      <c r="P5319" s="40"/>
      <c r="Q5319" s="40"/>
      <c r="R5319" s="39"/>
      <c r="S5319" s="39"/>
      <c r="T5319" s="39"/>
      <c r="U5319" s="40"/>
      <c r="V5319" s="39"/>
      <c r="W5319" s="69"/>
      <c r="Y5319" t="s">
        <v>40</v>
      </c>
      <c r="AA5319">
        <v>85801</v>
      </c>
      <c r="AB5319" t="b">
        <f>if((W5319=""),false,true)</f>
        <v>0</v>
      </c>
      <c r="AD5319" s="8"/>
    </row>
    <row r="5320" ht="14.25" customHeight="1">
      <c r="A5320" s="38">
        <v>906</v>
      </c>
      <c r="B5320" s="44" t="s">
        <v>3630</v>
      </c>
      <c r="C5320" s="46" t="s">
        <v>3631</v>
      </c>
      <c r="D5320" s="46" t="s">
        <v>5880</v>
      </c>
      <c r="E5320" s="46" t="s">
        <v>5881</v>
      </c>
      <c r="F5320" s="41" t="s">
        <v>2407</v>
      </c>
      <c r="G5320" s="41" t="s">
        <v>3094</v>
      </c>
      <c r="H5320" s="65">
        <v>0.000467735</v>
      </c>
      <c r="I5320" t="s">
        <v>37</v>
      </c>
      <c r="K5320" s="46"/>
      <c r="L5320" s="46" t="s">
        <v>3634</v>
      </c>
      <c r="M5320" t="s">
        <v>39</v>
      </c>
      <c r="N5320" s="40"/>
      <c r="O5320" s="40"/>
      <c r="P5320" s="40"/>
      <c r="Q5320" s="40"/>
      <c r="R5320" s="39"/>
      <c r="S5320" s="39"/>
      <c r="T5320" s="39"/>
      <c r="U5320" s="40"/>
      <c r="V5320" s="39"/>
      <c r="W5320" s="69"/>
      <c r="Y5320" t="s">
        <v>40</v>
      </c>
      <c r="AA5320">
        <v>85801</v>
      </c>
      <c r="AB5320" t="b">
        <f>if((W5320=""),false,true)</f>
        <v>0</v>
      </c>
      <c r="AD5320" s="8"/>
    </row>
    <row r="5321" ht="14.25" customHeight="1">
      <c r="A5321" s="38">
        <v>906</v>
      </c>
      <c r="B5321" s="44" t="s">
        <v>3630</v>
      </c>
      <c r="C5321" s="46" t="s">
        <v>3631</v>
      </c>
      <c r="D5321" s="46" t="s">
        <v>5880</v>
      </c>
      <c r="E5321" s="46" t="s">
        <v>5881</v>
      </c>
      <c r="F5321" s="41" t="s">
        <v>731</v>
      </c>
      <c r="G5321" s="41" t="s">
        <v>767</v>
      </c>
      <c r="H5321" s="65">
        <v>0.0000104713</v>
      </c>
      <c r="I5321" t="s">
        <v>37</v>
      </c>
      <c r="K5321" s="46"/>
      <c r="L5321" s="46" t="s">
        <v>3634</v>
      </c>
      <c r="M5321" t="s">
        <v>39</v>
      </c>
      <c r="N5321" s="40"/>
      <c r="O5321" s="40"/>
      <c r="P5321" s="40"/>
      <c r="Q5321" s="40"/>
      <c r="R5321" s="39"/>
      <c r="S5321" s="39"/>
      <c r="T5321" s="39"/>
      <c r="U5321" s="40"/>
      <c r="V5321" s="39"/>
      <c r="W5321" s="69"/>
      <c r="Y5321" t="s">
        <v>40</v>
      </c>
      <c r="AA5321">
        <v>85801</v>
      </c>
      <c r="AB5321" t="b">
        <f>if((W5321=""),false,true)</f>
        <v>0</v>
      </c>
      <c r="AD5321" s="8"/>
    </row>
    <row r="5322" ht="14.25" customHeight="1">
      <c r="A5322" s="38">
        <v>1268</v>
      </c>
      <c r="B5322" s="46" t="s">
        <v>3548</v>
      </c>
      <c r="C5322" s="46" t="s">
        <v>3549</v>
      </c>
      <c r="D5322" s="46" t="s">
        <v>5882</v>
      </c>
      <c r="E5322" s="46" t="s">
        <v>5883</v>
      </c>
      <c r="F5322" s="7" t="s">
        <v>1281</v>
      </c>
      <c r="G5322" s="7" t="s">
        <v>2411</v>
      </c>
      <c r="H5322">
        <v>0.902062393649533</v>
      </c>
      <c r="I5322" t="s">
        <v>37</v>
      </c>
      <c r="K5322" t="s">
        <v>43</v>
      </c>
      <c r="L5322" t="s">
        <v>3553</v>
      </c>
      <c r="M5322" t="s">
        <v>39</v>
      </c>
      <c r="N5322" s="40"/>
      <c r="O5322" s="40"/>
      <c r="P5322" s="40"/>
      <c r="Q5322" s="40"/>
      <c r="R5322" s="39"/>
      <c r="S5322" s="39"/>
      <c r="T5322" s="39"/>
      <c r="U5322" s="40"/>
      <c r="V5322" s="39"/>
      <c r="W5322" s="69"/>
      <c r="Y5322" t="s">
        <v>40</v>
      </c>
      <c r="AA5322">
        <v>39</v>
      </c>
      <c r="AB5322" s="46" t="b">
        <f>if((W5322=""),false,true)</f>
        <v>0</v>
      </c>
      <c r="AD5322" s="8"/>
    </row>
    <row r="5323" ht="14.25" customHeight="1">
      <c r="A5323" s="38">
        <v>1287</v>
      </c>
      <c r="B5323" s="46" t="s">
        <v>44</v>
      </c>
      <c r="C5323" s="46" t="s">
        <v>45</v>
      </c>
      <c r="D5323" s="46" t="s">
        <v>5884</v>
      </c>
      <c r="E5323" s="46" t="s">
        <v>5885</v>
      </c>
      <c r="F5323" t="s">
        <v>48</v>
      </c>
      <c r="G5323" s="46" t="s">
        <v>49</v>
      </c>
      <c r="H5323">
        <v>0.000269773943</v>
      </c>
      <c r="I5323" t="s">
        <v>37</v>
      </c>
      <c r="L5323" t="s">
        <v>50</v>
      </c>
      <c r="M5323" t="s">
        <v>39</v>
      </c>
      <c r="N5323" s="40"/>
      <c r="O5323" s="40"/>
      <c r="P5323" s="40"/>
      <c r="Q5323" s="40"/>
      <c r="R5323" s="39"/>
      <c r="S5323" s="39"/>
      <c r="T5323" s="39"/>
      <c r="U5323" s="40"/>
      <c r="V5323" s="39"/>
      <c r="W5323" s="69"/>
      <c r="Y5323" t="s">
        <v>40</v>
      </c>
      <c r="AA5323">
        <v>193196</v>
      </c>
      <c r="AB5323" s="46" t="b">
        <v>0</v>
      </c>
      <c r="AD5323" s="8"/>
    </row>
    <row r="5324" ht="14.25" customHeight="1">
      <c r="A5324" s="38">
        <v>1287</v>
      </c>
      <c r="B5324" s="46" t="s">
        <v>53</v>
      </c>
      <c r="C5324" s="46" t="s">
        <v>45</v>
      </c>
      <c r="D5324" s="46" t="s">
        <v>5884</v>
      </c>
      <c r="E5324" s="46" t="s">
        <v>5885</v>
      </c>
      <c r="F5324" t="s">
        <v>48</v>
      </c>
      <c r="G5324" s="46" t="s">
        <v>49</v>
      </c>
      <c r="H5324">
        <v>0.000112201845</v>
      </c>
      <c r="I5324" t="s">
        <v>37</v>
      </c>
      <c r="L5324" t="s">
        <v>50</v>
      </c>
      <c r="M5324" t="s">
        <v>39</v>
      </c>
      <c r="N5324" s="40"/>
      <c r="O5324" s="40"/>
      <c r="P5324" s="40"/>
      <c r="Q5324" s="40"/>
      <c r="R5324" s="39"/>
      <c r="S5324" s="39"/>
      <c r="T5324" s="39"/>
      <c r="U5324" s="40"/>
      <c r="V5324" s="39"/>
      <c r="W5324" s="69"/>
      <c r="Y5324" t="s">
        <v>40</v>
      </c>
      <c r="AA5324">
        <v>193196</v>
      </c>
      <c r="AB5324" s="46" t="b">
        <v>0</v>
      </c>
      <c r="AD5324" s="8"/>
    </row>
    <row r="5325" ht="14.25" customHeight="1">
      <c r="A5325" s="38">
        <v>1287</v>
      </c>
      <c r="B5325" s="46" t="s">
        <v>247</v>
      </c>
      <c r="C5325" s="46" t="s">
        <v>45</v>
      </c>
      <c r="D5325" s="46" t="s">
        <v>5884</v>
      </c>
      <c r="E5325" s="46" t="s">
        <v>5885</v>
      </c>
      <c r="F5325" t="s">
        <v>48</v>
      </c>
      <c r="G5325" s="46" t="s">
        <v>49</v>
      </c>
      <c r="H5325">
        <v>0.000028002706</v>
      </c>
      <c r="I5325" t="s">
        <v>37</v>
      </c>
      <c r="L5325" t="s">
        <v>50</v>
      </c>
      <c r="M5325" t="s">
        <v>39</v>
      </c>
      <c r="N5325" s="40"/>
      <c r="O5325" s="40"/>
      <c r="P5325" s="40"/>
      <c r="Q5325" s="40"/>
      <c r="R5325" s="39"/>
      <c r="S5325" s="39"/>
      <c r="T5325" s="39"/>
      <c r="U5325" s="40"/>
      <c r="V5325" s="39"/>
      <c r="W5325" s="69"/>
      <c r="Y5325" t="s">
        <v>40</v>
      </c>
      <c r="AA5325">
        <v>193196</v>
      </c>
      <c r="AB5325" s="46" t="b">
        <v>0</v>
      </c>
      <c r="AD5325" s="8"/>
    </row>
    <row r="5326" ht="14.25" customHeight="1">
      <c r="A5326" s="38">
        <v>997</v>
      </c>
      <c r="B5326" s="44" t="s">
        <v>638</v>
      </c>
      <c r="C5326" s="46" t="s">
        <v>639</v>
      </c>
      <c r="D5326" s="46" t="s">
        <v>5886</v>
      </c>
      <c r="E5326" s="46" t="s">
        <v>5887</v>
      </c>
      <c r="F5326" s="5" t="s">
        <v>35</v>
      </c>
      <c r="G5326" s="5" t="s">
        <v>36</v>
      </c>
      <c r="H5326" s="65">
        <v>0.19498446</v>
      </c>
      <c r="I5326" t="s">
        <v>37</v>
      </c>
      <c r="K5326" s="47"/>
      <c r="L5326" s="47" t="str">
        <f>((I5326&amp;A5326)&amp;"-")&amp;B5326</f>
        <v>REF997-Kia Sepassi and Samuel H. Yalkowsky. Solubility Prediction in Octanol: A Technical Note. AAPS PharmSciTech 2006; 7 (1) Article 26</v>
      </c>
      <c r="M5326" t="s">
        <v>39</v>
      </c>
      <c r="N5326" s="71"/>
      <c r="O5326" s="71"/>
      <c r="P5326" s="71"/>
      <c r="Q5326" s="71"/>
      <c r="R5326" s="29"/>
      <c r="S5326" s="29"/>
      <c r="T5326" s="29"/>
      <c r="U5326" s="71"/>
      <c r="V5326" s="29"/>
      <c r="W5326" s="60"/>
      <c r="Y5326" t="s">
        <v>40</v>
      </c>
      <c r="AA5326">
        <v>5932</v>
      </c>
      <c r="AB5326" t="b">
        <f>if((W5326=""),false,true)</f>
        <v>0</v>
      </c>
      <c r="AD5326" s="37"/>
    </row>
    <row r="5327" ht="14.25" customHeight="1">
      <c r="A5327" s="38">
        <v>1049</v>
      </c>
      <c r="B5327" s="46" t="s">
        <v>922</v>
      </c>
      <c r="C5327" s="46" t="s">
        <v>923</v>
      </c>
      <c r="D5327" s="11" t="s">
        <v>5886</v>
      </c>
      <c r="E5327" s="46" t="s">
        <v>5887</v>
      </c>
      <c r="F5327" s="7" t="s">
        <v>924</v>
      </c>
      <c r="G5327" s="7" t="s">
        <v>925</v>
      </c>
      <c r="H5327">
        <v>0.10939563662721</v>
      </c>
      <c r="I5327" t="s">
        <v>37</v>
      </c>
      <c r="K5327" s="47" t="s">
        <v>43</v>
      </c>
      <c r="L5327" s="47" t="s">
        <v>926</v>
      </c>
      <c r="M5327" t="s">
        <v>39</v>
      </c>
      <c r="N5327" s="71"/>
      <c r="O5327" s="71"/>
      <c r="P5327" s="71"/>
      <c r="Q5327" s="71"/>
      <c r="R5327" s="29"/>
      <c r="S5327" s="29"/>
      <c r="T5327" s="29"/>
      <c r="U5327" s="71"/>
      <c r="V5327" s="29"/>
      <c r="W5327" s="60"/>
      <c r="Y5327" t="s">
        <v>40</v>
      </c>
      <c r="AA5327" s="21">
        <v>5932</v>
      </c>
      <c r="AB5327" t="b">
        <f>if((W5327=""),false,true)</f>
        <v>0</v>
      </c>
      <c r="AD5327" s="37"/>
    </row>
    <row r="5328" ht="14.25" customHeight="1">
      <c r="A5328" s="38">
        <v>1049</v>
      </c>
      <c r="B5328" s="46" t="s">
        <v>922</v>
      </c>
      <c r="C5328" s="46" t="s">
        <v>923</v>
      </c>
      <c r="D5328" s="11" t="s">
        <v>5886</v>
      </c>
      <c r="E5328" s="11" t="s">
        <v>5887</v>
      </c>
      <c r="F5328" s="7" t="s">
        <v>927</v>
      </c>
      <c r="G5328" s="7" t="s">
        <v>928</v>
      </c>
      <c r="H5328">
        <v>0.001315224832192</v>
      </c>
      <c r="I5328" t="s">
        <v>37</v>
      </c>
      <c r="K5328" s="47" t="s">
        <v>43</v>
      </c>
      <c r="L5328" s="47" t="s">
        <v>926</v>
      </c>
      <c r="M5328" t="s">
        <v>39</v>
      </c>
      <c r="N5328" s="71"/>
      <c r="O5328" s="71"/>
      <c r="P5328" s="71"/>
      <c r="Q5328" s="71"/>
      <c r="R5328" s="29"/>
      <c r="S5328" s="29"/>
      <c r="T5328" s="29"/>
      <c r="U5328" s="71"/>
      <c r="V5328" s="29"/>
      <c r="W5328" s="60"/>
      <c r="Y5328" t="s">
        <v>40</v>
      </c>
      <c r="AA5328">
        <v>5932</v>
      </c>
      <c r="AB5328" t="b">
        <f>if((W5328=""),false,true)</f>
        <v>0</v>
      </c>
      <c r="AD5328" s="37"/>
    </row>
    <row r="5329" ht="14.25" customHeight="1">
      <c r="A5329" s="38">
        <v>1049</v>
      </c>
      <c r="B5329" s="46" t="s">
        <v>922</v>
      </c>
      <c r="C5329" s="46" t="s">
        <v>923</v>
      </c>
      <c r="D5329" s="11" t="s">
        <v>5886</v>
      </c>
      <c r="E5329" s="11" t="s">
        <v>5887</v>
      </c>
      <c r="F5329" s="7" t="s">
        <v>929</v>
      </c>
      <c r="G5329" s="7" t="s">
        <v>928</v>
      </c>
      <c r="H5329">
        <v>0.003981071705535</v>
      </c>
      <c r="I5329" t="s">
        <v>37</v>
      </c>
      <c r="K5329" s="47" t="s">
        <v>43</v>
      </c>
      <c r="L5329" s="47" t="s">
        <v>926</v>
      </c>
      <c r="M5329" t="s">
        <v>39</v>
      </c>
      <c r="N5329" s="71"/>
      <c r="O5329" s="71"/>
      <c r="P5329" s="71"/>
      <c r="Q5329" s="71"/>
      <c r="R5329" s="29"/>
      <c r="S5329" s="29"/>
      <c r="T5329" s="29"/>
      <c r="U5329" s="71"/>
      <c r="V5329" s="29"/>
      <c r="W5329" s="60"/>
      <c r="Y5329" t="s">
        <v>40</v>
      </c>
      <c r="AA5329">
        <v>5932</v>
      </c>
      <c r="AB5329" t="b">
        <f>if((W5329=""),false,true)</f>
        <v>0</v>
      </c>
      <c r="AD5329" s="37"/>
    </row>
    <row r="5330" ht="14.25" customHeight="1">
      <c r="A5330" s="38">
        <v>1049</v>
      </c>
      <c r="B5330" s="46" t="s">
        <v>922</v>
      </c>
      <c r="C5330" s="46" t="s">
        <v>923</v>
      </c>
      <c r="D5330" s="11" t="s">
        <v>5886</v>
      </c>
      <c r="E5330" s="11" t="s">
        <v>5887</v>
      </c>
      <c r="F5330" s="7" t="s">
        <v>930</v>
      </c>
      <c r="G5330" s="7" t="s">
        <v>928</v>
      </c>
      <c r="H5330">
        <v>0.041209751909733</v>
      </c>
      <c r="I5330" t="s">
        <v>37</v>
      </c>
      <c r="K5330" s="47" t="s">
        <v>43</v>
      </c>
      <c r="L5330" s="47" t="s">
        <v>926</v>
      </c>
      <c r="M5330" t="s">
        <v>39</v>
      </c>
      <c r="N5330" s="71"/>
      <c r="O5330" s="71"/>
      <c r="P5330" s="71"/>
      <c r="Q5330" s="71"/>
      <c r="R5330" s="29"/>
      <c r="S5330" s="29"/>
      <c r="T5330" s="29"/>
      <c r="U5330" s="71"/>
      <c r="V5330" s="29"/>
      <c r="W5330" s="60"/>
      <c r="Y5330" t="s">
        <v>40</v>
      </c>
      <c r="AA5330">
        <v>5932</v>
      </c>
      <c r="AB5330" t="b">
        <f>if((W5330=""),false,true)</f>
        <v>0</v>
      </c>
      <c r="AD5330" s="37"/>
    </row>
    <row r="5331" ht="14.25" customHeight="1">
      <c r="A5331" s="38">
        <v>1049</v>
      </c>
      <c r="B5331" s="46" t="s">
        <v>922</v>
      </c>
      <c r="C5331" s="46" t="s">
        <v>923</v>
      </c>
      <c r="D5331" s="11" t="s">
        <v>5886</v>
      </c>
      <c r="E5331" s="11" t="s">
        <v>5887</v>
      </c>
      <c r="F5331" s="11" t="s">
        <v>48</v>
      </c>
      <c r="G5331" s="11" t="s">
        <v>49</v>
      </c>
      <c r="H5331">
        <v>0.0002576321157</v>
      </c>
      <c r="I5331" t="s">
        <v>37</v>
      </c>
      <c r="K5331" s="47" t="s">
        <v>43</v>
      </c>
      <c r="L5331" s="47" t="s">
        <v>926</v>
      </c>
      <c r="M5331" t="s">
        <v>39</v>
      </c>
      <c r="N5331" s="71"/>
      <c r="O5331" s="71"/>
      <c r="P5331" s="71"/>
      <c r="Q5331" s="71"/>
      <c r="R5331" s="29"/>
      <c r="S5331" s="29"/>
      <c r="T5331" s="29"/>
      <c r="U5331" s="71"/>
      <c r="V5331" s="29"/>
      <c r="W5331" s="60"/>
      <c r="Y5331" t="s">
        <v>40</v>
      </c>
      <c r="AA5331">
        <v>5932</v>
      </c>
      <c r="AB5331" t="b">
        <f>if((W5331=""),false,true)</f>
        <v>0</v>
      </c>
      <c r="AD5331" s="37"/>
    </row>
    <row r="5332" ht="14.25" customHeight="1">
      <c r="A5332" s="38">
        <v>1283</v>
      </c>
      <c r="B5332" s="46" t="s">
        <v>31</v>
      </c>
      <c r="C5332" s="46" t="s">
        <v>32</v>
      </c>
      <c r="D5332" s="46" t="s">
        <v>5886</v>
      </c>
      <c r="E5332" s="46" t="s">
        <v>5887</v>
      </c>
      <c r="F5332" t="s">
        <v>35</v>
      </c>
      <c r="G5332" s="46" t="s">
        <v>36</v>
      </c>
      <c r="H5332">
        <v>0.19498446</v>
      </c>
      <c r="I5332" t="s">
        <v>37</v>
      </c>
      <c r="L5332" t="s">
        <v>38</v>
      </c>
      <c r="M5332" t="s">
        <v>39</v>
      </c>
      <c r="N5332" s="40"/>
      <c r="O5332" s="40"/>
      <c r="P5332" s="40"/>
      <c r="Q5332" s="40"/>
      <c r="R5332" s="39"/>
      <c r="S5332" s="39"/>
      <c r="T5332" s="39"/>
      <c r="U5332" s="40"/>
      <c r="V5332" s="39"/>
      <c r="W5332" s="69"/>
      <c r="Y5332" t="s">
        <v>40</v>
      </c>
      <c r="AA5332">
        <v>5932</v>
      </c>
      <c r="AB5332" s="46" t="b">
        <f>if((W5332=""),false,true)</f>
        <v>0</v>
      </c>
      <c r="AD5332" s="8"/>
    </row>
    <row r="5333" ht="14.25" customHeight="1">
      <c r="A5333" s="38">
        <v>1287</v>
      </c>
      <c r="B5333" s="46" t="s">
        <v>53</v>
      </c>
      <c r="C5333" s="46" t="s">
        <v>45</v>
      </c>
      <c r="D5333" s="46" t="s">
        <v>5886</v>
      </c>
      <c r="E5333" s="46" t="s">
        <v>5888</v>
      </c>
      <c r="F5333" t="s">
        <v>48</v>
      </c>
      <c r="G5333" s="46" t="s">
        <v>49</v>
      </c>
      <c r="H5333">
        <v>0.000177827941</v>
      </c>
      <c r="I5333" t="s">
        <v>37</v>
      </c>
      <c r="L5333" t="s">
        <v>50</v>
      </c>
      <c r="M5333" t="s">
        <v>39</v>
      </c>
      <c r="N5333" s="40"/>
      <c r="O5333" s="40"/>
      <c r="P5333" s="40"/>
      <c r="Q5333" s="40"/>
      <c r="R5333" s="39"/>
      <c r="S5333" s="39"/>
      <c r="T5333" s="39"/>
      <c r="U5333" s="40"/>
      <c r="V5333" s="39"/>
      <c r="W5333" s="69"/>
      <c r="Y5333" t="s">
        <v>40</v>
      </c>
      <c r="AA5333">
        <v>194204</v>
      </c>
      <c r="AB5333" s="46" t="b">
        <v>0</v>
      </c>
      <c r="AD5333" s="8"/>
    </row>
    <row r="5334" ht="14.25" customHeight="1">
      <c r="A5334" s="38">
        <v>1287</v>
      </c>
      <c r="B5334" s="46" t="s">
        <v>174</v>
      </c>
      <c r="C5334" s="46" t="s">
        <v>45</v>
      </c>
      <c r="D5334" s="46" t="s">
        <v>5886</v>
      </c>
      <c r="E5334" s="46" t="s">
        <v>5889</v>
      </c>
      <c r="F5334" t="s">
        <v>48</v>
      </c>
      <c r="G5334" s="46" t="s">
        <v>49</v>
      </c>
      <c r="H5334">
        <v>0.000354813389</v>
      </c>
      <c r="I5334" t="s">
        <v>37</v>
      </c>
      <c r="L5334" t="s">
        <v>50</v>
      </c>
      <c r="M5334" t="s">
        <v>39</v>
      </c>
      <c r="N5334" s="40"/>
      <c r="O5334" s="40"/>
      <c r="P5334" s="40"/>
      <c r="Q5334" s="40"/>
      <c r="R5334" s="39"/>
      <c r="S5334" s="39"/>
      <c r="T5334" s="39"/>
      <c r="U5334" s="40"/>
      <c r="V5334" s="39"/>
      <c r="W5334" s="69"/>
      <c r="Y5334" t="s">
        <v>40</v>
      </c>
      <c r="AA5334">
        <v>194204</v>
      </c>
      <c r="AB5334" s="46" t="b">
        <v>0</v>
      </c>
      <c r="AD5334" s="8"/>
    </row>
    <row r="5335" ht="14.25" customHeight="1">
      <c r="A5335" s="38">
        <v>1308</v>
      </c>
      <c r="B5335" s="46" t="s">
        <v>41</v>
      </c>
      <c r="C5335" s="46" t="s">
        <v>42</v>
      </c>
      <c r="D5335" s="46" t="s">
        <v>5886</v>
      </c>
      <c r="E5335" s="46" t="s">
        <v>5890</v>
      </c>
      <c r="F5335" t="s">
        <v>35</v>
      </c>
      <c r="G5335" s="12" t="s">
        <v>36</v>
      </c>
      <c r="H5335">
        <v>0.194984459975805</v>
      </c>
      <c r="I5335" t="s">
        <v>37</v>
      </c>
      <c r="K5335" s="47" t="s">
        <v>43</v>
      </c>
      <c r="L5335" s="47" t="str">
        <f>((I5335&amp;A5335)&amp;"-")&amp;B5335</f>
        <v>REF1308-Abraham M.H. and Acree Jr. W.E. The solubility of liquid and solid compounds in dry octan-1-ol. Chemosphere (2013)</v>
      </c>
      <c r="M5335" t="s">
        <v>39</v>
      </c>
      <c r="N5335" s="71"/>
      <c r="O5335" s="71"/>
      <c r="P5335" s="71"/>
      <c r="Q5335" s="71"/>
      <c r="R5335" s="29"/>
      <c r="S5335" s="29"/>
      <c r="T5335" s="29"/>
      <c r="U5335" s="71"/>
      <c r="V5335" s="29"/>
      <c r="W5335" s="60"/>
      <c r="Y5335" t="s">
        <v>40</v>
      </c>
      <c r="AA5335">
        <v>5932</v>
      </c>
      <c r="AB5335" t="b">
        <f>if((W5335=""),false,true)</f>
        <v>0</v>
      </c>
      <c r="AD5335" s="37"/>
    </row>
    <row r="5336" ht="14.25" customHeight="1">
      <c r="A5336" s="38">
        <v>1287</v>
      </c>
      <c r="B5336" s="46" t="s">
        <v>53</v>
      </c>
      <c r="C5336" s="46" t="s">
        <v>45</v>
      </c>
      <c r="D5336" s="46" t="s">
        <v>5891</v>
      </c>
      <c r="E5336" s="46" t="s">
        <v>5892</v>
      </c>
      <c r="F5336" t="s">
        <v>48</v>
      </c>
      <c r="G5336" s="46" t="s">
        <v>49</v>
      </c>
      <c r="H5336">
        <v>0.000023442288</v>
      </c>
      <c r="I5336" t="s">
        <v>37</v>
      </c>
      <c r="L5336" t="s">
        <v>50</v>
      </c>
      <c r="M5336" t="s">
        <v>39</v>
      </c>
      <c r="N5336" s="40"/>
      <c r="O5336" s="40"/>
      <c r="P5336" s="40"/>
      <c r="Q5336" s="40"/>
      <c r="R5336" s="39"/>
      <c r="S5336" s="39"/>
      <c r="T5336" s="39"/>
      <c r="U5336" s="40"/>
      <c r="V5336" s="39"/>
      <c r="W5336" s="69"/>
      <c r="Y5336" t="s">
        <v>40</v>
      </c>
      <c r="AA5336">
        <v>2894</v>
      </c>
      <c r="AB5336" s="46" t="b">
        <v>0</v>
      </c>
      <c r="AD5336" s="8"/>
    </row>
    <row r="5337" ht="14.25" customHeight="1">
      <c r="A5337" s="38">
        <v>1287</v>
      </c>
      <c r="B5337" s="46" t="s">
        <v>53</v>
      </c>
      <c r="C5337" s="46" t="s">
        <v>45</v>
      </c>
      <c r="D5337" s="46" t="s">
        <v>5893</v>
      </c>
      <c r="E5337" s="46" t="s">
        <v>5894</v>
      </c>
      <c r="F5337" t="s">
        <v>48</v>
      </c>
      <c r="G5337" s="46" t="s">
        <v>49</v>
      </c>
      <c r="H5337">
        <v>0.000044668359</v>
      </c>
      <c r="I5337" t="s">
        <v>37</v>
      </c>
      <c r="L5337" t="s">
        <v>50</v>
      </c>
      <c r="M5337" t="s">
        <v>39</v>
      </c>
      <c r="N5337" s="40"/>
      <c r="O5337" s="40"/>
      <c r="P5337" s="40"/>
      <c r="Q5337" s="40"/>
      <c r="R5337" s="39"/>
      <c r="S5337" s="39"/>
      <c r="T5337" s="39"/>
      <c r="U5337" s="40"/>
      <c r="V5337" s="39"/>
      <c r="W5337" s="69"/>
      <c r="Y5337" t="s">
        <v>40</v>
      </c>
      <c r="AA5337">
        <v>599550</v>
      </c>
      <c r="AB5337" s="46" t="b">
        <v>0</v>
      </c>
      <c r="AD5337" s="8"/>
    </row>
    <row r="5338" ht="14.25" customHeight="1">
      <c r="A5338" s="38">
        <v>1287</v>
      </c>
      <c r="B5338" s="46" t="s">
        <v>53</v>
      </c>
      <c r="C5338" s="46" t="s">
        <v>45</v>
      </c>
      <c r="D5338" s="46" t="s">
        <v>5893</v>
      </c>
      <c r="E5338" s="46" t="s">
        <v>5894</v>
      </c>
      <c r="F5338" t="s">
        <v>48</v>
      </c>
      <c r="G5338" s="46" t="s">
        <v>49</v>
      </c>
      <c r="H5338">
        <v>0.000085113804</v>
      </c>
      <c r="I5338" t="s">
        <v>37</v>
      </c>
      <c r="L5338" t="s">
        <v>50</v>
      </c>
      <c r="M5338" t="s">
        <v>39</v>
      </c>
      <c r="N5338" s="40"/>
      <c r="O5338" s="40"/>
      <c r="P5338" s="40"/>
      <c r="Q5338" s="40"/>
      <c r="R5338" s="39"/>
      <c r="S5338" s="39"/>
      <c r="T5338" s="39"/>
      <c r="U5338" s="40"/>
      <c r="V5338" s="39"/>
      <c r="W5338" s="69"/>
      <c r="Y5338" t="s">
        <v>40</v>
      </c>
      <c r="AA5338">
        <v>599550</v>
      </c>
      <c r="AB5338" s="46" t="b">
        <v>0</v>
      </c>
      <c r="AD5338" s="8"/>
    </row>
    <row r="5339" ht="14.25" customHeight="1">
      <c r="A5339" s="38">
        <v>1287</v>
      </c>
      <c r="B5339" s="46" t="s">
        <v>53</v>
      </c>
      <c r="C5339" s="46" t="s">
        <v>45</v>
      </c>
      <c r="D5339" s="46" t="s">
        <v>5895</v>
      </c>
      <c r="E5339" s="46" t="s">
        <v>5896</v>
      </c>
      <c r="F5339" t="s">
        <v>48</v>
      </c>
      <c r="G5339" s="46" t="s">
        <v>49</v>
      </c>
      <c r="H5339">
        <v>0.000218776162</v>
      </c>
      <c r="I5339" t="s">
        <v>37</v>
      </c>
      <c r="L5339" t="s">
        <v>50</v>
      </c>
      <c r="M5339" t="s">
        <v>39</v>
      </c>
      <c r="N5339" s="40"/>
      <c r="O5339" s="40"/>
      <c r="P5339" s="40"/>
      <c r="Q5339" s="40"/>
      <c r="R5339" s="39"/>
      <c r="S5339" s="39"/>
      <c r="T5339" s="39"/>
      <c r="U5339" s="40"/>
      <c r="V5339" s="39"/>
      <c r="W5339" s="69"/>
      <c r="Y5339" t="s">
        <v>40</v>
      </c>
      <c r="AA5339">
        <v>2888</v>
      </c>
      <c r="AB5339" s="46" t="b">
        <v>0</v>
      </c>
      <c r="AD5339" s="8"/>
    </row>
    <row r="5340" ht="14.25" customHeight="1">
      <c r="A5340" s="38">
        <v>1287</v>
      </c>
      <c r="B5340" s="46" t="s">
        <v>653</v>
      </c>
      <c r="C5340" s="46" t="s">
        <v>45</v>
      </c>
      <c r="D5340" s="46" t="s">
        <v>5895</v>
      </c>
      <c r="E5340" s="46" t="s">
        <v>5896</v>
      </c>
      <c r="F5340" t="s">
        <v>48</v>
      </c>
      <c r="G5340" s="46" t="s">
        <v>49</v>
      </c>
      <c r="H5340">
        <v>0.000235667666</v>
      </c>
      <c r="I5340" t="s">
        <v>37</v>
      </c>
      <c r="L5340" t="s">
        <v>50</v>
      </c>
      <c r="M5340" t="s">
        <v>39</v>
      </c>
      <c r="N5340" s="40"/>
      <c r="O5340" s="40"/>
      <c r="P5340" s="40"/>
      <c r="Q5340" s="40"/>
      <c r="R5340" s="39"/>
      <c r="S5340" s="39"/>
      <c r="T5340" s="39"/>
      <c r="U5340" s="40"/>
      <c r="V5340" s="39"/>
      <c r="W5340" s="69"/>
      <c r="Y5340" t="s">
        <v>40</v>
      </c>
      <c r="AA5340">
        <v>2888</v>
      </c>
      <c r="AB5340" s="46" t="b">
        <v>0</v>
      </c>
      <c r="AD5340" s="8"/>
    </row>
    <row r="5341" ht="14.25" customHeight="1">
      <c r="A5341" s="38">
        <v>1287</v>
      </c>
      <c r="B5341" s="46" t="s">
        <v>53</v>
      </c>
      <c r="C5341" s="46" t="s">
        <v>45</v>
      </c>
      <c r="D5341" s="46" t="s">
        <v>5897</v>
      </c>
      <c r="E5341" s="46" t="s">
        <v>5898</v>
      </c>
      <c r="F5341" t="s">
        <v>48</v>
      </c>
      <c r="G5341" s="46" t="s">
        <v>49</v>
      </c>
      <c r="H5341">
        <v>0.000023442288</v>
      </c>
      <c r="I5341" t="s">
        <v>37</v>
      </c>
      <c r="L5341" t="s">
        <v>50</v>
      </c>
      <c r="M5341" t="s">
        <v>39</v>
      </c>
      <c r="N5341" s="40"/>
      <c r="O5341" s="40"/>
      <c r="P5341" s="40"/>
      <c r="Q5341" s="40"/>
      <c r="R5341" s="39"/>
      <c r="S5341" s="39"/>
      <c r="T5341" s="39"/>
      <c r="U5341" s="40"/>
      <c r="V5341" s="39"/>
      <c r="W5341" s="69"/>
      <c r="Y5341" t="s">
        <v>40</v>
      </c>
      <c r="AA5341">
        <v>23133</v>
      </c>
      <c r="AB5341" s="46" t="b">
        <v>0</v>
      </c>
      <c r="AD5341" s="8"/>
    </row>
    <row r="5342" ht="14.25" customHeight="1">
      <c r="A5342" s="38">
        <v>1287</v>
      </c>
      <c r="B5342" s="46" t="s">
        <v>44</v>
      </c>
      <c r="C5342" s="46" t="s">
        <v>45</v>
      </c>
      <c r="D5342" s="46" t="s">
        <v>5899</v>
      </c>
      <c r="E5342" s="46" t="s">
        <v>5900</v>
      </c>
      <c r="F5342" t="s">
        <v>48</v>
      </c>
      <c r="G5342" s="46" t="s">
        <v>49</v>
      </c>
      <c r="H5342">
        <v>0.00026915348</v>
      </c>
      <c r="I5342" t="s">
        <v>37</v>
      </c>
      <c r="L5342" t="s">
        <v>50</v>
      </c>
      <c r="M5342" t="s">
        <v>39</v>
      </c>
      <c r="N5342" s="40"/>
      <c r="O5342" s="40"/>
      <c r="P5342" s="40"/>
      <c r="Q5342" s="40"/>
      <c r="R5342" s="39"/>
      <c r="S5342" s="39"/>
      <c r="T5342" s="39"/>
      <c r="U5342" s="40"/>
      <c r="V5342" s="39"/>
      <c r="W5342" s="69"/>
      <c r="Y5342" t="s">
        <v>40</v>
      </c>
      <c r="AA5342">
        <v>25304</v>
      </c>
      <c r="AB5342" s="46" t="b">
        <v>0</v>
      </c>
      <c r="AD5342" s="8"/>
    </row>
    <row r="5343" ht="14.25" customHeight="1">
      <c r="A5343" s="38">
        <v>1287</v>
      </c>
      <c r="B5343" s="46" t="s">
        <v>53</v>
      </c>
      <c r="C5343" s="46" t="s">
        <v>45</v>
      </c>
      <c r="D5343" s="46" t="s">
        <v>5899</v>
      </c>
      <c r="E5343" s="46" t="s">
        <v>5900</v>
      </c>
      <c r="F5343" t="s">
        <v>48</v>
      </c>
      <c r="G5343" s="46" t="s">
        <v>49</v>
      </c>
      <c r="H5343">
        <v>0.00026915348</v>
      </c>
      <c r="I5343" t="s">
        <v>37</v>
      </c>
      <c r="L5343" t="s">
        <v>50</v>
      </c>
      <c r="M5343" t="s">
        <v>39</v>
      </c>
      <c r="N5343" s="40"/>
      <c r="O5343" s="40"/>
      <c r="P5343" s="40"/>
      <c r="Q5343" s="40"/>
      <c r="R5343" s="39"/>
      <c r="S5343" s="39"/>
      <c r="T5343" s="39"/>
      <c r="U5343" s="40"/>
      <c r="V5343" s="39"/>
      <c r="W5343" s="69"/>
      <c r="Y5343" t="s">
        <v>40</v>
      </c>
      <c r="AA5343">
        <v>25304</v>
      </c>
      <c r="AB5343" s="46" t="b">
        <v>0</v>
      </c>
      <c r="AD5343" s="8"/>
    </row>
    <row r="5344" ht="14.25" customHeight="1">
      <c r="A5344" s="38">
        <v>1049</v>
      </c>
      <c r="B5344" s="46" t="s">
        <v>922</v>
      </c>
      <c r="C5344" s="46" t="s">
        <v>923</v>
      </c>
      <c r="D5344" s="11" t="s">
        <v>5901</v>
      </c>
      <c r="E5344" s="46" t="s">
        <v>5902</v>
      </c>
      <c r="F5344" s="7" t="s">
        <v>924</v>
      </c>
      <c r="G5344" s="7" t="s">
        <v>925</v>
      </c>
      <c r="H5344">
        <v>0.042461956394631</v>
      </c>
      <c r="I5344" t="s">
        <v>37</v>
      </c>
      <c r="K5344" s="47" t="s">
        <v>43</v>
      </c>
      <c r="L5344" s="47" t="s">
        <v>926</v>
      </c>
      <c r="M5344" t="s">
        <v>39</v>
      </c>
      <c r="N5344" s="71"/>
      <c r="O5344" s="71"/>
      <c r="P5344" s="71"/>
      <c r="Q5344" s="71"/>
      <c r="R5344" s="29"/>
      <c r="S5344" s="29"/>
      <c r="T5344" s="29"/>
      <c r="U5344" s="71"/>
      <c r="V5344" s="29"/>
      <c r="W5344" s="60"/>
      <c r="Y5344" t="s">
        <v>40</v>
      </c>
      <c r="AA5344" s="21">
        <v>5541</v>
      </c>
      <c r="AB5344" t="b">
        <f>if((W5344=""),false,true)</f>
        <v>0</v>
      </c>
      <c r="AD5344" s="37"/>
    </row>
    <row r="5345" ht="14.25" customHeight="1">
      <c r="A5345" s="38">
        <v>1049</v>
      </c>
      <c r="B5345" s="46" t="s">
        <v>922</v>
      </c>
      <c r="C5345" s="46" t="s">
        <v>923</v>
      </c>
      <c r="D5345" s="11" t="s">
        <v>5901</v>
      </c>
      <c r="E5345" s="11" t="s">
        <v>5902</v>
      </c>
      <c r="F5345" s="7" t="s">
        <v>927</v>
      </c>
      <c r="G5345" s="7" t="s">
        <v>928</v>
      </c>
      <c r="H5345">
        <v>0.001104078619902</v>
      </c>
      <c r="I5345" t="s">
        <v>37</v>
      </c>
      <c r="K5345" s="47" t="s">
        <v>43</v>
      </c>
      <c r="L5345" s="47" t="s">
        <v>926</v>
      </c>
      <c r="M5345" t="s">
        <v>39</v>
      </c>
      <c r="N5345" s="71"/>
      <c r="O5345" s="71"/>
      <c r="P5345" s="71"/>
      <c r="Q5345" s="71"/>
      <c r="R5345" s="29"/>
      <c r="S5345" s="29"/>
      <c r="T5345" s="29"/>
      <c r="U5345" s="71"/>
      <c r="V5345" s="29"/>
      <c r="W5345" s="60"/>
      <c r="Y5345" t="s">
        <v>40</v>
      </c>
      <c r="AA5345">
        <v>5541</v>
      </c>
      <c r="AB5345" t="b">
        <f>if((W5345=""),false,true)</f>
        <v>0</v>
      </c>
      <c r="AD5345" s="37"/>
    </row>
    <row r="5346" ht="14.25" customHeight="1">
      <c r="A5346" s="38">
        <v>1049</v>
      </c>
      <c r="B5346" s="46" t="s">
        <v>922</v>
      </c>
      <c r="C5346" s="46" t="s">
        <v>923</v>
      </c>
      <c r="D5346" s="11" t="s">
        <v>5901</v>
      </c>
      <c r="E5346" s="11" t="s">
        <v>5902</v>
      </c>
      <c r="F5346" s="7" t="s">
        <v>929</v>
      </c>
      <c r="G5346" s="7" t="s">
        <v>928</v>
      </c>
      <c r="H5346">
        <v>0.005714786366719</v>
      </c>
      <c r="I5346" t="s">
        <v>37</v>
      </c>
      <c r="K5346" s="47" t="s">
        <v>43</v>
      </c>
      <c r="L5346" s="47" t="s">
        <v>926</v>
      </c>
      <c r="M5346" t="s">
        <v>39</v>
      </c>
      <c r="N5346" s="71"/>
      <c r="O5346" s="71"/>
      <c r="P5346" s="71"/>
      <c r="Q5346" s="71"/>
      <c r="R5346" s="29"/>
      <c r="S5346" s="29"/>
      <c r="T5346" s="29"/>
      <c r="U5346" s="71"/>
      <c r="V5346" s="29"/>
      <c r="W5346" s="60"/>
      <c r="Y5346" t="s">
        <v>40</v>
      </c>
      <c r="AA5346">
        <v>5541</v>
      </c>
      <c r="AB5346" t="b">
        <f>if((W5346=""),false,true)</f>
        <v>0</v>
      </c>
      <c r="AD5346" s="37"/>
    </row>
    <row r="5347" ht="14.25" customHeight="1">
      <c r="A5347" s="38">
        <v>1049</v>
      </c>
      <c r="B5347" s="46" t="s">
        <v>922</v>
      </c>
      <c r="C5347" s="46" t="s">
        <v>923</v>
      </c>
      <c r="D5347" s="11" t="s">
        <v>5901</v>
      </c>
      <c r="E5347" s="11" t="s">
        <v>5902</v>
      </c>
      <c r="F5347" s="7" t="s">
        <v>930</v>
      </c>
      <c r="G5347" s="7" t="s">
        <v>928</v>
      </c>
      <c r="H5347">
        <v>0.041975898399101</v>
      </c>
      <c r="I5347" t="s">
        <v>37</v>
      </c>
      <c r="K5347" s="47" t="s">
        <v>43</v>
      </c>
      <c r="L5347" s="47" t="s">
        <v>926</v>
      </c>
      <c r="M5347" t="s">
        <v>39</v>
      </c>
      <c r="N5347" s="71"/>
      <c r="O5347" s="71"/>
      <c r="P5347" s="71"/>
      <c r="Q5347" s="71"/>
      <c r="R5347" s="29"/>
      <c r="S5347" s="29"/>
      <c r="T5347" s="29"/>
      <c r="U5347" s="71"/>
      <c r="V5347" s="29"/>
      <c r="W5347" s="60"/>
      <c r="Y5347" t="s">
        <v>40</v>
      </c>
      <c r="AA5347">
        <v>5541</v>
      </c>
      <c r="AB5347" t="b">
        <f>if((W5347=""),false,true)</f>
        <v>0</v>
      </c>
      <c r="AD5347" s="37"/>
    </row>
    <row r="5348" ht="14.25" customHeight="1">
      <c r="A5348" s="38">
        <v>1049</v>
      </c>
      <c r="B5348" s="46" t="s">
        <v>922</v>
      </c>
      <c r="C5348" s="46" t="s">
        <v>923</v>
      </c>
      <c r="D5348" s="11" t="s">
        <v>5901</v>
      </c>
      <c r="E5348" s="11" t="s">
        <v>5902</v>
      </c>
      <c r="F5348" s="11" t="s">
        <v>48</v>
      </c>
      <c r="G5348" s="11" t="s">
        <v>49</v>
      </c>
      <c r="H5348">
        <v>0.00020844908831</v>
      </c>
      <c r="I5348" t="s">
        <v>37</v>
      </c>
      <c r="K5348" s="47" t="s">
        <v>43</v>
      </c>
      <c r="L5348" s="47" t="s">
        <v>926</v>
      </c>
      <c r="M5348" t="s">
        <v>39</v>
      </c>
      <c r="N5348" s="71"/>
      <c r="O5348" s="71"/>
      <c r="P5348" s="71"/>
      <c r="Q5348" s="71"/>
      <c r="R5348" s="29"/>
      <c r="S5348" s="29"/>
      <c r="T5348" s="29"/>
      <c r="U5348" s="71"/>
      <c r="V5348" s="29"/>
      <c r="W5348" s="60"/>
      <c r="Y5348" t="s">
        <v>40</v>
      </c>
      <c r="AA5348">
        <v>5541</v>
      </c>
      <c r="AB5348" t="b">
        <f>if((W5348=""),false,true)</f>
        <v>0</v>
      </c>
      <c r="AD5348" s="37"/>
    </row>
    <row r="5349" ht="14.25" customHeight="1">
      <c r="A5349" s="38">
        <v>1268</v>
      </c>
      <c r="B5349" s="46" t="s">
        <v>3548</v>
      </c>
      <c r="C5349" s="46" t="s">
        <v>3549</v>
      </c>
      <c r="D5349" s="46" t="s">
        <v>5901</v>
      </c>
      <c r="E5349" s="46" t="s">
        <v>5902</v>
      </c>
      <c r="F5349" s="7" t="s">
        <v>1281</v>
      </c>
      <c r="G5349" s="7" t="s">
        <v>2411</v>
      </c>
      <c r="H5349">
        <v>0.907700378681644</v>
      </c>
      <c r="I5349" t="s">
        <v>37</v>
      </c>
      <c r="K5349" t="s">
        <v>43</v>
      </c>
      <c r="L5349" t="s">
        <v>3553</v>
      </c>
      <c r="M5349" t="s">
        <v>39</v>
      </c>
      <c r="N5349" s="40"/>
      <c r="O5349" s="40"/>
      <c r="P5349" s="40"/>
      <c r="Q5349" s="40"/>
      <c r="R5349" s="39"/>
      <c r="S5349" s="39"/>
      <c r="T5349" s="39"/>
      <c r="U5349" s="40"/>
      <c r="V5349" s="39"/>
      <c r="W5349" s="69"/>
      <c r="Y5349" t="s">
        <v>40</v>
      </c>
      <c r="AA5349">
        <v>5541</v>
      </c>
      <c r="AB5349" s="46" t="b">
        <f>if((W5349=""),false,true)</f>
        <v>0</v>
      </c>
      <c r="AD5349" s="8"/>
    </row>
    <row r="5350" ht="14.25" customHeight="1">
      <c r="A5350" s="38">
        <v>1287</v>
      </c>
      <c r="B5350" s="46" t="s">
        <v>53</v>
      </c>
      <c r="C5350" s="46" t="s">
        <v>45</v>
      </c>
      <c r="D5350" s="46" t="s">
        <v>5901</v>
      </c>
      <c r="E5350" s="46" t="s">
        <v>5902</v>
      </c>
      <c r="F5350" t="s">
        <v>48</v>
      </c>
      <c r="G5350" s="46" t="s">
        <v>49</v>
      </c>
      <c r="H5350">
        <v>0.000229086765</v>
      </c>
      <c r="I5350" t="s">
        <v>37</v>
      </c>
      <c r="L5350" t="s">
        <v>50</v>
      </c>
      <c r="M5350" t="s">
        <v>39</v>
      </c>
      <c r="N5350" s="40"/>
      <c r="O5350" s="40"/>
      <c r="P5350" s="40"/>
      <c r="Q5350" s="40"/>
      <c r="R5350" s="39"/>
      <c r="S5350" s="39"/>
      <c r="T5350" s="39"/>
      <c r="U5350" s="40"/>
      <c r="V5350" s="39"/>
      <c r="W5350" s="69"/>
      <c r="Y5350" t="s">
        <v>40</v>
      </c>
      <c r="AA5350">
        <v>5541</v>
      </c>
      <c r="AB5350" s="46" t="b">
        <v>0</v>
      </c>
      <c r="AD5350" s="8"/>
    </row>
    <row r="5351" ht="14.25" customHeight="1">
      <c r="A5351" s="38">
        <v>1287</v>
      </c>
      <c r="B5351" s="46" t="s">
        <v>44</v>
      </c>
      <c r="C5351" s="46" t="s">
        <v>45</v>
      </c>
      <c r="D5351" s="46" t="s">
        <v>5901</v>
      </c>
      <c r="E5351" s="46" t="s">
        <v>5902</v>
      </c>
      <c r="F5351" t="s">
        <v>48</v>
      </c>
      <c r="G5351" s="46" t="s">
        <v>49</v>
      </c>
      <c r="H5351">
        <v>0.000142889396</v>
      </c>
      <c r="I5351" t="s">
        <v>37</v>
      </c>
      <c r="L5351" t="s">
        <v>50</v>
      </c>
      <c r="M5351" t="s">
        <v>39</v>
      </c>
      <c r="N5351" s="40"/>
      <c r="O5351" s="40"/>
      <c r="P5351" s="40"/>
      <c r="Q5351" s="40"/>
      <c r="R5351" s="39"/>
      <c r="S5351" s="39"/>
      <c r="T5351" s="39"/>
      <c r="U5351" s="40"/>
      <c r="V5351" s="39"/>
      <c r="W5351" s="69"/>
      <c r="Y5351" t="s">
        <v>40</v>
      </c>
      <c r="AA5351">
        <v>5541</v>
      </c>
      <c r="AB5351" s="46" t="b">
        <v>0</v>
      </c>
      <c r="AD5351" s="8"/>
    </row>
    <row r="5352" ht="14.25" customHeight="1">
      <c r="A5352" s="38">
        <v>1287</v>
      </c>
      <c r="B5352" s="46" t="s">
        <v>174</v>
      </c>
      <c r="C5352" s="46" t="s">
        <v>45</v>
      </c>
      <c r="D5352" s="46" t="s">
        <v>5901</v>
      </c>
      <c r="E5352" s="46" t="s">
        <v>5902</v>
      </c>
      <c r="F5352" t="s">
        <v>48</v>
      </c>
      <c r="G5352" s="46" t="s">
        <v>49</v>
      </c>
      <c r="H5352">
        <v>0.000245470892</v>
      </c>
      <c r="I5352" t="s">
        <v>37</v>
      </c>
      <c r="L5352" t="s">
        <v>50</v>
      </c>
      <c r="M5352" t="s">
        <v>39</v>
      </c>
      <c r="N5352" s="40"/>
      <c r="O5352" s="40"/>
      <c r="P5352" s="40"/>
      <c r="Q5352" s="40"/>
      <c r="R5352" s="39"/>
      <c r="S5352" s="39"/>
      <c r="T5352" s="39"/>
      <c r="U5352" s="40"/>
      <c r="V5352" s="39"/>
      <c r="W5352" s="69"/>
      <c r="Y5352" t="s">
        <v>40</v>
      </c>
      <c r="AA5352">
        <v>5541</v>
      </c>
      <c r="AB5352" s="46" t="b">
        <v>0</v>
      </c>
      <c r="AD5352" s="8"/>
    </row>
    <row r="5353" ht="14.25" customHeight="1">
      <c r="A5353" s="38">
        <v>1278</v>
      </c>
      <c r="B5353" s="46" t="s">
        <v>5903</v>
      </c>
      <c r="C5353" s="46" t="s">
        <v>5904</v>
      </c>
      <c r="D5353" s="46" t="s">
        <v>5905</v>
      </c>
      <c r="E5353" s="46" t="s">
        <v>5906</v>
      </c>
      <c r="F5353" t="s">
        <v>485</v>
      </c>
      <c r="G5353" s="46" t="s">
        <v>665</v>
      </c>
      <c r="H5353">
        <v>1.8584157877659</v>
      </c>
      <c r="I5353" t="s">
        <v>37</v>
      </c>
      <c r="K5353" t="s">
        <v>770</v>
      </c>
      <c r="L5353" t="s">
        <v>5907</v>
      </c>
      <c r="M5353" t="s">
        <v>39</v>
      </c>
      <c r="N5353" s="40"/>
      <c r="O5353" s="40"/>
      <c r="P5353" s="40"/>
      <c r="Q5353" s="40"/>
      <c r="R5353" s="39"/>
      <c r="S5353" s="39"/>
      <c r="T5353" s="39"/>
      <c r="U5353" s="40"/>
      <c r="V5353" s="39"/>
      <c r="W5353" s="69"/>
      <c r="Y5353" t="s">
        <v>40</v>
      </c>
      <c r="AA5353">
        <v>36498</v>
      </c>
      <c r="AB5353" s="46" t="b">
        <f>if((W5353=""),false,true)</f>
        <v>0</v>
      </c>
      <c r="AD5353" s="8"/>
    </row>
    <row r="5354" ht="14.25" customHeight="1">
      <c r="A5354" s="38">
        <v>1278</v>
      </c>
      <c r="B5354" s="46" t="s">
        <v>5903</v>
      </c>
      <c r="C5354" s="46" t="s">
        <v>5904</v>
      </c>
      <c r="D5354" s="46" t="s">
        <v>5905</v>
      </c>
      <c r="E5354" s="46" t="s">
        <v>5906</v>
      </c>
      <c r="F5354" t="s">
        <v>35</v>
      </c>
      <c r="G5354" s="46" t="s">
        <v>668</v>
      </c>
      <c r="H5354">
        <v>1.8789558944538</v>
      </c>
      <c r="I5354" t="s">
        <v>37</v>
      </c>
      <c r="K5354" t="s">
        <v>770</v>
      </c>
      <c r="L5354" t="s">
        <v>5907</v>
      </c>
      <c r="M5354" t="s">
        <v>39</v>
      </c>
      <c r="N5354" s="40"/>
      <c r="O5354" s="40"/>
      <c r="P5354" s="40"/>
      <c r="Q5354" s="40"/>
      <c r="R5354" s="39"/>
      <c r="S5354" s="39"/>
      <c r="T5354" s="39"/>
      <c r="U5354" s="40"/>
      <c r="V5354" s="39"/>
      <c r="W5354" s="69"/>
      <c r="Y5354" t="s">
        <v>40</v>
      </c>
      <c r="AA5354">
        <v>36498</v>
      </c>
      <c r="AB5354" s="46" t="b">
        <f>if((W5354=""),false,true)</f>
        <v>0</v>
      </c>
      <c r="AD5354" s="8"/>
    </row>
    <row r="5355" ht="14.25" customHeight="1">
      <c r="A5355" s="38">
        <v>1278</v>
      </c>
      <c r="B5355" s="46" t="s">
        <v>5903</v>
      </c>
      <c r="C5355" s="46" t="s">
        <v>5904</v>
      </c>
      <c r="D5355" s="46" t="s">
        <v>5905</v>
      </c>
      <c r="E5355" s="46" t="s">
        <v>5906</v>
      </c>
      <c r="F5355" t="s">
        <v>669</v>
      </c>
      <c r="G5355" s="46" t="s">
        <v>670</v>
      </c>
      <c r="H5355">
        <v>1.8546565826585</v>
      </c>
      <c r="I5355" t="s">
        <v>37</v>
      </c>
      <c r="K5355" t="s">
        <v>770</v>
      </c>
      <c r="L5355" t="s">
        <v>5907</v>
      </c>
      <c r="M5355" t="s">
        <v>39</v>
      </c>
      <c r="N5355" s="40"/>
      <c r="O5355" s="40"/>
      <c r="P5355" s="40"/>
      <c r="Q5355" s="40"/>
      <c r="R5355" s="39"/>
      <c r="S5355" s="39"/>
      <c r="T5355" s="39"/>
      <c r="U5355" s="40"/>
      <c r="V5355" s="39"/>
      <c r="W5355" s="69"/>
      <c r="Y5355" t="s">
        <v>40</v>
      </c>
      <c r="AA5355">
        <v>36498</v>
      </c>
      <c r="AB5355" s="46" t="b">
        <f>if((W5355=""),false,true)</f>
        <v>0</v>
      </c>
      <c r="AD5355" s="8"/>
    </row>
    <row r="5356" ht="14.25" customHeight="1">
      <c r="A5356" s="38">
        <v>1278</v>
      </c>
      <c r="B5356" s="46" t="s">
        <v>5903</v>
      </c>
      <c r="C5356" s="46" t="s">
        <v>5904</v>
      </c>
      <c r="D5356" s="46" t="s">
        <v>5905</v>
      </c>
      <c r="E5356" s="46" t="s">
        <v>5906</v>
      </c>
      <c r="F5356" t="s">
        <v>679</v>
      </c>
      <c r="G5356" s="46" t="s">
        <v>680</v>
      </c>
      <c r="H5356">
        <v>1.8297129980109</v>
      </c>
      <c r="I5356" t="s">
        <v>37</v>
      </c>
      <c r="K5356" t="s">
        <v>770</v>
      </c>
      <c r="L5356" t="s">
        <v>5907</v>
      </c>
      <c r="M5356" t="s">
        <v>39</v>
      </c>
      <c r="N5356" s="40"/>
      <c r="O5356" s="40"/>
      <c r="P5356" s="40"/>
      <c r="Q5356" s="40"/>
      <c r="R5356" s="39"/>
      <c r="S5356" s="39"/>
      <c r="T5356" s="39"/>
      <c r="U5356" s="40"/>
      <c r="V5356" s="39"/>
      <c r="W5356" s="69"/>
      <c r="Y5356" t="s">
        <v>40</v>
      </c>
      <c r="AA5356">
        <v>36498</v>
      </c>
      <c r="AB5356" s="46" t="b">
        <f>if((W5356=""),false,true)</f>
        <v>0</v>
      </c>
      <c r="AD5356" s="8"/>
    </row>
    <row r="5357" ht="14.25" customHeight="1">
      <c r="A5357" s="38">
        <v>1278</v>
      </c>
      <c r="B5357" s="46" t="s">
        <v>5903</v>
      </c>
      <c r="C5357" s="46" t="s">
        <v>5904</v>
      </c>
      <c r="D5357" s="46" t="s">
        <v>5905</v>
      </c>
      <c r="E5357" s="46" t="s">
        <v>5906</v>
      </c>
      <c r="F5357" t="s">
        <v>434</v>
      </c>
      <c r="G5357" s="46" t="s">
        <v>593</v>
      </c>
      <c r="H5357">
        <v>1.8715676920826</v>
      </c>
      <c r="I5357" t="s">
        <v>37</v>
      </c>
      <c r="K5357" t="s">
        <v>770</v>
      </c>
      <c r="L5357" t="s">
        <v>5907</v>
      </c>
      <c r="M5357" t="s">
        <v>39</v>
      </c>
      <c r="N5357" s="40"/>
      <c r="O5357" s="40"/>
      <c r="P5357" s="40"/>
      <c r="Q5357" s="40"/>
      <c r="R5357" s="39"/>
      <c r="S5357" s="39"/>
      <c r="T5357" s="39"/>
      <c r="U5357" s="40"/>
      <c r="V5357" s="39"/>
      <c r="W5357" s="69"/>
      <c r="Y5357" t="s">
        <v>40</v>
      </c>
      <c r="AA5357">
        <v>36498</v>
      </c>
      <c r="AB5357" s="46" t="b">
        <f>if((W5357=""),false,true)</f>
        <v>0</v>
      </c>
      <c r="AD5357" s="8"/>
    </row>
    <row r="5358" ht="14.25" customHeight="1">
      <c r="A5358" s="38">
        <v>1268</v>
      </c>
      <c r="B5358" s="46" t="s">
        <v>3548</v>
      </c>
      <c r="C5358" s="46" t="s">
        <v>3549</v>
      </c>
      <c r="D5358" s="46" t="s">
        <v>5908</v>
      </c>
      <c r="E5358" s="46" t="s">
        <v>5909</v>
      </c>
      <c r="F5358" s="7" t="s">
        <v>1281</v>
      </c>
      <c r="G5358" s="7" t="s">
        <v>2411</v>
      </c>
      <c r="H5358">
        <v>1.44914916433662</v>
      </c>
      <c r="I5358" t="s">
        <v>37</v>
      </c>
      <c r="K5358" t="s">
        <v>43</v>
      </c>
      <c r="L5358" t="s">
        <v>3553</v>
      </c>
      <c r="M5358" t="s">
        <v>39</v>
      </c>
      <c r="N5358" s="40"/>
      <c r="O5358" s="40"/>
      <c r="P5358" s="40"/>
      <c r="Q5358" s="40"/>
      <c r="R5358" s="39"/>
      <c r="S5358" s="39"/>
      <c r="T5358" s="39"/>
      <c r="U5358" s="40"/>
      <c r="V5358" s="39"/>
      <c r="W5358" s="69"/>
      <c r="Y5358" t="s">
        <v>40</v>
      </c>
      <c r="AA5358">
        <v>13109865</v>
      </c>
      <c r="AB5358" s="46" t="b">
        <f>if((W5358=""),false,true)</f>
        <v>0</v>
      </c>
      <c r="AD5358" s="8"/>
    </row>
    <row r="5359" ht="14.25" customHeight="1">
      <c r="A5359" s="38">
        <v>1283</v>
      </c>
      <c r="B5359" s="46" t="s">
        <v>31</v>
      </c>
      <c r="C5359" s="46" t="s">
        <v>32</v>
      </c>
      <c r="D5359" s="46" t="s">
        <v>5910</v>
      </c>
      <c r="E5359" s="46" t="s">
        <v>5909</v>
      </c>
      <c r="F5359" t="s">
        <v>35</v>
      </c>
      <c r="G5359" s="46" t="s">
        <v>36</v>
      </c>
      <c r="H5359">
        <v>0.6309573445</v>
      </c>
      <c r="I5359" t="s">
        <v>37</v>
      </c>
      <c r="L5359" t="s">
        <v>38</v>
      </c>
      <c r="M5359" t="s">
        <v>39</v>
      </c>
      <c r="N5359" s="40"/>
      <c r="O5359" s="40"/>
      <c r="P5359" s="40"/>
      <c r="Q5359" s="40"/>
      <c r="R5359" s="39"/>
      <c r="S5359" s="39"/>
      <c r="T5359" s="39"/>
      <c r="U5359" s="40"/>
      <c r="V5359" s="39"/>
      <c r="W5359" s="69"/>
      <c r="Y5359" t="s">
        <v>40</v>
      </c>
      <c r="AA5359">
        <v>13109865</v>
      </c>
      <c r="AB5359" s="46" t="b">
        <f>if((W5359=""),false,true)</f>
        <v>0</v>
      </c>
      <c r="AD5359" s="8"/>
    </row>
    <row r="5360" ht="14.25" customHeight="1">
      <c r="A5360" s="38">
        <v>1287</v>
      </c>
      <c r="B5360" s="46" t="s">
        <v>44</v>
      </c>
      <c r="C5360" s="46" t="s">
        <v>45</v>
      </c>
      <c r="D5360" s="46" t="s">
        <v>5911</v>
      </c>
      <c r="E5360" s="46" t="s">
        <v>5912</v>
      </c>
      <c r="F5360" t="s">
        <v>48</v>
      </c>
      <c r="G5360" s="46" t="s">
        <v>49</v>
      </c>
      <c r="H5360">
        <v>0.000000043551</v>
      </c>
      <c r="I5360" t="s">
        <v>37</v>
      </c>
      <c r="L5360" s="46" t="str">
        <f>((I5360&amp;A5360)&amp;"-")&amp;B5360</f>
        <v>REF1287-Wang 99 - S3</v>
      </c>
      <c r="M5360" t="s">
        <v>39</v>
      </c>
      <c r="N5360" s="40"/>
      <c r="O5360" s="40"/>
      <c r="P5360" s="40"/>
      <c r="Q5360" s="40"/>
      <c r="R5360" s="39"/>
      <c r="S5360" s="39"/>
      <c r="T5360" s="39"/>
      <c r="U5360" s="40"/>
      <c r="V5360" s="39"/>
      <c r="W5360" s="69"/>
      <c r="Y5360" t="s">
        <v>294</v>
      </c>
      <c r="AA5360">
        <v>21106505</v>
      </c>
      <c r="AB5360" s="46" t="b">
        <v>0</v>
      </c>
      <c r="AD5360" s="8"/>
    </row>
    <row r="5361" ht="14.25" customHeight="1">
      <c r="A5361" s="38">
        <v>1287</v>
      </c>
      <c r="B5361" s="46" t="s">
        <v>53</v>
      </c>
      <c r="C5361" s="46" t="s">
        <v>45</v>
      </c>
      <c r="D5361" s="46" t="s">
        <v>5911</v>
      </c>
      <c r="E5361" s="46" t="s">
        <v>5913</v>
      </c>
      <c r="F5361" t="s">
        <v>48</v>
      </c>
      <c r="G5361" s="46" t="s">
        <v>49</v>
      </c>
      <c r="H5361">
        <v>0.000000109648</v>
      </c>
      <c r="I5361" t="s">
        <v>37</v>
      </c>
      <c r="L5361" s="46" t="str">
        <f>((I5361&amp;A5361)&amp;"-")&amp;B5361</f>
        <v>REF1287-Wang 99 - S1</v>
      </c>
      <c r="M5361" t="s">
        <v>39</v>
      </c>
      <c r="N5361" s="40"/>
      <c r="O5361" s="40"/>
      <c r="P5361" s="40"/>
      <c r="Q5361" s="40"/>
      <c r="R5361" s="39"/>
      <c r="S5361" s="39"/>
      <c r="T5361" s="39"/>
      <c r="U5361" s="40"/>
      <c r="V5361" s="39"/>
      <c r="W5361" s="69"/>
      <c r="Y5361" t="s">
        <v>294</v>
      </c>
      <c r="AA5361">
        <v>21106505</v>
      </c>
      <c r="AB5361" s="46" t="b">
        <v>0</v>
      </c>
      <c r="AD5361" s="8"/>
    </row>
    <row r="5362" ht="14.25" customHeight="1">
      <c r="A5362" s="38">
        <v>1287</v>
      </c>
      <c r="B5362" s="46" t="s">
        <v>174</v>
      </c>
      <c r="C5362" s="46" t="s">
        <v>45</v>
      </c>
      <c r="D5362" s="46" t="s">
        <v>5911</v>
      </c>
      <c r="E5362" s="46" t="s">
        <v>5914</v>
      </c>
      <c r="F5362" t="s">
        <v>48</v>
      </c>
      <c r="G5362" s="46" t="s">
        <v>49</v>
      </c>
      <c r="H5362">
        <v>0.000000109648</v>
      </c>
      <c r="I5362" t="s">
        <v>37</v>
      </c>
      <c r="L5362" s="46" t="str">
        <f>((I5362&amp;A5362)&amp;"-")&amp;B5362</f>
        <v>REF1287-Wang 99 - S2</v>
      </c>
      <c r="M5362" t="s">
        <v>39</v>
      </c>
      <c r="N5362" s="40"/>
      <c r="O5362" s="40"/>
      <c r="P5362" s="40"/>
      <c r="Q5362" s="40"/>
      <c r="R5362" s="39"/>
      <c r="S5362" s="39"/>
      <c r="T5362" s="39"/>
      <c r="U5362" s="40"/>
      <c r="V5362" s="39"/>
      <c r="W5362" s="69"/>
      <c r="Y5362" t="s">
        <v>294</v>
      </c>
      <c r="AA5362">
        <v>21106505</v>
      </c>
      <c r="AB5362" s="46" t="b">
        <v>0</v>
      </c>
      <c r="AD5362" s="8"/>
    </row>
    <row r="5363" ht="14.25" customHeight="1">
      <c r="A5363" s="38">
        <v>1287</v>
      </c>
      <c r="B5363" s="46" t="s">
        <v>53</v>
      </c>
      <c r="C5363" s="46" t="s">
        <v>45</v>
      </c>
      <c r="D5363" s="46" t="s">
        <v>5915</v>
      </c>
      <c r="E5363" s="46" t="s">
        <v>5916</v>
      </c>
      <c r="F5363" t="s">
        <v>48</v>
      </c>
      <c r="G5363" s="46" t="s">
        <v>49</v>
      </c>
      <c r="H5363">
        <v>0.005011872336</v>
      </c>
      <c r="I5363" t="s">
        <v>37</v>
      </c>
      <c r="L5363" t="s">
        <v>50</v>
      </c>
      <c r="M5363" t="s">
        <v>39</v>
      </c>
      <c r="N5363" s="40"/>
      <c r="O5363" s="40"/>
      <c r="P5363" s="40"/>
      <c r="Q5363" s="40"/>
      <c r="R5363" s="39"/>
      <c r="S5363" s="39"/>
      <c r="T5363" s="39"/>
      <c r="U5363" s="40"/>
      <c r="V5363" s="39"/>
      <c r="W5363" s="69"/>
      <c r="Y5363" t="s">
        <v>40</v>
      </c>
      <c r="AA5363">
        <v>7296</v>
      </c>
      <c r="AB5363" s="46" t="b">
        <v>0</v>
      </c>
      <c r="AD5363" s="8"/>
    </row>
    <row r="5364" ht="14.25" customHeight="1">
      <c r="A5364" s="38">
        <v>1287</v>
      </c>
      <c r="B5364" s="46" t="s">
        <v>53</v>
      </c>
      <c r="C5364" s="46" t="s">
        <v>45</v>
      </c>
      <c r="D5364" s="46" t="s">
        <v>5917</v>
      </c>
      <c r="E5364" s="46" t="s">
        <v>5918</v>
      </c>
      <c r="F5364" t="s">
        <v>48</v>
      </c>
      <c r="G5364" s="46" t="s">
        <v>49</v>
      </c>
      <c r="H5364">
        <v>0.002630267992</v>
      </c>
      <c r="I5364" t="s">
        <v>37</v>
      </c>
      <c r="L5364" t="s">
        <v>50</v>
      </c>
      <c r="M5364" t="s">
        <v>39</v>
      </c>
      <c r="N5364" s="40"/>
      <c r="O5364" s="40"/>
      <c r="P5364" s="40"/>
      <c r="Q5364" s="40"/>
      <c r="R5364" s="39"/>
      <c r="S5364" s="39"/>
      <c r="T5364" s="39"/>
      <c r="U5364" s="40"/>
      <c r="V5364" s="39"/>
      <c r="W5364" s="69"/>
      <c r="Y5364" t="s">
        <v>294</v>
      </c>
      <c r="AA5364">
        <v>7827</v>
      </c>
      <c r="AB5364" s="46" t="b">
        <v>0</v>
      </c>
      <c r="AD5364" s="8"/>
    </row>
    <row r="5365" ht="14.25" customHeight="1">
      <c r="A5365" s="38">
        <v>1325</v>
      </c>
      <c r="B5365" s="46" t="s">
        <v>5919</v>
      </c>
      <c r="C5365" s="46" t="s">
        <v>5920</v>
      </c>
      <c r="D5365" s="46" t="s">
        <v>5921</v>
      </c>
      <c r="E5365" t="s">
        <v>5922</v>
      </c>
      <c r="F5365" s="3" t="s">
        <v>48</v>
      </c>
      <c r="G5365" s="17" t="s">
        <v>49</v>
      </c>
      <c r="H5365">
        <v>0.000000006456542</v>
      </c>
      <c r="I5365" t="s">
        <v>37</v>
      </c>
      <c r="K5365" s="46" t="s">
        <v>43</v>
      </c>
      <c r="L5365" s="46" t="s">
        <v>5923</v>
      </c>
      <c r="M5365" t="s">
        <v>39</v>
      </c>
      <c r="N5365" s="40"/>
      <c r="O5365" s="40"/>
      <c r="P5365" s="40"/>
      <c r="Q5365" s="40"/>
      <c r="R5365" s="39"/>
      <c r="S5365" s="39"/>
      <c r="T5365" s="39"/>
      <c r="U5365" s="40"/>
      <c r="V5365" s="39"/>
      <c r="W5365" s="69"/>
      <c r="Y5365" t="s">
        <v>40</v>
      </c>
      <c r="AA5365">
        <v>21106505</v>
      </c>
      <c r="AB5365" t="b">
        <v>0</v>
      </c>
      <c r="AD5365" s="8"/>
    </row>
    <row r="5366" ht="14.25" customHeight="1">
      <c r="A5366" s="38">
        <v>906</v>
      </c>
      <c r="B5366" s="44" t="s">
        <v>3630</v>
      </c>
      <c r="C5366" s="46" t="s">
        <v>3631</v>
      </c>
      <c r="D5366" s="46" t="s">
        <v>5924</v>
      </c>
      <c r="E5366" s="46" t="s">
        <v>5925</v>
      </c>
      <c r="F5366" s="41" t="s">
        <v>580</v>
      </c>
      <c r="G5366" s="41" t="s">
        <v>792</v>
      </c>
      <c r="H5366" s="65">
        <v>0</v>
      </c>
      <c r="I5366" t="s">
        <v>37</v>
      </c>
      <c r="K5366" s="46"/>
      <c r="L5366" s="46" t="s">
        <v>3634</v>
      </c>
      <c r="M5366" t="s">
        <v>39</v>
      </c>
      <c r="N5366" s="40"/>
      <c r="O5366" s="40"/>
      <c r="P5366" s="40"/>
      <c r="Q5366" s="40"/>
      <c r="R5366" s="39"/>
      <c r="S5366" s="39"/>
      <c r="T5366" s="39"/>
      <c r="U5366" s="40"/>
      <c r="V5366" s="39"/>
      <c r="W5366" s="69"/>
      <c r="Y5366" t="s">
        <v>40</v>
      </c>
      <c r="AA5366">
        <v>8794001</v>
      </c>
      <c r="AB5366" t="b">
        <f>if((W5366=""),false,true)</f>
        <v>0</v>
      </c>
      <c r="AD5366" s="8"/>
    </row>
    <row r="5367" ht="14.25" customHeight="1">
      <c r="A5367" s="38">
        <v>906</v>
      </c>
      <c r="B5367" s="44" t="s">
        <v>3630</v>
      </c>
      <c r="C5367" s="46" t="s">
        <v>3631</v>
      </c>
      <c r="D5367" s="46" t="s">
        <v>5924</v>
      </c>
      <c r="E5367" s="46" t="s">
        <v>5925</v>
      </c>
      <c r="F5367" s="41" t="s">
        <v>873</v>
      </c>
      <c r="G5367" s="41" t="s">
        <v>874</v>
      </c>
      <c r="H5367" s="65">
        <v>0.00537032</v>
      </c>
      <c r="I5367" t="s">
        <v>37</v>
      </c>
      <c r="K5367" s="46"/>
      <c r="L5367" s="46" t="s">
        <v>3634</v>
      </c>
      <c r="M5367" t="s">
        <v>39</v>
      </c>
      <c r="N5367" s="40"/>
      <c r="O5367" s="40"/>
      <c r="P5367" s="40"/>
      <c r="Q5367" s="40"/>
      <c r="R5367" s="39"/>
      <c r="S5367" s="39"/>
      <c r="T5367" s="39"/>
      <c r="U5367" s="40"/>
      <c r="V5367" s="39"/>
      <c r="W5367" s="69"/>
      <c r="Y5367" t="s">
        <v>40</v>
      </c>
      <c r="AA5367">
        <v>8794001</v>
      </c>
      <c r="AB5367" t="b">
        <f>if((W5367=""),false,true)</f>
        <v>0</v>
      </c>
      <c r="AD5367" s="8"/>
    </row>
    <row r="5368" ht="14.25" customHeight="1">
      <c r="A5368" s="38">
        <v>906</v>
      </c>
      <c r="B5368" s="44" t="s">
        <v>3630</v>
      </c>
      <c r="C5368" s="46" t="s">
        <v>3631</v>
      </c>
      <c r="D5368" s="46" t="s">
        <v>5924</v>
      </c>
      <c r="E5368" s="46" t="s">
        <v>5925</v>
      </c>
      <c r="F5368" s="41" t="s">
        <v>2407</v>
      </c>
      <c r="G5368" s="41" t="s">
        <v>3094</v>
      </c>
      <c r="H5368" s="65">
        <v>0</v>
      </c>
      <c r="I5368" t="s">
        <v>37</v>
      </c>
      <c r="K5368" s="46"/>
      <c r="L5368" s="46" t="s">
        <v>3634</v>
      </c>
      <c r="M5368" t="s">
        <v>39</v>
      </c>
      <c r="N5368" s="40"/>
      <c r="O5368" s="40"/>
      <c r="P5368" s="40"/>
      <c r="Q5368" s="40"/>
      <c r="R5368" s="39"/>
      <c r="S5368" s="39"/>
      <c r="T5368" s="39"/>
      <c r="U5368" s="40"/>
      <c r="V5368" s="39"/>
      <c r="W5368" s="69"/>
      <c r="Y5368" t="s">
        <v>40</v>
      </c>
      <c r="AA5368">
        <v>8794001</v>
      </c>
      <c r="AB5368" t="b">
        <f>if((W5368=""),false,true)</f>
        <v>0</v>
      </c>
      <c r="AD5368" s="8"/>
    </row>
    <row r="5369" ht="14.25" customHeight="1">
      <c r="A5369" s="38">
        <v>906</v>
      </c>
      <c r="B5369" s="44" t="s">
        <v>3630</v>
      </c>
      <c r="C5369" s="46" t="s">
        <v>3631</v>
      </c>
      <c r="D5369" s="46" t="s">
        <v>5924</v>
      </c>
      <c r="E5369" s="46" t="s">
        <v>5925</v>
      </c>
      <c r="F5369" s="41" t="s">
        <v>731</v>
      </c>
      <c r="G5369" s="41" t="s">
        <v>767</v>
      </c>
      <c r="H5369" s="65">
        <v>0.00245471</v>
      </c>
      <c r="I5369" t="s">
        <v>37</v>
      </c>
      <c r="K5369" s="46"/>
      <c r="L5369" s="46" t="s">
        <v>3634</v>
      </c>
      <c r="M5369" t="s">
        <v>39</v>
      </c>
      <c r="N5369" s="40"/>
      <c r="O5369" s="40"/>
      <c r="P5369" s="40"/>
      <c r="Q5369" s="40"/>
      <c r="R5369" s="39"/>
      <c r="S5369" s="39"/>
      <c r="T5369" s="39"/>
      <c r="U5369" s="40"/>
      <c r="V5369" s="39"/>
      <c r="W5369" s="69"/>
      <c r="Y5369" t="s">
        <v>40</v>
      </c>
      <c r="AA5369">
        <v>8794001</v>
      </c>
      <c r="AB5369" t="b">
        <f>if((W5369=""),false,true)</f>
        <v>0</v>
      </c>
      <c r="AD5369" s="8"/>
    </row>
    <row r="5370" ht="14.25" customHeight="1">
      <c r="A5370" s="38">
        <v>1287</v>
      </c>
      <c r="B5370" s="46" t="s">
        <v>44</v>
      </c>
      <c r="C5370" s="46" t="s">
        <v>45</v>
      </c>
      <c r="D5370" s="46" t="s">
        <v>5926</v>
      </c>
      <c r="E5370" s="46" t="s">
        <v>5927</v>
      </c>
      <c r="F5370" t="s">
        <v>48</v>
      </c>
      <c r="G5370" s="46" t="s">
        <v>49</v>
      </c>
      <c r="H5370">
        <v>0.012502590302</v>
      </c>
      <c r="I5370" t="s">
        <v>37</v>
      </c>
      <c r="L5370" t="s">
        <v>50</v>
      </c>
      <c r="M5370" t="s">
        <v>39</v>
      </c>
      <c r="N5370" s="40"/>
      <c r="O5370" s="40"/>
      <c r="P5370" s="40"/>
      <c r="Q5370" s="40"/>
      <c r="R5370" s="39"/>
      <c r="S5370" s="39"/>
      <c r="T5370" s="39"/>
      <c r="U5370" s="40"/>
      <c r="V5370" s="39"/>
      <c r="W5370" s="69"/>
      <c r="Y5370" t="s">
        <v>40</v>
      </c>
      <c r="AA5370">
        <v>9681</v>
      </c>
      <c r="AB5370" s="46" t="b">
        <v>0</v>
      </c>
      <c r="AD5370" s="8"/>
    </row>
    <row r="5371" ht="14.25" customHeight="1">
      <c r="A5371" s="38">
        <v>1287</v>
      </c>
      <c r="B5371" s="46" t="s">
        <v>44</v>
      </c>
      <c r="C5371" s="46" t="s">
        <v>45</v>
      </c>
      <c r="D5371" s="46" t="s">
        <v>5928</v>
      </c>
      <c r="E5371" s="46" t="s">
        <v>5929</v>
      </c>
      <c r="F5371" t="s">
        <v>48</v>
      </c>
      <c r="G5371" s="46" t="s">
        <v>49</v>
      </c>
      <c r="H5371">
        <v>0.04111497211</v>
      </c>
      <c r="I5371" t="s">
        <v>37</v>
      </c>
      <c r="L5371" t="s">
        <v>50</v>
      </c>
      <c r="M5371" t="s">
        <v>39</v>
      </c>
      <c r="N5371" s="40"/>
      <c r="O5371" s="40"/>
      <c r="P5371" s="40"/>
      <c r="Q5371" s="40"/>
      <c r="R5371" s="39"/>
      <c r="S5371" s="39"/>
      <c r="T5371" s="39"/>
      <c r="U5371" s="40"/>
      <c r="V5371" s="39"/>
      <c r="W5371" s="69"/>
      <c r="Y5371" t="s">
        <v>40</v>
      </c>
      <c r="AA5371">
        <v>14952</v>
      </c>
      <c r="AB5371" s="46" t="b">
        <v>0</v>
      </c>
      <c r="AD5371" s="8"/>
    </row>
    <row r="5372" ht="14.25" customHeight="1">
      <c r="A5372" s="38">
        <v>1287</v>
      </c>
      <c r="B5372" s="46" t="s">
        <v>53</v>
      </c>
      <c r="C5372" s="46" t="s">
        <v>45</v>
      </c>
      <c r="D5372" s="46" t="s">
        <v>5930</v>
      </c>
      <c r="E5372" s="46" t="s">
        <v>5931</v>
      </c>
      <c r="F5372" t="s">
        <v>48</v>
      </c>
      <c r="G5372" s="46" t="s">
        <v>49</v>
      </c>
      <c r="H5372">
        <v>0.000000457088</v>
      </c>
      <c r="I5372" t="s">
        <v>37</v>
      </c>
      <c r="L5372" t="s">
        <v>50</v>
      </c>
      <c r="M5372" t="s">
        <v>39</v>
      </c>
      <c r="N5372" s="40"/>
      <c r="O5372" s="40"/>
      <c r="P5372" s="40"/>
      <c r="Q5372" s="40"/>
      <c r="R5372" s="39"/>
      <c r="S5372" s="39"/>
      <c r="T5372" s="39"/>
      <c r="U5372" s="40"/>
      <c r="V5372" s="39"/>
      <c r="W5372" s="69"/>
      <c r="Y5372" t="s">
        <v>40</v>
      </c>
      <c r="AA5372">
        <v>23490</v>
      </c>
      <c r="AB5372" s="46" t="b">
        <v>0</v>
      </c>
      <c r="AD5372" s="8"/>
    </row>
    <row r="5373" ht="14.25" customHeight="1">
      <c r="A5373" s="38">
        <v>1287</v>
      </c>
      <c r="B5373" s="46" t="s">
        <v>174</v>
      </c>
      <c r="C5373" s="46" t="s">
        <v>45</v>
      </c>
      <c r="D5373" s="46" t="s">
        <v>5930</v>
      </c>
      <c r="E5373" s="46" t="s">
        <v>5931</v>
      </c>
      <c r="F5373" t="s">
        <v>48</v>
      </c>
      <c r="G5373" s="46" t="s">
        <v>49</v>
      </c>
      <c r="H5373">
        <v>0.000001412538</v>
      </c>
      <c r="I5373" t="s">
        <v>37</v>
      </c>
      <c r="L5373" t="s">
        <v>50</v>
      </c>
      <c r="M5373" t="s">
        <v>39</v>
      </c>
      <c r="N5373" s="40"/>
      <c r="O5373" s="40"/>
      <c r="P5373" s="40"/>
      <c r="Q5373" s="40"/>
      <c r="R5373" s="39"/>
      <c r="S5373" s="39"/>
      <c r="T5373" s="39"/>
      <c r="U5373" s="40"/>
      <c r="V5373" s="39"/>
      <c r="W5373" s="69"/>
      <c r="Y5373" t="s">
        <v>40</v>
      </c>
      <c r="AA5373">
        <v>23490</v>
      </c>
      <c r="AB5373" s="46" t="b">
        <v>0</v>
      </c>
      <c r="AD5373" s="8"/>
    </row>
    <row r="5374" ht="14.25" customHeight="1">
      <c r="A5374" s="38">
        <v>1287</v>
      </c>
      <c r="B5374" s="46" t="s">
        <v>53</v>
      </c>
      <c r="C5374" s="46" t="s">
        <v>45</v>
      </c>
      <c r="D5374" s="46" t="s">
        <v>5932</v>
      </c>
      <c r="E5374" s="46" t="s">
        <v>5933</v>
      </c>
      <c r="F5374" t="s">
        <v>48</v>
      </c>
      <c r="G5374" s="46" t="s">
        <v>49</v>
      </c>
      <c r="H5374">
        <v>0.000083176377</v>
      </c>
      <c r="I5374" t="s">
        <v>37</v>
      </c>
      <c r="L5374" t="s">
        <v>50</v>
      </c>
      <c r="M5374" t="s">
        <v>39</v>
      </c>
      <c r="N5374" s="40"/>
      <c r="O5374" s="40"/>
      <c r="P5374" s="40"/>
      <c r="Q5374" s="40"/>
      <c r="R5374" s="39"/>
      <c r="S5374" s="39"/>
      <c r="T5374" s="39"/>
      <c r="U5374" s="40"/>
      <c r="V5374" s="39"/>
      <c r="W5374" s="69"/>
      <c r="Y5374" t="s">
        <v>40</v>
      </c>
      <c r="AA5374">
        <v>4447452</v>
      </c>
      <c r="AB5374" s="46" t="b">
        <v>0</v>
      </c>
      <c r="AD5374" s="8"/>
    </row>
    <row r="5375" ht="14.25" customHeight="1">
      <c r="A5375" s="38">
        <v>1287</v>
      </c>
      <c r="B5375" s="46" t="s">
        <v>174</v>
      </c>
      <c r="C5375" s="46" t="s">
        <v>45</v>
      </c>
      <c r="D5375" s="46" t="s">
        <v>5932</v>
      </c>
      <c r="E5375" s="46" t="s">
        <v>5933</v>
      </c>
      <c r="F5375" t="s">
        <v>48</v>
      </c>
      <c r="G5375" s="46" t="s">
        <v>49</v>
      </c>
      <c r="H5375">
        <v>0.000087096359</v>
      </c>
      <c r="I5375" t="s">
        <v>37</v>
      </c>
      <c r="L5375" t="s">
        <v>50</v>
      </c>
      <c r="M5375" t="s">
        <v>39</v>
      </c>
      <c r="N5375" s="40"/>
      <c r="O5375" s="40"/>
      <c r="P5375" s="40"/>
      <c r="Q5375" s="40"/>
      <c r="R5375" s="39"/>
      <c r="S5375" s="39"/>
      <c r="T5375" s="39"/>
      <c r="U5375" s="40"/>
      <c r="V5375" s="39"/>
      <c r="W5375" s="69"/>
      <c r="Y5375" t="s">
        <v>40</v>
      </c>
      <c r="AA5375">
        <v>4447452</v>
      </c>
      <c r="AB5375" s="46" t="b">
        <v>0</v>
      </c>
      <c r="AD5375" s="8"/>
    </row>
    <row r="5376" ht="14.25" customHeight="1">
      <c r="A5376" s="38">
        <v>1287</v>
      </c>
      <c r="B5376" s="46" t="s">
        <v>53</v>
      </c>
      <c r="C5376" s="46" t="s">
        <v>45</v>
      </c>
      <c r="D5376" s="46" t="s">
        <v>5934</v>
      </c>
      <c r="E5376" s="46" t="s">
        <v>5935</v>
      </c>
      <c r="F5376" t="s">
        <v>48</v>
      </c>
      <c r="G5376" s="46" t="s">
        <v>49</v>
      </c>
      <c r="H5376">
        <v>0.000741310241</v>
      </c>
      <c r="I5376" t="s">
        <v>37</v>
      </c>
      <c r="L5376" t="s">
        <v>50</v>
      </c>
      <c r="M5376" t="s">
        <v>39</v>
      </c>
      <c r="N5376" s="40"/>
      <c r="O5376" s="40"/>
      <c r="P5376" s="40"/>
      <c r="Q5376" s="40"/>
      <c r="R5376" s="39"/>
      <c r="S5376" s="39"/>
      <c r="T5376" s="39"/>
      <c r="U5376" s="40"/>
      <c r="V5376" s="39"/>
      <c r="W5376" s="69"/>
      <c r="Y5376" t="s">
        <v>294</v>
      </c>
      <c r="AA5376">
        <v>8242</v>
      </c>
      <c r="AB5376" s="46" t="b">
        <v>0</v>
      </c>
      <c r="AD5376" s="8"/>
    </row>
    <row r="5377" ht="14.25" customHeight="1">
      <c r="A5377" s="38">
        <v>1287</v>
      </c>
      <c r="B5377" s="46" t="s">
        <v>44</v>
      </c>
      <c r="C5377" s="46" t="s">
        <v>45</v>
      </c>
      <c r="D5377" s="46" t="s">
        <v>5934</v>
      </c>
      <c r="E5377" s="46" t="s">
        <v>5935</v>
      </c>
      <c r="F5377" t="s">
        <v>48</v>
      </c>
      <c r="G5377" s="46" t="s">
        <v>49</v>
      </c>
      <c r="H5377">
        <v>0.000174582215</v>
      </c>
      <c r="I5377" t="s">
        <v>37</v>
      </c>
      <c r="L5377" t="s">
        <v>50</v>
      </c>
      <c r="M5377" t="s">
        <v>39</v>
      </c>
      <c r="N5377" s="40"/>
      <c r="O5377" s="40"/>
      <c r="P5377" s="40"/>
      <c r="Q5377" s="40"/>
      <c r="R5377" s="39"/>
      <c r="S5377" s="39"/>
      <c r="T5377" s="39"/>
      <c r="U5377" s="40"/>
      <c r="V5377" s="39"/>
      <c r="W5377" s="69"/>
      <c r="Y5377" t="s">
        <v>294</v>
      </c>
      <c r="AA5377">
        <v>8242</v>
      </c>
      <c r="AB5377" s="46" t="b">
        <v>0</v>
      </c>
      <c r="AD5377" s="8"/>
    </row>
    <row r="5378" ht="14.25" customHeight="1">
      <c r="A5378" s="38">
        <v>906</v>
      </c>
      <c r="B5378" s="44" t="s">
        <v>3630</v>
      </c>
      <c r="C5378" s="46" t="s">
        <v>3631</v>
      </c>
      <c r="D5378" s="46" t="s">
        <v>5936</v>
      </c>
      <c r="E5378" s="46" t="s">
        <v>5937</v>
      </c>
      <c r="F5378" s="41" t="s">
        <v>580</v>
      </c>
      <c r="G5378" s="41" t="s">
        <v>792</v>
      </c>
      <c r="H5378" s="65">
        <v>0.0000645654</v>
      </c>
      <c r="I5378" t="s">
        <v>37</v>
      </c>
      <c r="K5378" s="46"/>
      <c r="L5378" s="46" t="s">
        <v>3634</v>
      </c>
      <c r="M5378" t="s">
        <v>39</v>
      </c>
      <c r="N5378" s="40"/>
      <c r="O5378" s="40"/>
      <c r="P5378" s="40"/>
      <c r="Q5378" s="40"/>
      <c r="R5378" s="39"/>
      <c r="S5378" s="39"/>
      <c r="T5378" s="39"/>
      <c r="U5378" s="40"/>
      <c r="V5378" s="39"/>
      <c r="W5378" s="69"/>
      <c r="Y5378" t="s">
        <v>40</v>
      </c>
      <c r="AA5378">
        <v>8103122</v>
      </c>
      <c r="AB5378" t="b">
        <f>if((W5378=""),false,true)</f>
        <v>0</v>
      </c>
      <c r="AD5378" s="8"/>
    </row>
    <row r="5379" ht="14.25" customHeight="1">
      <c r="A5379" s="38">
        <v>906</v>
      </c>
      <c r="B5379" s="44" t="s">
        <v>3630</v>
      </c>
      <c r="C5379" s="46" t="s">
        <v>3631</v>
      </c>
      <c r="D5379" s="46" t="s">
        <v>5936</v>
      </c>
      <c r="E5379" s="46" t="s">
        <v>5937</v>
      </c>
      <c r="F5379" s="41" t="s">
        <v>873</v>
      </c>
      <c r="G5379" s="41" t="s">
        <v>874</v>
      </c>
      <c r="H5379" s="65">
        <v>0.00030903</v>
      </c>
      <c r="I5379" t="s">
        <v>37</v>
      </c>
      <c r="K5379" s="46"/>
      <c r="L5379" s="46" t="s">
        <v>3634</v>
      </c>
      <c r="M5379" t="s">
        <v>39</v>
      </c>
      <c r="N5379" s="40"/>
      <c r="O5379" s="40"/>
      <c r="P5379" s="40"/>
      <c r="Q5379" s="40"/>
      <c r="R5379" s="39"/>
      <c r="S5379" s="39"/>
      <c r="T5379" s="39"/>
      <c r="U5379" s="40"/>
      <c r="V5379" s="39"/>
      <c r="W5379" s="69"/>
      <c r="Y5379" t="s">
        <v>40</v>
      </c>
      <c r="AA5379">
        <v>8103122</v>
      </c>
      <c r="AB5379" t="b">
        <f>if((W5379=""),false,true)</f>
        <v>0</v>
      </c>
      <c r="AD5379" s="8"/>
    </row>
    <row r="5380" ht="14.25" customHeight="1">
      <c r="A5380" s="38">
        <v>906</v>
      </c>
      <c r="B5380" s="44" t="s">
        <v>3630</v>
      </c>
      <c r="C5380" s="46" t="s">
        <v>3631</v>
      </c>
      <c r="D5380" s="46" t="s">
        <v>5936</v>
      </c>
      <c r="E5380" s="46" t="s">
        <v>5937</v>
      </c>
      <c r="F5380" s="41" t="s">
        <v>2407</v>
      </c>
      <c r="G5380" s="41" t="s">
        <v>3094</v>
      </c>
      <c r="H5380" s="65">
        <v>0.000190546</v>
      </c>
      <c r="I5380" t="s">
        <v>37</v>
      </c>
      <c r="K5380" s="46"/>
      <c r="L5380" s="46" t="s">
        <v>3634</v>
      </c>
      <c r="M5380" t="s">
        <v>39</v>
      </c>
      <c r="N5380" s="40"/>
      <c r="O5380" s="40"/>
      <c r="P5380" s="40"/>
      <c r="Q5380" s="40"/>
      <c r="R5380" s="39"/>
      <c r="S5380" s="39"/>
      <c r="T5380" s="39"/>
      <c r="U5380" s="40"/>
      <c r="V5380" s="39"/>
      <c r="W5380" s="69"/>
      <c r="Y5380" t="s">
        <v>40</v>
      </c>
      <c r="AA5380">
        <v>8103122</v>
      </c>
      <c r="AB5380" t="b">
        <f>if((W5380=""),false,true)</f>
        <v>0</v>
      </c>
      <c r="AD5380" s="8"/>
    </row>
    <row r="5381" ht="14.25" customHeight="1">
      <c r="A5381" s="38">
        <v>906</v>
      </c>
      <c r="B5381" s="44" t="s">
        <v>3630</v>
      </c>
      <c r="C5381" s="46" t="s">
        <v>3631</v>
      </c>
      <c r="D5381" s="46" t="s">
        <v>5936</v>
      </c>
      <c r="E5381" s="46" t="s">
        <v>5937</v>
      </c>
      <c r="F5381" s="41" t="s">
        <v>731</v>
      </c>
      <c r="G5381" s="41" t="s">
        <v>767</v>
      </c>
      <c r="H5381" s="65">
        <v>0.0000398107</v>
      </c>
      <c r="I5381" t="s">
        <v>37</v>
      </c>
      <c r="K5381" s="46"/>
      <c r="L5381" s="46" t="s">
        <v>3634</v>
      </c>
      <c r="M5381" t="s">
        <v>39</v>
      </c>
      <c r="N5381" s="40"/>
      <c r="O5381" s="40"/>
      <c r="P5381" s="40"/>
      <c r="Q5381" s="40"/>
      <c r="R5381" s="39"/>
      <c r="S5381" s="39"/>
      <c r="T5381" s="39"/>
      <c r="U5381" s="40"/>
      <c r="V5381" s="39"/>
      <c r="W5381" s="69"/>
      <c r="Y5381" t="s">
        <v>40</v>
      </c>
      <c r="AA5381">
        <v>8103122</v>
      </c>
      <c r="AB5381" t="b">
        <f>if((W5381=""),false,true)</f>
        <v>0</v>
      </c>
      <c r="AD5381" s="8"/>
    </row>
    <row r="5382" ht="14.25" customHeight="1">
      <c r="A5382" s="38">
        <v>1049</v>
      </c>
      <c r="B5382" s="46" t="s">
        <v>922</v>
      </c>
      <c r="C5382" s="46" t="s">
        <v>923</v>
      </c>
      <c r="D5382" s="11" t="s">
        <v>5938</v>
      </c>
      <c r="E5382" s="46" t="s">
        <v>5939</v>
      </c>
      <c r="F5382" s="7" t="s">
        <v>924</v>
      </c>
      <c r="G5382" s="7" t="s">
        <v>925</v>
      </c>
      <c r="H5382">
        <v>0.10092528860767</v>
      </c>
      <c r="I5382" t="s">
        <v>37</v>
      </c>
      <c r="K5382" s="47" t="s">
        <v>43</v>
      </c>
      <c r="L5382" s="47" t="s">
        <v>926</v>
      </c>
      <c r="M5382" t="s">
        <v>39</v>
      </c>
      <c r="N5382" s="71"/>
      <c r="O5382" s="71"/>
      <c r="P5382" s="71"/>
      <c r="Q5382" s="71"/>
      <c r="R5382" s="29"/>
      <c r="S5382" s="29"/>
      <c r="T5382" s="29"/>
      <c r="U5382" s="71"/>
      <c r="V5382" s="29"/>
      <c r="W5382" s="60"/>
      <c r="Y5382" t="s">
        <v>40</v>
      </c>
      <c r="AA5382" s="21">
        <v>2055</v>
      </c>
      <c r="AB5382" t="b">
        <f>if((W5382=""),false,true)</f>
        <v>0</v>
      </c>
      <c r="AD5382" s="37"/>
    </row>
    <row r="5383" ht="14.25" customHeight="1">
      <c r="A5383" s="38">
        <v>1049</v>
      </c>
      <c r="B5383" s="46" t="s">
        <v>922</v>
      </c>
      <c r="C5383" s="46" t="s">
        <v>923</v>
      </c>
      <c r="D5383" s="11" t="s">
        <v>5938</v>
      </c>
      <c r="E5383" s="11" t="s">
        <v>5939</v>
      </c>
      <c r="F5383" s="7" t="s">
        <v>927</v>
      </c>
      <c r="G5383" s="7" t="s">
        <v>928</v>
      </c>
      <c r="H5383">
        <v>0.002558585886906</v>
      </c>
      <c r="I5383" t="s">
        <v>37</v>
      </c>
      <c r="K5383" s="47" t="s">
        <v>43</v>
      </c>
      <c r="L5383" s="47" t="s">
        <v>926</v>
      </c>
      <c r="M5383" t="s">
        <v>39</v>
      </c>
      <c r="N5383" s="71"/>
      <c r="O5383" s="71"/>
      <c r="P5383" s="71"/>
      <c r="Q5383" s="71"/>
      <c r="R5383" s="29"/>
      <c r="S5383" s="29"/>
      <c r="T5383" s="29"/>
      <c r="U5383" s="71"/>
      <c r="V5383" s="29"/>
      <c r="W5383" s="60"/>
      <c r="Y5383" t="s">
        <v>40</v>
      </c>
      <c r="AA5383">
        <v>2055</v>
      </c>
      <c r="AB5383" t="b">
        <f>if((W5383=""),false,true)</f>
        <v>0</v>
      </c>
      <c r="AD5383" s="37"/>
    </row>
    <row r="5384" ht="14.25" customHeight="1">
      <c r="A5384" s="38">
        <v>1049</v>
      </c>
      <c r="B5384" s="46" t="s">
        <v>922</v>
      </c>
      <c r="C5384" s="46" t="s">
        <v>923</v>
      </c>
      <c r="D5384" s="11" t="s">
        <v>5938</v>
      </c>
      <c r="E5384" s="11" t="s">
        <v>5939</v>
      </c>
      <c r="F5384" s="7" t="s">
        <v>929</v>
      </c>
      <c r="G5384" s="7" t="s">
        <v>928</v>
      </c>
      <c r="H5384">
        <v>0.00500034534977</v>
      </c>
      <c r="I5384" t="s">
        <v>37</v>
      </c>
      <c r="K5384" s="47" t="s">
        <v>43</v>
      </c>
      <c r="L5384" s="47" t="s">
        <v>926</v>
      </c>
      <c r="M5384" t="s">
        <v>39</v>
      </c>
      <c r="N5384" s="71"/>
      <c r="O5384" s="71"/>
      <c r="P5384" s="71"/>
      <c r="Q5384" s="71"/>
      <c r="R5384" s="29"/>
      <c r="S5384" s="29"/>
      <c r="T5384" s="29"/>
      <c r="U5384" s="71"/>
      <c r="V5384" s="29"/>
      <c r="W5384" s="60"/>
      <c r="Y5384" t="s">
        <v>40</v>
      </c>
      <c r="AA5384">
        <v>2055</v>
      </c>
      <c r="AB5384" t="b">
        <f>if((W5384=""),false,true)</f>
        <v>0</v>
      </c>
      <c r="AD5384" s="37"/>
    </row>
    <row r="5385" ht="14.25" customHeight="1">
      <c r="A5385" s="38">
        <v>1049</v>
      </c>
      <c r="B5385" s="46" t="s">
        <v>922</v>
      </c>
      <c r="C5385" s="46" t="s">
        <v>923</v>
      </c>
      <c r="D5385" s="11" t="s">
        <v>5938</v>
      </c>
      <c r="E5385" s="11" t="s">
        <v>5939</v>
      </c>
      <c r="F5385" s="7" t="s">
        <v>930</v>
      </c>
      <c r="G5385" s="7" t="s">
        <v>928</v>
      </c>
      <c r="H5385">
        <v>0.024490632418448</v>
      </c>
      <c r="I5385" t="s">
        <v>37</v>
      </c>
      <c r="K5385" s="47" t="s">
        <v>43</v>
      </c>
      <c r="L5385" s="47" t="s">
        <v>926</v>
      </c>
      <c r="M5385" t="s">
        <v>39</v>
      </c>
      <c r="N5385" s="71"/>
      <c r="O5385" s="71"/>
      <c r="P5385" s="71"/>
      <c r="Q5385" s="71"/>
      <c r="R5385" s="29"/>
      <c r="S5385" s="29"/>
      <c r="T5385" s="29"/>
      <c r="U5385" s="71"/>
      <c r="V5385" s="29"/>
      <c r="W5385" s="60"/>
      <c r="Y5385" t="s">
        <v>40</v>
      </c>
      <c r="AA5385">
        <v>2055</v>
      </c>
      <c r="AB5385" t="b">
        <f>if((W5385=""),false,true)</f>
        <v>0</v>
      </c>
      <c r="AD5385" s="37"/>
    </row>
    <row r="5386" ht="14.25" customHeight="1">
      <c r="A5386" s="38">
        <v>1049</v>
      </c>
      <c r="B5386" s="46" t="s">
        <v>922</v>
      </c>
      <c r="C5386" s="46" t="s">
        <v>923</v>
      </c>
      <c r="D5386" s="11" t="s">
        <v>5938</v>
      </c>
      <c r="E5386" s="11" t="s">
        <v>5939</v>
      </c>
      <c r="F5386" s="11" t="s">
        <v>48</v>
      </c>
      <c r="G5386" s="11" t="s">
        <v>49</v>
      </c>
      <c r="H5386">
        <v>0.009862794856312</v>
      </c>
      <c r="I5386" t="s">
        <v>37</v>
      </c>
      <c r="K5386" s="47" t="s">
        <v>43</v>
      </c>
      <c r="L5386" s="47" t="s">
        <v>926</v>
      </c>
      <c r="M5386" t="s">
        <v>39</v>
      </c>
      <c r="N5386" s="71"/>
      <c r="O5386" s="71"/>
      <c r="P5386" s="71"/>
      <c r="Q5386" s="71"/>
      <c r="R5386" s="29"/>
      <c r="S5386" s="29"/>
      <c r="T5386" s="29"/>
      <c r="U5386" s="71"/>
      <c r="V5386" s="29"/>
      <c r="W5386" s="60"/>
      <c r="Y5386" t="s">
        <v>40</v>
      </c>
      <c r="AA5386">
        <v>2055</v>
      </c>
      <c r="AB5386" t="b">
        <f>if((W5386=""),false,true)</f>
        <v>0</v>
      </c>
      <c r="AD5386" s="37"/>
    </row>
    <row r="5387" ht="14.25" customHeight="1">
      <c r="A5387" s="38">
        <v>969</v>
      </c>
      <c r="B5387" s="46" t="s">
        <v>4172</v>
      </c>
      <c r="C5387" s="46" t="s">
        <v>1219</v>
      </c>
      <c r="D5387" s="46" t="s">
        <v>5940</v>
      </c>
      <c r="E5387" s="46" t="s">
        <v>5941</v>
      </c>
      <c r="F5387" s="41" t="s">
        <v>429</v>
      </c>
      <c r="G5387" s="41" t="s">
        <v>590</v>
      </c>
      <c r="H5387" s="23">
        <v>0.09158</v>
      </c>
      <c r="I5387" t="s">
        <v>1356</v>
      </c>
      <c r="K5387" t="s">
        <v>43</v>
      </c>
      <c r="L5387" s="46" t="s">
        <v>4573</v>
      </c>
      <c r="M5387" t="s">
        <v>39</v>
      </c>
      <c r="N5387" s="40"/>
      <c r="O5387" s="40"/>
      <c r="P5387" s="40"/>
      <c r="Q5387" s="40"/>
      <c r="R5387" s="39"/>
      <c r="S5387" s="39"/>
      <c r="T5387" s="39"/>
      <c r="U5387" s="40"/>
      <c r="V5387" s="39"/>
      <c r="W5387" s="69"/>
      <c r="Y5387" t="s">
        <v>40</v>
      </c>
      <c r="AA5387">
        <v>2908</v>
      </c>
      <c r="AB5387" t="b">
        <f>if((W5387=""),false,true)</f>
        <v>0</v>
      </c>
      <c r="AD5387" s="8"/>
    </row>
    <row r="5388" ht="14.25" customHeight="1">
      <c r="A5388" s="38">
        <v>969</v>
      </c>
      <c r="B5388" s="46" t="s">
        <v>4172</v>
      </c>
      <c r="C5388" s="46" t="s">
        <v>1219</v>
      </c>
      <c r="D5388" s="46" t="s">
        <v>5940</v>
      </c>
      <c r="E5388" s="46" t="s">
        <v>5941</v>
      </c>
      <c r="F5388" s="41" t="s">
        <v>48</v>
      </c>
      <c r="G5388" s="41" t="s">
        <v>49</v>
      </c>
      <c r="H5388" s="23">
        <v>0.00015</v>
      </c>
      <c r="I5388" t="s">
        <v>1356</v>
      </c>
      <c r="K5388" t="s">
        <v>43</v>
      </c>
      <c r="L5388" s="46" t="s">
        <v>4573</v>
      </c>
      <c r="M5388" t="s">
        <v>39</v>
      </c>
      <c r="N5388" s="40"/>
      <c r="O5388" s="40"/>
      <c r="P5388" s="40"/>
      <c r="Q5388" s="40"/>
      <c r="R5388" s="39"/>
      <c r="S5388" s="39"/>
      <c r="T5388" s="39"/>
      <c r="U5388" s="40"/>
      <c r="V5388" s="39"/>
      <c r="W5388" s="69"/>
      <c r="Y5388" t="s">
        <v>40</v>
      </c>
      <c r="AA5388">
        <v>2908</v>
      </c>
      <c r="AB5388" t="b">
        <f>if((W5388=""),false,true)</f>
        <v>0</v>
      </c>
      <c r="AD5388" s="8"/>
    </row>
    <row r="5389" ht="14.25" customHeight="1">
      <c r="A5389" s="38">
        <v>1064</v>
      </c>
      <c r="B5389" s="46" t="s">
        <v>5704</v>
      </c>
      <c r="C5389" s="46" t="s">
        <v>1115</v>
      </c>
      <c r="D5389" s="46" t="s">
        <v>5940</v>
      </c>
      <c r="E5389" s="46" t="s">
        <v>5941</v>
      </c>
      <c r="F5389" s="7" t="s">
        <v>1363</v>
      </c>
      <c r="G5389" s="7" t="s">
        <v>3706</v>
      </c>
      <c r="H5389">
        <v>1.317</v>
      </c>
      <c r="I5389" t="s">
        <v>37</v>
      </c>
      <c r="K5389" s="47"/>
      <c r="L5389" s="47" t="s">
        <v>5705</v>
      </c>
      <c r="M5389" t="s">
        <v>39</v>
      </c>
      <c r="N5389" s="71"/>
      <c r="O5389" s="71"/>
      <c r="P5389" s="71"/>
      <c r="Q5389" s="71"/>
      <c r="R5389" s="29"/>
      <c r="S5389" s="29"/>
      <c r="T5389" s="29"/>
      <c r="U5389" s="71"/>
      <c r="V5389" s="29"/>
      <c r="W5389" s="60"/>
      <c r="Y5389" t="s">
        <v>40</v>
      </c>
      <c r="AA5389">
        <v>2908</v>
      </c>
      <c r="AB5389" t="b">
        <f>if((W5389=""),false,true)</f>
        <v>0</v>
      </c>
      <c r="AD5389" s="37"/>
    </row>
    <row r="5390" ht="14.25" customHeight="1">
      <c r="A5390" s="38">
        <v>1064</v>
      </c>
      <c r="B5390" s="46" t="s">
        <v>5706</v>
      </c>
      <c r="C5390" s="46" t="s">
        <v>1115</v>
      </c>
      <c r="D5390" s="46" t="s">
        <v>5940</v>
      </c>
      <c r="E5390" s="46" t="s">
        <v>5941</v>
      </c>
      <c r="F5390" s="7" t="s">
        <v>994</v>
      </c>
      <c r="G5390" s="7" t="s">
        <v>995</v>
      </c>
      <c r="H5390">
        <v>0.0428</v>
      </c>
      <c r="I5390" t="s">
        <v>37</v>
      </c>
      <c r="K5390" s="47"/>
      <c r="L5390" s="47" t="s">
        <v>5705</v>
      </c>
      <c r="M5390" t="s">
        <v>39</v>
      </c>
      <c r="N5390" s="71"/>
      <c r="O5390" s="71"/>
      <c r="P5390" s="71"/>
      <c r="Q5390" s="71"/>
      <c r="R5390" s="29"/>
      <c r="S5390" s="29"/>
      <c r="T5390" s="29"/>
      <c r="U5390" s="71"/>
      <c r="V5390" s="29"/>
      <c r="W5390" s="60"/>
      <c r="Y5390" t="s">
        <v>40</v>
      </c>
      <c r="AA5390">
        <v>2908</v>
      </c>
      <c r="AB5390" t="b">
        <f>if((W5390=""),false,true)</f>
        <v>0</v>
      </c>
      <c r="AD5390" s="37"/>
    </row>
    <row r="5391" ht="14.25" customHeight="1">
      <c r="A5391" s="38">
        <v>1283</v>
      </c>
      <c r="B5391" s="46" t="s">
        <v>31</v>
      </c>
      <c r="C5391" s="46" t="s">
        <v>32</v>
      </c>
      <c r="D5391" s="46" t="s">
        <v>5940</v>
      </c>
      <c r="E5391" s="46" t="s">
        <v>5941</v>
      </c>
      <c r="F5391" t="s">
        <v>35</v>
      </c>
      <c r="G5391" s="46" t="s">
        <v>36</v>
      </c>
      <c r="H5391">
        <v>0.0977237221</v>
      </c>
      <c r="I5391" t="s">
        <v>37</v>
      </c>
      <c r="L5391" t="s">
        <v>38</v>
      </c>
      <c r="M5391" t="s">
        <v>39</v>
      </c>
      <c r="N5391" s="40"/>
      <c r="O5391" s="40"/>
      <c r="P5391" s="40"/>
      <c r="Q5391" s="40"/>
      <c r="R5391" s="39"/>
      <c r="S5391" s="39"/>
      <c r="T5391" s="39"/>
      <c r="U5391" s="40"/>
      <c r="V5391" s="39"/>
      <c r="W5391" s="69"/>
      <c r="Y5391" t="s">
        <v>40</v>
      </c>
      <c r="AA5391">
        <v>2908</v>
      </c>
      <c r="AB5391" s="46" t="b">
        <f>if((W5391=""),false,true)</f>
        <v>0</v>
      </c>
      <c r="AD5391" s="8"/>
    </row>
    <row r="5392" ht="14.25" customHeight="1">
      <c r="A5392" s="38">
        <v>1287</v>
      </c>
      <c r="B5392" s="46" t="s">
        <v>53</v>
      </c>
      <c r="C5392" s="46" t="s">
        <v>45</v>
      </c>
      <c r="D5392" s="46" t="s">
        <v>5940</v>
      </c>
      <c r="E5392" s="46" t="s">
        <v>5941</v>
      </c>
      <c r="F5392" t="s">
        <v>48</v>
      </c>
      <c r="G5392" s="46" t="s">
        <v>49</v>
      </c>
      <c r="H5392">
        <v>0.000177827941</v>
      </c>
      <c r="I5392" t="s">
        <v>37</v>
      </c>
      <c r="L5392" t="s">
        <v>50</v>
      </c>
      <c r="M5392" t="s">
        <v>39</v>
      </c>
      <c r="N5392" s="40"/>
      <c r="O5392" s="40"/>
      <c r="P5392" s="40"/>
      <c r="Q5392" s="40"/>
      <c r="R5392" s="39"/>
      <c r="S5392" s="39"/>
      <c r="T5392" s="39"/>
      <c r="U5392" s="40"/>
      <c r="V5392" s="39"/>
      <c r="W5392" s="69"/>
      <c r="Y5392" t="s">
        <v>40</v>
      </c>
      <c r="AA5392">
        <v>2908</v>
      </c>
      <c r="AB5392" s="46" t="b">
        <v>0</v>
      </c>
      <c r="AD5392" s="8"/>
    </row>
    <row r="5393" ht="14.25" customHeight="1">
      <c r="A5393" s="38">
        <v>1287</v>
      </c>
      <c r="B5393" s="46" t="s">
        <v>44</v>
      </c>
      <c r="C5393" s="46" t="s">
        <v>45</v>
      </c>
      <c r="D5393" s="46" t="s">
        <v>5940</v>
      </c>
      <c r="E5393" s="46" t="s">
        <v>5941</v>
      </c>
      <c r="F5393" t="s">
        <v>48</v>
      </c>
      <c r="G5393" s="46" t="s">
        <v>49</v>
      </c>
      <c r="H5393">
        <v>0.000193196832</v>
      </c>
      <c r="I5393" t="s">
        <v>37</v>
      </c>
      <c r="L5393" t="s">
        <v>50</v>
      </c>
      <c r="M5393" t="s">
        <v>39</v>
      </c>
      <c r="N5393" s="40"/>
      <c r="O5393" s="40"/>
      <c r="P5393" s="40"/>
      <c r="Q5393" s="40"/>
      <c r="R5393" s="39"/>
      <c r="S5393" s="39"/>
      <c r="T5393" s="39"/>
      <c r="U5393" s="40"/>
      <c r="V5393" s="39"/>
      <c r="W5393" s="69"/>
      <c r="Y5393" t="s">
        <v>40</v>
      </c>
      <c r="AA5393">
        <v>2908</v>
      </c>
      <c r="AB5393" s="46" t="b">
        <v>0</v>
      </c>
      <c r="AD5393" s="8"/>
    </row>
    <row r="5394" ht="14.25" customHeight="1">
      <c r="A5394" s="38">
        <v>1287</v>
      </c>
      <c r="B5394" s="46" t="s">
        <v>247</v>
      </c>
      <c r="C5394" s="46" t="s">
        <v>45</v>
      </c>
      <c r="D5394" s="46" t="s">
        <v>5940</v>
      </c>
      <c r="E5394" s="46" t="s">
        <v>5941</v>
      </c>
      <c r="F5394" t="s">
        <v>48</v>
      </c>
      <c r="G5394" s="46" t="s">
        <v>49</v>
      </c>
      <c r="H5394">
        <v>0.000228981291</v>
      </c>
      <c r="I5394" t="s">
        <v>37</v>
      </c>
      <c r="L5394" t="s">
        <v>50</v>
      </c>
      <c r="M5394" t="s">
        <v>39</v>
      </c>
      <c r="N5394" s="40"/>
      <c r="O5394" s="40"/>
      <c r="P5394" s="40"/>
      <c r="Q5394" s="40"/>
      <c r="R5394" s="39"/>
      <c r="S5394" s="39"/>
      <c r="T5394" s="39"/>
      <c r="U5394" s="40"/>
      <c r="V5394" s="39"/>
      <c r="W5394" s="69"/>
      <c r="Y5394" t="s">
        <v>40</v>
      </c>
      <c r="AA5394">
        <v>2908</v>
      </c>
      <c r="AB5394" s="46" t="b">
        <v>0</v>
      </c>
      <c r="AD5394" s="8"/>
    </row>
    <row r="5395" ht="14.25" customHeight="1">
      <c r="A5395" s="38">
        <v>1308</v>
      </c>
      <c r="B5395" s="46" t="s">
        <v>41</v>
      </c>
      <c r="C5395" s="46" t="s">
        <v>42</v>
      </c>
      <c r="D5395" s="46" t="s">
        <v>5940</v>
      </c>
      <c r="E5395" s="46" t="s">
        <v>5942</v>
      </c>
      <c r="F5395" t="s">
        <v>35</v>
      </c>
      <c r="G5395" s="12" t="s">
        <v>36</v>
      </c>
      <c r="H5395">
        <v>0.097723722095581</v>
      </c>
      <c r="I5395" t="s">
        <v>37</v>
      </c>
      <c r="K5395" s="47" t="s">
        <v>43</v>
      </c>
      <c r="L5395" s="47" t="str">
        <f>((I5395&amp;A5395)&amp;"-")&amp;B5395</f>
        <v>REF1308-Abraham M.H. and Acree Jr. W.E. The solubility of liquid and solid compounds in dry octan-1-ol. Chemosphere (2013)</v>
      </c>
      <c r="M5395" t="s">
        <v>39</v>
      </c>
      <c r="N5395" s="71"/>
      <c r="O5395" s="71"/>
      <c r="P5395" s="71"/>
      <c r="Q5395" s="71"/>
      <c r="R5395" s="29"/>
      <c r="S5395" s="29"/>
      <c r="T5395" s="29"/>
      <c r="U5395" s="71"/>
      <c r="V5395" s="29"/>
      <c r="W5395" s="60"/>
      <c r="Y5395" t="s">
        <v>40</v>
      </c>
      <c r="AA5395">
        <v>2908</v>
      </c>
      <c r="AB5395" t="b">
        <f>if((W5395=""),false,true)</f>
        <v>0</v>
      </c>
      <c r="AD5395" s="37"/>
    </row>
    <row r="5396" ht="14.25" customHeight="1">
      <c r="A5396" s="38">
        <v>1287</v>
      </c>
      <c r="B5396" s="46" t="s">
        <v>53</v>
      </c>
      <c r="C5396" s="46" t="s">
        <v>45</v>
      </c>
      <c r="D5396" s="46" t="s">
        <v>5943</v>
      </c>
      <c r="E5396" s="46" t="s">
        <v>5944</v>
      </c>
      <c r="F5396" t="s">
        <v>48</v>
      </c>
      <c r="G5396" s="46" t="s">
        <v>49</v>
      </c>
      <c r="H5396">
        <v>0.000229086765</v>
      </c>
      <c r="I5396" t="s">
        <v>37</v>
      </c>
      <c r="L5396" t="s">
        <v>50</v>
      </c>
      <c r="M5396" t="s">
        <v>39</v>
      </c>
      <c r="N5396" s="40"/>
      <c r="O5396" s="40"/>
      <c r="P5396" s="40"/>
      <c r="Q5396" s="40"/>
      <c r="R5396" s="39"/>
      <c r="S5396" s="39"/>
      <c r="T5396" s="39"/>
      <c r="U5396" s="40"/>
      <c r="V5396" s="39"/>
      <c r="W5396" s="69"/>
      <c r="Y5396" t="s">
        <v>40</v>
      </c>
      <c r="AA5396">
        <v>2909</v>
      </c>
      <c r="AB5396" s="46" t="b">
        <v>0</v>
      </c>
      <c r="AD5396" s="8"/>
    </row>
    <row r="5397" ht="14.25" customHeight="1">
      <c r="A5397" s="38">
        <v>1287</v>
      </c>
      <c r="B5397" s="46" t="s">
        <v>44</v>
      </c>
      <c r="C5397" s="46" t="s">
        <v>45</v>
      </c>
      <c r="D5397" s="46" t="s">
        <v>5943</v>
      </c>
      <c r="E5397" s="46" t="s">
        <v>5944</v>
      </c>
      <c r="F5397" t="s">
        <v>48</v>
      </c>
      <c r="G5397" s="46" t="s">
        <v>49</v>
      </c>
      <c r="H5397">
        <v>0.000131522483</v>
      </c>
      <c r="I5397" t="s">
        <v>37</v>
      </c>
      <c r="L5397" t="s">
        <v>50</v>
      </c>
      <c r="M5397" t="s">
        <v>39</v>
      </c>
      <c r="N5397" s="40"/>
      <c r="O5397" s="40"/>
      <c r="P5397" s="40"/>
      <c r="Q5397" s="40"/>
      <c r="R5397" s="39"/>
      <c r="S5397" s="39"/>
      <c r="T5397" s="39"/>
      <c r="U5397" s="40"/>
      <c r="V5397" s="39"/>
      <c r="W5397" s="69"/>
      <c r="Y5397" t="s">
        <v>40</v>
      </c>
      <c r="AA5397">
        <v>2909</v>
      </c>
      <c r="AB5397" s="46" t="b">
        <v>0</v>
      </c>
      <c r="AD5397" s="8"/>
    </row>
    <row r="5398" ht="14.25" customHeight="1">
      <c r="A5398" s="38">
        <v>1287</v>
      </c>
      <c r="B5398" s="46" t="s">
        <v>653</v>
      </c>
      <c r="C5398" s="46" t="s">
        <v>45</v>
      </c>
      <c r="D5398" s="46" t="s">
        <v>5945</v>
      </c>
      <c r="E5398" s="46" t="s">
        <v>5946</v>
      </c>
      <c r="F5398" t="s">
        <v>48</v>
      </c>
      <c r="G5398" s="46" t="s">
        <v>49</v>
      </c>
      <c r="H5398">
        <v>0.000434410186</v>
      </c>
      <c r="I5398" t="s">
        <v>37</v>
      </c>
      <c r="L5398" t="s">
        <v>50</v>
      </c>
      <c r="M5398" t="s">
        <v>39</v>
      </c>
      <c r="N5398" s="40"/>
      <c r="O5398" s="40"/>
      <c r="P5398" s="40"/>
      <c r="Q5398" s="40"/>
      <c r="R5398" s="39"/>
      <c r="S5398" s="39"/>
      <c r="T5398" s="39"/>
      <c r="U5398" s="40"/>
      <c r="V5398" s="39"/>
      <c r="W5398" s="69"/>
      <c r="Y5398" t="s">
        <v>40</v>
      </c>
      <c r="AA5398">
        <v>2911</v>
      </c>
      <c r="AB5398" s="46" t="b">
        <v>0</v>
      </c>
      <c r="AD5398" s="8"/>
    </row>
    <row r="5399" ht="14.25" customHeight="1">
      <c r="A5399" s="38">
        <v>997</v>
      </c>
      <c r="B5399" s="44" t="s">
        <v>638</v>
      </c>
      <c r="C5399" s="46" t="s">
        <v>639</v>
      </c>
      <c r="D5399" s="46" t="s">
        <v>5947</v>
      </c>
      <c r="E5399" s="46" t="s">
        <v>5948</v>
      </c>
      <c r="F5399" s="5" t="s">
        <v>35</v>
      </c>
      <c r="G5399" s="5" t="s">
        <v>36</v>
      </c>
      <c r="H5399" s="65">
        <v>0.000933254</v>
      </c>
      <c r="I5399" t="s">
        <v>37</v>
      </c>
      <c r="K5399" s="47"/>
      <c r="L5399" s="47" t="str">
        <f>((I5399&amp;A5399)&amp;"-")&amp;B5399</f>
        <v>REF997-Kia Sepassi and Samuel H. Yalkowsky. Solubility Prediction in Octanol: A Technical Note. AAPS PharmSciTech 2006; 7 (1) Article 26</v>
      </c>
      <c r="M5399" t="s">
        <v>39</v>
      </c>
      <c r="N5399" s="71"/>
      <c r="O5399" s="71"/>
      <c r="P5399" s="71"/>
      <c r="Q5399" s="71"/>
      <c r="R5399" s="29"/>
      <c r="S5399" s="29"/>
      <c r="T5399" s="29"/>
      <c r="U5399" s="71"/>
      <c r="V5399" s="29"/>
      <c r="W5399" s="60"/>
      <c r="Y5399" t="s">
        <v>40</v>
      </c>
      <c r="AA5399">
        <v>5678</v>
      </c>
      <c r="AB5399" t="b">
        <f>if((W5399=""),false,true)</f>
        <v>0</v>
      </c>
      <c r="AD5399" s="37"/>
    </row>
    <row r="5400" ht="14.25" customHeight="1">
      <c r="A5400" s="38">
        <v>1283</v>
      </c>
      <c r="B5400" s="46" t="s">
        <v>31</v>
      </c>
      <c r="C5400" s="46" t="s">
        <v>32</v>
      </c>
      <c r="D5400" s="46" t="s">
        <v>5947</v>
      </c>
      <c r="E5400" s="46" t="s">
        <v>5948</v>
      </c>
      <c r="F5400" t="s">
        <v>35</v>
      </c>
      <c r="G5400" s="46" t="s">
        <v>36</v>
      </c>
      <c r="H5400">
        <v>0.0009332543</v>
      </c>
      <c r="I5400" t="s">
        <v>37</v>
      </c>
      <c r="L5400" t="s">
        <v>38</v>
      </c>
      <c r="M5400" t="s">
        <v>39</v>
      </c>
      <c r="N5400" s="40"/>
      <c r="O5400" s="40"/>
      <c r="P5400" s="40"/>
      <c r="Q5400" s="40"/>
      <c r="R5400" s="39"/>
      <c r="S5400" s="39"/>
      <c r="T5400" s="39"/>
      <c r="U5400" s="40"/>
      <c r="V5400" s="39"/>
      <c r="W5400" s="69"/>
      <c r="Y5400" t="s">
        <v>40</v>
      </c>
      <c r="AA5400">
        <v>5678</v>
      </c>
      <c r="AB5400" s="46" t="b">
        <f>if((W5400=""),false,true)</f>
        <v>0</v>
      </c>
      <c r="AD5400" s="8"/>
    </row>
    <row r="5401" ht="14.25" customHeight="1">
      <c r="A5401" s="38">
        <v>1287</v>
      </c>
      <c r="B5401" s="46" t="s">
        <v>53</v>
      </c>
      <c r="C5401" s="46" t="s">
        <v>45</v>
      </c>
      <c r="D5401" s="46" t="s">
        <v>5947</v>
      </c>
      <c r="E5401" s="46" t="s">
        <v>5948</v>
      </c>
      <c r="F5401" t="s">
        <v>48</v>
      </c>
      <c r="G5401" s="46" t="s">
        <v>49</v>
      </c>
      <c r="H5401">
        <v>0.000000002188</v>
      </c>
      <c r="I5401" t="s">
        <v>37</v>
      </c>
      <c r="L5401" t="s">
        <v>50</v>
      </c>
      <c r="M5401" t="s">
        <v>39</v>
      </c>
      <c r="N5401" s="40"/>
      <c r="O5401" s="40"/>
      <c r="P5401" s="40"/>
      <c r="Q5401" s="40"/>
      <c r="R5401" s="39"/>
      <c r="S5401" s="39"/>
      <c r="T5401" s="39"/>
      <c r="U5401" s="40"/>
      <c r="V5401" s="39"/>
      <c r="W5401" s="69"/>
      <c r="Y5401" t="s">
        <v>40</v>
      </c>
      <c r="AA5401">
        <v>5678</v>
      </c>
      <c r="AB5401" s="46" t="b">
        <v>0</v>
      </c>
      <c r="AD5401" s="8"/>
    </row>
    <row r="5402" ht="14.25" customHeight="1">
      <c r="A5402" s="38">
        <v>1308</v>
      </c>
      <c r="B5402" s="46" t="s">
        <v>41</v>
      </c>
      <c r="C5402" s="46" t="s">
        <v>42</v>
      </c>
      <c r="D5402" s="46" t="s">
        <v>5947</v>
      </c>
      <c r="E5402" s="46" t="s">
        <v>5948</v>
      </c>
      <c r="F5402" t="s">
        <v>35</v>
      </c>
      <c r="G5402" s="12" t="s">
        <v>36</v>
      </c>
      <c r="H5402">
        <v>0.000933254300797</v>
      </c>
      <c r="I5402" t="s">
        <v>37</v>
      </c>
      <c r="K5402" s="47" t="s">
        <v>43</v>
      </c>
      <c r="L5402" s="47" t="str">
        <f>((I5402&amp;A5402)&amp;"-")&amp;B5402</f>
        <v>REF1308-Abraham M.H. and Acree Jr. W.E. The solubility of liquid and solid compounds in dry octan-1-ol. Chemosphere (2013)</v>
      </c>
      <c r="M5402" t="s">
        <v>39</v>
      </c>
      <c r="N5402" s="71"/>
      <c r="O5402" s="71"/>
      <c r="P5402" s="71"/>
      <c r="Q5402" s="71"/>
      <c r="R5402" s="29"/>
      <c r="S5402" s="29"/>
      <c r="T5402" s="29"/>
      <c r="U5402" s="71"/>
      <c r="V5402" s="29"/>
      <c r="W5402" s="60"/>
      <c r="Y5402" t="s">
        <v>40</v>
      </c>
      <c r="AA5402">
        <v>5678</v>
      </c>
      <c r="AB5402" t="b">
        <f>if((W5402=""),false,true)</f>
        <v>0</v>
      </c>
      <c r="AD5402" s="37"/>
    </row>
    <row r="5403" ht="14.25" customHeight="1">
      <c r="A5403" s="38">
        <v>1308</v>
      </c>
      <c r="B5403" s="46" t="s">
        <v>41</v>
      </c>
      <c r="C5403" s="46" t="s">
        <v>42</v>
      </c>
      <c r="D5403" s="46" t="s">
        <v>5947</v>
      </c>
      <c r="E5403" s="46" t="s">
        <v>5948</v>
      </c>
      <c r="F5403" t="s">
        <v>35</v>
      </c>
      <c r="G5403" s="12" t="s">
        <v>36</v>
      </c>
      <c r="H5403">
        <v>0.000933254300797</v>
      </c>
      <c r="I5403" t="s">
        <v>37</v>
      </c>
      <c r="K5403" s="47" t="s">
        <v>43</v>
      </c>
      <c r="L5403" s="47" t="str">
        <f>((I5403&amp;A5403)&amp;"-")&amp;B5403</f>
        <v>REF1308-Abraham M.H. and Acree Jr. W.E. The solubility of liquid and solid compounds in dry octan-1-ol. Chemosphere (2013)</v>
      </c>
      <c r="M5403" t="s">
        <v>39</v>
      </c>
      <c r="N5403" s="71"/>
      <c r="O5403" s="71"/>
      <c r="P5403" s="71"/>
      <c r="Q5403" s="71"/>
      <c r="R5403" s="29"/>
      <c r="S5403" s="29"/>
      <c r="T5403" s="29"/>
      <c r="U5403" s="71"/>
      <c r="V5403" s="29"/>
      <c r="W5403" s="60"/>
      <c r="Y5403" t="s">
        <v>40</v>
      </c>
      <c r="AA5403">
        <v>5678</v>
      </c>
      <c r="AB5403" t="b">
        <f>if((W5403=""),false,true)</f>
        <v>0</v>
      </c>
      <c r="AD5403" s="37"/>
    </row>
    <row r="5404" ht="14.25" customHeight="1">
      <c r="A5404" s="38">
        <v>301</v>
      </c>
      <c r="B5404" s="46" t="s">
        <v>3477</v>
      </c>
      <c r="C5404" s="46" t="s">
        <v>5949</v>
      </c>
      <c r="D5404" s="46" t="s">
        <v>5950</v>
      </c>
      <c r="E5404" s="46" t="s">
        <v>5951</v>
      </c>
      <c r="F5404" s="41" t="s">
        <v>429</v>
      </c>
      <c r="G5404" s="41" t="s">
        <v>430</v>
      </c>
      <c r="H5404" s="65">
        <v>0.098</v>
      </c>
      <c r="I5404" t="s">
        <v>431</v>
      </c>
      <c r="K5404" s="46"/>
      <c r="L5404" s="46" t="str">
        <f>((I5404&amp;A5404)&amp;"-")&amp;B5404</f>
        <v>ONSC301-B</v>
      </c>
      <c r="M5404" t="s">
        <v>39</v>
      </c>
      <c r="N5404" s="40"/>
      <c r="O5404" s="40"/>
      <c r="P5404" s="40"/>
      <c r="Q5404" s="40"/>
      <c r="R5404" s="39"/>
      <c r="S5404" s="39"/>
      <c r="T5404" s="39"/>
      <c r="U5404" s="40"/>
      <c r="V5404" s="39"/>
      <c r="W5404" s="69"/>
      <c r="Y5404" t="s">
        <v>40</v>
      </c>
      <c r="AA5404">
        <v>555548</v>
      </c>
      <c r="AB5404" s="46" t="b">
        <v>0</v>
      </c>
      <c r="AD5404" s="8"/>
    </row>
    <row r="5405" ht="14.25" customHeight="1">
      <c r="A5405" s="38">
        <v>301</v>
      </c>
      <c r="B5405" s="46" t="s">
        <v>3412</v>
      </c>
      <c r="C5405" s="46" t="s">
        <v>5949</v>
      </c>
      <c r="D5405" s="46" t="s">
        <v>5950</v>
      </c>
      <c r="E5405" s="46" t="s">
        <v>5951</v>
      </c>
      <c r="F5405" s="41" t="s">
        <v>591</v>
      </c>
      <c r="G5405" s="41" t="s">
        <v>592</v>
      </c>
      <c r="H5405" s="65">
        <v>0.624</v>
      </c>
      <c r="I5405" t="s">
        <v>431</v>
      </c>
      <c r="K5405" s="46"/>
      <c r="L5405" s="46" t="str">
        <f>((I5405&amp;A5405)&amp;"-")&amp;B5405</f>
        <v>ONSC301-A</v>
      </c>
      <c r="M5405" t="s">
        <v>39</v>
      </c>
      <c r="N5405" s="40"/>
      <c r="O5405" s="40"/>
      <c r="P5405" s="40"/>
      <c r="Q5405" s="40"/>
      <c r="R5405" s="39"/>
      <c r="S5405" s="39"/>
      <c r="T5405" s="39"/>
      <c r="U5405" s="40"/>
      <c r="V5405" s="39"/>
      <c r="W5405" s="69"/>
      <c r="Y5405" t="s">
        <v>40</v>
      </c>
      <c r="AA5405">
        <v>555548</v>
      </c>
      <c r="AB5405" s="46" t="b">
        <v>0</v>
      </c>
      <c r="AD5405" s="8"/>
    </row>
    <row r="5406" ht="14.25" customHeight="1">
      <c r="A5406" s="38">
        <v>308</v>
      </c>
      <c r="B5406" s="46" t="s">
        <v>1684</v>
      </c>
      <c r="C5406" s="46" t="s">
        <v>5952</v>
      </c>
      <c r="D5406" s="46" t="s">
        <v>5950</v>
      </c>
      <c r="E5406" s="46" t="s">
        <v>5951</v>
      </c>
      <c r="F5406" s="41" t="s">
        <v>691</v>
      </c>
      <c r="G5406" s="41" t="s">
        <v>692</v>
      </c>
      <c r="H5406" s="65">
        <v>0.94</v>
      </c>
      <c r="I5406" t="s">
        <v>431</v>
      </c>
      <c r="K5406" s="46"/>
      <c r="L5406" s="46" t="str">
        <f>((I5406&amp;A5406)&amp;"-")&amp;B5406</f>
        <v>ONSC308-1-</v>
      </c>
      <c r="M5406" t="s">
        <v>39</v>
      </c>
      <c r="N5406" s="40"/>
      <c r="O5406" s="40"/>
      <c r="P5406" s="40"/>
      <c r="Q5406" s="40"/>
      <c r="R5406" s="39"/>
      <c r="S5406" s="39"/>
      <c r="T5406" s="39"/>
      <c r="U5406" s="40"/>
      <c r="V5406" s="39"/>
      <c r="W5406" s="69"/>
      <c r="Y5406" t="s">
        <v>40</v>
      </c>
      <c r="AA5406">
        <v>555548</v>
      </c>
      <c r="AB5406" s="46" t="b">
        <v>0</v>
      </c>
      <c r="AD5406" s="8"/>
    </row>
    <row r="5407" ht="14.25" customHeight="1">
      <c r="A5407" s="38">
        <v>308</v>
      </c>
      <c r="B5407" s="46" t="s">
        <v>1192</v>
      </c>
      <c r="C5407" s="46" t="s">
        <v>5952</v>
      </c>
      <c r="D5407" s="46" t="s">
        <v>5950</v>
      </c>
      <c r="E5407" s="46" t="s">
        <v>5951</v>
      </c>
      <c r="F5407" s="41" t="s">
        <v>695</v>
      </c>
      <c r="G5407" s="41" t="s">
        <v>696</v>
      </c>
      <c r="H5407" s="65">
        <v>0.027</v>
      </c>
      <c r="I5407" t="s">
        <v>431</v>
      </c>
      <c r="K5407" s="46"/>
      <c r="L5407" s="46" t="str">
        <f>((I5407&amp;A5407)&amp;"-")&amp;B5407</f>
        <v>ONSC308-3-</v>
      </c>
      <c r="M5407" t="s">
        <v>39</v>
      </c>
      <c r="N5407" s="40"/>
      <c r="O5407" s="40"/>
      <c r="P5407" s="40"/>
      <c r="Q5407" s="40"/>
      <c r="R5407" s="39"/>
      <c r="S5407" s="39"/>
      <c r="T5407" s="39"/>
      <c r="U5407" s="40"/>
      <c r="V5407" s="39"/>
      <c r="W5407" s="69"/>
      <c r="Y5407" t="s">
        <v>40</v>
      </c>
      <c r="AA5407">
        <v>555548</v>
      </c>
      <c r="AB5407" s="46" t="b">
        <v>0</v>
      </c>
      <c r="AD5407" s="8"/>
    </row>
    <row r="5408" ht="14.25" customHeight="1">
      <c r="A5408" s="38">
        <v>308</v>
      </c>
      <c r="B5408" s="46" t="s">
        <v>433</v>
      </c>
      <c r="C5408" s="46" t="s">
        <v>5952</v>
      </c>
      <c r="D5408" s="46" t="s">
        <v>5950</v>
      </c>
      <c r="E5408" s="46" t="s">
        <v>5951</v>
      </c>
      <c r="F5408" s="41" t="s">
        <v>2409</v>
      </c>
      <c r="G5408" s="41" t="s">
        <v>5613</v>
      </c>
      <c r="H5408" s="65">
        <v>0.909</v>
      </c>
      <c r="I5408" t="s">
        <v>431</v>
      </c>
      <c r="K5408" s="46"/>
      <c r="L5408" s="46" t="str">
        <f>((I5408&amp;A5408)&amp;"-")&amp;B5408</f>
        <v>ONSC308-4-</v>
      </c>
      <c r="M5408" t="s">
        <v>39</v>
      </c>
      <c r="N5408" s="40"/>
      <c r="O5408" s="40"/>
      <c r="P5408" s="40"/>
      <c r="Q5408" s="40"/>
      <c r="R5408" s="39"/>
      <c r="S5408" s="39"/>
      <c r="T5408" s="39"/>
      <c r="U5408" s="40"/>
      <c r="V5408" s="39"/>
      <c r="W5408" s="69"/>
      <c r="Y5408" t="s">
        <v>40</v>
      </c>
      <c r="AA5408">
        <v>555548</v>
      </c>
      <c r="AB5408" s="46" t="b">
        <v>0</v>
      </c>
      <c r="AD5408" s="8"/>
    </row>
    <row r="5409" ht="14.25" customHeight="1">
      <c r="A5409" s="38">
        <v>308</v>
      </c>
      <c r="B5409" s="46" t="s">
        <v>425</v>
      </c>
      <c r="C5409" s="46" t="s">
        <v>5952</v>
      </c>
      <c r="D5409" s="46" t="s">
        <v>5950</v>
      </c>
      <c r="E5409" s="46" t="s">
        <v>5951</v>
      </c>
      <c r="F5409" s="41" t="s">
        <v>238</v>
      </c>
      <c r="G5409" s="41" t="s">
        <v>239</v>
      </c>
      <c r="H5409" s="65">
        <v>1.48</v>
      </c>
      <c r="I5409" t="s">
        <v>431</v>
      </c>
      <c r="K5409" s="46"/>
      <c r="L5409" s="46" t="str">
        <f>((I5409&amp;A5409)&amp;"-")&amp;B5409</f>
        <v>ONSC308-2-</v>
      </c>
      <c r="M5409" t="s">
        <v>39</v>
      </c>
      <c r="N5409" s="40"/>
      <c r="O5409" s="40"/>
      <c r="P5409" s="40"/>
      <c r="Q5409" s="40"/>
      <c r="R5409" s="39"/>
      <c r="S5409" s="39"/>
      <c r="T5409" s="39"/>
      <c r="U5409" s="40"/>
      <c r="V5409" s="39"/>
      <c r="W5409" s="69"/>
      <c r="Y5409" t="s">
        <v>40</v>
      </c>
      <c r="AA5409">
        <v>555548</v>
      </c>
      <c r="AB5409" s="46" t="b">
        <v>0</v>
      </c>
      <c r="AD5409" s="8"/>
    </row>
    <row r="5410" ht="14.25" customHeight="1">
      <c r="A5410" s="38">
        <v>308</v>
      </c>
      <c r="B5410" s="46" t="s">
        <v>1685</v>
      </c>
      <c r="C5410" s="46" t="s">
        <v>5952</v>
      </c>
      <c r="D5410" s="46" t="s">
        <v>5950</v>
      </c>
      <c r="E5410" s="46" t="s">
        <v>5951</v>
      </c>
      <c r="F5410" s="41" t="s">
        <v>731</v>
      </c>
      <c r="G5410" s="41" t="s">
        <v>767</v>
      </c>
      <c r="H5410" s="65">
        <v>0.751</v>
      </c>
      <c r="I5410" t="s">
        <v>431</v>
      </c>
      <c r="K5410" s="46"/>
      <c r="L5410" s="46" t="str">
        <f>((I5410&amp;A5410)&amp;"-")&amp;B5410</f>
        <v>ONSC308-5-</v>
      </c>
      <c r="M5410" t="s">
        <v>39</v>
      </c>
      <c r="N5410" s="40"/>
      <c r="O5410" s="40"/>
      <c r="P5410" s="40"/>
      <c r="Q5410" s="40"/>
      <c r="R5410" s="39"/>
      <c r="S5410" s="39"/>
      <c r="T5410" s="39"/>
      <c r="U5410" s="40"/>
      <c r="V5410" s="39"/>
      <c r="W5410" s="69"/>
      <c r="Y5410" t="s">
        <v>40</v>
      </c>
      <c r="AA5410">
        <v>555548</v>
      </c>
      <c r="AB5410" s="46" t="b">
        <v>0</v>
      </c>
      <c r="AD5410" s="8"/>
    </row>
    <row r="5411" ht="14.25" customHeight="1">
      <c r="A5411" s="38">
        <v>311</v>
      </c>
      <c r="B5411" s="46" t="s">
        <v>1192</v>
      </c>
      <c r="C5411" s="46" t="s">
        <v>5953</v>
      </c>
      <c r="D5411" s="46" t="s">
        <v>5950</v>
      </c>
      <c r="E5411" s="46" t="s">
        <v>5951</v>
      </c>
      <c r="F5411" s="41" t="s">
        <v>689</v>
      </c>
      <c r="G5411" s="41" t="s">
        <v>762</v>
      </c>
      <c r="H5411" s="65">
        <v>0.648</v>
      </c>
      <c r="I5411" t="s">
        <v>431</v>
      </c>
      <c r="K5411" s="46"/>
      <c r="L5411" s="46" t="str">
        <f>((I5411&amp;A5411)&amp;"-")&amp;B5411</f>
        <v>ONSC311-3-</v>
      </c>
      <c r="M5411" t="s">
        <v>39</v>
      </c>
      <c r="N5411" s="40"/>
      <c r="O5411" s="40"/>
      <c r="P5411" s="40"/>
      <c r="Q5411" s="40"/>
      <c r="R5411" s="39"/>
      <c r="S5411" s="39"/>
      <c r="T5411" s="39"/>
      <c r="U5411" s="40"/>
      <c r="V5411" s="39"/>
      <c r="W5411" s="69"/>
      <c r="Y5411" t="s">
        <v>40</v>
      </c>
      <c r="AA5411">
        <v>555548</v>
      </c>
      <c r="AB5411" s="46" t="b">
        <v>0</v>
      </c>
      <c r="AD5411" s="8"/>
    </row>
    <row r="5412" ht="14.25" customHeight="1">
      <c r="A5412" s="38">
        <v>311</v>
      </c>
      <c r="B5412" s="46" t="s">
        <v>425</v>
      </c>
      <c r="C5412" s="46" t="s">
        <v>5953</v>
      </c>
      <c r="D5412" s="46" t="s">
        <v>5950</v>
      </c>
      <c r="E5412" s="46" t="s">
        <v>5951</v>
      </c>
      <c r="F5412" s="41" t="s">
        <v>5772</v>
      </c>
      <c r="G5412" s="41" t="s">
        <v>5954</v>
      </c>
      <c r="H5412" s="65">
        <v>0.13</v>
      </c>
      <c r="I5412" t="s">
        <v>431</v>
      </c>
      <c r="K5412" s="46"/>
      <c r="L5412" s="46" t="str">
        <f>((I5412&amp;A5412)&amp;"-")&amp;B5412</f>
        <v>ONSC311-2-</v>
      </c>
      <c r="M5412" t="s">
        <v>39</v>
      </c>
      <c r="N5412" s="40"/>
      <c r="O5412" s="40"/>
      <c r="P5412" s="40"/>
      <c r="Q5412" s="40"/>
      <c r="R5412" s="39"/>
      <c r="S5412" s="39"/>
      <c r="T5412" s="39"/>
      <c r="U5412" s="40"/>
      <c r="V5412" s="39"/>
      <c r="W5412" s="69"/>
      <c r="Y5412" t="s">
        <v>40</v>
      </c>
      <c r="AA5412">
        <v>555548</v>
      </c>
      <c r="AB5412" s="46" t="b">
        <v>0</v>
      </c>
      <c r="AD5412" s="8"/>
    </row>
    <row r="5413" ht="14.25" customHeight="1">
      <c r="A5413" s="38">
        <v>311</v>
      </c>
      <c r="B5413" s="46" t="s">
        <v>1684</v>
      </c>
      <c r="C5413" s="46" t="s">
        <v>5953</v>
      </c>
      <c r="D5413" s="46" t="s">
        <v>5950</v>
      </c>
      <c r="E5413" s="46" t="s">
        <v>5951</v>
      </c>
      <c r="F5413" s="41" t="s">
        <v>434</v>
      </c>
      <c r="G5413" s="41" t="s">
        <v>435</v>
      </c>
      <c r="H5413" s="65">
        <v>0.12</v>
      </c>
      <c r="I5413" t="s">
        <v>431</v>
      </c>
      <c r="K5413" s="46"/>
      <c r="L5413" s="46" t="str">
        <f>((I5413&amp;A5413)&amp;"-")&amp;B5413</f>
        <v>ONSC311-1-</v>
      </c>
      <c r="M5413" t="s">
        <v>39</v>
      </c>
      <c r="N5413" s="40"/>
      <c r="O5413" s="40"/>
      <c r="P5413" s="40"/>
      <c r="Q5413" s="40"/>
      <c r="R5413" s="39"/>
      <c r="S5413" s="39"/>
      <c r="T5413" s="39"/>
      <c r="U5413" s="40"/>
      <c r="V5413" s="39"/>
      <c r="W5413" s="69"/>
      <c r="Y5413" t="s">
        <v>40</v>
      </c>
      <c r="AA5413">
        <v>555548</v>
      </c>
      <c r="AB5413" s="46" t="b">
        <v>0</v>
      </c>
      <c r="AD5413" s="8"/>
    </row>
    <row r="5414" ht="14.25" customHeight="1">
      <c r="A5414" s="38">
        <v>313</v>
      </c>
      <c r="B5414" s="46" t="s">
        <v>425</v>
      </c>
      <c r="C5414" s="46" t="s">
        <v>5955</v>
      </c>
      <c r="D5414" s="46" t="s">
        <v>5950</v>
      </c>
      <c r="E5414" s="46" t="s">
        <v>5951</v>
      </c>
      <c r="F5414" s="41" t="s">
        <v>586</v>
      </c>
      <c r="G5414" s="41" t="str">
        <f>getSMILES(F5414)</f>
        <v>#N/A:thinking</v>
      </c>
      <c r="H5414" s="65">
        <v>0.395</v>
      </c>
      <c r="I5414" t="s">
        <v>431</v>
      </c>
      <c r="K5414" s="46"/>
      <c r="L5414" s="46" t="str">
        <f>((I5414&amp;A5414)&amp;"-")&amp;B5414</f>
        <v>ONSC313-2-</v>
      </c>
      <c r="M5414" t="s">
        <v>39</v>
      </c>
      <c r="N5414" s="40"/>
      <c r="O5414" s="40"/>
      <c r="P5414" s="40"/>
      <c r="Q5414" s="40"/>
      <c r="R5414" s="39"/>
      <c r="S5414" s="39"/>
      <c r="T5414" s="39"/>
      <c r="U5414" s="40"/>
      <c r="V5414" s="39"/>
      <c r="W5414" s="69"/>
      <c r="Y5414" t="s">
        <v>40</v>
      </c>
      <c r="AA5414">
        <v>555548</v>
      </c>
      <c r="AB5414" s="46" t="b">
        <v>0</v>
      </c>
      <c r="AD5414" s="8"/>
    </row>
    <row r="5415" ht="14.25" customHeight="1">
      <c r="A5415" s="38">
        <v>313</v>
      </c>
      <c r="B5415" s="46" t="s">
        <v>1684</v>
      </c>
      <c r="C5415" s="46" t="s">
        <v>5955</v>
      </c>
      <c r="D5415" s="46" t="s">
        <v>5950</v>
      </c>
      <c r="E5415" s="46" t="s">
        <v>5951</v>
      </c>
      <c r="F5415" s="41" t="s">
        <v>705</v>
      </c>
      <c r="G5415" s="41" t="str">
        <f>getSMILES(F5415)</f>
        <v>#N/A:thinking</v>
      </c>
      <c r="H5415" s="65">
        <v>0.498</v>
      </c>
      <c r="I5415" t="s">
        <v>431</v>
      </c>
      <c r="K5415" s="46"/>
      <c r="L5415" s="46" t="str">
        <f>((I5415&amp;A5415)&amp;"-")&amp;B5415</f>
        <v>ONSC313-1-</v>
      </c>
      <c r="M5415" t="s">
        <v>39</v>
      </c>
      <c r="N5415" s="40"/>
      <c r="O5415" s="40"/>
      <c r="P5415" s="40"/>
      <c r="Q5415" s="40"/>
      <c r="R5415" s="39"/>
      <c r="S5415" s="39"/>
      <c r="T5415" s="39"/>
      <c r="U5415" s="40"/>
      <c r="V5415" s="39"/>
      <c r="W5415" s="69"/>
      <c r="Y5415" t="s">
        <v>40</v>
      </c>
      <c r="AA5415">
        <v>555548</v>
      </c>
      <c r="AB5415" s="46" t="b">
        <v>0</v>
      </c>
      <c r="AD5415" s="8"/>
    </row>
    <row r="5416" ht="14.25" customHeight="1">
      <c r="A5416" s="38">
        <v>323</v>
      </c>
      <c r="B5416" s="46" t="s">
        <v>3412</v>
      </c>
      <c r="C5416" s="46" t="s">
        <v>5079</v>
      </c>
      <c r="D5416" s="46" t="s">
        <v>5950</v>
      </c>
      <c r="E5416" s="46" t="s">
        <v>5951</v>
      </c>
      <c r="F5416" s="41" t="s">
        <v>429</v>
      </c>
      <c r="G5416" s="41" t="s">
        <v>430</v>
      </c>
      <c r="H5416" s="65">
        <v>0.086</v>
      </c>
      <c r="I5416" t="s">
        <v>431</v>
      </c>
      <c r="K5416" s="46" t="s">
        <v>43</v>
      </c>
      <c r="L5416" s="46" t="str">
        <f>((I5416&amp;A5416)&amp;"-")&amp;B5416</f>
        <v>ONSC323-A</v>
      </c>
      <c r="M5416" t="s">
        <v>39</v>
      </c>
      <c r="N5416" s="40"/>
      <c r="O5416" s="40"/>
      <c r="P5416" s="40"/>
      <c r="Q5416" s="40"/>
      <c r="R5416" s="39"/>
      <c r="S5416" s="39"/>
      <c r="T5416" s="39"/>
      <c r="U5416" s="40"/>
      <c r="V5416" s="39"/>
      <c r="W5416" s="69"/>
      <c r="Y5416" t="s">
        <v>40</v>
      </c>
      <c r="AA5416">
        <v>555548</v>
      </c>
      <c r="AB5416" s="46" t="b">
        <v>0</v>
      </c>
      <c r="AD5416" s="8"/>
    </row>
    <row r="5417" ht="14.25" customHeight="1">
      <c r="A5417" s="38">
        <v>324</v>
      </c>
      <c r="B5417" s="46" t="s">
        <v>2666</v>
      </c>
      <c r="C5417" s="46" t="s">
        <v>5956</v>
      </c>
      <c r="D5417" s="46" t="s">
        <v>5950</v>
      </c>
      <c r="E5417" s="46" t="s">
        <v>5951</v>
      </c>
      <c r="F5417" s="41" t="s">
        <v>584</v>
      </c>
      <c r="G5417" s="41" t="s">
        <v>1733</v>
      </c>
      <c r="H5417" s="65">
        <v>0.088</v>
      </c>
      <c r="I5417" t="s">
        <v>431</v>
      </c>
      <c r="K5417" s="46" t="s">
        <v>43</v>
      </c>
      <c r="L5417" s="46" t="str">
        <f>((I5417&amp;A5417)&amp;"-")&amp;B5417</f>
        <v>ONSC324-D</v>
      </c>
      <c r="M5417" t="s">
        <v>39</v>
      </c>
      <c r="N5417" s="40"/>
      <c r="O5417" s="40"/>
      <c r="P5417" s="40"/>
      <c r="Q5417" s="40"/>
      <c r="R5417" s="39"/>
      <c r="S5417" s="39"/>
      <c r="T5417" s="39"/>
      <c r="U5417" s="40"/>
      <c r="V5417" s="39"/>
      <c r="W5417" s="69"/>
      <c r="Y5417" t="s">
        <v>40</v>
      </c>
      <c r="AA5417">
        <v>555548</v>
      </c>
      <c r="AB5417" s="46" t="b">
        <v>0</v>
      </c>
      <c r="AD5417" s="8"/>
    </row>
    <row r="5418" ht="14.25" customHeight="1">
      <c r="A5418" s="38">
        <v>324</v>
      </c>
      <c r="B5418" s="46" t="s">
        <v>3477</v>
      </c>
      <c r="C5418" s="46" t="s">
        <v>5956</v>
      </c>
      <c r="D5418" s="46" t="s">
        <v>5950</v>
      </c>
      <c r="E5418" s="46" t="s">
        <v>5951</v>
      </c>
      <c r="F5418" s="41" t="s">
        <v>695</v>
      </c>
      <c r="G5418" s="41" t="s">
        <v>696</v>
      </c>
      <c r="H5418" s="65">
        <v>0.02</v>
      </c>
      <c r="I5418" t="s">
        <v>431</v>
      </c>
      <c r="K5418" s="46" t="s">
        <v>43</v>
      </c>
      <c r="L5418" s="46" t="str">
        <f>((I5418&amp;A5418)&amp;"-")&amp;B5418</f>
        <v>ONSC324-B</v>
      </c>
      <c r="M5418" t="s">
        <v>39</v>
      </c>
      <c r="N5418" s="40"/>
      <c r="O5418" s="40"/>
      <c r="P5418" s="40"/>
      <c r="Q5418" s="40"/>
      <c r="R5418" s="39"/>
      <c r="S5418" s="39"/>
      <c r="T5418" s="39"/>
      <c r="U5418" s="40"/>
      <c r="V5418" s="39"/>
      <c r="W5418" s="69"/>
      <c r="Y5418" t="s">
        <v>40</v>
      </c>
      <c r="AA5418">
        <v>555548</v>
      </c>
      <c r="AB5418" s="46" t="b">
        <v>0</v>
      </c>
      <c r="AD5418" s="8"/>
    </row>
    <row r="5419" ht="14.25" customHeight="1">
      <c r="A5419" s="38">
        <v>324</v>
      </c>
      <c r="B5419" s="46" t="s">
        <v>2591</v>
      </c>
      <c r="C5419" s="46" t="s">
        <v>5956</v>
      </c>
      <c r="D5419" s="46" t="s">
        <v>5950</v>
      </c>
      <c r="E5419" s="46" t="s">
        <v>5951</v>
      </c>
      <c r="F5419" s="41" t="s">
        <v>434</v>
      </c>
      <c r="G5419" s="41" t="s">
        <v>435</v>
      </c>
      <c r="H5419" s="65">
        <v>0.086</v>
      </c>
      <c r="I5419" t="s">
        <v>431</v>
      </c>
      <c r="K5419" s="46" t="s">
        <v>43</v>
      </c>
      <c r="L5419" s="46" t="str">
        <f>((I5419&amp;A5419)&amp;"-")&amp;B5419</f>
        <v>ONSC324-C</v>
      </c>
      <c r="M5419" t="s">
        <v>39</v>
      </c>
      <c r="N5419" s="40"/>
      <c r="O5419" s="40"/>
      <c r="P5419" s="40"/>
      <c r="Q5419" s="40"/>
      <c r="R5419" s="39"/>
      <c r="S5419" s="39"/>
      <c r="T5419" s="39"/>
      <c r="U5419" s="40"/>
      <c r="V5419" s="39"/>
      <c r="W5419" s="69"/>
      <c r="Y5419" t="s">
        <v>40</v>
      </c>
      <c r="AA5419">
        <v>555548</v>
      </c>
      <c r="AB5419" s="46" t="b">
        <v>0</v>
      </c>
      <c r="AD5419" s="8"/>
    </row>
    <row r="5420" ht="14.25" customHeight="1">
      <c r="A5420" s="38">
        <v>1287</v>
      </c>
      <c r="B5420" s="46" t="s">
        <v>53</v>
      </c>
      <c r="C5420" s="46" t="s">
        <v>45</v>
      </c>
      <c r="D5420" s="46" t="s">
        <v>5957</v>
      </c>
      <c r="E5420" s="46" t="s">
        <v>5958</v>
      </c>
      <c r="F5420" t="s">
        <v>48</v>
      </c>
      <c r="G5420" s="46" t="s">
        <v>49</v>
      </c>
      <c r="H5420">
        <v>0.005370317964</v>
      </c>
      <c r="I5420" t="s">
        <v>37</v>
      </c>
      <c r="L5420" t="s">
        <v>50</v>
      </c>
      <c r="M5420" t="s">
        <v>39</v>
      </c>
      <c r="N5420" s="40"/>
      <c r="O5420" s="40"/>
      <c r="P5420" s="40"/>
      <c r="Q5420" s="40"/>
      <c r="R5420" s="39"/>
      <c r="S5420" s="39"/>
      <c r="T5420" s="39"/>
      <c r="U5420" s="40"/>
      <c r="V5420" s="39"/>
      <c r="W5420" s="69"/>
      <c r="Y5420" t="s">
        <v>40</v>
      </c>
      <c r="AA5420">
        <v>120185</v>
      </c>
      <c r="AB5420" s="46" t="b">
        <v>0</v>
      </c>
      <c r="AD5420" s="8"/>
    </row>
    <row r="5421" ht="14.25" customHeight="1">
      <c r="A5421" s="38">
        <v>1185</v>
      </c>
      <c r="B5421" s="46" t="s">
        <v>5959</v>
      </c>
      <c r="C5421" s="46" t="s">
        <v>577</v>
      </c>
      <c r="D5421" s="11" t="s">
        <v>5960</v>
      </c>
      <c r="E5421" s="11" t="s">
        <v>5961</v>
      </c>
      <c r="F5421" s="7" t="s">
        <v>485</v>
      </c>
      <c r="G5421" s="7" t="s">
        <v>665</v>
      </c>
      <c r="H5421">
        <v>0.001</v>
      </c>
      <c r="I5421" s="46" t="s">
        <v>37</v>
      </c>
      <c r="K5421" s="46"/>
      <c r="L5421" t="s">
        <v>5962</v>
      </c>
      <c r="M5421" t="s">
        <v>39</v>
      </c>
      <c r="N5421" s="40"/>
      <c r="O5421" s="40"/>
      <c r="P5421" s="40"/>
      <c r="Q5421" s="40"/>
      <c r="R5421" s="39"/>
      <c r="S5421" s="39"/>
      <c r="T5421" s="39"/>
      <c r="U5421" s="40"/>
      <c r="V5421" s="39"/>
      <c r="W5421" s="69"/>
      <c r="Y5421" t="s">
        <v>40</v>
      </c>
      <c r="AA5421">
        <v>24722</v>
      </c>
      <c r="AB5421" s="46" t="b">
        <f>if((W5421=""),false,true)</f>
        <v>0</v>
      </c>
      <c r="AD5421" s="8"/>
    </row>
    <row r="5422" ht="14.25" customHeight="1">
      <c r="A5422" s="38">
        <v>1185</v>
      </c>
      <c r="B5422" s="46" t="s">
        <v>5959</v>
      </c>
      <c r="C5422" s="46" t="s">
        <v>577</v>
      </c>
      <c r="D5422" s="11" t="s">
        <v>5960</v>
      </c>
      <c r="E5422" s="11" t="s">
        <v>5961</v>
      </c>
      <c r="F5422" s="7" t="s">
        <v>586</v>
      </c>
      <c r="G5422" s="7" t="s">
        <v>587</v>
      </c>
      <c r="H5422">
        <v>0.0092</v>
      </c>
      <c r="I5422" s="46" t="s">
        <v>37</v>
      </c>
      <c r="K5422" s="46"/>
      <c r="L5422" t="s">
        <v>5962</v>
      </c>
      <c r="M5422" t="s">
        <v>39</v>
      </c>
      <c r="N5422" s="40"/>
      <c r="O5422" s="40"/>
      <c r="P5422" s="40"/>
      <c r="Q5422" s="40"/>
      <c r="R5422" s="39"/>
      <c r="S5422" s="39"/>
      <c r="T5422" s="39"/>
      <c r="U5422" s="40"/>
      <c r="V5422" s="39"/>
      <c r="W5422" s="69"/>
      <c r="Y5422" t="s">
        <v>40</v>
      </c>
      <c r="AA5422">
        <v>24722</v>
      </c>
      <c r="AB5422" s="46" t="b">
        <f>if((W5422=""),false,true)</f>
        <v>0</v>
      </c>
      <c r="AD5422" s="8"/>
    </row>
    <row r="5423" ht="14.25" customHeight="1">
      <c r="A5423" s="38">
        <v>1185</v>
      </c>
      <c r="B5423" s="46" t="s">
        <v>5959</v>
      </c>
      <c r="C5423" s="46" t="s">
        <v>577</v>
      </c>
      <c r="D5423" s="11" t="s">
        <v>5960</v>
      </c>
      <c r="E5423" s="11" t="s">
        <v>5961</v>
      </c>
      <c r="F5423" s="7" t="s">
        <v>689</v>
      </c>
      <c r="G5423" s="7" t="s">
        <v>690</v>
      </c>
      <c r="H5423">
        <v>0.079</v>
      </c>
      <c r="I5423" s="46" t="s">
        <v>37</v>
      </c>
      <c r="K5423" s="46"/>
      <c r="L5423" t="s">
        <v>5962</v>
      </c>
      <c r="M5423" t="s">
        <v>39</v>
      </c>
      <c r="N5423" s="40"/>
      <c r="O5423" s="40"/>
      <c r="P5423" s="40"/>
      <c r="Q5423" s="40"/>
      <c r="R5423" s="39"/>
      <c r="S5423" s="39"/>
      <c r="T5423" s="39"/>
      <c r="U5423" s="40"/>
      <c r="V5423" s="39"/>
      <c r="W5423" s="69"/>
      <c r="Y5423" t="s">
        <v>40</v>
      </c>
      <c r="AA5423">
        <v>24722</v>
      </c>
      <c r="AB5423" s="46" t="b">
        <f>if((W5423=""),false,true)</f>
        <v>0</v>
      </c>
      <c r="AD5423" s="8"/>
    </row>
    <row r="5424" ht="14.25" customHeight="1">
      <c r="A5424" s="38">
        <v>1185</v>
      </c>
      <c r="B5424" s="46" t="s">
        <v>5959</v>
      </c>
      <c r="C5424" s="46" t="s">
        <v>577</v>
      </c>
      <c r="D5424" s="11" t="s">
        <v>5960</v>
      </c>
      <c r="E5424" s="11" t="s">
        <v>5961</v>
      </c>
      <c r="F5424" s="7" t="s">
        <v>691</v>
      </c>
      <c r="G5424" s="7" t="s">
        <v>692</v>
      </c>
      <c r="H5424">
        <v>0.018</v>
      </c>
      <c r="I5424" s="46" t="s">
        <v>37</v>
      </c>
      <c r="K5424" s="46"/>
      <c r="L5424" t="s">
        <v>5962</v>
      </c>
      <c r="M5424" t="s">
        <v>39</v>
      </c>
      <c r="N5424" s="40"/>
      <c r="O5424" s="40"/>
      <c r="P5424" s="40"/>
      <c r="Q5424" s="40"/>
      <c r="R5424" s="39"/>
      <c r="S5424" s="39"/>
      <c r="T5424" s="39"/>
      <c r="U5424" s="40"/>
      <c r="V5424" s="39"/>
      <c r="W5424" s="69"/>
      <c r="Y5424" t="s">
        <v>40</v>
      </c>
      <c r="AA5424">
        <v>24722</v>
      </c>
      <c r="AB5424" s="46" t="b">
        <f>if((W5424=""),false,true)</f>
        <v>0</v>
      </c>
      <c r="AD5424" s="8"/>
    </row>
    <row r="5425" ht="14.25" customHeight="1">
      <c r="A5425" s="38">
        <v>1185</v>
      </c>
      <c r="B5425" s="46" t="s">
        <v>5959</v>
      </c>
      <c r="C5425" s="46" t="s">
        <v>577</v>
      </c>
      <c r="D5425" s="11" t="s">
        <v>5960</v>
      </c>
      <c r="E5425" s="11" t="s">
        <v>5961</v>
      </c>
      <c r="F5425" s="7" t="s">
        <v>1123</v>
      </c>
      <c r="G5425" s="7" t="s">
        <v>1124</v>
      </c>
      <c r="H5425">
        <v>0.005</v>
      </c>
      <c r="I5425" s="46" t="s">
        <v>37</v>
      </c>
      <c r="K5425" s="46"/>
      <c r="L5425" t="s">
        <v>5962</v>
      </c>
      <c r="M5425" t="s">
        <v>39</v>
      </c>
      <c r="N5425" s="40"/>
      <c r="O5425" s="40"/>
      <c r="P5425" s="40"/>
      <c r="Q5425" s="40"/>
      <c r="R5425" s="39"/>
      <c r="S5425" s="39"/>
      <c r="T5425" s="39"/>
      <c r="U5425" s="40"/>
      <c r="V5425" s="39"/>
      <c r="W5425" s="69"/>
      <c r="Y5425" t="s">
        <v>40</v>
      </c>
      <c r="AA5425">
        <v>24722</v>
      </c>
      <c r="AB5425" s="46" t="b">
        <f>if((W5425=""),false,true)</f>
        <v>0</v>
      </c>
      <c r="AD5425" s="8"/>
    </row>
    <row r="5426" ht="14.25" customHeight="1">
      <c r="A5426" s="38">
        <v>1185</v>
      </c>
      <c r="B5426" s="46" t="s">
        <v>5959</v>
      </c>
      <c r="C5426" s="46" t="s">
        <v>577</v>
      </c>
      <c r="D5426" s="11" t="s">
        <v>5960</v>
      </c>
      <c r="E5426" s="11" t="s">
        <v>5961</v>
      </c>
      <c r="F5426" s="7" t="s">
        <v>1603</v>
      </c>
      <c r="G5426" s="7" t="s">
        <v>1604</v>
      </c>
      <c r="H5426">
        <v>0.21</v>
      </c>
      <c r="I5426" s="46" t="s">
        <v>37</v>
      </c>
      <c r="K5426" s="46"/>
      <c r="L5426" t="s">
        <v>5962</v>
      </c>
      <c r="M5426" t="s">
        <v>39</v>
      </c>
      <c r="N5426" s="40"/>
      <c r="O5426" s="40"/>
      <c r="P5426" s="40"/>
      <c r="Q5426" s="40"/>
      <c r="R5426" s="39"/>
      <c r="S5426" s="39"/>
      <c r="T5426" s="39"/>
      <c r="U5426" s="40"/>
      <c r="V5426" s="39"/>
      <c r="W5426" s="69"/>
      <c r="Y5426" t="s">
        <v>40</v>
      </c>
      <c r="AA5426">
        <v>24722</v>
      </c>
      <c r="AB5426" s="46" t="b">
        <f>if((W5426=""),false,true)</f>
        <v>0</v>
      </c>
      <c r="AD5426" s="8"/>
    </row>
    <row r="5427" ht="14.25" customHeight="1">
      <c r="A5427" s="38">
        <v>1185</v>
      </c>
      <c r="B5427" s="46" t="s">
        <v>5959</v>
      </c>
      <c r="C5427" s="46" t="s">
        <v>577</v>
      </c>
      <c r="D5427" s="11" t="s">
        <v>5960</v>
      </c>
      <c r="E5427" s="11" t="s">
        <v>5961</v>
      </c>
      <c r="F5427" s="7" t="s">
        <v>695</v>
      </c>
      <c r="G5427" s="7" t="s">
        <v>696</v>
      </c>
      <c r="H5427">
        <v>0.00067</v>
      </c>
      <c r="I5427" s="46" t="s">
        <v>37</v>
      </c>
      <c r="K5427" s="46"/>
      <c r="L5427" t="s">
        <v>5962</v>
      </c>
      <c r="M5427" t="s">
        <v>39</v>
      </c>
      <c r="N5427" s="40"/>
      <c r="O5427" s="40"/>
      <c r="P5427" s="40"/>
      <c r="Q5427" s="40"/>
      <c r="R5427" s="39"/>
      <c r="S5427" s="39"/>
      <c r="T5427" s="39"/>
      <c r="U5427" s="40"/>
      <c r="V5427" s="39"/>
      <c r="W5427" s="69"/>
      <c r="Y5427" t="s">
        <v>40</v>
      </c>
      <c r="AA5427">
        <v>24722</v>
      </c>
      <c r="AB5427" s="46" t="b">
        <f>if((W5427=""),false,true)</f>
        <v>0</v>
      </c>
      <c r="AD5427" s="8"/>
    </row>
    <row r="5428" ht="14.25" customHeight="1">
      <c r="A5428" s="38">
        <v>1185</v>
      </c>
      <c r="B5428" s="46" t="s">
        <v>5959</v>
      </c>
      <c r="C5428" s="46" t="s">
        <v>577</v>
      </c>
      <c r="D5428" s="11" t="s">
        <v>5960</v>
      </c>
      <c r="E5428" s="11" t="s">
        <v>5961</v>
      </c>
      <c r="F5428" s="7" t="s">
        <v>1108</v>
      </c>
      <c r="G5428" s="7" t="s">
        <v>1109</v>
      </c>
      <c r="H5428">
        <v>0.056</v>
      </c>
      <c r="I5428" s="46" t="s">
        <v>37</v>
      </c>
      <c r="K5428" s="46"/>
      <c r="L5428" t="s">
        <v>5962</v>
      </c>
      <c r="M5428" t="s">
        <v>39</v>
      </c>
      <c r="N5428" s="40"/>
      <c r="O5428" s="40"/>
      <c r="P5428" s="40"/>
      <c r="Q5428" s="40"/>
      <c r="R5428" s="39"/>
      <c r="S5428" s="39"/>
      <c r="T5428" s="39"/>
      <c r="U5428" s="40"/>
      <c r="V5428" s="39"/>
      <c r="W5428" s="69"/>
      <c r="Y5428" t="s">
        <v>40</v>
      </c>
      <c r="AA5428">
        <v>24722</v>
      </c>
      <c r="AB5428" s="46" t="b">
        <f>if((W5428=""),false,true)</f>
        <v>0</v>
      </c>
      <c r="AD5428" s="8"/>
    </row>
    <row r="5429" ht="14.25" customHeight="1">
      <c r="A5429" s="38">
        <v>1185</v>
      </c>
      <c r="B5429" s="46" t="s">
        <v>5959</v>
      </c>
      <c r="C5429" s="46" t="s">
        <v>577</v>
      </c>
      <c r="D5429" s="11" t="s">
        <v>5960</v>
      </c>
      <c r="E5429" s="11" t="s">
        <v>5961</v>
      </c>
      <c r="F5429" s="7" t="s">
        <v>1281</v>
      </c>
      <c r="G5429" s="7" t="s">
        <v>2411</v>
      </c>
      <c r="H5429">
        <v>0.048</v>
      </c>
      <c r="I5429" s="46" t="s">
        <v>37</v>
      </c>
      <c r="K5429" s="46"/>
      <c r="L5429" t="s">
        <v>5962</v>
      </c>
      <c r="M5429" t="s">
        <v>39</v>
      </c>
      <c r="N5429" s="40"/>
      <c r="O5429" s="40"/>
      <c r="P5429" s="40"/>
      <c r="Q5429" s="40"/>
      <c r="R5429" s="39"/>
      <c r="S5429" s="39"/>
      <c r="T5429" s="39"/>
      <c r="U5429" s="40"/>
      <c r="V5429" s="39"/>
      <c r="W5429" s="69"/>
      <c r="Y5429" t="s">
        <v>40</v>
      </c>
      <c r="AA5429">
        <v>24722</v>
      </c>
      <c r="AB5429" s="46" t="b">
        <f>if((W5429=""),false,true)</f>
        <v>0</v>
      </c>
      <c r="AD5429" s="8"/>
    </row>
    <row r="5430" ht="14.25" customHeight="1">
      <c r="A5430" s="38">
        <v>1185</v>
      </c>
      <c r="B5430" s="46" t="s">
        <v>5959</v>
      </c>
      <c r="C5430" s="46" t="s">
        <v>577</v>
      </c>
      <c r="D5430" s="11" t="s">
        <v>5960</v>
      </c>
      <c r="E5430" s="11" t="s">
        <v>5961</v>
      </c>
      <c r="F5430" s="46" t="s">
        <v>429</v>
      </c>
      <c r="G5430" s="7" t="s">
        <v>590</v>
      </c>
      <c r="H5430">
        <v>0.00089</v>
      </c>
      <c r="I5430" s="46" t="s">
        <v>37</v>
      </c>
      <c r="K5430" s="46"/>
      <c r="L5430" t="s">
        <v>5962</v>
      </c>
      <c r="M5430" t="s">
        <v>39</v>
      </c>
      <c r="N5430" s="40"/>
      <c r="O5430" s="40"/>
      <c r="P5430" s="40"/>
      <c r="Q5430" s="40"/>
      <c r="R5430" s="39"/>
      <c r="S5430" s="39"/>
      <c r="T5430" s="39"/>
      <c r="U5430" s="40"/>
      <c r="V5430" s="39"/>
      <c r="W5430" s="69"/>
      <c r="Y5430" t="s">
        <v>40</v>
      </c>
      <c r="AA5430">
        <v>24722</v>
      </c>
      <c r="AB5430" s="46" t="b">
        <f>if((W5430=""),false,true)</f>
        <v>0</v>
      </c>
      <c r="AD5430" s="8"/>
    </row>
    <row r="5431" ht="14.25" customHeight="1">
      <c r="A5431" s="38">
        <v>1185</v>
      </c>
      <c r="B5431" s="46" t="s">
        <v>5959</v>
      </c>
      <c r="C5431" s="46" t="s">
        <v>577</v>
      </c>
      <c r="D5431" s="11" t="s">
        <v>5960</v>
      </c>
      <c r="E5431" s="11" t="s">
        <v>5961</v>
      </c>
      <c r="F5431" s="7" t="s">
        <v>591</v>
      </c>
      <c r="G5431" s="7" t="s">
        <v>592</v>
      </c>
      <c r="H5431">
        <v>0.01</v>
      </c>
      <c r="I5431" s="46" t="s">
        <v>37</v>
      </c>
      <c r="K5431" s="46"/>
      <c r="L5431" t="s">
        <v>5962</v>
      </c>
      <c r="M5431" t="s">
        <v>39</v>
      </c>
      <c r="N5431" s="40"/>
      <c r="O5431" s="40"/>
      <c r="P5431" s="40"/>
      <c r="Q5431" s="40"/>
      <c r="R5431" s="39"/>
      <c r="S5431" s="39"/>
      <c r="T5431" s="39"/>
      <c r="U5431" s="40"/>
      <c r="V5431" s="39"/>
      <c r="W5431" s="69"/>
      <c r="Y5431" t="s">
        <v>40</v>
      </c>
      <c r="AA5431">
        <v>24722</v>
      </c>
      <c r="AB5431" s="46" t="b">
        <f>if((W5431=""),false,true)</f>
        <v>0</v>
      </c>
      <c r="AD5431" s="8"/>
    </row>
    <row r="5432" ht="14.25" customHeight="1">
      <c r="A5432" s="38">
        <v>1185</v>
      </c>
      <c r="B5432" s="46" t="s">
        <v>5959</v>
      </c>
      <c r="C5432" s="46" t="s">
        <v>577</v>
      </c>
      <c r="D5432" s="11" t="s">
        <v>5960</v>
      </c>
      <c r="E5432" s="11" t="s">
        <v>5961</v>
      </c>
      <c r="F5432" s="7" t="s">
        <v>5963</v>
      </c>
      <c r="G5432" s="7" t="s">
        <v>5964</v>
      </c>
      <c r="H5432">
        <v>1.06</v>
      </c>
      <c r="I5432" s="46" t="s">
        <v>37</v>
      </c>
      <c r="K5432" s="46"/>
      <c r="L5432" t="s">
        <v>5962</v>
      </c>
      <c r="M5432" t="s">
        <v>39</v>
      </c>
      <c r="N5432" s="40"/>
      <c r="O5432" s="40"/>
      <c r="P5432" s="40"/>
      <c r="Q5432" s="40"/>
      <c r="R5432" s="39"/>
      <c r="S5432" s="39"/>
      <c r="T5432" s="39"/>
      <c r="U5432" s="40"/>
      <c r="V5432" s="39"/>
      <c r="W5432" s="69"/>
      <c r="Y5432" t="s">
        <v>40</v>
      </c>
      <c r="AA5432">
        <v>24722</v>
      </c>
      <c r="AB5432" s="46" t="b">
        <f>if((W5432=""),false,true)</f>
        <v>0</v>
      </c>
      <c r="AD5432" s="8"/>
    </row>
    <row r="5433" ht="14.25" customHeight="1">
      <c r="A5433" s="38">
        <v>1185</v>
      </c>
      <c r="B5433" s="46" t="s">
        <v>5959</v>
      </c>
      <c r="C5433" s="46" t="s">
        <v>577</v>
      </c>
      <c r="D5433" s="11" t="s">
        <v>5960</v>
      </c>
      <c r="E5433" s="11" t="s">
        <v>5961</v>
      </c>
      <c r="F5433" s="7" t="s">
        <v>434</v>
      </c>
      <c r="G5433" s="7" t="s">
        <v>593</v>
      </c>
      <c r="H5433">
        <v>0.001</v>
      </c>
      <c r="I5433" s="46" t="s">
        <v>37</v>
      </c>
      <c r="K5433" s="46"/>
      <c r="L5433" t="s">
        <v>5962</v>
      </c>
      <c r="M5433" t="s">
        <v>39</v>
      </c>
      <c r="N5433" s="40"/>
      <c r="O5433" s="40"/>
      <c r="P5433" s="40"/>
      <c r="Q5433" s="40"/>
      <c r="R5433" s="39"/>
      <c r="S5433" s="39"/>
      <c r="T5433" s="39"/>
      <c r="U5433" s="40"/>
      <c r="V5433" s="39"/>
      <c r="W5433" s="69"/>
      <c r="Y5433" t="s">
        <v>40</v>
      </c>
      <c r="AA5433">
        <v>24722</v>
      </c>
      <c r="AB5433" s="46" t="b">
        <f>if((W5433=""),false,true)</f>
        <v>0</v>
      </c>
      <c r="AD5433" s="8"/>
    </row>
    <row r="5434" ht="14.25" customHeight="1">
      <c r="A5434" s="38">
        <v>1185</v>
      </c>
      <c r="B5434" s="46" t="s">
        <v>5959</v>
      </c>
      <c r="C5434" s="46" t="s">
        <v>577</v>
      </c>
      <c r="D5434" s="11" t="s">
        <v>5960</v>
      </c>
      <c r="E5434" s="11" t="s">
        <v>5961</v>
      </c>
      <c r="F5434" s="7" t="s">
        <v>1607</v>
      </c>
      <c r="G5434" s="7" t="s">
        <v>1608</v>
      </c>
      <c r="H5434">
        <v>0.047</v>
      </c>
      <c r="I5434" s="46" t="s">
        <v>37</v>
      </c>
      <c r="K5434" s="46"/>
      <c r="L5434" t="s">
        <v>5962</v>
      </c>
      <c r="M5434" t="s">
        <v>39</v>
      </c>
      <c r="N5434" s="40"/>
      <c r="O5434" s="40"/>
      <c r="P5434" s="40"/>
      <c r="Q5434" s="40"/>
      <c r="R5434" s="39"/>
      <c r="S5434" s="39"/>
      <c r="T5434" s="39"/>
      <c r="U5434" s="40"/>
      <c r="V5434" s="39"/>
      <c r="W5434" s="69"/>
      <c r="Y5434" t="s">
        <v>40</v>
      </c>
      <c r="AA5434">
        <v>24722</v>
      </c>
      <c r="AB5434" s="46" t="b">
        <f>if((W5434=""),false,true)</f>
        <v>0</v>
      </c>
      <c r="AD5434" s="8"/>
    </row>
    <row r="5435" ht="14.25" customHeight="1">
      <c r="A5435" s="38">
        <v>1185</v>
      </c>
      <c r="B5435" s="46" t="s">
        <v>5959</v>
      </c>
      <c r="C5435" s="46" t="s">
        <v>577</v>
      </c>
      <c r="D5435" s="11" t="s">
        <v>5960</v>
      </c>
      <c r="E5435" s="11" t="s">
        <v>5961</v>
      </c>
      <c r="F5435" s="7" t="s">
        <v>5965</v>
      </c>
      <c r="G5435" s="7" t="s">
        <v>5966</v>
      </c>
      <c r="H5435">
        <v>0.12</v>
      </c>
      <c r="I5435" s="46" t="s">
        <v>37</v>
      </c>
      <c r="K5435" s="46"/>
      <c r="L5435" t="s">
        <v>5962</v>
      </c>
      <c r="M5435" t="s">
        <v>39</v>
      </c>
      <c r="N5435" s="40"/>
      <c r="O5435" s="40"/>
      <c r="P5435" s="40"/>
      <c r="Q5435" s="40"/>
      <c r="R5435" s="39"/>
      <c r="S5435" s="39"/>
      <c r="T5435" s="39"/>
      <c r="U5435" s="40"/>
      <c r="V5435" s="39"/>
      <c r="W5435" s="69"/>
      <c r="Y5435" t="s">
        <v>40</v>
      </c>
      <c r="AA5435">
        <v>24722</v>
      </c>
      <c r="AB5435" s="46" t="b">
        <f>if((W5435=""),false,true)</f>
        <v>0</v>
      </c>
      <c r="AD5435" s="8"/>
    </row>
    <row r="5436" ht="14.25" customHeight="1">
      <c r="A5436" s="38">
        <v>1185</v>
      </c>
      <c r="B5436" s="46" t="s">
        <v>5959</v>
      </c>
      <c r="C5436" s="46" t="s">
        <v>577</v>
      </c>
      <c r="D5436" s="11" t="s">
        <v>5960</v>
      </c>
      <c r="E5436" s="11" t="s">
        <v>5961</v>
      </c>
      <c r="F5436" s="7" t="s">
        <v>238</v>
      </c>
      <c r="G5436" s="7" t="s">
        <v>1365</v>
      </c>
      <c r="H5436">
        <v>0.022</v>
      </c>
      <c r="I5436" s="46" t="s">
        <v>37</v>
      </c>
      <c r="K5436" s="46"/>
      <c r="L5436" t="s">
        <v>5962</v>
      </c>
      <c r="M5436" t="s">
        <v>39</v>
      </c>
      <c r="N5436" s="40"/>
      <c r="O5436" s="40"/>
      <c r="P5436" s="40"/>
      <c r="Q5436" s="40"/>
      <c r="R5436" s="39"/>
      <c r="S5436" s="39"/>
      <c r="T5436" s="39"/>
      <c r="U5436" s="40"/>
      <c r="V5436" s="39"/>
      <c r="W5436" s="69"/>
      <c r="Y5436" t="s">
        <v>40</v>
      </c>
      <c r="AA5436">
        <v>24722</v>
      </c>
      <c r="AB5436" s="46" t="b">
        <f>if((W5436=""),false,true)</f>
        <v>0</v>
      </c>
      <c r="AD5436" s="8"/>
    </row>
    <row r="5437" ht="14.25" customHeight="1">
      <c r="A5437" s="38">
        <v>1261</v>
      </c>
      <c r="B5437" s="46" t="s">
        <v>5967</v>
      </c>
      <c r="C5437" s="46" t="s">
        <v>577</v>
      </c>
      <c r="D5437" s="11" t="s">
        <v>5960</v>
      </c>
      <c r="E5437" s="11" t="s">
        <v>5961</v>
      </c>
      <c r="F5437" s="7" t="s">
        <v>5968</v>
      </c>
      <c r="G5437" s="7" t="s">
        <v>5969</v>
      </c>
      <c r="H5437">
        <v>0.29</v>
      </c>
      <c r="I5437" s="46" t="s">
        <v>37</v>
      </c>
      <c r="K5437" s="46"/>
      <c r="L5437" t="s">
        <v>5970</v>
      </c>
      <c r="M5437" t="s">
        <v>39</v>
      </c>
      <c r="N5437" s="40"/>
      <c r="O5437" s="40"/>
      <c r="P5437" s="40"/>
      <c r="Q5437" s="40"/>
      <c r="R5437" s="39"/>
      <c r="S5437" s="39"/>
      <c r="T5437" s="39"/>
      <c r="U5437" s="40"/>
      <c r="V5437" s="39"/>
      <c r="W5437" s="69"/>
      <c r="Y5437" t="s">
        <v>40</v>
      </c>
      <c r="AA5437">
        <v>24722</v>
      </c>
      <c r="AB5437" s="46" t="b">
        <f>if((W5437=""),false,true)</f>
        <v>0</v>
      </c>
      <c r="AD5437" s="8"/>
    </row>
    <row r="5438" ht="14.25" customHeight="1">
      <c r="A5438" s="38">
        <v>1261</v>
      </c>
      <c r="B5438" s="46" t="s">
        <v>5967</v>
      </c>
      <c r="C5438" s="46" t="s">
        <v>577</v>
      </c>
      <c r="D5438" s="11" t="s">
        <v>5960</v>
      </c>
      <c r="E5438" s="11" t="s">
        <v>5961</v>
      </c>
      <c r="F5438" s="7" t="s">
        <v>1763</v>
      </c>
      <c r="G5438" s="7" t="s">
        <v>5971</v>
      </c>
      <c r="H5438">
        <v>0.163</v>
      </c>
      <c r="I5438" s="46" t="s">
        <v>37</v>
      </c>
      <c r="K5438" s="46"/>
      <c r="L5438" t="s">
        <v>5970</v>
      </c>
      <c r="M5438" t="s">
        <v>39</v>
      </c>
      <c r="N5438" s="40"/>
      <c r="O5438" s="40"/>
      <c r="P5438" s="40"/>
      <c r="Q5438" s="40"/>
      <c r="R5438" s="39"/>
      <c r="S5438" s="39"/>
      <c r="T5438" s="39"/>
      <c r="U5438" s="40"/>
      <c r="V5438" s="39"/>
      <c r="W5438" s="69"/>
      <c r="Y5438" t="s">
        <v>40</v>
      </c>
      <c r="AA5438">
        <v>24722</v>
      </c>
      <c r="AB5438" s="46" t="b">
        <f>if((W5438=""),false,true)</f>
        <v>0</v>
      </c>
      <c r="AD5438" s="8"/>
    </row>
    <row r="5439" ht="14.25" customHeight="1">
      <c r="A5439" s="38">
        <v>1261</v>
      </c>
      <c r="B5439" s="46" t="s">
        <v>5967</v>
      </c>
      <c r="C5439" s="46" t="s">
        <v>577</v>
      </c>
      <c r="D5439" s="11" t="s">
        <v>5960</v>
      </c>
      <c r="E5439" s="11" t="s">
        <v>5961</v>
      </c>
      <c r="F5439" s="7" t="s">
        <v>5972</v>
      </c>
      <c r="G5439" s="7" t="s">
        <v>5973</v>
      </c>
      <c r="H5439">
        <v>0.367</v>
      </c>
      <c r="I5439" s="46" t="s">
        <v>37</v>
      </c>
      <c r="K5439" s="46"/>
      <c r="L5439" t="s">
        <v>5970</v>
      </c>
      <c r="M5439" t="s">
        <v>39</v>
      </c>
      <c r="N5439" s="40"/>
      <c r="O5439" s="40"/>
      <c r="P5439" s="40"/>
      <c r="Q5439" s="40"/>
      <c r="R5439" s="39"/>
      <c r="S5439" s="39"/>
      <c r="T5439" s="39"/>
      <c r="U5439" s="40"/>
      <c r="V5439" s="39"/>
      <c r="W5439" s="69"/>
      <c r="Y5439" t="s">
        <v>40</v>
      </c>
      <c r="AA5439">
        <v>24722</v>
      </c>
      <c r="AB5439" s="46" t="b">
        <f>if((W5439=""),false,true)</f>
        <v>0</v>
      </c>
      <c r="AD5439" s="8"/>
    </row>
    <row r="5440" ht="14.25" customHeight="1">
      <c r="A5440" s="38">
        <v>1261</v>
      </c>
      <c r="B5440" s="46" t="s">
        <v>5967</v>
      </c>
      <c r="C5440" s="46" t="s">
        <v>577</v>
      </c>
      <c r="D5440" s="11" t="s">
        <v>5960</v>
      </c>
      <c r="E5440" s="11" t="s">
        <v>5961</v>
      </c>
      <c r="F5440" s="7" t="s">
        <v>5974</v>
      </c>
      <c r="G5440" s="7" t="s">
        <v>5975</v>
      </c>
      <c r="H5440">
        <v>0.314</v>
      </c>
      <c r="I5440" s="46" t="s">
        <v>37</v>
      </c>
      <c r="K5440" s="46"/>
      <c r="L5440" t="s">
        <v>5970</v>
      </c>
      <c r="M5440" t="s">
        <v>39</v>
      </c>
      <c r="N5440" s="40"/>
      <c r="O5440" s="40"/>
      <c r="P5440" s="40"/>
      <c r="Q5440" s="40"/>
      <c r="R5440" s="39"/>
      <c r="S5440" s="39"/>
      <c r="T5440" s="39"/>
      <c r="U5440" s="40"/>
      <c r="V5440" s="39"/>
      <c r="W5440" s="69"/>
      <c r="Y5440" t="s">
        <v>40</v>
      </c>
      <c r="AA5440">
        <v>24722</v>
      </c>
      <c r="AB5440" s="46" t="b">
        <f>if((W5440=""),false,true)</f>
        <v>0</v>
      </c>
      <c r="AD5440" s="8"/>
    </row>
    <row r="5441" ht="14.25" customHeight="1">
      <c r="A5441" s="38">
        <v>1261</v>
      </c>
      <c r="B5441" s="46" t="s">
        <v>5967</v>
      </c>
      <c r="C5441" s="46" t="s">
        <v>577</v>
      </c>
      <c r="D5441" s="11" t="s">
        <v>5960</v>
      </c>
      <c r="E5441" s="11" t="s">
        <v>5961</v>
      </c>
      <c r="F5441" s="7" t="s">
        <v>3781</v>
      </c>
      <c r="G5441" s="7" t="s">
        <v>3782</v>
      </c>
      <c r="H5441">
        <v>0.072</v>
      </c>
      <c r="I5441" s="46" t="s">
        <v>37</v>
      </c>
      <c r="K5441" s="46"/>
      <c r="L5441" t="s">
        <v>5970</v>
      </c>
      <c r="M5441" t="s">
        <v>39</v>
      </c>
      <c r="N5441" s="40"/>
      <c r="O5441" s="40"/>
      <c r="P5441" s="40"/>
      <c r="Q5441" s="40"/>
      <c r="R5441" s="39"/>
      <c r="S5441" s="39"/>
      <c r="T5441" s="39"/>
      <c r="U5441" s="40"/>
      <c r="V5441" s="39"/>
      <c r="W5441" s="69"/>
      <c r="Y5441" t="s">
        <v>40</v>
      </c>
      <c r="AA5441">
        <v>24722</v>
      </c>
      <c r="AB5441" s="46" t="b">
        <f>if((W5441=""),false,true)</f>
        <v>0</v>
      </c>
      <c r="AD5441" s="8"/>
    </row>
    <row r="5442" ht="14.25" customHeight="1">
      <c r="A5442" s="38">
        <v>1261</v>
      </c>
      <c r="B5442" s="46" t="s">
        <v>5967</v>
      </c>
      <c r="C5442" s="46" t="s">
        <v>577</v>
      </c>
      <c r="D5442" s="11" t="s">
        <v>5960</v>
      </c>
      <c r="E5442" s="11" t="s">
        <v>5961</v>
      </c>
      <c r="F5442" s="7" t="s">
        <v>3007</v>
      </c>
      <c r="G5442" s="7" t="s">
        <v>3008</v>
      </c>
      <c r="H5442">
        <v>0.222</v>
      </c>
      <c r="I5442" s="46" t="s">
        <v>37</v>
      </c>
      <c r="K5442" s="46"/>
      <c r="L5442" t="s">
        <v>5970</v>
      </c>
      <c r="M5442" t="s">
        <v>39</v>
      </c>
      <c r="N5442" s="40"/>
      <c r="O5442" s="40"/>
      <c r="P5442" s="40"/>
      <c r="Q5442" s="40"/>
      <c r="R5442" s="39"/>
      <c r="S5442" s="39"/>
      <c r="T5442" s="39"/>
      <c r="U5442" s="40"/>
      <c r="V5442" s="39"/>
      <c r="W5442" s="69"/>
      <c r="Y5442" t="s">
        <v>40</v>
      </c>
      <c r="AA5442">
        <v>24722</v>
      </c>
      <c r="AB5442" s="46" t="b">
        <f>if((W5442=""),false,true)</f>
        <v>0</v>
      </c>
      <c r="AD5442" s="8"/>
    </row>
    <row r="5443" ht="14.25" customHeight="1">
      <c r="A5443" s="38">
        <v>1261</v>
      </c>
      <c r="B5443" s="46" t="s">
        <v>5967</v>
      </c>
      <c r="C5443" s="46" t="s">
        <v>577</v>
      </c>
      <c r="D5443" s="11" t="s">
        <v>5960</v>
      </c>
      <c r="E5443" s="11" t="s">
        <v>5961</v>
      </c>
      <c r="F5443" s="7" t="s">
        <v>4972</v>
      </c>
      <c r="G5443" s="7" t="s">
        <v>5976</v>
      </c>
      <c r="H5443">
        <v>0.073</v>
      </c>
      <c r="I5443" s="46" t="s">
        <v>37</v>
      </c>
      <c r="K5443" s="46"/>
      <c r="L5443" t="s">
        <v>5970</v>
      </c>
      <c r="M5443" t="s">
        <v>39</v>
      </c>
      <c r="N5443" s="40"/>
      <c r="O5443" s="40"/>
      <c r="P5443" s="40"/>
      <c r="Q5443" s="40"/>
      <c r="R5443" s="39"/>
      <c r="S5443" s="39"/>
      <c r="T5443" s="39"/>
      <c r="U5443" s="40"/>
      <c r="V5443" s="39"/>
      <c r="W5443" s="69"/>
      <c r="Y5443" t="s">
        <v>40</v>
      </c>
      <c r="AA5443">
        <v>24722</v>
      </c>
      <c r="AB5443" s="46" t="b">
        <f>if((W5443=""),false,true)</f>
        <v>0</v>
      </c>
      <c r="AD5443" s="8"/>
    </row>
    <row r="5444" ht="14.25" customHeight="1">
      <c r="A5444" s="38">
        <v>1261</v>
      </c>
      <c r="B5444" s="46" t="s">
        <v>5967</v>
      </c>
      <c r="C5444" s="46" t="s">
        <v>577</v>
      </c>
      <c r="D5444" s="11" t="s">
        <v>5960</v>
      </c>
      <c r="E5444" s="11" t="s">
        <v>5961</v>
      </c>
      <c r="F5444" s="7" t="s">
        <v>1597</v>
      </c>
      <c r="G5444" s="7" t="s">
        <v>1598</v>
      </c>
      <c r="H5444">
        <v>0.12</v>
      </c>
      <c r="I5444" s="46" t="s">
        <v>37</v>
      </c>
      <c r="K5444" s="46"/>
      <c r="L5444" t="s">
        <v>5970</v>
      </c>
      <c r="M5444" t="s">
        <v>39</v>
      </c>
      <c r="N5444" s="40"/>
      <c r="O5444" s="40"/>
      <c r="P5444" s="40"/>
      <c r="Q5444" s="40"/>
      <c r="R5444" s="39"/>
      <c r="S5444" s="39"/>
      <c r="T5444" s="39"/>
      <c r="U5444" s="40"/>
      <c r="V5444" s="39"/>
      <c r="W5444" s="69"/>
      <c r="Y5444" t="s">
        <v>40</v>
      </c>
      <c r="AA5444">
        <v>24722</v>
      </c>
      <c r="AB5444" s="46" t="b">
        <f>if((W5444=""),false,true)</f>
        <v>0</v>
      </c>
      <c r="AD5444" s="8"/>
    </row>
    <row r="5445" ht="14.25" customHeight="1">
      <c r="A5445" s="38">
        <v>1261</v>
      </c>
      <c r="B5445" s="46" t="s">
        <v>5967</v>
      </c>
      <c r="C5445" s="46" t="s">
        <v>577</v>
      </c>
      <c r="D5445" s="11" t="s">
        <v>5960</v>
      </c>
      <c r="E5445" s="11" t="s">
        <v>5961</v>
      </c>
      <c r="F5445" s="7" t="s">
        <v>1599</v>
      </c>
      <c r="G5445" s="7" t="s">
        <v>1600</v>
      </c>
      <c r="H5445">
        <v>0.075</v>
      </c>
      <c r="I5445" s="46" t="s">
        <v>37</v>
      </c>
      <c r="K5445" s="46"/>
      <c r="L5445" t="s">
        <v>5970</v>
      </c>
      <c r="M5445" t="s">
        <v>39</v>
      </c>
      <c r="N5445" s="40"/>
      <c r="O5445" s="40"/>
      <c r="P5445" s="40"/>
      <c r="Q5445" s="40"/>
      <c r="R5445" s="39"/>
      <c r="S5445" s="39"/>
      <c r="T5445" s="39"/>
      <c r="U5445" s="40"/>
      <c r="V5445" s="39"/>
      <c r="W5445" s="69"/>
      <c r="Y5445" t="s">
        <v>40</v>
      </c>
      <c r="AA5445">
        <v>24722</v>
      </c>
      <c r="AB5445" s="46" t="b">
        <f>if((W5445=""),false,true)</f>
        <v>0</v>
      </c>
      <c r="AD5445" s="8"/>
    </row>
    <row r="5446" ht="14.25" customHeight="1">
      <c r="A5446" s="38">
        <v>1261</v>
      </c>
      <c r="B5446" s="46" t="s">
        <v>5967</v>
      </c>
      <c r="C5446" s="46" t="s">
        <v>577</v>
      </c>
      <c r="D5446" s="11" t="s">
        <v>5960</v>
      </c>
      <c r="E5446" s="11" t="s">
        <v>5961</v>
      </c>
      <c r="F5446" s="7" t="s">
        <v>3786</v>
      </c>
      <c r="G5446" s="7" t="s">
        <v>3787</v>
      </c>
      <c r="H5446">
        <v>0.194</v>
      </c>
      <c r="I5446" s="46" t="s">
        <v>37</v>
      </c>
      <c r="K5446" s="46"/>
      <c r="L5446" t="s">
        <v>5970</v>
      </c>
      <c r="M5446" t="s">
        <v>39</v>
      </c>
      <c r="N5446" s="40"/>
      <c r="O5446" s="40"/>
      <c r="P5446" s="40"/>
      <c r="Q5446" s="40"/>
      <c r="R5446" s="39"/>
      <c r="S5446" s="39"/>
      <c r="T5446" s="39"/>
      <c r="U5446" s="40"/>
      <c r="V5446" s="39"/>
      <c r="W5446" s="69"/>
      <c r="Y5446" t="s">
        <v>40</v>
      </c>
      <c r="AA5446">
        <v>24722</v>
      </c>
      <c r="AB5446" s="46" t="b">
        <f>if((W5446=""),false,true)</f>
        <v>0</v>
      </c>
      <c r="AD5446" s="8"/>
    </row>
    <row r="5447" ht="14.25" customHeight="1">
      <c r="A5447" s="38">
        <v>1261</v>
      </c>
      <c r="B5447" s="46" t="s">
        <v>5967</v>
      </c>
      <c r="C5447" s="46" t="s">
        <v>577</v>
      </c>
      <c r="D5447" s="11" t="s">
        <v>5960</v>
      </c>
      <c r="E5447" s="11" t="s">
        <v>5961</v>
      </c>
      <c r="F5447" s="7" t="s">
        <v>5977</v>
      </c>
      <c r="G5447" s="7" t="s">
        <v>5978</v>
      </c>
      <c r="H5447">
        <v>0.025</v>
      </c>
      <c r="I5447" s="46" t="s">
        <v>37</v>
      </c>
      <c r="K5447" s="46"/>
      <c r="L5447" t="s">
        <v>5970</v>
      </c>
      <c r="M5447" t="s">
        <v>39</v>
      </c>
      <c r="N5447" s="40"/>
      <c r="O5447" s="40"/>
      <c r="P5447" s="40"/>
      <c r="Q5447" s="40"/>
      <c r="R5447" s="39"/>
      <c r="S5447" s="39"/>
      <c r="T5447" s="39"/>
      <c r="U5447" s="40"/>
      <c r="V5447" s="39"/>
      <c r="W5447" s="69"/>
      <c r="Y5447" t="s">
        <v>40</v>
      </c>
      <c r="AA5447">
        <v>24722</v>
      </c>
      <c r="AB5447" s="46" t="b">
        <f>if((W5447=""),false,true)</f>
        <v>0</v>
      </c>
      <c r="AD5447" s="8"/>
    </row>
    <row r="5448" ht="14.25" customHeight="1">
      <c r="A5448" s="38">
        <v>1261</v>
      </c>
      <c r="B5448" s="46" t="s">
        <v>5967</v>
      </c>
      <c r="C5448" s="46" t="s">
        <v>577</v>
      </c>
      <c r="D5448" s="11" t="s">
        <v>5960</v>
      </c>
      <c r="E5448" s="11" t="s">
        <v>5961</v>
      </c>
      <c r="F5448" s="7" t="s">
        <v>5979</v>
      </c>
      <c r="G5448" s="7" t="s">
        <v>5980</v>
      </c>
      <c r="H5448">
        <v>0.71</v>
      </c>
      <c r="I5448" s="46" t="s">
        <v>37</v>
      </c>
      <c r="K5448" s="46"/>
      <c r="L5448" t="s">
        <v>5970</v>
      </c>
      <c r="M5448" t="s">
        <v>39</v>
      </c>
      <c r="N5448" s="40"/>
      <c r="O5448" s="40"/>
      <c r="P5448" s="40"/>
      <c r="Q5448" s="40"/>
      <c r="R5448" s="39"/>
      <c r="S5448" s="39"/>
      <c r="T5448" s="39"/>
      <c r="U5448" s="40"/>
      <c r="V5448" s="39"/>
      <c r="W5448" s="69"/>
      <c r="Y5448" t="s">
        <v>40</v>
      </c>
      <c r="AA5448">
        <v>24722</v>
      </c>
      <c r="AB5448" s="46" t="b">
        <f>if((W5448=""),false,true)</f>
        <v>0</v>
      </c>
      <c r="AD5448" s="8"/>
    </row>
    <row r="5449" ht="14.25" customHeight="1">
      <c r="A5449" s="38">
        <v>997</v>
      </c>
      <c r="B5449" s="44" t="s">
        <v>638</v>
      </c>
      <c r="C5449" s="46" t="s">
        <v>639</v>
      </c>
      <c r="D5449" s="46" t="s">
        <v>5981</v>
      </c>
      <c r="E5449" s="46" t="s">
        <v>5982</v>
      </c>
      <c r="F5449" s="5" t="s">
        <v>35</v>
      </c>
      <c r="G5449" s="5" t="s">
        <v>36</v>
      </c>
      <c r="H5449" s="65">
        <v>0.537031796</v>
      </c>
      <c r="I5449" t="s">
        <v>37</v>
      </c>
      <c r="K5449" s="47"/>
      <c r="L5449" s="47" t="str">
        <f>((I5449&amp;A5449)&amp;"-")&amp;B5449</f>
        <v>REF997-Kia Sepassi and Samuel H. Yalkowsky. Solubility Prediction in Octanol: A Technical Note. AAPS PharmSciTech 2006; 7 (1) Article 26</v>
      </c>
      <c r="M5449" t="s">
        <v>39</v>
      </c>
      <c r="N5449" s="71"/>
      <c r="O5449" s="71"/>
      <c r="P5449" s="71"/>
      <c r="Q5449" s="71"/>
      <c r="R5449" s="29"/>
      <c r="S5449" s="29"/>
      <c r="T5449" s="29"/>
      <c r="U5449" s="71"/>
      <c r="V5449" s="29"/>
      <c r="W5449" s="60"/>
      <c r="Y5449" t="s">
        <v>40</v>
      </c>
      <c r="AA5449">
        <v>551</v>
      </c>
      <c r="AB5449" t="b">
        <f>if((W5449=""),false,true)</f>
        <v>0</v>
      </c>
      <c r="AD5449" s="37"/>
    </row>
    <row r="5450" ht="14.25" customHeight="1">
      <c r="A5450" s="38">
        <v>1287</v>
      </c>
      <c r="B5450" s="46" t="s">
        <v>53</v>
      </c>
      <c r="C5450" s="46" t="s">
        <v>45</v>
      </c>
      <c r="D5450" s="46" t="s">
        <v>5981</v>
      </c>
      <c r="E5450" s="46" t="s">
        <v>5983</v>
      </c>
      <c r="F5450" t="s">
        <v>48</v>
      </c>
      <c r="G5450" s="46" t="s">
        <v>49</v>
      </c>
      <c r="H5450">
        <v>0.000025118864</v>
      </c>
      <c r="I5450" t="s">
        <v>37</v>
      </c>
      <c r="L5450" t="s">
        <v>50</v>
      </c>
      <c r="M5450" t="s">
        <v>39</v>
      </c>
      <c r="N5450" s="40"/>
      <c r="O5450" s="40"/>
      <c r="P5450" s="40"/>
      <c r="Q5450" s="40"/>
      <c r="R5450" s="39"/>
      <c r="S5450" s="39"/>
      <c r="T5450" s="39"/>
      <c r="U5450" s="40"/>
      <c r="V5450" s="39"/>
      <c r="W5450" s="69"/>
      <c r="Y5450" t="s">
        <v>40</v>
      </c>
      <c r="AA5450">
        <v>551</v>
      </c>
      <c r="AB5450" s="46" t="b">
        <v>0</v>
      </c>
      <c r="AD5450" s="8"/>
    </row>
    <row r="5451" ht="14.25" customHeight="1">
      <c r="A5451" s="38">
        <v>1287</v>
      </c>
      <c r="B5451" s="46" t="s">
        <v>174</v>
      </c>
      <c r="C5451" s="46" t="s">
        <v>45</v>
      </c>
      <c r="D5451" s="46" t="s">
        <v>5981</v>
      </c>
      <c r="E5451" s="46" t="s">
        <v>5983</v>
      </c>
      <c r="F5451" t="s">
        <v>48</v>
      </c>
      <c r="G5451" s="46" t="s">
        <v>49</v>
      </c>
      <c r="H5451">
        <v>0.000036307805</v>
      </c>
      <c r="I5451" t="s">
        <v>37</v>
      </c>
      <c r="L5451" t="s">
        <v>50</v>
      </c>
      <c r="M5451" t="s">
        <v>39</v>
      </c>
      <c r="N5451" s="40"/>
      <c r="O5451" s="40"/>
      <c r="P5451" s="40"/>
      <c r="Q5451" s="40"/>
      <c r="R5451" s="39"/>
      <c r="S5451" s="39"/>
      <c r="T5451" s="39"/>
      <c r="U5451" s="40"/>
      <c r="V5451" s="39"/>
      <c r="W5451" s="69"/>
      <c r="Y5451" t="s">
        <v>40</v>
      </c>
      <c r="AA5451">
        <v>551</v>
      </c>
      <c r="AB5451" s="46" t="b">
        <v>0</v>
      </c>
      <c r="AD5451" s="8"/>
    </row>
    <row r="5452" ht="14.25" customHeight="1">
      <c r="A5452" s="38">
        <v>1308</v>
      </c>
      <c r="B5452" s="46" t="s">
        <v>41</v>
      </c>
      <c r="C5452" s="46" t="s">
        <v>42</v>
      </c>
      <c r="D5452" s="46" t="s">
        <v>5981</v>
      </c>
      <c r="E5452" s="46" t="s">
        <v>5984</v>
      </c>
      <c r="F5452" t="s">
        <v>35</v>
      </c>
      <c r="G5452" s="12" t="s">
        <v>36</v>
      </c>
      <c r="H5452">
        <v>0.537031796370253</v>
      </c>
      <c r="I5452" t="s">
        <v>37</v>
      </c>
      <c r="K5452" s="47" t="s">
        <v>43</v>
      </c>
      <c r="L5452" s="47" t="str">
        <f>((I5452&amp;A5452)&amp;"-")&amp;B5452</f>
        <v>REF1308-Abraham M.H. and Acree Jr. W.E. The solubility of liquid and solid compounds in dry octan-1-ol. Chemosphere (2013)</v>
      </c>
      <c r="M5452" t="s">
        <v>39</v>
      </c>
      <c r="N5452" s="71"/>
      <c r="O5452" s="71"/>
      <c r="P5452" s="71"/>
      <c r="Q5452" s="71"/>
      <c r="R5452" s="29"/>
      <c r="S5452" s="29"/>
      <c r="T5452" s="29"/>
      <c r="U5452" s="71"/>
      <c r="V5452" s="29"/>
      <c r="W5452" s="60"/>
      <c r="Y5452" t="s">
        <v>40</v>
      </c>
      <c r="AA5452">
        <v>551</v>
      </c>
      <c r="AB5452" t="b">
        <f>if((W5452=""),false,true)</f>
        <v>0</v>
      </c>
      <c r="AD5452" s="37"/>
    </row>
    <row r="5453" ht="14.25" customHeight="1">
      <c r="A5453" s="38">
        <v>1287</v>
      </c>
      <c r="B5453" s="46" t="s">
        <v>44</v>
      </c>
      <c r="C5453" s="46" t="s">
        <v>45</v>
      </c>
      <c r="D5453" s="46" t="s">
        <v>5985</v>
      </c>
      <c r="E5453" s="46" t="s">
        <v>5986</v>
      </c>
      <c r="F5453" t="s">
        <v>48</v>
      </c>
      <c r="G5453" s="46" t="s">
        <v>49</v>
      </c>
      <c r="H5453">
        <v>0.341979442514</v>
      </c>
      <c r="I5453" t="s">
        <v>37</v>
      </c>
      <c r="L5453" t="s">
        <v>50</v>
      </c>
      <c r="M5453" t="s">
        <v>39</v>
      </c>
      <c r="N5453" s="40"/>
      <c r="O5453" s="40"/>
      <c r="P5453" s="40"/>
      <c r="Q5453" s="40"/>
      <c r="R5453" s="39"/>
      <c r="S5453" s="39"/>
      <c r="T5453" s="39"/>
      <c r="U5453" s="40"/>
      <c r="V5453" s="39"/>
      <c r="W5453" s="69"/>
      <c r="Y5453" t="s">
        <v>40</v>
      </c>
      <c r="AA5453">
        <v>456041</v>
      </c>
      <c r="AB5453" s="46" t="b">
        <v>0</v>
      </c>
      <c r="AD5453" s="8"/>
    </row>
    <row r="5454" ht="14.25" customHeight="1">
      <c r="A5454" s="38">
        <v>1287</v>
      </c>
      <c r="B5454" s="46" t="s">
        <v>53</v>
      </c>
      <c r="C5454" s="46" t="s">
        <v>45</v>
      </c>
      <c r="D5454" s="46" t="s">
        <v>5987</v>
      </c>
      <c r="E5454" s="46" t="s">
        <v>5988</v>
      </c>
      <c r="F5454" t="s">
        <v>48</v>
      </c>
      <c r="G5454" s="46" t="s">
        <v>49</v>
      </c>
      <c r="H5454">
        <v>0.000041686938</v>
      </c>
      <c r="I5454" t="s">
        <v>37</v>
      </c>
      <c r="L5454" t="s">
        <v>50</v>
      </c>
      <c r="M5454" t="s">
        <v>39</v>
      </c>
      <c r="N5454" s="40"/>
      <c r="O5454" s="40"/>
      <c r="P5454" s="40"/>
      <c r="Q5454" s="40"/>
      <c r="R5454" s="39"/>
      <c r="S5454" s="39"/>
      <c r="T5454" s="39"/>
      <c r="U5454" s="40"/>
      <c r="V5454" s="39"/>
      <c r="W5454" s="69"/>
      <c r="Y5454" t="s">
        <v>40</v>
      </c>
      <c r="AA5454">
        <v>2915</v>
      </c>
      <c r="AB5454" s="46" t="b">
        <v>0</v>
      </c>
      <c r="AD5454" s="8"/>
    </row>
    <row r="5455" ht="14.25" customHeight="1">
      <c r="A5455" s="38">
        <v>1287</v>
      </c>
      <c r="B5455" s="46" t="s">
        <v>174</v>
      </c>
      <c r="C5455" s="46" t="s">
        <v>45</v>
      </c>
      <c r="D5455" s="46" t="s">
        <v>5987</v>
      </c>
      <c r="E5455" s="46" t="s">
        <v>5988</v>
      </c>
      <c r="F5455" t="s">
        <v>48</v>
      </c>
      <c r="G5455" s="46" t="s">
        <v>49</v>
      </c>
      <c r="H5455">
        <v>0.00000616595</v>
      </c>
      <c r="I5455" t="s">
        <v>37</v>
      </c>
      <c r="L5455" t="s">
        <v>50</v>
      </c>
      <c r="M5455" t="s">
        <v>39</v>
      </c>
      <c r="N5455" s="40"/>
      <c r="O5455" s="40"/>
      <c r="P5455" s="40"/>
      <c r="Q5455" s="40"/>
      <c r="R5455" s="39"/>
      <c r="S5455" s="39"/>
      <c r="T5455" s="39"/>
      <c r="U5455" s="40"/>
      <c r="V5455" s="39"/>
      <c r="W5455" s="69"/>
      <c r="Y5455" t="s">
        <v>40</v>
      </c>
      <c r="AA5455">
        <v>2915</v>
      </c>
      <c r="AB5455" s="46" t="b">
        <v>0</v>
      </c>
      <c r="AD5455" s="8"/>
    </row>
    <row r="5456" ht="14.25" customHeight="1">
      <c r="A5456" s="38">
        <v>1321</v>
      </c>
      <c r="B5456" s="46" t="s">
        <v>5989</v>
      </c>
      <c r="C5456" s="46" t="s">
        <v>5990</v>
      </c>
      <c r="D5456" s="46" t="s">
        <v>5987</v>
      </c>
      <c r="E5456" s="46" t="s">
        <v>5988</v>
      </c>
      <c r="F5456" s="3" t="s">
        <v>485</v>
      </c>
      <c r="G5456" s="17" t="s">
        <v>665</v>
      </c>
      <c r="H5456">
        <v>0.1418502343586</v>
      </c>
      <c r="I5456" t="s">
        <v>37</v>
      </c>
      <c r="K5456" s="46" t="s">
        <v>43</v>
      </c>
      <c r="L5456" s="46" t="s">
        <v>5991</v>
      </c>
      <c r="M5456" t="s">
        <v>39</v>
      </c>
      <c r="N5456" s="40"/>
      <c r="O5456" s="40"/>
      <c r="P5456" s="40"/>
      <c r="Q5456" s="40"/>
      <c r="R5456" s="39"/>
      <c r="S5456" s="39"/>
      <c r="T5456" s="39"/>
      <c r="U5456" s="40"/>
      <c r="V5456" s="39"/>
      <c r="W5456" s="69"/>
      <c r="Y5456" t="s">
        <v>40</v>
      </c>
      <c r="AA5456">
        <v>2915</v>
      </c>
      <c r="AB5456" t="b">
        <v>0</v>
      </c>
      <c r="AD5456" s="8"/>
    </row>
    <row r="5457" ht="14.25" customHeight="1">
      <c r="A5457" s="38">
        <v>1321</v>
      </c>
      <c r="B5457" s="46" t="s">
        <v>5989</v>
      </c>
      <c r="C5457" s="46" t="s">
        <v>5990</v>
      </c>
      <c r="D5457" s="46" t="s">
        <v>5987</v>
      </c>
      <c r="E5457" s="46" t="s">
        <v>5988</v>
      </c>
      <c r="F5457" s="3" t="s">
        <v>584</v>
      </c>
      <c r="G5457" s="17" t="s">
        <v>988</v>
      </c>
      <c r="H5457">
        <v>0.093077247104011</v>
      </c>
      <c r="I5457" t="s">
        <v>37</v>
      </c>
      <c r="K5457" s="46" t="s">
        <v>43</v>
      </c>
      <c r="L5457" s="46" t="s">
        <v>5991</v>
      </c>
      <c r="M5457" t="s">
        <v>39</v>
      </c>
      <c r="N5457" s="40"/>
      <c r="O5457" s="40"/>
      <c r="P5457" s="40"/>
      <c r="Q5457" s="40"/>
      <c r="R5457" s="39"/>
      <c r="S5457" s="39"/>
      <c r="T5457" s="39"/>
      <c r="U5457" s="40"/>
      <c r="V5457" s="39"/>
      <c r="W5457" s="69"/>
      <c r="Y5457" t="s">
        <v>40</v>
      </c>
      <c r="AA5457">
        <v>2915</v>
      </c>
      <c r="AB5457" t="b">
        <v>0</v>
      </c>
      <c r="AD5457" s="8"/>
    </row>
    <row r="5458" ht="14.25" customHeight="1">
      <c r="A5458" s="38">
        <v>1321</v>
      </c>
      <c r="B5458" s="46" t="s">
        <v>5989</v>
      </c>
      <c r="C5458" s="46" t="s">
        <v>5990</v>
      </c>
      <c r="D5458" s="46" t="s">
        <v>5987</v>
      </c>
      <c r="E5458" s="46" t="s">
        <v>5988</v>
      </c>
      <c r="F5458" s="3" t="s">
        <v>689</v>
      </c>
      <c r="G5458" s="17" t="s">
        <v>690</v>
      </c>
      <c r="H5458">
        <v>0.26143153519311</v>
      </c>
      <c r="I5458" t="s">
        <v>37</v>
      </c>
      <c r="K5458" s="46" t="s">
        <v>43</v>
      </c>
      <c r="L5458" s="46" t="s">
        <v>5991</v>
      </c>
      <c r="M5458" t="s">
        <v>39</v>
      </c>
      <c r="N5458" s="40"/>
      <c r="O5458" s="40"/>
      <c r="P5458" s="40"/>
      <c r="Q5458" s="40"/>
      <c r="R5458" s="39"/>
      <c r="S5458" s="39"/>
      <c r="T5458" s="39"/>
      <c r="U5458" s="40"/>
      <c r="V5458" s="39"/>
      <c r="W5458" s="69"/>
      <c r="Y5458" t="s">
        <v>40</v>
      </c>
      <c r="AA5458">
        <v>2915</v>
      </c>
      <c r="AB5458" t="b">
        <v>0</v>
      </c>
      <c r="AD5458" s="8"/>
    </row>
    <row r="5459" ht="14.25" customHeight="1">
      <c r="A5459" s="38">
        <v>1321</v>
      </c>
      <c r="B5459" s="46" t="s">
        <v>5989</v>
      </c>
      <c r="C5459" s="46" t="s">
        <v>5990</v>
      </c>
      <c r="D5459" s="46" t="s">
        <v>5987</v>
      </c>
      <c r="E5459" s="46" t="s">
        <v>5988</v>
      </c>
      <c r="F5459" s="3" t="s">
        <v>429</v>
      </c>
      <c r="G5459" s="17" t="s">
        <v>590</v>
      </c>
      <c r="H5459">
        <v>0.12887089539015</v>
      </c>
      <c r="I5459" t="s">
        <v>37</v>
      </c>
      <c r="K5459" s="46" t="s">
        <v>43</v>
      </c>
      <c r="L5459" s="46" t="s">
        <v>5991</v>
      </c>
      <c r="M5459" t="s">
        <v>39</v>
      </c>
      <c r="N5459" s="40"/>
      <c r="O5459" s="40"/>
      <c r="P5459" s="40"/>
      <c r="Q5459" s="40"/>
      <c r="R5459" s="39"/>
      <c r="S5459" s="39"/>
      <c r="T5459" s="39"/>
      <c r="U5459" s="40"/>
      <c r="V5459" s="39"/>
      <c r="W5459" s="69"/>
      <c r="Y5459" t="s">
        <v>40</v>
      </c>
      <c r="AA5459">
        <v>2915</v>
      </c>
      <c r="AB5459" t="b">
        <v>0</v>
      </c>
      <c r="AD5459" s="8"/>
    </row>
    <row r="5460" ht="14.25" customHeight="1">
      <c r="A5460" s="38">
        <v>1321</v>
      </c>
      <c r="B5460" s="46" t="s">
        <v>5989</v>
      </c>
      <c r="C5460" s="46" t="s">
        <v>5990</v>
      </c>
      <c r="D5460" s="46" t="s">
        <v>5987</v>
      </c>
      <c r="E5460" s="46" t="s">
        <v>5988</v>
      </c>
      <c r="F5460" s="3" t="s">
        <v>5963</v>
      </c>
      <c r="G5460" s="17" t="s">
        <v>5964</v>
      </c>
      <c r="H5460">
        <v>0.022925489425837</v>
      </c>
      <c r="I5460" t="s">
        <v>37</v>
      </c>
      <c r="K5460" s="46" t="s">
        <v>43</v>
      </c>
      <c r="L5460" s="46" t="s">
        <v>5991</v>
      </c>
      <c r="M5460" t="s">
        <v>39</v>
      </c>
      <c r="N5460" s="40"/>
      <c r="O5460" s="40"/>
      <c r="P5460" s="40"/>
      <c r="Q5460" s="40"/>
      <c r="R5460" s="39"/>
      <c r="S5460" s="39"/>
      <c r="T5460" s="39"/>
      <c r="U5460" s="40"/>
      <c r="V5460" s="39"/>
      <c r="W5460" s="69"/>
      <c r="Y5460" t="s">
        <v>40</v>
      </c>
      <c r="AA5460">
        <v>2915</v>
      </c>
      <c r="AB5460" t="b">
        <v>0</v>
      </c>
      <c r="AD5460" s="8"/>
    </row>
    <row r="5461" ht="14.25" customHeight="1">
      <c r="A5461" s="38">
        <v>1321</v>
      </c>
      <c r="B5461" s="46" t="s">
        <v>5989</v>
      </c>
      <c r="C5461" s="46" t="s">
        <v>5990</v>
      </c>
      <c r="D5461" s="46" t="s">
        <v>5987</v>
      </c>
      <c r="E5461" s="46" t="s">
        <v>5988</v>
      </c>
      <c r="F5461" s="3" t="s">
        <v>434</v>
      </c>
      <c r="G5461" s="17" t="s">
        <v>593</v>
      </c>
      <c r="H5461">
        <v>0.071837890475541</v>
      </c>
      <c r="I5461" t="s">
        <v>37</v>
      </c>
      <c r="K5461" s="46" t="s">
        <v>43</v>
      </c>
      <c r="L5461" s="46" t="s">
        <v>5991</v>
      </c>
      <c r="M5461" t="s">
        <v>39</v>
      </c>
      <c r="N5461" s="40"/>
      <c r="O5461" s="40"/>
      <c r="P5461" s="40"/>
      <c r="Q5461" s="40"/>
      <c r="R5461" s="39"/>
      <c r="S5461" s="39"/>
      <c r="T5461" s="39"/>
      <c r="U5461" s="40"/>
      <c r="V5461" s="39"/>
      <c r="W5461" s="69"/>
      <c r="Y5461" t="s">
        <v>40</v>
      </c>
      <c r="AA5461">
        <v>2915</v>
      </c>
      <c r="AB5461" t="b">
        <v>0</v>
      </c>
      <c r="AD5461" s="8"/>
    </row>
    <row r="5462" ht="14.25" customHeight="1">
      <c r="A5462" s="38">
        <v>1318</v>
      </c>
      <c r="B5462" s="46" t="s">
        <v>5992</v>
      </c>
      <c r="C5462" s="46" t="s">
        <v>5993</v>
      </c>
      <c r="D5462" s="46" t="s">
        <v>5994</v>
      </c>
      <c r="E5462" s="46" t="s">
        <v>5995</v>
      </c>
      <c r="F5462" t="s">
        <v>1603</v>
      </c>
      <c r="G5462" s="12" t="s">
        <v>1674</v>
      </c>
      <c r="H5462">
        <v>1.9862568344233</v>
      </c>
      <c r="I5462" t="s">
        <v>37</v>
      </c>
      <c r="K5462" s="47" t="s">
        <v>43</v>
      </c>
      <c r="L5462" s="47" t="str">
        <f>((I5462&amp;A5462)&amp;"-")&amp;B5462</f>
        <v>REF1318-Yana Wang. Shuixiang Fu. Yinxia Jia. Chao Qian and Xinzhi Chen. Solubility of Benzyl Disulfide in Five Organic Solvents between (283.45 and 333.15) K. J. Chem. Eng. Data 2013</v>
      </c>
      <c r="M5462" t="s">
        <v>39</v>
      </c>
      <c r="N5462" s="71"/>
      <c r="O5462" s="71"/>
      <c r="P5462" s="71"/>
      <c r="Q5462" s="71"/>
      <c r="R5462" s="29"/>
      <c r="S5462" s="29"/>
      <c r="T5462" s="29"/>
      <c r="U5462" s="71"/>
      <c r="V5462" s="29"/>
      <c r="W5462" s="60"/>
      <c r="Y5462" t="s">
        <v>40</v>
      </c>
      <c r="AA5462">
        <v>8662</v>
      </c>
      <c r="AB5462" t="b">
        <v>0</v>
      </c>
      <c r="AD5462" s="37"/>
    </row>
    <row r="5463" ht="14.25" customHeight="1">
      <c r="A5463" s="38">
        <v>1318</v>
      </c>
      <c r="B5463" s="46" t="s">
        <v>5992</v>
      </c>
      <c r="C5463" s="46" t="s">
        <v>5993</v>
      </c>
      <c r="D5463" s="46" t="s">
        <v>5994</v>
      </c>
      <c r="E5463" s="46" t="s">
        <v>5995</v>
      </c>
      <c r="F5463" t="s">
        <v>429</v>
      </c>
      <c r="G5463" s="12" t="s">
        <v>590</v>
      </c>
      <c r="H5463">
        <v>0.032905082779477</v>
      </c>
      <c r="I5463" t="s">
        <v>37</v>
      </c>
      <c r="K5463" s="47" t="s">
        <v>43</v>
      </c>
      <c r="L5463" s="47" t="str">
        <f>((I5463&amp;A5463)&amp;"-")&amp;B5463</f>
        <v>REF1318-Yana Wang. Shuixiang Fu. Yinxia Jia. Chao Qian and Xinzhi Chen. Solubility of Benzyl Disulfide in Five Organic Solvents between (283.45 and 333.15) K. J. Chem. Eng. Data 2013</v>
      </c>
      <c r="M5463" t="s">
        <v>39</v>
      </c>
      <c r="N5463" s="71"/>
      <c r="O5463" s="71"/>
      <c r="P5463" s="71"/>
      <c r="Q5463" s="71"/>
      <c r="R5463" s="29"/>
      <c r="S5463" s="29"/>
      <c r="T5463" s="29"/>
      <c r="U5463" s="71"/>
      <c r="V5463" s="29"/>
      <c r="W5463" s="60"/>
      <c r="Y5463" t="s">
        <v>40</v>
      </c>
      <c r="AA5463">
        <v>8662</v>
      </c>
      <c r="AB5463" t="b">
        <v>0</v>
      </c>
      <c r="AD5463" s="37"/>
    </row>
    <row r="5464" ht="14.25" customHeight="1">
      <c r="A5464" s="38">
        <v>1318</v>
      </c>
      <c r="B5464" s="46" t="s">
        <v>5992</v>
      </c>
      <c r="C5464" s="46" t="s">
        <v>5993</v>
      </c>
      <c r="D5464" s="46" t="s">
        <v>5994</v>
      </c>
      <c r="E5464" s="46" t="s">
        <v>5995</v>
      </c>
      <c r="F5464" t="s">
        <v>591</v>
      </c>
      <c r="G5464" s="12" t="s">
        <v>592</v>
      </c>
      <c r="H5464">
        <v>0.88992755593157</v>
      </c>
      <c r="I5464" t="s">
        <v>37</v>
      </c>
      <c r="K5464" s="47" t="s">
        <v>43</v>
      </c>
      <c r="L5464" s="47" t="str">
        <f>((I5464&amp;A5464)&amp;"-")&amp;B5464</f>
        <v>REF1318-Yana Wang. Shuixiang Fu. Yinxia Jia. Chao Qian and Xinzhi Chen. Solubility of Benzyl Disulfide in Five Organic Solvents between (283.45 and 333.15) K. J. Chem. Eng. Data 2013</v>
      </c>
      <c r="M5464" t="s">
        <v>39</v>
      </c>
      <c r="N5464" s="71"/>
      <c r="O5464" s="71"/>
      <c r="P5464" s="71"/>
      <c r="Q5464" s="71"/>
      <c r="R5464" s="29"/>
      <c r="S5464" s="29"/>
      <c r="T5464" s="29"/>
      <c r="U5464" s="71"/>
      <c r="V5464" s="29"/>
      <c r="W5464" s="60"/>
      <c r="Y5464" t="s">
        <v>40</v>
      </c>
      <c r="AA5464">
        <v>8662</v>
      </c>
      <c r="AB5464" t="b">
        <v>0</v>
      </c>
      <c r="AD5464" s="37"/>
    </row>
    <row r="5465" ht="14.25" customHeight="1">
      <c r="A5465" s="38">
        <v>1318</v>
      </c>
      <c r="B5465" s="46" t="s">
        <v>5992</v>
      </c>
      <c r="C5465" s="46" t="s">
        <v>5993</v>
      </c>
      <c r="D5465" s="46" t="s">
        <v>5994</v>
      </c>
      <c r="E5465" s="46" t="s">
        <v>5995</v>
      </c>
      <c r="F5465" t="s">
        <v>715</v>
      </c>
      <c r="G5465" s="12" t="s">
        <v>716</v>
      </c>
      <c r="H5465">
        <v>0.059812240605335</v>
      </c>
      <c r="I5465" t="s">
        <v>37</v>
      </c>
      <c r="K5465" s="47" t="s">
        <v>43</v>
      </c>
      <c r="L5465" s="47" t="str">
        <f>((I5465&amp;A5465)&amp;"-")&amp;B5465</f>
        <v>REF1318-Yana Wang. Shuixiang Fu. Yinxia Jia. Chao Qian and Xinzhi Chen. Solubility of Benzyl Disulfide in Five Organic Solvents between (283.45 and 333.15) K. J. Chem. Eng. Data 2013</v>
      </c>
      <c r="M5465" t="s">
        <v>39</v>
      </c>
      <c r="N5465" s="71"/>
      <c r="O5465" s="71"/>
      <c r="P5465" s="71"/>
      <c r="Q5465" s="71"/>
      <c r="R5465" s="29"/>
      <c r="S5465" s="29"/>
      <c r="T5465" s="29"/>
      <c r="U5465" s="71"/>
      <c r="V5465" s="29"/>
      <c r="W5465" s="60"/>
      <c r="Y5465" t="s">
        <v>40</v>
      </c>
      <c r="AA5465">
        <v>8662</v>
      </c>
      <c r="AB5465" t="b">
        <v>0</v>
      </c>
      <c r="AD5465" s="37"/>
    </row>
    <row r="5466" ht="14.25" customHeight="1">
      <c r="A5466" s="38">
        <v>1318</v>
      </c>
      <c r="B5466" s="46" t="s">
        <v>5992</v>
      </c>
      <c r="C5466" s="46" t="s">
        <v>5993</v>
      </c>
      <c r="D5466" s="46" t="s">
        <v>5994</v>
      </c>
      <c r="E5466" s="46" t="s">
        <v>5995</v>
      </c>
      <c r="F5466" t="s">
        <v>731</v>
      </c>
      <c r="G5466" s="12" t="s">
        <v>767</v>
      </c>
      <c r="H5466">
        <v>1.3613337857954</v>
      </c>
      <c r="I5466" t="s">
        <v>37</v>
      </c>
      <c r="K5466" s="47" t="s">
        <v>43</v>
      </c>
      <c r="L5466" s="47" t="str">
        <f>((I5466&amp;A5466)&amp;"-")&amp;B5466</f>
        <v>REF1318-Yana Wang. Shuixiang Fu. Yinxia Jia. Chao Qian and Xinzhi Chen. Solubility of Benzyl Disulfide in Five Organic Solvents between (283.45 and 333.15) K. J. Chem. Eng. Data 2013</v>
      </c>
      <c r="M5466" t="s">
        <v>39</v>
      </c>
      <c r="N5466" s="71"/>
      <c r="O5466" s="71"/>
      <c r="P5466" s="71"/>
      <c r="Q5466" s="71"/>
      <c r="R5466" s="29"/>
      <c r="S5466" s="29"/>
      <c r="T5466" s="29"/>
      <c r="U5466" s="71"/>
      <c r="V5466" s="29"/>
      <c r="W5466" s="60"/>
      <c r="Y5466" t="s">
        <v>40</v>
      </c>
      <c r="AA5466">
        <v>8662</v>
      </c>
      <c r="AB5466" t="b">
        <v>0</v>
      </c>
      <c r="AD5466" s="37"/>
    </row>
    <row r="5467" ht="14.25" customHeight="1">
      <c r="A5467" s="38">
        <v>1287</v>
      </c>
      <c r="B5467" s="46" t="s">
        <v>53</v>
      </c>
      <c r="C5467" s="46" t="s">
        <v>45</v>
      </c>
      <c r="D5467" s="46" t="s">
        <v>5996</v>
      </c>
      <c r="E5467" s="46" t="s">
        <v>5997</v>
      </c>
      <c r="F5467" t="s">
        <v>48</v>
      </c>
      <c r="G5467" s="46" t="s">
        <v>49</v>
      </c>
      <c r="H5467">
        <v>0.067608297539</v>
      </c>
      <c r="I5467" t="s">
        <v>37</v>
      </c>
      <c r="L5467" t="s">
        <v>50</v>
      </c>
      <c r="M5467" t="s">
        <v>39</v>
      </c>
      <c r="N5467" s="40"/>
      <c r="O5467" s="40"/>
      <c r="P5467" s="40"/>
      <c r="Q5467" s="40"/>
      <c r="R5467" s="39"/>
      <c r="S5467" s="39"/>
      <c r="T5467" s="39"/>
      <c r="U5467" s="40"/>
      <c r="V5467" s="39"/>
      <c r="W5467" s="69"/>
      <c r="Y5467" t="s">
        <v>294</v>
      </c>
      <c r="AA5467">
        <v>2916</v>
      </c>
      <c r="AB5467" s="46" t="b">
        <v>0</v>
      </c>
      <c r="AD5467" s="8"/>
    </row>
    <row r="5468" ht="14.25" customHeight="1">
      <c r="A5468" s="38">
        <v>1287</v>
      </c>
      <c r="B5468" s="46" t="s">
        <v>174</v>
      </c>
      <c r="C5468" s="46" t="s">
        <v>45</v>
      </c>
      <c r="D5468" s="46" t="s">
        <v>5996</v>
      </c>
      <c r="E5468" s="46" t="s">
        <v>5997</v>
      </c>
      <c r="F5468" t="s">
        <v>48</v>
      </c>
      <c r="G5468" s="46" t="s">
        <v>49</v>
      </c>
      <c r="H5468">
        <v>0.067608297539</v>
      </c>
      <c r="I5468" t="s">
        <v>37</v>
      </c>
      <c r="L5468" t="s">
        <v>50</v>
      </c>
      <c r="M5468" t="s">
        <v>39</v>
      </c>
      <c r="N5468" s="40"/>
      <c r="O5468" s="40"/>
      <c r="P5468" s="40"/>
      <c r="Q5468" s="40"/>
      <c r="R5468" s="39"/>
      <c r="S5468" s="39"/>
      <c r="T5468" s="39"/>
      <c r="U5468" s="40"/>
      <c r="V5468" s="39"/>
      <c r="W5468" s="69"/>
      <c r="Y5468" t="s">
        <v>294</v>
      </c>
      <c r="AA5468">
        <v>2916</v>
      </c>
      <c r="AB5468" s="46" t="b">
        <v>0</v>
      </c>
      <c r="AD5468" s="8"/>
    </row>
    <row r="5469" ht="14.25" customHeight="1">
      <c r="A5469" s="38">
        <v>1287</v>
      </c>
      <c r="B5469" s="46" t="s">
        <v>44</v>
      </c>
      <c r="C5469" s="46" t="s">
        <v>45</v>
      </c>
      <c r="D5469" s="46" t="s">
        <v>5998</v>
      </c>
      <c r="E5469" s="46" t="s">
        <v>5999</v>
      </c>
      <c r="F5469" t="s">
        <v>48</v>
      </c>
      <c r="G5469" s="46" t="s">
        <v>49</v>
      </c>
      <c r="H5469">
        <v>0.000122179966</v>
      </c>
      <c r="I5469" t="s">
        <v>37</v>
      </c>
      <c r="L5469" t="s">
        <v>50</v>
      </c>
      <c r="M5469" t="s">
        <v>39</v>
      </c>
      <c r="N5469" s="40"/>
      <c r="O5469" s="40"/>
      <c r="P5469" s="40"/>
      <c r="Q5469" s="40"/>
      <c r="R5469" s="39"/>
      <c r="S5469" s="39"/>
      <c r="T5469" s="39"/>
      <c r="U5469" s="40"/>
      <c r="V5469" s="39"/>
      <c r="W5469" s="69"/>
      <c r="Y5469" t="s">
        <v>40</v>
      </c>
      <c r="AA5469">
        <v>2917</v>
      </c>
      <c r="AB5469" s="46" t="b">
        <v>0</v>
      </c>
      <c r="AD5469" s="8"/>
    </row>
    <row r="5470" ht="14.25" customHeight="1">
      <c r="A5470" s="38">
        <v>1287</v>
      </c>
      <c r="B5470" s="46" t="s">
        <v>53</v>
      </c>
      <c r="C5470" s="46" t="s">
        <v>45</v>
      </c>
      <c r="D5470" s="46" t="s">
        <v>5998</v>
      </c>
      <c r="E5470" s="46" t="s">
        <v>5999</v>
      </c>
      <c r="F5470" t="s">
        <v>48</v>
      </c>
      <c r="G5470" s="46" t="s">
        <v>49</v>
      </c>
      <c r="H5470">
        <v>0.000199526231</v>
      </c>
      <c r="I5470" t="s">
        <v>37</v>
      </c>
      <c r="L5470" t="s">
        <v>50</v>
      </c>
      <c r="M5470" t="s">
        <v>39</v>
      </c>
      <c r="N5470" s="40"/>
      <c r="O5470" s="40"/>
      <c r="P5470" s="40"/>
      <c r="Q5470" s="40"/>
      <c r="R5470" s="39"/>
      <c r="S5470" s="39"/>
      <c r="T5470" s="39"/>
      <c r="U5470" s="40"/>
      <c r="V5470" s="39"/>
      <c r="W5470" s="69"/>
      <c r="Y5470" t="s">
        <v>40</v>
      </c>
      <c r="AA5470">
        <v>2917</v>
      </c>
      <c r="AB5470" s="46" t="b">
        <v>0</v>
      </c>
      <c r="AD5470" s="8"/>
    </row>
    <row r="5471" ht="14.25" customHeight="1">
      <c r="A5471" s="38">
        <v>1287</v>
      </c>
      <c r="B5471" s="46" t="s">
        <v>53</v>
      </c>
      <c r="C5471" s="46" t="s">
        <v>45</v>
      </c>
      <c r="D5471" s="46" t="s">
        <v>703</v>
      </c>
      <c r="E5471" s="46" t="s">
        <v>704</v>
      </c>
      <c r="F5471" t="s">
        <v>48</v>
      </c>
      <c r="G5471" s="46" t="s">
        <v>49</v>
      </c>
      <c r="H5471">
        <v>0.014125375446</v>
      </c>
      <c r="I5471" t="s">
        <v>37</v>
      </c>
      <c r="L5471" t="s">
        <v>50</v>
      </c>
      <c r="M5471" t="s">
        <v>39</v>
      </c>
      <c r="N5471" s="40"/>
      <c r="O5471" s="40"/>
      <c r="P5471" s="40"/>
      <c r="Q5471" s="40"/>
      <c r="R5471" s="39"/>
      <c r="S5471" s="39"/>
      <c r="T5471" s="39"/>
      <c r="U5471" s="40"/>
      <c r="V5471" s="39"/>
      <c r="W5471" s="69"/>
      <c r="Y5471" t="s">
        <v>294</v>
      </c>
      <c r="AA5471">
        <v>8569</v>
      </c>
      <c r="AB5471" s="46" t="b">
        <v>0</v>
      </c>
      <c r="AD5471" s="8"/>
    </row>
    <row r="5472" ht="14.25" customHeight="1">
      <c r="A5472" s="38">
        <v>1287</v>
      </c>
      <c r="B5472" s="46" t="s">
        <v>174</v>
      </c>
      <c r="C5472" s="46" t="s">
        <v>45</v>
      </c>
      <c r="D5472" s="46" t="s">
        <v>703</v>
      </c>
      <c r="E5472" s="46" t="s">
        <v>704</v>
      </c>
      <c r="F5472" t="s">
        <v>48</v>
      </c>
      <c r="G5472" s="46" t="s">
        <v>49</v>
      </c>
      <c r="H5472">
        <v>0.014125375446</v>
      </c>
      <c r="I5472" t="s">
        <v>37</v>
      </c>
      <c r="L5472" t="s">
        <v>50</v>
      </c>
      <c r="M5472" t="s">
        <v>39</v>
      </c>
      <c r="N5472" s="40"/>
      <c r="O5472" s="40"/>
      <c r="P5472" s="40"/>
      <c r="Q5472" s="40"/>
      <c r="R5472" s="39"/>
      <c r="S5472" s="39"/>
      <c r="T5472" s="39"/>
      <c r="U5472" s="40"/>
      <c r="V5472" s="39"/>
      <c r="W5472" s="69"/>
      <c r="Y5472" t="s">
        <v>294</v>
      </c>
      <c r="AA5472">
        <v>8569</v>
      </c>
      <c r="AB5472" s="46" t="b">
        <v>0</v>
      </c>
      <c r="AD5472" s="8"/>
    </row>
    <row r="5473" ht="14.25" customHeight="1">
      <c r="A5473" s="38">
        <v>1287</v>
      </c>
      <c r="B5473" s="46" t="s">
        <v>44</v>
      </c>
      <c r="C5473" s="46" t="s">
        <v>45</v>
      </c>
      <c r="D5473" s="46" t="s">
        <v>6000</v>
      </c>
      <c r="E5473" s="46" t="s">
        <v>6001</v>
      </c>
      <c r="F5473" t="s">
        <v>48</v>
      </c>
      <c r="G5473" s="46" t="s">
        <v>49</v>
      </c>
      <c r="H5473">
        <v>0.081846478813</v>
      </c>
      <c r="I5473" t="s">
        <v>37</v>
      </c>
      <c r="L5473" t="s">
        <v>50</v>
      </c>
      <c r="M5473" t="s">
        <v>39</v>
      </c>
      <c r="N5473" s="40"/>
      <c r="O5473" s="40"/>
      <c r="P5473" s="40"/>
      <c r="Q5473" s="40"/>
      <c r="R5473" s="39"/>
      <c r="S5473" s="39"/>
      <c r="T5473" s="39"/>
      <c r="U5473" s="40"/>
      <c r="V5473" s="39"/>
      <c r="W5473" s="69"/>
      <c r="Y5473" t="s">
        <v>294</v>
      </c>
      <c r="AA5473">
        <v>7593</v>
      </c>
      <c r="AB5473" s="46" t="b">
        <v>0</v>
      </c>
      <c r="AD5473" s="8"/>
    </row>
    <row r="5474" ht="14.25" customHeight="1">
      <c r="A5474" s="38">
        <v>1287</v>
      </c>
      <c r="B5474" s="46" t="s">
        <v>44</v>
      </c>
      <c r="C5474" s="46" t="s">
        <v>45</v>
      </c>
      <c r="D5474" s="46" t="s">
        <v>6002</v>
      </c>
      <c r="E5474" s="46" t="s">
        <v>6003</v>
      </c>
      <c r="F5474" t="s">
        <v>48</v>
      </c>
      <c r="G5474" s="46" t="s">
        <v>49</v>
      </c>
      <c r="H5474">
        <v>0.000052480746</v>
      </c>
      <c r="I5474" t="s">
        <v>37</v>
      </c>
      <c r="L5474" s="46" t="str">
        <f>((I5474&amp;A5474)&amp;"-")&amp;B5474</f>
        <v>REF1287-Wang 99 - S3</v>
      </c>
      <c r="M5474" t="s">
        <v>39</v>
      </c>
      <c r="N5474" s="40"/>
      <c r="O5474" s="40"/>
      <c r="P5474" s="40"/>
      <c r="Q5474" s="40"/>
      <c r="R5474" s="39"/>
      <c r="S5474" s="39"/>
      <c r="T5474" s="39"/>
      <c r="U5474" s="40"/>
      <c r="V5474" s="39"/>
      <c r="W5474" s="69"/>
      <c r="Y5474" t="s">
        <v>294</v>
      </c>
      <c r="AA5474">
        <v>13837319</v>
      </c>
      <c r="AB5474" s="46" t="b">
        <v>0</v>
      </c>
      <c r="AD5474" s="8"/>
    </row>
    <row r="5475" ht="14.25" customHeight="1">
      <c r="A5475" s="38">
        <v>1287</v>
      </c>
      <c r="B5475" s="46" t="s">
        <v>53</v>
      </c>
      <c r="C5475" s="46" t="s">
        <v>45</v>
      </c>
      <c r="D5475" s="46" t="s">
        <v>6002</v>
      </c>
      <c r="E5475" s="46" t="s">
        <v>6003</v>
      </c>
      <c r="F5475" t="s">
        <v>48</v>
      </c>
      <c r="G5475" s="46" t="s">
        <v>49</v>
      </c>
      <c r="H5475">
        <v>0.000039810717</v>
      </c>
      <c r="I5475" t="s">
        <v>37</v>
      </c>
      <c r="L5475" s="46" t="str">
        <f>((I5475&amp;A5475)&amp;"-")&amp;B5475</f>
        <v>REF1287-Wang 99 - S1</v>
      </c>
      <c r="M5475" t="s">
        <v>39</v>
      </c>
      <c r="N5475" s="40"/>
      <c r="O5475" s="40"/>
      <c r="P5475" s="40"/>
      <c r="Q5475" s="40"/>
      <c r="R5475" s="39"/>
      <c r="S5475" s="39"/>
      <c r="T5475" s="39"/>
      <c r="U5475" s="40"/>
      <c r="V5475" s="39"/>
      <c r="W5475" s="69"/>
      <c r="Y5475" t="s">
        <v>294</v>
      </c>
      <c r="AA5475">
        <v>13837319</v>
      </c>
      <c r="AB5475" s="46" t="b">
        <v>0</v>
      </c>
      <c r="AD5475" s="8"/>
    </row>
    <row r="5476" ht="14.25" customHeight="1">
      <c r="A5476" s="38">
        <v>1325</v>
      </c>
      <c r="B5476" s="46" t="s">
        <v>5919</v>
      </c>
      <c r="C5476" s="46" t="s">
        <v>5920</v>
      </c>
      <c r="D5476" s="46" t="s">
        <v>6002</v>
      </c>
      <c r="E5476" t="s">
        <v>6004</v>
      </c>
      <c r="F5476" s="3" t="s">
        <v>48</v>
      </c>
      <c r="G5476" s="17" t="s">
        <v>49</v>
      </c>
      <c r="H5476">
        <v>0.000035481338923</v>
      </c>
      <c r="I5476" t="s">
        <v>37</v>
      </c>
      <c r="K5476" s="46" t="s">
        <v>43</v>
      </c>
      <c r="L5476" s="46" t="s">
        <v>5923</v>
      </c>
      <c r="M5476" t="s">
        <v>39</v>
      </c>
      <c r="N5476" s="40"/>
      <c r="O5476" s="40"/>
      <c r="P5476" s="40"/>
      <c r="Q5476" s="40"/>
      <c r="R5476" s="39"/>
      <c r="S5476" s="39"/>
      <c r="T5476" s="39"/>
      <c r="U5476" s="40"/>
      <c r="V5476" s="39"/>
      <c r="W5476" s="69"/>
      <c r="Y5476" t="s">
        <v>40</v>
      </c>
      <c r="AA5476">
        <v>13837319</v>
      </c>
      <c r="AB5476" t="b">
        <v>0</v>
      </c>
      <c r="AD5476" s="8"/>
    </row>
    <row r="5477" ht="14.25" customHeight="1">
      <c r="A5477" s="38">
        <v>1287</v>
      </c>
      <c r="B5477" s="46" t="s">
        <v>44</v>
      </c>
      <c r="C5477" s="46" t="s">
        <v>45</v>
      </c>
      <c r="D5477" s="46" t="s">
        <v>6005</v>
      </c>
      <c r="E5477" s="46" t="s">
        <v>6006</v>
      </c>
      <c r="F5477" t="s">
        <v>48</v>
      </c>
      <c r="G5477" s="46" t="s">
        <v>49</v>
      </c>
      <c r="H5477">
        <v>0.000254097271</v>
      </c>
      <c r="I5477" t="s">
        <v>37</v>
      </c>
      <c r="L5477" s="46" t="str">
        <f>((I5477&amp;A5477)&amp;"-")&amp;B5477</f>
        <v>REF1287-Wang 99 - S3</v>
      </c>
      <c r="M5477" t="s">
        <v>39</v>
      </c>
      <c r="N5477" s="40"/>
      <c r="O5477" s="40"/>
      <c r="P5477" s="40"/>
      <c r="Q5477" s="40"/>
      <c r="R5477" s="39"/>
      <c r="S5477" s="39"/>
      <c r="T5477" s="39"/>
      <c r="U5477" s="40"/>
      <c r="V5477" s="39"/>
      <c r="W5477" s="69"/>
      <c r="Y5477" t="s">
        <v>294</v>
      </c>
      <c r="AA5477">
        <v>13837584</v>
      </c>
      <c r="AB5477" s="46" t="b">
        <v>0</v>
      </c>
      <c r="AD5477" s="8"/>
    </row>
    <row r="5478" ht="14.25" customHeight="1">
      <c r="A5478" s="38">
        <v>1287</v>
      </c>
      <c r="B5478" s="46" t="s">
        <v>53</v>
      </c>
      <c r="C5478" s="46" t="s">
        <v>45</v>
      </c>
      <c r="D5478" s="46" t="s">
        <v>6005</v>
      </c>
      <c r="E5478" s="46" t="s">
        <v>6006</v>
      </c>
      <c r="F5478" t="s">
        <v>48</v>
      </c>
      <c r="G5478" s="46" t="s">
        <v>49</v>
      </c>
      <c r="H5478">
        <v>0.000125892541</v>
      </c>
      <c r="I5478" t="s">
        <v>37</v>
      </c>
      <c r="L5478" s="46" t="str">
        <f>((I5478&amp;A5478)&amp;"-")&amp;B5478</f>
        <v>REF1287-Wang 99 - S1</v>
      </c>
      <c r="M5478" t="s">
        <v>39</v>
      </c>
      <c r="N5478" s="40"/>
      <c r="O5478" s="40"/>
      <c r="P5478" s="40"/>
      <c r="Q5478" s="40"/>
      <c r="R5478" s="39"/>
      <c r="S5478" s="39"/>
      <c r="T5478" s="39"/>
      <c r="U5478" s="40"/>
      <c r="V5478" s="39"/>
      <c r="W5478" s="69"/>
      <c r="Y5478" t="s">
        <v>294</v>
      </c>
      <c r="AA5478">
        <v>13837584</v>
      </c>
      <c r="AB5478" s="46" t="b">
        <v>0</v>
      </c>
      <c r="AD5478" s="8"/>
    </row>
    <row r="5479" ht="14.25" customHeight="1">
      <c r="A5479" s="38">
        <v>1287</v>
      </c>
      <c r="B5479" s="46" t="s">
        <v>53</v>
      </c>
      <c r="C5479" s="46" t="s">
        <v>45</v>
      </c>
      <c r="D5479" s="46" t="s">
        <v>6007</v>
      </c>
      <c r="E5479" s="46" t="s">
        <v>6008</v>
      </c>
      <c r="F5479" t="s">
        <v>48</v>
      </c>
      <c r="G5479" s="46" t="s">
        <v>49</v>
      </c>
      <c r="H5479">
        <v>0.01995262315</v>
      </c>
      <c r="I5479" t="s">
        <v>37</v>
      </c>
      <c r="L5479" t="s">
        <v>50</v>
      </c>
      <c r="M5479" t="s">
        <v>39</v>
      </c>
      <c r="N5479" s="40"/>
      <c r="O5479" s="40"/>
      <c r="P5479" s="40"/>
      <c r="Q5479" s="40"/>
      <c r="R5479" s="39"/>
      <c r="S5479" s="39"/>
      <c r="T5479" s="39"/>
      <c r="U5479" s="40"/>
      <c r="V5479" s="39"/>
      <c r="W5479" s="69"/>
      <c r="Y5479" t="s">
        <v>40</v>
      </c>
      <c r="AA5479">
        <v>2922</v>
      </c>
      <c r="AB5479" s="46" t="b">
        <v>0</v>
      </c>
      <c r="AD5479" s="8"/>
    </row>
    <row r="5480" ht="14.25" customHeight="1">
      <c r="A5480" s="38">
        <v>1287</v>
      </c>
      <c r="B5480" s="46" t="s">
        <v>174</v>
      </c>
      <c r="C5480" s="46" t="s">
        <v>45</v>
      </c>
      <c r="D5480" s="46" t="s">
        <v>6007</v>
      </c>
      <c r="E5480" s="46" t="s">
        <v>6008</v>
      </c>
      <c r="F5480" t="s">
        <v>48</v>
      </c>
      <c r="G5480" s="46" t="s">
        <v>49</v>
      </c>
      <c r="H5480">
        <v>0.01995262315</v>
      </c>
      <c r="I5480" t="s">
        <v>37</v>
      </c>
      <c r="L5480" t="s">
        <v>50</v>
      </c>
      <c r="M5480" t="s">
        <v>39</v>
      </c>
      <c r="N5480" s="40"/>
      <c r="O5480" s="40"/>
      <c r="P5480" s="40"/>
      <c r="Q5480" s="40"/>
      <c r="R5480" s="39"/>
      <c r="S5480" s="39"/>
      <c r="T5480" s="39"/>
      <c r="U5480" s="40"/>
      <c r="V5480" s="39"/>
      <c r="W5480" s="69"/>
      <c r="Y5480" t="s">
        <v>40</v>
      </c>
      <c r="AA5480">
        <v>2922</v>
      </c>
      <c r="AB5480" s="46" t="b">
        <v>0</v>
      </c>
      <c r="AD5480" s="8"/>
    </row>
    <row r="5481" ht="14.25" customHeight="1">
      <c r="A5481" s="38">
        <v>1287</v>
      </c>
      <c r="B5481" s="46" t="s">
        <v>53</v>
      </c>
      <c r="C5481" s="46" t="s">
        <v>45</v>
      </c>
      <c r="D5481" s="46" t="s">
        <v>6009</v>
      </c>
      <c r="E5481" s="46" t="s">
        <v>6010</v>
      </c>
      <c r="F5481" t="s">
        <v>48</v>
      </c>
      <c r="G5481" s="46" t="s">
        <v>49</v>
      </c>
      <c r="H5481">
        <v>0.000048977882</v>
      </c>
      <c r="I5481" t="s">
        <v>37</v>
      </c>
      <c r="L5481" t="s">
        <v>50</v>
      </c>
      <c r="M5481" t="s">
        <v>39</v>
      </c>
      <c r="N5481" s="40"/>
      <c r="O5481" s="40"/>
      <c r="P5481" s="40"/>
      <c r="Q5481" s="40"/>
      <c r="R5481" s="39"/>
      <c r="S5481" s="39"/>
      <c r="T5481" s="39"/>
      <c r="U5481" s="40"/>
      <c r="V5481" s="39"/>
      <c r="W5481" s="69"/>
      <c r="Y5481" t="s">
        <v>40</v>
      </c>
      <c r="AA5481">
        <v>16252</v>
      </c>
      <c r="AB5481" s="46" t="b">
        <v>0</v>
      </c>
      <c r="AD5481" s="8"/>
    </row>
    <row r="5482" ht="14.25" customHeight="1">
      <c r="A5482" s="38">
        <v>1287</v>
      </c>
      <c r="B5482" s="46" t="s">
        <v>174</v>
      </c>
      <c r="C5482" s="46" t="s">
        <v>45</v>
      </c>
      <c r="D5482" s="46" t="s">
        <v>6011</v>
      </c>
      <c r="E5482" s="46" t="s">
        <v>6012</v>
      </c>
      <c r="F5482" t="s">
        <v>48</v>
      </c>
      <c r="G5482" s="46" t="s">
        <v>49</v>
      </c>
      <c r="H5482">
        <v>0.010232929923</v>
      </c>
      <c r="I5482" t="s">
        <v>37</v>
      </c>
      <c r="L5482" t="s">
        <v>50</v>
      </c>
      <c r="M5482" t="s">
        <v>39</v>
      </c>
      <c r="N5482" s="40"/>
      <c r="O5482" s="40"/>
      <c r="P5482" s="40"/>
      <c r="Q5482" s="40"/>
      <c r="R5482" s="39"/>
      <c r="S5482" s="39"/>
      <c r="T5482" s="39"/>
      <c r="U5482" s="40"/>
      <c r="V5482" s="39"/>
      <c r="W5482" s="69"/>
      <c r="Y5482" t="s">
        <v>294</v>
      </c>
      <c r="AA5482">
        <v>6151</v>
      </c>
      <c r="AB5482" s="46" t="b">
        <v>0</v>
      </c>
      <c r="AD5482" s="8"/>
    </row>
    <row r="5483" ht="14.25" customHeight="1">
      <c r="A5483" s="38">
        <v>1287</v>
      </c>
      <c r="B5483" s="46" t="s">
        <v>53</v>
      </c>
      <c r="C5483" s="46" t="s">
        <v>45</v>
      </c>
      <c r="D5483" s="46" t="s">
        <v>6013</v>
      </c>
      <c r="E5483" s="46" t="s">
        <v>1606</v>
      </c>
      <c r="F5483" t="s">
        <v>48</v>
      </c>
      <c r="G5483" s="46" t="s">
        <v>49</v>
      </c>
      <c r="H5483">
        <v>0.234422881532</v>
      </c>
      <c r="I5483" t="s">
        <v>37</v>
      </c>
      <c r="L5483" t="s">
        <v>50</v>
      </c>
      <c r="M5483" t="s">
        <v>39</v>
      </c>
      <c r="N5483" s="40"/>
      <c r="O5483" s="40"/>
      <c r="P5483" s="40"/>
      <c r="Q5483" s="40"/>
      <c r="R5483" s="39"/>
      <c r="S5483" s="39"/>
      <c r="T5483" s="39"/>
      <c r="U5483" s="40"/>
      <c r="V5483" s="39"/>
      <c r="W5483" s="69"/>
      <c r="Y5483" t="s">
        <v>294</v>
      </c>
      <c r="AA5483">
        <v>6104</v>
      </c>
      <c r="AB5483" s="46" t="b">
        <v>0</v>
      </c>
      <c r="AD5483" s="8"/>
    </row>
    <row r="5484" ht="14.25" customHeight="1">
      <c r="A5484" s="38">
        <v>1287</v>
      </c>
      <c r="B5484" s="46" t="s">
        <v>174</v>
      </c>
      <c r="C5484" s="46" t="s">
        <v>45</v>
      </c>
      <c r="D5484" s="46" t="s">
        <v>6013</v>
      </c>
      <c r="E5484" s="46" t="s">
        <v>2038</v>
      </c>
      <c r="F5484" t="s">
        <v>48</v>
      </c>
      <c r="G5484" s="46" t="s">
        <v>49</v>
      </c>
      <c r="H5484">
        <v>0.234422881532</v>
      </c>
      <c r="I5484" t="s">
        <v>37</v>
      </c>
      <c r="L5484" t="s">
        <v>50</v>
      </c>
      <c r="M5484" t="s">
        <v>39</v>
      </c>
      <c r="N5484" s="40"/>
      <c r="O5484" s="40"/>
      <c r="P5484" s="40"/>
      <c r="Q5484" s="40"/>
      <c r="R5484" s="39"/>
      <c r="S5484" s="39"/>
      <c r="T5484" s="39"/>
      <c r="U5484" s="40"/>
      <c r="V5484" s="39"/>
      <c r="W5484" s="69"/>
      <c r="Y5484" t="s">
        <v>294</v>
      </c>
      <c r="AA5484">
        <v>6104</v>
      </c>
      <c r="AB5484" s="46" t="b">
        <v>0</v>
      </c>
      <c r="AD5484" s="8"/>
    </row>
    <row r="5485" ht="14.25" customHeight="1">
      <c r="A5485" s="38">
        <v>966</v>
      </c>
      <c r="B5485" s="46" t="s">
        <v>1353</v>
      </c>
      <c r="C5485" s="46" t="s">
        <v>1219</v>
      </c>
      <c r="D5485" s="46" t="s">
        <v>6014</v>
      </c>
      <c r="E5485" s="46" t="s">
        <v>6015</v>
      </c>
      <c r="F5485" s="41" t="s">
        <v>434</v>
      </c>
      <c r="G5485" s="5" t="s">
        <v>593</v>
      </c>
      <c r="H5485" s="65">
        <v>0.142</v>
      </c>
      <c r="I5485" t="s">
        <v>1356</v>
      </c>
      <c r="K5485" s="46" t="s">
        <v>43</v>
      </c>
      <c r="L5485" s="46" t="s">
        <v>1358</v>
      </c>
      <c r="M5485" t="s">
        <v>39</v>
      </c>
      <c r="N5485" s="40">
        <f>U5485*V5485</f>
        <v>1.75764685706676</v>
      </c>
      <c r="O5485" s="56">
        <v>32.042</v>
      </c>
      <c r="P5485" s="56">
        <v>0.791</v>
      </c>
      <c r="Q5485" s="56">
        <v>1.431</v>
      </c>
      <c r="R5485" s="39">
        <f>O5485/P5485</f>
        <v>40.5082174462705</v>
      </c>
      <c r="S5485" s="39">
        <f>N5485/Q5485</f>
        <v>1.22826474987195</v>
      </c>
      <c r="T5485" s="39">
        <f>R5485+S5485</f>
        <v>41.7364821961425</v>
      </c>
      <c r="U5485" s="40">
        <v>296.1486</v>
      </c>
      <c r="V5485" s="39">
        <v>0.0059350166</v>
      </c>
      <c r="W5485" s="69">
        <f>round(((1000*V5485)/T5485),3)</f>
        <v>0.142</v>
      </c>
      <c r="Y5485" t="s">
        <v>40</v>
      </c>
      <c r="AA5485">
        <v>2925</v>
      </c>
      <c r="AB5485" t="b">
        <v>1</v>
      </c>
      <c r="AD5485" s="8"/>
    </row>
    <row r="5486" ht="14.25" customHeight="1">
      <c r="A5486" s="38">
        <v>1283</v>
      </c>
      <c r="B5486" s="46" t="s">
        <v>31</v>
      </c>
      <c r="C5486" s="46" t="s">
        <v>32</v>
      </c>
      <c r="D5486" s="46" t="s">
        <v>6014</v>
      </c>
      <c r="E5486" s="46" t="s">
        <v>6016</v>
      </c>
      <c r="F5486" t="s">
        <v>35</v>
      </c>
      <c r="G5486" s="46" t="s">
        <v>36</v>
      </c>
      <c r="H5486">
        <v>0.0776247117</v>
      </c>
      <c r="I5486" t="s">
        <v>37</v>
      </c>
      <c r="L5486" t="s">
        <v>38</v>
      </c>
      <c r="M5486" t="s">
        <v>39</v>
      </c>
      <c r="N5486" s="40"/>
      <c r="O5486" s="40"/>
      <c r="P5486" s="40"/>
      <c r="Q5486" s="40"/>
      <c r="R5486" s="39"/>
      <c r="S5486" s="39"/>
      <c r="T5486" s="39"/>
      <c r="U5486" s="40"/>
      <c r="V5486" s="39"/>
      <c r="W5486" s="69"/>
      <c r="Y5486" t="s">
        <v>40</v>
      </c>
      <c r="AA5486">
        <v>2925</v>
      </c>
      <c r="AB5486" s="46" t="b">
        <f>if((W5486=""),false,true)</f>
        <v>0</v>
      </c>
      <c r="AD5486" s="8"/>
    </row>
    <row r="5487" ht="14.25" customHeight="1">
      <c r="A5487" s="38">
        <v>1287</v>
      </c>
      <c r="B5487" s="46" t="s">
        <v>44</v>
      </c>
      <c r="C5487" s="46" t="s">
        <v>45</v>
      </c>
      <c r="D5487" s="46" t="s">
        <v>6014</v>
      </c>
      <c r="E5487" s="46" t="s">
        <v>6016</v>
      </c>
      <c r="F5487" t="s">
        <v>48</v>
      </c>
      <c r="G5487" s="46" t="s">
        <v>49</v>
      </c>
      <c r="H5487">
        <v>0.000167494288</v>
      </c>
      <c r="I5487" t="s">
        <v>37</v>
      </c>
      <c r="L5487" t="s">
        <v>50</v>
      </c>
      <c r="M5487" t="s">
        <v>39</v>
      </c>
      <c r="N5487" s="40"/>
      <c r="O5487" s="40"/>
      <c r="P5487" s="40"/>
      <c r="Q5487" s="40"/>
      <c r="R5487" s="39"/>
      <c r="S5487" s="39"/>
      <c r="T5487" s="39"/>
      <c r="U5487" s="40"/>
      <c r="V5487" s="39"/>
      <c r="W5487" s="69"/>
      <c r="Y5487" t="s">
        <v>40</v>
      </c>
      <c r="AA5487">
        <v>2925</v>
      </c>
      <c r="AB5487" s="46" t="b">
        <v>0</v>
      </c>
      <c r="AD5487" s="8"/>
    </row>
    <row r="5488" ht="14.25" customHeight="1">
      <c r="A5488" s="38">
        <v>1287</v>
      </c>
      <c r="B5488" s="46" t="s">
        <v>653</v>
      </c>
      <c r="C5488" s="46" t="s">
        <v>45</v>
      </c>
      <c r="D5488" s="46" t="s">
        <v>6014</v>
      </c>
      <c r="E5488" s="46" t="s">
        <v>6016</v>
      </c>
      <c r="F5488" t="s">
        <v>48</v>
      </c>
      <c r="G5488" s="46" t="s">
        <v>49</v>
      </c>
      <c r="H5488">
        <v>0.000003500258</v>
      </c>
      <c r="I5488" t="s">
        <v>37</v>
      </c>
      <c r="L5488" t="s">
        <v>50</v>
      </c>
      <c r="M5488" t="s">
        <v>39</v>
      </c>
      <c r="N5488" s="40"/>
      <c r="O5488" s="40"/>
      <c r="P5488" s="40"/>
      <c r="Q5488" s="40"/>
      <c r="R5488" s="39"/>
      <c r="S5488" s="39"/>
      <c r="T5488" s="39"/>
      <c r="U5488" s="40"/>
      <c r="V5488" s="39"/>
      <c r="W5488" s="69"/>
      <c r="Y5488" t="s">
        <v>40</v>
      </c>
      <c r="AA5488">
        <v>2925</v>
      </c>
      <c r="AB5488" s="46" t="b">
        <v>0</v>
      </c>
      <c r="AD5488" s="8"/>
    </row>
    <row r="5489" ht="14.25" customHeight="1">
      <c r="A5489" s="38">
        <v>1308</v>
      </c>
      <c r="B5489" s="46" t="s">
        <v>41</v>
      </c>
      <c r="C5489" s="46" t="s">
        <v>42</v>
      </c>
      <c r="D5489" s="46" t="s">
        <v>6014</v>
      </c>
      <c r="E5489" s="46" t="s">
        <v>6017</v>
      </c>
      <c r="F5489" t="s">
        <v>35</v>
      </c>
      <c r="G5489" s="12" t="s">
        <v>36</v>
      </c>
      <c r="H5489">
        <v>0.077624711662869</v>
      </c>
      <c r="I5489" t="s">
        <v>37</v>
      </c>
      <c r="K5489" s="47" t="s">
        <v>43</v>
      </c>
      <c r="L5489" s="47" t="str">
        <f>((I5489&amp;A5489)&amp;"-")&amp;B5489</f>
        <v>REF1308-Abraham M.H. and Acree Jr. W.E. The solubility of liquid and solid compounds in dry octan-1-ol. Chemosphere (2013)</v>
      </c>
      <c r="M5489" t="s">
        <v>39</v>
      </c>
      <c r="N5489" s="71"/>
      <c r="O5489" s="71"/>
      <c r="P5489" s="71"/>
      <c r="Q5489" s="71"/>
      <c r="R5489" s="29"/>
      <c r="S5489" s="29"/>
      <c r="T5489" s="29"/>
      <c r="U5489" s="71"/>
      <c r="V5489" s="29"/>
      <c r="W5489" s="60"/>
      <c r="Y5489" t="s">
        <v>40</v>
      </c>
      <c r="AA5489">
        <v>2925</v>
      </c>
      <c r="AB5489" t="b">
        <f>if((W5489=""),false,true)</f>
        <v>0</v>
      </c>
      <c r="AD5489" s="37"/>
    </row>
    <row r="5490" ht="14.25" customHeight="1">
      <c r="A5490" s="38">
        <v>1287</v>
      </c>
      <c r="B5490" s="46" t="s">
        <v>174</v>
      </c>
      <c r="C5490" s="46" t="s">
        <v>45</v>
      </c>
      <c r="D5490" s="46" t="s">
        <v>6018</v>
      </c>
      <c r="E5490" s="46" t="s">
        <v>6019</v>
      </c>
      <c r="F5490" t="s">
        <v>48</v>
      </c>
      <c r="G5490" s="46" t="s">
        <v>49</v>
      </c>
      <c r="H5490">
        <v>0.000151356125</v>
      </c>
      <c r="I5490" t="s">
        <v>37</v>
      </c>
      <c r="L5490" t="s">
        <v>50</v>
      </c>
      <c r="M5490" t="s">
        <v>39</v>
      </c>
      <c r="N5490" s="40"/>
      <c r="O5490" s="40"/>
      <c r="P5490" s="40"/>
      <c r="Q5490" s="40"/>
      <c r="R5490" s="39"/>
      <c r="S5490" s="39"/>
      <c r="T5490" s="39"/>
      <c r="U5490" s="40"/>
      <c r="V5490" s="39"/>
      <c r="W5490" s="69"/>
      <c r="Y5490" t="s">
        <v>40</v>
      </c>
      <c r="AA5490">
        <v>36557</v>
      </c>
      <c r="AB5490" s="46" t="b">
        <v>0</v>
      </c>
      <c r="AD5490" s="8"/>
    </row>
    <row r="5491" ht="14.25" customHeight="1">
      <c r="A5491" s="38">
        <v>1268</v>
      </c>
      <c r="B5491" s="46" t="s">
        <v>3548</v>
      </c>
      <c r="C5491" s="46" t="s">
        <v>3549</v>
      </c>
      <c r="D5491" s="46" t="s">
        <v>6020</v>
      </c>
      <c r="E5491" s="46" t="s">
        <v>6021</v>
      </c>
      <c r="F5491" s="7" t="s">
        <v>1281</v>
      </c>
      <c r="G5491" s="7" t="s">
        <v>2411</v>
      </c>
      <c r="H5491">
        <v>3.9975671274989</v>
      </c>
      <c r="I5491" t="s">
        <v>37</v>
      </c>
      <c r="K5491" t="s">
        <v>3552</v>
      </c>
      <c r="L5491" t="s">
        <v>3553</v>
      </c>
      <c r="M5491" t="s">
        <v>39</v>
      </c>
      <c r="N5491" s="40"/>
      <c r="O5491" s="40"/>
      <c r="P5491" s="40"/>
      <c r="Q5491" s="40"/>
      <c r="R5491" s="39"/>
      <c r="S5491" s="39"/>
      <c r="T5491" s="39"/>
      <c r="U5491" s="40"/>
      <c r="V5491" s="39"/>
      <c r="W5491" s="69"/>
      <c r="Y5491" t="s">
        <v>40</v>
      </c>
      <c r="AA5491">
        <v>9611</v>
      </c>
      <c r="AB5491" s="46" t="b">
        <f>if((W5491=""),false,true)</f>
        <v>0</v>
      </c>
      <c r="AD5491" s="8"/>
    </row>
    <row r="5492" ht="14.25" customHeight="1">
      <c r="A5492" s="38">
        <v>1261</v>
      </c>
      <c r="B5492" s="46" t="s">
        <v>5967</v>
      </c>
      <c r="C5492" s="46" t="s">
        <v>577</v>
      </c>
      <c r="D5492" s="11" t="s">
        <v>6022</v>
      </c>
      <c r="E5492" s="11" t="s">
        <v>6023</v>
      </c>
      <c r="F5492" s="7" t="s">
        <v>691</v>
      </c>
      <c r="G5492" s="7" t="s">
        <v>692</v>
      </c>
      <c r="H5492">
        <v>2.37</v>
      </c>
      <c r="I5492" s="46" t="s">
        <v>37</v>
      </c>
      <c r="K5492" s="46"/>
      <c r="L5492" t="s">
        <v>5970</v>
      </c>
      <c r="M5492" t="s">
        <v>39</v>
      </c>
      <c r="N5492" s="40"/>
      <c r="O5492" s="40"/>
      <c r="P5492" s="40"/>
      <c r="Q5492" s="40"/>
      <c r="R5492" s="39"/>
      <c r="S5492" s="39"/>
      <c r="T5492" s="39"/>
      <c r="U5492" s="40"/>
      <c r="V5492" s="39"/>
      <c r="W5492" s="69"/>
      <c r="Y5492" t="s">
        <v>40</v>
      </c>
      <c r="AA5492">
        <v>77536</v>
      </c>
      <c r="AB5492" s="46" t="b">
        <f>if((W5492=""),false,true)</f>
        <v>0</v>
      </c>
      <c r="AD5492" s="8"/>
    </row>
    <row r="5493" ht="14.25" customHeight="1">
      <c r="A5493" s="38">
        <v>1268</v>
      </c>
      <c r="B5493" s="46" t="s">
        <v>3548</v>
      </c>
      <c r="C5493" s="46" t="s">
        <v>3549</v>
      </c>
      <c r="D5493" s="46" t="s">
        <v>6024</v>
      </c>
      <c r="E5493" s="46" t="s">
        <v>6025</v>
      </c>
      <c r="F5493" s="7" t="s">
        <v>1281</v>
      </c>
      <c r="G5493" s="7" t="s">
        <v>2411</v>
      </c>
      <c r="H5493">
        <v>0.25916844551497</v>
      </c>
      <c r="I5493" t="s">
        <v>37</v>
      </c>
      <c r="K5493" t="s">
        <v>3552</v>
      </c>
      <c r="L5493" t="s">
        <v>3553</v>
      </c>
      <c r="M5493" t="s">
        <v>39</v>
      </c>
      <c r="N5493" s="40"/>
      <c r="O5493" s="40"/>
      <c r="P5493" s="40"/>
      <c r="Q5493" s="40"/>
      <c r="R5493" s="39"/>
      <c r="S5493" s="39"/>
      <c r="T5493" s="39"/>
      <c r="U5493" s="40"/>
      <c r="V5493" s="39"/>
      <c r="W5493" s="69"/>
      <c r="Y5493" t="s">
        <v>294</v>
      </c>
      <c r="AA5493">
        <v>7301</v>
      </c>
      <c r="AB5493" s="46" t="b">
        <f>if((W5493=""),false,true)</f>
        <v>0</v>
      </c>
      <c r="AD5493" s="8"/>
    </row>
    <row r="5494" ht="14.25" customHeight="1">
      <c r="A5494" s="38">
        <v>1325</v>
      </c>
      <c r="B5494" s="46" t="s">
        <v>5919</v>
      </c>
      <c r="C5494" s="46" t="s">
        <v>5920</v>
      </c>
      <c r="D5494" s="46" t="s">
        <v>6026</v>
      </c>
      <c r="E5494" t="s">
        <v>6027</v>
      </c>
      <c r="F5494" s="3" t="s">
        <v>48</v>
      </c>
      <c r="G5494" s="17" t="s">
        <v>49</v>
      </c>
      <c r="H5494">
        <v>0.000000000085114</v>
      </c>
      <c r="I5494" t="s">
        <v>37</v>
      </c>
      <c r="K5494" s="46" t="s">
        <v>43</v>
      </c>
      <c r="L5494" s="46" t="s">
        <v>5923</v>
      </c>
      <c r="M5494" t="s">
        <v>39</v>
      </c>
      <c r="N5494" s="40"/>
      <c r="O5494" s="40"/>
      <c r="P5494" s="40"/>
      <c r="Q5494" s="40"/>
      <c r="R5494" s="39"/>
      <c r="S5494" s="39"/>
      <c r="T5494" s="39"/>
      <c r="U5494" s="40"/>
      <c r="V5494" s="39"/>
      <c r="W5494" s="69"/>
      <c r="Y5494" t="s">
        <v>40</v>
      </c>
      <c r="AA5494">
        <v>6530</v>
      </c>
      <c r="AB5494" t="b">
        <v>0</v>
      </c>
      <c r="AD5494" s="8"/>
    </row>
    <row r="5495" ht="14.25" customHeight="1">
      <c r="A5495" s="38">
        <v>997</v>
      </c>
      <c r="B5495" s="44" t="s">
        <v>638</v>
      </c>
      <c r="C5495" s="46" t="s">
        <v>639</v>
      </c>
      <c r="D5495" s="46" t="s">
        <v>6028</v>
      </c>
      <c r="E5495" s="46" t="s">
        <v>6029</v>
      </c>
      <c r="F5495" s="5" t="s">
        <v>35</v>
      </c>
      <c r="G5495" s="5" t="s">
        <v>36</v>
      </c>
      <c r="H5495" s="65">
        <v>0.107151931</v>
      </c>
      <c r="I5495" t="s">
        <v>37</v>
      </c>
      <c r="K5495" s="47"/>
      <c r="L5495" s="47" t="str">
        <f>((I5495&amp;A5495)&amp;"-")&amp;B5495</f>
        <v>REF997-Kia Sepassi and Samuel H. Yalkowsky. Solubility Prediction in Octanol: A Technical Note. AAPS PharmSciTech 2006; 7 (1) Article 26</v>
      </c>
      <c r="M5495" t="s">
        <v>39</v>
      </c>
      <c r="N5495" s="71"/>
      <c r="O5495" s="71"/>
      <c r="P5495" s="71"/>
      <c r="Q5495" s="71"/>
      <c r="R5495" s="29"/>
      <c r="S5495" s="29"/>
      <c r="T5495" s="29"/>
      <c r="U5495" s="71"/>
      <c r="V5495" s="29"/>
      <c r="W5495" s="60"/>
      <c r="Y5495" t="s">
        <v>40</v>
      </c>
      <c r="AA5495">
        <v>10292746</v>
      </c>
      <c r="AB5495" t="b">
        <f>if((W5495=""),false,true)</f>
        <v>0</v>
      </c>
      <c r="AD5495" s="37"/>
    </row>
    <row r="5496" ht="14.25" customHeight="1">
      <c r="A5496" s="38">
        <v>1287</v>
      </c>
      <c r="B5496" s="46" t="s">
        <v>174</v>
      </c>
      <c r="C5496" s="46" t="s">
        <v>45</v>
      </c>
      <c r="D5496" s="46" t="s">
        <v>6028</v>
      </c>
      <c r="E5496" s="46" t="s">
        <v>6029</v>
      </c>
      <c r="F5496" t="s">
        <v>48</v>
      </c>
      <c r="G5496" s="46" t="s">
        <v>49</v>
      </c>
      <c r="H5496">
        <v>0.000000512861</v>
      </c>
      <c r="I5496" t="s">
        <v>37</v>
      </c>
      <c r="L5496" t="s">
        <v>50</v>
      </c>
      <c r="M5496" t="s">
        <v>39</v>
      </c>
      <c r="N5496" s="40"/>
      <c r="O5496" s="40"/>
      <c r="P5496" s="40"/>
      <c r="Q5496" s="40"/>
      <c r="R5496" s="39"/>
      <c r="S5496" s="39"/>
      <c r="T5496" s="39"/>
      <c r="U5496" s="40"/>
      <c r="V5496" s="39"/>
      <c r="W5496" s="69"/>
      <c r="Y5496" t="s">
        <v>40</v>
      </c>
      <c r="AA5496">
        <v>10292746</v>
      </c>
      <c r="AB5496" s="46" t="b">
        <v>0</v>
      </c>
      <c r="AD5496" s="8"/>
    </row>
    <row r="5497" ht="14.25" customHeight="1">
      <c r="A5497" s="38">
        <v>1308</v>
      </c>
      <c r="B5497" s="46" t="s">
        <v>41</v>
      </c>
      <c r="C5497" s="46" t="s">
        <v>42</v>
      </c>
      <c r="D5497" s="46" t="s">
        <v>6028</v>
      </c>
      <c r="E5497" s="46" t="s">
        <v>6030</v>
      </c>
      <c r="F5497" t="s">
        <v>35</v>
      </c>
      <c r="G5497" s="12" t="s">
        <v>36</v>
      </c>
      <c r="H5497">
        <v>0.114815362149688</v>
      </c>
      <c r="I5497" t="s">
        <v>37</v>
      </c>
      <c r="K5497" s="47" t="s">
        <v>43</v>
      </c>
      <c r="L5497" s="47" t="str">
        <f>((I5497&amp;A5497)&amp;"-")&amp;B5497</f>
        <v>REF1308-Abraham M.H. and Acree Jr. W.E. The solubility of liquid and solid compounds in dry octan-1-ol. Chemosphere (2013)</v>
      </c>
      <c r="M5497" t="s">
        <v>39</v>
      </c>
      <c r="N5497" s="71"/>
      <c r="O5497" s="71"/>
      <c r="P5497" s="71"/>
      <c r="Q5497" s="71"/>
      <c r="R5497" s="29"/>
      <c r="S5497" s="29"/>
      <c r="T5497" s="29"/>
      <c r="U5497" s="71"/>
      <c r="V5497" s="29"/>
      <c r="W5497" s="60"/>
      <c r="Y5497" t="s">
        <v>40</v>
      </c>
      <c r="AA5497">
        <v>2940</v>
      </c>
      <c r="AB5497" t="b">
        <f>if((W5497=""),false,true)</f>
        <v>0</v>
      </c>
      <c r="AD5497" s="37"/>
    </row>
    <row r="5498" ht="14.25" customHeight="1">
      <c r="A5498" s="38">
        <v>1287</v>
      </c>
      <c r="B5498" s="46" t="s">
        <v>53</v>
      </c>
      <c r="C5498" s="46" t="s">
        <v>45</v>
      </c>
      <c r="D5498" s="46" t="s">
        <v>6031</v>
      </c>
      <c r="E5498" s="46" t="s">
        <v>6032</v>
      </c>
      <c r="F5498" t="s">
        <v>48</v>
      </c>
      <c r="G5498" s="46" t="s">
        <v>49</v>
      </c>
      <c r="H5498">
        <v>0.000011220185</v>
      </c>
      <c r="I5498" t="s">
        <v>37</v>
      </c>
      <c r="L5498" t="s">
        <v>50</v>
      </c>
      <c r="M5498" t="s">
        <v>39</v>
      </c>
      <c r="N5498" s="40"/>
      <c r="O5498" s="40"/>
      <c r="P5498" s="40"/>
      <c r="Q5498" s="40"/>
      <c r="R5498" s="39"/>
      <c r="S5498" s="39"/>
      <c r="T5498" s="39"/>
      <c r="U5498" s="40"/>
      <c r="V5498" s="39"/>
      <c r="W5498" s="69"/>
      <c r="Y5498" t="s">
        <v>40</v>
      </c>
      <c r="AA5498">
        <v>4512167</v>
      </c>
      <c r="AB5498" s="46" t="b">
        <v>0</v>
      </c>
      <c r="AD5498" s="8"/>
    </row>
    <row r="5499" ht="14.25" customHeight="1">
      <c r="A5499" s="38">
        <v>1287</v>
      </c>
      <c r="B5499" s="46" t="s">
        <v>53</v>
      </c>
      <c r="C5499" s="46" t="s">
        <v>45</v>
      </c>
      <c r="D5499" s="46" t="s">
        <v>6031</v>
      </c>
      <c r="E5499" s="46" t="s">
        <v>6033</v>
      </c>
      <c r="F5499" t="s">
        <v>48</v>
      </c>
      <c r="G5499" s="46" t="s">
        <v>49</v>
      </c>
      <c r="H5499">
        <v>0.000011220185</v>
      </c>
      <c r="I5499" t="s">
        <v>37</v>
      </c>
      <c r="L5499" t="s">
        <v>50</v>
      </c>
      <c r="M5499" t="s">
        <v>39</v>
      </c>
      <c r="N5499" s="40"/>
      <c r="O5499" s="40"/>
      <c r="P5499" s="40"/>
      <c r="Q5499" s="40"/>
      <c r="R5499" s="39"/>
      <c r="S5499" s="39"/>
      <c r="T5499" s="39"/>
      <c r="U5499" s="40"/>
      <c r="V5499" s="39"/>
      <c r="W5499" s="69"/>
      <c r="Y5499" t="s">
        <v>40</v>
      </c>
      <c r="AA5499">
        <v>10468466</v>
      </c>
      <c r="AB5499" s="46" t="b">
        <v>0</v>
      </c>
      <c r="AD5499" s="8"/>
    </row>
    <row r="5500" ht="14.25" customHeight="1">
      <c r="A5500" s="38">
        <v>1287</v>
      </c>
      <c r="B5500" s="46" t="s">
        <v>53</v>
      </c>
      <c r="C5500" s="46" t="s">
        <v>45</v>
      </c>
      <c r="D5500" s="46" t="s">
        <v>6034</v>
      </c>
      <c r="E5500" s="46" t="s">
        <v>6035</v>
      </c>
      <c r="F5500" t="s">
        <v>48</v>
      </c>
      <c r="G5500" s="46" t="s">
        <v>49</v>
      </c>
      <c r="H5500">
        <v>0.000002137962</v>
      </c>
      <c r="I5500" t="s">
        <v>37</v>
      </c>
      <c r="L5500" t="s">
        <v>50</v>
      </c>
      <c r="M5500" t="s">
        <v>39</v>
      </c>
      <c r="N5500" s="40"/>
      <c r="O5500" s="40"/>
      <c r="P5500" s="40"/>
      <c r="Q5500" s="40"/>
      <c r="R5500" s="39"/>
      <c r="S5500" s="39"/>
      <c r="T5500" s="39"/>
      <c r="U5500" s="40"/>
      <c r="V5500" s="39"/>
      <c r="W5500" s="69"/>
      <c r="Y5500" t="s">
        <v>40</v>
      </c>
      <c r="AA5500">
        <v>2629</v>
      </c>
      <c r="AB5500" s="46" t="b">
        <v>0</v>
      </c>
      <c r="AD5500" s="8"/>
    </row>
    <row r="5501" ht="14.25" customHeight="1">
      <c r="A5501" s="38">
        <v>1287</v>
      </c>
      <c r="B5501" s="46" t="s">
        <v>44</v>
      </c>
      <c r="C5501" s="46" t="s">
        <v>45</v>
      </c>
      <c r="D5501" s="46" t="s">
        <v>6034</v>
      </c>
      <c r="E5501" s="46" t="s">
        <v>6036</v>
      </c>
      <c r="F5501" t="s">
        <v>48</v>
      </c>
      <c r="G5501" s="46" t="s">
        <v>49</v>
      </c>
      <c r="H5501">
        <v>0.000003990249</v>
      </c>
      <c r="I5501" t="s">
        <v>37</v>
      </c>
      <c r="L5501" t="s">
        <v>50</v>
      </c>
      <c r="M5501" t="s">
        <v>39</v>
      </c>
      <c r="N5501" s="40"/>
      <c r="O5501" s="40"/>
      <c r="P5501" s="40"/>
      <c r="Q5501" s="40"/>
      <c r="R5501" s="39"/>
      <c r="S5501" s="39"/>
      <c r="T5501" s="39"/>
      <c r="U5501" s="40"/>
      <c r="V5501" s="39"/>
      <c r="W5501" s="69"/>
      <c r="Y5501" t="s">
        <v>40</v>
      </c>
      <c r="AA5501">
        <v>2629</v>
      </c>
      <c r="AB5501" s="46" t="b">
        <v>0</v>
      </c>
      <c r="AD5501" s="8"/>
    </row>
    <row r="5502" ht="14.25" customHeight="1">
      <c r="A5502" s="38">
        <v>1287</v>
      </c>
      <c r="B5502" s="46" t="s">
        <v>44</v>
      </c>
      <c r="C5502" s="46" t="s">
        <v>45</v>
      </c>
      <c r="D5502" s="46" t="s">
        <v>6037</v>
      </c>
      <c r="E5502" s="46" t="s">
        <v>6038</v>
      </c>
      <c r="F5502" t="s">
        <v>48</v>
      </c>
      <c r="G5502" s="46" t="s">
        <v>49</v>
      </c>
      <c r="H5502">
        <v>0.008729713684</v>
      </c>
      <c r="I5502" t="s">
        <v>37</v>
      </c>
      <c r="L5502" t="s">
        <v>50</v>
      </c>
      <c r="M5502" t="s">
        <v>39</v>
      </c>
      <c r="N5502" s="40"/>
      <c r="O5502" s="40"/>
      <c r="P5502" s="40"/>
      <c r="Q5502" s="40"/>
      <c r="R5502" s="39"/>
      <c r="S5502" s="39"/>
      <c r="T5502" s="39"/>
      <c r="U5502" s="40"/>
      <c r="V5502" s="39"/>
      <c r="W5502" s="69"/>
      <c r="Y5502" t="s">
        <v>40</v>
      </c>
      <c r="AA5502">
        <v>9026</v>
      </c>
      <c r="AB5502" s="46" t="b">
        <v>0</v>
      </c>
      <c r="AD5502" s="8"/>
    </row>
    <row r="5503" ht="14.25" customHeight="1">
      <c r="A5503" s="38">
        <v>1287</v>
      </c>
      <c r="B5503" s="46" t="s">
        <v>44</v>
      </c>
      <c r="C5503" s="46" t="s">
        <v>45</v>
      </c>
      <c r="D5503" s="46" t="s">
        <v>6039</v>
      </c>
      <c r="E5503" s="46" t="s">
        <v>6040</v>
      </c>
      <c r="F5503" t="s">
        <v>48</v>
      </c>
      <c r="G5503" s="46" t="s">
        <v>49</v>
      </c>
      <c r="H5503">
        <v>0.00030974193</v>
      </c>
      <c r="I5503" t="s">
        <v>37</v>
      </c>
      <c r="L5503" t="s">
        <v>50</v>
      </c>
      <c r="M5503" t="s">
        <v>39</v>
      </c>
      <c r="N5503" s="40"/>
      <c r="O5503" s="40"/>
      <c r="P5503" s="40"/>
      <c r="Q5503" s="40"/>
      <c r="R5503" s="39"/>
      <c r="S5503" s="39"/>
      <c r="T5503" s="39"/>
      <c r="U5503" s="40"/>
      <c r="V5503" s="39"/>
      <c r="W5503" s="69"/>
      <c r="Y5503" t="s">
        <v>294</v>
      </c>
      <c r="AA5503">
        <v>7758</v>
      </c>
      <c r="AB5503" s="46" t="b">
        <v>0</v>
      </c>
      <c r="AD5503" s="8"/>
    </row>
    <row r="5504" ht="14.25" customHeight="1">
      <c r="A5504" s="38">
        <v>1287</v>
      </c>
      <c r="B5504" s="46" t="s">
        <v>53</v>
      </c>
      <c r="C5504" s="46" t="s">
        <v>45</v>
      </c>
      <c r="D5504" s="46" t="s">
        <v>705</v>
      </c>
      <c r="E5504" s="46" t="s">
        <v>1734</v>
      </c>
      <c r="F5504" t="s">
        <v>48</v>
      </c>
      <c r="G5504" s="46" t="s">
        <v>49</v>
      </c>
      <c r="H5504">
        <v>0.812830516164</v>
      </c>
      <c r="I5504" t="s">
        <v>37</v>
      </c>
      <c r="L5504" t="s">
        <v>50</v>
      </c>
      <c r="M5504" t="s">
        <v>39</v>
      </c>
      <c r="N5504" s="40"/>
      <c r="O5504" s="40"/>
      <c r="P5504" s="40"/>
      <c r="Q5504" s="40"/>
      <c r="R5504" s="39"/>
      <c r="S5504" s="39"/>
      <c r="T5504" s="39"/>
      <c r="U5504" s="40"/>
      <c r="V5504" s="39"/>
      <c r="W5504" s="69"/>
      <c r="Y5504" t="s">
        <v>294</v>
      </c>
      <c r="AA5504">
        <v>3168</v>
      </c>
      <c r="AB5504" s="46" t="b">
        <v>0</v>
      </c>
      <c r="AD5504" s="8"/>
    </row>
    <row r="5505" ht="14.25" customHeight="1">
      <c r="A5505" s="38">
        <v>1287</v>
      </c>
      <c r="B5505" s="46" t="s">
        <v>174</v>
      </c>
      <c r="C5505" s="46" t="s">
        <v>45</v>
      </c>
      <c r="D5505" s="46" t="s">
        <v>705</v>
      </c>
      <c r="E5505" s="46" t="s">
        <v>1734</v>
      </c>
      <c r="F5505" t="s">
        <v>48</v>
      </c>
      <c r="G5505" s="46" t="s">
        <v>49</v>
      </c>
      <c r="H5505">
        <v>0.812830516164</v>
      </c>
      <c r="I5505" t="s">
        <v>37</v>
      </c>
      <c r="L5505" t="s">
        <v>50</v>
      </c>
      <c r="M5505" t="s">
        <v>39</v>
      </c>
      <c r="N5505" s="40"/>
      <c r="O5505" s="40"/>
      <c r="P5505" s="40"/>
      <c r="Q5505" s="40"/>
      <c r="R5505" s="39"/>
      <c r="S5505" s="39"/>
      <c r="T5505" s="39"/>
      <c r="U5505" s="40"/>
      <c r="V5505" s="39"/>
      <c r="W5505" s="69"/>
      <c r="Y5505" t="s">
        <v>294</v>
      </c>
      <c r="AA5505">
        <v>3168</v>
      </c>
      <c r="AB5505" s="46" t="b">
        <v>0</v>
      </c>
      <c r="AD5505" s="8"/>
    </row>
    <row r="5506" ht="14.25" customHeight="1">
      <c r="A5506" s="38">
        <v>1287</v>
      </c>
      <c r="B5506" s="46" t="s">
        <v>44</v>
      </c>
      <c r="C5506" s="46" t="s">
        <v>45</v>
      </c>
      <c r="D5506" s="46" t="s">
        <v>6041</v>
      </c>
      <c r="E5506" s="46" t="s">
        <v>6042</v>
      </c>
      <c r="F5506" t="s">
        <v>48</v>
      </c>
      <c r="G5506" s="46" t="s">
        <v>49</v>
      </c>
      <c r="H5506">
        <v>0.020892961309</v>
      </c>
      <c r="I5506" t="s">
        <v>37</v>
      </c>
      <c r="L5506" t="s">
        <v>50</v>
      </c>
      <c r="M5506" t="s">
        <v>39</v>
      </c>
      <c r="N5506" s="40"/>
      <c r="O5506" s="40"/>
      <c r="P5506" s="40"/>
      <c r="Q5506" s="40"/>
      <c r="R5506" s="39"/>
      <c r="S5506" s="39"/>
      <c r="T5506" s="39"/>
      <c r="U5506" s="40"/>
      <c r="V5506" s="39"/>
      <c r="W5506" s="69"/>
      <c r="Y5506" t="s">
        <v>294</v>
      </c>
      <c r="AA5506">
        <v>13835108</v>
      </c>
      <c r="AB5506" s="46" t="b">
        <v>0</v>
      </c>
      <c r="AD5506" s="8"/>
    </row>
    <row r="5507" ht="14.25" customHeight="1">
      <c r="A5507" s="38">
        <v>1287</v>
      </c>
      <c r="B5507" s="46" t="s">
        <v>53</v>
      </c>
      <c r="C5507" s="46" t="s">
        <v>45</v>
      </c>
      <c r="D5507" s="46" t="s">
        <v>6043</v>
      </c>
      <c r="E5507" s="46" t="s">
        <v>6044</v>
      </c>
      <c r="F5507" t="s">
        <v>48</v>
      </c>
      <c r="G5507" s="46" t="s">
        <v>49</v>
      </c>
      <c r="H5507">
        <v>0.151356124844</v>
      </c>
      <c r="I5507" t="s">
        <v>37</v>
      </c>
      <c r="L5507" s="46" t="str">
        <f>((I5507&amp;A5507)&amp;"-")&amp;B5507</f>
        <v>REF1287-Wang 99 - S1</v>
      </c>
      <c r="M5507" t="s">
        <v>39</v>
      </c>
      <c r="N5507" s="40"/>
      <c r="O5507" s="40"/>
      <c r="P5507" s="40"/>
      <c r="Q5507" s="40"/>
      <c r="R5507" s="39"/>
      <c r="S5507" s="39"/>
      <c r="T5507" s="39"/>
      <c r="U5507" s="40"/>
      <c r="V5507" s="39"/>
      <c r="W5507" s="69"/>
      <c r="Y5507" t="s">
        <v>294</v>
      </c>
      <c r="AA5507">
        <v>13863636</v>
      </c>
      <c r="AB5507" s="46" t="b">
        <v>0</v>
      </c>
      <c r="AD5507" s="8"/>
    </row>
    <row r="5508" ht="14.25" customHeight="1">
      <c r="A5508" s="38">
        <v>1287</v>
      </c>
      <c r="B5508" s="46" t="s">
        <v>174</v>
      </c>
      <c r="C5508" s="46" t="s">
        <v>45</v>
      </c>
      <c r="D5508" s="46" t="s">
        <v>6043</v>
      </c>
      <c r="E5508" s="46" t="s">
        <v>6044</v>
      </c>
      <c r="F5508" t="s">
        <v>48</v>
      </c>
      <c r="G5508" s="46" t="s">
        <v>49</v>
      </c>
      <c r="H5508">
        <v>0.151356124844</v>
      </c>
      <c r="I5508" t="s">
        <v>37</v>
      </c>
      <c r="L5508" s="46" t="str">
        <f>((I5508&amp;A5508)&amp;"-")&amp;B5508</f>
        <v>REF1287-Wang 99 - S2</v>
      </c>
      <c r="M5508" t="s">
        <v>39</v>
      </c>
      <c r="N5508" s="40"/>
      <c r="O5508" s="40"/>
      <c r="P5508" s="40"/>
      <c r="Q5508" s="40"/>
      <c r="R5508" s="39"/>
      <c r="S5508" s="39"/>
      <c r="T5508" s="39"/>
      <c r="U5508" s="40"/>
      <c r="V5508" s="39"/>
      <c r="W5508" s="69"/>
      <c r="Y5508" t="s">
        <v>294</v>
      </c>
      <c r="AA5508">
        <v>13863636</v>
      </c>
      <c r="AB5508" s="46" t="b">
        <v>0</v>
      </c>
      <c r="AD5508" s="8"/>
    </row>
    <row r="5509" ht="14.25" customHeight="1">
      <c r="A5509" s="38">
        <v>1287</v>
      </c>
      <c r="B5509" s="46" t="s">
        <v>44</v>
      </c>
      <c r="C5509" s="46" t="s">
        <v>45</v>
      </c>
      <c r="D5509" s="46" t="s">
        <v>6045</v>
      </c>
      <c r="E5509" s="46" t="s">
        <v>6046</v>
      </c>
      <c r="F5509" t="s">
        <v>48</v>
      </c>
      <c r="G5509" s="46" t="s">
        <v>49</v>
      </c>
      <c r="H5509">
        <v>0.002951209227</v>
      </c>
      <c r="I5509" t="s">
        <v>37</v>
      </c>
      <c r="L5509" t="s">
        <v>50</v>
      </c>
      <c r="M5509" t="s">
        <v>39</v>
      </c>
      <c r="N5509" s="40"/>
      <c r="O5509" s="40"/>
      <c r="P5509" s="40"/>
      <c r="Q5509" s="40"/>
      <c r="R5509" s="39"/>
      <c r="S5509" s="39"/>
      <c r="T5509" s="39"/>
      <c r="U5509" s="40"/>
      <c r="V5509" s="39"/>
      <c r="W5509" s="69"/>
      <c r="Y5509" t="s">
        <v>294</v>
      </c>
      <c r="AA5509">
        <v>15467</v>
      </c>
      <c r="AB5509" s="46" t="b">
        <v>0</v>
      </c>
      <c r="AD5509" s="8"/>
    </row>
    <row r="5510" ht="14.25" customHeight="1">
      <c r="A5510" s="38">
        <v>1287</v>
      </c>
      <c r="B5510" s="46" t="s">
        <v>44</v>
      </c>
      <c r="C5510" s="46" t="s">
        <v>45</v>
      </c>
      <c r="D5510" s="46" t="s">
        <v>6047</v>
      </c>
      <c r="E5510" s="46" t="s">
        <v>6048</v>
      </c>
      <c r="F5510" t="s">
        <v>48</v>
      </c>
      <c r="G5510" s="46" t="s">
        <v>49</v>
      </c>
      <c r="H5510">
        <v>0.046881338215</v>
      </c>
      <c r="I5510" t="s">
        <v>37</v>
      </c>
      <c r="L5510" t="s">
        <v>50</v>
      </c>
      <c r="M5510" t="s">
        <v>39</v>
      </c>
      <c r="N5510" s="40"/>
      <c r="O5510" s="40"/>
      <c r="P5510" s="40"/>
      <c r="Q5510" s="40"/>
      <c r="R5510" s="39"/>
      <c r="S5510" s="39"/>
      <c r="T5510" s="39"/>
      <c r="U5510" s="40"/>
      <c r="V5510" s="39"/>
      <c r="W5510" s="69"/>
      <c r="Y5510" t="s">
        <v>294</v>
      </c>
      <c r="AA5510">
        <v>12610</v>
      </c>
      <c r="AB5510" s="46" t="b">
        <v>0</v>
      </c>
      <c r="AD5510" s="8"/>
    </row>
    <row r="5511" ht="14.25" customHeight="1">
      <c r="A5511" s="38">
        <v>1287</v>
      </c>
      <c r="B5511" s="46" t="s">
        <v>44</v>
      </c>
      <c r="C5511" s="46" t="s">
        <v>45</v>
      </c>
      <c r="D5511" s="46" t="s">
        <v>6049</v>
      </c>
      <c r="E5511" s="46" t="s">
        <v>6050</v>
      </c>
      <c r="F5511" t="s">
        <v>48</v>
      </c>
      <c r="G5511" s="46" t="s">
        <v>49</v>
      </c>
      <c r="H5511">
        <v>0.004216965034</v>
      </c>
      <c r="I5511" t="s">
        <v>37</v>
      </c>
      <c r="L5511" s="46" t="str">
        <f>((I5511&amp;A5511)&amp;"-")&amp;B5511</f>
        <v>REF1287-Wang 99 - S3</v>
      </c>
      <c r="M5511" t="s">
        <v>39</v>
      </c>
      <c r="N5511" s="40"/>
      <c r="O5511" s="40"/>
      <c r="P5511" s="40"/>
      <c r="Q5511" s="40"/>
      <c r="R5511" s="39"/>
      <c r="S5511" s="39"/>
      <c r="T5511" s="39"/>
      <c r="U5511" s="40"/>
      <c r="V5511" s="39"/>
      <c r="W5511" s="69"/>
      <c r="Y5511" t="s">
        <v>294</v>
      </c>
      <c r="AA5511">
        <v>13837303</v>
      </c>
      <c r="AB5511" s="46" t="b">
        <v>0</v>
      </c>
      <c r="AD5511" s="8"/>
    </row>
    <row r="5512" ht="14.25" customHeight="1">
      <c r="A5512" s="38">
        <v>1287</v>
      </c>
      <c r="B5512" s="46" t="s">
        <v>53</v>
      </c>
      <c r="C5512" s="46" t="s">
        <v>45</v>
      </c>
      <c r="D5512" s="46" t="s">
        <v>6049</v>
      </c>
      <c r="E5512" s="46" t="s">
        <v>6050</v>
      </c>
      <c r="F5512" t="s">
        <v>48</v>
      </c>
      <c r="G5512" s="46" t="s">
        <v>49</v>
      </c>
      <c r="H5512">
        <v>0.004466835922</v>
      </c>
      <c r="I5512" t="s">
        <v>37</v>
      </c>
      <c r="L5512" s="46" t="str">
        <f>((I5512&amp;A5512)&amp;"-")&amp;B5512</f>
        <v>REF1287-Wang 99 - S1</v>
      </c>
      <c r="M5512" t="s">
        <v>39</v>
      </c>
      <c r="N5512" s="40"/>
      <c r="O5512" s="40"/>
      <c r="P5512" s="40"/>
      <c r="Q5512" s="40"/>
      <c r="R5512" s="39"/>
      <c r="S5512" s="39"/>
      <c r="T5512" s="39"/>
      <c r="U5512" s="40"/>
      <c r="V5512" s="39"/>
      <c r="W5512" s="69"/>
      <c r="Y5512" t="s">
        <v>294</v>
      </c>
      <c r="AA5512">
        <v>13837303</v>
      </c>
      <c r="AB5512" s="46" t="b">
        <v>0</v>
      </c>
      <c r="AD5512" s="8"/>
    </row>
    <row r="5513" ht="14.25" customHeight="1">
      <c r="A5513" s="38">
        <v>1287</v>
      </c>
      <c r="B5513" s="46" t="s">
        <v>174</v>
      </c>
      <c r="C5513" s="46" t="s">
        <v>45</v>
      </c>
      <c r="D5513" s="46" t="s">
        <v>6049</v>
      </c>
      <c r="E5513" s="46" t="s">
        <v>6050</v>
      </c>
      <c r="F5513" t="s">
        <v>48</v>
      </c>
      <c r="G5513" s="46" t="s">
        <v>49</v>
      </c>
      <c r="H5513">
        <v>0.004466835922</v>
      </c>
      <c r="I5513" t="s">
        <v>37</v>
      </c>
      <c r="L5513" s="46" t="str">
        <f>((I5513&amp;A5513)&amp;"-")&amp;B5513</f>
        <v>REF1287-Wang 99 - S2</v>
      </c>
      <c r="M5513" t="s">
        <v>39</v>
      </c>
      <c r="N5513" s="40"/>
      <c r="O5513" s="40"/>
      <c r="P5513" s="40"/>
      <c r="Q5513" s="40"/>
      <c r="R5513" s="39"/>
      <c r="S5513" s="39"/>
      <c r="T5513" s="39"/>
      <c r="U5513" s="40"/>
      <c r="V5513" s="39"/>
      <c r="W5513" s="69"/>
      <c r="Y5513" t="s">
        <v>294</v>
      </c>
      <c r="AA5513">
        <v>13837303</v>
      </c>
      <c r="AB5513" s="46" t="b">
        <v>0</v>
      </c>
      <c r="AD5513" s="8"/>
    </row>
    <row r="5514" ht="14.25" customHeight="1">
      <c r="A5514" s="38">
        <v>1325</v>
      </c>
      <c r="B5514" s="46" t="s">
        <v>5919</v>
      </c>
      <c r="C5514" s="46" t="s">
        <v>5920</v>
      </c>
      <c r="D5514" s="46" t="s">
        <v>6049</v>
      </c>
      <c r="E5514" t="s">
        <v>6051</v>
      </c>
      <c r="F5514" s="3" t="s">
        <v>48</v>
      </c>
      <c r="G5514" s="17" t="s">
        <v>49</v>
      </c>
      <c r="H5514">
        <v>0.002630267991895</v>
      </c>
      <c r="I5514" t="s">
        <v>37</v>
      </c>
      <c r="K5514" s="46" t="s">
        <v>43</v>
      </c>
      <c r="L5514" s="46" t="s">
        <v>5923</v>
      </c>
      <c r="M5514" t="s">
        <v>39</v>
      </c>
      <c r="N5514" s="40"/>
      <c r="O5514" s="40"/>
      <c r="P5514" s="40"/>
      <c r="Q5514" s="40"/>
      <c r="R5514" s="39"/>
      <c r="S5514" s="39"/>
      <c r="T5514" s="39"/>
      <c r="U5514" s="40"/>
      <c r="V5514" s="39"/>
      <c r="W5514" s="69"/>
      <c r="Y5514" t="s">
        <v>40</v>
      </c>
      <c r="AA5514">
        <v>13837303</v>
      </c>
      <c r="AB5514" t="b">
        <v>0</v>
      </c>
      <c r="AD5514" s="8"/>
    </row>
    <row r="5515" ht="14.25" customHeight="1">
      <c r="A5515" s="38">
        <v>1287</v>
      </c>
      <c r="B5515" s="46" t="s">
        <v>44</v>
      </c>
      <c r="C5515" s="46" t="s">
        <v>45</v>
      </c>
      <c r="D5515" s="46" t="s">
        <v>6052</v>
      </c>
      <c r="E5515" s="46" t="s">
        <v>6053</v>
      </c>
      <c r="F5515" t="s">
        <v>48</v>
      </c>
      <c r="G5515" s="46" t="s">
        <v>49</v>
      </c>
      <c r="H5515">
        <v>0.186637969083</v>
      </c>
      <c r="I5515" t="s">
        <v>37</v>
      </c>
      <c r="L5515" t="s">
        <v>50</v>
      </c>
      <c r="M5515" t="s">
        <v>39</v>
      </c>
      <c r="N5515" s="40"/>
      <c r="O5515" s="40"/>
      <c r="P5515" s="40"/>
      <c r="Q5515" s="40"/>
      <c r="R5515" s="39"/>
      <c r="S5515" s="39"/>
      <c r="T5515" s="39"/>
      <c r="U5515" s="40"/>
      <c r="V5515" s="39"/>
      <c r="W5515" s="69"/>
      <c r="Y5515" t="s">
        <v>40</v>
      </c>
      <c r="AA5515">
        <v>71922</v>
      </c>
      <c r="AB5515" s="46" t="b">
        <v>0</v>
      </c>
      <c r="AD5515" s="8"/>
    </row>
    <row r="5516" ht="14.25" customHeight="1">
      <c r="A5516" s="38">
        <v>1287</v>
      </c>
      <c r="B5516" s="46" t="s">
        <v>44</v>
      </c>
      <c r="C5516" s="46" t="s">
        <v>45</v>
      </c>
      <c r="D5516" s="46" t="s">
        <v>6054</v>
      </c>
      <c r="E5516" s="46" t="s">
        <v>6055</v>
      </c>
      <c r="F5516" t="s">
        <v>48</v>
      </c>
      <c r="G5516" s="46" t="s">
        <v>49</v>
      </c>
      <c r="H5516">
        <v>0.110153930954</v>
      </c>
      <c r="I5516" t="s">
        <v>37</v>
      </c>
      <c r="L5516" s="46" t="str">
        <f>((I5516&amp;A5516)&amp;"-")&amp;B5516</f>
        <v>REF1287-Wang 99 - S3</v>
      </c>
      <c r="M5516" t="s">
        <v>39</v>
      </c>
      <c r="N5516" s="40"/>
      <c r="O5516" s="40"/>
      <c r="P5516" s="40"/>
      <c r="Q5516" s="40"/>
      <c r="R5516" s="39"/>
      <c r="S5516" s="39"/>
      <c r="T5516" s="39"/>
      <c r="U5516" s="40"/>
      <c r="V5516" s="39"/>
      <c r="W5516" s="69"/>
      <c r="Y5516" t="s">
        <v>294</v>
      </c>
      <c r="AA5516">
        <v>13865630</v>
      </c>
      <c r="AB5516" s="46" t="b">
        <v>0</v>
      </c>
      <c r="AD5516" s="8"/>
    </row>
    <row r="5517" ht="14.25" customHeight="1">
      <c r="A5517" s="38">
        <v>1287</v>
      </c>
      <c r="B5517" s="46" t="s">
        <v>53</v>
      </c>
      <c r="C5517" s="46" t="s">
        <v>45</v>
      </c>
      <c r="D5517" s="46" t="s">
        <v>6054</v>
      </c>
      <c r="E5517" s="46" t="s">
        <v>6055</v>
      </c>
      <c r="F5517" t="s">
        <v>48</v>
      </c>
      <c r="G5517" s="46" t="s">
        <v>49</v>
      </c>
      <c r="H5517">
        <v>0.109647819614</v>
      </c>
      <c r="I5517" t="s">
        <v>37</v>
      </c>
      <c r="L5517" s="46" t="str">
        <f>((I5517&amp;A5517)&amp;"-")&amp;B5517</f>
        <v>REF1287-Wang 99 - S1</v>
      </c>
      <c r="M5517" t="s">
        <v>39</v>
      </c>
      <c r="N5517" s="40"/>
      <c r="O5517" s="40"/>
      <c r="P5517" s="40"/>
      <c r="Q5517" s="40"/>
      <c r="R5517" s="39"/>
      <c r="S5517" s="39"/>
      <c r="T5517" s="39"/>
      <c r="U5517" s="40"/>
      <c r="V5517" s="39"/>
      <c r="W5517" s="69"/>
      <c r="Y5517" t="s">
        <v>294</v>
      </c>
      <c r="AA5517">
        <v>13865630</v>
      </c>
      <c r="AB5517" s="46" t="b">
        <v>0</v>
      </c>
      <c r="AD5517" s="8"/>
    </row>
    <row r="5518" ht="14.25" customHeight="1">
      <c r="A5518" s="38">
        <v>1287</v>
      </c>
      <c r="B5518" s="46" t="s">
        <v>53</v>
      </c>
      <c r="C5518" s="46" t="s">
        <v>45</v>
      </c>
      <c r="D5518" s="46" t="s">
        <v>6056</v>
      </c>
      <c r="E5518" s="46" t="s">
        <v>6057</v>
      </c>
      <c r="F5518" t="s">
        <v>48</v>
      </c>
      <c r="G5518" s="46" t="s">
        <v>49</v>
      </c>
      <c r="H5518">
        <v>0.045708818961</v>
      </c>
      <c r="I5518" t="s">
        <v>37</v>
      </c>
      <c r="L5518" t="s">
        <v>50</v>
      </c>
      <c r="M5518" t="s">
        <v>39</v>
      </c>
      <c r="N5518" s="40"/>
      <c r="O5518" s="40"/>
      <c r="P5518" s="40"/>
      <c r="Q5518" s="40"/>
      <c r="R5518" s="39"/>
      <c r="S5518" s="39"/>
      <c r="T5518" s="39"/>
      <c r="U5518" s="40"/>
      <c r="V5518" s="39"/>
      <c r="W5518" s="69"/>
      <c r="Y5518" t="s">
        <v>294</v>
      </c>
      <c r="AA5518">
        <v>9233</v>
      </c>
      <c r="AB5518" s="46" t="b">
        <v>0</v>
      </c>
      <c r="AD5518" s="8"/>
    </row>
    <row r="5519" ht="14.25" customHeight="1">
      <c r="A5519" s="38">
        <v>1287</v>
      </c>
      <c r="B5519" s="46" t="s">
        <v>53</v>
      </c>
      <c r="C5519" s="46" t="s">
        <v>45</v>
      </c>
      <c r="D5519" s="46" t="s">
        <v>6058</v>
      </c>
      <c r="E5519" s="46" t="s">
        <v>6059</v>
      </c>
      <c r="F5519" t="s">
        <v>48</v>
      </c>
      <c r="G5519" s="46" t="s">
        <v>49</v>
      </c>
      <c r="H5519">
        <v>1.096478196143</v>
      </c>
      <c r="I5519" t="s">
        <v>37</v>
      </c>
      <c r="L5519" t="s">
        <v>50</v>
      </c>
      <c r="M5519" t="s">
        <v>39</v>
      </c>
      <c r="N5519" s="40"/>
      <c r="O5519" s="40"/>
      <c r="P5519" s="40"/>
      <c r="Q5519" s="40"/>
      <c r="R5519" s="39"/>
      <c r="S5519" s="39"/>
      <c r="T5519" s="39"/>
      <c r="U5519" s="40"/>
      <c r="V5519" s="39"/>
      <c r="W5519" s="69"/>
      <c r="Y5519" t="s">
        <v>40</v>
      </c>
      <c r="AA5519">
        <v>62226</v>
      </c>
      <c r="AB5519" s="46" t="b">
        <v>0</v>
      </c>
      <c r="AD5519" s="8"/>
    </row>
    <row r="5520" ht="14.25" customHeight="1">
      <c r="A5520" s="38">
        <v>1287</v>
      </c>
      <c r="B5520" s="46" t="s">
        <v>53</v>
      </c>
      <c r="C5520" s="46" t="s">
        <v>45</v>
      </c>
      <c r="D5520" s="46" t="s">
        <v>6060</v>
      </c>
      <c r="E5520" s="46" t="s">
        <v>6061</v>
      </c>
      <c r="F5520" t="s">
        <v>48</v>
      </c>
      <c r="G5520" s="46" t="s">
        <v>49</v>
      </c>
      <c r="H5520">
        <v>0.003801893963</v>
      </c>
      <c r="I5520" t="s">
        <v>37</v>
      </c>
      <c r="L5520" t="s">
        <v>50</v>
      </c>
      <c r="M5520" t="s">
        <v>39</v>
      </c>
      <c r="N5520" s="40"/>
      <c r="O5520" s="40"/>
      <c r="P5520" s="40"/>
      <c r="Q5520" s="40"/>
      <c r="R5520" s="39"/>
      <c r="S5520" s="39"/>
      <c r="T5520" s="39"/>
      <c r="U5520" s="40"/>
      <c r="V5520" s="39"/>
      <c r="W5520" s="69"/>
      <c r="Y5520" t="s">
        <v>294</v>
      </c>
      <c r="AA5520">
        <v>7786</v>
      </c>
      <c r="AB5520" s="46" t="b">
        <v>0</v>
      </c>
      <c r="AD5520" s="8"/>
    </row>
    <row r="5521" ht="14.25" customHeight="1">
      <c r="A5521" s="38">
        <v>1287</v>
      </c>
      <c r="B5521" s="46" t="s">
        <v>53</v>
      </c>
      <c r="C5521" s="46" t="s">
        <v>45</v>
      </c>
      <c r="D5521" s="46" t="s">
        <v>6062</v>
      </c>
      <c r="E5521" s="46" t="s">
        <v>6063</v>
      </c>
      <c r="F5521" t="s">
        <v>48</v>
      </c>
      <c r="G5521" s="46" t="s">
        <v>49</v>
      </c>
      <c r="H5521">
        <v>0.000069183097</v>
      </c>
      <c r="I5521" t="s">
        <v>37</v>
      </c>
      <c r="L5521" t="s">
        <v>50</v>
      </c>
      <c r="M5521" t="s">
        <v>39</v>
      </c>
      <c r="N5521" s="40"/>
      <c r="O5521" s="40"/>
      <c r="P5521" s="40"/>
      <c r="Q5521" s="40"/>
      <c r="R5521" s="39"/>
      <c r="S5521" s="39"/>
      <c r="T5521" s="39"/>
      <c r="U5521" s="40"/>
      <c r="V5521" s="39"/>
      <c r="W5521" s="69"/>
      <c r="Y5521" t="s">
        <v>40</v>
      </c>
      <c r="AA5521">
        <v>24757</v>
      </c>
      <c r="AB5521" s="46" t="b">
        <v>0</v>
      </c>
      <c r="AD5521" s="8"/>
    </row>
    <row r="5522" ht="14.25" customHeight="1">
      <c r="A5522" s="38">
        <v>1242</v>
      </c>
      <c r="B5522" s="46" t="s">
        <v>6064</v>
      </c>
      <c r="C5522" s="46" t="s">
        <v>577</v>
      </c>
      <c r="D5522" s="11" t="s">
        <v>6065</v>
      </c>
      <c r="E5522" s="11" t="s">
        <v>6066</v>
      </c>
      <c r="F5522" s="11" t="s">
        <v>586</v>
      </c>
      <c r="G5522" s="7" t="s">
        <v>587</v>
      </c>
      <c r="H5522">
        <v>0.087604356991898</v>
      </c>
      <c r="I5522" s="46" t="s">
        <v>37</v>
      </c>
      <c r="K5522" s="46"/>
      <c r="L5522" t="s">
        <v>6067</v>
      </c>
      <c r="M5522" t="s">
        <v>39</v>
      </c>
      <c r="N5522" s="40"/>
      <c r="O5522" s="40"/>
      <c r="P5522" s="40"/>
      <c r="Q5522" s="40"/>
      <c r="R5522" s="39"/>
      <c r="S5522" s="39"/>
      <c r="T5522" s="39"/>
      <c r="U5522" s="40"/>
      <c r="V5522" s="39"/>
      <c r="W5522" s="69"/>
      <c r="Y5522" t="s">
        <v>40</v>
      </c>
      <c r="AA5522">
        <v>50725</v>
      </c>
      <c r="AB5522" s="46" t="b">
        <f>if((W5522=""),false,true)</f>
        <v>0</v>
      </c>
      <c r="AD5522" s="8"/>
    </row>
    <row r="5523" ht="14.25" customHeight="1">
      <c r="A5523" s="38">
        <v>1242</v>
      </c>
      <c r="B5523" s="46" t="s">
        <v>6064</v>
      </c>
      <c r="C5523" s="46" t="s">
        <v>577</v>
      </c>
      <c r="D5523" s="11" t="s">
        <v>6065</v>
      </c>
      <c r="E5523" s="11" t="s">
        <v>6066</v>
      </c>
      <c r="F5523" s="11" t="s">
        <v>429</v>
      </c>
      <c r="G5523" s="7" t="s">
        <v>590</v>
      </c>
      <c r="H5523">
        <v>0.72029824703094</v>
      </c>
      <c r="I5523" s="46" t="s">
        <v>37</v>
      </c>
      <c r="K5523" s="46"/>
      <c r="L5523" t="s">
        <v>6067</v>
      </c>
      <c r="M5523" t="s">
        <v>39</v>
      </c>
      <c r="N5523" s="40"/>
      <c r="O5523" s="40"/>
      <c r="P5523" s="40"/>
      <c r="Q5523" s="40"/>
      <c r="R5523" s="39"/>
      <c r="S5523" s="39"/>
      <c r="T5523" s="39"/>
      <c r="U5523" s="40"/>
      <c r="V5523" s="39"/>
      <c r="W5523" s="69"/>
      <c r="Y5523" t="s">
        <v>40</v>
      </c>
      <c r="AA5523">
        <v>50725</v>
      </c>
      <c r="AB5523" s="46" t="b">
        <f>if((W5523=""),false,true)</f>
        <v>0</v>
      </c>
      <c r="AD5523" s="8"/>
    </row>
    <row r="5524" ht="14.25" customHeight="1">
      <c r="A5524" s="38">
        <v>1242</v>
      </c>
      <c r="B5524" s="46" t="s">
        <v>6064</v>
      </c>
      <c r="C5524" s="46" t="s">
        <v>577</v>
      </c>
      <c r="D5524" s="11" t="s">
        <v>6065</v>
      </c>
      <c r="E5524" s="11" t="s">
        <v>6066</v>
      </c>
      <c r="F5524" s="11" t="s">
        <v>434</v>
      </c>
      <c r="G5524" s="7" t="s">
        <v>593</v>
      </c>
      <c r="H5524">
        <v>0.1648331852126</v>
      </c>
      <c r="I5524" s="46" t="s">
        <v>37</v>
      </c>
      <c r="K5524" s="46"/>
      <c r="L5524" t="s">
        <v>6067</v>
      </c>
      <c r="M5524" t="s">
        <v>39</v>
      </c>
      <c r="N5524" s="40"/>
      <c r="O5524" s="40"/>
      <c r="P5524" s="40"/>
      <c r="Q5524" s="40"/>
      <c r="R5524" s="39"/>
      <c r="S5524" s="39"/>
      <c r="T5524" s="39"/>
      <c r="U5524" s="40"/>
      <c r="V5524" s="39"/>
      <c r="W5524" s="69"/>
      <c r="Y5524" t="s">
        <v>40</v>
      </c>
      <c r="AA5524">
        <v>50725</v>
      </c>
      <c r="AB5524" s="46" t="b">
        <f>if((W5524=""),false,true)</f>
        <v>0</v>
      </c>
      <c r="AD5524" s="8"/>
    </row>
    <row r="5525" ht="14.25" customHeight="1">
      <c r="A5525" s="38">
        <v>1287</v>
      </c>
      <c r="B5525" s="46" t="s">
        <v>653</v>
      </c>
      <c r="C5525" s="46" t="s">
        <v>45</v>
      </c>
      <c r="D5525" s="46" t="s">
        <v>6065</v>
      </c>
      <c r="E5525" s="46" t="s">
        <v>6066</v>
      </c>
      <c r="F5525" t="s">
        <v>48</v>
      </c>
      <c r="G5525" s="46" t="s">
        <v>49</v>
      </c>
      <c r="H5525">
        <v>0.000251304346</v>
      </c>
      <c r="I5525" t="s">
        <v>37</v>
      </c>
      <c r="L5525" t="s">
        <v>50</v>
      </c>
      <c r="M5525" t="s">
        <v>39</v>
      </c>
      <c r="N5525" s="40"/>
      <c r="O5525" s="40"/>
      <c r="P5525" s="40"/>
      <c r="Q5525" s="40"/>
      <c r="R5525" s="39"/>
      <c r="S5525" s="39"/>
      <c r="T5525" s="39"/>
      <c r="U5525" s="40"/>
      <c r="V5525" s="39"/>
      <c r="W5525" s="69"/>
      <c r="Y5525" t="s">
        <v>40</v>
      </c>
      <c r="AA5525">
        <v>50725</v>
      </c>
      <c r="AB5525" s="46" t="b">
        <v>0</v>
      </c>
      <c r="AD5525" s="8"/>
    </row>
    <row r="5526" ht="14.25" customHeight="1">
      <c r="A5526" s="38">
        <v>966</v>
      </c>
      <c r="B5526" s="46" t="s">
        <v>1353</v>
      </c>
      <c r="C5526" s="46" t="s">
        <v>1219</v>
      </c>
      <c r="D5526" s="46" t="s">
        <v>6068</v>
      </c>
      <c r="E5526" s="46" t="s">
        <v>6069</v>
      </c>
      <c r="F5526" s="41" t="s">
        <v>434</v>
      </c>
      <c r="G5526" s="5" t="s">
        <v>593</v>
      </c>
      <c r="H5526" s="65">
        <v>0.355</v>
      </c>
      <c r="I5526" t="s">
        <v>1356</v>
      </c>
      <c r="K5526" s="46" t="s">
        <v>43</v>
      </c>
      <c r="L5526" s="46" t="s">
        <v>1358</v>
      </c>
      <c r="M5526" t="s">
        <v>39</v>
      </c>
      <c r="N5526" s="40">
        <f>U5526*V5526</f>
        <v>3.83590593052632</v>
      </c>
      <c r="O5526" s="56">
        <v>32.042</v>
      </c>
      <c r="P5526" s="56">
        <v>0.791</v>
      </c>
      <c r="Q5526" s="56">
        <v>1.437</v>
      </c>
      <c r="R5526" s="39">
        <f>O5526/P5526</f>
        <v>40.5082174462705</v>
      </c>
      <c r="S5526" s="39">
        <f>N5526/Q5526</f>
        <v>2.66938478115958</v>
      </c>
      <c r="T5526" s="39">
        <f>R5526+S5526</f>
        <v>43.1776022274301</v>
      </c>
      <c r="U5526" s="40">
        <v>250.1976</v>
      </c>
      <c r="V5526" s="39">
        <v>0.0153315057</v>
      </c>
      <c r="W5526" s="69">
        <f>round(((1000*V5526)/T5526),3)</f>
        <v>0.355</v>
      </c>
      <c r="Y5526" t="s">
        <v>40</v>
      </c>
      <c r="AA5526">
        <v>2951</v>
      </c>
      <c r="AB5526" t="b">
        <v>1</v>
      </c>
      <c r="AD5526" s="8"/>
    </row>
    <row r="5527" ht="14.25" customHeight="1">
      <c r="A5527" s="38">
        <v>987</v>
      </c>
      <c r="B5527" s="44" t="s">
        <v>6070</v>
      </c>
      <c r="C5527" s="46" t="s">
        <v>1219</v>
      </c>
      <c r="D5527" s="46" t="s">
        <v>6068</v>
      </c>
      <c r="E5527" s="46" t="s">
        <v>6069</v>
      </c>
      <c r="F5527" s="41" t="s">
        <v>689</v>
      </c>
      <c r="G5527" s="41" t="s">
        <v>762</v>
      </c>
      <c r="H5527" s="65">
        <f>AD5527</f>
        <v>0.067411596889546</v>
      </c>
      <c r="I5527" t="s">
        <v>37</v>
      </c>
      <c r="K5527" s="47" t="s">
        <v>43</v>
      </c>
      <c r="L5527" s="47" t="str">
        <f>((I5527&amp;A5527)&amp;"-")&amp;B5527</f>
        <v>REF987-Perlovich; G.L. and Bauer-Brandl; A.; Thermodynamics of solutions II. Flurbiprofen and diflunisal as models for studying solvation of drug substances. European Journal of Pharmaceutical Sciences. 2003. 19: 423-432.</v>
      </c>
      <c r="M5527" t="s">
        <v>39</v>
      </c>
      <c r="N5527" s="71"/>
      <c r="O5527" s="71"/>
      <c r="P5527" s="71">
        <v>0.786</v>
      </c>
      <c r="Q5527" s="71">
        <v>1.437</v>
      </c>
      <c r="R5527" s="29"/>
      <c r="S5527" s="29"/>
      <c r="T5527" s="29"/>
      <c r="U5527" s="71">
        <v>250.1976</v>
      </c>
      <c r="V5527" s="29"/>
      <c r="W5527" s="60"/>
      <c r="Y5527" t="s">
        <v>40</v>
      </c>
      <c r="AA5527">
        <v>2951</v>
      </c>
      <c r="AB5527" t="b">
        <v>0</v>
      </c>
      <c r="AD5527" s="37">
        <f>AE5527/(((AE5527*U5527)/(Q5527*1000))+(((1-AE5527)*AF5527)/(P5527*1000)))</f>
        <v>0.067411596889546</v>
      </c>
      <c r="AE5527">
        <v>0.00355</v>
      </c>
      <c r="AF5527">
        <v>41.0519</v>
      </c>
    </row>
    <row r="5528" ht="14.25" customHeight="1">
      <c r="A5528" s="38">
        <v>1049</v>
      </c>
      <c r="B5528" s="46" t="s">
        <v>922</v>
      </c>
      <c r="C5528" s="46" t="s">
        <v>923</v>
      </c>
      <c r="D5528" s="11" t="s">
        <v>6068</v>
      </c>
      <c r="E5528" s="46" t="s">
        <v>6069</v>
      </c>
      <c r="F5528" s="7" t="s">
        <v>924</v>
      </c>
      <c r="G5528" s="7" t="s">
        <v>925</v>
      </c>
      <c r="H5528">
        <v>0.046558609352296</v>
      </c>
      <c r="I5528" t="s">
        <v>37</v>
      </c>
      <c r="K5528" s="47" t="s">
        <v>43</v>
      </c>
      <c r="L5528" s="47" t="s">
        <v>926</v>
      </c>
      <c r="M5528" t="s">
        <v>39</v>
      </c>
      <c r="N5528" s="71"/>
      <c r="O5528" s="71"/>
      <c r="P5528" s="71"/>
      <c r="Q5528" s="71"/>
      <c r="R5528" s="29"/>
      <c r="S5528" s="29"/>
      <c r="T5528" s="29"/>
      <c r="U5528" s="71"/>
      <c r="V5528" s="29"/>
      <c r="W5528" s="60"/>
      <c r="Y5528" t="s">
        <v>40</v>
      </c>
      <c r="AA5528" s="21">
        <v>2951</v>
      </c>
      <c r="AB5528" t="b">
        <f>if((W5528=""),false,true)</f>
        <v>0</v>
      </c>
      <c r="AD5528" s="37"/>
    </row>
    <row r="5529" ht="14.25" customHeight="1">
      <c r="A5529" s="38">
        <v>1049</v>
      </c>
      <c r="B5529" s="46" t="s">
        <v>922</v>
      </c>
      <c r="C5529" s="46" t="s">
        <v>923</v>
      </c>
      <c r="D5529" s="11" t="s">
        <v>6068</v>
      </c>
      <c r="E5529" s="11" t="s">
        <v>6069</v>
      </c>
      <c r="F5529" s="7" t="s">
        <v>927</v>
      </c>
      <c r="G5529" s="7" t="s">
        <v>928</v>
      </c>
      <c r="H5529">
        <v>0.000650129690343</v>
      </c>
      <c r="I5529" t="s">
        <v>37</v>
      </c>
      <c r="K5529" s="47" t="s">
        <v>43</v>
      </c>
      <c r="L5529" s="47" t="s">
        <v>926</v>
      </c>
      <c r="M5529" t="s">
        <v>39</v>
      </c>
      <c r="N5529" s="71"/>
      <c r="O5529" s="71"/>
      <c r="P5529" s="71"/>
      <c r="Q5529" s="71"/>
      <c r="R5529" s="29"/>
      <c r="S5529" s="29"/>
      <c r="T5529" s="29"/>
      <c r="U5529" s="71"/>
      <c r="V5529" s="29"/>
      <c r="W5529" s="60"/>
      <c r="Y5529" t="s">
        <v>40</v>
      </c>
      <c r="AA5529">
        <v>2951</v>
      </c>
      <c r="AB5529" t="b">
        <f>if((W5529=""),false,true)</f>
        <v>0</v>
      </c>
      <c r="AD5529" s="37"/>
    </row>
    <row r="5530" ht="14.25" customHeight="1">
      <c r="A5530" s="38">
        <v>1049</v>
      </c>
      <c r="B5530" s="46" t="s">
        <v>922</v>
      </c>
      <c r="C5530" s="46" t="s">
        <v>923</v>
      </c>
      <c r="D5530" s="11" t="s">
        <v>6068</v>
      </c>
      <c r="E5530" s="11" t="s">
        <v>6069</v>
      </c>
      <c r="F5530" s="7" t="s">
        <v>929</v>
      </c>
      <c r="G5530" s="7" t="s">
        <v>928</v>
      </c>
      <c r="H5530">
        <v>0.00744731973906</v>
      </c>
      <c r="I5530" t="s">
        <v>37</v>
      </c>
      <c r="K5530" s="47" t="s">
        <v>43</v>
      </c>
      <c r="L5530" s="47" t="s">
        <v>926</v>
      </c>
      <c r="M5530" t="s">
        <v>39</v>
      </c>
      <c r="N5530" s="71"/>
      <c r="O5530" s="71"/>
      <c r="P5530" s="71"/>
      <c r="Q5530" s="71"/>
      <c r="R5530" s="29"/>
      <c r="S5530" s="29"/>
      <c r="T5530" s="29"/>
      <c r="U5530" s="71"/>
      <c r="V5530" s="29"/>
      <c r="W5530" s="60"/>
      <c r="Y5530" t="s">
        <v>40</v>
      </c>
      <c r="AA5530">
        <v>2951</v>
      </c>
      <c r="AB5530" t="b">
        <f>if((W5530=""),false,true)</f>
        <v>0</v>
      </c>
      <c r="AD5530" s="37"/>
    </row>
    <row r="5531" ht="14.25" customHeight="1">
      <c r="A5531" s="38">
        <v>1049</v>
      </c>
      <c r="B5531" s="46" t="s">
        <v>922</v>
      </c>
      <c r="C5531" s="46" t="s">
        <v>923</v>
      </c>
      <c r="D5531" s="11" t="s">
        <v>6068</v>
      </c>
      <c r="E5531" s="11" t="s">
        <v>6069</v>
      </c>
      <c r="F5531" s="7" t="s">
        <v>930</v>
      </c>
      <c r="G5531" s="7" t="s">
        <v>928</v>
      </c>
      <c r="H5531">
        <v>0.061944107507678</v>
      </c>
      <c r="I5531" t="s">
        <v>37</v>
      </c>
      <c r="K5531" s="47" t="s">
        <v>43</v>
      </c>
      <c r="L5531" s="47" t="s">
        <v>926</v>
      </c>
      <c r="M5531" t="s">
        <v>39</v>
      </c>
      <c r="N5531" s="71"/>
      <c r="O5531" s="71"/>
      <c r="P5531" s="71"/>
      <c r="Q5531" s="71"/>
      <c r="R5531" s="29"/>
      <c r="S5531" s="29"/>
      <c r="T5531" s="29"/>
      <c r="U5531" s="71"/>
      <c r="V5531" s="29"/>
      <c r="W5531" s="60"/>
      <c r="Y5531" t="s">
        <v>40</v>
      </c>
      <c r="AA5531">
        <v>2951</v>
      </c>
      <c r="AB5531" t="b">
        <f>if((W5531=""),false,true)</f>
        <v>0</v>
      </c>
      <c r="AD5531" s="37"/>
    </row>
    <row r="5532" ht="14.25" customHeight="1">
      <c r="A5532" s="38">
        <v>1049</v>
      </c>
      <c r="B5532" s="46" t="s">
        <v>922</v>
      </c>
      <c r="C5532" s="46" t="s">
        <v>923</v>
      </c>
      <c r="D5532" s="11" t="s">
        <v>6068</v>
      </c>
      <c r="E5532" s="11" t="s">
        <v>6069</v>
      </c>
      <c r="F5532" s="11" t="s">
        <v>48</v>
      </c>
      <c r="G5532" s="11" t="s">
        <v>49</v>
      </c>
      <c r="H5532">
        <v>0.000076913044029</v>
      </c>
      <c r="I5532" t="s">
        <v>37</v>
      </c>
      <c r="K5532" s="47" t="s">
        <v>43</v>
      </c>
      <c r="L5532" s="47" t="s">
        <v>926</v>
      </c>
      <c r="M5532" t="s">
        <v>39</v>
      </c>
      <c r="N5532" s="71"/>
      <c r="O5532" s="71"/>
      <c r="P5532" s="71"/>
      <c r="Q5532" s="71"/>
      <c r="R5532" s="29"/>
      <c r="S5532" s="29"/>
      <c r="T5532" s="29"/>
      <c r="U5532" s="71"/>
      <c r="V5532" s="29"/>
      <c r="W5532" s="60"/>
      <c r="Y5532" t="s">
        <v>40</v>
      </c>
      <c r="AA5532">
        <v>2951</v>
      </c>
      <c r="AB5532" t="b">
        <f>if((W5532=""),false,true)</f>
        <v>0</v>
      </c>
      <c r="AD5532" s="37"/>
    </row>
    <row r="5533" ht="14.25" customHeight="1">
      <c r="A5533" s="38">
        <v>1287</v>
      </c>
      <c r="B5533" s="46" t="s">
        <v>53</v>
      </c>
      <c r="C5533" s="46" t="s">
        <v>45</v>
      </c>
      <c r="D5533" s="46" t="s">
        <v>6071</v>
      </c>
      <c r="E5533" s="46" t="s">
        <v>6072</v>
      </c>
      <c r="F5533" t="s">
        <v>48</v>
      </c>
      <c r="G5533" s="46" t="s">
        <v>49</v>
      </c>
      <c r="H5533">
        <v>0.000005128614</v>
      </c>
      <c r="I5533" t="s">
        <v>37</v>
      </c>
      <c r="L5533" t="s">
        <v>50</v>
      </c>
      <c r="M5533" t="s">
        <v>39</v>
      </c>
      <c r="N5533" s="40"/>
      <c r="O5533" s="40"/>
      <c r="P5533" s="40"/>
      <c r="Q5533" s="40"/>
      <c r="R5533" s="39"/>
      <c r="S5533" s="39"/>
      <c r="T5533" s="39"/>
      <c r="U5533" s="40"/>
      <c r="V5533" s="39"/>
      <c r="W5533" s="69"/>
      <c r="Y5533" t="s">
        <v>40</v>
      </c>
      <c r="AA5533">
        <v>2953</v>
      </c>
      <c r="AB5533" s="46" t="b">
        <v>0</v>
      </c>
      <c r="AD5533" s="8"/>
    </row>
    <row r="5534" ht="14.25" customHeight="1">
      <c r="A5534" s="38">
        <v>1287</v>
      </c>
      <c r="B5534" s="46" t="s">
        <v>174</v>
      </c>
      <c r="C5534" s="46" t="s">
        <v>45</v>
      </c>
      <c r="D5534" s="46" t="s">
        <v>6071</v>
      </c>
      <c r="E5534" s="46" t="s">
        <v>6073</v>
      </c>
      <c r="F5534" t="s">
        <v>48</v>
      </c>
      <c r="G5534" s="46" t="s">
        <v>49</v>
      </c>
      <c r="H5534">
        <v>0.000005248075</v>
      </c>
      <c r="I5534" t="s">
        <v>37</v>
      </c>
      <c r="L5534" t="s">
        <v>50</v>
      </c>
      <c r="M5534" t="s">
        <v>39</v>
      </c>
      <c r="N5534" s="40"/>
      <c r="O5534" s="40"/>
      <c r="P5534" s="40"/>
      <c r="Q5534" s="40"/>
      <c r="R5534" s="39"/>
      <c r="S5534" s="39"/>
      <c r="T5534" s="39"/>
      <c r="U5534" s="40"/>
      <c r="V5534" s="39"/>
      <c r="W5534" s="69"/>
      <c r="Y5534" t="s">
        <v>40</v>
      </c>
      <c r="AA5534">
        <v>2953</v>
      </c>
      <c r="AB5534" s="46" t="b">
        <v>0</v>
      </c>
      <c r="AD5534" s="8"/>
    </row>
    <row r="5535" ht="14.25" customHeight="1">
      <c r="A5535" s="38">
        <v>1287</v>
      </c>
      <c r="B5535" s="46" t="s">
        <v>174</v>
      </c>
      <c r="C5535" s="46" t="s">
        <v>45</v>
      </c>
      <c r="D5535" s="46" t="s">
        <v>6074</v>
      </c>
      <c r="E5535" s="46" t="s">
        <v>6075</v>
      </c>
      <c r="F5535" t="s">
        <v>48</v>
      </c>
      <c r="G5535" s="46" t="s">
        <v>49</v>
      </c>
      <c r="H5535">
        <v>0.000069183097</v>
      </c>
      <c r="I5535" t="s">
        <v>37</v>
      </c>
      <c r="L5535" t="s">
        <v>50</v>
      </c>
      <c r="M5535" t="s">
        <v>39</v>
      </c>
      <c r="N5535" s="40"/>
      <c r="O5535" s="40"/>
      <c r="P5535" s="40"/>
      <c r="Q5535" s="40"/>
      <c r="R5535" s="39"/>
      <c r="S5535" s="39"/>
      <c r="T5535" s="39"/>
      <c r="U5535" s="40"/>
      <c r="V5535" s="39"/>
      <c r="W5535" s="69"/>
      <c r="Y5535" t="s">
        <v>40</v>
      </c>
      <c r="AA5535">
        <v>2006532</v>
      </c>
      <c r="AB5535" s="46" t="b">
        <v>0</v>
      </c>
      <c r="AD5535" s="8"/>
    </row>
    <row r="5536" ht="14.25" customHeight="1">
      <c r="A5536" s="38">
        <v>1287</v>
      </c>
      <c r="B5536" s="46" t="s">
        <v>53</v>
      </c>
      <c r="C5536" s="46" t="s">
        <v>45</v>
      </c>
      <c r="D5536" s="46" t="s">
        <v>6074</v>
      </c>
      <c r="E5536" s="46" t="s">
        <v>6075</v>
      </c>
      <c r="F5536" t="s">
        <v>48</v>
      </c>
      <c r="G5536" s="46" t="s">
        <v>49</v>
      </c>
      <c r="H5536">
        <v>0.000083176377</v>
      </c>
      <c r="I5536" t="s">
        <v>37</v>
      </c>
      <c r="L5536" t="s">
        <v>50</v>
      </c>
      <c r="M5536" t="s">
        <v>39</v>
      </c>
      <c r="N5536" s="40"/>
      <c r="O5536" s="40"/>
      <c r="P5536" s="40"/>
      <c r="Q5536" s="40"/>
      <c r="R5536" s="39"/>
      <c r="S5536" s="39"/>
      <c r="T5536" s="39"/>
      <c r="U5536" s="40"/>
      <c r="V5536" s="39"/>
      <c r="W5536" s="69"/>
      <c r="Y5536" t="s">
        <v>40</v>
      </c>
      <c r="AA5536">
        <v>2006532</v>
      </c>
      <c r="AB5536" s="46" t="b">
        <v>0</v>
      </c>
      <c r="AD5536" s="8"/>
    </row>
    <row r="5537" ht="14.25" customHeight="1">
      <c r="A5537" s="38">
        <v>1287</v>
      </c>
      <c r="B5537" s="46" t="s">
        <v>44</v>
      </c>
      <c r="C5537" s="46" t="s">
        <v>45</v>
      </c>
      <c r="D5537" s="46" t="s">
        <v>6076</v>
      </c>
      <c r="E5537" s="46" t="s">
        <v>6077</v>
      </c>
      <c r="F5537" t="s">
        <v>48</v>
      </c>
      <c r="G5537" s="46" t="s">
        <v>49</v>
      </c>
      <c r="H5537">
        <v>0.000000002761</v>
      </c>
      <c r="I5537" t="s">
        <v>37</v>
      </c>
      <c r="L5537" t="s">
        <v>50</v>
      </c>
      <c r="M5537" t="s">
        <v>39</v>
      </c>
      <c r="N5537" s="40"/>
      <c r="O5537" s="40"/>
      <c r="P5537" s="40"/>
      <c r="Q5537" s="40"/>
      <c r="R5537" s="39"/>
      <c r="S5537" s="39"/>
      <c r="T5537" s="39"/>
      <c r="U5537" s="40"/>
      <c r="V5537" s="39"/>
      <c r="W5537" s="69"/>
      <c r="Y5537" t="s">
        <v>40</v>
      </c>
      <c r="AA5537">
        <v>18194</v>
      </c>
      <c r="AB5537" s="46" t="b">
        <v>0</v>
      </c>
      <c r="AD5537" s="8"/>
    </row>
    <row r="5538" ht="14.25" customHeight="1">
      <c r="A5538" s="38">
        <v>1325</v>
      </c>
      <c r="B5538" s="46" t="s">
        <v>5919</v>
      </c>
      <c r="C5538" s="46" t="s">
        <v>5920</v>
      </c>
      <c r="D5538" s="46" t="s">
        <v>6078</v>
      </c>
      <c r="E5538" t="s">
        <v>6079</v>
      </c>
      <c r="F5538" s="3" t="s">
        <v>48</v>
      </c>
      <c r="G5538" s="17" t="s">
        <v>49</v>
      </c>
      <c r="H5538">
        <v>0.000000054954087</v>
      </c>
      <c r="I5538" t="s">
        <v>37</v>
      </c>
      <c r="K5538" s="46" t="s">
        <v>43</v>
      </c>
      <c r="L5538" s="46" t="s">
        <v>5923</v>
      </c>
      <c r="M5538" t="s">
        <v>39</v>
      </c>
      <c r="N5538" s="40"/>
      <c r="O5538" s="40"/>
      <c r="P5538" s="40"/>
      <c r="Q5538" s="40"/>
      <c r="R5538" s="39"/>
      <c r="S5538" s="39"/>
      <c r="T5538" s="39"/>
      <c r="U5538" s="40"/>
      <c r="V5538" s="39"/>
      <c r="W5538" s="69"/>
      <c r="Y5538" t="s">
        <v>40</v>
      </c>
      <c r="AA5538">
        <v>18194</v>
      </c>
      <c r="AB5538" t="b">
        <v>0</v>
      </c>
      <c r="AD5538" s="8"/>
    </row>
    <row r="5539" ht="14.25" customHeight="1">
      <c r="A5539" s="38">
        <v>1287</v>
      </c>
      <c r="B5539" s="46" t="s">
        <v>44</v>
      </c>
      <c r="C5539" s="46" t="s">
        <v>45</v>
      </c>
      <c r="D5539" s="46" t="s">
        <v>6080</v>
      </c>
      <c r="E5539" s="46" t="s">
        <v>6081</v>
      </c>
      <c r="F5539" t="s">
        <v>48</v>
      </c>
      <c r="G5539" s="46" t="s">
        <v>49</v>
      </c>
      <c r="H5539">
        <v>0.000026977394</v>
      </c>
      <c r="I5539" t="s">
        <v>37</v>
      </c>
      <c r="L5539" t="s">
        <v>50</v>
      </c>
      <c r="M5539" t="s">
        <v>39</v>
      </c>
      <c r="N5539" s="40"/>
      <c r="O5539" s="40"/>
      <c r="P5539" s="40"/>
      <c r="Q5539" s="40"/>
      <c r="R5539" s="39"/>
      <c r="S5539" s="39"/>
      <c r="T5539" s="39"/>
      <c r="U5539" s="40"/>
      <c r="V5539" s="39"/>
      <c r="W5539" s="69"/>
      <c r="Y5539" t="s">
        <v>40</v>
      </c>
      <c r="AA5539">
        <v>68083</v>
      </c>
      <c r="AB5539" s="46" t="b">
        <v>0</v>
      </c>
      <c r="AD5539" s="8"/>
    </row>
    <row r="5540" ht="14.25" customHeight="1">
      <c r="A5540" s="38">
        <v>1287</v>
      </c>
      <c r="B5540" s="46" t="s">
        <v>44</v>
      </c>
      <c r="C5540" s="46" t="s">
        <v>45</v>
      </c>
      <c r="D5540" s="46" t="s">
        <v>6082</v>
      </c>
      <c r="E5540" s="46" t="s">
        <v>6083</v>
      </c>
      <c r="F5540" t="s">
        <v>48</v>
      </c>
      <c r="G5540" s="46" t="s">
        <v>49</v>
      </c>
      <c r="H5540">
        <v>0.000001555966</v>
      </c>
      <c r="I5540" t="s">
        <v>37</v>
      </c>
      <c r="L5540" t="s">
        <v>50</v>
      </c>
      <c r="M5540" t="s">
        <v>39</v>
      </c>
      <c r="N5540" s="40"/>
      <c r="O5540" s="40"/>
      <c r="P5540" s="40"/>
      <c r="Q5540" s="40"/>
      <c r="R5540" s="39"/>
      <c r="S5540" s="39"/>
      <c r="T5540" s="39"/>
      <c r="U5540" s="40"/>
      <c r="V5540" s="39"/>
      <c r="W5540" s="69"/>
      <c r="Y5540" t="s">
        <v>294</v>
      </c>
      <c r="AA5540">
        <v>6528</v>
      </c>
      <c r="AB5540" s="46" t="b">
        <v>0</v>
      </c>
      <c r="AD5540" s="8"/>
    </row>
    <row r="5541" ht="14.25" customHeight="1">
      <c r="A5541" s="38">
        <v>1287</v>
      </c>
      <c r="B5541" s="46" t="s">
        <v>53</v>
      </c>
      <c r="C5541" s="46" t="s">
        <v>45</v>
      </c>
      <c r="D5541" s="46" t="s">
        <v>6082</v>
      </c>
      <c r="E5541" s="46" t="s">
        <v>6083</v>
      </c>
      <c r="F5541" t="s">
        <v>48</v>
      </c>
      <c r="G5541" s="46" t="s">
        <v>49</v>
      </c>
      <c r="H5541">
        <v>0.000000724436</v>
      </c>
      <c r="I5541" t="s">
        <v>37</v>
      </c>
      <c r="L5541" t="s">
        <v>50</v>
      </c>
      <c r="M5541" t="s">
        <v>39</v>
      </c>
      <c r="N5541" s="40"/>
      <c r="O5541" s="40"/>
      <c r="P5541" s="40"/>
      <c r="Q5541" s="40"/>
      <c r="R5541" s="39"/>
      <c r="S5541" s="39"/>
      <c r="T5541" s="39"/>
      <c r="U5541" s="40"/>
      <c r="V5541" s="39"/>
      <c r="W5541" s="69"/>
      <c r="Y5541" t="s">
        <v>294</v>
      </c>
      <c r="AA5541">
        <v>6528</v>
      </c>
      <c r="AB5541" s="46" t="b">
        <v>0</v>
      </c>
      <c r="AD5541" s="8"/>
    </row>
    <row r="5542" ht="14.25" customHeight="1">
      <c r="A5542" s="38">
        <v>1325</v>
      </c>
      <c r="B5542" s="46" t="s">
        <v>5919</v>
      </c>
      <c r="C5542" s="46" t="s">
        <v>5920</v>
      </c>
      <c r="D5542" s="46" t="s">
        <v>6082</v>
      </c>
      <c r="E5542" t="s">
        <v>6084</v>
      </c>
      <c r="F5542" s="3" t="s">
        <v>48</v>
      </c>
      <c r="G5542" s="17" t="s">
        <v>49</v>
      </c>
      <c r="H5542">
        <v>0.000000478630092</v>
      </c>
      <c r="I5542" t="s">
        <v>37</v>
      </c>
      <c r="K5542" s="46" t="s">
        <v>43</v>
      </c>
      <c r="L5542" s="46" t="s">
        <v>5923</v>
      </c>
      <c r="M5542" t="s">
        <v>39</v>
      </c>
      <c r="N5542" s="40"/>
      <c r="O5542" s="40"/>
      <c r="P5542" s="40"/>
      <c r="Q5542" s="40"/>
      <c r="R5542" s="39"/>
      <c r="S5542" s="39"/>
      <c r="T5542" s="39"/>
      <c r="U5542" s="40"/>
      <c r="V5542" s="39"/>
      <c r="W5542" s="69"/>
      <c r="Y5542" t="s">
        <v>40</v>
      </c>
      <c r="AA5542">
        <v>6528</v>
      </c>
      <c r="AB5542" t="b">
        <v>0</v>
      </c>
      <c r="AD5542" s="8"/>
    </row>
    <row r="5543" ht="14.25" customHeight="1">
      <c r="A5543" s="38">
        <v>1268</v>
      </c>
      <c r="B5543" s="46" t="s">
        <v>3548</v>
      </c>
      <c r="C5543" s="46" t="s">
        <v>3549</v>
      </c>
      <c r="D5543" s="46" t="s">
        <v>6085</v>
      </c>
      <c r="E5543" s="46" t="s">
        <v>6086</v>
      </c>
      <c r="F5543" s="7" t="s">
        <v>1281</v>
      </c>
      <c r="G5543" s="7" t="s">
        <v>2411</v>
      </c>
      <c r="H5543">
        <v>1.24215443134543</v>
      </c>
      <c r="I5543" t="s">
        <v>37</v>
      </c>
      <c r="K5543" t="s">
        <v>43</v>
      </c>
      <c r="L5543" t="s">
        <v>3553</v>
      </c>
      <c r="M5543" t="s">
        <v>39</v>
      </c>
      <c r="N5543" s="40"/>
      <c r="O5543" s="40"/>
      <c r="P5543" s="40"/>
      <c r="Q5543" s="40"/>
      <c r="R5543" s="39"/>
      <c r="S5543" s="39"/>
      <c r="T5543" s="39"/>
      <c r="U5543" s="40"/>
      <c r="V5543" s="39"/>
      <c r="W5543" s="69"/>
      <c r="Y5543" t="s">
        <v>40</v>
      </c>
      <c r="AA5543">
        <v>5670</v>
      </c>
      <c r="AB5543" s="46" t="b">
        <f>if((W5543=""),false,true)</f>
        <v>0</v>
      </c>
      <c r="AD5543" s="8"/>
    </row>
    <row r="5544" ht="14.25" customHeight="1">
      <c r="A5544" s="38">
        <v>1268</v>
      </c>
      <c r="B5544" s="46" t="s">
        <v>3548</v>
      </c>
      <c r="C5544" s="46" t="s">
        <v>3549</v>
      </c>
      <c r="D5544" s="46" t="s">
        <v>6087</v>
      </c>
      <c r="E5544" s="46" t="s">
        <v>6088</v>
      </c>
      <c r="F5544" s="7" t="s">
        <v>1281</v>
      </c>
      <c r="G5544" s="7" t="s">
        <v>2411</v>
      </c>
      <c r="H5544">
        <v>0.209149109449762</v>
      </c>
      <c r="I5544" t="s">
        <v>37</v>
      </c>
      <c r="K5544" t="s">
        <v>43</v>
      </c>
      <c r="L5544" t="s">
        <v>3553</v>
      </c>
      <c r="M5544" t="s">
        <v>39</v>
      </c>
      <c r="N5544" s="40"/>
      <c r="O5544" s="40"/>
      <c r="P5544" s="40"/>
      <c r="Q5544" s="40"/>
      <c r="R5544" s="39"/>
      <c r="S5544" s="39"/>
      <c r="T5544" s="39"/>
      <c r="U5544" s="40"/>
      <c r="V5544" s="39"/>
      <c r="W5544" s="69"/>
      <c r="Y5544" t="s">
        <v>40</v>
      </c>
      <c r="AA5544">
        <v>3597</v>
      </c>
      <c r="AB5544" s="46" t="b">
        <f>if((W5544=""),false,true)</f>
        <v>0</v>
      </c>
      <c r="AD5544" s="8"/>
    </row>
    <row r="5545" ht="14.25" customHeight="1">
      <c r="A5545" s="38">
        <v>1287</v>
      </c>
      <c r="B5545" s="46" t="s">
        <v>53</v>
      </c>
      <c r="C5545" s="46" t="s">
        <v>45</v>
      </c>
      <c r="D5545" s="46" t="s">
        <v>6089</v>
      </c>
      <c r="E5545" s="46" t="s">
        <v>6090</v>
      </c>
      <c r="F5545" t="s">
        <v>48</v>
      </c>
      <c r="G5545" s="46" t="s">
        <v>49</v>
      </c>
      <c r="H5545">
        <v>0.004570881896</v>
      </c>
      <c r="I5545" t="s">
        <v>37</v>
      </c>
      <c r="L5545" t="s">
        <v>50</v>
      </c>
      <c r="M5545" t="s">
        <v>39</v>
      </c>
      <c r="N5545" s="40"/>
      <c r="O5545" s="40"/>
      <c r="P5545" s="40"/>
      <c r="Q5545" s="40"/>
      <c r="R5545" s="39"/>
      <c r="S5545" s="39"/>
      <c r="T5545" s="39"/>
      <c r="U5545" s="40"/>
      <c r="V5545" s="39"/>
      <c r="W5545" s="69"/>
      <c r="Y5545" t="s">
        <v>294</v>
      </c>
      <c r="AA5545">
        <v>6106</v>
      </c>
      <c r="AB5545" s="46" t="b">
        <v>0</v>
      </c>
      <c r="AD5545" s="8"/>
    </row>
    <row r="5546" ht="14.25" customHeight="1">
      <c r="A5546" s="38">
        <v>1287</v>
      </c>
      <c r="B5546" s="46" t="s">
        <v>44</v>
      </c>
      <c r="C5546" s="46" t="s">
        <v>45</v>
      </c>
      <c r="D5546" s="46" t="s">
        <v>6091</v>
      </c>
      <c r="E5546" s="46" t="s">
        <v>6092</v>
      </c>
      <c r="F5546" t="s">
        <v>48</v>
      </c>
      <c r="G5546" s="46" t="s">
        <v>49</v>
      </c>
      <c r="H5546">
        <v>0.000018323144</v>
      </c>
      <c r="I5546" t="s">
        <v>37</v>
      </c>
      <c r="L5546" t="s">
        <v>50</v>
      </c>
      <c r="M5546" t="s">
        <v>39</v>
      </c>
      <c r="N5546" s="40"/>
      <c r="O5546" s="40"/>
      <c r="P5546" s="40"/>
      <c r="Q5546" s="40"/>
      <c r="R5546" s="39"/>
      <c r="S5546" s="39"/>
      <c r="T5546" s="39"/>
      <c r="U5546" s="40"/>
      <c r="V5546" s="39"/>
      <c r="W5546" s="69"/>
      <c r="Y5546" t="s">
        <v>294</v>
      </c>
      <c r="AA5546">
        <v>6524</v>
      </c>
      <c r="AB5546" s="46" t="b">
        <v>0</v>
      </c>
      <c r="AD5546" s="8"/>
    </row>
    <row r="5547" ht="14.25" customHeight="1">
      <c r="A5547" s="38">
        <v>1287</v>
      </c>
      <c r="B5547" s="46" t="s">
        <v>53</v>
      </c>
      <c r="C5547" s="46" t="s">
        <v>45</v>
      </c>
      <c r="D5547" s="46" t="s">
        <v>6091</v>
      </c>
      <c r="E5547" s="46" t="s">
        <v>6092</v>
      </c>
      <c r="F5547" t="s">
        <v>48</v>
      </c>
      <c r="G5547" s="46" t="s">
        <v>49</v>
      </c>
      <c r="H5547">
        <v>0.000021877616</v>
      </c>
      <c r="I5547" t="s">
        <v>37</v>
      </c>
      <c r="L5547" t="s">
        <v>50</v>
      </c>
      <c r="M5547" t="s">
        <v>39</v>
      </c>
      <c r="N5547" s="40"/>
      <c r="O5547" s="40"/>
      <c r="P5547" s="40"/>
      <c r="Q5547" s="40"/>
      <c r="R5547" s="39"/>
      <c r="S5547" s="39"/>
      <c r="T5547" s="39"/>
      <c r="U5547" s="40"/>
      <c r="V5547" s="39"/>
      <c r="W5547" s="69"/>
      <c r="Y5547" t="s">
        <v>294</v>
      </c>
      <c r="AA5547">
        <v>6524</v>
      </c>
      <c r="AB5547" s="46" t="b">
        <v>0</v>
      </c>
      <c r="AD5547" s="8"/>
    </row>
    <row r="5548" ht="14.25" customHeight="1">
      <c r="A5548" s="38">
        <v>1287</v>
      </c>
      <c r="B5548" s="46" t="s">
        <v>174</v>
      </c>
      <c r="C5548" s="46" t="s">
        <v>45</v>
      </c>
      <c r="D5548" s="46" t="s">
        <v>6091</v>
      </c>
      <c r="E5548" s="46" t="s">
        <v>6092</v>
      </c>
      <c r="F5548" t="s">
        <v>48</v>
      </c>
      <c r="G5548" s="46" t="s">
        <v>49</v>
      </c>
      <c r="H5548">
        <v>0.000021877616</v>
      </c>
      <c r="I5548" t="s">
        <v>37</v>
      </c>
      <c r="L5548" t="s">
        <v>50</v>
      </c>
      <c r="M5548" t="s">
        <v>39</v>
      </c>
      <c r="N5548" s="40"/>
      <c r="O5548" s="40"/>
      <c r="P5548" s="40"/>
      <c r="Q5548" s="40"/>
      <c r="R5548" s="39"/>
      <c r="S5548" s="39"/>
      <c r="T5548" s="39"/>
      <c r="U5548" s="40"/>
      <c r="V5548" s="39"/>
      <c r="W5548" s="69"/>
      <c r="Y5548" t="s">
        <v>294</v>
      </c>
      <c r="AA5548">
        <v>6524</v>
      </c>
      <c r="AB5548" s="46" t="b">
        <v>0</v>
      </c>
      <c r="AD5548" s="8"/>
    </row>
    <row r="5549" ht="14.25" customHeight="1">
      <c r="A5549" s="38">
        <v>1287</v>
      </c>
      <c r="B5549" s="46" t="s">
        <v>53</v>
      </c>
      <c r="C5549" s="46" t="s">
        <v>45</v>
      </c>
      <c r="D5549" s="46" t="s">
        <v>6093</v>
      </c>
      <c r="E5549" s="46" t="s">
        <v>6094</v>
      </c>
      <c r="F5549" t="s">
        <v>48</v>
      </c>
      <c r="G5549" s="46" t="s">
        <v>49</v>
      </c>
      <c r="H5549">
        <v>0.000000229087</v>
      </c>
      <c r="I5549" t="s">
        <v>37</v>
      </c>
      <c r="L5549" t="s">
        <v>50</v>
      </c>
      <c r="M5549" t="s">
        <v>39</v>
      </c>
      <c r="N5549" s="40"/>
      <c r="O5549" s="40"/>
      <c r="P5549" s="40"/>
      <c r="Q5549" s="40"/>
      <c r="R5549" s="39"/>
      <c r="S5549" s="39"/>
      <c r="T5549" s="39"/>
      <c r="U5549" s="40"/>
      <c r="V5549" s="39"/>
      <c r="W5549" s="69"/>
      <c r="Y5549" t="s">
        <v>294</v>
      </c>
      <c r="AA5549">
        <v>31280</v>
      </c>
      <c r="AB5549" s="46" t="b">
        <v>0</v>
      </c>
      <c r="AD5549" s="8"/>
    </row>
    <row r="5550" ht="14.25" customHeight="1">
      <c r="A5550" s="38">
        <v>1268</v>
      </c>
      <c r="B5550" s="46" t="s">
        <v>3548</v>
      </c>
      <c r="C5550" s="46" t="s">
        <v>3549</v>
      </c>
      <c r="D5550" s="46" t="s">
        <v>707</v>
      </c>
      <c r="E5550" s="46" t="s">
        <v>708</v>
      </c>
      <c r="F5550" s="7" t="s">
        <v>1281</v>
      </c>
      <c r="G5550" s="7" t="s">
        <v>2411</v>
      </c>
      <c r="H5550">
        <v>1.0221149786774</v>
      </c>
      <c r="I5550" t="s">
        <v>37</v>
      </c>
      <c r="K5550" t="s">
        <v>3552</v>
      </c>
      <c r="L5550" t="s">
        <v>3553</v>
      </c>
      <c r="M5550" t="s">
        <v>39</v>
      </c>
      <c r="N5550" s="40"/>
      <c r="O5550" s="40"/>
      <c r="P5550" s="40"/>
      <c r="Q5550" s="40"/>
      <c r="R5550" s="39"/>
      <c r="S5550" s="39"/>
      <c r="T5550" s="39"/>
      <c r="U5550" s="40"/>
      <c r="V5550" s="39"/>
      <c r="W5550" s="69"/>
      <c r="Y5550" t="s">
        <v>294</v>
      </c>
      <c r="AA5550">
        <v>7626</v>
      </c>
      <c r="AB5550" s="46" t="b">
        <f>if((W5550=""),false,true)</f>
        <v>0</v>
      </c>
      <c r="AD5550" s="8"/>
    </row>
    <row r="5551" ht="14.25" customHeight="1">
      <c r="A5551" s="38">
        <v>1287</v>
      </c>
      <c r="B5551" s="46" t="s">
        <v>53</v>
      </c>
      <c r="C5551" s="46" t="s">
        <v>45</v>
      </c>
      <c r="D5551" s="46" t="s">
        <v>707</v>
      </c>
      <c r="E5551" s="46" t="s">
        <v>708</v>
      </c>
      <c r="F5551" t="s">
        <v>48</v>
      </c>
      <c r="G5551" s="46" t="s">
        <v>49</v>
      </c>
      <c r="H5551">
        <v>0.079432823472</v>
      </c>
      <c r="I5551" t="s">
        <v>37</v>
      </c>
      <c r="L5551" t="s">
        <v>50</v>
      </c>
      <c r="M5551" t="s">
        <v>39</v>
      </c>
      <c r="N5551" s="40"/>
      <c r="O5551" s="40"/>
      <c r="P5551" s="40"/>
      <c r="Q5551" s="40"/>
      <c r="R5551" s="39"/>
      <c r="S5551" s="39"/>
      <c r="T5551" s="39"/>
      <c r="U5551" s="40"/>
      <c r="V5551" s="39"/>
      <c r="W5551" s="69"/>
      <c r="Y5551" t="s">
        <v>294</v>
      </c>
      <c r="AA5551">
        <v>7626</v>
      </c>
      <c r="AB5551" s="46" t="b">
        <v>0</v>
      </c>
      <c r="AD5551" s="8"/>
    </row>
    <row r="5552" ht="14.25" customHeight="1">
      <c r="A5552" s="38">
        <v>1287</v>
      </c>
      <c r="B5552" s="46" t="s">
        <v>174</v>
      </c>
      <c r="C5552" s="46" t="s">
        <v>45</v>
      </c>
      <c r="D5552" s="46" t="s">
        <v>707</v>
      </c>
      <c r="E5552" s="46" t="s">
        <v>708</v>
      </c>
      <c r="F5552" t="s">
        <v>48</v>
      </c>
      <c r="G5552" s="46" t="s">
        <v>49</v>
      </c>
      <c r="H5552">
        <v>0.079432823472</v>
      </c>
      <c r="I5552" t="s">
        <v>37</v>
      </c>
      <c r="L5552" t="s">
        <v>50</v>
      </c>
      <c r="M5552" t="s">
        <v>39</v>
      </c>
      <c r="N5552" s="40"/>
      <c r="O5552" s="40"/>
      <c r="P5552" s="40"/>
      <c r="Q5552" s="40"/>
      <c r="R5552" s="39"/>
      <c r="S5552" s="39"/>
      <c r="T5552" s="39"/>
      <c r="U5552" s="40"/>
      <c r="V5552" s="39"/>
      <c r="W5552" s="69"/>
      <c r="Y5552" t="s">
        <v>294</v>
      </c>
      <c r="AA5552">
        <v>7626</v>
      </c>
      <c r="AB5552" s="46" t="b">
        <v>0</v>
      </c>
      <c r="AD5552" s="8"/>
    </row>
    <row r="5553" ht="14.25" customHeight="1">
      <c r="A5553" s="38">
        <v>1287</v>
      </c>
      <c r="B5553" s="46" t="s">
        <v>53</v>
      </c>
      <c r="C5553" s="46" t="s">
        <v>45</v>
      </c>
      <c r="D5553" s="46" t="s">
        <v>6095</v>
      </c>
      <c r="E5553" s="46" t="s">
        <v>6096</v>
      </c>
      <c r="F5553" t="s">
        <v>48</v>
      </c>
      <c r="G5553" s="46" t="s">
        <v>49</v>
      </c>
      <c r="H5553">
        <v>0.050118723363</v>
      </c>
      <c r="I5553" t="s">
        <v>37</v>
      </c>
      <c r="L5553" t="s">
        <v>50</v>
      </c>
      <c r="M5553" t="s">
        <v>39</v>
      </c>
      <c r="N5553" s="40"/>
      <c r="O5553" s="40"/>
      <c r="P5553" s="40"/>
      <c r="Q5553" s="40"/>
      <c r="R5553" s="39"/>
      <c r="S5553" s="39"/>
      <c r="T5553" s="39"/>
      <c r="U5553" s="40"/>
      <c r="V5553" s="39"/>
      <c r="W5553" s="69"/>
      <c r="Y5553" t="s">
        <v>294</v>
      </c>
      <c r="AA5553">
        <v>10797</v>
      </c>
      <c r="AB5553" s="46" t="b">
        <v>0</v>
      </c>
      <c r="AD5553" s="8"/>
    </row>
    <row r="5554" ht="14.25" customHeight="1">
      <c r="A5554" s="38">
        <v>1287</v>
      </c>
      <c r="B5554" s="46" t="s">
        <v>174</v>
      </c>
      <c r="C5554" s="46" t="s">
        <v>45</v>
      </c>
      <c r="D5554" s="46" t="s">
        <v>6095</v>
      </c>
      <c r="E5554" s="46" t="s">
        <v>6096</v>
      </c>
      <c r="F5554" t="s">
        <v>48</v>
      </c>
      <c r="G5554" s="46" t="s">
        <v>49</v>
      </c>
      <c r="H5554">
        <v>0.050118723363</v>
      </c>
      <c r="I5554" t="s">
        <v>37</v>
      </c>
      <c r="L5554" t="s">
        <v>50</v>
      </c>
      <c r="M5554" t="s">
        <v>39</v>
      </c>
      <c r="N5554" s="40"/>
      <c r="O5554" s="40"/>
      <c r="P5554" s="40"/>
      <c r="Q5554" s="40"/>
      <c r="R5554" s="39"/>
      <c r="S5554" s="39"/>
      <c r="T5554" s="39"/>
      <c r="U5554" s="40"/>
      <c r="V5554" s="39"/>
      <c r="W5554" s="69"/>
      <c r="Y5554" t="s">
        <v>294</v>
      </c>
      <c r="AA5554">
        <v>10797</v>
      </c>
      <c r="AB5554" s="46" t="b">
        <v>0</v>
      </c>
      <c r="AD5554" s="8"/>
    </row>
    <row r="5555" ht="14.25" customHeight="1">
      <c r="A5555" s="38">
        <v>1287</v>
      </c>
      <c r="B5555" s="46" t="s">
        <v>53</v>
      </c>
      <c r="C5555" s="46" t="s">
        <v>45</v>
      </c>
      <c r="D5555" s="46" t="s">
        <v>6097</v>
      </c>
      <c r="E5555" s="46" t="s">
        <v>6098</v>
      </c>
      <c r="F5555" t="s">
        <v>48</v>
      </c>
      <c r="G5555" s="46" t="s">
        <v>49</v>
      </c>
      <c r="H5555">
        <v>0.005754399373</v>
      </c>
      <c r="I5555" t="s">
        <v>37</v>
      </c>
      <c r="L5555" t="s">
        <v>50</v>
      </c>
      <c r="M5555" t="s">
        <v>39</v>
      </c>
      <c r="N5555" s="40"/>
      <c r="O5555" s="40"/>
      <c r="P5555" s="40"/>
      <c r="Q5555" s="40"/>
      <c r="R5555" s="39"/>
      <c r="S5555" s="39"/>
      <c r="T5555" s="39"/>
      <c r="U5555" s="40"/>
      <c r="V5555" s="39"/>
      <c r="W5555" s="69"/>
      <c r="Y5555" t="s">
        <v>294</v>
      </c>
      <c r="AA5555">
        <v>11761</v>
      </c>
      <c r="AB5555" s="46" t="b">
        <v>0</v>
      </c>
      <c r="AD5555" s="8"/>
    </row>
    <row r="5556" ht="14.25" customHeight="1">
      <c r="A5556" s="38">
        <v>1287</v>
      </c>
      <c r="B5556" s="46" t="s">
        <v>653</v>
      </c>
      <c r="C5556" s="46" t="s">
        <v>45</v>
      </c>
      <c r="D5556" s="46" t="s">
        <v>6099</v>
      </c>
      <c r="E5556" s="46" t="s">
        <v>6100</v>
      </c>
      <c r="F5556" t="s">
        <v>48</v>
      </c>
      <c r="G5556" s="46" t="s">
        <v>49</v>
      </c>
      <c r="H5556">
        <v>0.000693585492</v>
      </c>
      <c r="I5556" t="s">
        <v>37</v>
      </c>
      <c r="L5556" t="s">
        <v>50</v>
      </c>
      <c r="M5556" t="s">
        <v>39</v>
      </c>
      <c r="N5556" s="40"/>
      <c r="O5556" s="40"/>
      <c r="P5556" s="40"/>
      <c r="Q5556" s="40"/>
      <c r="R5556" s="39"/>
      <c r="S5556" s="39"/>
      <c r="T5556" s="39"/>
      <c r="U5556" s="40"/>
      <c r="V5556" s="39"/>
      <c r="W5556" s="69"/>
      <c r="Y5556" t="s">
        <v>40</v>
      </c>
      <c r="AA5556">
        <v>35850</v>
      </c>
      <c r="AB5556" s="46" t="b">
        <v>0</v>
      </c>
      <c r="AD5556" s="8"/>
    </row>
    <row r="5557" ht="14.25" customHeight="1">
      <c r="A5557" s="38">
        <v>1268</v>
      </c>
      <c r="B5557" s="46" t="s">
        <v>3548</v>
      </c>
      <c r="C5557" s="46" t="s">
        <v>3549</v>
      </c>
      <c r="D5557" s="46" t="s">
        <v>6101</v>
      </c>
      <c r="E5557" s="46" t="s">
        <v>6102</v>
      </c>
      <c r="F5557" s="7" t="s">
        <v>1281</v>
      </c>
      <c r="G5557" s="7" t="s">
        <v>2411</v>
      </c>
      <c r="H5557">
        <v>2.50589722906431</v>
      </c>
      <c r="I5557" t="s">
        <v>37</v>
      </c>
      <c r="K5557" t="s">
        <v>43</v>
      </c>
      <c r="L5557" t="s">
        <v>3553</v>
      </c>
      <c r="M5557" t="s">
        <v>39</v>
      </c>
      <c r="N5557" s="40"/>
      <c r="O5557" s="40"/>
      <c r="P5557" s="40"/>
      <c r="Q5557" s="40"/>
      <c r="R5557" s="39"/>
      <c r="S5557" s="39"/>
      <c r="T5557" s="39"/>
      <c r="U5557" s="40"/>
      <c r="V5557" s="39"/>
      <c r="W5557" s="69"/>
      <c r="Y5557" t="s">
        <v>40</v>
      </c>
      <c r="AA5557">
        <v>11285436</v>
      </c>
      <c r="AB5557" s="46" t="b">
        <f>if((W5557=""),false,true)</f>
        <v>0</v>
      </c>
      <c r="AD5557" s="8"/>
    </row>
    <row r="5558" ht="14.25" customHeight="1">
      <c r="A5558" s="38">
        <v>1287</v>
      </c>
      <c r="B5558" s="46" t="s">
        <v>53</v>
      </c>
      <c r="C5558" s="46" t="s">
        <v>45</v>
      </c>
      <c r="D5558" s="46" t="s">
        <v>6103</v>
      </c>
      <c r="E5558" s="46" t="s">
        <v>6104</v>
      </c>
      <c r="F5558" t="s">
        <v>48</v>
      </c>
      <c r="G5558" s="46" t="s">
        <v>49</v>
      </c>
      <c r="H5558">
        <v>0.141253754462</v>
      </c>
      <c r="I5558" t="s">
        <v>37</v>
      </c>
      <c r="L5558" t="s">
        <v>50</v>
      </c>
      <c r="M5558" t="s">
        <v>39</v>
      </c>
      <c r="N5558" s="40"/>
      <c r="O5558" s="40"/>
      <c r="P5558" s="40"/>
      <c r="Q5558" s="40"/>
      <c r="R5558" s="39"/>
      <c r="S5558" s="39"/>
      <c r="T5558" s="39"/>
      <c r="U5558" s="40"/>
      <c r="V5558" s="39"/>
      <c r="W5558" s="69"/>
      <c r="Y5558" t="s">
        <v>40</v>
      </c>
      <c r="AA5558">
        <v>28942</v>
      </c>
      <c r="AB5558" s="46" t="b">
        <v>0</v>
      </c>
      <c r="AD5558" s="8"/>
    </row>
    <row r="5559" ht="14.25" customHeight="1">
      <c r="A5559" s="38">
        <v>1287</v>
      </c>
      <c r="B5559" s="46" t="s">
        <v>53</v>
      </c>
      <c r="C5559" s="46" t="s">
        <v>45</v>
      </c>
      <c r="D5559" s="46" t="s">
        <v>6105</v>
      </c>
      <c r="E5559" s="46" t="s">
        <v>6106</v>
      </c>
      <c r="F5559" t="s">
        <v>48</v>
      </c>
      <c r="G5559" s="46" t="s">
        <v>49</v>
      </c>
      <c r="H5559">
        <v>0.005754399373</v>
      </c>
      <c r="I5559" t="s">
        <v>37</v>
      </c>
      <c r="L5559" t="s">
        <v>50</v>
      </c>
      <c r="M5559" t="s">
        <v>39</v>
      </c>
      <c r="N5559" s="40"/>
      <c r="O5559" s="40"/>
      <c r="P5559" s="40"/>
      <c r="Q5559" s="40"/>
      <c r="R5559" s="39"/>
      <c r="S5559" s="39"/>
      <c r="T5559" s="39"/>
      <c r="U5559" s="40"/>
      <c r="V5559" s="39"/>
      <c r="W5559" s="69"/>
      <c r="Y5559" t="s">
        <v>40</v>
      </c>
      <c r="AA5559">
        <v>20014</v>
      </c>
      <c r="AB5559" s="46" t="b">
        <v>0</v>
      </c>
      <c r="AD5559" s="8"/>
    </row>
    <row r="5560" ht="14.25" customHeight="1">
      <c r="A5560" s="38">
        <v>1287</v>
      </c>
      <c r="B5560" s="46" t="s">
        <v>174</v>
      </c>
      <c r="C5560" s="46" t="s">
        <v>45</v>
      </c>
      <c r="D5560" s="46" t="s">
        <v>6107</v>
      </c>
      <c r="E5560" s="46" t="s">
        <v>6108</v>
      </c>
      <c r="F5560" t="s">
        <v>48</v>
      </c>
      <c r="G5560" s="46" t="s">
        <v>49</v>
      </c>
      <c r="H5560">
        <v>0.181970085861</v>
      </c>
      <c r="I5560" t="s">
        <v>37</v>
      </c>
      <c r="L5560" t="s">
        <v>50</v>
      </c>
      <c r="M5560" t="s">
        <v>39</v>
      </c>
      <c r="N5560" s="40"/>
      <c r="O5560" s="40"/>
      <c r="P5560" s="40"/>
      <c r="Q5560" s="40"/>
      <c r="R5560" s="39"/>
      <c r="S5560" s="39"/>
      <c r="T5560" s="39"/>
      <c r="U5560" s="40"/>
      <c r="V5560" s="39"/>
      <c r="W5560" s="69"/>
      <c r="Y5560" t="s">
        <v>40</v>
      </c>
      <c r="AA5560">
        <v>2973</v>
      </c>
      <c r="AB5560" s="46" t="b">
        <v>0</v>
      </c>
      <c r="AD5560" s="8"/>
    </row>
    <row r="5561" ht="14.25" customHeight="1">
      <c r="A5561" s="38">
        <v>1287</v>
      </c>
      <c r="B5561" s="46" t="s">
        <v>53</v>
      </c>
      <c r="C5561" s="46" t="s">
        <v>45</v>
      </c>
      <c r="D5561" s="46" t="s">
        <v>6109</v>
      </c>
      <c r="E5561" s="46" t="s">
        <v>6110</v>
      </c>
      <c r="F5561" t="s">
        <v>48</v>
      </c>
      <c r="G5561" s="46" t="s">
        <v>49</v>
      </c>
      <c r="H5561">
        <v>0.000001905461</v>
      </c>
      <c r="I5561" t="s">
        <v>37</v>
      </c>
      <c r="L5561" t="s">
        <v>50</v>
      </c>
      <c r="M5561" t="s">
        <v>39</v>
      </c>
      <c r="N5561" s="40"/>
      <c r="O5561" s="40"/>
      <c r="P5561" s="40"/>
      <c r="Q5561" s="40"/>
      <c r="R5561" s="39"/>
      <c r="S5561" s="39"/>
      <c r="T5561" s="39"/>
      <c r="U5561" s="40"/>
      <c r="V5561" s="39"/>
      <c r="W5561" s="69"/>
      <c r="Y5561" t="s">
        <v>40</v>
      </c>
      <c r="AA5561">
        <v>8939</v>
      </c>
      <c r="AB5561" s="46" t="b">
        <v>0</v>
      </c>
      <c r="AD5561" s="8"/>
    </row>
    <row r="5562" ht="14.25" customHeight="1">
      <c r="A5562" s="38">
        <v>1287</v>
      </c>
      <c r="B5562" s="46" t="s">
        <v>53</v>
      </c>
      <c r="C5562" s="46" t="s">
        <v>45</v>
      </c>
      <c r="D5562" s="46" t="s">
        <v>6111</v>
      </c>
      <c r="E5562" s="46" t="s">
        <v>6112</v>
      </c>
      <c r="F5562" t="s">
        <v>48</v>
      </c>
      <c r="G5562" s="46" t="s">
        <v>49</v>
      </c>
      <c r="H5562">
        <v>0.000015135612</v>
      </c>
      <c r="I5562" t="s">
        <v>37</v>
      </c>
      <c r="L5562" t="s">
        <v>50</v>
      </c>
      <c r="M5562" t="s">
        <v>39</v>
      </c>
      <c r="N5562" s="40"/>
      <c r="O5562" s="40"/>
      <c r="P5562" s="40"/>
      <c r="Q5562" s="40"/>
      <c r="R5562" s="39"/>
      <c r="S5562" s="39"/>
      <c r="T5562" s="39"/>
      <c r="U5562" s="40"/>
      <c r="V5562" s="39"/>
      <c r="W5562" s="69"/>
      <c r="Y5562" t="s">
        <v>40</v>
      </c>
      <c r="AA5562">
        <v>20493</v>
      </c>
      <c r="AB5562" s="46" t="b">
        <v>0</v>
      </c>
      <c r="AD5562" s="8"/>
    </row>
    <row r="5563" ht="14.25" customHeight="1">
      <c r="A5563" s="38">
        <v>1287</v>
      </c>
      <c r="B5563" s="46" t="s">
        <v>53</v>
      </c>
      <c r="C5563" s="46" t="s">
        <v>45</v>
      </c>
      <c r="D5563" s="46" t="s">
        <v>6113</v>
      </c>
      <c r="E5563" s="46" t="s">
        <v>6114</v>
      </c>
      <c r="F5563" t="s">
        <v>48</v>
      </c>
      <c r="G5563" s="46" t="s">
        <v>49</v>
      </c>
      <c r="H5563">
        <v>3.019951720402</v>
      </c>
      <c r="I5563" t="s">
        <v>37</v>
      </c>
      <c r="L5563" s="46" t="str">
        <f>((I5563&amp;A5563)&amp;"-")&amp;B5563</f>
        <v>REF1287-Wang 99 - S1</v>
      </c>
      <c r="M5563" t="s">
        <v>39</v>
      </c>
      <c r="N5563" s="40"/>
      <c r="O5563" s="40"/>
      <c r="P5563" s="40"/>
      <c r="Q5563" s="40"/>
      <c r="R5563" s="39"/>
      <c r="S5563" s="39"/>
      <c r="T5563" s="39"/>
      <c r="U5563" s="40"/>
      <c r="V5563" s="39"/>
      <c r="W5563" s="69"/>
      <c r="Y5563" t="s">
        <v>294</v>
      </c>
      <c r="AA5563">
        <v>13837190</v>
      </c>
      <c r="AB5563" s="46" t="b">
        <v>0</v>
      </c>
      <c r="AD5563" s="8"/>
    </row>
    <row r="5564" ht="14.25" customHeight="1">
      <c r="A5564" s="38">
        <v>1287</v>
      </c>
      <c r="B5564" s="46" t="s">
        <v>174</v>
      </c>
      <c r="C5564" s="46" t="s">
        <v>45</v>
      </c>
      <c r="D5564" s="46" t="s">
        <v>6113</v>
      </c>
      <c r="E5564" s="46" t="s">
        <v>6115</v>
      </c>
      <c r="F5564" t="s">
        <v>48</v>
      </c>
      <c r="G5564" s="46" t="s">
        <v>49</v>
      </c>
      <c r="H5564">
        <v>3.019951720402</v>
      </c>
      <c r="I5564" t="s">
        <v>37</v>
      </c>
      <c r="L5564" s="46" t="str">
        <f>((I5564&amp;A5564)&amp;"-")&amp;B5564</f>
        <v>REF1287-Wang 99 - S2</v>
      </c>
      <c r="M5564" t="s">
        <v>39</v>
      </c>
      <c r="N5564" s="40"/>
      <c r="O5564" s="40"/>
      <c r="P5564" s="40"/>
      <c r="Q5564" s="40"/>
      <c r="R5564" s="39"/>
      <c r="S5564" s="39"/>
      <c r="T5564" s="39"/>
      <c r="U5564" s="40"/>
      <c r="V5564" s="39"/>
      <c r="W5564" s="69"/>
      <c r="Y5564" t="s">
        <v>294</v>
      </c>
      <c r="AA5564">
        <v>13837190</v>
      </c>
      <c r="AB5564" s="46" t="b">
        <v>0</v>
      </c>
      <c r="AD5564" s="8"/>
    </row>
    <row r="5565" ht="14.25" customHeight="1">
      <c r="A5565" s="38">
        <v>1287</v>
      </c>
      <c r="B5565" s="46" t="s">
        <v>44</v>
      </c>
      <c r="C5565" s="46" t="s">
        <v>45</v>
      </c>
      <c r="D5565" s="46" t="s">
        <v>6116</v>
      </c>
      <c r="E5565" s="46" t="s">
        <v>6117</v>
      </c>
      <c r="F5565" t="s">
        <v>48</v>
      </c>
      <c r="G5565" s="46" t="s">
        <v>49</v>
      </c>
      <c r="H5565">
        <v>0.000040086672</v>
      </c>
      <c r="I5565" t="s">
        <v>37</v>
      </c>
      <c r="L5565" t="s">
        <v>50</v>
      </c>
      <c r="M5565" t="s">
        <v>39</v>
      </c>
      <c r="N5565" s="40"/>
      <c r="O5565" s="40"/>
      <c r="P5565" s="40"/>
      <c r="Q5565" s="40"/>
      <c r="R5565" s="39"/>
      <c r="S5565" s="39"/>
      <c r="T5565" s="39"/>
      <c r="U5565" s="40"/>
      <c r="V5565" s="39"/>
      <c r="W5565" s="69"/>
      <c r="Y5565" t="s">
        <v>40</v>
      </c>
      <c r="AA5565">
        <v>72292</v>
      </c>
      <c r="AB5565" s="46" t="b">
        <v>0</v>
      </c>
      <c r="AD5565" s="8"/>
    </row>
    <row r="5566" ht="14.25" customHeight="1">
      <c r="A5566" s="38">
        <v>1287</v>
      </c>
      <c r="B5566" s="46" t="s">
        <v>53</v>
      </c>
      <c r="C5566" s="46" t="s">
        <v>45</v>
      </c>
      <c r="D5566" s="46" t="s">
        <v>6118</v>
      </c>
      <c r="E5566" s="46" t="s">
        <v>6119</v>
      </c>
      <c r="F5566" t="s">
        <v>48</v>
      </c>
      <c r="G5566" s="46" t="s">
        <v>49</v>
      </c>
      <c r="H5566">
        <v>0.063095734448</v>
      </c>
      <c r="I5566" t="s">
        <v>37</v>
      </c>
      <c r="L5566" t="s">
        <v>50</v>
      </c>
      <c r="M5566" t="s">
        <v>39</v>
      </c>
      <c r="N5566" s="40"/>
      <c r="O5566" s="40"/>
      <c r="P5566" s="40"/>
      <c r="Q5566" s="40"/>
      <c r="R5566" s="39"/>
      <c r="S5566" s="39"/>
      <c r="T5566" s="39"/>
      <c r="U5566" s="40"/>
      <c r="V5566" s="39"/>
      <c r="W5566" s="69"/>
      <c r="Y5566" t="s">
        <v>40</v>
      </c>
      <c r="AA5566">
        <v>35099</v>
      </c>
      <c r="AB5566" s="46" t="b">
        <v>0</v>
      </c>
      <c r="AD5566" s="8"/>
    </row>
    <row r="5567" ht="14.25" customHeight="1">
      <c r="A5567" s="38">
        <v>1287</v>
      </c>
      <c r="B5567" s="46" t="s">
        <v>44</v>
      </c>
      <c r="C5567" s="46" t="s">
        <v>45</v>
      </c>
      <c r="D5567" s="46" t="s">
        <v>6120</v>
      </c>
      <c r="E5567" s="46" t="s">
        <v>6121</v>
      </c>
      <c r="F5567" t="s">
        <v>48</v>
      </c>
      <c r="G5567" s="46" t="s">
        <v>49</v>
      </c>
      <c r="H5567">
        <v>0.000521194711</v>
      </c>
      <c r="I5567" t="s">
        <v>37</v>
      </c>
      <c r="L5567" t="s">
        <v>50</v>
      </c>
      <c r="M5567" t="s">
        <v>39</v>
      </c>
      <c r="N5567" s="40"/>
      <c r="O5567" s="40"/>
      <c r="P5567" s="40"/>
      <c r="Q5567" s="40"/>
      <c r="R5567" s="39"/>
      <c r="S5567" s="39"/>
      <c r="T5567" s="39"/>
      <c r="U5567" s="40"/>
      <c r="V5567" s="39"/>
      <c r="W5567" s="69"/>
      <c r="Y5567" t="s">
        <v>40</v>
      </c>
      <c r="AA5567">
        <v>7541</v>
      </c>
      <c r="AB5567" s="46" t="b">
        <v>0</v>
      </c>
      <c r="AD5567" s="8"/>
    </row>
    <row r="5568" ht="14.25" customHeight="1">
      <c r="A5568" s="38">
        <v>1268</v>
      </c>
      <c r="B5568" s="46" t="s">
        <v>3548</v>
      </c>
      <c r="C5568" s="46" t="s">
        <v>3549</v>
      </c>
      <c r="D5568" s="46" t="s">
        <v>6122</v>
      </c>
      <c r="E5568" s="46" t="s">
        <v>6123</v>
      </c>
      <c r="F5568" s="7" t="s">
        <v>1281</v>
      </c>
      <c r="G5568" s="7" t="s">
        <v>2411</v>
      </c>
      <c r="H5568">
        <v>0.98117461469</v>
      </c>
      <c r="I5568" t="s">
        <v>37</v>
      </c>
      <c r="K5568" t="s">
        <v>3552</v>
      </c>
      <c r="L5568" t="s">
        <v>3553</v>
      </c>
      <c r="M5568" t="s">
        <v>39</v>
      </c>
      <c r="N5568" s="40"/>
      <c r="O5568" s="40"/>
      <c r="P5568" s="40"/>
      <c r="Q5568" s="40"/>
      <c r="R5568" s="39"/>
      <c r="S5568" s="39"/>
      <c r="T5568" s="39"/>
      <c r="U5568" s="40"/>
      <c r="V5568" s="39"/>
      <c r="W5568" s="69"/>
      <c r="Y5568" t="s">
        <v>294</v>
      </c>
      <c r="AA5568">
        <v>7956</v>
      </c>
      <c r="AB5568" s="46" t="b">
        <f>if((W5568=""),false,true)</f>
        <v>0</v>
      </c>
      <c r="AD5568" s="8"/>
    </row>
    <row r="5569" ht="14.25" customHeight="1">
      <c r="A5569" s="38">
        <v>976</v>
      </c>
      <c r="B5569" s="46" t="s">
        <v>6124</v>
      </c>
      <c r="C5569" s="46" t="s">
        <v>6125</v>
      </c>
      <c r="D5569" s="46" t="s">
        <v>6126</v>
      </c>
      <c r="E5569" s="46" t="s">
        <v>6127</v>
      </c>
      <c r="F5569" s="41" t="s">
        <v>580</v>
      </c>
      <c r="G5569" s="5" t="s">
        <v>581</v>
      </c>
      <c r="H5569" s="65">
        <v>0.066</v>
      </c>
      <c r="I5569" t="s">
        <v>37</v>
      </c>
      <c r="K5569" s="46" t="s">
        <v>1948</v>
      </c>
      <c r="L5569" s="46" t="str">
        <f>((I5569&amp;A5569)&amp;"-")&amp;B5569</f>
        <v>REF976-Wang L-C; Wang H-Y; Zhao J-H; Song C-Y; Wang J-S. Solubility of dimethyl fumarate in methanol; ethanol; 1-propanol; 2-propanol; 12-propanediol and water from 289.95K to 347.15K.</v>
      </c>
      <c r="M5569" t="s">
        <v>39</v>
      </c>
      <c r="N5569" s="40">
        <f>U5569*V5569</f>
        <v>0.729779892037988</v>
      </c>
      <c r="O5569" s="56">
        <v>60.095</v>
      </c>
      <c r="P5569" s="56">
        <v>0.795</v>
      </c>
      <c r="Q5569" s="56">
        <v>1.124</v>
      </c>
      <c r="R5569" s="39">
        <f>O5569/P5569</f>
        <v>75.5911949685534</v>
      </c>
      <c r="S5569" s="39">
        <f>N5569/Q5569</f>
        <v>0.64927036658184</v>
      </c>
      <c r="T5569" s="39">
        <f>R5569+S5569</f>
        <v>76.2404653351353</v>
      </c>
      <c r="U5569" s="40">
        <v>144.1253</v>
      </c>
      <c r="V5569" s="39">
        <v>0.00506350996</v>
      </c>
      <c r="W5569" s="69">
        <f>round(((1000*V5569)/T5569),3)</f>
        <v>0.066</v>
      </c>
      <c r="Y5569" t="s">
        <v>40</v>
      </c>
      <c r="AA5569">
        <v>553171</v>
      </c>
      <c r="AB5569" t="b">
        <v>1</v>
      </c>
      <c r="AD5569" s="8"/>
    </row>
    <row r="5570" ht="14.25" customHeight="1">
      <c r="A5570" s="38">
        <v>976</v>
      </c>
      <c r="B5570" s="46" t="s">
        <v>6124</v>
      </c>
      <c r="C5570" s="46" t="s">
        <v>6125</v>
      </c>
      <c r="D5570" s="46" t="s">
        <v>6126</v>
      </c>
      <c r="E5570" s="46" t="s">
        <v>6127</v>
      </c>
      <c r="F5570" s="41" t="s">
        <v>584</v>
      </c>
      <c r="G5570" s="5" t="s">
        <v>988</v>
      </c>
      <c r="H5570" s="65">
        <v>0.07</v>
      </c>
      <c r="I5570" t="s">
        <v>37</v>
      </c>
      <c r="K5570" s="46" t="s">
        <v>6128</v>
      </c>
      <c r="L5570" s="46" t="str">
        <f>((I5570&amp;A5570)&amp;"-")&amp;B5570</f>
        <v>REF976-Wang L-C; Wang H-Y; Zhao J-H; Song C-Y; Wang J-S. Solubility of dimethyl fumarate in methanol; ethanol; 1-propanol; 2-propanol; 12-propanediol and water from 289.95K to 347.15K.</v>
      </c>
      <c r="M5570" t="s">
        <v>39</v>
      </c>
      <c r="N5570" s="40">
        <f>U5570*V5570</f>
        <v>0.772158557223867</v>
      </c>
      <c r="O5570" s="56">
        <v>60.095</v>
      </c>
      <c r="P5570" s="56">
        <v>0.791</v>
      </c>
      <c r="Q5570" s="56">
        <v>1.124</v>
      </c>
      <c r="R5570" s="39">
        <f>O5570/P5570</f>
        <v>75.9734513274336</v>
      </c>
      <c r="S5570" s="39">
        <f>N5570/Q5570</f>
        <v>0.686973805359312</v>
      </c>
      <c r="T5570" s="39">
        <f>R5570+S5570</f>
        <v>76.6604251327929</v>
      </c>
      <c r="U5570" s="40">
        <v>144.1253</v>
      </c>
      <c r="V5570" s="39">
        <v>0.00535755039</v>
      </c>
      <c r="W5570" s="69">
        <f>round(((1000*V5570)/T5570),3)</f>
        <v>0.07</v>
      </c>
      <c r="Y5570" t="s">
        <v>40</v>
      </c>
      <c r="AA5570">
        <v>553171</v>
      </c>
      <c r="AB5570" t="b">
        <v>1</v>
      </c>
      <c r="AD5570" s="8"/>
    </row>
    <row r="5571" ht="14.25" customHeight="1">
      <c r="A5571" s="38">
        <v>976</v>
      </c>
      <c r="B5571" s="46" t="s">
        <v>6124</v>
      </c>
      <c r="C5571" s="46" t="s">
        <v>6125</v>
      </c>
      <c r="D5571" s="46" t="s">
        <v>6126</v>
      </c>
      <c r="E5571" s="46" t="s">
        <v>6127</v>
      </c>
      <c r="F5571" s="41" t="s">
        <v>429</v>
      </c>
      <c r="G5571" s="5" t="s">
        <v>590</v>
      </c>
      <c r="H5571" s="65">
        <v>0.103</v>
      </c>
      <c r="I5571" t="s">
        <v>37</v>
      </c>
      <c r="K5571" s="46" t="s">
        <v>6129</v>
      </c>
      <c r="L5571" s="46" t="str">
        <f>((I5571&amp;A5571)&amp;"-")&amp;B5571</f>
        <v>REF976-Wang L-C; Wang H-Y; Zhao J-H; Song C-Y; Wang J-S. Solubility of dimethyl fumarate in methanol; ethanol; 1-propanol; 2-propanol; 12-propanediol and water from 289.95K to 347.15K.</v>
      </c>
      <c r="M5571" t="s">
        <v>39</v>
      </c>
      <c r="N5571" s="40">
        <f>U5571*V5571</f>
        <v>0.880766850563182</v>
      </c>
      <c r="O5571" s="56">
        <v>46.0684</v>
      </c>
      <c r="P5571" s="56">
        <v>0.7893</v>
      </c>
      <c r="Q5571" s="56">
        <v>1.124</v>
      </c>
      <c r="R5571" s="39">
        <f>O5571/P5571</f>
        <v>58.3661472190548</v>
      </c>
      <c r="S5571" s="39">
        <f>N5571/Q5571</f>
        <v>0.783600400856924</v>
      </c>
      <c r="T5571" s="39">
        <f>R5571+S5571</f>
        <v>59.1497476199118</v>
      </c>
      <c r="U5571" s="40">
        <v>144.1253</v>
      </c>
      <c r="V5571" s="39">
        <v>0.00611111894</v>
      </c>
      <c r="W5571" s="69">
        <f>round(((1000*V5571)/T5571),3)</f>
        <v>0.103</v>
      </c>
      <c r="Y5571" t="s">
        <v>40</v>
      </c>
      <c r="AA5571">
        <v>553171</v>
      </c>
      <c r="AB5571" t="b">
        <v>1</v>
      </c>
      <c r="AD5571" s="8"/>
    </row>
    <row r="5572" ht="14.25" customHeight="1">
      <c r="A5572" s="38">
        <v>976</v>
      </c>
      <c r="B5572" s="46" t="s">
        <v>6124</v>
      </c>
      <c r="C5572" s="46" t="s">
        <v>6125</v>
      </c>
      <c r="D5572" s="46" t="s">
        <v>6126</v>
      </c>
      <c r="E5572" s="46" t="s">
        <v>6127</v>
      </c>
      <c r="F5572" s="41" t="s">
        <v>434</v>
      </c>
      <c r="G5572" s="5" t="s">
        <v>593</v>
      </c>
      <c r="H5572" s="65">
        <v>0.182</v>
      </c>
      <c r="I5572" t="s">
        <v>37</v>
      </c>
      <c r="K5572" s="46" t="s">
        <v>5602</v>
      </c>
      <c r="L5572" s="46" t="str">
        <f>((I5572&amp;A5572)&amp;"-")&amp;B5572</f>
        <v>REF976-Wang L-C; Wang H-Y; Zhao J-H; Song C-Y; Wang J-S. Solubility of dimethyl fumarate in methanol; ethanol; 1-propanol; 2-propanol; 12-propanediol and water from 289.95K to 347.15K.</v>
      </c>
      <c r="M5572" t="s">
        <v>39</v>
      </c>
      <c r="N5572" s="40">
        <f>U5572*V5572</f>
        <v>1.08749864883124</v>
      </c>
      <c r="O5572" s="56">
        <v>32.0419</v>
      </c>
      <c r="P5572" s="56">
        <v>0.791</v>
      </c>
      <c r="Q5572" s="56">
        <v>1.124</v>
      </c>
      <c r="R5572" s="39">
        <f>O5572/P5572</f>
        <v>40.5080910240202</v>
      </c>
      <c r="S5572" s="39">
        <f>N5572/Q5572</f>
        <v>0.967525488284024</v>
      </c>
      <c r="T5572" s="39">
        <f>R5572+S5572</f>
        <v>41.4756165123042</v>
      </c>
      <c r="U5572" s="40">
        <v>144.1253</v>
      </c>
      <c r="V5572" s="39">
        <v>0.00754550831</v>
      </c>
      <c r="W5572" s="69">
        <f>round(((1000*V5572)/T5572),3)</f>
        <v>0.182</v>
      </c>
      <c r="Y5572" t="s">
        <v>40</v>
      </c>
      <c r="AA5572">
        <v>553171</v>
      </c>
      <c r="AB5572" t="b">
        <v>1</v>
      </c>
      <c r="AD5572" s="8"/>
    </row>
    <row r="5573" ht="14.25" customHeight="1">
      <c r="A5573" s="38">
        <v>976</v>
      </c>
      <c r="B5573" s="46" t="s">
        <v>6124</v>
      </c>
      <c r="C5573" s="46" t="s">
        <v>6125</v>
      </c>
      <c r="D5573" s="46" t="s">
        <v>6126</v>
      </c>
      <c r="E5573" s="46" t="s">
        <v>6127</v>
      </c>
      <c r="F5573" s="41" t="s">
        <v>994</v>
      </c>
      <c r="G5573" s="5" t="s">
        <v>995</v>
      </c>
      <c r="H5573" s="65">
        <v>0.005</v>
      </c>
      <c r="I5573" t="s">
        <v>37</v>
      </c>
      <c r="K5573" s="46" t="s">
        <v>6130</v>
      </c>
      <c r="L5573" s="46" t="str">
        <f>((I5573&amp;A5573)&amp;"-")&amp;B5573</f>
        <v>REF976-Wang L-C; Wang H-Y; Zhao J-H; Song C-Y; Wang J-S. Solubility of dimethyl fumarate in methanol; ethanol; 1-propanol; 2-propanol; 12-propanediol and water from 289.95K to 347.15K.</v>
      </c>
      <c r="M5573" t="s">
        <v>39</v>
      </c>
      <c r="N5573" s="40">
        <f>U5573*V5573</f>
        <v>0.054557658172097</v>
      </c>
      <c r="O5573" s="56">
        <v>76.0944</v>
      </c>
      <c r="P5573" s="56">
        <v>1.036</v>
      </c>
      <c r="Q5573" s="56">
        <v>1.124</v>
      </c>
      <c r="R5573" s="39">
        <f>O5573/P5573</f>
        <v>73.450193050193</v>
      </c>
      <c r="S5573" s="39">
        <f>N5573/Q5573</f>
        <v>0.048538841790122</v>
      </c>
      <c r="T5573" s="39">
        <f>R5573+S5573</f>
        <v>73.4987318919832</v>
      </c>
      <c r="U5573" s="40">
        <v>144.1253</v>
      </c>
      <c r="V5573" s="39">
        <v>0.000378543241</v>
      </c>
      <c r="W5573" s="69">
        <f>round(((1000*V5573)/T5573),3)</f>
        <v>0.005</v>
      </c>
      <c r="Y5573" t="s">
        <v>40</v>
      </c>
      <c r="AA5573">
        <v>553171</v>
      </c>
      <c r="AB5573" t="b">
        <v>1</v>
      </c>
      <c r="AD5573" s="8"/>
    </row>
    <row r="5574" ht="14.25" customHeight="1">
      <c r="A5574" s="38">
        <v>976</v>
      </c>
      <c r="B5574" s="46" t="s">
        <v>6124</v>
      </c>
      <c r="C5574" s="46" t="s">
        <v>6125</v>
      </c>
      <c r="D5574" s="46" t="s">
        <v>6126</v>
      </c>
      <c r="E5574" s="46" t="s">
        <v>6127</v>
      </c>
      <c r="F5574" s="41" t="s">
        <v>48</v>
      </c>
      <c r="G5574" s="41" t="s">
        <v>49</v>
      </c>
      <c r="H5574" s="65">
        <v>0.005</v>
      </c>
      <c r="I5574" t="s">
        <v>37</v>
      </c>
      <c r="K5574" s="46" t="s">
        <v>6131</v>
      </c>
      <c r="L5574" s="46" t="str">
        <f>((I5574&amp;A5574)&amp;"-")&amp;B5574</f>
        <v>REF976-Wang L-C; Wang H-Y; Zhao J-H; Song C-Y; Wang J-S. Solubility of dimethyl fumarate in methanol; ethanol; 1-propanol; 2-propanol; 12-propanediol and water from 289.95K to 347.15K.</v>
      </c>
      <c r="M5574" t="s">
        <v>39</v>
      </c>
      <c r="N5574" s="40">
        <f>U5574*V5574</f>
        <v>0.013365978496136</v>
      </c>
      <c r="O5574" s="56">
        <v>18.0153</v>
      </c>
      <c r="P5574" s="56">
        <v>0.998</v>
      </c>
      <c r="Q5574" s="56">
        <v>1.124</v>
      </c>
      <c r="R5574" s="39">
        <f>O5574/P5574</f>
        <v>18.0514028056112</v>
      </c>
      <c r="S5574" s="39">
        <f>N5574/Q5574</f>
        <v>0.011891439943182</v>
      </c>
      <c r="T5574" s="39">
        <f>R5574+S5574</f>
        <v>18.0632942455544</v>
      </c>
      <c r="U5574" s="40">
        <v>144.1253</v>
      </c>
      <c r="V5574" s="39">
        <v>0.00009273859965</v>
      </c>
      <c r="W5574" s="69">
        <f>round(((1000*V5574)/T5574),3)</f>
        <v>0.005</v>
      </c>
      <c r="Y5574" t="s">
        <v>40</v>
      </c>
      <c r="AA5574">
        <v>553171</v>
      </c>
      <c r="AB5574" t="b">
        <v>1</v>
      </c>
      <c r="AD5574" s="8"/>
    </row>
    <row r="5575" ht="14.25" customHeight="1">
      <c r="A5575" s="38">
        <v>1287</v>
      </c>
      <c r="B5575" s="46" t="s">
        <v>44</v>
      </c>
      <c r="C5575" s="46" t="s">
        <v>45</v>
      </c>
      <c r="D5575" s="46" t="s">
        <v>6132</v>
      </c>
      <c r="E5575" s="46" t="s">
        <v>6133</v>
      </c>
      <c r="F5575" t="s">
        <v>48</v>
      </c>
      <c r="G5575" s="46" t="s">
        <v>49</v>
      </c>
      <c r="H5575">
        <v>0.011220184543</v>
      </c>
      <c r="I5575" t="s">
        <v>37</v>
      </c>
      <c r="L5575" s="46" t="str">
        <f>((I5575&amp;A5575)&amp;"-")&amp;B5575</f>
        <v>REF1287-Wang 99 - S3</v>
      </c>
      <c r="M5575" t="s">
        <v>39</v>
      </c>
      <c r="N5575" s="40"/>
      <c r="O5575" s="40"/>
      <c r="P5575" s="40"/>
      <c r="Q5575" s="40"/>
      <c r="R5575" s="39"/>
      <c r="S5575" s="39"/>
      <c r="T5575" s="39"/>
      <c r="U5575" s="40"/>
      <c r="V5575" s="39"/>
      <c r="W5575" s="69"/>
      <c r="Y5575" t="s">
        <v>294</v>
      </c>
      <c r="AA5575">
        <v>13837329</v>
      </c>
      <c r="AB5575" s="46" t="b">
        <v>0</v>
      </c>
      <c r="AD5575" s="8"/>
    </row>
    <row r="5576" ht="14.25" customHeight="1">
      <c r="A5576" s="38">
        <v>1287</v>
      </c>
      <c r="B5576" s="46" t="s">
        <v>53</v>
      </c>
      <c r="C5576" s="46" t="s">
        <v>45</v>
      </c>
      <c r="D5576" s="46" t="s">
        <v>6132</v>
      </c>
      <c r="E5576" s="46" t="s">
        <v>6133</v>
      </c>
      <c r="F5576" t="s">
        <v>48</v>
      </c>
      <c r="G5576" s="46" t="s">
        <v>49</v>
      </c>
      <c r="H5576">
        <v>0.021877616239</v>
      </c>
      <c r="I5576" t="s">
        <v>37</v>
      </c>
      <c r="L5576" s="46" t="str">
        <f>((I5576&amp;A5576)&amp;"-")&amp;B5576</f>
        <v>REF1287-Wang 99 - S1</v>
      </c>
      <c r="M5576" t="s">
        <v>39</v>
      </c>
      <c r="N5576" s="40"/>
      <c r="O5576" s="40"/>
      <c r="P5576" s="40"/>
      <c r="Q5576" s="40"/>
      <c r="R5576" s="39"/>
      <c r="S5576" s="39"/>
      <c r="T5576" s="39"/>
      <c r="U5576" s="40"/>
      <c r="V5576" s="39"/>
      <c r="W5576" s="69"/>
      <c r="Y5576" t="s">
        <v>294</v>
      </c>
      <c r="AA5576">
        <v>13837329</v>
      </c>
      <c r="AB5576" s="46" t="b">
        <v>0</v>
      </c>
      <c r="AD5576" s="8"/>
    </row>
    <row r="5577" ht="14.25" customHeight="1">
      <c r="A5577" s="38">
        <v>1287</v>
      </c>
      <c r="B5577" s="46" t="s">
        <v>174</v>
      </c>
      <c r="C5577" s="46" t="s">
        <v>45</v>
      </c>
      <c r="D5577" s="46" t="s">
        <v>6132</v>
      </c>
      <c r="E5577" s="46" t="s">
        <v>6133</v>
      </c>
      <c r="F5577" t="s">
        <v>48</v>
      </c>
      <c r="G5577" s="46" t="s">
        <v>49</v>
      </c>
      <c r="H5577">
        <v>0.021877616239</v>
      </c>
      <c r="I5577" t="s">
        <v>37</v>
      </c>
      <c r="L5577" s="46" t="str">
        <f>((I5577&amp;A5577)&amp;"-")&amp;B5577</f>
        <v>REF1287-Wang 99 - S2</v>
      </c>
      <c r="M5577" t="s">
        <v>39</v>
      </c>
      <c r="N5577" s="40"/>
      <c r="O5577" s="40"/>
      <c r="P5577" s="40"/>
      <c r="Q5577" s="40"/>
      <c r="R5577" s="39"/>
      <c r="S5577" s="39"/>
      <c r="T5577" s="39"/>
      <c r="U5577" s="40"/>
      <c r="V5577" s="39"/>
      <c r="W5577" s="69"/>
      <c r="Y5577" t="s">
        <v>294</v>
      </c>
      <c r="AA5577">
        <v>13837329</v>
      </c>
      <c r="AB5577" s="46" t="b">
        <v>0</v>
      </c>
      <c r="AD5577" s="8"/>
    </row>
    <row r="5578" ht="14.25" customHeight="1">
      <c r="A5578" s="38">
        <v>1325</v>
      </c>
      <c r="B5578" s="46" t="s">
        <v>5919</v>
      </c>
      <c r="C5578" s="46" t="s">
        <v>5920</v>
      </c>
      <c r="D5578" s="46" t="s">
        <v>6132</v>
      </c>
      <c r="E5578" t="s">
        <v>6134</v>
      </c>
      <c r="F5578" s="3" t="s">
        <v>48</v>
      </c>
      <c r="G5578" s="17" t="s">
        <v>49</v>
      </c>
      <c r="H5578">
        <v>0.026915348039269</v>
      </c>
      <c r="I5578" t="s">
        <v>37</v>
      </c>
      <c r="K5578" s="46" t="s">
        <v>43</v>
      </c>
      <c r="L5578" s="46" t="s">
        <v>5923</v>
      </c>
      <c r="M5578" t="s">
        <v>39</v>
      </c>
      <c r="N5578" s="40"/>
      <c r="O5578" s="40"/>
      <c r="P5578" s="40"/>
      <c r="Q5578" s="40"/>
      <c r="R5578" s="39"/>
      <c r="S5578" s="39"/>
      <c r="T5578" s="39"/>
      <c r="U5578" s="40"/>
      <c r="V5578" s="39"/>
      <c r="W5578" s="69"/>
      <c r="Y5578" t="s">
        <v>40</v>
      </c>
      <c r="AA5578">
        <v>13837329</v>
      </c>
      <c r="AB5578" t="b">
        <v>0</v>
      </c>
      <c r="AD5578" s="8"/>
    </row>
    <row r="5579" ht="14.25" customHeight="1">
      <c r="A5579" s="38">
        <v>1319</v>
      </c>
      <c r="B5579" s="46" t="s">
        <v>6135</v>
      </c>
      <c r="C5579" s="46" t="s">
        <v>6136</v>
      </c>
      <c r="D5579" s="46" t="s">
        <v>6137</v>
      </c>
      <c r="E5579" s="46" t="s">
        <v>6138</v>
      </c>
      <c r="F5579" t="s">
        <v>580</v>
      </c>
      <c r="G5579" s="12" t="s">
        <v>581</v>
      </c>
      <c r="H5579">
        <v>0.008517932000846</v>
      </c>
      <c r="I5579" t="s">
        <v>37</v>
      </c>
      <c r="K5579" s="47" t="s">
        <v>43</v>
      </c>
      <c r="L5579" s="47" t="str">
        <f>((I5579&amp;A5579)&amp;"-")&amp;B5579</f>
        <v>REF1319-Yumei Kaia. Yonghong Hua. Zheng Caoa. Jiaojiao Lia. Wenge Yang. Measurement and correlation solubility and mixing properties of dimethyl succinylsuccinate in pure and mixture organic solvents from (278.15 to 333.15) K. Fluid Phase Equilibria</v>
      </c>
      <c r="M5579" t="s">
        <v>39</v>
      </c>
      <c r="N5579" s="71"/>
      <c r="O5579" s="71"/>
      <c r="P5579" s="71"/>
      <c r="Q5579" s="71"/>
      <c r="R5579" s="29"/>
      <c r="S5579" s="29"/>
      <c r="T5579" s="29"/>
      <c r="U5579" s="71"/>
      <c r="V5579" s="29"/>
      <c r="W5579" s="60"/>
      <c r="Y5579" t="s">
        <v>40</v>
      </c>
      <c r="AA5579">
        <v>85595</v>
      </c>
      <c r="AB5579" t="b">
        <v>0</v>
      </c>
      <c r="AD5579" s="37"/>
    </row>
    <row r="5580" ht="14.25" customHeight="1">
      <c r="A5580" s="38">
        <v>1319</v>
      </c>
      <c r="B5580" s="46" t="s">
        <v>6135</v>
      </c>
      <c r="C5580" s="46" t="s">
        <v>6136</v>
      </c>
      <c r="D5580" s="46" t="s">
        <v>6137</v>
      </c>
      <c r="E5580" s="46" t="s">
        <v>6138</v>
      </c>
      <c r="F5580" t="s">
        <v>586</v>
      </c>
      <c r="G5580" s="12" t="s">
        <v>587</v>
      </c>
      <c r="H5580">
        <v>0.05836778259216</v>
      </c>
      <c r="I5580" t="s">
        <v>37</v>
      </c>
      <c r="K5580" s="47" t="s">
        <v>43</v>
      </c>
      <c r="L5580" s="47" t="str">
        <f>((I5580&amp;A5580)&amp;"-")&amp;B5580</f>
        <v>REF1319-Yumei Kaia. Yonghong Hua. Zheng Caoa. Jiaojiao Lia. Wenge Yang. Measurement and correlation solubility and mixing properties of dimethyl succinylsuccinate in pure and mixture organic solvents from (278.15 to 333.15) K. Fluid Phase Equilibria</v>
      </c>
      <c r="M5580" t="s">
        <v>39</v>
      </c>
      <c r="N5580" s="71"/>
      <c r="O5580" s="71"/>
      <c r="P5580" s="71"/>
      <c r="Q5580" s="71"/>
      <c r="R5580" s="29"/>
      <c r="S5580" s="29"/>
      <c r="T5580" s="29"/>
      <c r="U5580" s="71"/>
      <c r="V5580" s="29"/>
      <c r="W5580" s="60"/>
      <c r="Y5580" t="s">
        <v>40</v>
      </c>
      <c r="AA5580">
        <v>85595</v>
      </c>
      <c r="AB5580" t="b">
        <v>0</v>
      </c>
      <c r="AD5580" s="37"/>
    </row>
    <row r="5581" ht="14.25" customHeight="1">
      <c r="A5581" s="38">
        <v>1319</v>
      </c>
      <c r="B5581" s="46" t="s">
        <v>6135</v>
      </c>
      <c r="C5581" s="46" t="s">
        <v>6136</v>
      </c>
      <c r="D5581" s="46" t="s">
        <v>6137</v>
      </c>
      <c r="E5581" s="46" t="s">
        <v>6138</v>
      </c>
      <c r="F5581" t="s">
        <v>689</v>
      </c>
      <c r="G5581" s="12" t="s">
        <v>690</v>
      </c>
      <c r="H5581">
        <v>0.034666737297724</v>
      </c>
      <c r="I5581" t="s">
        <v>37</v>
      </c>
      <c r="K5581" s="47" t="s">
        <v>43</v>
      </c>
      <c r="L5581" s="47" t="str">
        <f>((I5581&amp;A5581)&amp;"-")&amp;B5581</f>
        <v>REF1319-Yumei Kaia. Yonghong Hua. Zheng Caoa. Jiaojiao Lia. Wenge Yang. Measurement and correlation solubility and mixing properties of dimethyl succinylsuccinate in pure and mixture organic solvents from (278.15 to 333.15) K. Fluid Phase Equilibria</v>
      </c>
      <c r="M5581" t="s">
        <v>39</v>
      </c>
      <c r="N5581" s="71"/>
      <c r="O5581" s="71"/>
      <c r="P5581" s="71"/>
      <c r="Q5581" s="71"/>
      <c r="R5581" s="29"/>
      <c r="S5581" s="29"/>
      <c r="T5581" s="29"/>
      <c r="U5581" s="71"/>
      <c r="V5581" s="29"/>
      <c r="W5581" s="60"/>
      <c r="Y5581" t="s">
        <v>40</v>
      </c>
      <c r="AA5581">
        <v>85595</v>
      </c>
      <c r="AB5581" t="b">
        <v>0</v>
      </c>
      <c r="AD5581" s="37"/>
    </row>
    <row r="5582" ht="14.25" customHeight="1">
      <c r="A5582" s="38">
        <v>1319</v>
      </c>
      <c r="B5582" s="46" t="s">
        <v>6135</v>
      </c>
      <c r="C5582" s="46" t="s">
        <v>6136</v>
      </c>
      <c r="D5582" s="46" t="s">
        <v>6137</v>
      </c>
      <c r="E5582" s="46" t="s">
        <v>6138</v>
      </c>
      <c r="F5582" t="s">
        <v>429</v>
      </c>
      <c r="G5582" s="12" t="s">
        <v>590</v>
      </c>
      <c r="H5582">
        <v>0.007291476274506</v>
      </c>
      <c r="I5582" t="s">
        <v>37</v>
      </c>
      <c r="K5582" s="47" t="s">
        <v>43</v>
      </c>
      <c r="L5582" s="47" t="str">
        <f>((I5582&amp;A5582)&amp;"-")&amp;B5582</f>
        <v>REF1319-Yumei Kaia. Yonghong Hua. Zheng Caoa. Jiaojiao Lia. Wenge Yang. Measurement and correlation solubility and mixing properties of dimethyl succinylsuccinate in pure and mixture organic solvents from (278.15 to 333.15) K. Fluid Phase Equilibria</v>
      </c>
      <c r="M5582" t="s">
        <v>39</v>
      </c>
      <c r="N5582" s="71"/>
      <c r="O5582" s="71"/>
      <c r="P5582" s="71"/>
      <c r="Q5582" s="71"/>
      <c r="R5582" s="29"/>
      <c r="S5582" s="29"/>
      <c r="T5582" s="29"/>
      <c r="U5582" s="71"/>
      <c r="V5582" s="29"/>
      <c r="W5582" s="60"/>
      <c r="Y5582" t="s">
        <v>40</v>
      </c>
      <c r="AA5582">
        <v>85595</v>
      </c>
      <c r="AB5582" t="b">
        <v>0</v>
      </c>
      <c r="AD5582" s="37"/>
    </row>
    <row r="5583" ht="14.25" customHeight="1">
      <c r="A5583" s="38">
        <v>1319</v>
      </c>
      <c r="B5583" s="46" t="s">
        <v>6135</v>
      </c>
      <c r="C5583" s="46" t="s">
        <v>6136</v>
      </c>
      <c r="D5583" s="46" t="s">
        <v>6137</v>
      </c>
      <c r="E5583" s="46" t="s">
        <v>6138</v>
      </c>
      <c r="F5583" t="s">
        <v>591</v>
      </c>
      <c r="G5583" s="12" t="s">
        <v>592</v>
      </c>
      <c r="H5583">
        <v>0.073987444184971</v>
      </c>
      <c r="I5583" t="s">
        <v>37</v>
      </c>
      <c r="K5583" s="47" t="s">
        <v>43</v>
      </c>
      <c r="L5583" s="47" t="str">
        <f>((I5583&amp;A5583)&amp;"-")&amp;B5583</f>
        <v>REF1319-Yumei Kaia. Yonghong Hua. Zheng Caoa. Jiaojiao Lia. Wenge Yang. Measurement and correlation solubility and mixing properties of dimethyl succinylsuccinate in pure and mixture organic solvents from (278.15 to 333.15) K. Fluid Phase Equilibria</v>
      </c>
      <c r="M5583" t="s">
        <v>39</v>
      </c>
      <c r="N5583" s="71"/>
      <c r="O5583" s="71"/>
      <c r="P5583" s="71"/>
      <c r="Q5583" s="71"/>
      <c r="R5583" s="29"/>
      <c r="S5583" s="29"/>
      <c r="T5583" s="29"/>
      <c r="U5583" s="71"/>
      <c r="V5583" s="29"/>
      <c r="W5583" s="60"/>
      <c r="Y5583" t="s">
        <v>40</v>
      </c>
      <c r="AA5583">
        <v>85595</v>
      </c>
      <c r="AB5583" t="b">
        <v>0</v>
      </c>
      <c r="AD5583" s="37"/>
    </row>
    <row r="5584" ht="14.25" customHeight="1">
      <c r="A5584" s="38">
        <v>1319</v>
      </c>
      <c r="B5584" s="46" t="s">
        <v>6135</v>
      </c>
      <c r="C5584" s="46" t="s">
        <v>6136</v>
      </c>
      <c r="D5584" s="46" t="s">
        <v>6137</v>
      </c>
      <c r="E5584" s="46" t="s">
        <v>6138</v>
      </c>
      <c r="F5584" t="s">
        <v>434</v>
      </c>
      <c r="G5584" s="12" t="s">
        <v>593</v>
      </c>
      <c r="H5584">
        <v>0.008234111257498</v>
      </c>
      <c r="I5584" t="s">
        <v>37</v>
      </c>
      <c r="K5584" s="47" t="s">
        <v>43</v>
      </c>
      <c r="L5584" s="47" t="str">
        <f>((I5584&amp;A5584)&amp;"-")&amp;B5584</f>
        <v>REF1319-Yumei Kaia. Yonghong Hua. Zheng Caoa. Jiaojiao Lia. Wenge Yang. Measurement and correlation solubility and mixing properties of dimethyl succinylsuccinate in pure and mixture organic solvents from (278.15 to 333.15) K. Fluid Phase Equilibria</v>
      </c>
      <c r="M5584" t="s">
        <v>39</v>
      </c>
      <c r="N5584" s="71"/>
      <c r="O5584" s="71"/>
      <c r="P5584" s="71"/>
      <c r="Q5584" s="71"/>
      <c r="R5584" s="29"/>
      <c r="S5584" s="29"/>
      <c r="T5584" s="29"/>
      <c r="U5584" s="71"/>
      <c r="V5584" s="29"/>
      <c r="W5584" s="60"/>
      <c r="Y5584" t="s">
        <v>40</v>
      </c>
      <c r="AA5584">
        <v>85595</v>
      </c>
      <c r="AB5584" t="b">
        <v>0</v>
      </c>
      <c r="AD5584" s="37"/>
    </row>
    <row r="5585" ht="14.25" customHeight="1">
      <c r="A5585" s="38">
        <v>1319</v>
      </c>
      <c r="B5585" s="46" t="s">
        <v>6135</v>
      </c>
      <c r="C5585" s="46" t="s">
        <v>6136</v>
      </c>
      <c r="D5585" s="46" t="s">
        <v>6137</v>
      </c>
      <c r="E5585" s="46" t="s">
        <v>6138</v>
      </c>
      <c r="F5585" s="12" t="s">
        <v>238</v>
      </c>
      <c r="G5585" s="12" t="s">
        <v>1365</v>
      </c>
      <c r="H5585">
        <v>0.14389956106742</v>
      </c>
      <c r="I5585" t="s">
        <v>37</v>
      </c>
      <c r="K5585" s="47" t="s">
        <v>43</v>
      </c>
      <c r="L5585" s="47" t="str">
        <f>((I5585&amp;A5585)&amp;"-")&amp;B5585</f>
        <v>REF1319-Yumei Kaia. Yonghong Hua. Zheng Caoa. Jiaojiao Lia. Wenge Yang. Measurement and correlation solubility and mixing properties of dimethyl succinylsuccinate in pure and mixture organic solvents from (278.15 to 333.15) K. Fluid Phase Equilibria</v>
      </c>
      <c r="M5585" t="s">
        <v>39</v>
      </c>
      <c r="N5585" s="71"/>
      <c r="O5585" s="71"/>
      <c r="P5585" s="71"/>
      <c r="Q5585" s="71"/>
      <c r="R5585" s="29"/>
      <c r="S5585" s="29"/>
      <c r="T5585" s="29"/>
      <c r="U5585" s="71"/>
      <c r="V5585" s="29"/>
      <c r="W5585" s="60"/>
      <c r="Y5585" t="s">
        <v>40</v>
      </c>
      <c r="AA5585">
        <v>85595</v>
      </c>
      <c r="AB5585" t="b">
        <v>0</v>
      </c>
      <c r="AD5585" s="37"/>
    </row>
    <row r="5586" ht="14.25" customHeight="1">
      <c r="A5586" s="38">
        <v>1287</v>
      </c>
      <c r="B5586" s="46" t="s">
        <v>53</v>
      </c>
      <c r="C5586" s="46" t="s">
        <v>45</v>
      </c>
      <c r="D5586" s="46" t="s">
        <v>6139</v>
      </c>
      <c r="E5586" s="46" t="s">
        <v>6140</v>
      </c>
      <c r="F5586" t="s">
        <v>48</v>
      </c>
      <c r="G5586" s="46" t="s">
        <v>49</v>
      </c>
      <c r="H5586">
        <v>0.354813389234</v>
      </c>
      <c r="I5586" t="s">
        <v>37</v>
      </c>
      <c r="L5586" t="s">
        <v>50</v>
      </c>
      <c r="M5586" t="s">
        <v>39</v>
      </c>
      <c r="N5586" s="40"/>
      <c r="O5586" s="40"/>
      <c r="P5586" s="40"/>
      <c r="Q5586" s="40"/>
      <c r="R5586" s="39"/>
      <c r="S5586" s="39"/>
      <c r="T5586" s="39"/>
      <c r="U5586" s="40"/>
      <c r="V5586" s="39"/>
      <c r="W5586" s="69"/>
      <c r="Y5586" t="s">
        <v>294</v>
      </c>
      <c r="AA5586">
        <v>1039</v>
      </c>
      <c r="AB5586" s="46" t="b">
        <v>0</v>
      </c>
      <c r="AD5586" s="8"/>
    </row>
    <row r="5587" ht="14.25" customHeight="1">
      <c r="A5587" s="38">
        <v>1268</v>
      </c>
      <c r="B5587" s="46" t="s">
        <v>3548</v>
      </c>
      <c r="C5587" s="46" t="s">
        <v>3549</v>
      </c>
      <c r="D5587" s="46" t="s">
        <v>6141</v>
      </c>
      <c r="E5587" s="46" t="s">
        <v>6142</v>
      </c>
      <c r="F5587" s="7" t="s">
        <v>1281</v>
      </c>
      <c r="G5587" s="7" t="s">
        <v>2411</v>
      </c>
      <c r="H5587">
        <v>2.9889473962935</v>
      </c>
      <c r="I5587" t="s">
        <v>37</v>
      </c>
      <c r="K5587" t="s">
        <v>3552</v>
      </c>
      <c r="L5587" t="s">
        <v>3553</v>
      </c>
      <c r="M5587" t="s">
        <v>39</v>
      </c>
      <c r="N5587" s="40"/>
      <c r="O5587" s="40"/>
      <c r="P5587" s="40"/>
      <c r="Q5587" s="40"/>
      <c r="R5587" s="39"/>
      <c r="S5587" s="39"/>
      <c r="T5587" s="39"/>
      <c r="U5587" s="40"/>
      <c r="V5587" s="39"/>
      <c r="W5587" s="69"/>
      <c r="Y5587" t="s">
        <v>40</v>
      </c>
      <c r="AA5587">
        <v>5978</v>
      </c>
      <c r="AB5587" s="46" t="b">
        <f>if((W5587=""),false,true)</f>
        <v>0</v>
      </c>
      <c r="AD5587" s="8"/>
    </row>
    <row r="5588" ht="14.25" customHeight="1">
      <c r="A5588" s="38">
        <v>1287</v>
      </c>
      <c r="B5588" s="46" t="s">
        <v>44</v>
      </c>
      <c r="C5588" s="46" t="s">
        <v>45</v>
      </c>
      <c r="D5588" s="46" t="s">
        <v>6143</v>
      </c>
      <c r="E5588" s="46" t="s">
        <v>6144</v>
      </c>
      <c r="F5588" t="s">
        <v>48</v>
      </c>
      <c r="G5588" s="46" t="s">
        <v>49</v>
      </c>
      <c r="H5588">
        <v>0.000279898132</v>
      </c>
      <c r="I5588" t="s">
        <v>37</v>
      </c>
      <c r="L5588" s="46" t="str">
        <f>((I5588&amp;A5588)&amp;"-")&amp;B5588</f>
        <v>REF1287-Wang 99 - S3</v>
      </c>
      <c r="M5588" t="s">
        <v>39</v>
      </c>
      <c r="N5588" s="40"/>
      <c r="O5588" s="40"/>
      <c r="P5588" s="40"/>
      <c r="Q5588" s="40"/>
      <c r="R5588" s="39"/>
      <c r="S5588" s="39"/>
      <c r="T5588" s="39"/>
      <c r="U5588" s="40"/>
      <c r="V5588" s="39"/>
      <c r="W5588" s="69"/>
      <c r="Y5588" t="s">
        <v>40</v>
      </c>
      <c r="AA5588">
        <v>13863300</v>
      </c>
      <c r="AB5588" s="46" t="b">
        <v>0</v>
      </c>
      <c r="AD5588" s="8"/>
    </row>
    <row r="5589" ht="14.25" customHeight="1">
      <c r="A5589" s="38">
        <v>1287</v>
      </c>
      <c r="B5589" s="46" t="s">
        <v>174</v>
      </c>
      <c r="C5589" s="46" t="s">
        <v>45</v>
      </c>
      <c r="D5589" s="46" t="s">
        <v>6143</v>
      </c>
      <c r="E5589" s="46" t="s">
        <v>6144</v>
      </c>
      <c r="F5589" t="s">
        <v>48</v>
      </c>
      <c r="G5589" s="46" t="s">
        <v>49</v>
      </c>
      <c r="H5589">
        <v>0.000097723722</v>
      </c>
      <c r="I5589" t="s">
        <v>37</v>
      </c>
      <c r="L5589" s="46" t="str">
        <f>((I5589&amp;A5589)&amp;"-")&amp;B5589</f>
        <v>REF1287-Wang 99 - S2</v>
      </c>
      <c r="M5589" t="s">
        <v>39</v>
      </c>
      <c r="N5589" s="40"/>
      <c r="O5589" s="40"/>
      <c r="P5589" s="40"/>
      <c r="Q5589" s="40"/>
      <c r="R5589" s="39"/>
      <c r="S5589" s="39"/>
      <c r="T5589" s="39"/>
      <c r="U5589" s="40"/>
      <c r="V5589" s="39"/>
      <c r="W5589" s="69"/>
      <c r="Y5589" t="s">
        <v>40</v>
      </c>
      <c r="AA5589">
        <v>13863300</v>
      </c>
      <c r="AB5589" s="46" t="b">
        <v>0</v>
      </c>
      <c r="AD5589" s="8"/>
    </row>
    <row r="5590" ht="14.25" customHeight="1">
      <c r="A5590" s="38">
        <v>1287</v>
      </c>
      <c r="B5590" s="46" t="s">
        <v>53</v>
      </c>
      <c r="C5590" s="46" t="s">
        <v>45</v>
      </c>
      <c r="D5590" s="46" t="s">
        <v>6145</v>
      </c>
      <c r="E5590" s="46" t="s">
        <v>6146</v>
      </c>
      <c r="F5590" t="s">
        <v>48</v>
      </c>
      <c r="G5590" s="46" t="s">
        <v>49</v>
      </c>
      <c r="H5590">
        <v>0.036307805477</v>
      </c>
      <c r="I5590" t="s">
        <v>37</v>
      </c>
      <c r="L5590" t="s">
        <v>50</v>
      </c>
      <c r="M5590" t="s">
        <v>39</v>
      </c>
      <c r="N5590" s="40"/>
      <c r="O5590" s="40"/>
      <c r="P5590" s="40"/>
      <c r="Q5590" s="40"/>
      <c r="R5590" s="39"/>
      <c r="S5590" s="39"/>
      <c r="T5590" s="39"/>
      <c r="U5590" s="40"/>
      <c r="V5590" s="39"/>
      <c r="W5590" s="69"/>
      <c r="Y5590" t="s">
        <v>294</v>
      </c>
      <c r="AA5590">
        <v>11731</v>
      </c>
      <c r="AB5590" s="46" t="b">
        <v>0</v>
      </c>
      <c r="AD5590" s="8"/>
    </row>
    <row r="5591" ht="14.25" customHeight="1">
      <c r="A5591" s="38">
        <v>997</v>
      </c>
      <c r="B5591" s="44" t="s">
        <v>638</v>
      </c>
      <c r="C5591" s="46" t="s">
        <v>639</v>
      </c>
      <c r="D5591" s="46" t="s">
        <v>6147</v>
      </c>
      <c r="E5591" s="46" t="s">
        <v>6148</v>
      </c>
      <c r="F5591" s="5" t="s">
        <v>35</v>
      </c>
      <c r="G5591" s="5" t="s">
        <v>36</v>
      </c>
      <c r="H5591" s="65">
        <v>0.077624712</v>
      </c>
      <c r="I5591" t="s">
        <v>37</v>
      </c>
      <c r="K5591" s="47"/>
      <c r="L5591" s="47" t="str">
        <f>((I5591&amp;A5591)&amp;"-")&amp;B5591</f>
        <v>REF997-Kia Sepassi and Samuel H. Yalkowsky. Solubility Prediction in Octanol: A Technical Note. AAPS PharmSciTech 2006; 7 (1) Article 26</v>
      </c>
      <c r="M5591" t="s">
        <v>39</v>
      </c>
      <c r="N5591" s="71"/>
      <c r="O5591" s="71"/>
      <c r="P5591" s="71"/>
      <c r="Q5591" s="71"/>
      <c r="R5591" s="29"/>
      <c r="S5591" s="29"/>
      <c r="T5591" s="29"/>
      <c r="U5591" s="71"/>
      <c r="V5591" s="29"/>
      <c r="W5591" s="60"/>
      <c r="Y5591" t="s">
        <v>40</v>
      </c>
      <c r="AA5591">
        <v>2980</v>
      </c>
      <c r="AB5591" t="b">
        <f>if((W5591=""),false,true)</f>
        <v>0</v>
      </c>
      <c r="AD5591" s="37"/>
    </row>
    <row r="5592" ht="14.25" customHeight="1">
      <c r="A5592" s="38">
        <v>1308</v>
      </c>
      <c r="B5592" s="46" t="s">
        <v>41</v>
      </c>
      <c r="C5592" s="46" t="s">
        <v>42</v>
      </c>
      <c r="D5592" s="46" t="s">
        <v>6147</v>
      </c>
      <c r="E5592" s="46" t="s">
        <v>6149</v>
      </c>
      <c r="F5592" t="s">
        <v>35</v>
      </c>
      <c r="G5592" s="12" t="s">
        <v>36</v>
      </c>
      <c r="H5592">
        <v>0.079432823472428</v>
      </c>
      <c r="I5592" t="s">
        <v>37</v>
      </c>
      <c r="K5592" s="47" t="s">
        <v>43</v>
      </c>
      <c r="L5592" s="47" t="str">
        <f>((I5592&amp;A5592)&amp;"-")&amp;B5592</f>
        <v>REF1308-Abraham M.H. and Acree Jr. W.E. The solubility of liquid and solid compounds in dry octan-1-ol. Chemosphere (2013)</v>
      </c>
      <c r="M5592" t="s">
        <v>39</v>
      </c>
      <c r="N5592" s="71"/>
      <c r="O5592" s="71"/>
      <c r="P5592" s="71"/>
      <c r="Q5592" s="71"/>
      <c r="R5592" s="29"/>
      <c r="S5592" s="29"/>
      <c r="T5592" s="29"/>
      <c r="U5592" s="71"/>
      <c r="V5592" s="29"/>
      <c r="W5592" s="60"/>
      <c r="Y5592" t="s">
        <v>40</v>
      </c>
      <c r="AA5592">
        <v>2980</v>
      </c>
      <c r="AB5592" t="b">
        <f>if((W5592=""),false,true)</f>
        <v>0</v>
      </c>
      <c r="AD5592" s="37"/>
    </row>
    <row r="5593" ht="14.25" customHeight="1">
      <c r="A5593" s="38">
        <v>1287</v>
      </c>
      <c r="B5593" s="46" t="s">
        <v>53</v>
      </c>
      <c r="C5593" s="46" t="s">
        <v>45</v>
      </c>
      <c r="D5593" s="46" t="s">
        <v>6150</v>
      </c>
      <c r="E5593" s="46" t="s">
        <v>6151</v>
      </c>
      <c r="F5593" t="s">
        <v>48</v>
      </c>
      <c r="G5593" s="46" t="s">
        <v>49</v>
      </c>
      <c r="H5593">
        <v>0.000003388442</v>
      </c>
      <c r="I5593" t="s">
        <v>37</v>
      </c>
      <c r="L5593" t="s">
        <v>50</v>
      </c>
      <c r="M5593" t="s">
        <v>39</v>
      </c>
      <c r="N5593" s="40"/>
      <c r="O5593" s="40"/>
      <c r="P5593" s="40"/>
      <c r="Q5593" s="40"/>
      <c r="R5593" s="39"/>
      <c r="S5593" s="39"/>
      <c r="T5593" s="39"/>
      <c r="U5593" s="40"/>
      <c r="V5593" s="39"/>
      <c r="W5593" s="69"/>
      <c r="Y5593" t="s">
        <v>40</v>
      </c>
      <c r="AA5593">
        <v>31718</v>
      </c>
      <c r="AB5593" s="46" t="b">
        <v>0</v>
      </c>
      <c r="AD5593" s="8"/>
    </row>
    <row r="5594" ht="14.25" customHeight="1">
      <c r="A5594" s="38">
        <v>1325</v>
      </c>
      <c r="B5594" s="46" t="s">
        <v>5919</v>
      </c>
      <c r="C5594" s="46" t="s">
        <v>5920</v>
      </c>
      <c r="D5594" s="46" t="s">
        <v>6152</v>
      </c>
      <c r="E5594" t="s">
        <v>6153</v>
      </c>
      <c r="F5594" s="3" t="s">
        <v>48</v>
      </c>
      <c r="G5594" s="17" t="s">
        <v>49</v>
      </c>
      <c r="H5594">
        <v>0.00000000074131</v>
      </c>
      <c r="I5594" t="s">
        <v>37</v>
      </c>
      <c r="K5594" s="46" t="s">
        <v>43</v>
      </c>
      <c r="L5594" s="46" t="s">
        <v>5923</v>
      </c>
      <c r="M5594" t="s">
        <v>39</v>
      </c>
      <c r="N5594" s="40"/>
      <c r="O5594" s="40"/>
      <c r="P5594" s="40"/>
      <c r="Q5594" s="40"/>
      <c r="R5594" s="39"/>
      <c r="S5594" s="39"/>
      <c r="T5594" s="39"/>
      <c r="U5594" s="40"/>
      <c r="V5594" s="39"/>
      <c r="W5594" s="69"/>
      <c r="Y5594" t="s">
        <v>40</v>
      </c>
      <c r="AA5594">
        <v>6529</v>
      </c>
      <c r="AB5594" t="b">
        <v>0</v>
      </c>
      <c r="AD5594" s="8"/>
    </row>
    <row r="5595" ht="14.25" customHeight="1">
      <c r="A5595" s="38">
        <v>1287</v>
      </c>
      <c r="B5595" s="46" t="s">
        <v>53</v>
      </c>
      <c r="C5595" s="46" t="s">
        <v>45</v>
      </c>
      <c r="D5595" s="46" t="s">
        <v>6154</v>
      </c>
      <c r="E5595" s="46" t="s">
        <v>6155</v>
      </c>
      <c r="F5595" t="s">
        <v>48</v>
      </c>
      <c r="G5595" s="46" t="s">
        <v>49</v>
      </c>
      <c r="H5595">
        <v>0.000416869383</v>
      </c>
      <c r="I5595" t="s">
        <v>37</v>
      </c>
      <c r="L5595" t="s">
        <v>50</v>
      </c>
      <c r="M5595" t="s">
        <v>39</v>
      </c>
      <c r="N5595" s="40"/>
      <c r="O5595" s="40"/>
      <c r="P5595" s="40"/>
      <c r="Q5595" s="40"/>
      <c r="R5595" s="39"/>
      <c r="S5595" s="39"/>
      <c r="T5595" s="39"/>
      <c r="U5595" s="40"/>
      <c r="V5595" s="39"/>
      <c r="W5595" s="69"/>
      <c r="Y5595" t="s">
        <v>40</v>
      </c>
      <c r="AA5595">
        <v>6684</v>
      </c>
      <c r="AB5595" s="46" t="b">
        <v>0</v>
      </c>
      <c r="AD5595" s="8"/>
    </row>
    <row r="5596" ht="14.25" customHeight="1">
      <c r="A5596" s="38">
        <v>1287</v>
      </c>
      <c r="B5596" s="46" t="s">
        <v>53</v>
      </c>
      <c r="C5596" s="46" t="s">
        <v>45</v>
      </c>
      <c r="D5596" s="46" t="s">
        <v>6156</v>
      </c>
      <c r="E5596" s="46" t="s">
        <v>6157</v>
      </c>
      <c r="F5596" t="s">
        <v>48</v>
      </c>
      <c r="G5596" s="46" t="s">
        <v>49</v>
      </c>
      <c r="H5596">
        <v>0.000007762471</v>
      </c>
      <c r="I5596" t="s">
        <v>37</v>
      </c>
      <c r="L5596" t="s">
        <v>50</v>
      </c>
      <c r="M5596" t="s">
        <v>39</v>
      </c>
      <c r="N5596" s="40"/>
      <c r="O5596" s="40"/>
      <c r="P5596" s="40"/>
      <c r="Q5596" s="40"/>
      <c r="R5596" s="39"/>
      <c r="S5596" s="39"/>
      <c r="T5596" s="39"/>
      <c r="U5596" s="40"/>
      <c r="V5596" s="39"/>
      <c r="W5596" s="69"/>
      <c r="Y5596" t="s">
        <v>294</v>
      </c>
      <c r="AA5596">
        <v>8043</v>
      </c>
      <c r="AB5596" s="46" t="b">
        <v>0</v>
      </c>
      <c r="AD5596" s="8"/>
    </row>
    <row r="5597" ht="14.25" customHeight="1">
      <c r="A5597" s="38">
        <v>1325</v>
      </c>
      <c r="B5597" s="46" t="s">
        <v>5919</v>
      </c>
      <c r="C5597" s="46" t="s">
        <v>5920</v>
      </c>
      <c r="D5597" s="46" t="s">
        <v>6156</v>
      </c>
      <c r="E5597" t="s">
        <v>6158</v>
      </c>
      <c r="F5597" s="3" t="s">
        <v>48</v>
      </c>
      <c r="G5597" s="17" t="s">
        <v>49</v>
      </c>
      <c r="H5597">
        <v>0.000000006309573</v>
      </c>
      <c r="I5597" t="s">
        <v>37</v>
      </c>
      <c r="K5597" s="46" t="s">
        <v>43</v>
      </c>
      <c r="L5597" s="46" t="s">
        <v>5923</v>
      </c>
      <c r="M5597" t="s">
        <v>39</v>
      </c>
      <c r="N5597" s="40"/>
      <c r="O5597" s="40"/>
      <c r="P5597" s="40"/>
      <c r="Q5597" s="40"/>
      <c r="R5597" s="39"/>
      <c r="S5597" s="39"/>
      <c r="T5597" s="39"/>
      <c r="U5597" s="40"/>
      <c r="V5597" s="39"/>
      <c r="W5597" s="69"/>
      <c r="Y5597" t="s">
        <v>40</v>
      </c>
      <c r="AA5597">
        <v>8043</v>
      </c>
      <c r="AB5597" t="b">
        <v>0</v>
      </c>
      <c r="AD5597" s="8"/>
    </row>
    <row r="5598" ht="14.25" customHeight="1">
      <c r="A5598" s="38">
        <v>1049</v>
      </c>
      <c r="B5598" s="46" t="s">
        <v>922</v>
      </c>
      <c r="C5598" s="46" t="s">
        <v>923</v>
      </c>
      <c r="D5598" s="11" t="s">
        <v>6159</v>
      </c>
      <c r="E5598" s="46" t="s">
        <v>6160</v>
      </c>
      <c r="F5598" s="7" t="s">
        <v>924</v>
      </c>
      <c r="G5598" s="7" t="s">
        <v>925</v>
      </c>
      <c r="H5598">
        <v>0.007744617978025</v>
      </c>
      <c r="I5598" t="s">
        <v>37</v>
      </c>
      <c r="K5598" s="47" t="s">
        <v>43</v>
      </c>
      <c r="L5598" s="47" t="s">
        <v>926</v>
      </c>
      <c r="M5598" t="s">
        <v>39</v>
      </c>
      <c r="N5598" s="71"/>
      <c r="O5598" s="71"/>
      <c r="P5598" s="71"/>
      <c r="Q5598" s="71"/>
      <c r="R5598" s="29"/>
      <c r="S5598" s="29"/>
      <c r="T5598" s="29"/>
      <c r="U5598" s="71"/>
      <c r="V5598" s="29"/>
      <c r="W5598" s="60"/>
      <c r="Y5598" t="s">
        <v>40</v>
      </c>
      <c r="AA5598" s="21">
        <v>204155</v>
      </c>
      <c r="AB5598" t="b">
        <f>if((W5598=""),false,true)</f>
        <v>0</v>
      </c>
      <c r="AD5598" s="37"/>
    </row>
    <row r="5599" ht="14.25" customHeight="1">
      <c r="A5599" s="38">
        <v>1049</v>
      </c>
      <c r="B5599" s="46" t="s">
        <v>922</v>
      </c>
      <c r="C5599" s="46" t="s">
        <v>923</v>
      </c>
      <c r="D5599" s="11" t="s">
        <v>6159</v>
      </c>
      <c r="E5599" s="11" t="s">
        <v>6160</v>
      </c>
      <c r="F5599" s="7" t="s">
        <v>927</v>
      </c>
      <c r="G5599" s="7" t="s">
        <v>928</v>
      </c>
      <c r="H5599">
        <v>0.000005420008904</v>
      </c>
      <c r="I5599" t="s">
        <v>37</v>
      </c>
      <c r="K5599" s="47" t="s">
        <v>43</v>
      </c>
      <c r="L5599" s="47" t="s">
        <v>926</v>
      </c>
      <c r="M5599" t="s">
        <v>39</v>
      </c>
      <c r="N5599" s="71"/>
      <c r="O5599" s="71"/>
      <c r="P5599" s="71"/>
      <c r="Q5599" s="71"/>
      <c r="R5599" s="29"/>
      <c r="S5599" s="29"/>
      <c r="T5599" s="29"/>
      <c r="U5599" s="71"/>
      <c r="V5599" s="29"/>
      <c r="W5599" s="60"/>
      <c r="Y5599" t="s">
        <v>40</v>
      </c>
      <c r="AA5599">
        <v>204155</v>
      </c>
      <c r="AB5599" t="b">
        <f>if((W5599=""),false,true)</f>
        <v>0</v>
      </c>
      <c r="AD5599" s="37"/>
    </row>
    <row r="5600" ht="14.25" customHeight="1">
      <c r="A5600" s="38">
        <v>1049</v>
      </c>
      <c r="B5600" s="46" t="s">
        <v>922</v>
      </c>
      <c r="C5600" s="46" t="s">
        <v>923</v>
      </c>
      <c r="D5600" s="11" t="s">
        <v>6159</v>
      </c>
      <c r="E5600" s="11" t="s">
        <v>6160</v>
      </c>
      <c r="F5600" s="7" t="s">
        <v>929</v>
      </c>
      <c r="G5600" s="7" t="s">
        <v>928</v>
      </c>
      <c r="H5600">
        <v>0.000019998618696</v>
      </c>
      <c r="I5600" t="s">
        <v>37</v>
      </c>
      <c r="K5600" s="47" t="s">
        <v>43</v>
      </c>
      <c r="L5600" s="47" t="s">
        <v>926</v>
      </c>
      <c r="M5600" t="s">
        <v>39</v>
      </c>
      <c r="N5600" s="71"/>
      <c r="O5600" s="71"/>
      <c r="P5600" s="71"/>
      <c r="Q5600" s="71"/>
      <c r="R5600" s="29"/>
      <c r="S5600" s="29"/>
      <c r="T5600" s="29"/>
      <c r="U5600" s="71"/>
      <c r="V5600" s="29"/>
      <c r="W5600" s="60"/>
      <c r="Y5600" t="s">
        <v>40</v>
      </c>
      <c r="AA5600">
        <v>204155</v>
      </c>
      <c r="AB5600" t="b">
        <f>if((W5600=""),false,true)</f>
        <v>0</v>
      </c>
      <c r="AD5600" s="37"/>
    </row>
    <row r="5601" ht="14.25" customHeight="1">
      <c r="A5601" s="38">
        <v>1049</v>
      </c>
      <c r="B5601" s="46" t="s">
        <v>922</v>
      </c>
      <c r="C5601" s="46" t="s">
        <v>923</v>
      </c>
      <c r="D5601" s="11" t="s">
        <v>6159</v>
      </c>
      <c r="E5601" s="11" t="s">
        <v>6160</v>
      </c>
      <c r="F5601" s="7" t="s">
        <v>930</v>
      </c>
      <c r="G5601" s="7" t="s">
        <v>928</v>
      </c>
      <c r="H5601">
        <v>0.000225423921215</v>
      </c>
      <c r="I5601" t="s">
        <v>37</v>
      </c>
      <c r="K5601" s="47" t="s">
        <v>43</v>
      </c>
      <c r="L5601" s="47" t="s">
        <v>926</v>
      </c>
      <c r="M5601" t="s">
        <v>39</v>
      </c>
      <c r="N5601" s="71"/>
      <c r="O5601" s="71"/>
      <c r="P5601" s="71"/>
      <c r="Q5601" s="71"/>
      <c r="R5601" s="29"/>
      <c r="S5601" s="29"/>
      <c r="T5601" s="29"/>
      <c r="U5601" s="71"/>
      <c r="V5601" s="29"/>
      <c r="W5601" s="60"/>
      <c r="Y5601" t="s">
        <v>40</v>
      </c>
      <c r="AA5601">
        <v>204155</v>
      </c>
      <c r="AB5601" t="b">
        <f>if((W5601=""),false,true)</f>
        <v>0</v>
      </c>
      <c r="AD5601" s="37"/>
    </row>
    <row r="5602" ht="14.25" customHeight="1">
      <c r="A5602" s="38">
        <v>1049</v>
      </c>
      <c r="B5602" s="46" t="s">
        <v>922</v>
      </c>
      <c r="C5602" s="46" t="s">
        <v>923</v>
      </c>
      <c r="D5602" s="11" t="s">
        <v>6159</v>
      </c>
      <c r="E5602" s="11" t="s">
        <v>6160</v>
      </c>
      <c r="F5602" s="11" t="s">
        <v>48</v>
      </c>
      <c r="G5602" s="11" t="s">
        <v>49</v>
      </c>
      <c r="H5602">
        <v>0.000008413951416</v>
      </c>
      <c r="I5602" t="s">
        <v>37</v>
      </c>
      <c r="K5602" s="47" t="s">
        <v>43</v>
      </c>
      <c r="L5602" s="47" t="s">
        <v>926</v>
      </c>
      <c r="M5602" t="s">
        <v>39</v>
      </c>
      <c r="N5602" s="71"/>
      <c r="O5602" s="71"/>
      <c r="P5602" s="71"/>
      <c r="Q5602" s="71"/>
      <c r="R5602" s="29"/>
      <c r="S5602" s="29"/>
      <c r="T5602" s="29"/>
      <c r="U5602" s="71"/>
      <c r="V5602" s="29"/>
      <c r="W5602" s="60"/>
      <c r="Y5602" t="s">
        <v>40</v>
      </c>
      <c r="AA5602">
        <v>204155</v>
      </c>
      <c r="AB5602" t="b">
        <f>if((W5602=""),false,true)</f>
        <v>0</v>
      </c>
      <c r="AD5602" s="37"/>
    </row>
    <row r="5603" ht="14.25" customHeight="1">
      <c r="A5603" s="38">
        <v>1270</v>
      </c>
      <c r="B5603" s="46" t="s">
        <v>6161</v>
      </c>
      <c r="C5603" s="46" t="s">
        <v>6162</v>
      </c>
      <c r="D5603" s="46" t="s">
        <v>6159</v>
      </c>
      <c r="E5603" s="46" t="s">
        <v>6160</v>
      </c>
      <c r="F5603" t="s">
        <v>584</v>
      </c>
      <c r="G5603" s="46" t="s">
        <v>585</v>
      </c>
      <c r="H5603">
        <v>0.013773866213917</v>
      </c>
      <c r="I5603" t="s">
        <v>37</v>
      </c>
      <c r="L5603" t="s">
        <v>6163</v>
      </c>
      <c r="M5603" t="s">
        <v>39</v>
      </c>
      <c r="N5603" s="40"/>
      <c r="O5603" s="40"/>
      <c r="P5603" s="40"/>
      <c r="Q5603" s="40"/>
      <c r="R5603" s="39"/>
      <c r="S5603" s="39"/>
      <c r="T5603" s="39"/>
      <c r="U5603" s="40"/>
      <c r="V5603" s="39"/>
      <c r="W5603" s="69"/>
      <c r="Y5603" t="s">
        <v>40</v>
      </c>
      <c r="AA5603">
        <v>204155</v>
      </c>
      <c r="AB5603" s="46" t="b">
        <f>if((W5603=""),false,true)</f>
        <v>0</v>
      </c>
      <c r="AD5603" s="8"/>
    </row>
    <row r="5604" ht="14.25" customHeight="1">
      <c r="A5604" s="38">
        <v>1270</v>
      </c>
      <c r="B5604" s="46" t="s">
        <v>6161</v>
      </c>
      <c r="C5604" s="46" t="s">
        <v>6162</v>
      </c>
      <c r="D5604" s="46" t="s">
        <v>6159</v>
      </c>
      <c r="E5604" s="46" t="s">
        <v>6160</v>
      </c>
      <c r="F5604" t="s">
        <v>586</v>
      </c>
      <c r="G5604" s="46" t="s">
        <v>587</v>
      </c>
      <c r="H5604">
        <v>0.012962453834027</v>
      </c>
      <c r="I5604" t="s">
        <v>37</v>
      </c>
      <c r="L5604" t="s">
        <v>6163</v>
      </c>
      <c r="M5604" t="s">
        <v>39</v>
      </c>
      <c r="N5604" s="40"/>
      <c r="O5604" s="40"/>
      <c r="P5604" s="40"/>
      <c r="Q5604" s="40"/>
      <c r="R5604" s="39"/>
      <c r="S5604" s="39"/>
      <c r="T5604" s="39"/>
      <c r="U5604" s="40"/>
      <c r="V5604" s="39"/>
      <c r="W5604" s="69"/>
      <c r="Y5604" t="s">
        <v>40</v>
      </c>
      <c r="AA5604">
        <v>204155</v>
      </c>
      <c r="AB5604" s="46" t="b">
        <f>if((W5604=""),false,true)</f>
        <v>0</v>
      </c>
      <c r="AD5604" s="8"/>
    </row>
    <row r="5605" ht="14.25" customHeight="1">
      <c r="A5605" s="38">
        <v>1270</v>
      </c>
      <c r="B5605" s="46" t="s">
        <v>6161</v>
      </c>
      <c r="C5605" s="46" t="s">
        <v>6162</v>
      </c>
      <c r="D5605" s="46" t="s">
        <v>6159</v>
      </c>
      <c r="E5605" s="46" t="s">
        <v>6160</v>
      </c>
      <c r="F5605" t="s">
        <v>591</v>
      </c>
      <c r="G5605" s="46" t="s">
        <v>592</v>
      </c>
      <c r="H5605">
        <v>0.02210492078536</v>
      </c>
      <c r="I5605" t="s">
        <v>37</v>
      </c>
      <c r="L5605" t="s">
        <v>6163</v>
      </c>
      <c r="M5605" t="s">
        <v>39</v>
      </c>
      <c r="N5605" s="40"/>
      <c r="O5605" s="40"/>
      <c r="P5605" s="40"/>
      <c r="Q5605" s="40"/>
      <c r="R5605" s="39"/>
      <c r="S5605" s="39"/>
      <c r="T5605" s="39"/>
      <c r="U5605" s="40"/>
      <c r="V5605" s="39"/>
      <c r="W5605" s="69"/>
      <c r="Y5605" t="s">
        <v>40</v>
      </c>
      <c r="AA5605">
        <v>204155</v>
      </c>
      <c r="AB5605" s="46" t="b">
        <f>if((W5605=""),false,true)</f>
        <v>0</v>
      </c>
      <c r="AD5605" s="8"/>
    </row>
    <row r="5606" ht="14.25" customHeight="1">
      <c r="A5606" s="38">
        <v>1270</v>
      </c>
      <c r="B5606" s="46" t="s">
        <v>6161</v>
      </c>
      <c r="C5606" s="46" t="s">
        <v>6162</v>
      </c>
      <c r="D5606" s="46" t="s">
        <v>6159</v>
      </c>
      <c r="E5606" s="46" t="s">
        <v>6160</v>
      </c>
      <c r="F5606" t="s">
        <v>434</v>
      </c>
      <c r="G5606" s="46" t="s">
        <v>593</v>
      </c>
      <c r="H5606">
        <v>0.006201768787413</v>
      </c>
      <c r="I5606" t="s">
        <v>37</v>
      </c>
      <c r="L5606" t="s">
        <v>6163</v>
      </c>
      <c r="M5606" t="s">
        <v>39</v>
      </c>
      <c r="N5606" s="40"/>
      <c r="O5606" s="40"/>
      <c r="P5606" s="40"/>
      <c r="Q5606" s="40"/>
      <c r="R5606" s="39"/>
      <c r="S5606" s="39"/>
      <c r="T5606" s="39"/>
      <c r="U5606" s="40"/>
      <c r="V5606" s="39"/>
      <c r="W5606" s="69"/>
      <c r="Y5606" t="s">
        <v>40</v>
      </c>
      <c r="AA5606">
        <v>204155</v>
      </c>
      <c r="AB5606" s="46" t="b">
        <f>if((W5606=""),false,true)</f>
        <v>0</v>
      </c>
      <c r="AD5606" s="8"/>
    </row>
    <row r="5607" ht="14.25" customHeight="1">
      <c r="A5607" s="38">
        <v>1270</v>
      </c>
      <c r="B5607" s="46" t="s">
        <v>6161</v>
      </c>
      <c r="C5607" s="46" t="s">
        <v>6162</v>
      </c>
      <c r="D5607" s="46" t="s">
        <v>6159</v>
      </c>
      <c r="E5607" s="46" t="s">
        <v>6160</v>
      </c>
      <c r="F5607" t="s">
        <v>2007</v>
      </c>
      <c r="G5607" s="46" t="s">
        <v>2008</v>
      </c>
      <c r="H5607">
        <v>0.019704753500076</v>
      </c>
      <c r="I5607" t="s">
        <v>37</v>
      </c>
      <c r="L5607" t="s">
        <v>6163</v>
      </c>
      <c r="M5607" t="s">
        <v>39</v>
      </c>
      <c r="N5607" s="40"/>
      <c r="O5607" s="40"/>
      <c r="P5607" s="40"/>
      <c r="Q5607" s="40"/>
      <c r="R5607" s="39"/>
      <c r="S5607" s="39"/>
      <c r="T5607" s="39"/>
      <c r="U5607" s="40"/>
      <c r="V5607" s="39"/>
      <c r="W5607" s="69"/>
      <c r="Y5607" t="s">
        <v>40</v>
      </c>
      <c r="AA5607">
        <v>204155</v>
      </c>
      <c r="AB5607" s="46" t="b">
        <f>if((W5607=""),false,true)</f>
        <v>0</v>
      </c>
      <c r="AD5607" s="8"/>
    </row>
    <row r="5608" ht="14.25" customHeight="1">
      <c r="A5608" s="38">
        <v>1287</v>
      </c>
      <c r="B5608" s="46" t="s">
        <v>53</v>
      </c>
      <c r="C5608" s="46" t="s">
        <v>45</v>
      </c>
      <c r="D5608" s="46" t="s">
        <v>6159</v>
      </c>
      <c r="E5608" s="46" t="s">
        <v>6164</v>
      </c>
      <c r="F5608" t="s">
        <v>48</v>
      </c>
      <c r="G5608" s="46" t="s">
        <v>49</v>
      </c>
      <c r="H5608">
        <v>0.000000047863</v>
      </c>
      <c r="I5608" t="s">
        <v>37</v>
      </c>
      <c r="L5608" t="s">
        <v>50</v>
      </c>
      <c r="M5608" t="s">
        <v>39</v>
      </c>
      <c r="N5608" s="40"/>
      <c r="O5608" s="40"/>
      <c r="P5608" s="40"/>
      <c r="Q5608" s="40"/>
      <c r="R5608" s="39"/>
      <c r="S5608" s="39"/>
      <c r="T5608" s="39"/>
      <c r="U5608" s="40"/>
      <c r="V5608" s="39"/>
      <c r="W5608" s="69"/>
      <c r="Y5608" t="s">
        <v>40</v>
      </c>
      <c r="AA5608">
        <v>204155</v>
      </c>
      <c r="AB5608" s="46" t="b">
        <v>0</v>
      </c>
      <c r="AD5608" s="8"/>
    </row>
    <row r="5609" ht="14.25" customHeight="1">
      <c r="A5609" s="38">
        <v>1287</v>
      </c>
      <c r="B5609" s="46" t="s">
        <v>53</v>
      </c>
      <c r="C5609" s="46" t="s">
        <v>45</v>
      </c>
      <c r="D5609" s="46" t="s">
        <v>6165</v>
      </c>
      <c r="E5609" s="46" t="s">
        <v>6166</v>
      </c>
      <c r="F5609" t="s">
        <v>48</v>
      </c>
      <c r="G5609" s="46" t="s">
        <v>49</v>
      </c>
      <c r="H5609">
        <v>0.026915348039</v>
      </c>
      <c r="I5609" t="s">
        <v>37</v>
      </c>
      <c r="L5609" t="s">
        <v>50</v>
      </c>
      <c r="M5609" t="s">
        <v>39</v>
      </c>
      <c r="N5609" s="40"/>
      <c r="O5609" s="40"/>
      <c r="P5609" s="40"/>
      <c r="Q5609" s="40"/>
      <c r="R5609" s="39"/>
      <c r="S5609" s="39"/>
      <c r="T5609" s="39"/>
      <c r="U5609" s="40"/>
      <c r="V5609" s="39"/>
      <c r="W5609" s="69"/>
      <c r="Y5609" t="s">
        <v>40</v>
      </c>
      <c r="AA5609">
        <v>21901</v>
      </c>
      <c r="AB5609" s="46" t="b">
        <v>0</v>
      </c>
      <c r="AD5609" s="8"/>
    </row>
    <row r="5610" ht="14.25" customHeight="1">
      <c r="A5610" s="38">
        <v>1268</v>
      </c>
      <c r="B5610" s="46" t="s">
        <v>3548</v>
      </c>
      <c r="C5610" s="46" t="s">
        <v>3549</v>
      </c>
      <c r="D5610" s="46" t="s">
        <v>6167</v>
      </c>
      <c r="E5610" s="46" t="s">
        <v>6168</v>
      </c>
      <c r="F5610" s="7" t="s">
        <v>1281</v>
      </c>
      <c r="G5610" s="7" t="s">
        <v>2411</v>
      </c>
      <c r="H5610">
        <v>0.71391781108616</v>
      </c>
      <c r="I5610" t="s">
        <v>37</v>
      </c>
      <c r="K5610" t="s">
        <v>3552</v>
      </c>
      <c r="L5610" t="s">
        <v>3553</v>
      </c>
      <c r="M5610" t="s">
        <v>39</v>
      </c>
      <c r="N5610" s="40"/>
      <c r="O5610" s="40"/>
      <c r="P5610" s="40"/>
      <c r="Q5610" s="40"/>
      <c r="R5610" s="39"/>
      <c r="S5610" s="39"/>
      <c r="T5610" s="39"/>
      <c r="U5610" s="40"/>
      <c r="V5610" s="39"/>
      <c r="W5610" s="69"/>
      <c r="Y5610" t="s">
        <v>294</v>
      </c>
      <c r="AA5610">
        <v>20939</v>
      </c>
      <c r="AB5610" s="46" t="b">
        <f>if((W5610=""),false,true)</f>
        <v>0</v>
      </c>
      <c r="AD5610" s="8"/>
    </row>
    <row r="5611" ht="14.25" customHeight="1">
      <c r="A5611" s="38">
        <v>1287</v>
      </c>
      <c r="B5611" s="46" t="s">
        <v>44</v>
      </c>
      <c r="C5611" s="46" t="s">
        <v>45</v>
      </c>
      <c r="D5611" s="46" t="s">
        <v>6169</v>
      </c>
      <c r="E5611" s="46" t="s">
        <v>6170</v>
      </c>
      <c r="F5611" t="s">
        <v>48</v>
      </c>
      <c r="G5611" s="46" t="s">
        <v>49</v>
      </c>
      <c r="H5611">
        <v>0.000326587832</v>
      </c>
      <c r="I5611" t="s">
        <v>37</v>
      </c>
      <c r="L5611" t="s">
        <v>50</v>
      </c>
      <c r="M5611" t="s">
        <v>39</v>
      </c>
      <c r="N5611" s="40"/>
      <c r="O5611" s="40"/>
      <c r="P5611" s="40"/>
      <c r="Q5611" s="40"/>
      <c r="R5611" s="39"/>
      <c r="S5611" s="39"/>
      <c r="T5611" s="39"/>
      <c r="U5611" s="40"/>
      <c r="V5611" s="39"/>
      <c r="W5611" s="69"/>
      <c r="Y5611" t="s">
        <v>294</v>
      </c>
      <c r="AA5611">
        <v>8243</v>
      </c>
      <c r="AB5611" s="46" t="b">
        <v>0</v>
      </c>
      <c r="AD5611" s="8"/>
    </row>
    <row r="5612" ht="14.25" customHeight="1">
      <c r="A5612" s="38">
        <v>1287</v>
      </c>
      <c r="B5612" s="46" t="s">
        <v>53</v>
      </c>
      <c r="C5612" s="46" t="s">
        <v>45</v>
      </c>
      <c r="D5612" s="46" t="s">
        <v>6171</v>
      </c>
      <c r="E5612" s="46" t="s">
        <v>6172</v>
      </c>
      <c r="F5612" t="s">
        <v>48</v>
      </c>
      <c r="G5612" s="46" t="s">
        <v>49</v>
      </c>
      <c r="H5612">
        <v>0.001047128548</v>
      </c>
      <c r="I5612" t="s">
        <v>37</v>
      </c>
      <c r="L5612" t="s">
        <v>50</v>
      </c>
      <c r="M5612" t="s">
        <v>39</v>
      </c>
      <c r="N5612" s="40"/>
      <c r="O5612" s="40"/>
      <c r="P5612" s="40"/>
      <c r="Q5612" s="40"/>
      <c r="R5612" s="39"/>
      <c r="S5612" s="39"/>
      <c r="T5612" s="39"/>
      <c r="U5612" s="40"/>
      <c r="V5612" s="39"/>
      <c r="W5612" s="69"/>
      <c r="Y5612" t="s">
        <v>40</v>
      </c>
      <c r="AA5612">
        <v>13133</v>
      </c>
      <c r="AB5612" s="46" t="b">
        <v>0</v>
      </c>
      <c r="AD5612" s="8"/>
    </row>
    <row r="5613" ht="14.25" customHeight="1">
      <c r="A5613" s="38">
        <v>1287</v>
      </c>
      <c r="B5613" s="46" t="s">
        <v>653</v>
      </c>
      <c r="C5613" s="46" t="s">
        <v>45</v>
      </c>
      <c r="D5613" s="46" t="s">
        <v>6173</v>
      </c>
      <c r="E5613" s="46" t="s">
        <v>6174</v>
      </c>
      <c r="F5613" t="s">
        <v>48</v>
      </c>
      <c r="G5613" s="46" t="s">
        <v>49</v>
      </c>
      <c r="H5613">
        <v>0.001133182868</v>
      </c>
      <c r="I5613" t="s">
        <v>37</v>
      </c>
      <c r="L5613" t="s">
        <v>50</v>
      </c>
      <c r="M5613" t="s">
        <v>39</v>
      </c>
      <c r="N5613" s="40"/>
      <c r="O5613" s="40"/>
      <c r="P5613" s="40"/>
      <c r="Q5613" s="40"/>
      <c r="R5613" s="39"/>
      <c r="S5613" s="39"/>
      <c r="T5613" s="39"/>
      <c r="U5613" s="40"/>
      <c r="V5613" s="39"/>
      <c r="W5613" s="69"/>
      <c r="Y5613" t="s">
        <v>40</v>
      </c>
      <c r="AA5613">
        <v>2989</v>
      </c>
      <c r="AB5613" s="46" t="b">
        <v>0</v>
      </c>
      <c r="AD5613" s="8"/>
    </row>
    <row r="5614" ht="14.25" customHeight="1">
      <c r="A5614" s="38">
        <v>1287</v>
      </c>
      <c r="B5614" s="46" t="s">
        <v>53</v>
      </c>
      <c r="C5614" s="46" t="s">
        <v>45</v>
      </c>
      <c r="D5614" s="46" t="s">
        <v>6175</v>
      </c>
      <c r="E5614" s="46" t="s">
        <v>6176</v>
      </c>
      <c r="F5614" t="s">
        <v>48</v>
      </c>
      <c r="G5614" s="46" t="s">
        <v>49</v>
      </c>
      <c r="H5614">
        <v>0.005248074602</v>
      </c>
      <c r="I5614" t="s">
        <v>37</v>
      </c>
      <c r="L5614" t="s">
        <v>50</v>
      </c>
      <c r="M5614" t="s">
        <v>39</v>
      </c>
      <c r="N5614" s="40"/>
      <c r="O5614" s="40"/>
      <c r="P5614" s="40"/>
      <c r="Q5614" s="40"/>
      <c r="R5614" s="39"/>
      <c r="S5614" s="39"/>
      <c r="T5614" s="39"/>
      <c r="U5614" s="40"/>
      <c r="V5614" s="39"/>
      <c r="W5614" s="69"/>
      <c r="Y5614" t="s">
        <v>40</v>
      </c>
      <c r="AA5614">
        <v>9795</v>
      </c>
      <c r="AB5614" s="46" t="b">
        <v>0</v>
      </c>
      <c r="AD5614" s="8"/>
    </row>
    <row r="5615" ht="14.25" customHeight="1">
      <c r="A5615" s="38">
        <v>1190</v>
      </c>
      <c r="B5615" s="46" t="s">
        <v>6177</v>
      </c>
      <c r="C5615" s="46" t="s">
        <v>577</v>
      </c>
      <c r="D5615" s="11" t="s">
        <v>6178</v>
      </c>
      <c r="E5615" s="11" t="s">
        <v>6179</v>
      </c>
      <c r="F5615" s="7" t="s">
        <v>485</v>
      </c>
      <c r="G5615" s="7" t="s">
        <v>665</v>
      </c>
      <c r="H5615">
        <v>0.16603310463684</v>
      </c>
      <c r="I5615" s="46" t="s">
        <v>37</v>
      </c>
      <c r="K5615" s="46"/>
      <c r="L5615" t="s">
        <v>6180</v>
      </c>
      <c r="M5615" t="s">
        <v>39</v>
      </c>
      <c r="N5615" s="40"/>
      <c r="O5615" s="40"/>
      <c r="P5615" s="40"/>
      <c r="Q5615" s="40"/>
      <c r="R5615" s="39"/>
      <c r="S5615" s="39"/>
      <c r="T5615" s="39"/>
      <c r="U5615" s="40"/>
      <c r="V5615" s="39"/>
      <c r="W5615" s="69"/>
      <c r="Y5615" t="s">
        <v>40</v>
      </c>
      <c r="AA5615">
        <v>7315</v>
      </c>
      <c r="AB5615" s="46" t="b">
        <f>if((W5615=""),false,true)</f>
        <v>0</v>
      </c>
      <c r="AD5615" s="8"/>
    </row>
    <row r="5616" ht="14.25" customHeight="1">
      <c r="A5616" s="38">
        <v>1190</v>
      </c>
      <c r="B5616" s="46" t="s">
        <v>6177</v>
      </c>
      <c r="C5616" s="46" t="s">
        <v>577</v>
      </c>
      <c r="D5616" s="11" t="s">
        <v>6178</v>
      </c>
      <c r="E5616" s="11" t="s">
        <v>6179</v>
      </c>
      <c r="F5616" s="7" t="s">
        <v>580</v>
      </c>
      <c r="G5616" s="7" t="s">
        <v>581</v>
      </c>
      <c r="H5616">
        <v>0.20093834221774</v>
      </c>
      <c r="I5616" s="46" t="s">
        <v>37</v>
      </c>
      <c r="K5616" s="46"/>
      <c r="L5616" t="s">
        <v>6180</v>
      </c>
      <c r="M5616" t="s">
        <v>39</v>
      </c>
      <c r="N5616" s="40"/>
      <c r="O5616" s="40"/>
      <c r="P5616" s="40"/>
      <c r="Q5616" s="40"/>
      <c r="R5616" s="39"/>
      <c r="S5616" s="39"/>
      <c r="T5616" s="39"/>
      <c r="U5616" s="40"/>
      <c r="V5616" s="39"/>
      <c r="W5616" s="69"/>
      <c r="Y5616" t="s">
        <v>40</v>
      </c>
      <c r="AA5616">
        <v>7315</v>
      </c>
      <c r="AB5616" s="46" t="b">
        <f>if((W5616=""),false,true)</f>
        <v>0</v>
      </c>
      <c r="AD5616" s="8"/>
    </row>
    <row r="5617" ht="14.25" customHeight="1">
      <c r="A5617" s="38">
        <v>1190</v>
      </c>
      <c r="B5617" s="46" t="s">
        <v>6177</v>
      </c>
      <c r="C5617" s="46" t="s">
        <v>577</v>
      </c>
      <c r="D5617" s="11" t="s">
        <v>6178</v>
      </c>
      <c r="E5617" s="11" t="s">
        <v>6179</v>
      </c>
      <c r="F5617" s="7" t="s">
        <v>671</v>
      </c>
      <c r="G5617" s="7" t="s">
        <v>672</v>
      </c>
      <c r="H5617">
        <v>0.13092445870962</v>
      </c>
      <c r="I5617" s="46" t="s">
        <v>37</v>
      </c>
      <c r="K5617" s="46"/>
      <c r="L5617" t="s">
        <v>6180</v>
      </c>
      <c r="M5617" t="s">
        <v>39</v>
      </c>
      <c r="N5617" s="40"/>
      <c r="O5617" s="40"/>
      <c r="P5617" s="40"/>
      <c r="Q5617" s="40"/>
      <c r="R5617" s="39"/>
      <c r="S5617" s="39"/>
      <c r="T5617" s="39"/>
      <c r="U5617" s="40"/>
      <c r="V5617" s="39"/>
      <c r="W5617" s="69"/>
      <c r="Y5617" t="s">
        <v>40</v>
      </c>
      <c r="AA5617">
        <v>7315</v>
      </c>
      <c r="AB5617" s="46" t="b">
        <f>if((W5617=""),false,true)</f>
        <v>0</v>
      </c>
      <c r="AD5617" s="8"/>
    </row>
    <row r="5618" ht="14.25" customHeight="1">
      <c r="A5618" s="38">
        <v>1190</v>
      </c>
      <c r="B5618" s="46" t="s">
        <v>6177</v>
      </c>
      <c r="C5618" s="46" t="s">
        <v>577</v>
      </c>
      <c r="D5618" s="11" t="s">
        <v>6178</v>
      </c>
      <c r="E5618" s="11" t="s">
        <v>6179</v>
      </c>
      <c r="F5618" s="7" t="s">
        <v>679</v>
      </c>
      <c r="G5618" s="7" t="s">
        <v>680</v>
      </c>
      <c r="H5618">
        <v>0.12976003274473</v>
      </c>
      <c r="I5618" s="46" t="s">
        <v>37</v>
      </c>
      <c r="K5618" s="46"/>
      <c r="L5618" t="s">
        <v>6180</v>
      </c>
      <c r="M5618" t="s">
        <v>39</v>
      </c>
      <c r="N5618" s="40"/>
      <c r="O5618" s="40"/>
      <c r="P5618" s="40"/>
      <c r="Q5618" s="40"/>
      <c r="R5618" s="39"/>
      <c r="S5618" s="39"/>
      <c r="T5618" s="39"/>
      <c r="U5618" s="40"/>
      <c r="V5618" s="39"/>
      <c r="W5618" s="69"/>
      <c r="Y5618" t="s">
        <v>40</v>
      </c>
      <c r="AA5618">
        <v>7315</v>
      </c>
      <c r="AB5618" s="46" t="b">
        <f>if((W5618=""),false,true)</f>
        <v>0</v>
      </c>
      <c r="AD5618" s="8"/>
    </row>
    <row r="5619" ht="14.25" customHeight="1">
      <c r="A5619" s="38">
        <v>1190</v>
      </c>
      <c r="B5619" s="46" t="s">
        <v>6177</v>
      </c>
      <c r="C5619" s="46" t="s">
        <v>577</v>
      </c>
      <c r="D5619" s="11" t="s">
        <v>6178</v>
      </c>
      <c r="E5619" s="11" t="s">
        <v>6179</v>
      </c>
      <c r="F5619" s="7" t="s">
        <v>584</v>
      </c>
      <c r="G5619" s="7" t="s">
        <v>585</v>
      </c>
      <c r="H5619">
        <v>0.13636029254272</v>
      </c>
      <c r="I5619" s="46" t="s">
        <v>37</v>
      </c>
      <c r="K5619" s="46"/>
      <c r="L5619" t="s">
        <v>6180</v>
      </c>
      <c r="M5619" t="s">
        <v>39</v>
      </c>
      <c r="N5619" s="40"/>
      <c r="O5619" s="40"/>
      <c r="P5619" s="40"/>
      <c r="Q5619" s="40"/>
      <c r="R5619" s="39"/>
      <c r="S5619" s="39"/>
      <c r="T5619" s="39"/>
      <c r="U5619" s="40"/>
      <c r="V5619" s="39"/>
      <c r="W5619" s="69"/>
      <c r="Y5619" t="s">
        <v>40</v>
      </c>
      <c r="AA5619">
        <v>7315</v>
      </c>
      <c r="AB5619" s="46" t="b">
        <f>if((W5619=""),false,true)</f>
        <v>0</v>
      </c>
      <c r="AD5619" s="8"/>
    </row>
    <row r="5620" ht="14.25" customHeight="1">
      <c r="A5620" s="38">
        <v>1190</v>
      </c>
      <c r="B5620" s="46" t="s">
        <v>6177</v>
      </c>
      <c r="C5620" s="46" t="s">
        <v>577</v>
      </c>
      <c r="D5620" s="11" t="s">
        <v>6178</v>
      </c>
      <c r="E5620" s="11" t="s">
        <v>6179</v>
      </c>
      <c r="F5620" s="7" t="s">
        <v>429</v>
      </c>
      <c r="G5620" s="7" t="s">
        <v>590</v>
      </c>
      <c r="H5620">
        <v>0.22118204695922</v>
      </c>
      <c r="I5620" s="46" t="s">
        <v>37</v>
      </c>
      <c r="K5620" s="46"/>
      <c r="L5620" t="s">
        <v>6180</v>
      </c>
      <c r="M5620" t="s">
        <v>39</v>
      </c>
      <c r="N5620" s="40"/>
      <c r="O5620" s="40"/>
      <c r="P5620" s="40"/>
      <c r="Q5620" s="40"/>
      <c r="R5620" s="39"/>
      <c r="S5620" s="39"/>
      <c r="T5620" s="39"/>
      <c r="U5620" s="40"/>
      <c r="V5620" s="39"/>
      <c r="W5620" s="69"/>
      <c r="Y5620" t="s">
        <v>40</v>
      </c>
      <c r="AA5620">
        <v>7315</v>
      </c>
      <c r="AB5620" s="46" t="b">
        <f>if((W5620=""),false,true)</f>
        <v>0</v>
      </c>
      <c r="AD5620" s="8"/>
    </row>
    <row r="5621" ht="14.25" customHeight="1">
      <c r="A5621" s="38">
        <v>1190</v>
      </c>
      <c r="B5621" s="46" t="s">
        <v>6177</v>
      </c>
      <c r="C5621" s="46" t="s">
        <v>577</v>
      </c>
      <c r="D5621" s="11" t="s">
        <v>6178</v>
      </c>
      <c r="E5621" s="11" t="s">
        <v>6179</v>
      </c>
      <c r="F5621" s="7" t="s">
        <v>434</v>
      </c>
      <c r="G5621" s="7" t="s">
        <v>593</v>
      </c>
      <c r="H5621">
        <v>0.34340149397295</v>
      </c>
      <c r="I5621" s="46" t="s">
        <v>37</v>
      </c>
      <c r="K5621" s="46"/>
      <c r="L5621" t="s">
        <v>6180</v>
      </c>
      <c r="M5621" t="s">
        <v>39</v>
      </c>
      <c r="N5621" s="40"/>
      <c r="O5621" s="40"/>
      <c r="P5621" s="40"/>
      <c r="Q5621" s="40"/>
      <c r="R5621" s="39"/>
      <c r="S5621" s="39"/>
      <c r="T5621" s="39"/>
      <c r="U5621" s="40"/>
      <c r="V5621" s="39"/>
      <c r="W5621" s="69"/>
      <c r="Y5621" t="s">
        <v>40</v>
      </c>
      <c r="AA5621">
        <v>7315</v>
      </c>
      <c r="AB5621" s="46" t="b">
        <f>if((W5621=""),false,true)</f>
        <v>0</v>
      </c>
      <c r="AD5621" s="8"/>
    </row>
    <row r="5622" ht="14.25" customHeight="1">
      <c r="A5622" s="38">
        <v>1287</v>
      </c>
      <c r="B5622" s="46" t="s">
        <v>53</v>
      </c>
      <c r="C5622" s="46" t="s">
        <v>45</v>
      </c>
      <c r="D5622" s="46" t="s">
        <v>6181</v>
      </c>
      <c r="E5622" s="46" t="s">
        <v>6182</v>
      </c>
      <c r="F5622" t="s">
        <v>48</v>
      </c>
      <c r="G5622" s="46" t="s">
        <v>49</v>
      </c>
      <c r="H5622">
        <v>0.00010964782</v>
      </c>
      <c r="I5622" t="s">
        <v>37</v>
      </c>
      <c r="L5622" t="s">
        <v>50</v>
      </c>
      <c r="M5622" t="s">
        <v>39</v>
      </c>
      <c r="N5622" s="40"/>
      <c r="O5622" s="40"/>
      <c r="P5622" s="40"/>
      <c r="Q5622" s="40"/>
      <c r="R5622" s="39"/>
      <c r="S5622" s="39"/>
      <c r="T5622" s="39"/>
      <c r="U5622" s="40"/>
      <c r="V5622" s="39"/>
      <c r="W5622" s="69"/>
      <c r="Y5622" t="s">
        <v>40</v>
      </c>
      <c r="AA5622">
        <v>7302</v>
      </c>
      <c r="AB5622" s="46" t="b">
        <v>0</v>
      </c>
      <c r="AD5622" s="8"/>
    </row>
    <row r="5623" ht="14.25" customHeight="1">
      <c r="A5623" s="38">
        <v>1287</v>
      </c>
      <c r="B5623" s="46" t="s">
        <v>174</v>
      </c>
      <c r="C5623" s="46" t="s">
        <v>45</v>
      </c>
      <c r="D5623" s="46" t="s">
        <v>6181</v>
      </c>
      <c r="E5623" s="46" t="s">
        <v>6182</v>
      </c>
      <c r="F5623" t="s">
        <v>48</v>
      </c>
      <c r="G5623" s="46" t="s">
        <v>49</v>
      </c>
      <c r="H5623">
        <v>0.000123026877</v>
      </c>
      <c r="I5623" t="s">
        <v>37</v>
      </c>
      <c r="L5623" t="s">
        <v>50</v>
      </c>
      <c r="M5623" t="s">
        <v>39</v>
      </c>
      <c r="N5623" s="40"/>
      <c r="O5623" s="40"/>
      <c r="P5623" s="40"/>
      <c r="Q5623" s="40"/>
      <c r="R5623" s="39"/>
      <c r="S5623" s="39"/>
      <c r="T5623" s="39"/>
      <c r="U5623" s="40"/>
      <c r="V5623" s="39"/>
      <c r="W5623" s="69"/>
      <c r="Y5623" t="s">
        <v>40</v>
      </c>
      <c r="AA5623">
        <v>7302</v>
      </c>
      <c r="AB5623" s="46" t="b">
        <v>0</v>
      </c>
      <c r="AD5623" s="8"/>
    </row>
    <row r="5624" ht="14.25" customHeight="1">
      <c r="A5624" s="38">
        <v>1043</v>
      </c>
      <c r="B5624" s="44" t="s">
        <v>6183</v>
      </c>
      <c r="C5624" s="46" t="s">
        <v>6184</v>
      </c>
      <c r="D5624" s="46" t="s">
        <v>6185</v>
      </c>
      <c r="E5624" s="46" t="s">
        <v>6186</v>
      </c>
      <c r="F5624" s="46" t="s">
        <v>485</v>
      </c>
      <c r="G5624" s="46" t="s">
        <v>665</v>
      </c>
      <c r="H5624">
        <v>0.056992866486102</v>
      </c>
      <c r="I5624" t="s">
        <v>37</v>
      </c>
      <c r="K5624" s="47" t="s">
        <v>43</v>
      </c>
      <c r="L5624" s="47" t="s">
        <v>6187</v>
      </c>
      <c r="M5624" t="s">
        <v>39</v>
      </c>
      <c r="N5624" s="71"/>
      <c r="O5624" s="71"/>
      <c r="P5624" s="71"/>
      <c r="Q5624" s="71"/>
      <c r="R5624" s="29"/>
      <c r="S5624" s="29"/>
      <c r="T5624" s="29"/>
      <c r="U5624" s="71"/>
      <c r="V5624" s="29"/>
      <c r="W5624" s="60"/>
      <c r="Y5624" t="s">
        <v>40</v>
      </c>
      <c r="AA5624">
        <v>29117</v>
      </c>
      <c r="AB5624" t="b">
        <f>if((W5624=""),false,true)</f>
        <v>0</v>
      </c>
      <c r="AD5624" s="37"/>
    </row>
    <row r="5625" ht="14.25" customHeight="1">
      <c r="A5625" s="38">
        <v>1043</v>
      </c>
      <c r="B5625" s="44" t="s">
        <v>6183</v>
      </c>
      <c r="C5625" s="46" t="s">
        <v>6184</v>
      </c>
      <c r="D5625" s="46" t="s">
        <v>6185</v>
      </c>
      <c r="E5625" s="46" t="s">
        <v>6186</v>
      </c>
      <c r="F5625" s="46" t="s">
        <v>521</v>
      </c>
      <c r="G5625" s="46" t="s">
        <v>522</v>
      </c>
      <c r="H5625">
        <v>0.2104485621697</v>
      </c>
      <c r="I5625" t="s">
        <v>37</v>
      </c>
      <c r="K5625" s="47" t="s">
        <v>43</v>
      </c>
      <c r="L5625" s="47" t="s">
        <v>6187</v>
      </c>
      <c r="M5625" t="s">
        <v>39</v>
      </c>
      <c r="N5625" s="71"/>
      <c r="O5625" s="71"/>
      <c r="P5625" s="71"/>
      <c r="Q5625" s="71"/>
      <c r="R5625" s="29"/>
      <c r="S5625" s="29"/>
      <c r="T5625" s="29"/>
      <c r="U5625" s="71"/>
      <c r="V5625" s="29"/>
      <c r="W5625" s="60"/>
      <c r="Y5625" t="s">
        <v>40</v>
      </c>
      <c r="AA5625">
        <v>29117</v>
      </c>
      <c r="AB5625" t="b">
        <f>if((W5625=""),false,true)</f>
        <v>0</v>
      </c>
      <c r="AD5625" s="37"/>
    </row>
    <row r="5626" ht="14.25" customHeight="1">
      <c r="A5626" s="38">
        <v>1043</v>
      </c>
      <c r="B5626" s="44" t="s">
        <v>6183</v>
      </c>
      <c r="C5626" s="46" t="s">
        <v>6184</v>
      </c>
      <c r="D5626" s="46" t="s">
        <v>6185</v>
      </c>
      <c r="E5626" s="46" t="s">
        <v>6186</v>
      </c>
      <c r="F5626" s="46" t="s">
        <v>4784</v>
      </c>
      <c r="G5626" s="46" t="s">
        <v>4785</v>
      </c>
      <c r="H5626">
        <v>0.068984180097504</v>
      </c>
      <c r="I5626" t="s">
        <v>37</v>
      </c>
      <c r="K5626" s="47" t="s">
        <v>43</v>
      </c>
      <c r="L5626" s="47" t="s">
        <v>6187</v>
      </c>
      <c r="M5626" t="s">
        <v>39</v>
      </c>
      <c r="N5626" s="71"/>
      <c r="O5626" s="71"/>
      <c r="P5626" s="71"/>
      <c r="Q5626" s="71"/>
      <c r="R5626" s="29"/>
      <c r="S5626" s="29"/>
      <c r="T5626" s="29"/>
      <c r="U5626" s="71"/>
      <c r="V5626" s="29"/>
      <c r="W5626" s="60"/>
      <c r="Y5626" t="s">
        <v>40</v>
      </c>
      <c r="AA5626">
        <v>29117</v>
      </c>
      <c r="AB5626" t="b">
        <f>if((W5626=""),false,true)</f>
        <v>0</v>
      </c>
      <c r="AD5626" s="37"/>
    </row>
    <row r="5627" ht="14.25" customHeight="1">
      <c r="A5627" s="38">
        <v>1043</v>
      </c>
      <c r="B5627" s="44" t="s">
        <v>6183</v>
      </c>
      <c r="C5627" s="46" t="s">
        <v>6184</v>
      </c>
      <c r="D5627" s="46" t="s">
        <v>6185</v>
      </c>
      <c r="E5627" s="46" t="s">
        <v>6186</v>
      </c>
      <c r="F5627" s="46" t="s">
        <v>547</v>
      </c>
      <c r="G5627" s="46" t="s">
        <v>548</v>
      </c>
      <c r="H5627">
        <v>0.02440289511513</v>
      </c>
      <c r="I5627" t="s">
        <v>37</v>
      </c>
      <c r="K5627" s="47" t="s">
        <v>43</v>
      </c>
      <c r="L5627" s="47" t="s">
        <v>6187</v>
      </c>
      <c r="M5627" t="s">
        <v>39</v>
      </c>
      <c r="N5627" s="71"/>
      <c r="O5627" s="71"/>
      <c r="P5627" s="71"/>
      <c r="Q5627" s="71"/>
      <c r="R5627" s="29"/>
      <c r="S5627" s="29"/>
      <c r="T5627" s="29"/>
      <c r="U5627" s="71"/>
      <c r="V5627" s="29"/>
      <c r="W5627" s="60"/>
      <c r="Y5627" t="s">
        <v>40</v>
      </c>
      <c r="AA5627">
        <v>29117</v>
      </c>
      <c r="AB5627" t="b">
        <f>if((W5627=""),false,true)</f>
        <v>0</v>
      </c>
      <c r="AD5627" s="37"/>
    </row>
    <row r="5628" ht="14.25" customHeight="1">
      <c r="A5628" s="38">
        <v>1043</v>
      </c>
      <c r="B5628" s="44" t="s">
        <v>6183</v>
      </c>
      <c r="C5628" s="46" t="s">
        <v>6184</v>
      </c>
      <c r="D5628" s="46" t="s">
        <v>6185</v>
      </c>
      <c r="E5628" s="46" t="s">
        <v>6186</v>
      </c>
      <c r="F5628" s="46" t="s">
        <v>594</v>
      </c>
      <c r="G5628" s="46" t="s">
        <v>595</v>
      </c>
      <c r="H5628">
        <v>0.035122454673498</v>
      </c>
      <c r="I5628" t="s">
        <v>37</v>
      </c>
      <c r="K5628" s="47" t="s">
        <v>43</v>
      </c>
      <c r="L5628" s="47" t="s">
        <v>6187</v>
      </c>
      <c r="M5628" t="s">
        <v>39</v>
      </c>
      <c r="N5628" s="71"/>
      <c r="O5628" s="71"/>
      <c r="P5628" s="71"/>
      <c r="Q5628" s="71"/>
      <c r="R5628" s="29"/>
      <c r="S5628" s="29"/>
      <c r="T5628" s="29"/>
      <c r="U5628" s="71"/>
      <c r="V5628" s="29"/>
      <c r="W5628" s="60"/>
      <c r="Y5628" t="s">
        <v>40</v>
      </c>
      <c r="AA5628">
        <v>29117</v>
      </c>
      <c r="AB5628" t="b">
        <f>if((W5628=""),false,true)</f>
        <v>0</v>
      </c>
      <c r="AD5628" s="37"/>
    </row>
    <row r="5629" ht="14.25" customHeight="1">
      <c r="A5629" s="38">
        <v>1043</v>
      </c>
      <c r="B5629" s="44" t="s">
        <v>6183</v>
      </c>
      <c r="C5629" s="46" t="s">
        <v>6184</v>
      </c>
      <c r="D5629" s="46" t="s">
        <v>6185</v>
      </c>
      <c r="E5629" s="46" t="s">
        <v>6186</v>
      </c>
      <c r="F5629" s="46" t="s">
        <v>598</v>
      </c>
      <c r="G5629" s="46" t="s">
        <v>667</v>
      </c>
      <c r="H5629">
        <v>0.042154780703415</v>
      </c>
      <c r="I5629" t="s">
        <v>37</v>
      </c>
      <c r="K5629" s="47" t="s">
        <v>43</v>
      </c>
      <c r="L5629" s="47" t="s">
        <v>6187</v>
      </c>
      <c r="M5629" t="s">
        <v>39</v>
      </c>
      <c r="N5629" s="71"/>
      <c r="O5629" s="71"/>
      <c r="P5629" s="71"/>
      <c r="Q5629" s="71"/>
      <c r="R5629" s="29"/>
      <c r="S5629" s="29"/>
      <c r="T5629" s="29"/>
      <c r="U5629" s="71"/>
      <c r="V5629" s="29"/>
      <c r="W5629" s="60"/>
      <c r="Y5629" t="s">
        <v>40</v>
      </c>
      <c r="AA5629">
        <v>29117</v>
      </c>
      <c r="AB5629" t="b">
        <f>if((W5629=""),false,true)</f>
        <v>0</v>
      </c>
      <c r="AD5629" s="37"/>
    </row>
    <row r="5630" ht="14.25" customHeight="1">
      <c r="A5630" s="38">
        <v>1043</v>
      </c>
      <c r="B5630" s="44" t="s">
        <v>6183</v>
      </c>
      <c r="C5630" s="46" t="s">
        <v>6184</v>
      </c>
      <c r="D5630" s="46" t="s">
        <v>6185</v>
      </c>
      <c r="E5630" s="46" t="s">
        <v>6186</v>
      </c>
      <c r="F5630" s="46" t="s">
        <v>35</v>
      </c>
      <c r="G5630" s="46" t="s">
        <v>668</v>
      </c>
      <c r="H5630">
        <v>0.030627537104363</v>
      </c>
      <c r="I5630" t="s">
        <v>37</v>
      </c>
      <c r="K5630" s="47" t="s">
        <v>43</v>
      </c>
      <c r="L5630" s="47" t="s">
        <v>6187</v>
      </c>
      <c r="M5630" t="s">
        <v>39</v>
      </c>
      <c r="N5630" s="71"/>
      <c r="O5630" s="71"/>
      <c r="P5630" s="71"/>
      <c r="Q5630" s="71"/>
      <c r="R5630" s="29"/>
      <c r="S5630" s="29"/>
      <c r="T5630" s="29"/>
      <c r="U5630" s="71"/>
      <c r="V5630" s="29"/>
      <c r="W5630" s="60"/>
      <c r="Y5630" t="s">
        <v>40</v>
      </c>
      <c r="AA5630">
        <v>29117</v>
      </c>
      <c r="AB5630" t="b">
        <f>if((W5630=""),false,true)</f>
        <v>0</v>
      </c>
      <c r="AD5630" s="37"/>
    </row>
    <row r="5631" ht="14.25" customHeight="1">
      <c r="A5631" s="38">
        <v>1043</v>
      </c>
      <c r="B5631" s="44" t="s">
        <v>6183</v>
      </c>
      <c r="C5631" s="46" t="s">
        <v>6184</v>
      </c>
      <c r="D5631" s="46" t="s">
        <v>6185</v>
      </c>
      <c r="E5631" s="46" t="s">
        <v>6186</v>
      </c>
      <c r="F5631" s="46" t="s">
        <v>669</v>
      </c>
      <c r="G5631" s="46" t="s">
        <v>670</v>
      </c>
      <c r="H5631">
        <v>0.048814031785482</v>
      </c>
      <c r="I5631" t="s">
        <v>37</v>
      </c>
      <c r="K5631" s="47" t="s">
        <v>43</v>
      </c>
      <c r="L5631" s="47" t="s">
        <v>6187</v>
      </c>
      <c r="M5631" t="s">
        <v>39</v>
      </c>
      <c r="N5631" s="71"/>
      <c r="O5631" s="71"/>
      <c r="P5631" s="71"/>
      <c r="Q5631" s="71"/>
      <c r="R5631" s="29"/>
      <c r="S5631" s="29"/>
      <c r="T5631" s="29"/>
      <c r="U5631" s="71"/>
      <c r="V5631" s="29"/>
      <c r="W5631" s="60"/>
      <c r="Y5631" t="s">
        <v>40</v>
      </c>
      <c r="AA5631">
        <v>29117</v>
      </c>
      <c r="AB5631" t="b">
        <f>if((W5631=""),false,true)</f>
        <v>0</v>
      </c>
      <c r="AD5631" s="37"/>
    </row>
    <row r="5632" ht="14.25" customHeight="1">
      <c r="A5632" s="38">
        <v>1043</v>
      </c>
      <c r="B5632" s="44" t="s">
        <v>6183</v>
      </c>
      <c r="C5632" s="46" t="s">
        <v>6184</v>
      </c>
      <c r="D5632" s="46" t="s">
        <v>6185</v>
      </c>
      <c r="E5632" s="46" t="s">
        <v>6186</v>
      </c>
      <c r="F5632" s="46" t="s">
        <v>580</v>
      </c>
      <c r="G5632" s="46" t="s">
        <v>581</v>
      </c>
      <c r="H5632">
        <v>0.069266438583028</v>
      </c>
      <c r="I5632" t="s">
        <v>37</v>
      </c>
      <c r="K5632" s="47" t="s">
        <v>43</v>
      </c>
      <c r="L5632" s="47" t="s">
        <v>6187</v>
      </c>
      <c r="M5632" t="s">
        <v>39</v>
      </c>
      <c r="N5632" s="71"/>
      <c r="O5632" s="71"/>
      <c r="P5632" s="71"/>
      <c r="Q5632" s="71"/>
      <c r="R5632" s="29"/>
      <c r="S5632" s="29"/>
      <c r="T5632" s="29"/>
      <c r="U5632" s="71"/>
      <c r="V5632" s="29"/>
      <c r="W5632" s="60"/>
      <c r="Y5632" t="s">
        <v>40</v>
      </c>
      <c r="AA5632">
        <v>29117</v>
      </c>
      <c r="AB5632" t="b">
        <f>if((W5632=""),false,true)</f>
        <v>0</v>
      </c>
      <c r="AD5632" s="37"/>
    </row>
    <row r="5633" ht="14.25" customHeight="1">
      <c r="A5633" s="38">
        <v>1043</v>
      </c>
      <c r="B5633" s="44" t="s">
        <v>6183</v>
      </c>
      <c r="C5633" s="46" t="s">
        <v>6184</v>
      </c>
      <c r="D5633" s="46" t="s">
        <v>6185</v>
      </c>
      <c r="E5633" s="46" t="s">
        <v>6186</v>
      </c>
      <c r="F5633" s="7" t="s">
        <v>873</v>
      </c>
      <c r="G5633" s="7" t="s">
        <v>874</v>
      </c>
      <c r="H5633">
        <v>1.1650699532171</v>
      </c>
      <c r="I5633" t="s">
        <v>37</v>
      </c>
      <c r="K5633" s="47" t="s">
        <v>43</v>
      </c>
      <c r="L5633" s="47" t="s">
        <v>6187</v>
      </c>
      <c r="M5633" t="s">
        <v>39</v>
      </c>
      <c r="N5633" s="71"/>
      <c r="O5633" s="71"/>
      <c r="P5633" s="71"/>
      <c r="Q5633" s="71"/>
      <c r="R5633" s="29"/>
      <c r="S5633" s="29"/>
      <c r="T5633" s="29"/>
      <c r="U5633" s="71"/>
      <c r="V5633" s="29"/>
      <c r="W5633" s="60"/>
      <c r="Y5633" t="s">
        <v>40</v>
      </c>
      <c r="AA5633">
        <v>29117</v>
      </c>
      <c r="AB5633" t="b">
        <f>if((W5633=""),false,true)</f>
        <v>0</v>
      </c>
      <c r="AD5633" s="37"/>
    </row>
    <row r="5634" ht="14.25" customHeight="1">
      <c r="A5634" s="38">
        <v>1043</v>
      </c>
      <c r="B5634" s="44" t="s">
        <v>6183</v>
      </c>
      <c r="C5634" s="46" t="s">
        <v>6184</v>
      </c>
      <c r="D5634" s="46" t="s">
        <v>6185</v>
      </c>
      <c r="E5634" s="46" t="s">
        <v>6186</v>
      </c>
      <c r="F5634" s="46" t="s">
        <v>1361</v>
      </c>
      <c r="G5634" s="46" t="s">
        <v>1362</v>
      </c>
      <c r="H5634">
        <v>0.93431449425126</v>
      </c>
      <c r="I5634" t="s">
        <v>37</v>
      </c>
      <c r="K5634" s="47" t="s">
        <v>43</v>
      </c>
      <c r="L5634" s="47" t="s">
        <v>6187</v>
      </c>
      <c r="M5634" t="s">
        <v>39</v>
      </c>
      <c r="N5634" s="71"/>
      <c r="O5634" s="71"/>
      <c r="P5634" s="71"/>
      <c r="Q5634" s="71"/>
      <c r="R5634" s="29"/>
      <c r="S5634" s="29"/>
      <c r="T5634" s="29"/>
      <c r="U5634" s="71"/>
      <c r="V5634" s="29"/>
      <c r="W5634" s="60"/>
      <c r="Y5634" t="s">
        <v>40</v>
      </c>
      <c r="AA5634">
        <v>29117</v>
      </c>
      <c r="AB5634" t="b">
        <f>if((W5634=""),false,true)</f>
        <v>0</v>
      </c>
      <c r="AD5634" s="37"/>
    </row>
    <row r="5635" ht="14.25" customHeight="1">
      <c r="A5635" s="38">
        <v>1043</v>
      </c>
      <c r="B5635" s="44" t="s">
        <v>6183</v>
      </c>
      <c r="C5635" s="46" t="s">
        <v>6184</v>
      </c>
      <c r="D5635" s="46" t="s">
        <v>6185</v>
      </c>
      <c r="E5635" s="46" t="s">
        <v>6186</v>
      </c>
      <c r="F5635" s="46" t="s">
        <v>671</v>
      </c>
      <c r="G5635" s="46" t="s">
        <v>672</v>
      </c>
      <c r="H5635">
        <v>0.046958749612656</v>
      </c>
      <c r="I5635" t="s">
        <v>37</v>
      </c>
      <c r="K5635" s="47" t="s">
        <v>43</v>
      </c>
      <c r="L5635" s="47" t="s">
        <v>6187</v>
      </c>
      <c r="M5635" t="s">
        <v>39</v>
      </c>
      <c r="N5635" s="71"/>
      <c r="O5635" s="71"/>
      <c r="P5635" s="71"/>
      <c r="Q5635" s="71"/>
      <c r="R5635" s="29"/>
      <c r="S5635" s="29"/>
      <c r="T5635" s="29"/>
      <c r="U5635" s="71"/>
      <c r="V5635" s="29"/>
      <c r="W5635" s="60"/>
      <c r="Y5635" t="s">
        <v>40</v>
      </c>
      <c r="AA5635">
        <v>29117</v>
      </c>
      <c r="AB5635" t="b">
        <f>if((W5635=""),false,true)</f>
        <v>0</v>
      </c>
      <c r="AD5635" s="37"/>
    </row>
    <row r="5636" ht="14.25" customHeight="1">
      <c r="A5636" s="38">
        <v>1043</v>
      </c>
      <c r="B5636" s="44" t="s">
        <v>6183</v>
      </c>
      <c r="C5636" s="46" t="s">
        <v>6184</v>
      </c>
      <c r="D5636" s="46" t="s">
        <v>6185</v>
      </c>
      <c r="E5636" s="46" t="s">
        <v>6186</v>
      </c>
      <c r="F5636" s="46" t="s">
        <v>673</v>
      </c>
      <c r="G5636" s="46" t="s">
        <v>674</v>
      </c>
      <c r="H5636">
        <v>0.033440377731825</v>
      </c>
      <c r="I5636" t="s">
        <v>37</v>
      </c>
      <c r="K5636" s="47" t="s">
        <v>43</v>
      </c>
      <c r="L5636" s="47" t="s">
        <v>6187</v>
      </c>
      <c r="M5636" t="s">
        <v>39</v>
      </c>
      <c r="N5636" s="71"/>
      <c r="O5636" s="71"/>
      <c r="P5636" s="71"/>
      <c r="Q5636" s="71"/>
      <c r="R5636" s="29"/>
      <c r="S5636" s="29"/>
      <c r="T5636" s="29"/>
      <c r="U5636" s="71"/>
      <c r="V5636" s="29"/>
      <c r="W5636" s="60"/>
      <c r="Y5636" t="s">
        <v>40</v>
      </c>
      <c r="AA5636">
        <v>29117</v>
      </c>
      <c r="AB5636" t="b">
        <f>if((W5636=""),false,true)</f>
        <v>0</v>
      </c>
      <c r="AD5636" s="37"/>
    </row>
    <row r="5637" ht="14.25" customHeight="1">
      <c r="A5637" s="38">
        <v>1043</v>
      </c>
      <c r="B5637" s="44" t="s">
        <v>6183</v>
      </c>
      <c r="C5637" s="46" t="s">
        <v>6184</v>
      </c>
      <c r="D5637" s="46" t="s">
        <v>6185</v>
      </c>
      <c r="E5637" s="46" t="s">
        <v>6186</v>
      </c>
      <c r="F5637" s="46" t="s">
        <v>677</v>
      </c>
      <c r="G5637" s="46" t="s">
        <v>678</v>
      </c>
      <c r="H5637">
        <v>0.035728456400207</v>
      </c>
      <c r="I5637" t="s">
        <v>37</v>
      </c>
      <c r="K5637" s="47" t="s">
        <v>43</v>
      </c>
      <c r="L5637" s="47" t="s">
        <v>6187</v>
      </c>
      <c r="M5637" t="s">
        <v>39</v>
      </c>
      <c r="N5637" s="71"/>
      <c r="O5637" s="71"/>
      <c r="P5637" s="71"/>
      <c r="Q5637" s="71"/>
      <c r="R5637" s="29"/>
      <c r="S5637" s="29"/>
      <c r="T5637" s="29"/>
      <c r="U5637" s="71"/>
      <c r="V5637" s="29"/>
      <c r="W5637" s="60"/>
      <c r="Y5637" t="s">
        <v>40</v>
      </c>
      <c r="AA5637">
        <v>29117</v>
      </c>
      <c r="AB5637" t="b">
        <f>if((W5637=""),false,true)</f>
        <v>0</v>
      </c>
      <c r="AD5637" s="37"/>
    </row>
    <row r="5638" ht="14.25" customHeight="1">
      <c r="A5638" s="38">
        <v>1043</v>
      </c>
      <c r="B5638" s="44" t="s">
        <v>6183</v>
      </c>
      <c r="C5638" s="46" t="s">
        <v>6184</v>
      </c>
      <c r="D5638" s="46" t="s">
        <v>6185</v>
      </c>
      <c r="E5638" s="46" t="s">
        <v>6186</v>
      </c>
      <c r="F5638" s="46" t="s">
        <v>679</v>
      </c>
      <c r="G5638" s="46" t="s">
        <v>680</v>
      </c>
      <c r="H5638">
        <v>0.042826711933477</v>
      </c>
      <c r="I5638" t="s">
        <v>37</v>
      </c>
      <c r="K5638" s="47" t="s">
        <v>43</v>
      </c>
      <c r="L5638" s="47" t="s">
        <v>6187</v>
      </c>
      <c r="M5638" t="s">
        <v>39</v>
      </c>
      <c r="N5638" s="71"/>
      <c r="O5638" s="71"/>
      <c r="P5638" s="71"/>
      <c r="Q5638" s="71"/>
      <c r="R5638" s="29"/>
      <c r="S5638" s="29"/>
      <c r="T5638" s="29"/>
      <c r="U5638" s="71"/>
      <c r="V5638" s="29"/>
      <c r="W5638" s="60"/>
      <c r="Y5638" t="s">
        <v>40</v>
      </c>
      <c r="AA5638">
        <v>29117</v>
      </c>
      <c r="AB5638" t="b">
        <f>if((W5638=""),false,true)</f>
        <v>0</v>
      </c>
      <c r="AD5638" s="37"/>
    </row>
    <row r="5639" ht="14.25" customHeight="1">
      <c r="A5639" s="38">
        <v>1043</v>
      </c>
      <c r="B5639" s="44" t="s">
        <v>6183</v>
      </c>
      <c r="C5639" s="46" t="s">
        <v>6184</v>
      </c>
      <c r="D5639" s="46" t="s">
        <v>6185</v>
      </c>
      <c r="E5639" s="46" t="s">
        <v>6186</v>
      </c>
      <c r="F5639" s="46" t="s">
        <v>3769</v>
      </c>
      <c r="G5639" s="46" t="s">
        <v>3770</v>
      </c>
      <c r="H5639">
        <v>0.050459876901921</v>
      </c>
      <c r="I5639" t="s">
        <v>37</v>
      </c>
      <c r="K5639" s="47" t="s">
        <v>43</v>
      </c>
      <c r="L5639" s="47" t="s">
        <v>6187</v>
      </c>
      <c r="M5639" t="s">
        <v>39</v>
      </c>
      <c r="N5639" s="71"/>
      <c r="O5639" s="71"/>
      <c r="P5639" s="71"/>
      <c r="Q5639" s="71"/>
      <c r="R5639" s="29"/>
      <c r="S5639" s="29"/>
      <c r="T5639" s="29"/>
      <c r="U5639" s="71"/>
      <c r="V5639" s="29"/>
      <c r="W5639" s="60"/>
      <c r="Y5639" t="s">
        <v>40</v>
      </c>
      <c r="AA5639">
        <v>29117</v>
      </c>
      <c r="AB5639" t="b">
        <f>if((W5639=""),false,true)</f>
        <v>0</v>
      </c>
      <c r="AD5639" s="37"/>
    </row>
    <row r="5640" ht="14.25" customHeight="1">
      <c r="A5640" s="38">
        <v>1043</v>
      </c>
      <c r="B5640" s="44" t="s">
        <v>6183</v>
      </c>
      <c r="C5640" s="46" t="s">
        <v>6184</v>
      </c>
      <c r="D5640" s="46" t="s">
        <v>6185</v>
      </c>
      <c r="E5640" s="46" t="s">
        <v>6186</v>
      </c>
      <c r="F5640" s="46" t="s">
        <v>681</v>
      </c>
      <c r="G5640" s="46" t="s">
        <v>682</v>
      </c>
      <c r="H5640">
        <v>0.045789826022818</v>
      </c>
      <c r="I5640" t="s">
        <v>37</v>
      </c>
      <c r="K5640" s="47" t="s">
        <v>43</v>
      </c>
      <c r="L5640" s="47" t="s">
        <v>6187</v>
      </c>
      <c r="M5640" t="s">
        <v>39</v>
      </c>
      <c r="N5640" s="71"/>
      <c r="O5640" s="71"/>
      <c r="P5640" s="71"/>
      <c r="Q5640" s="71"/>
      <c r="R5640" s="29"/>
      <c r="S5640" s="29"/>
      <c r="T5640" s="29"/>
      <c r="U5640" s="71"/>
      <c r="V5640" s="29"/>
      <c r="W5640" s="60"/>
      <c r="Y5640" t="s">
        <v>40</v>
      </c>
      <c r="AA5640">
        <v>29117</v>
      </c>
      <c r="AB5640" t="b">
        <f>if((W5640=""),false,true)</f>
        <v>0</v>
      </c>
      <c r="AD5640" s="37"/>
    </row>
    <row r="5641" ht="14.25" customHeight="1">
      <c r="A5641" s="38">
        <v>1043</v>
      </c>
      <c r="B5641" s="44" t="s">
        <v>6183</v>
      </c>
      <c r="C5641" s="46" t="s">
        <v>6184</v>
      </c>
      <c r="D5641" s="46" t="s">
        <v>6185</v>
      </c>
      <c r="E5641" s="46" t="s">
        <v>6186</v>
      </c>
      <c r="F5641" s="46" t="s">
        <v>683</v>
      </c>
      <c r="G5641" s="46" t="s">
        <v>684</v>
      </c>
      <c r="H5641">
        <v>0.041484357500182</v>
      </c>
      <c r="I5641" t="s">
        <v>37</v>
      </c>
      <c r="K5641" s="47" t="s">
        <v>43</v>
      </c>
      <c r="L5641" s="47" t="s">
        <v>6187</v>
      </c>
      <c r="M5641" t="s">
        <v>39</v>
      </c>
      <c r="N5641" s="71"/>
      <c r="O5641" s="71"/>
      <c r="P5641" s="71"/>
      <c r="Q5641" s="71"/>
      <c r="R5641" s="29"/>
      <c r="S5641" s="29"/>
      <c r="T5641" s="29"/>
      <c r="U5641" s="71"/>
      <c r="V5641" s="29"/>
      <c r="W5641" s="60"/>
      <c r="Y5641" t="s">
        <v>40</v>
      </c>
      <c r="AA5641">
        <v>29117</v>
      </c>
      <c r="AB5641" t="b">
        <f>if((W5641=""),false,true)</f>
        <v>0</v>
      </c>
      <c r="AD5641" s="37"/>
    </row>
    <row r="5642" ht="14.25" customHeight="1">
      <c r="A5642" s="38">
        <v>1043</v>
      </c>
      <c r="B5642" s="44" t="s">
        <v>6183</v>
      </c>
      <c r="C5642" s="46" t="s">
        <v>6184</v>
      </c>
      <c r="D5642" s="46" t="s">
        <v>6185</v>
      </c>
      <c r="E5642" s="46" t="s">
        <v>6186</v>
      </c>
      <c r="F5642" s="46" t="s">
        <v>584</v>
      </c>
      <c r="G5642" s="46" t="s">
        <v>585</v>
      </c>
      <c r="H5642">
        <v>0.045751368991983</v>
      </c>
      <c r="I5642" t="s">
        <v>37</v>
      </c>
      <c r="K5642" s="47" t="s">
        <v>43</v>
      </c>
      <c r="L5642" s="47" t="s">
        <v>6187</v>
      </c>
      <c r="M5642" t="s">
        <v>39</v>
      </c>
      <c r="N5642" s="71"/>
      <c r="O5642" s="71"/>
      <c r="P5642" s="71"/>
      <c r="Q5642" s="71"/>
      <c r="R5642" s="29"/>
      <c r="S5642" s="29"/>
      <c r="T5642" s="29"/>
      <c r="U5642" s="71"/>
      <c r="V5642" s="29"/>
      <c r="W5642" s="60"/>
      <c r="Y5642" t="s">
        <v>40</v>
      </c>
      <c r="AA5642">
        <v>29117</v>
      </c>
      <c r="AB5642" t="b">
        <f>if((W5642=""),false,true)</f>
        <v>0</v>
      </c>
      <c r="AD5642" s="37"/>
    </row>
    <row r="5643" ht="14.25" customHeight="1">
      <c r="A5643" s="38">
        <v>1043</v>
      </c>
      <c r="B5643" s="44" t="s">
        <v>6183</v>
      </c>
      <c r="C5643" s="46" t="s">
        <v>6184</v>
      </c>
      <c r="D5643" s="46" t="s">
        <v>6185</v>
      </c>
      <c r="E5643" s="46" t="s">
        <v>6186</v>
      </c>
      <c r="F5643" s="46" t="s">
        <v>1832</v>
      </c>
      <c r="G5643" s="46" t="s">
        <v>1833</v>
      </c>
      <c r="H5643">
        <v>0.003087017631829</v>
      </c>
      <c r="I5643" t="s">
        <v>37</v>
      </c>
      <c r="K5643" s="47" t="s">
        <v>43</v>
      </c>
      <c r="L5643" s="47" t="s">
        <v>6187</v>
      </c>
      <c r="M5643" t="s">
        <v>39</v>
      </c>
      <c r="N5643" s="71"/>
      <c r="O5643" s="71"/>
      <c r="P5643" s="71"/>
      <c r="Q5643" s="71"/>
      <c r="R5643" s="29"/>
      <c r="S5643" s="29"/>
      <c r="T5643" s="29"/>
      <c r="U5643" s="71"/>
      <c r="V5643" s="29"/>
      <c r="W5643" s="60"/>
      <c r="Y5643" t="s">
        <v>40</v>
      </c>
      <c r="AA5643">
        <v>29117</v>
      </c>
      <c r="AB5643" t="b">
        <f>if((W5643=""),false,true)</f>
        <v>0</v>
      </c>
      <c r="AD5643" s="37"/>
    </row>
    <row r="5644" ht="14.25" customHeight="1">
      <c r="A5644" s="38">
        <v>1043</v>
      </c>
      <c r="B5644" s="44" t="s">
        <v>6183</v>
      </c>
      <c r="C5644" s="46" t="s">
        <v>6184</v>
      </c>
      <c r="D5644" s="46" t="s">
        <v>6185</v>
      </c>
      <c r="E5644" s="46" t="s">
        <v>6186</v>
      </c>
      <c r="F5644" s="46" t="s">
        <v>685</v>
      </c>
      <c r="G5644" s="46" t="s">
        <v>686</v>
      </c>
      <c r="H5644">
        <v>0.041484357500182</v>
      </c>
      <c r="I5644" t="s">
        <v>37</v>
      </c>
      <c r="K5644" s="47" t="s">
        <v>43</v>
      </c>
      <c r="L5644" s="47" t="s">
        <v>6187</v>
      </c>
      <c r="M5644" t="s">
        <v>39</v>
      </c>
      <c r="N5644" s="71"/>
      <c r="O5644" s="71"/>
      <c r="P5644" s="71"/>
      <c r="Q5644" s="71"/>
      <c r="R5644" s="29"/>
      <c r="S5644" s="29"/>
      <c r="T5644" s="29"/>
      <c r="U5644" s="71"/>
      <c r="V5644" s="29"/>
      <c r="W5644" s="60"/>
      <c r="Y5644" t="s">
        <v>40</v>
      </c>
      <c r="AA5644">
        <v>29117</v>
      </c>
      <c r="AB5644" t="b">
        <f>if((W5644=""),false,true)</f>
        <v>0</v>
      </c>
      <c r="AD5644" s="37"/>
    </row>
    <row r="5645" ht="14.25" customHeight="1">
      <c r="A5645" s="38">
        <v>1043</v>
      </c>
      <c r="B5645" s="44" t="s">
        <v>6183</v>
      </c>
      <c r="C5645" s="46" t="s">
        <v>6184</v>
      </c>
      <c r="D5645" s="46" t="s">
        <v>6185</v>
      </c>
      <c r="E5645" s="46" t="s">
        <v>6186</v>
      </c>
      <c r="F5645" s="46" t="s">
        <v>687</v>
      </c>
      <c r="G5645" s="46" t="s">
        <v>688</v>
      </c>
      <c r="H5645">
        <v>0.035676747464376</v>
      </c>
      <c r="I5645" t="s">
        <v>37</v>
      </c>
      <c r="K5645" s="47" t="s">
        <v>43</v>
      </c>
      <c r="L5645" s="47" t="s">
        <v>6187</v>
      </c>
      <c r="M5645" t="s">
        <v>39</v>
      </c>
      <c r="N5645" s="71"/>
      <c r="O5645" s="71"/>
      <c r="P5645" s="71"/>
      <c r="Q5645" s="71"/>
      <c r="R5645" s="29"/>
      <c r="S5645" s="29"/>
      <c r="T5645" s="29"/>
      <c r="U5645" s="71"/>
      <c r="V5645" s="29"/>
      <c r="W5645" s="60"/>
      <c r="Y5645" t="s">
        <v>40</v>
      </c>
      <c r="AA5645">
        <v>29117</v>
      </c>
      <c r="AB5645" t="b">
        <f>if((W5645=""),false,true)</f>
        <v>0</v>
      </c>
      <c r="AD5645" s="37"/>
    </row>
    <row r="5646" ht="14.25" customHeight="1">
      <c r="A5646" s="38">
        <v>1043</v>
      </c>
      <c r="B5646" s="44" t="s">
        <v>6183</v>
      </c>
      <c r="C5646" s="46" t="s">
        <v>6184</v>
      </c>
      <c r="D5646" s="46" t="s">
        <v>6185</v>
      </c>
      <c r="E5646" s="46" t="s">
        <v>6186</v>
      </c>
      <c r="F5646" s="46" t="s">
        <v>588</v>
      </c>
      <c r="G5646" s="46" t="s">
        <v>589</v>
      </c>
      <c r="H5646">
        <v>0.25714083146557</v>
      </c>
      <c r="I5646" t="s">
        <v>37</v>
      </c>
      <c r="K5646" s="47" t="s">
        <v>43</v>
      </c>
      <c r="L5646" s="47" t="s">
        <v>6187</v>
      </c>
      <c r="M5646" t="s">
        <v>39</v>
      </c>
      <c r="N5646" s="71"/>
      <c r="O5646" s="71"/>
      <c r="P5646" s="71"/>
      <c r="Q5646" s="71"/>
      <c r="R5646" s="29"/>
      <c r="S5646" s="29"/>
      <c r="T5646" s="29"/>
      <c r="U5646" s="71"/>
      <c r="V5646" s="29"/>
      <c r="W5646" s="60"/>
      <c r="Y5646" t="s">
        <v>40</v>
      </c>
      <c r="AA5646">
        <v>29117</v>
      </c>
      <c r="AB5646" t="b">
        <f>if((W5646=""),false,true)</f>
        <v>0</v>
      </c>
      <c r="AD5646" s="37"/>
    </row>
    <row r="5647" ht="14.25" customHeight="1">
      <c r="A5647" s="38">
        <v>1043</v>
      </c>
      <c r="B5647" s="44" t="s">
        <v>6183</v>
      </c>
      <c r="C5647" s="46" t="s">
        <v>6184</v>
      </c>
      <c r="D5647" s="46" t="s">
        <v>6185</v>
      </c>
      <c r="E5647" s="46" t="s">
        <v>6186</v>
      </c>
      <c r="F5647" s="46" t="s">
        <v>4788</v>
      </c>
      <c r="G5647" s="46" t="s">
        <v>4789</v>
      </c>
      <c r="H5647">
        <v>0.20841771303542</v>
      </c>
      <c r="I5647" t="s">
        <v>37</v>
      </c>
      <c r="K5647" s="47" t="s">
        <v>43</v>
      </c>
      <c r="L5647" s="47" t="s">
        <v>6187</v>
      </c>
      <c r="M5647" t="s">
        <v>39</v>
      </c>
      <c r="N5647" s="71"/>
      <c r="O5647" s="71"/>
      <c r="P5647" s="71"/>
      <c r="Q5647" s="71"/>
      <c r="R5647" s="29"/>
      <c r="S5647" s="29"/>
      <c r="T5647" s="29"/>
      <c r="U5647" s="71"/>
      <c r="V5647" s="29"/>
      <c r="W5647" s="60"/>
      <c r="Y5647" t="s">
        <v>40</v>
      </c>
      <c r="AA5647">
        <v>29117</v>
      </c>
      <c r="AB5647" t="b">
        <f>if((W5647=""),false,true)</f>
        <v>0</v>
      </c>
      <c r="AD5647" s="37"/>
    </row>
    <row r="5648" ht="14.25" customHeight="1">
      <c r="A5648" s="38">
        <v>1043</v>
      </c>
      <c r="B5648" s="44" t="s">
        <v>6183</v>
      </c>
      <c r="C5648" s="46" t="s">
        <v>6184</v>
      </c>
      <c r="D5648" s="46" t="s">
        <v>6185</v>
      </c>
      <c r="E5648" s="46" t="s">
        <v>6186</v>
      </c>
      <c r="F5648" s="46" t="s">
        <v>695</v>
      </c>
      <c r="G5648" s="46" t="s">
        <v>696</v>
      </c>
      <c r="H5648">
        <v>0.00801</v>
      </c>
      <c r="I5648" t="s">
        <v>37</v>
      </c>
      <c r="K5648" s="47" t="s">
        <v>43</v>
      </c>
      <c r="L5648" s="47" t="s">
        <v>6187</v>
      </c>
      <c r="M5648" t="s">
        <v>39</v>
      </c>
      <c r="N5648" s="71"/>
      <c r="O5648" s="71"/>
      <c r="P5648" s="71"/>
      <c r="Q5648" s="71"/>
      <c r="R5648" s="29"/>
      <c r="S5648" s="29"/>
      <c r="T5648" s="29"/>
      <c r="U5648" s="71"/>
      <c r="V5648" s="29"/>
      <c r="W5648" s="60"/>
      <c r="Y5648" t="s">
        <v>40</v>
      </c>
      <c r="AA5648">
        <v>29117</v>
      </c>
      <c r="AB5648" t="b">
        <f>if((W5648=""),false,true)</f>
        <v>0</v>
      </c>
      <c r="AD5648" s="37"/>
    </row>
    <row r="5649" ht="14.25" customHeight="1">
      <c r="A5649" s="38">
        <v>1043</v>
      </c>
      <c r="B5649" s="44" t="s">
        <v>6183</v>
      </c>
      <c r="C5649" s="46" t="s">
        <v>6184</v>
      </c>
      <c r="D5649" s="46" t="s">
        <v>6185</v>
      </c>
      <c r="E5649" s="46" t="s">
        <v>6186</v>
      </c>
      <c r="F5649" s="62" t="s">
        <v>697</v>
      </c>
      <c r="G5649" s="46" t="s">
        <v>698</v>
      </c>
      <c r="H5649">
        <v>0.008885989813072</v>
      </c>
      <c r="I5649" t="s">
        <v>37</v>
      </c>
      <c r="K5649" s="47" t="s">
        <v>43</v>
      </c>
      <c r="L5649" s="47" t="s">
        <v>6187</v>
      </c>
      <c r="M5649" t="s">
        <v>39</v>
      </c>
      <c r="N5649" s="71"/>
      <c r="O5649" s="71"/>
      <c r="P5649" s="71"/>
      <c r="Q5649" s="71"/>
      <c r="R5649" s="29"/>
      <c r="S5649" s="29"/>
      <c r="T5649" s="29"/>
      <c r="U5649" s="71"/>
      <c r="V5649" s="29"/>
      <c r="W5649" s="60"/>
      <c r="Y5649" t="s">
        <v>40</v>
      </c>
      <c r="AA5649">
        <v>29117</v>
      </c>
      <c r="AB5649" t="b">
        <f>if((W5649=""),false,true)</f>
        <v>0</v>
      </c>
      <c r="AD5649" s="37"/>
    </row>
    <row r="5650" ht="14.25" customHeight="1">
      <c r="A5650" s="38">
        <v>1043</v>
      </c>
      <c r="B5650" s="44" t="s">
        <v>6183</v>
      </c>
      <c r="C5650" s="46" t="s">
        <v>6184</v>
      </c>
      <c r="D5650" s="46" t="s">
        <v>6185</v>
      </c>
      <c r="E5650" s="46" t="s">
        <v>6186</v>
      </c>
      <c r="F5650" s="46" t="s">
        <v>699</v>
      </c>
      <c r="G5650" s="46" t="s">
        <v>700</v>
      </c>
      <c r="H5650">
        <v>0.10900111792804</v>
      </c>
      <c r="I5650" t="s">
        <v>37</v>
      </c>
      <c r="K5650" s="47" t="s">
        <v>43</v>
      </c>
      <c r="L5650" s="47" t="s">
        <v>6187</v>
      </c>
      <c r="M5650" t="s">
        <v>39</v>
      </c>
      <c r="N5650" s="71"/>
      <c r="O5650" s="71"/>
      <c r="P5650" s="71"/>
      <c r="Q5650" s="71"/>
      <c r="R5650" s="29"/>
      <c r="S5650" s="29"/>
      <c r="T5650" s="29"/>
      <c r="U5650" s="71"/>
      <c r="V5650" s="29"/>
      <c r="W5650" s="60"/>
      <c r="Y5650" t="s">
        <v>40</v>
      </c>
      <c r="AA5650">
        <v>29117</v>
      </c>
      <c r="AB5650" t="b">
        <f>if((W5650=""),false,true)</f>
        <v>0</v>
      </c>
      <c r="AD5650" s="37"/>
    </row>
    <row r="5651" ht="14.25" customHeight="1">
      <c r="A5651" s="38">
        <v>1043</v>
      </c>
      <c r="B5651" s="44" t="s">
        <v>6183</v>
      </c>
      <c r="C5651" s="46" t="s">
        <v>6184</v>
      </c>
      <c r="D5651" s="46" t="s">
        <v>6185</v>
      </c>
      <c r="E5651" s="46" t="s">
        <v>6186</v>
      </c>
      <c r="F5651" s="46" t="s">
        <v>701</v>
      </c>
      <c r="G5651" s="46" t="s">
        <v>702</v>
      </c>
      <c r="H5651">
        <v>0.00418</v>
      </c>
      <c r="I5651" t="s">
        <v>37</v>
      </c>
      <c r="K5651" s="47" t="s">
        <v>43</v>
      </c>
      <c r="L5651" s="47" t="s">
        <v>6187</v>
      </c>
      <c r="M5651" t="s">
        <v>39</v>
      </c>
      <c r="N5651" s="71"/>
      <c r="O5651" s="71"/>
      <c r="P5651" s="71"/>
      <c r="Q5651" s="71"/>
      <c r="R5651" s="29"/>
      <c r="S5651" s="29"/>
      <c r="T5651" s="29"/>
      <c r="U5651" s="71"/>
      <c r="V5651" s="29"/>
      <c r="W5651" s="60"/>
      <c r="Y5651" t="s">
        <v>40</v>
      </c>
      <c r="AA5651">
        <v>29117</v>
      </c>
      <c r="AB5651" t="b">
        <f>if((W5651=""),false,true)</f>
        <v>0</v>
      </c>
      <c r="AD5651" s="37"/>
    </row>
    <row r="5652" ht="14.25" customHeight="1">
      <c r="A5652" s="38">
        <v>1043</v>
      </c>
      <c r="B5652" s="44" t="s">
        <v>6183</v>
      </c>
      <c r="C5652" s="46" t="s">
        <v>6184</v>
      </c>
      <c r="D5652" s="46" t="s">
        <v>6185</v>
      </c>
      <c r="E5652" s="46" t="s">
        <v>6186</v>
      </c>
      <c r="F5652" s="62" t="s">
        <v>703</v>
      </c>
      <c r="G5652" s="46" t="s">
        <v>704</v>
      </c>
      <c r="H5652">
        <v>0.024807399700237</v>
      </c>
      <c r="I5652" t="s">
        <v>37</v>
      </c>
      <c r="K5652" s="47" t="s">
        <v>43</v>
      </c>
      <c r="L5652" s="47" t="s">
        <v>6187</v>
      </c>
      <c r="M5652" t="s">
        <v>39</v>
      </c>
      <c r="N5652" s="71"/>
      <c r="O5652" s="71"/>
      <c r="P5652" s="71"/>
      <c r="Q5652" s="71"/>
      <c r="R5652" s="29"/>
      <c r="S5652" s="29"/>
      <c r="T5652" s="29"/>
      <c r="U5652" s="71"/>
      <c r="V5652" s="29"/>
      <c r="W5652" s="60"/>
      <c r="Y5652" t="s">
        <v>40</v>
      </c>
      <c r="AA5652">
        <v>29117</v>
      </c>
      <c r="AB5652" t="b">
        <f>if((W5652=""),false,true)</f>
        <v>0</v>
      </c>
      <c r="AD5652" s="37"/>
    </row>
    <row r="5653" ht="14.25" customHeight="1">
      <c r="A5653" s="38">
        <v>1043</v>
      </c>
      <c r="B5653" s="44" t="s">
        <v>6183</v>
      </c>
      <c r="C5653" s="46" t="s">
        <v>6184</v>
      </c>
      <c r="D5653" s="46" t="s">
        <v>6185</v>
      </c>
      <c r="E5653" s="46" t="s">
        <v>6186</v>
      </c>
      <c r="F5653" s="46" t="s">
        <v>429</v>
      </c>
      <c r="G5653" s="46" t="s">
        <v>590</v>
      </c>
      <c r="H5653">
        <v>0.089670151052607</v>
      </c>
      <c r="I5653" t="s">
        <v>37</v>
      </c>
      <c r="K5653" s="47" t="s">
        <v>43</v>
      </c>
      <c r="L5653" s="47" t="s">
        <v>6187</v>
      </c>
      <c r="M5653" t="s">
        <v>39</v>
      </c>
      <c r="N5653" s="71"/>
      <c r="O5653" s="71"/>
      <c r="P5653" s="71"/>
      <c r="Q5653" s="71"/>
      <c r="R5653" s="29"/>
      <c r="S5653" s="29"/>
      <c r="T5653" s="29"/>
      <c r="U5653" s="71"/>
      <c r="V5653" s="29"/>
      <c r="W5653" s="60"/>
      <c r="Y5653" t="s">
        <v>40</v>
      </c>
      <c r="AA5653">
        <v>29117</v>
      </c>
      <c r="AB5653" t="b">
        <f>if((W5653=""),false,true)</f>
        <v>0</v>
      </c>
      <c r="AD5653" s="37"/>
    </row>
    <row r="5654" ht="14.25" customHeight="1">
      <c r="A5654" s="38">
        <v>1043</v>
      </c>
      <c r="B5654" s="44" t="s">
        <v>6183</v>
      </c>
      <c r="C5654" s="46" t="s">
        <v>6184</v>
      </c>
      <c r="D5654" s="46" t="s">
        <v>6185</v>
      </c>
      <c r="E5654" s="46" t="s">
        <v>6186</v>
      </c>
      <c r="F5654" s="46" t="s">
        <v>591</v>
      </c>
      <c r="G5654" s="46" t="s">
        <v>592</v>
      </c>
      <c r="H5654">
        <v>0.43875951822569</v>
      </c>
      <c r="I5654" t="s">
        <v>37</v>
      </c>
      <c r="K5654" s="47" t="s">
        <v>43</v>
      </c>
      <c r="L5654" s="47" t="s">
        <v>6187</v>
      </c>
      <c r="M5654" t="s">
        <v>39</v>
      </c>
      <c r="N5654" s="71"/>
      <c r="O5654" s="71"/>
      <c r="P5654" s="71"/>
      <c r="Q5654" s="71"/>
      <c r="R5654" s="29"/>
      <c r="S5654" s="29"/>
      <c r="T5654" s="29"/>
      <c r="U5654" s="71"/>
      <c r="V5654" s="29"/>
      <c r="W5654" s="60"/>
      <c r="Y5654" t="s">
        <v>40</v>
      </c>
      <c r="AA5654">
        <v>29117</v>
      </c>
      <c r="AB5654" t="b">
        <f>if((W5654=""),false,true)</f>
        <v>0</v>
      </c>
      <c r="AD5654" s="37"/>
    </row>
    <row r="5655" ht="14.25" customHeight="1">
      <c r="A5655" s="38">
        <v>1043</v>
      </c>
      <c r="B5655" s="44" t="s">
        <v>6183</v>
      </c>
      <c r="C5655" s="46" t="s">
        <v>6184</v>
      </c>
      <c r="D5655" s="46" t="s">
        <v>6185</v>
      </c>
      <c r="E5655" s="46" t="s">
        <v>6186</v>
      </c>
      <c r="F5655" s="46" t="s">
        <v>711</v>
      </c>
      <c r="G5655" s="46" t="s">
        <v>712</v>
      </c>
      <c r="H5655">
        <v>0.00402</v>
      </c>
      <c r="I5655" t="s">
        <v>37</v>
      </c>
      <c r="K5655" s="47" t="s">
        <v>43</v>
      </c>
      <c r="L5655" s="47" t="s">
        <v>6187</v>
      </c>
      <c r="M5655" t="s">
        <v>39</v>
      </c>
      <c r="N5655" s="71"/>
      <c r="O5655" s="71"/>
      <c r="P5655" s="71"/>
      <c r="Q5655" s="71"/>
      <c r="R5655" s="29"/>
      <c r="S5655" s="29"/>
      <c r="T5655" s="29"/>
      <c r="U5655" s="71"/>
      <c r="V5655" s="29"/>
      <c r="W5655" s="60"/>
      <c r="Y5655" t="s">
        <v>40</v>
      </c>
      <c r="AA5655">
        <v>29117</v>
      </c>
      <c r="AB5655" t="b">
        <f>if((W5655=""),false,true)</f>
        <v>0</v>
      </c>
      <c r="AD5655" s="37"/>
    </row>
    <row r="5656" ht="14.25" customHeight="1">
      <c r="A5656" s="38">
        <v>1043</v>
      </c>
      <c r="B5656" s="44" t="s">
        <v>6183</v>
      </c>
      <c r="C5656" s="46" t="s">
        <v>6184</v>
      </c>
      <c r="D5656" s="46" t="s">
        <v>6185</v>
      </c>
      <c r="E5656" s="46" t="s">
        <v>6186</v>
      </c>
      <c r="F5656" s="46" t="s">
        <v>713</v>
      </c>
      <c r="G5656" s="46" t="s">
        <v>714</v>
      </c>
      <c r="H5656">
        <v>0.0048</v>
      </c>
      <c r="I5656" t="s">
        <v>37</v>
      </c>
      <c r="K5656" s="47" t="s">
        <v>43</v>
      </c>
      <c r="L5656" s="47" t="s">
        <v>6187</v>
      </c>
      <c r="M5656" t="s">
        <v>39</v>
      </c>
      <c r="N5656" s="71"/>
      <c r="O5656" s="71"/>
      <c r="P5656" s="71"/>
      <c r="Q5656" s="71"/>
      <c r="R5656" s="29"/>
      <c r="S5656" s="29"/>
      <c r="T5656" s="29"/>
      <c r="U5656" s="71"/>
      <c r="V5656" s="29"/>
      <c r="W5656" s="60"/>
      <c r="Y5656" t="s">
        <v>40</v>
      </c>
      <c r="AA5656">
        <v>29117</v>
      </c>
      <c r="AB5656" t="b">
        <f>if((W5656=""),false,true)</f>
        <v>0</v>
      </c>
      <c r="AD5656" s="37"/>
    </row>
    <row r="5657" ht="14.25" customHeight="1">
      <c r="A5657" s="38">
        <v>1043</v>
      </c>
      <c r="B5657" s="44" t="s">
        <v>6183</v>
      </c>
      <c r="C5657" s="46" t="s">
        <v>6184</v>
      </c>
      <c r="D5657" s="46" t="s">
        <v>6185</v>
      </c>
      <c r="E5657" s="46" t="s">
        <v>6186</v>
      </c>
      <c r="F5657" s="46" t="s">
        <v>715</v>
      </c>
      <c r="G5657" s="46" t="s">
        <v>716</v>
      </c>
      <c r="H5657">
        <v>0.00398</v>
      </c>
      <c r="I5657" t="s">
        <v>37</v>
      </c>
      <c r="K5657" s="47" t="s">
        <v>43</v>
      </c>
      <c r="L5657" s="47" t="s">
        <v>6187</v>
      </c>
      <c r="M5657" t="s">
        <v>39</v>
      </c>
      <c r="N5657" s="71"/>
      <c r="O5657" s="71"/>
      <c r="P5657" s="71"/>
      <c r="Q5657" s="71"/>
      <c r="R5657" s="29"/>
      <c r="S5657" s="29"/>
      <c r="T5657" s="29"/>
      <c r="U5657" s="71"/>
      <c r="V5657" s="29"/>
      <c r="W5657" s="60"/>
      <c r="Y5657" t="s">
        <v>40</v>
      </c>
      <c r="AA5657">
        <v>29117</v>
      </c>
      <c r="AB5657" t="b">
        <f>if((W5657=""),false,true)</f>
        <v>0</v>
      </c>
      <c r="AD5657" s="37"/>
    </row>
    <row r="5658" ht="14.25" customHeight="1">
      <c r="A5658" s="38">
        <v>1043</v>
      </c>
      <c r="B5658" s="44" t="s">
        <v>6183</v>
      </c>
      <c r="C5658" s="46" t="s">
        <v>6184</v>
      </c>
      <c r="D5658" s="46" t="s">
        <v>6185</v>
      </c>
      <c r="E5658" s="46" t="s">
        <v>6186</v>
      </c>
      <c r="F5658" s="46" t="s">
        <v>434</v>
      </c>
      <c r="G5658" s="46" t="s">
        <v>593</v>
      </c>
      <c r="H5658">
        <v>0.11367083669774</v>
      </c>
      <c r="I5658" t="s">
        <v>37</v>
      </c>
      <c r="K5658" s="47" t="s">
        <v>43</v>
      </c>
      <c r="L5658" s="47" t="s">
        <v>6187</v>
      </c>
      <c r="M5658" t="s">
        <v>39</v>
      </c>
      <c r="N5658" s="71"/>
      <c r="O5658" s="71"/>
      <c r="P5658" s="71"/>
      <c r="Q5658" s="71"/>
      <c r="R5658" s="29"/>
      <c r="S5658" s="29"/>
      <c r="T5658" s="29"/>
      <c r="U5658" s="71"/>
      <c r="V5658" s="29"/>
      <c r="W5658" s="60"/>
      <c r="Y5658" t="s">
        <v>40</v>
      </c>
      <c r="AA5658">
        <v>29117</v>
      </c>
      <c r="AB5658" t="b">
        <f>if((W5658=""),false,true)</f>
        <v>0</v>
      </c>
      <c r="AD5658" s="37"/>
    </row>
    <row r="5659" ht="14.25" customHeight="1">
      <c r="A5659" s="38">
        <v>1043</v>
      </c>
      <c r="B5659" s="44" t="s">
        <v>6183</v>
      </c>
      <c r="C5659" s="46" t="s">
        <v>6184</v>
      </c>
      <c r="D5659" s="46" t="s">
        <v>6185</v>
      </c>
      <c r="E5659" s="46" t="s">
        <v>6186</v>
      </c>
      <c r="F5659" s="46" t="s">
        <v>992</v>
      </c>
      <c r="G5659" s="46" t="s">
        <v>993</v>
      </c>
      <c r="H5659">
        <v>0.57665581803548</v>
      </c>
      <c r="I5659" t="s">
        <v>37</v>
      </c>
      <c r="K5659" s="47" t="s">
        <v>43</v>
      </c>
      <c r="L5659" s="47" t="s">
        <v>6187</v>
      </c>
      <c r="M5659" t="s">
        <v>39</v>
      </c>
      <c r="N5659" s="71"/>
      <c r="O5659" s="71"/>
      <c r="P5659" s="71"/>
      <c r="Q5659" s="71"/>
      <c r="R5659" s="29"/>
      <c r="S5659" s="29"/>
      <c r="T5659" s="29"/>
      <c r="U5659" s="71"/>
      <c r="V5659" s="29"/>
      <c r="W5659" s="60"/>
      <c r="Y5659" t="s">
        <v>40</v>
      </c>
      <c r="AA5659">
        <v>29117</v>
      </c>
      <c r="AB5659" t="b">
        <f>if((W5659=""),false,true)</f>
        <v>0</v>
      </c>
      <c r="AD5659" s="37"/>
    </row>
    <row r="5660" ht="14.25" customHeight="1">
      <c r="A5660" s="38">
        <v>1043</v>
      </c>
      <c r="B5660" s="44" t="s">
        <v>6183</v>
      </c>
      <c r="C5660" s="46" t="s">
        <v>6184</v>
      </c>
      <c r="D5660" s="46" t="s">
        <v>6185</v>
      </c>
      <c r="E5660" s="46" t="s">
        <v>6186</v>
      </c>
      <c r="F5660" s="46" t="s">
        <v>719</v>
      </c>
      <c r="G5660" s="46" t="s">
        <v>720</v>
      </c>
      <c r="H5660">
        <v>0.078974160175615</v>
      </c>
      <c r="I5660" t="s">
        <v>37</v>
      </c>
      <c r="K5660" s="47" t="s">
        <v>43</v>
      </c>
      <c r="L5660" s="47" t="s">
        <v>6187</v>
      </c>
      <c r="M5660" t="s">
        <v>39</v>
      </c>
      <c r="N5660" s="71"/>
      <c r="O5660" s="71"/>
      <c r="P5660" s="71"/>
      <c r="Q5660" s="71"/>
      <c r="R5660" s="29"/>
      <c r="S5660" s="29"/>
      <c r="T5660" s="29"/>
      <c r="U5660" s="71"/>
      <c r="V5660" s="29"/>
      <c r="W5660" s="60"/>
      <c r="Y5660" t="s">
        <v>40</v>
      </c>
      <c r="AA5660">
        <v>29117</v>
      </c>
      <c r="AB5660" t="b">
        <f>if((W5660=""),false,true)</f>
        <v>0</v>
      </c>
      <c r="AD5660" s="37"/>
    </row>
    <row r="5661" ht="14.25" customHeight="1">
      <c r="A5661" s="38">
        <v>1043</v>
      </c>
      <c r="B5661" s="44" t="s">
        <v>6183</v>
      </c>
      <c r="C5661" s="46" t="s">
        <v>6184</v>
      </c>
      <c r="D5661" s="46" t="s">
        <v>6185</v>
      </c>
      <c r="E5661" s="46" t="s">
        <v>6186</v>
      </c>
      <c r="F5661" s="46" t="s">
        <v>721</v>
      </c>
      <c r="G5661" s="46" t="s">
        <v>722</v>
      </c>
      <c r="H5661">
        <v>0.006982650818386</v>
      </c>
      <c r="I5661" t="s">
        <v>37</v>
      </c>
      <c r="K5661" s="47" t="s">
        <v>43</v>
      </c>
      <c r="L5661" s="47" t="s">
        <v>6187</v>
      </c>
      <c r="M5661" t="s">
        <v>39</v>
      </c>
      <c r="N5661" s="71"/>
      <c r="O5661" s="71"/>
      <c r="P5661" s="71"/>
      <c r="Q5661" s="71"/>
      <c r="R5661" s="29"/>
      <c r="S5661" s="29"/>
      <c r="T5661" s="29"/>
      <c r="U5661" s="71"/>
      <c r="V5661" s="29"/>
      <c r="W5661" s="60"/>
      <c r="Y5661" t="s">
        <v>40</v>
      </c>
      <c r="AA5661">
        <v>29117</v>
      </c>
      <c r="AB5661" t="b">
        <f>if((W5661=""),false,true)</f>
        <v>0</v>
      </c>
      <c r="AD5661" s="37"/>
    </row>
    <row r="5662" ht="14.25" customHeight="1">
      <c r="A5662" s="38">
        <v>1043</v>
      </c>
      <c r="B5662" s="44" t="s">
        <v>6183</v>
      </c>
      <c r="C5662" s="46" t="s">
        <v>6184</v>
      </c>
      <c r="D5662" s="46" t="s">
        <v>6185</v>
      </c>
      <c r="E5662" s="46" t="s">
        <v>6186</v>
      </c>
      <c r="F5662" s="46" t="s">
        <v>723</v>
      </c>
      <c r="G5662" s="46" t="s">
        <v>724</v>
      </c>
      <c r="H5662">
        <v>0.00414</v>
      </c>
      <c r="I5662" t="s">
        <v>37</v>
      </c>
      <c r="K5662" s="47" t="s">
        <v>43</v>
      </c>
      <c r="L5662" s="47" t="s">
        <v>6187</v>
      </c>
      <c r="M5662" t="s">
        <v>39</v>
      </c>
      <c r="N5662" s="71"/>
      <c r="O5662" s="71"/>
      <c r="P5662" s="71"/>
      <c r="Q5662" s="71"/>
      <c r="R5662" s="29"/>
      <c r="S5662" s="29"/>
      <c r="T5662" s="29"/>
      <c r="U5662" s="71"/>
      <c r="V5662" s="29"/>
      <c r="W5662" s="60"/>
      <c r="Y5662" t="s">
        <v>40</v>
      </c>
      <c r="AA5662">
        <v>29117</v>
      </c>
      <c r="AB5662" t="b">
        <f>if((W5662=""),false,true)</f>
        <v>0</v>
      </c>
      <c r="AD5662" s="37"/>
    </row>
    <row r="5663" ht="14.25" customHeight="1">
      <c r="A5663" s="38">
        <v>1043</v>
      </c>
      <c r="B5663" s="44" t="s">
        <v>6183</v>
      </c>
      <c r="C5663" s="46" t="s">
        <v>6184</v>
      </c>
      <c r="D5663" s="46" t="s">
        <v>6185</v>
      </c>
      <c r="E5663" s="46" t="s">
        <v>6186</v>
      </c>
      <c r="F5663" s="46" t="s">
        <v>725</v>
      </c>
      <c r="G5663" s="46" t="s">
        <v>726</v>
      </c>
      <c r="H5663">
        <v>0.00411</v>
      </c>
      <c r="I5663" t="s">
        <v>37</v>
      </c>
      <c r="K5663" s="47" t="s">
        <v>43</v>
      </c>
      <c r="L5663" s="47" t="s">
        <v>6187</v>
      </c>
      <c r="M5663" t="s">
        <v>39</v>
      </c>
      <c r="N5663" s="71"/>
      <c r="O5663" s="71"/>
      <c r="P5663" s="71"/>
      <c r="Q5663" s="71"/>
      <c r="R5663" s="29"/>
      <c r="S5663" s="29"/>
      <c r="T5663" s="29"/>
      <c r="U5663" s="71"/>
      <c r="V5663" s="29"/>
      <c r="W5663" s="60"/>
      <c r="Y5663" t="s">
        <v>40</v>
      </c>
      <c r="AA5663">
        <v>29117</v>
      </c>
      <c r="AB5663" t="b">
        <f>if((W5663=""),false,true)</f>
        <v>0</v>
      </c>
      <c r="AD5663" s="37"/>
    </row>
    <row r="5664" ht="14.25" customHeight="1">
      <c r="A5664" s="38">
        <v>1043</v>
      </c>
      <c r="B5664" s="44" t="s">
        <v>6183</v>
      </c>
      <c r="C5664" s="46" t="s">
        <v>6184</v>
      </c>
      <c r="D5664" s="46" t="s">
        <v>6185</v>
      </c>
      <c r="E5664" s="46" t="s">
        <v>6186</v>
      </c>
      <c r="F5664" s="62" t="s">
        <v>4484</v>
      </c>
      <c r="G5664" s="46" t="s">
        <v>4485</v>
      </c>
      <c r="H5664">
        <v>0.003692020887322</v>
      </c>
      <c r="I5664" t="s">
        <v>37</v>
      </c>
      <c r="K5664" s="47" t="s">
        <v>43</v>
      </c>
      <c r="L5664" s="47" t="s">
        <v>6187</v>
      </c>
      <c r="M5664" t="s">
        <v>39</v>
      </c>
      <c r="N5664" s="71"/>
      <c r="O5664" s="71"/>
      <c r="P5664" s="71"/>
      <c r="Q5664" s="71"/>
      <c r="R5664" s="29"/>
      <c r="S5664" s="29"/>
      <c r="T5664" s="29"/>
      <c r="U5664" s="71"/>
      <c r="V5664" s="29"/>
      <c r="W5664" s="60"/>
      <c r="Y5664" t="s">
        <v>40</v>
      </c>
      <c r="AA5664">
        <v>29117</v>
      </c>
      <c r="AB5664" t="b">
        <f>if((W5664=""),false,true)</f>
        <v>0</v>
      </c>
      <c r="AD5664" s="37"/>
    </row>
    <row r="5665" ht="14.25" customHeight="1">
      <c r="A5665" s="38">
        <v>1043</v>
      </c>
      <c r="B5665" s="44" t="s">
        <v>6183</v>
      </c>
      <c r="C5665" s="46" t="s">
        <v>6184</v>
      </c>
      <c r="D5665" s="46" t="s">
        <v>6185</v>
      </c>
      <c r="E5665" s="46" t="s">
        <v>6186</v>
      </c>
      <c r="F5665" s="46" t="s">
        <v>729</v>
      </c>
      <c r="G5665" s="46" t="s">
        <v>730</v>
      </c>
      <c r="H5665">
        <v>0.00299</v>
      </c>
      <c r="I5665" t="s">
        <v>37</v>
      </c>
      <c r="K5665" s="47" t="s">
        <v>43</v>
      </c>
      <c r="L5665" s="47" t="s">
        <v>6187</v>
      </c>
      <c r="M5665" t="s">
        <v>39</v>
      </c>
      <c r="N5665" s="71"/>
      <c r="O5665" s="71"/>
      <c r="P5665" s="71"/>
      <c r="Q5665" s="71"/>
      <c r="R5665" s="29"/>
      <c r="S5665" s="29"/>
      <c r="T5665" s="29"/>
      <c r="U5665" s="71"/>
      <c r="V5665" s="29"/>
      <c r="W5665" s="60"/>
      <c r="Y5665" t="s">
        <v>40</v>
      </c>
      <c r="AA5665">
        <v>29117</v>
      </c>
      <c r="AB5665" t="b">
        <f>if((W5665=""),false,true)</f>
        <v>0</v>
      </c>
      <c r="AD5665" s="37"/>
    </row>
    <row r="5666" ht="14.25" customHeight="1">
      <c r="A5666" s="38">
        <v>1043</v>
      </c>
      <c r="B5666" s="44" t="s">
        <v>6183</v>
      </c>
      <c r="C5666" s="46" t="s">
        <v>6184</v>
      </c>
      <c r="D5666" s="46" t="s">
        <v>6185</v>
      </c>
      <c r="E5666" s="46" t="s">
        <v>6186</v>
      </c>
      <c r="F5666" s="46" t="s">
        <v>238</v>
      </c>
      <c r="G5666" s="46" t="s">
        <v>1365</v>
      </c>
      <c r="H5666">
        <v>1.1676597129078</v>
      </c>
      <c r="I5666" t="s">
        <v>37</v>
      </c>
      <c r="K5666" s="47" t="s">
        <v>43</v>
      </c>
      <c r="L5666" s="47" t="s">
        <v>6187</v>
      </c>
      <c r="M5666" t="s">
        <v>39</v>
      </c>
      <c r="N5666" s="71"/>
      <c r="O5666" s="71"/>
      <c r="P5666" s="71"/>
      <c r="Q5666" s="71"/>
      <c r="R5666" s="29"/>
      <c r="S5666" s="29"/>
      <c r="T5666" s="29"/>
      <c r="U5666" s="71"/>
      <c r="V5666" s="29"/>
      <c r="W5666" s="60"/>
      <c r="Y5666" t="s">
        <v>40</v>
      </c>
      <c r="AA5666">
        <v>29117</v>
      </c>
      <c r="AB5666" t="b">
        <f>if((W5666=""),false,true)</f>
        <v>0</v>
      </c>
      <c r="AD5666" s="37"/>
    </row>
    <row r="5667" ht="14.25" customHeight="1">
      <c r="A5667" s="38">
        <v>1043</v>
      </c>
      <c r="B5667" s="44" t="s">
        <v>6183</v>
      </c>
      <c r="C5667" s="46" t="s">
        <v>6184</v>
      </c>
      <c r="D5667" s="46" t="s">
        <v>6185</v>
      </c>
      <c r="E5667" s="46" t="s">
        <v>6186</v>
      </c>
      <c r="F5667" s="62" t="s">
        <v>48</v>
      </c>
      <c r="G5667" s="46" t="s">
        <v>49</v>
      </c>
      <c r="H5667">
        <v>0.0002271</v>
      </c>
      <c r="I5667" t="s">
        <v>37</v>
      </c>
      <c r="K5667" s="47" t="s">
        <v>43</v>
      </c>
      <c r="L5667" s="47" t="s">
        <v>6187</v>
      </c>
      <c r="M5667" t="s">
        <v>39</v>
      </c>
      <c r="N5667" s="71"/>
      <c r="O5667" s="71"/>
      <c r="P5667" s="71"/>
      <c r="Q5667" s="71"/>
      <c r="R5667" s="29"/>
      <c r="S5667" s="29"/>
      <c r="T5667" s="29"/>
      <c r="U5667" s="71"/>
      <c r="V5667" s="29"/>
      <c r="W5667" s="60"/>
      <c r="Y5667" t="s">
        <v>40</v>
      </c>
      <c r="AA5667">
        <v>29117</v>
      </c>
      <c r="AB5667" t="b">
        <f>if((W5667=""),false,true)</f>
        <v>0</v>
      </c>
      <c r="AD5667" s="37"/>
    </row>
    <row r="5668" ht="14.25" customHeight="1">
      <c r="A5668" s="38">
        <v>1053</v>
      </c>
      <c r="B5668" s="46" t="s">
        <v>2009</v>
      </c>
      <c r="C5668" s="46" t="s">
        <v>1115</v>
      </c>
      <c r="D5668" s="11" t="s">
        <v>6185</v>
      </c>
      <c r="E5668" s="11" t="s">
        <v>6186</v>
      </c>
      <c r="F5668" s="11" t="s">
        <v>1646</v>
      </c>
      <c r="G5668" s="7" t="s">
        <v>1961</v>
      </c>
      <c r="H5668">
        <v>0.22717587433673</v>
      </c>
      <c r="I5668" t="s">
        <v>37</v>
      </c>
      <c r="K5668" s="47"/>
      <c r="L5668" s="47" t="s">
        <v>2010</v>
      </c>
      <c r="M5668" t="s">
        <v>39</v>
      </c>
      <c r="N5668" s="71"/>
      <c r="O5668" s="71"/>
      <c r="P5668" s="71"/>
      <c r="Q5668" s="71"/>
      <c r="R5668" s="29"/>
      <c r="S5668" s="29"/>
      <c r="T5668" s="29"/>
      <c r="U5668" s="71"/>
      <c r="V5668" s="29"/>
      <c r="W5668" s="60"/>
      <c r="Y5668" t="s">
        <v>40</v>
      </c>
      <c r="AA5668">
        <v>29117</v>
      </c>
      <c r="AB5668" t="b">
        <f>if((W5668=""),false,true)</f>
        <v>0</v>
      </c>
      <c r="AD5668" s="37"/>
    </row>
    <row r="5669" ht="14.25" customHeight="1">
      <c r="A5669" s="38">
        <v>1053</v>
      </c>
      <c r="B5669" s="46" t="s">
        <v>2009</v>
      </c>
      <c r="C5669" s="46" t="s">
        <v>1115</v>
      </c>
      <c r="D5669" s="11" t="s">
        <v>6185</v>
      </c>
      <c r="E5669" s="11" t="s">
        <v>6186</v>
      </c>
      <c r="F5669" s="11" t="s">
        <v>1962</v>
      </c>
      <c r="G5669" s="7" t="s">
        <v>1963</v>
      </c>
      <c r="H5669">
        <v>0.30148769619392</v>
      </c>
      <c r="I5669" t="s">
        <v>37</v>
      </c>
      <c r="K5669" s="47"/>
      <c r="L5669" s="47" t="s">
        <v>2010</v>
      </c>
      <c r="M5669" t="s">
        <v>39</v>
      </c>
      <c r="N5669" s="71"/>
      <c r="O5669" s="71"/>
      <c r="P5669" s="71"/>
      <c r="Q5669" s="71"/>
      <c r="R5669" s="29"/>
      <c r="S5669" s="29"/>
      <c r="T5669" s="29"/>
      <c r="U5669" s="71"/>
      <c r="V5669" s="29"/>
      <c r="W5669" s="60"/>
      <c r="Y5669" t="s">
        <v>40</v>
      </c>
      <c r="AA5669">
        <v>29117</v>
      </c>
      <c r="AB5669" t="b">
        <f>if((W5669=""),false,true)</f>
        <v>0</v>
      </c>
      <c r="AD5669" s="37"/>
    </row>
    <row r="5670" ht="14.25" customHeight="1">
      <c r="A5670" s="38">
        <v>1053</v>
      </c>
      <c r="B5670" s="46" t="s">
        <v>2009</v>
      </c>
      <c r="C5670" s="46" t="s">
        <v>1115</v>
      </c>
      <c r="D5670" s="11" t="s">
        <v>6185</v>
      </c>
      <c r="E5670" s="11" t="s">
        <v>6186</v>
      </c>
      <c r="F5670" s="11" t="s">
        <v>1964</v>
      </c>
      <c r="G5670" s="7" t="s">
        <v>1965</v>
      </c>
      <c r="H5670">
        <v>0.21721015172496</v>
      </c>
      <c r="I5670" t="s">
        <v>37</v>
      </c>
      <c r="K5670" s="47"/>
      <c r="L5670" s="47" t="s">
        <v>2010</v>
      </c>
      <c r="M5670" t="s">
        <v>39</v>
      </c>
      <c r="N5670" s="71"/>
      <c r="O5670" s="71"/>
      <c r="P5670" s="71"/>
      <c r="Q5670" s="71"/>
      <c r="R5670" s="29"/>
      <c r="S5670" s="29"/>
      <c r="T5670" s="29"/>
      <c r="U5670" s="71"/>
      <c r="V5670" s="29"/>
      <c r="W5670" s="60"/>
      <c r="Y5670" t="s">
        <v>40</v>
      </c>
      <c r="AA5670">
        <v>29117</v>
      </c>
      <c r="AB5670" t="b">
        <f>if((W5670=""),false,true)</f>
        <v>0</v>
      </c>
      <c r="AD5670" s="37"/>
    </row>
    <row r="5671" ht="14.25" customHeight="1">
      <c r="A5671" s="38">
        <v>1053</v>
      </c>
      <c r="B5671" s="46" t="s">
        <v>2009</v>
      </c>
      <c r="C5671" s="46" t="s">
        <v>1115</v>
      </c>
      <c r="D5671" s="11" t="s">
        <v>6185</v>
      </c>
      <c r="E5671" s="11" t="s">
        <v>6186</v>
      </c>
      <c r="F5671" s="11" t="s">
        <v>1966</v>
      </c>
      <c r="G5671" s="7" t="s">
        <v>1967</v>
      </c>
      <c r="H5671">
        <v>0.22501410072972</v>
      </c>
      <c r="I5671" t="s">
        <v>37</v>
      </c>
      <c r="K5671" s="47"/>
      <c r="L5671" s="47" t="s">
        <v>2010</v>
      </c>
      <c r="M5671" t="s">
        <v>39</v>
      </c>
      <c r="N5671" s="71"/>
      <c r="O5671" s="71"/>
      <c r="P5671" s="71"/>
      <c r="Q5671" s="71"/>
      <c r="R5671" s="29"/>
      <c r="S5671" s="29"/>
      <c r="T5671" s="29"/>
      <c r="U5671" s="71"/>
      <c r="V5671" s="29"/>
      <c r="W5671" s="60"/>
      <c r="Y5671" t="s">
        <v>40</v>
      </c>
      <c r="AA5671">
        <v>29117</v>
      </c>
      <c r="AB5671" t="b">
        <f>if((W5671=""),false,true)</f>
        <v>0</v>
      </c>
      <c r="AD5671" s="37"/>
    </row>
    <row r="5672" ht="14.25" customHeight="1">
      <c r="A5672" s="38">
        <v>1066</v>
      </c>
      <c r="B5672" s="46" t="s">
        <v>4766</v>
      </c>
      <c r="C5672" s="46" t="s">
        <v>1115</v>
      </c>
      <c r="D5672" s="11" t="s">
        <v>6185</v>
      </c>
      <c r="E5672" s="11" t="s">
        <v>6186</v>
      </c>
      <c r="F5672" s="11" t="s">
        <v>1951</v>
      </c>
      <c r="G5672" s="7" t="s">
        <v>2966</v>
      </c>
      <c r="H5672" s="21">
        <v>0.8128</v>
      </c>
      <c r="I5672" t="s">
        <v>37</v>
      </c>
      <c r="K5672" s="47"/>
      <c r="L5672" s="47" t="s">
        <v>4767</v>
      </c>
      <c r="M5672" t="s">
        <v>39</v>
      </c>
      <c r="N5672" s="71"/>
      <c r="O5672" s="71"/>
      <c r="P5672" s="71"/>
      <c r="Q5672" s="71"/>
      <c r="R5672" s="29"/>
      <c r="S5672" s="29"/>
      <c r="T5672" s="29"/>
      <c r="U5672" s="71"/>
      <c r="V5672" s="29"/>
      <c r="W5672" s="60"/>
      <c r="Y5672" t="s">
        <v>40</v>
      </c>
      <c r="AA5672">
        <v>29117</v>
      </c>
      <c r="AB5672" t="b">
        <f>if((W5672=""),false,true)</f>
        <v>0</v>
      </c>
      <c r="AD5672" s="37"/>
    </row>
    <row r="5673" ht="14.25" customHeight="1">
      <c r="A5673" s="38">
        <v>77</v>
      </c>
      <c r="B5673" s="44" t="s">
        <v>1684</v>
      </c>
      <c r="C5673" s="46" t="s">
        <v>6188</v>
      </c>
      <c r="D5673" s="46" t="s">
        <v>6189</v>
      </c>
      <c r="E5673" s="46" t="s">
        <v>6190</v>
      </c>
      <c r="F5673" s="41" t="s">
        <v>434</v>
      </c>
      <c r="G5673" s="41" t="s">
        <v>435</v>
      </c>
      <c r="H5673" s="65">
        <v>1.36</v>
      </c>
      <c r="I5673" t="s">
        <v>431</v>
      </c>
      <c r="K5673" s="46"/>
      <c r="L5673" s="46" t="s">
        <v>6191</v>
      </c>
      <c r="M5673" s="12" t="s">
        <v>583</v>
      </c>
      <c r="N5673" s="40"/>
      <c r="O5673" s="40"/>
      <c r="P5673" s="40"/>
      <c r="Q5673" s="40"/>
      <c r="R5673" s="39"/>
      <c r="S5673" s="39"/>
      <c r="T5673" s="39"/>
      <c r="U5673" s="40"/>
      <c r="V5673" s="39"/>
      <c r="W5673" s="69"/>
      <c r="Y5673" t="s">
        <v>40</v>
      </c>
      <c r="AA5673">
        <v>8030</v>
      </c>
      <c r="AB5673" t="b">
        <f>if((W5673=""),false,true)</f>
        <v>0</v>
      </c>
      <c r="AD5673" s="8"/>
    </row>
    <row r="5674" ht="14.25" customHeight="1">
      <c r="A5674" s="38">
        <v>81</v>
      </c>
      <c r="B5674" s="44" t="s">
        <v>2591</v>
      </c>
      <c r="C5674" s="46" t="s">
        <v>6192</v>
      </c>
      <c r="D5674" s="46" t="s">
        <v>6189</v>
      </c>
      <c r="E5674" s="46" t="s">
        <v>6190</v>
      </c>
      <c r="F5674" s="41" t="s">
        <v>689</v>
      </c>
      <c r="G5674" s="41" t="s">
        <v>762</v>
      </c>
      <c r="H5674" s="65">
        <v>0.46</v>
      </c>
      <c r="I5674" t="s">
        <v>431</v>
      </c>
      <c r="K5674" s="46"/>
      <c r="L5674" s="46" t="str">
        <f>((I5674&amp;A5674)&amp;"-")&amp;B5674</f>
        <v>ONSC81-C</v>
      </c>
      <c r="M5674" t="s">
        <v>583</v>
      </c>
      <c r="N5674" s="40"/>
      <c r="O5674" s="40"/>
      <c r="P5674" s="40"/>
      <c r="Q5674" s="40"/>
      <c r="R5674" s="39"/>
      <c r="S5674" s="39"/>
      <c r="T5674" s="39"/>
      <c r="U5674" s="40"/>
      <c r="V5674" s="39"/>
      <c r="W5674" s="69"/>
      <c r="Y5674" t="s">
        <v>40</v>
      </c>
      <c r="AA5674">
        <v>8030</v>
      </c>
      <c r="AB5674" t="b">
        <f>if((W5674=""),false,true)</f>
        <v>0</v>
      </c>
      <c r="AD5674" s="8"/>
    </row>
    <row r="5675" ht="14.25" customHeight="1">
      <c r="A5675" s="38">
        <v>81</v>
      </c>
      <c r="B5675" s="44" t="s">
        <v>1271</v>
      </c>
      <c r="C5675" s="46" t="s">
        <v>6192</v>
      </c>
      <c r="D5675" s="46" t="s">
        <v>6189</v>
      </c>
      <c r="E5675" s="46" t="s">
        <v>6190</v>
      </c>
      <c r="F5675" s="41" t="s">
        <v>1281</v>
      </c>
      <c r="G5675" s="41" t="s">
        <v>1282</v>
      </c>
      <c r="H5675" s="65">
        <v>2.56</v>
      </c>
      <c r="I5675" t="s">
        <v>431</v>
      </c>
      <c r="K5675" s="46"/>
      <c r="L5675" s="46" t="str">
        <f>((I5675&amp;A5675)&amp;"-")&amp;B5675</f>
        <v>ONSC81-F</v>
      </c>
      <c r="M5675" t="s">
        <v>583</v>
      </c>
      <c r="N5675" s="40"/>
      <c r="O5675" s="40"/>
      <c r="P5675" s="40"/>
      <c r="Q5675" s="40"/>
      <c r="R5675" s="39"/>
      <c r="S5675" s="39"/>
      <c r="T5675" s="39"/>
      <c r="U5675" s="40"/>
      <c r="V5675" s="39"/>
      <c r="W5675" s="69"/>
      <c r="Y5675" t="s">
        <v>40</v>
      </c>
      <c r="AA5675">
        <v>8030</v>
      </c>
      <c r="AB5675" t="b">
        <f>if((W5675=""),false,true)</f>
        <v>0</v>
      </c>
      <c r="AD5675" s="8"/>
    </row>
    <row r="5676" ht="14.25" customHeight="1">
      <c r="A5676" s="38">
        <v>81</v>
      </c>
      <c r="B5676" s="44" t="s">
        <v>3477</v>
      </c>
      <c r="C5676" s="46" t="s">
        <v>6192</v>
      </c>
      <c r="D5676" s="46" t="s">
        <v>6189</v>
      </c>
      <c r="E5676" s="46" t="s">
        <v>6190</v>
      </c>
      <c r="F5676" s="41" t="s">
        <v>429</v>
      </c>
      <c r="G5676" s="41" t="s">
        <v>430</v>
      </c>
      <c r="H5676" s="65">
        <v>1.15</v>
      </c>
      <c r="I5676" t="s">
        <v>431</v>
      </c>
      <c r="K5676" s="46"/>
      <c r="L5676" s="46" t="str">
        <f>((I5676&amp;A5676)&amp;"-")&amp;B5676</f>
        <v>ONSC81-B</v>
      </c>
      <c r="M5676" t="s">
        <v>583</v>
      </c>
      <c r="N5676" s="40"/>
      <c r="O5676" s="40"/>
      <c r="P5676" s="40"/>
      <c r="Q5676" s="40"/>
      <c r="R5676" s="39"/>
      <c r="S5676" s="39"/>
      <c r="T5676" s="39"/>
      <c r="U5676" s="40"/>
      <c r="V5676" s="39"/>
      <c r="W5676" s="69"/>
      <c r="Y5676" t="s">
        <v>40</v>
      </c>
      <c r="AA5676">
        <v>8030</v>
      </c>
      <c r="AB5676" t="b">
        <f>if((W5676=""),false,true)</f>
        <v>0</v>
      </c>
      <c r="AD5676" s="8"/>
    </row>
    <row r="5677" ht="14.25" customHeight="1">
      <c r="A5677" s="38">
        <v>81</v>
      </c>
      <c r="B5677" s="44" t="s">
        <v>3412</v>
      </c>
      <c r="C5677" s="46" t="s">
        <v>6192</v>
      </c>
      <c r="D5677" s="46" t="s">
        <v>6189</v>
      </c>
      <c r="E5677" s="46" t="s">
        <v>6190</v>
      </c>
      <c r="F5677" s="41" t="s">
        <v>434</v>
      </c>
      <c r="G5677" s="41" t="s">
        <v>435</v>
      </c>
      <c r="H5677" s="65">
        <v>1.18</v>
      </c>
      <c r="I5677" t="s">
        <v>431</v>
      </c>
      <c r="K5677" s="46"/>
      <c r="L5677" s="46" t="str">
        <f>((I5677&amp;A5677)&amp;"-")&amp;B5677</f>
        <v>ONSC81-A</v>
      </c>
      <c r="M5677" t="s">
        <v>583</v>
      </c>
      <c r="N5677" s="40"/>
      <c r="O5677" s="40"/>
      <c r="P5677" s="40"/>
      <c r="Q5677" s="40"/>
      <c r="R5677" s="39"/>
      <c r="S5677" s="39"/>
      <c r="T5677" s="39"/>
      <c r="U5677" s="40"/>
      <c r="V5677" s="39"/>
      <c r="W5677" s="69"/>
      <c r="Y5677" t="s">
        <v>40</v>
      </c>
      <c r="AA5677">
        <v>8030</v>
      </c>
      <c r="AB5677" t="b">
        <f>if((W5677=""),false,true)</f>
        <v>0</v>
      </c>
      <c r="AD5677" s="8"/>
    </row>
    <row r="5678" ht="14.25" customHeight="1">
      <c r="A5678" s="38">
        <v>81</v>
      </c>
      <c r="B5678" s="44" t="s">
        <v>2666</v>
      </c>
      <c r="C5678" s="46" t="s">
        <v>6192</v>
      </c>
      <c r="D5678" s="46" t="s">
        <v>6189</v>
      </c>
      <c r="E5678" s="46" t="s">
        <v>6190</v>
      </c>
      <c r="F5678" s="41" t="s">
        <v>238</v>
      </c>
      <c r="G5678" s="41" t="s">
        <v>239</v>
      </c>
      <c r="H5678" s="65">
        <v>2.91</v>
      </c>
      <c r="I5678" t="s">
        <v>431</v>
      </c>
      <c r="K5678" s="46"/>
      <c r="L5678" s="46" t="str">
        <f>((I5678&amp;A5678)&amp;"-")&amp;B5678</f>
        <v>ONSC81-D</v>
      </c>
      <c r="M5678" t="s">
        <v>583</v>
      </c>
      <c r="N5678" s="40"/>
      <c r="O5678" s="40"/>
      <c r="P5678" s="40"/>
      <c r="Q5678" s="40"/>
      <c r="R5678" s="39"/>
      <c r="S5678" s="39"/>
      <c r="T5678" s="39"/>
      <c r="U5678" s="40"/>
      <c r="V5678" s="39"/>
      <c r="W5678" s="69"/>
      <c r="Y5678" t="s">
        <v>40</v>
      </c>
      <c r="AA5678">
        <v>8030</v>
      </c>
      <c r="AB5678" t="b">
        <f>if((W5678=""),false,true)</f>
        <v>0</v>
      </c>
      <c r="AD5678" s="8"/>
    </row>
    <row r="5679" ht="14.25" customHeight="1">
      <c r="A5679" s="38">
        <v>81</v>
      </c>
      <c r="B5679" s="44" t="s">
        <v>3738</v>
      </c>
      <c r="C5679" s="46" t="s">
        <v>6192</v>
      </c>
      <c r="D5679" s="46" t="s">
        <v>6189</v>
      </c>
      <c r="E5679" s="46" t="s">
        <v>6190</v>
      </c>
      <c r="F5679" s="41" t="s">
        <v>731</v>
      </c>
      <c r="G5679" s="41" t="s">
        <v>767</v>
      </c>
      <c r="H5679" s="65">
        <v>0.17</v>
      </c>
      <c r="I5679" t="s">
        <v>431</v>
      </c>
      <c r="K5679" s="46"/>
      <c r="L5679" s="46" t="str">
        <f>((I5679&amp;A5679)&amp;"-")&amp;B5679</f>
        <v>ONSC81-E</v>
      </c>
      <c r="M5679" t="s">
        <v>583</v>
      </c>
      <c r="N5679" s="40"/>
      <c r="O5679" s="40"/>
      <c r="P5679" s="40"/>
      <c r="Q5679" s="40"/>
      <c r="R5679" s="39"/>
      <c r="S5679" s="39"/>
      <c r="T5679" s="39"/>
      <c r="U5679" s="40"/>
      <c r="V5679" s="39"/>
      <c r="W5679" s="69"/>
      <c r="Y5679" t="s">
        <v>40</v>
      </c>
      <c r="AA5679">
        <v>8030</v>
      </c>
      <c r="AB5679" t="b">
        <f>if((W5679=""),false,true)</f>
        <v>0</v>
      </c>
      <c r="AD5679" s="8"/>
    </row>
    <row r="5680" ht="14.25" customHeight="1">
      <c r="A5680" s="38">
        <v>907</v>
      </c>
      <c r="B5680" s="44" t="s">
        <v>1953</v>
      </c>
      <c r="C5680" s="46" t="s">
        <v>1954</v>
      </c>
      <c r="D5680" s="46" t="s">
        <v>6189</v>
      </c>
      <c r="E5680" s="46" t="s">
        <v>6190</v>
      </c>
      <c r="F5680" s="41" t="s">
        <v>48</v>
      </c>
      <c r="G5680" s="41" t="s">
        <v>49</v>
      </c>
      <c r="H5680" s="65">
        <v>0.0006</v>
      </c>
      <c r="I5680" t="s">
        <v>37</v>
      </c>
      <c r="K5680" s="46" t="s">
        <v>43</v>
      </c>
      <c r="L5680" s="46" t="s">
        <v>1955</v>
      </c>
      <c r="M5680" t="s">
        <v>583</v>
      </c>
      <c r="N5680" s="40"/>
      <c r="O5680" s="40"/>
      <c r="P5680" s="40"/>
      <c r="Q5680" s="40"/>
      <c r="R5680" s="39"/>
      <c r="S5680" s="39"/>
      <c r="T5680" s="39"/>
      <c r="U5680" s="40"/>
      <c r="V5680" s="39"/>
      <c r="W5680" s="69"/>
      <c r="Y5680" t="s">
        <v>40</v>
      </c>
      <c r="AA5680">
        <v>8030</v>
      </c>
      <c r="AB5680" t="b">
        <f>if((W5680=""),false,true)</f>
        <v>0</v>
      </c>
      <c r="AD5680" s="8"/>
    </row>
    <row r="5681" ht="14.25" customHeight="1">
      <c r="A5681" s="38">
        <v>1287</v>
      </c>
      <c r="B5681" s="46" t="s">
        <v>53</v>
      </c>
      <c r="C5681" s="46" t="s">
        <v>45</v>
      </c>
      <c r="D5681" s="46" t="s">
        <v>6189</v>
      </c>
      <c r="E5681" s="46" t="s">
        <v>6193</v>
      </c>
      <c r="F5681" t="s">
        <v>48</v>
      </c>
      <c r="G5681" s="46" t="s">
        <v>49</v>
      </c>
      <c r="H5681">
        <v>0.000602559586</v>
      </c>
      <c r="I5681" t="s">
        <v>37</v>
      </c>
      <c r="L5681" t="s">
        <v>50</v>
      </c>
      <c r="M5681" t="s">
        <v>39</v>
      </c>
      <c r="N5681" s="40"/>
      <c r="O5681" s="40"/>
      <c r="P5681" s="40"/>
      <c r="Q5681" s="40"/>
      <c r="R5681" s="39"/>
      <c r="S5681" s="39"/>
      <c r="T5681" s="39"/>
      <c r="U5681" s="40"/>
      <c r="V5681" s="39"/>
      <c r="W5681" s="69"/>
      <c r="Y5681" t="s">
        <v>40</v>
      </c>
      <c r="AA5681">
        <v>8030</v>
      </c>
      <c r="AB5681" s="46" t="b">
        <v>0</v>
      </c>
      <c r="AD5681" s="8"/>
    </row>
    <row r="5682" ht="14.25" customHeight="1">
      <c r="A5682" s="38">
        <v>997</v>
      </c>
      <c r="B5682" s="44" t="s">
        <v>638</v>
      </c>
      <c r="C5682" s="46" t="s">
        <v>639</v>
      </c>
      <c r="D5682" s="46" t="s">
        <v>6194</v>
      </c>
      <c r="E5682" s="46" t="s">
        <v>6195</v>
      </c>
      <c r="F5682" s="5" t="s">
        <v>35</v>
      </c>
      <c r="G5682" s="5" t="s">
        <v>36</v>
      </c>
      <c r="H5682" s="65">
        <v>1.071519305</v>
      </c>
      <c r="I5682" t="s">
        <v>37</v>
      </c>
      <c r="K5682" s="47"/>
      <c r="L5682" s="47" t="str">
        <f>((I5682&amp;A5682)&amp;"-")&amp;B5682</f>
        <v>REF997-Kia Sepassi and Samuel H. Yalkowsky. Solubility Prediction in Octanol: A Technical Note. AAPS PharmSciTech 2006; 7 (1) Article 26</v>
      </c>
      <c r="M5682" t="s">
        <v>432</v>
      </c>
      <c r="N5682" s="71"/>
      <c r="O5682" s="71"/>
      <c r="P5682" s="71"/>
      <c r="Q5682" s="71"/>
      <c r="R5682" s="29"/>
      <c r="S5682" s="29"/>
      <c r="T5682" s="29"/>
      <c r="U5682" s="71"/>
      <c r="V5682" s="29"/>
      <c r="W5682" s="60"/>
      <c r="Y5682" t="s">
        <v>40</v>
      </c>
      <c r="AA5682">
        <v>11003</v>
      </c>
      <c r="AB5682" t="b">
        <f>if((W5682=""),false,true)</f>
        <v>0</v>
      </c>
      <c r="AD5682" s="37"/>
    </row>
    <row r="5683" ht="14.25" customHeight="1">
      <c r="A5683" s="38">
        <v>1283</v>
      </c>
      <c r="B5683" s="46" t="s">
        <v>31</v>
      </c>
      <c r="C5683" s="46" t="s">
        <v>32</v>
      </c>
      <c r="D5683" s="46" t="s">
        <v>6194</v>
      </c>
      <c r="E5683" s="46" t="s">
        <v>6195</v>
      </c>
      <c r="F5683" t="s">
        <v>35</v>
      </c>
      <c r="G5683" s="46" t="s">
        <v>36</v>
      </c>
      <c r="H5683">
        <v>1.0715193052</v>
      </c>
      <c r="I5683" t="s">
        <v>37</v>
      </c>
      <c r="L5683" t="s">
        <v>38</v>
      </c>
      <c r="M5683" t="s">
        <v>39</v>
      </c>
      <c r="N5683" s="40"/>
      <c r="O5683" s="40"/>
      <c r="P5683" s="40"/>
      <c r="Q5683" s="40"/>
      <c r="R5683" s="39"/>
      <c r="S5683" s="39"/>
      <c r="T5683" s="39"/>
      <c r="U5683" s="40"/>
      <c r="V5683" s="39"/>
      <c r="W5683" s="69"/>
      <c r="Y5683" t="s">
        <v>40</v>
      </c>
      <c r="AA5683">
        <v>11003</v>
      </c>
      <c r="AB5683" s="46" t="b">
        <f>if((W5683=""),false,true)</f>
        <v>0</v>
      </c>
      <c r="AD5683" s="8"/>
    </row>
    <row r="5684" ht="14.25" customHeight="1">
      <c r="A5684" s="38">
        <v>1287</v>
      </c>
      <c r="B5684" s="46" t="s">
        <v>53</v>
      </c>
      <c r="C5684" s="46" t="s">
        <v>45</v>
      </c>
      <c r="D5684" s="46" t="s">
        <v>6194</v>
      </c>
      <c r="E5684" s="46" t="s">
        <v>6196</v>
      </c>
      <c r="F5684" t="s">
        <v>48</v>
      </c>
      <c r="G5684" s="46" t="s">
        <v>49</v>
      </c>
      <c r="H5684">
        <v>0.000309029543</v>
      </c>
      <c r="I5684" t="s">
        <v>37</v>
      </c>
      <c r="L5684" t="s">
        <v>50</v>
      </c>
      <c r="M5684" t="s">
        <v>39</v>
      </c>
      <c r="N5684" s="40"/>
      <c r="O5684" s="40"/>
      <c r="P5684" s="40"/>
      <c r="Q5684" s="40"/>
      <c r="R5684" s="39"/>
      <c r="S5684" s="39"/>
      <c r="T5684" s="39"/>
      <c r="U5684" s="40"/>
      <c r="V5684" s="39"/>
      <c r="W5684" s="69"/>
      <c r="Y5684" t="s">
        <v>40</v>
      </c>
      <c r="AA5684">
        <v>11003</v>
      </c>
      <c r="AB5684" s="46" t="b">
        <v>0</v>
      </c>
      <c r="AD5684" s="8"/>
    </row>
    <row r="5685" ht="14.25" customHeight="1">
      <c r="A5685" s="38">
        <v>1308</v>
      </c>
      <c r="B5685" s="46" t="s">
        <v>41</v>
      </c>
      <c r="C5685" s="46" t="s">
        <v>42</v>
      </c>
      <c r="D5685" s="46" t="s">
        <v>6194</v>
      </c>
      <c r="E5685" s="46" t="s">
        <v>6197</v>
      </c>
      <c r="F5685" t="s">
        <v>35</v>
      </c>
      <c r="G5685" s="12" t="s">
        <v>36</v>
      </c>
      <c r="H5685">
        <v>1.07151930523761</v>
      </c>
      <c r="I5685" t="s">
        <v>37</v>
      </c>
      <c r="K5685" s="47" t="s">
        <v>43</v>
      </c>
      <c r="L5685" s="47" t="str">
        <f>((I5685&amp;A5685)&amp;"-")&amp;B5685</f>
        <v>REF1308-Abraham M.H. and Acree Jr. W.E. The solubility of liquid and solid compounds in dry octan-1-ol. Chemosphere (2013)</v>
      </c>
      <c r="M5685" t="s">
        <v>39</v>
      </c>
      <c r="N5685" s="71"/>
      <c r="O5685" s="71"/>
      <c r="P5685" s="71"/>
      <c r="Q5685" s="71"/>
      <c r="R5685" s="29"/>
      <c r="S5685" s="29"/>
      <c r="T5685" s="29"/>
      <c r="U5685" s="71"/>
      <c r="V5685" s="29"/>
      <c r="W5685" s="60"/>
      <c r="Y5685" t="s">
        <v>40</v>
      </c>
      <c r="AA5685">
        <v>11003</v>
      </c>
      <c r="AB5685" t="b">
        <f>if((W5685=""),false,true)</f>
        <v>0</v>
      </c>
      <c r="AD5685" s="37"/>
    </row>
    <row r="5686" ht="14.25" customHeight="1">
      <c r="A5686" s="38">
        <v>997</v>
      </c>
      <c r="B5686" s="44" t="s">
        <v>638</v>
      </c>
      <c r="C5686" s="46" t="s">
        <v>639</v>
      </c>
      <c r="D5686" s="46" t="s">
        <v>6198</v>
      </c>
      <c r="E5686" s="46" t="s">
        <v>6199</v>
      </c>
      <c r="F5686" s="5" t="s">
        <v>35</v>
      </c>
      <c r="G5686" s="5" t="s">
        <v>36</v>
      </c>
      <c r="H5686" s="65">
        <v>0.218776162</v>
      </c>
      <c r="I5686" t="s">
        <v>37</v>
      </c>
      <c r="K5686" s="47"/>
      <c r="L5686" s="47" t="str">
        <f>((I5686&amp;A5686)&amp;"-")&amp;B5686</f>
        <v>REF997-Kia Sepassi and Samuel H. Yalkowsky. Solubility Prediction in Octanol: A Technical Note. AAPS PharmSciTech 2006; 7 (1) Article 26</v>
      </c>
      <c r="M5686" t="s">
        <v>39</v>
      </c>
      <c r="N5686" s="71"/>
      <c r="O5686" s="71"/>
      <c r="P5686" s="71"/>
      <c r="Q5686" s="71"/>
      <c r="R5686" s="29"/>
      <c r="S5686" s="29"/>
      <c r="T5686" s="29"/>
      <c r="U5686" s="71"/>
      <c r="V5686" s="29"/>
      <c r="W5686" s="60"/>
      <c r="Y5686" t="s">
        <v>40</v>
      </c>
      <c r="AA5686">
        <v>11424</v>
      </c>
      <c r="AB5686" t="b">
        <f>if((W5686=""),false,true)</f>
        <v>0</v>
      </c>
      <c r="AD5686" s="37"/>
    </row>
    <row r="5687" ht="14.25" customHeight="1">
      <c r="A5687" s="38">
        <v>1287</v>
      </c>
      <c r="B5687" s="46" t="s">
        <v>653</v>
      </c>
      <c r="C5687" s="46" t="s">
        <v>45</v>
      </c>
      <c r="D5687" s="46" t="s">
        <v>6200</v>
      </c>
      <c r="E5687" s="46" t="s">
        <v>6201</v>
      </c>
      <c r="F5687" t="s">
        <v>48</v>
      </c>
      <c r="G5687" s="46" t="s">
        <v>49</v>
      </c>
      <c r="H5687">
        <v>0.000139283605</v>
      </c>
      <c r="I5687" t="s">
        <v>37</v>
      </c>
      <c r="L5687" t="s">
        <v>50</v>
      </c>
      <c r="M5687" t="s">
        <v>39</v>
      </c>
      <c r="N5687" s="40"/>
      <c r="O5687" s="40"/>
      <c r="P5687" s="40"/>
      <c r="Q5687" s="40"/>
      <c r="R5687" s="39"/>
      <c r="S5687" s="39"/>
      <c r="T5687" s="39"/>
      <c r="U5687" s="40"/>
      <c r="V5687" s="39"/>
      <c r="W5687" s="69"/>
      <c r="Y5687" t="s">
        <v>40</v>
      </c>
      <c r="AA5687">
        <v>538653</v>
      </c>
      <c r="AB5687" s="46" t="b">
        <v>0</v>
      </c>
      <c r="AD5687" s="8"/>
    </row>
    <row r="5688" ht="14.25" customHeight="1">
      <c r="A5688" s="38">
        <v>1287</v>
      </c>
      <c r="B5688" s="46" t="s">
        <v>174</v>
      </c>
      <c r="C5688" s="46" t="s">
        <v>45</v>
      </c>
      <c r="D5688" s="46" t="s">
        <v>6202</v>
      </c>
      <c r="E5688" s="46" t="s">
        <v>6203</v>
      </c>
      <c r="F5688" t="s">
        <v>48</v>
      </c>
      <c r="G5688" s="46" t="s">
        <v>49</v>
      </c>
      <c r="H5688">
        <v>0.000083176377</v>
      </c>
      <c r="I5688" t="s">
        <v>37</v>
      </c>
      <c r="L5688" t="s">
        <v>50</v>
      </c>
      <c r="M5688" t="s">
        <v>39</v>
      </c>
      <c r="N5688" s="40"/>
      <c r="O5688" s="40"/>
      <c r="P5688" s="40"/>
      <c r="Q5688" s="40"/>
      <c r="R5688" s="39"/>
      <c r="S5688" s="39"/>
      <c r="T5688" s="39"/>
      <c r="U5688" s="40"/>
      <c r="V5688" s="39"/>
      <c r="W5688" s="69"/>
      <c r="Y5688" t="s">
        <v>40</v>
      </c>
      <c r="AA5688">
        <v>7299</v>
      </c>
      <c r="AB5688" s="46" t="b">
        <v>0</v>
      </c>
      <c r="AD5688" s="8"/>
    </row>
    <row r="5689" ht="14.25" customHeight="1">
      <c r="A5689" s="38">
        <v>1287</v>
      </c>
      <c r="B5689" s="46" t="s">
        <v>53</v>
      </c>
      <c r="C5689" s="46" t="s">
        <v>45</v>
      </c>
      <c r="D5689" s="46" t="s">
        <v>6202</v>
      </c>
      <c r="E5689" s="46" t="s">
        <v>6203</v>
      </c>
      <c r="F5689" t="s">
        <v>48</v>
      </c>
      <c r="G5689" s="46" t="s">
        <v>49</v>
      </c>
      <c r="H5689">
        <v>0.000067608298</v>
      </c>
      <c r="I5689" t="s">
        <v>37</v>
      </c>
      <c r="L5689" t="s">
        <v>50</v>
      </c>
      <c r="M5689" t="s">
        <v>39</v>
      </c>
      <c r="N5689" s="40"/>
      <c r="O5689" s="40"/>
      <c r="P5689" s="40"/>
      <c r="Q5689" s="40"/>
      <c r="R5689" s="39"/>
      <c r="S5689" s="39"/>
      <c r="T5689" s="39"/>
      <c r="U5689" s="40"/>
      <c r="V5689" s="39"/>
      <c r="W5689" s="69"/>
      <c r="Y5689" t="s">
        <v>40</v>
      </c>
      <c r="AA5689">
        <v>7299</v>
      </c>
      <c r="AB5689" s="46" t="b">
        <v>0</v>
      </c>
      <c r="AD5689" s="8"/>
    </row>
    <row r="5690" ht="14.25" customHeight="1">
      <c r="A5690" s="38">
        <v>1287</v>
      </c>
      <c r="B5690" s="46" t="s">
        <v>53</v>
      </c>
      <c r="C5690" s="46" t="s">
        <v>45</v>
      </c>
      <c r="D5690" s="46" t="s">
        <v>6204</v>
      </c>
      <c r="E5690" s="46" t="s">
        <v>6205</v>
      </c>
      <c r="F5690" t="s">
        <v>48</v>
      </c>
      <c r="G5690" s="46" t="s">
        <v>49</v>
      </c>
      <c r="H5690">
        <v>0.000177827941</v>
      </c>
      <c r="I5690" t="s">
        <v>37</v>
      </c>
      <c r="L5690" t="s">
        <v>50</v>
      </c>
      <c r="M5690" t="s">
        <v>39</v>
      </c>
      <c r="N5690" s="40"/>
      <c r="O5690" s="40"/>
      <c r="P5690" s="40"/>
      <c r="Q5690" s="40"/>
      <c r="R5690" s="39"/>
      <c r="S5690" s="39"/>
      <c r="T5690" s="39"/>
      <c r="U5690" s="40"/>
      <c r="V5690" s="39"/>
      <c r="W5690" s="69"/>
      <c r="Y5690" t="s">
        <v>40</v>
      </c>
      <c r="AA5690">
        <v>6577</v>
      </c>
      <c r="AB5690" s="46" t="b">
        <v>0</v>
      </c>
      <c r="AD5690" s="8"/>
    </row>
    <row r="5691" ht="14.25" customHeight="1">
      <c r="A5691" s="38">
        <v>1287</v>
      </c>
      <c r="B5691" s="46" t="s">
        <v>53</v>
      </c>
      <c r="C5691" s="46" t="s">
        <v>45</v>
      </c>
      <c r="D5691" s="46" t="s">
        <v>6206</v>
      </c>
      <c r="E5691" s="46" t="s">
        <v>6207</v>
      </c>
      <c r="F5691" t="s">
        <v>48</v>
      </c>
      <c r="G5691" s="46" t="s">
        <v>49</v>
      </c>
      <c r="H5691">
        <v>0.001513561248</v>
      </c>
      <c r="I5691" t="s">
        <v>37</v>
      </c>
      <c r="L5691" t="s">
        <v>50</v>
      </c>
      <c r="M5691" t="s">
        <v>39</v>
      </c>
      <c r="N5691" s="40"/>
      <c r="O5691" s="40"/>
      <c r="P5691" s="40"/>
      <c r="Q5691" s="40"/>
      <c r="R5691" s="39"/>
      <c r="S5691" s="39"/>
      <c r="T5691" s="39"/>
      <c r="U5691" s="40"/>
      <c r="V5691" s="39"/>
      <c r="W5691" s="69"/>
      <c r="Y5691" t="s">
        <v>40</v>
      </c>
      <c r="AA5691">
        <v>6371</v>
      </c>
      <c r="AB5691" s="46" t="b">
        <v>0</v>
      </c>
      <c r="AD5691" s="8"/>
    </row>
    <row r="5692" ht="14.25" customHeight="1">
      <c r="A5692" s="38">
        <v>1287</v>
      </c>
      <c r="B5692" s="46" t="s">
        <v>44</v>
      </c>
      <c r="C5692" s="46" t="s">
        <v>45</v>
      </c>
      <c r="D5692" s="46" t="s">
        <v>6208</v>
      </c>
      <c r="E5692" s="46" t="s">
        <v>6209</v>
      </c>
      <c r="F5692" t="s">
        <v>48</v>
      </c>
      <c r="G5692" s="46" t="s">
        <v>49</v>
      </c>
      <c r="H5692">
        <v>0.000151705037</v>
      </c>
      <c r="I5692" t="s">
        <v>37</v>
      </c>
      <c r="L5692" t="s">
        <v>50</v>
      </c>
      <c r="M5692" t="s">
        <v>39</v>
      </c>
      <c r="N5692" s="40"/>
      <c r="O5692" s="40"/>
      <c r="P5692" s="40"/>
      <c r="Q5692" s="40"/>
      <c r="R5692" s="39"/>
      <c r="S5692" s="39"/>
      <c r="T5692" s="39"/>
      <c r="U5692" s="40"/>
      <c r="V5692" s="39"/>
      <c r="W5692" s="69"/>
      <c r="Y5692" t="s">
        <v>40</v>
      </c>
      <c r="AA5692">
        <v>8241</v>
      </c>
      <c r="AB5692" s="46" t="b">
        <v>0</v>
      </c>
      <c r="AD5692" s="8"/>
    </row>
    <row r="5693" ht="14.25" customHeight="1">
      <c r="A5693" s="38">
        <v>1287</v>
      </c>
      <c r="B5693" s="46" t="s">
        <v>53</v>
      </c>
      <c r="C5693" s="46" t="s">
        <v>45</v>
      </c>
      <c r="D5693" s="46" t="s">
        <v>6210</v>
      </c>
      <c r="E5693" s="46" t="s">
        <v>6211</v>
      </c>
      <c r="F5693" t="s">
        <v>48</v>
      </c>
      <c r="G5693" s="46" t="s">
        <v>49</v>
      </c>
      <c r="H5693">
        <v>0.02398832919</v>
      </c>
      <c r="I5693" t="s">
        <v>37</v>
      </c>
      <c r="L5693" t="s">
        <v>50</v>
      </c>
      <c r="M5693" t="s">
        <v>39</v>
      </c>
      <c r="N5693" s="40"/>
      <c r="O5693" s="40"/>
      <c r="P5693" s="40"/>
      <c r="Q5693" s="40"/>
      <c r="R5693" s="39"/>
      <c r="S5693" s="39"/>
      <c r="T5693" s="39"/>
      <c r="U5693" s="40"/>
      <c r="V5693" s="39"/>
      <c r="W5693" s="69"/>
      <c r="Y5693" t="s">
        <v>294</v>
      </c>
      <c r="AA5693">
        <v>7823</v>
      </c>
      <c r="AB5693" s="46" t="b">
        <v>0</v>
      </c>
      <c r="AD5693" s="8"/>
    </row>
    <row r="5694" ht="14.25" customHeight="1">
      <c r="A5694" s="38">
        <v>1287</v>
      </c>
      <c r="B5694" s="46" t="s">
        <v>174</v>
      </c>
      <c r="C5694" s="46" t="s">
        <v>45</v>
      </c>
      <c r="D5694" s="46" t="s">
        <v>6210</v>
      </c>
      <c r="E5694" s="46" t="s">
        <v>6211</v>
      </c>
      <c r="F5694" t="s">
        <v>48</v>
      </c>
      <c r="G5694" s="46" t="s">
        <v>49</v>
      </c>
      <c r="H5694">
        <v>0.02398832919</v>
      </c>
      <c r="I5694" t="s">
        <v>37</v>
      </c>
      <c r="L5694" t="s">
        <v>50</v>
      </c>
      <c r="M5694" t="s">
        <v>39</v>
      </c>
      <c r="N5694" s="40"/>
      <c r="O5694" s="40"/>
      <c r="P5694" s="40"/>
      <c r="Q5694" s="40"/>
      <c r="R5694" s="39"/>
      <c r="S5694" s="39"/>
      <c r="T5694" s="39"/>
      <c r="U5694" s="40"/>
      <c r="V5694" s="39"/>
      <c r="W5694" s="69"/>
      <c r="Y5694" t="s">
        <v>294</v>
      </c>
      <c r="AA5694">
        <v>7823</v>
      </c>
      <c r="AB5694" s="46" t="b">
        <v>0</v>
      </c>
      <c r="AD5694" s="8"/>
    </row>
    <row r="5695" ht="14.25" customHeight="1">
      <c r="A5695" s="38">
        <v>1325</v>
      </c>
      <c r="B5695" s="46" t="s">
        <v>5919</v>
      </c>
      <c r="C5695" s="46" t="s">
        <v>5920</v>
      </c>
      <c r="D5695" s="46" t="s">
        <v>6212</v>
      </c>
      <c r="E5695" t="s">
        <v>6213</v>
      </c>
      <c r="F5695" s="3" t="s">
        <v>48</v>
      </c>
      <c r="G5695" s="17" t="s">
        <v>49</v>
      </c>
      <c r="H5695">
        <v>0.000309029543251</v>
      </c>
      <c r="I5695" t="s">
        <v>37</v>
      </c>
      <c r="K5695" s="46" t="s">
        <v>43</v>
      </c>
      <c r="L5695" s="46" t="s">
        <v>5923</v>
      </c>
      <c r="M5695" t="s">
        <v>39</v>
      </c>
      <c r="N5695" s="40"/>
      <c r="O5695" s="40"/>
      <c r="P5695" s="40"/>
      <c r="Q5695" s="40"/>
      <c r="R5695" s="39"/>
      <c r="S5695" s="39"/>
      <c r="T5695" s="39"/>
      <c r="U5695" s="40"/>
      <c r="V5695" s="39"/>
      <c r="W5695" s="69"/>
      <c r="Y5695" t="s">
        <v>40</v>
      </c>
      <c r="AA5695">
        <v>8241</v>
      </c>
      <c r="AB5695" t="b">
        <v>0</v>
      </c>
      <c r="AD5695" s="8"/>
    </row>
    <row r="5696" ht="14.25" customHeight="1">
      <c r="A5696" s="38">
        <v>1287</v>
      </c>
      <c r="B5696" s="46" t="s">
        <v>53</v>
      </c>
      <c r="C5696" s="46" t="s">
        <v>45</v>
      </c>
      <c r="D5696" s="46" t="s">
        <v>6214</v>
      </c>
      <c r="E5696" s="46" t="s">
        <v>6215</v>
      </c>
      <c r="F5696" t="s">
        <v>48</v>
      </c>
      <c r="G5696" s="46" t="s">
        <v>49</v>
      </c>
      <c r="H5696">
        <v>0.346736850453</v>
      </c>
      <c r="I5696" t="s">
        <v>37</v>
      </c>
      <c r="L5696" t="s">
        <v>50</v>
      </c>
      <c r="M5696" t="s">
        <v>39</v>
      </c>
      <c r="N5696" s="40"/>
      <c r="O5696" s="40"/>
      <c r="P5696" s="40"/>
      <c r="Q5696" s="40"/>
      <c r="R5696" s="39"/>
      <c r="S5696" s="39"/>
      <c r="T5696" s="39"/>
      <c r="U5696" s="40"/>
      <c r="V5696" s="39"/>
      <c r="W5696" s="69"/>
      <c r="Y5696" t="s">
        <v>294</v>
      </c>
      <c r="AA5696">
        <v>8562</v>
      </c>
      <c r="AB5696" s="46" t="b">
        <v>0</v>
      </c>
      <c r="AD5696" s="8"/>
    </row>
    <row r="5697" ht="14.25" customHeight="1">
      <c r="A5697" s="38">
        <v>1049</v>
      </c>
      <c r="B5697" s="46" t="s">
        <v>922</v>
      </c>
      <c r="C5697" s="46" t="s">
        <v>923</v>
      </c>
      <c r="D5697" s="11" t="s">
        <v>6216</v>
      </c>
      <c r="E5697" s="46" t="s">
        <v>6217</v>
      </c>
      <c r="F5697" s="7" t="s">
        <v>924</v>
      </c>
      <c r="G5697" s="7" t="s">
        <v>925</v>
      </c>
      <c r="H5697">
        <v>0.45814188671453</v>
      </c>
      <c r="I5697" t="s">
        <v>37</v>
      </c>
      <c r="K5697" s="47" t="s">
        <v>43</v>
      </c>
      <c r="L5697" s="47" t="s">
        <v>926</v>
      </c>
      <c r="M5697" t="s">
        <v>39</v>
      </c>
      <c r="N5697" s="71"/>
      <c r="O5697" s="71"/>
      <c r="P5697" s="71"/>
      <c r="Q5697" s="71"/>
      <c r="R5697" s="29"/>
      <c r="S5697" s="29"/>
      <c r="T5697" s="29"/>
      <c r="U5697" s="71"/>
      <c r="V5697" s="29"/>
      <c r="W5697" s="60"/>
      <c r="Y5697" t="s">
        <v>40</v>
      </c>
      <c r="AA5697" s="21">
        <v>3002</v>
      </c>
      <c r="AB5697" t="b">
        <f>if((W5697=""),false,true)</f>
        <v>0</v>
      </c>
      <c r="AD5697" s="37"/>
    </row>
    <row r="5698" ht="14.25" customHeight="1">
      <c r="A5698" s="38">
        <v>1049</v>
      </c>
      <c r="B5698" s="46" t="s">
        <v>922</v>
      </c>
      <c r="C5698" s="46" t="s">
        <v>923</v>
      </c>
      <c r="D5698" s="11" t="s">
        <v>6216</v>
      </c>
      <c r="E5698" s="11" t="s">
        <v>6217</v>
      </c>
      <c r="F5698" s="7" t="s">
        <v>927</v>
      </c>
      <c r="G5698" s="7" t="s">
        <v>928</v>
      </c>
      <c r="H5698">
        <v>0.014421153515249</v>
      </c>
      <c r="I5698" t="s">
        <v>37</v>
      </c>
      <c r="K5698" s="47" t="s">
        <v>43</v>
      </c>
      <c r="L5698" s="47" t="s">
        <v>926</v>
      </c>
      <c r="M5698" t="s">
        <v>39</v>
      </c>
      <c r="N5698" s="71"/>
      <c r="O5698" s="71"/>
      <c r="P5698" s="71"/>
      <c r="Q5698" s="71"/>
      <c r="R5698" s="29"/>
      <c r="S5698" s="29"/>
      <c r="T5698" s="29"/>
      <c r="U5698" s="71"/>
      <c r="V5698" s="29"/>
      <c r="W5698" s="60"/>
      <c r="Y5698" t="s">
        <v>40</v>
      </c>
      <c r="AA5698">
        <v>3002</v>
      </c>
      <c r="AB5698" t="b">
        <f>if((W5698=""),false,true)</f>
        <v>0</v>
      </c>
      <c r="AD5698" s="37"/>
    </row>
    <row r="5699" ht="14.25" customHeight="1">
      <c r="A5699" s="38">
        <v>1049</v>
      </c>
      <c r="B5699" s="46" t="s">
        <v>922</v>
      </c>
      <c r="C5699" s="46" t="s">
        <v>923</v>
      </c>
      <c r="D5699" s="11" t="s">
        <v>6216</v>
      </c>
      <c r="E5699" s="11" t="s">
        <v>6217</v>
      </c>
      <c r="F5699" s="7" t="s">
        <v>929</v>
      </c>
      <c r="G5699" s="7" t="s">
        <v>928</v>
      </c>
      <c r="H5699">
        <v>0.036475394692561</v>
      </c>
      <c r="I5699" t="s">
        <v>37</v>
      </c>
      <c r="K5699" s="47" t="s">
        <v>43</v>
      </c>
      <c r="L5699" s="47" t="s">
        <v>926</v>
      </c>
      <c r="M5699" t="s">
        <v>39</v>
      </c>
      <c r="N5699" s="71"/>
      <c r="O5699" s="71"/>
      <c r="P5699" s="71"/>
      <c r="Q5699" s="71"/>
      <c r="R5699" s="29"/>
      <c r="S5699" s="29"/>
      <c r="T5699" s="29"/>
      <c r="U5699" s="71"/>
      <c r="V5699" s="29"/>
      <c r="W5699" s="60"/>
      <c r="Y5699" t="s">
        <v>40</v>
      </c>
      <c r="AA5699">
        <v>3002</v>
      </c>
      <c r="AB5699" t="b">
        <f>if((W5699=""),false,true)</f>
        <v>0</v>
      </c>
      <c r="AD5699" s="37"/>
    </row>
    <row r="5700" ht="14.25" customHeight="1">
      <c r="A5700" s="38">
        <v>1049</v>
      </c>
      <c r="B5700" s="46" t="s">
        <v>922</v>
      </c>
      <c r="C5700" s="46" t="s">
        <v>923</v>
      </c>
      <c r="D5700" s="11" t="s">
        <v>6216</v>
      </c>
      <c r="E5700" s="11" t="s">
        <v>6217</v>
      </c>
      <c r="F5700" s="7" t="s">
        <v>930</v>
      </c>
      <c r="G5700" s="7" t="s">
        <v>928</v>
      </c>
      <c r="H5700">
        <v>0.16330519478943</v>
      </c>
      <c r="I5700" t="s">
        <v>37</v>
      </c>
      <c r="K5700" s="47" t="s">
        <v>43</v>
      </c>
      <c r="L5700" s="47" t="s">
        <v>926</v>
      </c>
      <c r="M5700" t="s">
        <v>39</v>
      </c>
      <c r="N5700" s="71"/>
      <c r="O5700" s="71"/>
      <c r="P5700" s="71"/>
      <c r="Q5700" s="71"/>
      <c r="R5700" s="29"/>
      <c r="S5700" s="29"/>
      <c r="T5700" s="29"/>
      <c r="U5700" s="71"/>
      <c r="V5700" s="29"/>
      <c r="W5700" s="60"/>
      <c r="Y5700" t="s">
        <v>40</v>
      </c>
      <c r="AA5700">
        <v>3002</v>
      </c>
      <c r="AB5700" t="b">
        <f>if((W5700=""),false,true)</f>
        <v>0</v>
      </c>
      <c r="AD5700" s="37"/>
    </row>
    <row r="5701" ht="14.25" customHeight="1">
      <c r="A5701" s="38">
        <v>1049</v>
      </c>
      <c r="B5701" s="46" t="s">
        <v>922</v>
      </c>
      <c r="C5701" s="46" t="s">
        <v>923</v>
      </c>
      <c r="D5701" s="11" t="s">
        <v>6216</v>
      </c>
      <c r="E5701" s="11" t="s">
        <v>6217</v>
      </c>
      <c r="F5701" s="11" t="s">
        <v>48</v>
      </c>
      <c r="G5701" s="11" t="s">
        <v>49</v>
      </c>
      <c r="H5701">
        <v>0.017782794100389</v>
      </c>
      <c r="I5701" t="s">
        <v>37</v>
      </c>
      <c r="K5701" s="47" t="s">
        <v>43</v>
      </c>
      <c r="L5701" s="47" t="s">
        <v>926</v>
      </c>
      <c r="M5701" t="s">
        <v>39</v>
      </c>
      <c r="N5701" s="71"/>
      <c r="O5701" s="71"/>
      <c r="P5701" s="71"/>
      <c r="Q5701" s="71"/>
      <c r="R5701" s="29"/>
      <c r="S5701" s="29"/>
      <c r="T5701" s="29"/>
      <c r="U5701" s="71"/>
      <c r="V5701" s="29"/>
      <c r="W5701" s="60"/>
      <c r="Y5701" t="s">
        <v>40</v>
      </c>
      <c r="AA5701">
        <v>3002</v>
      </c>
      <c r="AB5701" t="b">
        <f>if((W5701=""),false,true)</f>
        <v>0</v>
      </c>
      <c r="AD5701" s="37"/>
    </row>
    <row r="5702" ht="14.25" customHeight="1">
      <c r="A5702" s="38">
        <v>1049</v>
      </c>
      <c r="B5702" s="46" t="s">
        <v>922</v>
      </c>
      <c r="C5702" s="46" t="s">
        <v>923</v>
      </c>
      <c r="D5702" s="46" t="s">
        <v>6218</v>
      </c>
      <c r="E5702" s="11" t="s">
        <v>6219</v>
      </c>
      <c r="F5702" s="7" t="s">
        <v>927</v>
      </c>
      <c r="G5702" s="7" t="s">
        <v>928</v>
      </c>
      <c r="H5702">
        <v>0.000105925372518</v>
      </c>
      <c r="I5702" t="s">
        <v>37</v>
      </c>
      <c r="K5702" s="47" t="s">
        <v>43</v>
      </c>
      <c r="L5702" s="47" t="s">
        <v>926</v>
      </c>
      <c r="M5702" t="s">
        <v>39</v>
      </c>
      <c r="N5702" s="71"/>
      <c r="O5702" s="71"/>
      <c r="P5702" s="71"/>
      <c r="Q5702" s="71"/>
      <c r="R5702" s="29"/>
      <c r="S5702" s="29"/>
      <c r="T5702" s="29"/>
      <c r="U5702" s="71"/>
      <c r="V5702" s="29"/>
      <c r="W5702" s="60"/>
      <c r="Y5702" t="s">
        <v>40</v>
      </c>
      <c r="AA5702">
        <v>3005</v>
      </c>
      <c r="AB5702" t="b">
        <f>if((W5702=""),false,true)</f>
        <v>0</v>
      </c>
      <c r="AD5702" s="37"/>
    </row>
    <row r="5703" ht="14.25" customHeight="1">
      <c r="A5703" s="38">
        <v>1049</v>
      </c>
      <c r="B5703" s="46" t="s">
        <v>922</v>
      </c>
      <c r="C5703" s="46" t="s">
        <v>923</v>
      </c>
      <c r="D5703" s="46" t="s">
        <v>6218</v>
      </c>
      <c r="E5703" s="11" t="s">
        <v>6219</v>
      </c>
      <c r="F5703" s="7" t="s">
        <v>929</v>
      </c>
      <c r="G5703" s="7" t="s">
        <v>928</v>
      </c>
      <c r="H5703">
        <v>0.000988553094657</v>
      </c>
      <c r="I5703" t="s">
        <v>37</v>
      </c>
      <c r="K5703" s="47" t="s">
        <v>43</v>
      </c>
      <c r="L5703" s="47" t="s">
        <v>926</v>
      </c>
      <c r="M5703" t="s">
        <v>39</v>
      </c>
      <c r="N5703" s="71"/>
      <c r="O5703" s="71"/>
      <c r="P5703" s="71"/>
      <c r="Q5703" s="71"/>
      <c r="R5703" s="29"/>
      <c r="S5703" s="29"/>
      <c r="T5703" s="29"/>
      <c r="U5703" s="71"/>
      <c r="V5703" s="29"/>
      <c r="W5703" s="60"/>
      <c r="Y5703" t="s">
        <v>40</v>
      </c>
      <c r="AA5703">
        <v>3005</v>
      </c>
      <c r="AB5703" t="b">
        <f>if((W5703=""),false,true)</f>
        <v>0</v>
      </c>
      <c r="AD5703" s="37"/>
    </row>
    <row r="5704" ht="14.25" customHeight="1">
      <c r="A5704" s="38">
        <v>1049</v>
      </c>
      <c r="B5704" s="46" t="s">
        <v>922</v>
      </c>
      <c r="C5704" s="46" t="s">
        <v>923</v>
      </c>
      <c r="D5704" s="46" t="s">
        <v>6218</v>
      </c>
      <c r="E5704" s="11" t="s">
        <v>6219</v>
      </c>
      <c r="F5704" s="7" t="s">
        <v>930</v>
      </c>
      <c r="G5704" s="7" t="s">
        <v>928</v>
      </c>
      <c r="H5704">
        <v>0.023173946499685</v>
      </c>
      <c r="I5704" t="s">
        <v>37</v>
      </c>
      <c r="K5704" s="47" t="s">
        <v>43</v>
      </c>
      <c r="L5704" s="47" t="s">
        <v>926</v>
      </c>
      <c r="M5704" t="s">
        <v>39</v>
      </c>
      <c r="N5704" s="71"/>
      <c r="O5704" s="71"/>
      <c r="P5704" s="71"/>
      <c r="Q5704" s="71"/>
      <c r="R5704" s="29"/>
      <c r="S5704" s="29"/>
      <c r="T5704" s="29"/>
      <c r="U5704" s="71"/>
      <c r="V5704" s="29"/>
      <c r="W5704" s="60"/>
      <c r="Y5704" t="s">
        <v>40</v>
      </c>
      <c r="AA5704">
        <v>3005</v>
      </c>
      <c r="AB5704" t="b">
        <f>if((W5704=""),false,true)</f>
        <v>0</v>
      </c>
      <c r="AD5704" s="37"/>
    </row>
    <row r="5705" ht="14.25" customHeight="1">
      <c r="A5705" s="38">
        <v>1049</v>
      </c>
      <c r="B5705" s="46" t="s">
        <v>922</v>
      </c>
      <c r="C5705" s="46" t="s">
        <v>923</v>
      </c>
      <c r="D5705" s="46" t="s">
        <v>6218</v>
      </c>
      <c r="E5705" s="11" t="s">
        <v>6219</v>
      </c>
      <c r="F5705" s="11" t="s">
        <v>48</v>
      </c>
      <c r="G5705" s="11" t="s">
        <v>49</v>
      </c>
      <c r="H5705">
        <v>0.000024547089157</v>
      </c>
      <c r="I5705" t="s">
        <v>37</v>
      </c>
      <c r="K5705" s="47" t="s">
        <v>43</v>
      </c>
      <c r="L5705" s="47" t="s">
        <v>926</v>
      </c>
      <c r="M5705" t="s">
        <v>39</v>
      </c>
      <c r="N5705" s="71"/>
      <c r="O5705" s="71"/>
      <c r="P5705" s="71"/>
      <c r="Q5705" s="71"/>
      <c r="R5705" s="29"/>
      <c r="S5705" s="29"/>
      <c r="T5705" s="29"/>
      <c r="U5705" s="71"/>
      <c r="V5705" s="29"/>
      <c r="W5705" s="60"/>
      <c r="Y5705" t="s">
        <v>40</v>
      </c>
      <c r="AA5705">
        <v>3005</v>
      </c>
      <c r="AB5705" t="b">
        <f>if((W5705=""),false,true)</f>
        <v>0</v>
      </c>
      <c r="AD5705" s="37"/>
    </row>
    <row r="5706" ht="14.25" customHeight="1">
      <c r="A5706" s="38">
        <v>1287</v>
      </c>
      <c r="B5706" s="46" t="s">
        <v>53</v>
      </c>
      <c r="C5706" s="46" t="s">
        <v>45</v>
      </c>
      <c r="D5706" s="46" t="s">
        <v>6218</v>
      </c>
      <c r="E5706" s="46" t="s">
        <v>6219</v>
      </c>
      <c r="F5706" t="s">
        <v>48</v>
      </c>
      <c r="G5706" s="46" t="s">
        <v>49</v>
      </c>
      <c r="H5706">
        <v>0.000013803843</v>
      </c>
      <c r="I5706" t="s">
        <v>37</v>
      </c>
      <c r="L5706" t="s">
        <v>50</v>
      </c>
      <c r="M5706" t="s">
        <v>39</v>
      </c>
      <c r="N5706" s="40"/>
      <c r="O5706" s="40"/>
      <c r="P5706" s="40"/>
      <c r="Q5706" s="40"/>
      <c r="R5706" s="39"/>
      <c r="S5706" s="39"/>
      <c r="T5706" s="39"/>
      <c r="U5706" s="40"/>
      <c r="V5706" s="39"/>
      <c r="W5706" s="69"/>
      <c r="Y5706" t="s">
        <v>40</v>
      </c>
      <c r="AA5706">
        <v>3005</v>
      </c>
      <c r="AB5706" s="46" t="b">
        <v>0</v>
      </c>
      <c r="AD5706" s="8"/>
    </row>
    <row r="5707" ht="14.25" customHeight="1">
      <c r="A5707" s="38">
        <v>1287</v>
      </c>
      <c r="B5707" s="46" t="s">
        <v>53</v>
      </c>
      <c r="C5707" s="46" t="s">
        <v>45</v>
      </c>
      <c r="D5707" s="46" t="s">
        <v>6220</v>
      </c>
      <c r="E5707" s="46" t="s">
        <v>6221</v>
      </c>
      <c r="F5707" t="s">
        <v>48</v>
      </c>
      <c r="G5707" s="46" t="s">
        <v>49</v>
      </c>
      <c r="H5707">
        <v>0.000058884366</v>
      </c>
      <c r="I5707" t="s">
        <v>37</v>
      </c>
      <c r="L5707" t="s">
        <v>50</v>
      </c>
      <c r="M5707" t="s">
        <v>39</v>
      </c>
      <c r="N5707" s="40"/>
      <c r="O5707" s="40"/>
      <c r="P5707" s="40"/>
      <c r="Q5707" s="40"/>
      <c r="R5707" s="39"/>
      <c r="S5707" s="39"/>
      <c r="T5707" s="39"/>
      <c r="U5707" s="40"/>
      <c r="V5707" s="39"/>
      <c r="W5707" s="69"/>
      <c r="Y5707" t="s">
        <v>294</v>
      </c>
      <c r="AA5707">
        <v>3006</v>
      </c>
      <c r="AB5707" s="46" t="b">
        <v>0</v>
      </c>
      <c r="AD5707" s="8"/>
    </row>
    <row r="5708" ht="14.25" customHeight="1">
      <c r="A5708" s="38">
        <v>1287</v>
      </c>
      <c r="B5708" s="46" t="s">
        <v>53</v>
      </c>
      <c r="C5708" s="46" t="s">
        <v>45</v>
      </c>
      <c r="D5708" s="46" t="s">
        <v>6222</v>
      </c>
      <c r="E5708" s="46" t="s">
        <v>6223</v>
      </c>
      <c r="F5708" t="s">
        <v>48</v>
      </c>
      <c r="G5708" s="46" t="s">
        <v>49</v>
      </c>
      <c r="H5708">
        <v>0.000446683592</v>
      </c>
      <c r="I5708" t="s">
        <v>37</v>
      </c>
      <c r="L5708" t="s">
        <v>50</v>
      </c>
      <c r="M5708" t="s">
        <v>39</v>
      </c>
      <c r="N5708" s="40"/>
      <c r="O5708" s="40"/>
      <c r="P5708" s="40"/>
      <c r="Q5708" s="40"/>
      <c r="R5708" s="39"/>
      <c r="S5708" s="39"/>
      <c r="T5708" s="39"/>
      <c r="U5708" s="40"/>
      <c r="V5708" s="39"/>
      <c r="W5708" s="69"/>
      <c r="Y5708" t="s">
        <v>40</v>
      </c>
      <c r="AA5708">
        <v>19939</v>
      </c>
      <c r="AB5708" s="46" t="b">
        <v>0</v>
      </c>
      <c r="AD5708" s="8"/>
    </row>
    <row r="5709" ht="14.25" customHeight="1">
      <c r="A5709" s="38">
        <v>1287</v>
      </c>
      <c r="B5709" s="46" t="s">
        <v>44</v>
      </c>
      <c r="C5709" s="46" t="s">
        <v>45</v>
      </c>
      <c r="D5709" s="46" t="s">
        <v>6224</v>
      </c>
      <c r="E5709" s="46" t="s">
        <v>6225</v>
      </c>
      <c r="F5709" t="s">
        <v>48</v>
      </c>
      <c r="G5709" s="46" t="s">
        <v>49</v>
      </c>
      <c r="H5709">
        <v>0.011641260294</v>
      </c>
      <c r="I5709" t="s">
        <v>37</v>
      </c>
      <c r="L5709" t="s">
        <v>50</v>
      </c>
      <c r="M5709" t="s">
        <v>39</v>
      </c>
      <c r="N5709" s="40"/>
      <c r="O5709" s="40"/>
      <c r="P5709" s="40"/>
      <c r="Q5709" s="40"/>
      <c r="R5709" s="39"/>
      <c r="S5709" s="39"/>
      <c r="T5709" s="39"/>
      <c r="U5709" s="40"/>
      <c r="V5709" s="39"/>
      <c r="W5709" s="69"/>
      <c r="Y5709" t="s">
        <v>40</v>
      </c>
      <c r="AA5709">
        <v>213265</v>
      </c>
      <c r="AB5709" s="46" t="b">
        <v>0</v>
      </c>
      <c r="AD5709" s="8"/>
    </row>
    <row r="5710" ht="14.25" customHeight="1">
      <c r="A5710" s="38">
        <v>1287</v>
      </c>
      <c r="B5710" s="46" t="s">
        <v>53</v>
      </c>
      <c r="C5710" s="46" t="s">
        <v>45</v>
      </c>
      <c r="D5710" s="46" t="s">
        <v>6226</v>
      </c>
      <c r="E5710" s="46" t="s">
        <v>6227</v>
      </c>
      <c r="F5710" t="s">
        <v>48</v>
      </c>
      <c r="G5710" s="46" t="s">
        <v>49</v>
      </c>
      <c r="H5710">
        <v>0.000014125375</v>
      </c>
      <c r="I5710" t="s">
        <v>37</v>
      </c>
      <c r="L5710" t="s">
        <v>50</v>
      </c>
      <c r="M5710" t="s">
        <v>39</v>
      </c>
      <c r="N5710" s="40"/>
      <c r="O5710" s="40"/>
      <c r="P5710" s="40"/>
      <c r="Q5710" s="40"/>
      <c r="R5710" s="39"/>
      <c r="S5710" s="39"/>
      <c r="T5710" s="39"/>
      <c r="U5710" s="40"/>
      <c r="V5710" s="39"/>
      <c r="W5710" s="69"/>
      <c r="Y5710" t="s">
        <v>40</v>
      </c>
      <c r="AA5710">
        <v>80842</v>
      </c>
      <c r="AB5710" s="46" t="b">
        <v>0</v>
      </c>
      <c r="AD5710" s="8"/>
    </row>
    <row r="5711" ht="14.25" customHeight="1">
      <c r="A5711" s="38">
        <v>1325</v>
      </c>
      <c r="B5711" s="46" t="s">
        <v>5919</v>
      </c>
      <c r="C5711" s="46" t="s">
        <v>5920</v>
      </c>
      <c r="D5711" s="46" t="s">
        <v>6228</v>
      </c>
      <c r="E5711" t="s">
        <v>6229</v>
      </c>
      <c r="F5711" s="3" t="s">
        <v>48</v>
      </c>
      <c r="G5711" s="17" t="s">
        <v>49</v>
      </c>
      <c r="H5711">
        <v>0.000000000009333</v>
      </c>
      <c r="I5711" t="s">
        <v>37</v>
      </c>
      <c r="K5711" s="46" t="s">
        <v>43</v>
      </c>
      <c r="L5711" s="46" t="s">
        <v>5923</v>
      </c>
      <c r="M5711" t="s">
        <v>39</v>
      </c>
      <c r="N5711" s="40"/>
      <c r="O5711" s="40"/>
      <c r="P5711" s="40"/>
      <c r="Q5711" s="40"/>
      <c r="R5711" s="39"/>
      <c r="S5711" s="39"/>
      <c r="T5711" s="39"/>
      <c r="U5711" s="40"/>
      <c r="V5711" s="39"/>
      <c r="W5711" s="69"/>
      <c r="Y5711" t="s">
        <v>40</v>
      </c>
      <c r="AA5711">
        <v>18193</v>
      </c>
      <c r="AB5711" t="b">
        <v>0</v>
      </c>
      <c r="AD5711" s="8"/>
    </row>
    <row r="5712" ht="14.25" customHeight="1">
      <c r="A5712" s="38">
        <v>1287</v>
      </c>
      <c r="B5712" s="46" t="s">
        <v>53</v>
      </c>
      <c r="C5712" s="46" t="s">
        <v>45</v>
      </c>
      <c r="D5712" s="46" t="s">
        <v>6230</v>
      </c>
      <c r="E5712" s="46" t="s">
        <v>6231</v>
      </c>
      <c r="F5712" t="s">
        <v>48</v>
      </c>
      <c r="G5712" s="46" t="s">
        <v>49</v>
      </c>
      <c r="H5712">
        <v>0.000891250938</v>
      </c>
      <c r="I5712" t="s">
        <v>37</v>
      </c>
      <c r="L5712" t="s">
        <v>50</v>
      </c>
      <c r="M5712" t="s">
        <v>39</v>
      </c>
      <c r="N5712" s="40"/>
      <c r="O5712" s="40"/>
      <c r="P5712" s="40"/>
      <c r="Q5712" s="40"/>
      <c r="R5712" s="39"/>
      <c r="S5712" s="39"/>
      <c r="T5712" s="39"/>
      <c r="U5712" s="40"/>
      <c r="V5712" s="39"/>
      <c r="W5712" s="69"/>
      <c r="Y5712" t="s">
        <v>40</v>
      </c>
      <c r="AA5712">
        <v>2619</v>
      </c>
      <c r="AB5712" s="46" t="b">
        <v>0</v>
      </c>
      <c r="AD5712" s="8"/>
    </row>
    <row r="5713" ht="14.25" customHeight="1">
      <c r="A5713" s="38">
        <v>997</v>
      </c>
      <c r="B5713" s="44" t="s">
        <v>638</v>
      </c>
      <c r="C5713" s="46" t="s">
        <v>639</v>
      </c>
      <c r="D5713" s="46" t="s">
        <v>6232</v>
      </c>
      <c r="E5713" s="46" t="s">
        <v>6233</v>
      </c>
      <c r="F5713" s="5" t="s">
        <v>35</v>
      </c>
      <c r="G5713" s="5" t="s">
        <v>36</v>
      </c>
      <c r="H5713" s="65">
        <v>0.072443596</v>
      </c>
      <c r="I5713" t="s">
        <v>37</v>
      </c>
      <c r="K5713" s="47"/>
      <c r="L5713" s="47" t="str">
        <f>((I5713&amp;A5713)&amp;"-")&amp;B5713</f>
        <v>REF997-Kia Sepassi and Samuel H. Yalkowsky. Solubility Prediction in Octanol: A Technical Note. AAPS PharmSciTech 2006; 7 (1) Article 26</v>
      </c>
      <c r="M5713" t="s">
        <v>39</v>
      </c>
      <c r="N5713" s="71"/>
      <c r="O5713" s="71"/>
      <c r="P5713" s="71"/>
      <c r="Q5713" s="71"/>
      <c r="R5713" s="29"/>
      <c r="S5713" s="29"/>
      <c r="T5713" s="29"/>
      <c r="U5713" s="71"/>
      <c r="V5713" s="29"/>
      <c r="W5713" s="60"/>
      <c r="Y5713" t="s">
        <v>40</v>
      </c>
      <c r="AA5713">
        <v>3008</v>
      </c>
      <c r="AB5713" t="b">
        <f>if((W5713=""),false,true)</f>
        <v>0</v>
      </c>
      <c r="AD5713" s="37"/>
    </row>
    <row r="5714" ht="14.25" customHeight="1">
      <c r="A5714" s="38">
        <v>1041</v>
      </c>
      <c r="B5714" s="44" t="s">
        <v>6234</v>
      </c>
      <c r="C5714" s="46" t="s">
        <v>6235</v>
      </c>
      <c r="D5714" s="46" t="s">
        <v>6232</v>
      </c>
      <c r="E5714" s="46" t="s">
        <v>6233</v>
      </c>
      <c r="F5714" s="46" t="s">
        <v>485</v>
      </c>
      <c r="G5714" s="46" t="s">
        <v>665</v>
      </c>
      <c r="H5714">
        <v>0.12882495516931</v>
      </c>
      <c r="I5714" t="s">
        <v>37</v>
      </c>
      <c r="K5714" s="47" t="s">
        <v>43</v>
      </c>
      <c r="L5714" s="47" t="s">
        <v>6236</v>
      </c>
      <c r="M5714" t="s">
        <v>39</v>
      </c>
      <c r="N5714" s="71"/>
      <c r="O5714" s="71"/>
      <c r="P5714" s="71"/>
      <c r="Q5714" s="71"/>
      <c r="R5714" s="29"/>
      <c r="S5714" s="29"/>
      <c r="T5714" s="29"/>
      <c r="U5714" s="71"/>
      <c r="V5714" s="29"/>
      <c r="W5714" s="60"/>
      <c r="Y5714" t="s">
        <v>40</v>
      </c>
      <c r="AA5714">
        <v>3008</v>
      </c>
      <c r="AB5714" t="b">
        <f>if((W5714=""),false,true)</f>
        <v>0</v>
      </c>
      <c r="AD5714" s="37"/>
    </row>
    <row r="5715" ht="14.25" customHeight="1">
      <c r="A5715" s="38">
        <v>1041</v>
      </c>
      <c r="B5715" s="44" t="s">
        <v>6234</v>
      </c>
      <c r="C5715" s="46" t="s">
        <v>6235</v>
      </c>
      <c r="D5715" s="46" t="s">
        <v>6232</v>
      </c>
      <c r="E5715" s="46" t="s">
        <v>6233</v>
      </c>
      <c r="F5715" s="46" t="s">
        <v>35</v>
      </c>
      <c r="G5715" s="46" t="s">
        <v>668</v>
      </c>
      <c r="H5715">
        <v>0.1</v>
      </c>
      <c r="I5715" t="s">
        <v>37</v>
      </c>
      <c r="K5715" s="47" t="s">
        <v>43</v>
      </c>
      <c r="L5715" s="47" t="s">
        <v>6236</v>
      </c>
      <c r="M5715" t="s">
        <v>39</v>
      </c>
      <c r="N5715" s="71"/>
      <c r="O5715" s="71"/>
      <c r="P5715" s="71"/>
      <c r="Q5715" s="71"/>
      <c r="R5715" s="29"/>
      <c r="S5715" s="29"/>
      <c r="T5715" s="29"/>
      <c r="U5715" s="71"/>
      <c r="V5715" s="29"/>
      <c r="W5715" s="60"/>
      <c r="Y5715" t="s">
        <v>40</v>
      </c>
      <c r="AA5715">
        <v>3008</v>
      </c>
      <c r="AB5715" t="b">
        <f>if((W5715=""),false,true)</f>
        <v>0</v>
      </c>
      <c r="AD5715" s="37"/>
    </row>
    <row r="5716" ht="14.25" customHeight="1">
      <c r="A5716" s="38">
        <v>1041</v>
      </c>
      <c r="B5716" s="44" t="s">
        <v>6234</v>
      </c>
      <c r="C5716" s="46" t="s">
        <v>6235</v>
      </c>
      <c r="D5716" s="46" t="s">
        <v>6232</v>
      </c>
      <c r="E5716" s="46" t="s">
        <v>6233</v>
      </c>
      <c r="F5716" s="46" t="s">
        <v>580</v>
      </c>
      <c r="G5716" s="46" t="s">
        <v>581</v>
      </c>
      <c r="H5716">
        <v>0.14125375446228</v>
      </c>
      <c r="I5716" t="s">
        <v>37</v>
      </c>
      <c r="K5716" s="47" t="s">
        <v>43</v>
      </c>
      <c r="L5716" s="47" t="s">
        <v>6236</v>
      </c>
      <c r="M5716" t="s">
        <v>39</v>
      </c>
      <c r="N5716" s="71"/>
      <c r="O5716" s="71"/>
      <c r="P5716" s="71"/>
      <c r="Q5716" s="71"/>
      <c r="R5716" s="29"/>
      <c r="S5716" s="29"/>
      <c r="T5716" s="29"/>
      <c r="U5716" s="71"/>
      <c r="V5716" s="29"/>
      <c r="W5716" s="60"/>
      <c r="Y5716" t="s">
        <v>40</v>
      </c>
      <c r="AA5716">
        <v>3008</v>
      </c>
      <c r="AB5716" t="b">
        <f>if((W5716=""),false,true)</f>
        <v>0</v>
      </c>
      <c r="AD5716" s="37"/>
    </row>
    <row r="5717" ht="14.25" customHeight="1">
      <c r="A5717" s="38">
        <v>1041</v>
      </c>
      <c r="B5717" s="44" t="s">
        <v>6234</v>
      </c>
      <c r="C5717" s="46" t="s">
        <v>6235</v>
      </c>
      <c r="D5717" s="46" t="s">
        <v>6232</v>
      </c>
      <c r="E5717" s="46" t="s">
        <v>6233</v>
      </c>
      <c r="F5717" s="7" t="s">
        <v>873</v>
      </c>
      <c r="G5717" s="7" t="s">
        <v>874</v>
      </c>
      <c r="H5717">
        <v>0.053703179637025</v>
      </c>
      <c r="I5717" t="s">
        <v>37</v>
      </c>
      <c r="K5717" s="47" t="s">
        <v>43</v>
      </c>
      <c r="L5717" s="47" t="s">
        <v>6236</v>
      </c>
      <c r="M5717" t="s">
        <v>39</v>
      </c>
      <c r="N5717" s="71"/>
      <c r="O5717" s="71"/>
      <c r="P5717" s="71"/>
      <c r="Q5717" s="71"/>
      <c r="R5717" s="29"/>
      <c r="S5717" s="29"/>
      <c r="T5717" s="29"/>
      <c r="U5717" s="71"/>
      <c r="V5717" s="29"/>
      <c r="W5717" s="60"/>
      <c r="Y5717" t="s">
        <v>40</v>
      </c>
      <c r="AA5717">
        <v>3008</v>
      </c>
      <c r="AB5717" t="b">
        <f>if((W5717=""),false,true)</f>
        <v>0</v>
      </c>
      <c r="AD5717" s="37"/>
    </row>
    <row r="5718" ht="14.25" customHeight="1">
      <c r="A5718" s="38">
        <v>1041</v>
      </c>
      <c r="B5718" s="44" t="s">
        <v>6234</v>
      </c>
      <c r="C5718" s="46" t="s">
        <v>6235</v>
      </c>
      <c r="D5718" s="46" t="s">
        <v>6232</v>
      </c>
      <c r="E5718" s="46" t="s">
        <v>6233</v>
      </c>
      <c r="F5718" s="46" t="s">
        <v>1832</v>
      </c>
      <c r="G5718" s="46" t="s">
        <v>1833</v>
      </c>
      <c r="H5718">
        <v>0.000162181009736</v>
      </c>
      <c r="I5718" t="s">
        <v>37</v>
      </c>
      <c r="K5718" s="47" t="s">
        <v>43</v>
      </c>
      <c r="L5718" s="47" t="s">
        <v>6236</v>
      </c>
      <c r="M5718" t="s">
        <v>39</v>
      </c>
      <c r="N5718" s="71"/>
      <c r="O5718" s="71"/>
      <c r="P5718" s="71"/>
      <c r="Q5718" s="71"/>
      <c r="R5718" s="29"/>
      <c r="S5718" s="29"/>
      <c r="T5718" s="29"/>
      <c r="U5718" s="71"/>
      <c r="V5718" s="29"/>
      <c r="W5718" s="60"/>
      <c r="Y5718" t="s">
        <v>40</v>
      </c>
      <c r="AA5718">
        <v>3008</v>
      </c>
      <c r="AB5718" t="b">
        <f>if((W5718=""),false,true)</f>
        <v>0</v>
      </c>
      <c r="AD5718" s="37"/>
    </row>
    <row r="5719" ht="14.25" customHeight="1">
      <c r="A5719" s="38">
        <v>1041</v>
      </c>
      <c r="B5719" s="44" t="s">
        <v>6234</v>
      </c>
      <c r="C5719" s="46" t="s">
        <v>6235</v>
      </c>
      <c r="D5719" s="46" t="s">
        <v>6232</v>
      </c>
      <c r="E5719" s="46" t="s">
        <v>6233</v>
      </c>
      <c r="F5719" s="46" t="s">
        <v>689</v>
      </c>
      <c r="G5719" s="7" t="s">
        <v>2620</v>
      </c>
      <c r="H5719">
        <v>0.08128305161641</v>
      </c>
      <c r="I5719" t="s">
        <v>37</v>
      </c>
      <c r="K5719" s="47" t="s">
        <v>43</v>
      </c>
      <c r="L5719" s="47" t="s">
        <v>6236</v>
      </c>
      <c r="M5719" t="s">
        <v>39</v>
      </c>
      <c r="N5719" s="71"/>
      <c r="O5719" s="71"/>
      <c r="P5719" s="71"/>
      <c r="Q5719" s="71"/>
      <c r="R5719" s="29"/>
      <c r="S5719" s="29"/>
      <c r="T5719" s="29"/>
      <c r="U5719" s="71"/>
      <c r="V5719" s="29"/>
      <c r="W5719" s="60"/>
      <c r="Y5719" t="s">
        <v>40</v>
      </c>
      <c r="AA5719">
        <v>3008</v>
      </c>
      <c r="AB5719" t="b">
        <f>if((W5719=""),false,true)</f>
        <v>0</v>
      </c>
      <c r="AD5719" s="37"/>
    </row>
    <row r="5720" ht="14.25" customHeight="1">
      <c r="A5720" s="38">
        <v>1041</v>
      </c>
      <c r="B5720" s="44" t="s">
        <v>6234</v>
      </c>
      <c r="C5720" s="46" t="s">
        <v>6235</v>
      </c>
      <c r="D5720" s="46" t="s">
        <v>6232</v>
      </c>
      <c r="E5720" s="46" t="s">
        <v>6233</v>
      </c>
      <c r="F5720" s="46" t="s">
        <v>691</v>
      </c>
      <c r="G5720" s="46" t="s">
        <v>692</v>
      </c>
      <c r="H5720">
        <v>0.00933254300797</v>
      </c>
      <c r="I5720" t="s">
        <v>37</v>
      </c>
      <c r="K5720" s="47" t="s">
        <v>43</v>
      </c>
      <c r="L5720" s="47" t="s">
        <v>6236</v>
      </c>
      <c r="M5720" t="s">
        <v>39</v>
      </c>
      <c r="N5720" s="71"/>
      <c r="O5720" s="71"/>
      <c r="P5720" s="71"/>
      <c r="Q5720" s="71"/>
      <c r="R5720" s="29"/>
      <c r="S5720" s="29"/>
      <c r="T5720" s="29"/>
      <c r="U5720" s="71"/>
      <c r="V5720" s="29"/>
      <c r="W5720" s="60"/>
      <c r="Y5720" t="s">
        <v>40</v>
      </c>
      <c r="AA5720">
        <v>3008</v>
      </c>
      <c r="AB5720" t="b">
        <f>if((W5720=""),false,true)</f>
        <v>0</v>
      </c>
      <c r="AD5720" s="37"/>
    </row>
    <row r="5721" ht="14.25" customHeight="1">
      <c r="A5721" s="38">
        <v>1041</v>
      </c>
      <c r="B5721" s="44" t="s">
        <v>6234</v>
      </c>
      <c r="C5721" s="46" t="s">
        <v>6235</v>
      </c>
      <c r="D5721" s="46" t="s">
        <v>6232</v>
      </c>
      <c r="E5721" s="46" t="s">
        <v>6233</v>
      </c>
      <c r="F5721" s="46" t="s">
        <v>1123</v>
      </c>
      <c r="G5721" s="7" t="s">
        <v>1124</v>
      </c>
      <c r="H5721">
        <v>0.002454708915685</v>
      </c>
      <c r="I5721" t="s">
        <v>37</v>
      </c>
      <c r="K5721" s="47" t="s">
        <v>43</v>
      </c>
      <c r="L5721" s="47" t="s">
        <v>6236</v>
      </c>
      <c r="M5721" t="s">
        <v>39</v>
      </c>
      <c r="N5721" s="71"/>
      <c r="O5721" s="71"/>
      <c r="P5721" s="71"/>
      <c r="Q5721" s="71"/>
      <c r="R5721" s="29"/>
      <c r="S5721" s="29"/>
      <c r="T5721" s="29"/>
      <c r="U5721" s="71"/>
      <c r="V5721" s="29"/>
      <c r="W5721" s="60"/>
      <c r="Y5721" t="s">
        <v>40</v>
      </c>
      <c r="AA5721">
        <v>3008</v>
      </c>
      <c r="AB5721" t="b">
        <f>if((W5721=""),false,true)</f>
        <v>0</v>
      </c>
      <c r="AD5721" s="37"/>
    </row>
    <row r="5722" ht="14.25" customHeight="1">
      <c r="A5722" s="38">
        <v>1041</v>
      </c>
      <c r="B5722" s="44" t="s">
        <v>6234</v>
      </c>
      <c r="C5722" s="46" t="s">
        <v>6235</v>
      </c>
      <c r="D5722" s="46" t="s">
        <v>6232</v>
      </c>
      <c r="E5722" s="46" t="s">
        <v>6233</v>
      </c>
      <c r="F5722" s="46" t="s">
        <v>1601</v>
      </c>
      <c r="G5722" s="46" t="s">
        <v>1602</v>
      </c>
      <c r="H5722">
        <v>0.016595869074376</v>
      </c>
      <c r="I5722" t="s">
        <v>37</v>
      </c>
      <c r="K5722" s="47" t="s">
        <v>43</v>
      </c>
      <c r="L5722" s="47" t="s">
        <v>6236</v>
      </c>
      <c r="M5722" t="s">
        <v>39</v>
      </c>
      <c r="N5722" s="71"/>
      <c r="O5722" s="71"/>
      <c r="P5722" s="71"/>
      <c r="Q5722" s="71"/>
      <c r="R5722" s="29"/>
      <c r="S5722" s="29"/>
      <c r="T5722" s="29"/>
      <c r="U5722" s="71"/>
      <c r="V5722" s="29"/>
      <c r="W5722" s="60"/>
      <c r="Y5722" t="s">
        <v>40</v>
      </c>
      <c r="AA5722">
        <v>3008</v>
      </c>
      <c r="AB5722" t="b">
        <f>if((W5722=""),false,true)</f>
        <v>0</v>
      </c>
      <c r="AD5722" s="37"/>
    </row>
    <row r="5723" ht="14.25" customHeight="1">
      <c r="A5723" s="38">
        <v>1041</v>
      </c>
      <c r="B5723" s="44" t="s">
        <v>6234</v>
      </c>
      <c r="C5723" s="46" t="s">
        <v>6235</v>
      </c>
      <c r="D5723" s="46" t="s">
        <v>6232</v>
      </c>
      <c r="E5723" s="46" t="s">
        <v>6233</v>
      </c>
      <c r="F5723" s="46" t="s">
        <v>1603</v>
      </c>
      <c r="G5723" s="7" t="s">
        <v>1674</v>
      </c>
      <c r="H5723">
        <v>0.06606934480076</v>
      </c>
      <c r="I5723" t="s">
        <v>37</v>
      </c>
      <c r="K5723" s="47" t="s">
        <v>43</v>
      </c>
      <c r="L5723" s="47" t="s">
        <v>6236</v>
      </c>
      <c r="M5723" t="s">
        <v>39</v>
      </c>
      <c r="N5723" s="71"/>
      <c r="O5723" s="71"/>
      <c r="P5723" s="71"/>
      <c r="Q5723" s="71"/>
      <c r="R5723" s="29"/>
      <c r="S5723" s="29"/>
      <c r="T5723" s="29"/>
      <c r="U5723" s="71"/>
      <c r="V5723" s="29"/>
      <c r="W5723" s="60"/>
      <c r="Y5723" t="s">
        <v>40</v>
      </c>
      <c r="AA5723">
        <v>3008</v>
      </c>
      <c r="AB5723" t="b">
        <f>if((W5723=""),false,true)</f>
        <v>0</v>
      </c>
      <c r="AD5723" s="37"/>
    </row>
    <row r="5724" ht="14.25" customHeight="1">
      <c r="A5724" s="38">
        <v>1041</v>
      </c>
      <c r="B5724" s="44" t="s">
        <v>6234</v>
      </c>
      <c r="C5724" s="46" t="s">
        <v>6235</v>
      </c>
      <c r="D5724" s="46" t="s">
        <v>6232</v>
      </c>
      <c r="E5724" s="46" t="s">
        <v>6233</v>
      </c>
      <c r="F5724" s="46" t="s">
        <v>695</v>
      </c>
      <c r="G5724" s="46" t="s">
        <v>696</v>
      </c>
      <c r="H5724">
        <v>0.000245470891569</v>
      </c>
      <c r="I5724" t="s">
        <v>37</v>
      </c>
      <c r="K5724" s="47" t="s">
        <v>43</v>
      </c>
      <c r="L5724" s="47" t="s">
        <v>6236</v>
      </c>
      <c r="M5724" t="s">
        <v>39</v>
      </c>
      <c r="N5724" s="71"/>
      <c r="O5724" s="71"/>
      <c r="P5724" s="71"/>
      <c r="Q5724" s="71"/>
      <c r="R5724" s="29"/>
      <c r="S5724" s="29"/>
      <c r="T5724" s="29"/>
      <c r="U5724" s="71"/>
      <c r="V5724" s="29"/>
      <c r="W5724" s="60"/>
      <c r="Y5724" t="s">
        <v>40</v>
      </c>
      <c r="AA5724">
        <v>3008</v>
      </c>
      <c r="AB5724" t="b">
        <f>if((W5724=""),false,true)</f>
        <v>0</v>
      </c>
      <c r="AD5724" s="37"/>
    </row>
    <row r="5725" ht="14.25" customHeight="1">
      <c r="A5725" s="38">
        <v>1041</v>
      </c>
      <c r="B5725" s="44" t="s">
        <v>6234</v>
      </c>
      <c r="C5725" s="46" t="s">
        <v>6235</v>
      </c>
      <c r="D5725" s="46" t="s">
        <v>6232</v>
      </c>
      <c r="E5725" s="46" t="s">
        <v>6233</v>
      </c>
      <c r="F5725" s="46" t="s">
        <v>701</v>
      </c>
      <c r="G5725" s="46" t="s">
        <v>702</v>
      </c>
      <c r="H5725">
        <v>0.00021379620895</v>
      </c>
      <c r="I5725" t="s">
        <v>37</v>
      </c>
      <c r="K5725" s="47" t="s">
        <v>43</v>
      </c>
      <c r="L5725" s="47" t="s">
        <v>6236</v>
      </c>
      <c r="M5725" t="s">
        <v>39</v>
      </c>
      <c r="N5725" s="71"/>
      <c r="O5725" s="71"/>
      <c r="P5725" s="71"/>
      <c r="Q5725" s="71"/>
      <c r="R5725" s="29"/>
      <c r="S5725" s="29"/>
      <c r="T5725" s="29"/>
      <c r="U5725" s="71"/>
      <c r="V5725" s="29"/>
      <c r="W5725" s="60"/>
      <c r="Y5725" t="s">
        <v>40</v>
      </c>
      <c r="AA5725">
        <v>3008</v>
      </c>
      <c r="AB5725" t="b">
        <f>if((W5725=""),false,true)</f>
        <v>0</v>
      </c>
      <c r="AD5725" s="37"/>
    </row>
    <row r="5726" ht="14.25" customHeight="1">
      <c r="A5726" s="38">
        <v>1041</v>
      </c>
      <c r="B5726" s="44" t="s">
        <v>6234</v>
      </c>
      <c r="C5726" s="46" t="s">
        <v>6235</v>
      </c>
      <c r="D5726" s="46" t="s">
        <v>6232</v>
      </c>
      <c r="E5726" s="46" t="s">
        <v>6233</v>
      </c>
      <c r="F5726" s="7" t="s">
        <v>1605</v>
      </c>
      <c r="G5726" s="7" t="s">
        <v>2038</v>
      </c>
      <c r="H5726">
        <v>0.044668359215096</v>
      </c>
      <c r="I5726" t="s">
        <v>37</v>
      </c>
      <c r="K5726" s="47" t="s">
        <v>43</v>
      </c>
      <c r="L5726" s="47" t="s">
        <v>6236</v>
      </c>
      <c r="M5726" t="s">
        <v>39</v>
      </c>
      <c r="N5726" s="71"/>
      <c r="O5726" s="71"/>
      <c r="P5726" s="71"/>
      <c r="Q5726" s="71"/>
      <c r="R5726" s="29"/>
      <c r="S5726" s="29"/>
      <c r="T5726" s="29"/>
      <c r="U5726" s="71"/>
      <c r="V5726" s="29"/>
      <c r="W5726" s="60"/>
      <c r="Y5726" t="s">
        <v>40</v>
      </c>
      <c r="AA5726">
        <v>3008</v>
      </c>
      <c r="AB5726" t="b">
        <f>if((W5726=""),false,true)</f>
        <v>0</v>
      </c>
      <c r="AD5726" s="37"/>
    </row>
    <row r="5727" ht="14.25" customHeight="1">
      <c r="A5727" s="38">
        <v>1041</v>
      </c>
      <c r="B5727" s="44" t="s">
        <v>6234</v>
      </c>
      <c r="C5727" s="46" t="s">
        <v>6235</v>
      </c>
      <c r="D5727" s="46" t="s">
        <v>6232</v>
      </c>
      <c r="E5727" s="46" t="s">
        <v>6233</v>
      </c>
      <c r="F5727" s="46" t="s">
        <v>429</v>
      </c>
      <c r="G5727" s="46" t="s">
        <v>590</v>
      </c>
      <c r="H5727">
        <v>0.15848931924611</v>
      </c>
      <c r="I5727" t="s">
        <v>37</v>
      </c>
      <c r="K5727" s="47" t="s">
        <v>43</v>
      </c>
      <c r="L5727" s="47" t="s">
        <v>6236</v>
      </c>
      <c r="M5727" t="s">
        <v>39</v>
      </c>
      <c r="N5727" s="71"/>
      <c r="O5727" s="71"/>
      <c r="P5727" s="71"/>
      <c r="Q5727" s="71"/>
      <c r="R5727" s="29"/>
      <c r="S5727" s="29"/>
      <c r="T5727" s="29"/>
      <c r="U5727" s="71"/>
      <c r="V5727" s="29"/>
      <c r="W5727" s="60"/>
      <c r="Y5727" t="s">
        <v>40</v>
      </c>
      <c r="AA5727">
        <v>3008</v>
      </c>
      <c r="AB5727" t="b">
        <f>if((W5727=""),false,true)</f>
        <v>0</v>
      </c>
      <c r="AD5727" s="37"/>
    </row>
    <row r="5728" ht="14.25" customHeight="1">
      <c r="A5728" s="38">
        <v>1041</v>
      </c>
      <c r="B5728" s="44" t="s">
        <v>6234</v>
      </c>
      <c r="C5728" s="46" t="s">
        <v>6235</v>
      </c>
      <c r="D5728" s="46" t="s">
        <v>6232</v>
      </c>
      <c r="E5728" s="46" t="s">
        <v>6233</v>
      </c>
      <c r="F5728" s="46" t="s">
        <v>711</v>
      </c>
      <c r="G5728" s="46" t="s">
        <v>712</v>
      </c>
      <c r="H5728">
        <v>0.000181970085861</v>
      </c>
      <c r="I5728" t="s">
        <v>37</v>
      </c>
      <c r="K5728" s="47" t="s">
        <v>43</v>
      </c>
      <c r="L5728" s="47" t="s">
        <v>6236</v>
      </c>
      <c r="M5728" t="s">
        <v>39</v>
      </c>
      <c r="N5728" s="71"/>
      <c r="O5728" s="71"/>
      <c r="P5728" s="71"/>
      <c r="Q5728" s="71"/>
      <c r="R5728" s="29"/>
      <c r="S5728" s="29"/>
      <c r="T5728" s="29"/>
      <c r="U5728" s="71"/>
      <c r="V5728" s="29"/>
      <c r="W5728" s="60"/>
      <c r="Y5728" t="s">
        <v>40</v>
      </c>
      <c r="AA5728">
        <v>3008</v>
      </c>
      <c r="AB5728" t="b">
        <f>if((W5728=""),false,true)</f>
        <v>0</v>
      </c>
      <c r="AD5728" s="37"/>
    </row>
    <row r="5729" ht="14.25" customHeight="1">
      <c r="A5729" s="38">
        <v>1041</v>
      </c>
      <c r="B5729" s="44" t="s">
        <v>6234</v>
      </c>
      <c r="C5729" s="46" t="s">
        <v>6235</v>
      </c>
      <c r="D5729" s="46" t="s">
        <v>6232</v>
      </c>
      <c r="E5729" s="46" t="s">
        <v>6233</v>
      </c>
      <c r="F5729" s="46" t="s">
        <v>713</v>
      </c>
      <c r="G5729" s="46" t="s">
        <v>714</v>
      </c>
      <c r="H5729">
        <v>0.000229086765277</v>
      </c>
      <c r="I5729" t="s">
        <v>37</v>
      </c>
      <c r="K5729" s="47" t="s">
        <v>43</v>
      </c>
      <c r="L5729" s="47" t="s">
        <v>6236</v>
      </c>
      <c r="M5729" t="s">
        <v>39</v>
      </c>
      <c r="N5729" s="71"/>
      <c r="O5729" s="71"/>
      <c r="P5729" s="71"/>
      <c r="Q5729" s="71"/>
      <c r="R5729" s="29"/>
      <c r="S5729" s="29"/>
      <c r="T5729" s="29"/>
      <c r="U5729" s="71"/>
      <c r="V5729" s="29"/>
      <c r="W5729" s="60"/>
      <c r="Y5729" t="s">
        <v>40</v>
      </c>
      <c r="AA5729">
        <v>3008</v>
      </c>
      <c r="AB5729" t="b">
        <f>if((W5729=""),false,true)</f>
        <v>0</v>
      </c>
      <c r="AD5729" s="37"/>
    </row>
    <row r="5730" ht="14.25" customHeight="1">
      <c r="A5730" s="38">
        <v>1041</v>
      </c>
      <c r="B5730" s="44" t="s">
        <v>6234</v>
      </c>
      <c r="C5730" s="46" t="s">
        <v>6235</v>
      </c>
      <c r="D5730" s="46" t="s">
        <v>6232</v>
      </c>
      <c r="E5730" s="46" t="s">
        <v>6233</v>
      </c>
      <c r="F5730" s="46" t="s">
        <v>715</v>
      </c>
      <c r="G5730" s="46" t="s">
        <v>716</v>
      </c>
      <c r="H5730">
        <v>0.00013803842646</v>
      </c>
      <c r="I5730" t="s">
        <v>37</v>
      </c>
      <c r="K5730" s="47" t="s">
        <v>43</v>
      </c>
      <c r="L5730" s="47" t="s">
        <v>6236</v>
      </c>
      <c r="M5730" t="s">
        <v>39</v>
      </c>
      <c r="N5730" s="71"/>
      <c r="O5730" s="71"/>
      <c r="P5730" s="71"/>
      <c r="Q5730" s="71"/>
      <c r="R5730" s="29"/>
      <c r="S5730" s="29"/>
      <c r="T5730" s="29"/>
      <c r="U5730" s="71"/>
      <c r="V5730" s="29"/>
      <c r="W5730" s="60"/>
      <c r="Y5730" t="s">
        <v>40</v>
      </c>
      <c r="AA5730">
        <v>3008</v>
      </c>
      <c r="AB5730" t="b">
        <f>if((W5730=""),false,true)</f>
        <v>0</v>
      </c>
      <c r="AD5730" s="37"/>
    </row>
    <row r="5731" ht="14.25" customHeight="1">
      <c r="A5731" s="38">
        <v>1041</v>
      </c>
      <c r="B5731" s="44" t="s">
        <v>6234</v>
      </c>
      <c r="C5731" s="46" t="s">
        <v>6235</v>
      </c>
      <c r="D5731" s="46" t="s">
        <v>6232</v>
      </c>
      <c r="E5731" s="46" t="s">
        <v>6233</v>
      </c>
      <c r="F5731" s="46" t="s">
        <v>434</v>
      </c>
      <c r="G5731" s="46" t="s">
        <v>593</v>
      </c>
      <c r="H5731">
        <v>0.18620871366629</v>
      </c>
      <c r="I5731" t="s">
        <v>37</v>
      </c>
      <c r="K5731" s="47" t="s">
        <v>43</v>
      </c>
      <c r="L5731" s="47" t="s">
        <v>6236</v>
      </c>
      <c r="M5731" t="s">
        <v>39</v>
      </c>
      <c r="N5731" s="71"/>
      <c r="O5731" s="71"/>
      <c r="P5731" s="71"/>
      <c r="Q5731" s="71"/>
      <c r="R5731" s="29"/>
      <c r="S5731" s="29"/>
      <c r="T5731" s="29"/>
      <c r="U5731" s="71"/>
      <c r="V5731" s="29"/>
      <c r="W5731" s="60"/>
      <c r="Y5731" t="s">
        <v>40</v>
      </c>
      <c r="AA5731">
        <v>3008</v>
      </c>
      <c r="AB5731" t="b">
        <f>if((W5731=""),false,true)</f>
        <v>0</v>
      </c>
      <c r="AD5731" s="37"/>
    </row>
    <row r="5732" ht="14.25" customHeight="1">
      <c r="A5732" s="38">
        <v>1041</v>
      </c>
      <c r="B5732" s="44" t="s">
        <v>6234</v>
      </c>
      <c r="C5732" s="46" t="s">
        <v>6235</v>
      </c>
      <c r="D5732" s="46" t="s">
        <v>6232</v>
      </c>
      <c r="E5732" s="46" t="s">
        <v>6233</v>
      </c>
      <c r="F5732" s="46" t="s">
        <v>723</v>
      </c>
      <c r="G5732" s="46" t="s">
        <v>724</v>
      </c>
      <c r="H5732">
        <v>0.000199526231497</v>
      </c>
      <c r="I5732" t="s">
        <v>37</v>
      </c>
      <c r="K5732" s="47" t="s">
        <v>43</v>
      </c>
      <c r="L5732" s="47" t="s">
        <v>6236</v>
      </c>
      <c r="M5732" t="s">
        <v>39</v>
      </c>
      <c r="N5732" s="71"/>
      <c r="O5732" s="71"/>
      <c r="P5732" s="71"/>
      <c r="Q5732" s="71"/>
      <c r="R5732" s="29"/>
      <c r="S5732" s="29"/>
      <c r="T5732" s="29"/>
      <c r="U5732" s="71"/>
      <c r="V5732" s="29"/>
      <c r="W5732" s="60"/>
      <c r="Y5732" t="s">
        <v>40</v>
      </c>
      <c r="AA5732">
        <v>3008</v>
      </c>
      <c r="AB5732" t="b">
        <f>if((W5732=""),false,true)</f>
        <v>0</v>
      </c>
      <c r="AD5732" s="37"/>
    </row>
    <row r="5733" ht="14.25" customHeight="1">
      <c r="A5733" s="38">
        <v>1041</v>
      </c>
      <c r="B5733" s="44" t="s">
        <v>6234</v>
      </c>
      <c r="C5733" s="46" t="s">
        <v>6235</v>
      </c>
      <c r="D5733" s="46" t="s">
        <v>6232</v>
      </c>
      <c r="E5733" s="46" t="s">
        <v>6233</v>
      </c>
      <c r="F5733" s="46" t="s">
        <v>725</v>
      </c>
      <c r="G5733" s="46" t="s">
        <v>726</v>
      </c>
      <c r="H5733">
        <v>0.000177827941004</v>
      </c>
      <c r="I5733" t="s">
        <v>37</v>
      </c>
      <c r="K5733" s="47" t="s">
        <v>43</v>
      </c>
      <c r="L5733" s="47" t="s">
        <v>6236</v>
      </c>
      <c r="M5733" t="s">
        <v>39</v>
      </c>
      <c r="N5733" s="71"/>
      <c r="O5733" s="71"/>
      <c r="P5733" s="71"/>
      <c r="Q5733" s="71"/>
      <c r="R5733" s="29"/>
      <c r="S5733" s="29"/>
      <c r="T5733" s="29"/>
      <c r="U5733" s="71"/>
      <c r="V5733" s="29"/>
      <c r="W5733" s="60"/>
      <c r="Y5733" t="s">
        <v>40</v>
      </c>
      <c r="AA5733">
        <v>3008</v>
      </c>
      <c r="AB5733" t="b">
        <f>if((W5733=""),false,true)</f>
        <v>0</v>
      </c>
      <c r="AD5733" s="37"/>
    </row>
    <row r="5734" ht="14.25" customHeight="1">
      <c r="A5734" s="38">
        <v>1041</v>
      </c>
      <c r="B5734" s="44" t="s">
        <v>6234</v>
      </c>
      <c r="C5734" s="46" t="s">
        <v>6235</v>
      </c>
      <c r="D5734" s="46" t="s">
        <v>6232</v>
      </c>
      <c r="E5734" s="46" t="s">
        <v>6233</v>
      </c>
      <c r="F5734" s="46" t="s">
        <v>731</v>
      </c>
      <c r="G5734" s="46" t="s">
        <v>732</v>
      </c>
      <c r="H5734">
        <v>0.008317637711027</v>
      </c>
      <c r="I5734" t="s">
        <v>37</v>
      </c>
      <c r="K5734" s="47" t="s">
        <v>43</v>
      </c>
      <c r="L5734" s="47" t="s">
        <v>6236</v>
      </c>
      <c r="M5734" t="s">
        <v>39</v>
      </c>
      <c r="N5734" s="71"/>
      <c r="O5734" s="71"/>
      <c r="P5734" s="71"/>
      <c r="Q5734" s="71"/>
      <c r="R5734" s="29"/>
      <c r="S5734" s="29"/>
      <c r="T5734" s="29"/>
      <c r="U5734" s="71"/>
      <c r="V5734" s="29"/>
      <c r="W5734" s="60"/>
      <c r="Y5734" t="s">
        <v>40</v>
      </c>
      <c r="AA5734">
        <v>3008</v>
      </c>
      <c r="AB5734" t="b">
        <f>if((W5734=""),false,true)</f>
        <v>0</v>
      </c>
      <c r="AD5734" s="37"/>
    </row>
    <row r="5735" ht="14.25" customHeight="1">
      <c r="A5735" s="38">
        <v>1041</v>
      </c>
      <c r="B5735" s="44" t="s">
        <v>6234</v>
      </c>
      <c r="C5735" s="46" t="s">
        <v>6235</v>
      </c>
      <c r="D5735" s="46" t="s">
        <v>6232</v>
      </c>
      <c r="E5735" s="46" t="s">
        <v>6233</v>
      </c>
      <c r="F5735" s="62" t="s">
        <v>48</v>
      </c>
      <c r="G5735" s="46" t="s">
        <v>49</v>
      </c>
      <c r="H5735">
        <v>0.000181021204229</v>
      </c>
      <c r="I5735" t="s">
        <v>37</v>
      </c>
      <c r="K5735" s="47" t="s">
        <v>43</v>
      </c>
      <c r="L5735" s="47" t="s">
        <v>6236</v>
      </c>
      <c r="M5735" t="s">
        <v>39</v>
      </c>
      <c r="N5735" s="71"/>
      <c r="O5735" s="71"/>
      <c r="P5735" s="71"/>
      <c r="Q5735" s="71"/>
      <c r="R5735" s="29"/>
      <c r="S5735" s="29"/>
      <c r="T5735" s="29"/>
      <c r="U5735" s="71"/>
      <c r="V5735" s="29"/>
      <c r="W5735" s="60"/>
      <c r="Y5735" t="s">
        <v>40</v>
      </c>
      <c r="AA5735">
        <v>3008</v>
      </c>
      <c r="AB5735" t="b">
        <f>if((W5735=""),false,true)</f>
        <v>0</v>
      </c>
      <c r="AD5735" s="37"/>
    </row>
    <row r="5736" ht="14.25" customHeight="1">
      <c r="A5736" s="38">
        <v>1042</v>
      </c>
      <c r="B5736" s="44" t="s">
        <v>6237</v>
      </c>
      <c r="C5736" s="46" t="s">
        <v>6238</v>
      </c>
      <c r="D5736" s="46" t="s">
        <v>6232</v>
      </c>
      <c r="E5736" s="46" t="s">
        <v>6233</v>
      </c>
      <c r="F5736" s="46" t="s">
        <v>521</v>
      </c>
      <c r="G5736" s="46" t="s">
        <v>522</v>
      </c>
      <c r="H5736">
        <v>0.010294006197191</v>
      </c>
      <c r="I5736" t="s">
        <v>37</v>
      </c>
      <c r="K5736" s="47" t="s">
        <v>43</v>
      </c>
      <c r="L5736" s="47" t="s">
        <v>6239</v>
      </c>
      <c r="M5736" t="s">
        <v>39</v>
      </c>
      <c r="N5736" s="71"/>
      <c r="O5736" s="71"/>
      <c r="P5736" s="71"/>
      <c r="Q5736" s="71"/>
      <c r="R5736" s="29"/>
      <c r="S5736" s="29"/>
      <c r="T5736" s="29"/>
      <c r="U5736" s="71"/>
      <c r="V5736" s="29"/>
      <c r="W5736" s="60"/>
      <c r="Y5736" t="s">
        <v>40</v>
      </c>
      <c r="AA5736">
        <v>3008</v>
      </c>
      <c r="AB5736" t="b">
        <f>if((W5736=""),false,true)</f>
        <v>0</v>
      </c>
      <c r="AD5736" s="37"/>
    </row>
    <row r="5737" ht="14.25" customHeight="1">
      <c r="A5737" s="38">
        <v>1042</v>
      </c>
      <c r="B5737" s="44" t="s">
        <v>6237</v>
      </c>
      <c r="C5737" s="46" t="s">
        <v>6238</v>
      </c>
      <c r="D5737" s="46" t="s">
        <v>6232</v>
      </c>
      <c r="E5737" s="46" t="s">
        <v>6233</v>
      </c>
      <c r="F5737" s="46" t="s">
        <v>4784</v>
      </c>
      <c r="G5737" s="46" t="s">
        <v>4785</v>
      </c>
      <c r="H5737">
        <v>0.011551225823587</v>
      </c>
      <c r="I5737" t="s">
        <v>37</v>
      </c>
      <c r="K5737" s="47" t="s">
        <v>43</v>
      </c>
      <c r="L5737" s="47" t="s">
        <v>6239</v>
      </c>
      <c r="M5737" t="s">
        <v>39</v>
      </c>
      <c r="N5737" s="71"/>
      <c r="O5737" s="71"/>
      <c r="P5737" s="71"/>
      <c r="Q5737" s="71"/>
      <c r="R5737" s="29"/>
      <c r="S5737" s="29"/>
      <c r="T5737" s="29"/>
      <c r="U5737" s="71"/>
      <c r="V5737" s="29"/>
      <c r="W5737" s="60"/>
      <c r="Y5737" t="s">
        <v>40</v>
      </c>
      <c r="AA5737">
        <v>3008</v>
      </c>
      <c r="AB5737" t="b">
        <f>if((W5737=""),false,true)</f>
        <v>0</v>
      </c>
      <c r="AD5737" s="37"/>
    </row>
    <row r="5738" ht="14.25" customHeight="1">
      <c r="A5738" s="38">
        <v>1042</v>
      </c>
      <c r="B5738" s="44" t="s">
        <v>6237</v>
      </c>
      <c r="C5738" s="46" t="s">
        <v>6238</v>
      </c>
      <c r="D5738" s="46" t="s">
        <v>6232</v>
      </c>
      <c r="E5738" s="46" t="s">
        <v>6233</v>
      </c>
      <c r="F5738" s="46" t="s">
        <v>547</v>
      </c>
      <c r="G5738" s="46" t="s">
        <v>548</v>
      </c>
      <c r="H5738">
        <v>0.073247951194748</v>
      </c>
      <c r="I5738" t="s">
        <v>37</v>
      </c>
      <c r="K5738" s="47" t="s">
        <v>43</v>
      </c>
      <c r="L5738" s="47" t="s">
        <v>6239</v>
      </c>
      <c r="M5738" t="s">
        <v>39</v>
      </c>
      <c r="N5738" s="71"/>
      <c r="O5738" s="71"/>
      <c r="P5738" s="71"/>
      <c r="Q5738" s="71"/>
      <c r="R5738" s="29"/>
      <c r="S5738" s="29"/>
      <c r="T5738" s="29"/>
      <c r="U5738" s="71"/>
      <c r="V5738" s="29"/>
      <c r="W5738" s="60"/>
      <c r="Y5738" t="s">
        <v>40</v>
      </c>
      <c r="AA5738">
        <v>3008</v>
      </c>
      <c r="AB5738" t="b">
        <f>if((W5738=""),false,true)</f>
        <v>0</v>
      </c>
      <c r="AD5738" s="37"/>
    </row>
    <row r="5739" ht="14.25" customHeight="1">
      <c r="A5739" s="38">
        <v>1042</v>
      </c>
      <c r="B5739" s="44" t="s">
        <v>6237</v>
      </c>
      <c r="C5739" s="46" t="s">
        <v>6238</v>
      </c>
      <c r="D5739" s="46" t="s">
        <v>6232</v>
      </c>
      <c r="E5739" s="46" t="s">
        <v>6233</v>
      </c>
      <c r="F5739" s="46" t="s">
        <v>594</v>
      </c>
      <c r="G5739" s="46" t="s">
        <v>595</v>
      </c>
      <c r="H5739">
        <v>0.10603422915979</v>
      </c>
      <c r="I5739" t="s">
        <v>37</v>
      </c>
      <c r="K5739" s="47" t="s">
        <v>43</v>
      </c>
      <c r="L5739" s="47" t="s">
        <v>6239</v>
      </c>
      <c r="M5739" t="s">
        <v>39</v>
      </c>
      <c r="N5739" s="71"/>
      <c r="O5739" s="71"/>
      <c r="P5739" s="71"/>
      <c r="Q5739" s="71"/>
      <c r="R5739" s="29"/>
      <c r="S5739" s="29"/>
      <c r="T5739" s="29"/>
      <c r="U5739" s="71"/>
      <c r="V5739" s="29"/>
      <c r="W5739" s="60"/>
      <c r="Y5739" t="s">
        <v>40</v>
      </c>
      <c r="AA5739">
        <v>3008</v>
      </c>
      <c r="AB5739" t="b">
        <f>if((W5739=""),false,true)</f>
        <v>0</v>
      </c>
      <c r="AD5739" s="37"/>
    </row>
    <row r="5740" ht="14.25" customHeight="1">
      <c r="A5740" s="38">
        <v>1042</v>
      </c>
      <c r="B5740" s="44" t="s">
        <v>6237</v>
      </c>
      <c r="C5740" s="46" t="s">
        <v>6238</v>
      </c>
      <c r="D5740" s="46" t="s">
        <v>6232</v>
      </c>
      <c r="E5740" s="46" t="s">
        <v>6233</v>
      </c>
      <c r="F5740" s="46" t="s">
        <v>598</v>
      </c>
      <c r="G5740" s="46" t="s">
        <v>667</v>
      </c>
      <c r="H5740">
        <v>0.11479424177114</v>
      </c>
      <c r="I5740" t="s">
        <v>37</v>
      </c>
      <c r="K5740" s="47" t="s">
        <v>43</v>
      </c>
      <c r="L5740" s="47" t="s">
        <v>6239</v>
      </c>
      <c r="M5740" t="s">
        <v>39</v>
      </c>
      <c r="N5740" s="71"/>
      <c r="O5740" s="71"/>
      <c r="P5740" s="71"/>
      <c r="Q5740" s="71"/>
      <c r="R5740" s="29"/>
      <c r="S5740" s="29"/>
      <c r="T5740" s="29"/>
      <c r="U5740" s="71"/>
      <c r="V5740" s="29"/>
      <c r="W5740" s="60"/>
      <c r="Y5740" t="s">
        <v>40</v>
      </c>
      <c r="AA5740">
        <v>3008</v>
      </c>
      <c r="AB5740" t="b">
        <f>if((W5740=""),false,true)</f>
        <v>0</v>
      </c>
      <c r="AD5740" s="37"/>
    </row>
    <row r="5741" ht="14.25" customHeight="1">
      <c r="A5741" s="38">
        <v>1042</v>
      </c>
      <c r="B5741" s="44" t="s">
        <v>6237</v>
      </c>
      <c r="C5741" s="46" t="s">
        <v>6238</v>
      </c>
      <c r="D5741" s="46" t="s">
        <v>6232</v>
      </c>
      <c r="E5741" s="46" t="s">
        <v>6233</v>
      </c>
      <c r="F5741" s="46" t="s">
        <v>669</v>
      </c>
      <c r="G5741" s="46" t="s">
        <v>670</v>
      </c>
      <c r="H5741">
        <v>0.12807067212983</v>
      </c>
      <c r="I5741" t="s">
        <v>37</v>
      </c>
      <c r="K5741" s="47" t="s">
        <v>43</v>
      </c>
      <c r="L5741" s="47" t="s">
        <v>6239</v>
      </c>
      <c r="M5741" t="s">
        <v>39</v>
      </c>
      <c r="N5741" s="71"/>
      <c r="O5741" s="71"/>
      <c r="P5741" s="71"/>
      <c r="Q5741" s="71"/>
      <c r="R5741" s="29"/>
      <c r="S5741" s="29"/>
      <c r="T5741" s="29"/>
      <c r="U5741" s="71"/>
      <c r="V5741" s="29"/>
      <c r="W5741" s="60"/>
      <c r="Y5741" t="s">
        <v>40</v>
      </c>
      <c r="AA5741">
        <v>3008</v>
      </c>
      <c r="AB5741" t="b">
        <f>if((W5741=""),false,true)</f>
        <v>0</v>
      </c>
      <c r="AD5741" s="37"/>
    </row>
    <row r="5742" ht="14.25" customHeight="1">
      <c r="A5742" s="38">
        <v>1042</v>
      </c>
      <c r="B5742" s="44" t="s">
        <v>6237</v>
      </c>
      <c r="C5742" s="46" t="s">
        <v>6238</v>
      </c>
      <c r="D5742" s="46" t="s">
        <v>6232</v>
      </c>
      <c r="E5742" s="46" t="s">
        <v>6233</v>
      </c>
      <c r="F5742" s="46" t="s">
        <v>1361</v>
      </c>
      <c r="G5742" s="46" t="s">
        <v>1362</v>
      </c>
      <c r="H5742">
        <v>0.080694213979862</v>
      </c>
      <c r="I5742" t="s">
        <v>37</v>
      </c>
      <c r="K5742" s="47" t="s">
        <v>43</v>
      </c>
      <c r="L5742" s="47" t="s">
        <v>6239</v>
      </c>
      <c r="M5742" t="s">
        <v>39</v>
      </c>
      <c r="N5742" s="71"/>
      <c r="O5742" s="71"/>
      <c r="P5742" s="71"/>
      <c r="Q5742" s="71"/>
      <c r="R5742" s="29"/>
      <c r="S5742" s="29"/>
      <c r="T5742" s="29"/>
      <c r="U5742" s="71"/>
      <c r="V5742" s="29"/>
      <c r="W5742" s="60"/>
      <c r="Y5742" t="s">
        <v>40</v>
      </c>
      <c r="AA5742">
        <v>3008</v>
      </c>
      <c r="AB5742" t="b">
        <f>if((W5742=""),false,true)</f>
        <v>0</v>
      </c>
      <c r="AD5742" s="37"/>
    </row>
    <row r="5743" ht="14.25" customHeight="1">
      <c r="A5743" s="38">
        <v>1042</v>
      </c>
      <c r="B5743" s="44" t="s">
        <v>6237</v>
      </c>
      <c r="C5743" s="46" t="s">
        <v>6238</v>
      </c>
      <c r="D5743" s="46" t="s">
        <v>6232</v>
      </c>
      <c r="E5743" s="46" t="s">
        <v>6233</v>
      </c>
      <c r="F5743" s="46" t="s">
        <v>671</v>
      </c>
      <c r="G5743" s="46" t="s">
        <v>672</v>
      </c>
      <c r="H5743">
        <v>0.091493787046314</v>
      </c>
      <c r="I5743" t="s">
        <v>37</v>
      </c>
      <c r="K5743" s="47" t="s">
        <v>43</v>
      </c>
      <c r="L5743" s="47" t="s">
        <v>6239</v>
      </c>
      <c r="M5743" t="s">
        <v>39</v>
      </c>
      <c r="N5743" s="71"/>
      <c r="O5743" s="71"/>
      <c r="P5743" s="71"/>
      <c r="Q5743" s="71"/>
      <c r="R5743" s="29"/>
      <c r="S5743" s="29"/>
      <c r="T5743" s="29"/>
      <c r="U5743" s="71"/>
      <c r="V5743" s="29"/>
      <c r="W5743" s="60"/>
      <c r="Y5743" t="s">
        <v>40</v>
      </c>
      <c r="AA5743">
        <v>3008</v>
      </c>
      <c r="AB5743" t="b">
        <f>if((W5743=""),false,true)</f>
        <v>0</v>
      </c>
      <c r="AD5743" s="37"/>
    </row>
    <row r="5744" ht="14.25" customHeight="1">
      <c r="A5744" s="38">
        <v>1042</v>
      </c>
      <c r="B5744" s="44" t="s">
        <v>6237</v>
      </c>
      <c r="C5744" s="46" t="s">
        <v>6238</v>
      </c>
      <c r="D5744" s="46" t="s">
        <v>6232</v>
      </c>
      <c r="E5744" s="46" t="s">
        <v>6233</v>
      </c>
      <c r="F5744" s="46" t="s">
        <v>673</v>
      </c>
      <c r="G5744" s="46" t="s">
        <v>674</v>
      </c>
      <c r="H5744">
        <v>0.060990457763307</v>
      </c>
      <c r="I5744" t="s">
        <v>37</v>
      </c>
      <c r="K5744" s="47" t="s">
        <v>43</v>
      </c>
      <c r="L5744" s="47" t="s">
        <v>6239</v>
      </c>
      <c r="M5744" t="s">
        <v>39</v>
      </c>
      <c r="N5744" s="71"/>
      <c r="O5744" s="71"/>
      <c r="P5744" s="71"/>
      <c r="Q5744" s="71"/>
      <c r="R5744" s="29"/>
      <c r="S5744" s="29"/>
      <c r="T5744" s="29"/>
      <c r="U5744" s="71"/>
      <c r="V5744" s="29"/>
      <c r="W5744" s="60"/>
      <c r="Y5744" t="s">
        <v>40</v>
      </c>
      <c r="AA5744">
        <v>3008</v>
      </c>
      <c r="AB5744" t="b">
        <f>if((W5744=""),false,true)</f>
        <v>0</v>
      </c>
      <c r="AD5744" s="37"/>
    </row>
    <row r="5745" ht="14.25" customHeight="1">
      <c r="A5745" s="38">
        <v>1042</v>
      </c>
      <c r="B5745" s="44" t="s">
        <v>6237</v>
      </c>
      <c r="C5745" s="46" t="s">
        <v>6238</v>
      </c>
      <c r="D5745" s="46" t="s">
        <v>6232</v>
      </c>
      <c r="E5745" s="46" t="s">
        <v>6233</v>
      </c>
      <c r="F5745" s="46" t="s">
        <v>677</v>
      </c>
      <c r="G5745" s="46" t="s">
        <v>678</v>
      </c>
      <c r="H5745">
        <v>0.089097378245249</v>
      </c>
      <c r="I5745" t="s">
        <v>37</v>
      </c>
      <c r="K5745" s="47" t="s">
        <v>43</v>
      </c>
      <c r="L5745" s="47" t="s">
        <v>6239</v>
      </c>
      <c r="M5745" t="s">
        <v>39</v>
      </c>
      <c r="N5745" s="71"/>
      <c r="O5745" s="71"/>
      <c r="P5745" s="71"/>
      <c r="Q5745" s="71"/>
      <c r="R5745" s="29"/>
      <c r="S5745" s="29"/>
      <c r="T5745" s="29"/>
      <c r="U5745" s="71"/>
      <c r="V5745" s="29"/>
      <c r="W5745" s="60"/>
      <c r="Y5745" t="s">
        <v>40</v>
      </c>
      <c r="AA5745">
        <v>3008</v>
      </c>
      <c r="AB5745" t="b">
        <f>if((W5745=""),false,true)</f>
        <v>0</v>
      </c>
      <c r="AD5745" s="37"/>
    </row>
    <row r="5746" ht="14.25" customHeight="1">
      <c r="A5746" s="38">
        <v>1042</v>
      </c>
      <c r="B5746" s="44" t="s">
        <v>6237</v>
      </c>
      <c r="C5746" s="46" t="s">
        <v>6238</v>
      </c>
      <c r="D5746" s="46" t="s">
        <v>6232</v>
      </c>
      <c r="E5746" s="46" t="s">
        <v>6233</v>
      </c>
      <c r="F5746" s="46" t="s">
        <v>679</v>
      </c>
      <c r="G5746" s="46" t="s">
        <v>680</v>
      </c>
      <c r="H5746">
        <v>0.091158085216426</v>
      </c>
      <c r="I5746" t="s">
        <v>37</v>
      </c>
      <c r="K5746" s="47" t="s">
        <v>43</v>
      </c>
      <c r="L5746" s="47" t="s">
        <v>6239</v>
      </c>
      <c r="M5746" t="s">
        <v>39</v>
      </c>
      <c r="N5746" s="71"/>
      <c r="O5746" s="71"/>
      <c r="P5746" s="71"/>
      <c r="Q5746" s="71"/>
      <c r="R5746" s="29"/>
      <c r="S5746" s="29"/>
      <c r="T5746" s="29"/>
      <c r="U5746" s="71"/>
      <c r="V5746" s="29"/>
      <c r="W5746" s="60"/>
      <c r="Y5746" t="s">
        <v>40</v>
      </c>
      <c r="AA5746">
        <v>3008</v>
      </c>
      <c r="AB5746" t="b">
        <f>if((W5746=""),false,true)</f>
        <v>0</v>
      </c>
      <c r="AD5746" s="37"/>
    </row>
    <row r="5747" ht="14.25" customHeight="1">
      <c r="A5747" s="38">
        <v>1042</v>
      </c>
      <c r="B5747" s="44" t="s">
        <v>6237</v>
      </c>
      <c r="C5747" s="46" t="s">
        <v>6238</v>
      </c>
      <c r="D5747" s="46" t="s">
        <v>6232</v>
      </c>
      <c r="E5747" s="46" t="s">
        <v>6233</v>
      </c>
      <c r="F5747" s="46" t="s">
        <v>3769</v>
      </c>
      <c r="G5747" s="46" t="s">
        <v>3770</v>
      </c>
      <c r="H5747">
        <v>0.050197163055912</v>
      </c>
      <c r="I5747" t="s">
        <v>37</v>
      </c>
      <c r="K5747" s="47" t="s">
        <v>43</v>
      </c>
      <c r="L5747" s="47" t="s">
        <v>6239</v>
      </c>
      <c r="M5747" t="s">
        <v>39</v>
      </c>
      <c r="N5747" s="71"/>
      <c r="O5747" s="71"/>
      <c r="P5747" s="71"/>
      <c r="Q5747" s="71"/>
      <c r="R5747" s="29"/>
      <c r="S5747" s="29"/>
      <c r="T5747" s="29"/>
      <c r="U5747" s="71"/>
      <c r="V5747" s="29"/>
      <c r="W5747" s="60"/>
      <c r="Y5747" t="s">
        <v>40</v>
      </c>
      <c r="AA5747">
        <v>3008</v>
      </c>
      <c r="AB5747" t="b">
        <f>if((W5747=""),false,true)</f>
        <v>0</v>
      </c>
      <c r="AD5747" s="37"/>
    </row>
    <row r="5748" ht="14.25" customHeight="1">
      <c r="A5748" s="38">
        <v>1042</v>
      </c>
      <c r="B5748" s="44" t="s">
        <v>6237</v>
      </c>
      <c r="C5748" s="46" t="s">
        <v>6238</v>
      </c>
      <c r="D5748" s="46" t="s">
        <v>6232</v>
      </c>
      <c r="E5748" s="46" t="s">
        <v>6233</v>
      </c>
      <c r="F5748" s="46" t="s">
        <v>681</v>
      </c>
      <c r="G5748" s="46" t="s">
        <v>682</v>
      </c>
      <c r="H5748">
        <v>0.069900589395872</v>
      </c>
      <c r="I5748" t="s">
        <v>37</v>
      </c>
      <c r="K5748" s="47" t="s">
        <v>43</v>
      </c>
      <c r="L5748" s="47" t="s">
        <v>6239</v>
      </c>
      <c r="M5748" t="s">
        <v>39</v>
      </c>
      <c r="N5748" s="71"/>
      <c r="O5748" s="71"/>
      <c r="P5748" s="71"/>
      <c r="Q5748" s="71"/>
      <c r="R5748" s="29"/>
      <c r="S5748" s="29"/>
      <c r="T5748" s="29"/>
      <c r="U5748" s="71"/>
      <c r="V5748" s="29"/>
      <c r="W5748" s="60"/>
      <c r="Y5748" t="s">
        <v>40</v>
      </c>
      <c r="AA5748">
        <v>3008</v>
      </c>
      <c r="AB5748" t="b">
        <f>if((W5748=""),false,true)</f>
        <v>0</v>
      </c>
      <c r="AD5748" s="37"/>
    </row>
    <row r="5749" ht="14.25" customHeight="1">
      <c r="A5749" s="38">
        <v>1042</v>
      </c>
      <c r="B5749" s="44" t="s">
        <v>6237</v>
      </c>
      <c r="C5749" s="46" t="s">
        <v>6238</v>
      </c>
      <c r="D5749" s="46" t="s">
        <v>6232</v>
      </c>
      <c r="E5749" s="46" t="s">
        <v>6233</v>
      </c>
      <c r="F5749" s="46" t="s">
        <v>683</v>
      </c>
      <c r="G5749" s="46" t="s">
        <v>684</v>
      </c>
      <c r="H5749">
        <v>0.082279683568547</v>
      </c>
      <c r="I5749" t="s">
        <v>37</v>
      </c>
      <c r="K5749" s="47" t="s">
        <v>43</v>
      </c>
      <c r="L5749" s="47" t="s">
        <v>6239</v>
      </c>
      <c r="M5749" t="s">
        <v>39</v>
      </c>
      <c r="N5749" s="71"/>
      <c r="O5749" s="71"/>
      <c r="P5749" s="71"/>
      <c r="Q5749" s="71"/>
      <c r="R5749" s="29"/>
      <c r="S5749" s="29"/>
      <c r="T5749" s="29"/>
      <c r="U5749" s="71"/>
      <c r="V5749" s="29"/>
      <c r="W5749" s="60"/>
      <c r="Y5749" t="s">
        <v>40</v>
      </c>
      <c r="AA5749">
        <v>3008</v>
      </c>
      <c r="AB5749" t="b">
        <f>if((W5749=""),false,true)</f>
        <v>0</v>
      </c>
      <c r="AD5749" s="37"/>
    </row>
    <row r="5750" ht="14.25" customHeight="1">
      <c r="A5750" s="38">
        <v>1042</v>
      </c>
      <c r="B5750" s="44" t="s">
        <v>6237</v>
      </c>
      <c r="C5750" s="46" t="s">
        <v>6238</v>
      </c>
      <c r="D5750" s="46" t="s">
        <v>6232</v>
      </c>
      <c r="E5750" s="46" t="s">
        <v>6233</v>
      </c>
      <c r="F5750" s="46" t="s">
        <v>584</v>
      </c>
      <c r="G5750" s="46" t="s">
        <v>585</v>
      </c>
      <c r="H5750">
        <v>0.10046051426124</v>
      </c>
      <c r="I5750" t="s">
        <v>37</v>
      </c>
      <c r="K5750" s="47" t="s">
        <v>43</v>
      </c>
      <c r="L5750" s="47" t="s">
        <v>6239</v>
      </c>
      <c r="M5750" t="s">
        <v>39</v>
      </c>
      <c r="N5750" s="71"/>
      <c r="O5750" s="71"/>
      <c r="P5750" s="71"/>
      <c r="Q5750" s="71"/>
      <c r="R5750" s="29"/>
      <c r="S5750" s="29"/>
      <c r="T5750" s="29"/>
      <c r="U5750" s="71"/>
      <c r="V5750" s="29"/>
      <c r="W5750" s="60"/>
      <c r="Y5750" t="s">
        <v>40</v>
      </c>
      <c r="AA5750">
        <v>3008</v>
      </c>
      <c r="AB5750" t="b">
        <f>if((W5750=""),false,true)</f>
        <v>0</v>
      </c>
      <c r="AD5750" s="37"/>
    </row>
    <row r="5751" ht="14.25" customHeight="1">
      <c r="A5751" s="38">
        <v>1042</v>
      </c>
      <c r="B5751" s="44" t="s">
        <v>6237</v>
      </c>
      <c r="C5751" s="46" t="s">
        <v>6238</v>
      </c>
      <c r="D5751" s="46" t="s">
        <v>6232</v>
      </c>
      <c r="E5751" s="46" t="s">
        <v>6233</v>
      </c>
      <c r="F5751" s="46" t="s">
        <v>685</v>
      </c>
      <c r="G5751" s="46" t="s">
        <v>686</v>
      </c>
      <c r="H5751">
        <v>0.097958469610863</v>
      </c>
      <c r="I5751" t="s">
        <v>37</v>
      </c>
      <c r="K5751" s="47" t="s">
        <v>43</v>
      </c>
      <c r="L5751" s="47" t="s">
        <v>6239</v>
      </c>
      <c r="M5751" t="s">
        <v>39</v>
      </c>
      <c r="N5751" s="71"/>
      <c r="O5751" s="71"/>
      <c r="P5751" s="71"/>
      <c r="Q5751" s="71"/>
      <c r="R5751" s="29"/>
      <c r="S5751" s="29"/>
      <c r="T5751" s="29"/>
      <c r="U5751" s="71"/>
      <c r="V5751" s="29"/>
      <c r="W5751" s="60"/>
      <c r="Y5751" t="s">
        <v>40</v>
      </c>
      <c r="AA5751">
        <v>3008</v>
      </c>
      <c r="AB5751" t="b">
        <f>if((W5751=""),false,true)</f>
        <v>0</v>
      </c>
      <c r="AD5751" s="37"/>
    </row>
    <row r="5752" ht="14.25" customHeight="1">
      <c r="A5752" s="38">
        <v>1042</v>
      </c>
      <c r="B5752" s="44" t="s">
        <v>6237</v>
      </c>
      <c r="C5752" s="46" t="s">
        <v>6238</v>
      </c>
      <c r="D5752" s="46" t="s">
        <v>6232</v>
      </c>
      <c r="E5752" s="46" t="s">
        <v>6233</v>
      </c>
      <c r="F5752" s="46" t="s">
        <v>687</v>
      </c>
      <c r="G5752" s="46" t="s">
        <v>688</v>
      </c>
      <c r="H5752">
        <v>0.059922790840177</v>
      </c>
      <c r="I5752" t="s">
        <v>37</v>
      </c>
      <c r="K5752" s="47" t="s">
        <v>43</v>
      </c>
      <c r="L5752" s="47" t="s">
        <v>6239</v>
      </c>
      <c r="M5752" t="s">
        <v>39</v>
      </c>
      <c r="N5752" s="71"/>
      <c r="O5752" s="71"/>
      <c r="P5752" s="71"/>
      <c r="Q5752" s="71"/>
      <c r="R5752" s="29"/>
      <c r="S5752" s="29"/>
      <c r="T5752" s="29"/>
      <c r="U5752" s="71"/>
      <c r="V5752" s="29"/>
      <c r="W5752" s="60"/>
      <c r="Y5752" t="s">
        <v>40</v>
      </c>
      <c r="AA5752">
        <v>3008</v>
      </c>
      <c r="AB5752" t="b">
        <f>if((W5752=""),false,true)</f>
        <v>0</v>
      </c>
      <c r="AD5752" s="37"/>
    </row>
    <row r="5753" ht="14.25" customHeight="1">
      <c r="A5753" s="38">
        <v>1042</v>
      </c>
      <c r="B5753" s="44" t="s">
        <v>6237</v>
      </c>
      <c r="C5753" s="46" t="s">
        <v>6238</v>
      </c>
      <c r="D5753" s="46" t="s">
        <v>6232</v>
      </c>
      <c r="E5753" s="46" t="s">
        <v>6233</v>
      </c>
      <c r="F5753" s="46" t="s">
        <v>588</v>
      </c>
      <c r="G5753" s="46" t="s">
        <v>589</v>
      </c>
      <c r="H5753">
        <v>0.075577091813471</v>
      </c>
      <c r="I5753" t="s">
        <v>37</v>
      </c>
      <c r="K5753" s="47" t="s">
        <v>43</v>
      </c>
      <c r="L5753" s="47" t="s">
        <v>6239</v>
      </c>
      <c r="M5753" t="s">
        <v>39</v>
      </c>
      <c r="N5753" s="71"/>
      <c r="O5753" s="71"/>
      <c r="P5753" s="71"/>
      <c r="Q5753" s="71"/>
      <c r="R5753" s="29"/>
      <c r="S5753" s="29"/>
      <c r="T5753" s="29"/>
      <c r="U5753" s="71"/>
      <c r="V5753" s="29"/>
      <c r="W5753" s="60"/>
      <c r="Y5753" t="s">
        <v>40</v>
      </c>
      <c r="AA5753">
        <v>3008</v>
      </c>
      <c r="AB5753" t="b">
        <f>if((W5753=""),false,true)</f>
        <v>0</v>
      </c>
      <c r="AD5753" s="37"/>
    </row>
    <row r="5754" ht="14.25" customHeight="1">
      <c r="A5754" s="38">
        <v>1042</v>
      </c>
      <c r="B5754" s="44" t="s">
        <v>6237</v>
      </c>
      <c r="C5754" s="46" t="s">
        <v>6238</v>
      </c>
      <c r="D5754" s="46" t="s">
        <v>6232</v>
      </c>
      <c r="E5754" s="46" t="s">
        <v>6233</v>
      </c>
      <c r="F5754" s="46" t="s">
        <v>4788</v>
      </c>
      <c r="G5754" s="46" t="s">
        <v>4789</v>
      </c>
      <c r="H5754">
        <v>0.01183896780757</v>
      </c>
      <c r="I5754" t="s">
        <v>37</v>
      </c>
      <c r="K5754" s="47" t="s">
        <v>43</v>
      </c>
      <c r="L5754" s="47" t="s">
        <v>6239</v>
      </c>
      <c r="M5754" t="s">
        <v>39</v>
      </c>
      <c r="N5754" s="71"/>
      <c r="O5754" s="71"/>
      <c r="P5754" s="71"/>
      <c r="Q5754" s="71"/>
      <c r="R5754" s="29"/>
      <c r="S5754" s="29"/>
      <c r="T5754" s="29"/>
      <c r="U5754" s="71"/>
      <c r="V5754" s="29"/>
      <c r="W5754" s="60"/>
      <c r="Y5754" t="s">
        <v>40</v>
      </c>
      <c r="AA5754">
        <v>3008</v>
      </c>
      <c r="AB5754" t="b">
        <f>if((W5754=""),false,true)</f>
        <v>0</v>
      </c>
      <c r="AD5754" s="37"/>
    </row>
    <row r="5755" ht="14.25" customHeight="1">
      <c r="A5755" s="38">
        <v>1042</v>
      </c>
      <c r="B5755" s="44" t="s">
        <v>6237</v>
      </c>
      <c r="C5755" s="46" t="s">
        <v>6238</v>
      </c>
      <c r="D5755" s="46" t="s">
        <v>6232</v>
      </c>
      <c r="E5755" s="46" t="s">
        <v>6233</v>
      </c>
      <c r="F5755" s="46" t="s">
        <v>697</v>
      </c>
      <c r="G5755" s="46" t="s">
        <v>698</v>
      </c>
      <c r="H5755">
        <v>0.000429057281172</v>
      </c>
      <c r="I5755" t="s">
        <v>37</v>
      </c>
      <c r="K5755" s="47" t="s">
        <v>43</v>
      </c>
      <c r="L5755" s="47" t="s">
        <v>6239</v>
      </c>
      <c r="M5755" t="s">
        <v>39</v>
      </c>
      <c r="N5755" s="71"/>
      <c r="O5755" s="71"/>
      <c r="P5755" s="71"/>
      <c r="Q5755" s="71"/>
      <c r="R5755" s="29"/>
      <c r="S5755" s="29"/>
      <c r="T5755" s="29"/>
      <c r="U5755" s="71"/>
      <c r="V5755" s="29"/>
      <c r="W5755" s="60"/>
      <c r="Y5755" t="s">
        <v>40</v>
      </c>
      <c r="AA5755">
        <v>3008</v>
      </c>
      <c r="AB5755" t="b">
        <f>if((W5755=""),false,true)</f>
        <v>0</v>
      </c>
      <c r="AD5755" s="37"/>
    </row>
    <row r="5756" ht="14.25" customHeight="1">
      <c r="A5756" s="38">
        <v>1042</v>
      </c>
      <c r="B5756" s="44" t="s">
        <v>6237</v>
      </c>
      <c r="C5756" s="46" t="s">
        <v>6238</v>
      </c>
      <c r="D5756" s="46" t="s">
        <v>6232</v>
      </c>
      <c r="E5756" s="46" t="s">
        <v>6233</v>
      </c>
      <c r="F5756" s="46" t="s">
        <v>699</v>
      </c>
      <c r="G5756" s="46" t="s">
        <v>700</v>
      </c>
      <c r="H5756">
        <v>0.16545868257172</v>
      </c>
      <c r="I5756" t="s">
        <v>37</v>
      </c>
      <c r="K5756" s="47" t="s">
        <v>43</v>
      </c>
      <c r="L5756" s="47" t="s">
        <v>6239</v>
      </c>
      <c r="M5756" t="s">
        <v>39</v>
      </c>
      <c r="N5756" s="71"/>
      <c r="O5756" s="71"/>
      <c r="P5756" s="71"/>
      <c r="Q5756" s="71"/>
      <c r="R5756" s="29"/>
      <c r="S5756" s="29"/>
      <c r="T5756" s="29"/>
      <c r="U5756" s="71"/>
      <c r="V5756" s="29"/>
      <c r="W5756" s="60"/>
      <c r="Y5756" t="s">
        <v>40</v>
      </c>
      <c r="AA5756">
        <v>3008</v>
      </c>
      <c r="AB5756" t="b">
        <f>if((W5756=""),false,true)</f>
        <v>0</v>
      </c>
      <c r="AD5756" s="37"/>
    </row>
    <row r="5757" ht="14.25" customHeight="1">
      <c r="A5757" s="38">
        <v>1042</v>
      </c>
      <c r="B5757" s="44" t="s">
        <v>6237</v>
      </c>
      <c r="C5757" s="46" t="s">
        <v>6238</v>
      </c>
      <c r="D5757" s="46" t="s">
        <v>6232</v>
      </c>
      <c r="E5757" s="46" t="s">
        <v>6233</v>
      </c>
      <c r="F5757" s="46" t="s">
        <v>703</v>
      </c>
      <c r="G5757" s="46" t="s">
        <v>704</v>
      </c>
      <c r="H5757">
        <v>0.003019023021272</v>
      </c>
      <c r="I5757" t="s">
        <v>37</v>
      </c>
      <c r="K5757" s="47" t="s">
        <v>43</v>
      </c>
      <c r="L5757" s="47" t="s">
        <v>6239</v>
      </c>
      <c r="M5757" t="s">
        <v>39</v>
      </c>
      <c r="N5757" s="71"/>
      <c r="O5757" s="71"/>
      <c r="P5757" s="71"/>
      <c r="Q5757" s="71"/>
      <c r="R5757" s="29"/>
      <c r="S5757" s="29"/>
      <c r="T5757" s="29"/>
      <c r="U5757" s="71"/>
      <c r="V5757" s="29"/>
      <c r="W5757" s="60"/>
      <c r="Y5757" t="s">
        <v>40</v>
      </c>
      <c r="AA5757">
        <v>3008</v>
      </c>
      <c r="AB5757" t="b">
        <f>if((W5757=""),false,true)</f>
        <v>0</v>
      </c>
      <c r="AD5757" s="37"/>
    </row>
    <row r="5758" ht="14.25" customHeight="1">
      <c r="A5758" s="38">
        <v>1042</v>
      </c>
      <c r="B5758" s="44" t="s">
        <v>6237</v>
      </c>
      <c r="C5758" s="46" t="s">
        <v>6238</v>
      </c>
      <c r="D5758" s="46" t="s">
        <v>6232</v>
      </c>
      <c r="E5758" s="46" t="s">
        <v>6233</v>
      </c>
      <c r="F5758" s="46" t="s">
        <v>591</v>
      </c>
      <c r="G5758" s="46" t="s">
        <v>592</v>
      </c>
      <c r="H5758">
        <v>0.092547190791774</v>
      </c>
      <c r="I5758" t="s">
        <v>37</v>
      </c>
      <c r="K5758" s="47" t="s">
        <v>43</v>
      </c>
      <c r="L5758" s="47" t="s">
        <v>6239</v>
      </c>
      <c r="M5758" t="s">
        <v>39</v>
      </c>
      <c r="N5758" s="71"/>
      <c r="O5758" s="71"/>
      <c r="P5758" s="71"/>
      <c r="Q5758" s="71"/>
      <c r="R5758" s="29"/>
      <c r="S5758" s="29"/>
      <c r="T5758" s="29"/>
      <c r="U5758" s="71"/>
      <c r="V5758" s="29"/>
      <c r="W5758" s="60"/>
      <c r="Y5758" t="s">
        <v>40</v>
      </c>
      <c r="AA5758">
        <v>3008</v>
      </c>
      <c r="AB5758" t="b">
        <f>if((W5758=""),false,true)</f>
        <v>0</v>
      </c>
      <c r="AD5758" s="37"/>
    </row>
    <row r="5759" ht="14.25" customHeight="1">
      <c r="A5759" s="38">
        <v>1042</v>
      </c>
      <c r="B5759" s="44" t="s">
        <v>6237</v>
      </c>
      <c r="C5759" s="46" t="s">
        <v>6238</v>
      </c>
      <c r="D5759" s="46" t="s">
        <v>6232</v>
      </c>
      <c r="E5759" s="46" t="s">
        <v>6233</v>
      </c>
      <c r="F5759" s="46" t="s">
        <v>6240</v>
      </c>
      <c r="G5759" s="46" t="s">
        <v>1126</v>
      </c>
      <c r="H5759">
        <v>0.005889873526662</v>
      </c>
      <c r="I5759" t="s">
        <v>37</v>
      </c>
      <c r="K5759" s="47" t="s">
        <v>43</v>
      </c>
      <c r="L5759" s="47" t="s">
        <v>6239</v>
      </c>
      <c r="M5759" t="s">
        <v>39</v>
      </c>
      <c r="N5759" s="71"/>
      <c r="O5759" s="71"/>
      <c r="P5759" s="71"/>
      <c r="Q5759" s="71"/>
      <c r="R5759" s="29"/>
      <c r="S5759" s="29"/>
      <c r="T5759" s="29"/>
      <c r="U5759" s="71"/>
      <c r="V5759" s="29"/>
      <c r="W5759" s="60"/>
      <c r="Y5759" t="s">
        <v>40</v>
      </c>
      <c r="AA5759">
        <v>3008</v>
      </c>
      <c r="AB5759" t="b">
        <f>if((W5759=""),false,true)</f>
        <v>0</v>
      </c>
      <c r="AD5759" s="37"/>
    </row>
    <row r="5760" ht="14.25" customHeight="1">
      <c r="A5760" s="38">
        <v>1042</v>
      </c>
      <c r="B5760" s="44" t="s">
        <v>6237</v>
      </c>
      <c r="C5760" s="46" t="s">
        <v>6238</v>
      </c>
      <c r="D5760" s="46" t="s">
        <v>6232</v>
      </c>
      <c r="E5760" s="46" t="s">
        <v>6233</v>
      </c>
      <c r="F5760" s="46" t="s">
        <v>721</v>
      </c>
      <c r="G5760" s="46" t="s">
        <v>722</v>
      </c>
      <c r="H5760">
        <v>0.000369130489559</v>
      </c>
      <c r="I5760" t="s">
        <v>37</v>
      </c>
      <c r="K5760" s="47" t="s">
        <v>43</v>
      </c>
      <c r="L5760" s="47" t="s">
        <v>6239</v>
      </c>
      <c r="M5760" t="s">
        <v>39</v>
      </c>
      <c r="N5760" s="71"/>
      <c r="O5760" s="71"/>
      <c r="P5760" s="71"/>
      <c r="Q5760" s="71"/>
      <c r="R5760" s="29"/>
      <c r="S5760" s="29"/>
      <c r="T5760" s="29"/>
      <c r="U5760" s="71"/>
      <c r="V5760" s="29"/>
      <c r="W5760" s="60"/>
      <c r="Y5760" t="s">
        <v>40</v>
      </c>
      <c r="AA5760">
        <v>3008</v>
      </c>
      <c r="AB5760" t="b">
        <f>if((W5760=""),false,true)</f>
        <v>0</v>
      </c>
      <c r="AD5760" s="37"/>
    </row>
    <row r="5761" ht="14.25" customHeight="1">
      <c r="A5761" s="38">
        <v>1042</v>
      </c>
      <c r="B5761" s="44" t="s">
        <v>6237</v>
      </c>
      <c r="C5761" s="46" t="s">
        <v>6238</v>
      </c>
      <c r="D5761" s="46" t="s">
        <v>6232</v>
      </c>
      <c r="E5761" s="46" t="s">
        <v>6233</v>
      </c>
      <c r="F5761" s="46" t="s">
        <v>729</v>
      </c>
      <c r="G5761" s="46" t="s">
        <v>730</v>
      </c>
      <c r="H5761">
        <v>0.00043781717994</v>
      </c>
      <c r="I5761" t="s">
        <v>37</v>
      </c>
      <c r="K5761" s="47" t="s">
        <v>43</v>
      </c>
      <c r="L5761" s="47" t="s">
        <v>6239</v>
      </c>
      <c r="M5761" t="s">
        <v>39</v>
      </c>
      <c r="N5761" s="71"/>
      <c r="O5761" s="71"/>
      <c r="P5761" s="71"/>
      <c r="Q5761" s="71"/>
      <c r="R5761" s="29"/>
      <c r="S5761" s="29"/>
      <c r="T5761" s="29"/>
      <c r="U5761" s="71"/>
      <c r="V5761" s="29"/>
      <c r="W5761" s="60"/>
      <c r="Y5761" t="s">
        <v>40</v>
      </c>
      <c r="AA5761">
        <v>3008</v>
      </c>
      <c r="AB5761" t="b">
        <f>if((W5761=""),false,true)</f>
        <v>0</v>
      </c>
      <c r="AD5761" s="37"/>
    </row>
    <row r="5762" ht="14.25" customHeight="1">
      <c r="A5762" s="38">
        <v>1042</v>
      </c>
      <c r="B5762" s="44" t="s">
        <v>6237</v>
      </c>
      <c r="C5762" s="46" t="s">
        <v>6238</v>
      </c>
      <c r="D5762" s="46" t="s">
        <v>6232</v>
      </c>
      <c r="E5762" s="46" t="s">
        <v>6233</v>
      </c>
      <c r="F5762" s="46" t="s">
        <v>238</v>
      </c>
      <c r="G5762" s="46" t="s">
        <v>1365</v>
      </c>
      <c r="H5762">
        <v>0.37110202373295</v>
      </c>
      <c r="I5762" t="s">
        <v>37</v>
      </c>
      <c r="K5762" s="47" t="s">
        <v>43</v>
      </c>
      <c r="L5762" s="47" t="s">
        <v>6239</v>
      </c>
      <c r="M5762" t="s">
        <v>39</v>
      </c>
      <c r="N5762" s="71"/>
      <c r="O5762" s="71"/>
      <c r="P5762" s="71"/>
      <c r="Q5762" s="71"/>
      <c r="R5762" s="29"/>
      <c r="S5762" s="29"/>
      <c r="T5762" s="29"/>
      <c r="U5762" s="71"/>
      <c r="V5762" s="29"/>
      <c r="W5762" s="60"/>
      <c r="Y5762" t="s">
        <v>40</v>
      </c>
      <c r="AA5762">
        <v>3008</v>
      </c>
      <c r="AB5762" t="b">
        <f>if((W5762=""),false,true)</f>
        <v>0</v>
      </c>
      <c r="AD5762" s="37"/>
    </row>
    <row r="5763" ht="14.25" customHeight="1">
      <c r="A5763" s="38">
        <v>1049</v>
      </c>
      <c r="B5763" s="46" t="s">
        <v>922</v>
      </c>
      <c r="C5763" s="46" t="s">
        <v>923</v>
      </c>
      <c r="D5763" s="11" t="s">
        <v>6232</v>
      </c>
      <c r="E5763" s="11" t="s">
        <v>6233</v>
      </c>
      <c r="F5763" s="7" t="s">
        <v>927</v>
      </c>
      <c r="G5763" s="7" t="s">
        <v>928</v>
      </c>
      <c r="H5763">
        <v>0.000387257644922</v>
      </c>
      <c r="I5763" t="s">
        <v>37</v>
      </c>
      <c r="K5763" s="47" t="s">
        <v>43</v>
      </c>
      <c r="L5763" s="47" t="s">
        <v>926</v>
      </c>
      <c r="M5763" t="s">
        <v>39</v>
      </c>
      <c r="N5763" s="71"/>
      <c r="O5763" s="71"/>
      <c r="P5763" s="71"/>
      <c r="Q5763" s="71"/>
      <c r="R5763" s="29"/>
      <c r="S5763" s="29"/>
      <c r="T5763" s="29"/>
      <c r="U5763" s="71"/>
      <c r="V5763" s="29"/>
      <c r="W5763" s="60"/>
      <c r="Y5763" t="s">
        <v>40</v>
      </c>
      <c r="AA5763">
        <v>3008</v>
      </c>
      <c r="AB5763" t="b">
        <f>if((W5763=""),false,true)</f>
        <v>0</v>
      </c>
      <c r="AD5763" s="37"/>
    </row>
    <row r="5764" ht="14.25" customHeight="1">
      <c r="A5764" s="38">
        <v>1049</v>
      </c>
      <c r="B5764" s="46" t="s">
        <v>922</v>
      </c>
      <c r="C5764" s="46" t="s">
        <v>923</v>
      </c>
      <c r="D5764" s="11" t="s">
        <v>6232</v>
      </c>
      <c r="E5764" s="11" t="s">
        <v>6233</v>
      </c>
      <c r="F5764" s="7" t="s">
        <v>929</v>
      </c>
      <c r="G5764" s="7" t="s">
        <v>928</v>
      </c>
      <c r="H5764">
        <v>0.001153453257821</v>
      </c>
      <c r="I5764" t="s">
        <v>37</v>
      </c>
      <c r="K5764" s="47" t="s">
        <v>43</v>
      </c>
      <c r="L5764" s="47" t="s">
        <v>926</v>
      </c>
      <c r="M5764" t="s">
        <v>39</v>
      </c>
      <c r="N5764" s="71"/>
      <c r="O5764" s="71"/>
      <c r="P5764" s="71"/>
      <c r="Q5764" s="71"/>
      <c r="R5764" s="29"/>
      <c r="S5764" s="29"/>
      <c r="T5764" s="29"/>
      <c r="U5764" s="71"/>
      <c r="V5764" s="29"/>
      <c r="W5764" s="60"/>
      <c r="Y5764" t="s">
        <v>40</v>
      </c>
      <c r="AA5764">
        <v>3008</v>
      </c>
      <c r="AB5764" t="b">
        <f>if((W5764=""),false,true)</f>
        <v>0</v>
      </c>
      <c r="AD5764" s="37"/>
    </row>
    <row r="5765" ht="14.25" customHeight="1">
      <c r="A5765" s="38">
        <v>1049</v>
      </c>
      <c r="B5765" s="46" t="s">
        <v>922</v>
      </c>
      <c r="C5765" s="46" t="s">
        <v>923</v>
      </c>
      <c r="D5765" s="11" t="s">
        <v>6232</v>
      </c>
      <c r="E5765" s="11" t="s">
        <v>6233</v>
      </c>
      <c r="F5765" s="7" t="s">
        <v>930</v>
      </c>
      <c r="G5765" s="7" t="s">
        <v>928</v>
      </c>
      <c r="H5765">
        <v>0.001482518085146</v>
      </c>
      <c r="I5765" t="s">
        <v>37</v>
      </c>
      <c r="K5765" s="47" t="s">
        <v>43</v>
      </c>
      <c r="L5765" s="47" t="s">
        <v>926</v>
      </c>
      <c r="M5765" t="s">
        <v>39</v>
      </c>
      <c r="N5765" s="71"/>
      <c r="O5765" s="71"/>
      <c r="P5765" s="71"/>
      <c r="Q5765" s="71"/>
      <c r="R5765" s="29"/>
      <c r="S5765" s="29"/>
      <c r="T5765" s="29"/>
      <c r="U5765" s="71"/>
      <c r="V5765" s="29"/>
      <c r="W5765" s="60"/>
      <c r="Y5765" t="s">
        <v>40</v>
      </c>
      <c r="AA5765">
        <v>3008</v>
      </c>
      <c r="AB5765" t="b">
        <f>if((W5765=""),false,true)</f>
        <v>0</v>
      </c>
      <c r="AD5765" s="37"/>
    </row>
    <row r="5766" ht="14.25" customHeight="1">
      <c r="A5766" s="38">
        <v>1049</v>
      </c>
      <c r="B5766" s="46" t="s">
        <v>922</v>
      </c>
      <c r="C5766" s="46" t="s">
        <v>923</v>
      </c>
      <c r="D5766" s="11" t="s">
        <v>6232</v>
      </c>
      <c r="E5766" s="11" t="s">
        <v>6233</v>
      </c>
      <c r="F5766" s="11" t="s">
        <v>48</v>
      </c>
      <c r="G5766" s="11" t="s">
        <v>49</v>
      </c>
      <c r="H5766">
        <v>0.000112460497397</v>
      </c>
      <c r="I5766" t="s">
        <v>37</v>
      </c>
      <c r="K5766" s="47" t="s">
        <v>43</v>
      </c>
      <c r="L5766" s="47" t="s">
        <v>926</v>
      </c>
      <c r="M5766" t="s">
        <v>39</v>
      </c>
      <c r="N5766" s="71"/>
      <c r="O5766" s="71"/>
      <c r="P5766" s="71"/>
      <c r="Q5766" s="71"/>
      <c r="R5766" s="29"/>
      <c r="S5766" s="29"/>
      <c r="T5766" s="29"/>
      <c r="U5766" s="71"/>
      <c r="V5766" s="29"/>
      <c r="W5766" s="60"/>
      <c r="Y5766" t="s">
        <v>40</v>
      </c>
      <c r="AA5766">
        <v>3008</v>
      </c>
      <c r="AB5766" t="b">
        <f>if((W5766=""),false,true)</f>
        <v>0</v>
      </c>
      <c r="AD5766" s="37"/>
    </row>
    <row r="5767" ht="14.25" customHeight="1">
      <c r="A5767" s="38">
        <v>1065</v>
      </c>
      <c r="B5767" s="46" t="s">
        <v>4802</v>
      </c>
      <c r="C5767" s="46" t="s">
        <v>1115</v>
      </c>
      <c r="D5767" s="11" t="s">
        <v>6232</v>
      </c>
      <c r="E5767" s="11" t="s">
        <v>6233</v>
      </c>
      <c r="F5767" s="7" t="s">
        <v>992</v>
      </c>
      <c r="G5767" s="7" t="s">
        <v>993</v>
      </c>
      <c r="H5767">
        <v>0.088128672667867</v>
      </c>
      <c r="I5767" t="s">
        <v>37</v>
      </c>
      <c r="K5767" s="47"/>
      <c r="L5767" s="47" t="s">
        <v>6241</v>
      </c>
      <c r="M5767" t="s">
        <v>39</v>
      </c>
      <c r="N5767" s="71"/>
      <c r="O5767" s="71"/>
      <c r="P5767" s="71"/>
      <c r="Q5767" s="71"/>
      <c r="R5767" s="29"/>
      <c r="S5767" s="29"/>
      <c r="T5767" s="29"/>
      <c r="U5767" s="71"/>
      <c r="V5767" s="29"/>
      <c r="W5767" s="60"/>
      <c r="Y5767" t="s">
        <v>40</v>
      </c>
      <c r="AA5767">
        <v>3008</v>
      </c>
      <c r="AB5767" t="b">
        <f>if((W5767=""),false,true)</f>
        <v>0</v>
      </c>
      <c r="AD5767" s="37"/>
    </row>
    <row r="5768" ht="14.25" customHeight="1">
      <c r="A5768" s="38">
        <v>1066</v>
      </c>
      <c r="B5768" s="46" t="s">
        <v>4766</v>
      </c>
      <c r="C5768" s="46" t="s">
        <v>1115</v>
      </c>
      <c r="D5768" s="11" t="s">
        <v>6232</v>
      </c>
      <c r="E5768" s="11" t="s">
        <v>6233</v>
      </c>
      <c r="F5768" s="7" t="s">
        <v>1951</v>
      </c>
      <c r="G5768" s="7" t="s">
        <v>2966</v>
      </c>
      <c r="H5768">
        <v>0.097462841275772</v>
      </c>
      <c r="I5768" t="s">
        <v>37</v>
      </c>
      <c r="K5768" s="47"/>
      <c r="L5768" s="47" t="s">
        <v>4767</v>
      </c>
      <c r="M5768" t="s">
        <v>39</v>
      </c>
      <c r="N5768" s="71"/>
      <c r="O5768" s="71"/>
      <c r="P5768" s="71"/>
      <c r="Q5768" s="71"/>
      <c r="R5768" s="29"/>
      <c r="S5768" s="29"/>
      <c r="T5768" s="29"/>
      <c r="U5768" s="71"/>
      <c r="V5768" s="29"/>
      <c r="W5768" s="60"/>
      <c r="Y5768" t="s">
        <v>40</v>
      </c>
      <c r="AA5768">
        <v>3008</v>
      </c>
      <c r="AB5768" t="b">
        <f>if((W5768=""),false,true)</f>
        <v>0</v>
      </c>
      <c r="AD5768" s="37"/>
    </row>
    <row r="5769" ht="14.25" customHeight="1">
      <c r="A5769" s="38">
        <v>1283</v>
      </c>
      <c r="B5769" s="46" t="s">
        <v>31</v>
      </c>
      <c r="C5769" s="46" t="s">
        <v>32</v>
      </c>
      <c r="D5769" s="46" t="s">
        <v>6232</v>
      </c>
      <c r="E5769" s="46" t="s">
        <v>6233</v>
      </c>
      <c r="F5769" t="s">
        <v>35</v>
      </c>
      <c r="G5769" s="46" t="s">
        <v>36</v>
      </c>
      <c r="H5769">
        <v>0.072443596</v>
      </c>
      <c r="I5769" t="s">
        <v>37</v>
      </c>
      <c r="L5769" t="s">
        <v>38</v>
      </c>
      <c r="M5769" t="s">
        <v>39</v>
      </c>
      <c r="N5769" s="40"/>
      <c r="O5769" s="40"/>
      <c r="P5769" s="40"/>
      <c r="Q5769" s="40"/>
      <c r="R5769" s="39"/>
      <c r="S5769" s="39"/>
      <c r="T5769" s="39"/>
      <c r="U5769" s="40"/>
      <c r="V5769" s="39"/>
      <c r="W5769" s="69"/>
      <c r="Y5769" t="s">
        <v>40</v>
      </c>
      <c r="AA5769">
        <v>3008</v>
      </c>
      <c r="AB5769" s="46" t="b">
        <f>if((W5769=""),false,true)</f>
        <v>0</v>
      </c>
      <c r="AD5769" s="8"/>
    </row>
    <row r="5770" ht="14.25" customHeight="1">
      <c r="A5770" s="38">
        <v>1287</v>
      </c>
      <c r="B5770" s="46" t="s">
        <v>53</v>
      </c>
      <c r="C5770" s="46" t="s">
        <v>45</v>
      </c>
      <c r="D5770" s="11" t="s">
        <v>6232</v>
      </c>
      <c r="E5770" s="46" t="s">
        <v>6242</v>
      </c>
      <c r="F5770" t="s">
        <v>48</v>
      </c>
      <c r="G5770" s="46" t="s">
        <v>49</v>
      </c>
      <c r="H5770">
        <v>0.000158489319</v>
      </c>
      <c r="I5770" t="s">
        <v>37</v>
      </c>
      <c r="L5770" t="s">
        <v>50</v>
      </c>
      <c r="M5770" t="s">
        <v>39</v>
      </c>
      <c r="N5770" s="40"/>
      <c r="O5770" s="40"/>
      <c r="P5770" s="40"/>
      <c r="Q5770" s="40"/>
      <c r="R5770" s="39"/>
      <c r="S5770" s="39"/>
      <c r="T5770" s="39"/>
      <c r="U5770" s="40"/>
      <c r="V5770" s="39"/>
      <c r="W5770" s="69"/>
      <c r="Y5770" t="s">
        <v>40</v>
      </c>
      <c r="AA5770">
        <v>3008</v>
      </c>
      <c r="AB5770" s="46" t="b">
        <v>0</v>
      </c>
      <c r="AD5770" s="8"/>
    </row>
    <row r="5771" ht="14.25" customHeight="1">
      <c r="A5771" s="38">
        <v>1308</v>
      </c>
      <c r="B5771" s="46" t="s">
        <v>41</v>
      </c>
      <c r="C5771" s="46" t="s">
        <v>42</v>
      </c>
      <c r="D5771" s="46" t="s">
        <v>6232</v>
      </c>
      <c r="E5771" s="46" t="s">
        <v>6243</v>
      </c>
      <c r="F5771" t="s">
        <v>35</v>
      </c>
      <c r="G5771" s="12" t="s">
        <v>36</v>
      </c>
      <c r="H5771">
        <v>0.072443596007499</v>
      </c>
      <c r="I5771" t="s">
        <v>37</v>
      </c>
      <c r="K5771" s="47" t="s">
        <v>43</v>
      </c>
      <c r="L5771" s="47" t="str">
        <f>((I5771&amp;A5771)&amp;"-")&amp;B5771</f>
        <v>REF1308-Abraham M.H. and Acree Jr. W.E. The solubility of liquid and solid compounds in dry octan-1-ol. Chemosphere (2013)</v>
      </c>
      <c r="M5771" t="s">
        <v>39</v>
      </c>
      <c r="N5771" s="71"/>
      <c r="O5771" s="71"/>
      <c r="P5771" s="71"/>
      <c r="Q5771" s="71"/>
      <c r="R5771" s="29"/>
      <c r="S5771" s="29"/>
      <c r="T5771" s="29"/>
      <c r="U5771" s="71"/>
      <c r="V5771" s="29"/>
      <c r="W5771" s="60"/>
      <c r="Y5771" t="s">
        <v>40</v>
      </c>
      <c r="AA5771">
        <v>3008</v>
      </c>
      <c r="AB5771" t="b">
        <f>if((W5771=""),false,true)</f>
        <v>0</v>
      </c>
      <c r="AD5771" s="37"/>
    </row>
    <row r="5772" ht="14.25" customHeight="1">
      <c r="A5772" s="38">
        <v>1287</v>
      </c>
      <c r="B5772" s="46" t="s">
        <v>44</v>
      </c>
      <c r="C5772" s="46" t="s">
        <v>45</v>
      </c>
      <c r="D5772" s="11" t="s">
        <v>6244</v>
      </c>
      <c r="E5772" s="46" t="s">
        <v>6245</v>
      </c>
      <c r="F5772" t="s">
        <v>48</v>
      </c>
      <c r="G5772" s="46" t="s">
        <v>49</v>
      </c>
      <c r="H5772">
        <v>0.180301774086</v>
      </c>
      <c r="I5772" t="s">
        <v>37</v>
      </c>
      <c r="L5772" t="s">
        <v>50</v>
      </c>
      <c r="M5772" t="s">
        <v>39</v>
      </c>
      <c r="N5772" s="40"/>
      <c r="O5772" s="40"/>
      <c r="P5772" s="40"/>
      <c r="Q5772" s="40"/>
      <c r="R5772" s="39"/>
      <c r="S5772" s="39"/>
      <c r="T5772" s="39"/>
      <c r="U5772" s="40"/>
      <c r="V5772" s="39"/>
      <c r="W5772" s="69"/>
      <c r="Y5772" t="s">
        <v>40</v>
      </c>
      <c r="AA5772">
        <v>3008</v>
      </c>
      <c r="AB5772" s="46" t="b">
        <v>0</v>
      </c>
      <c r="AD5772" s="8"/>
    </row>
    <row r="5773" ht="14.25" customHeight="1">
      <c r="A5773" s="38">
        <v>1287</v>
      </c>
      <c r="B5773" s="46" t="s">
        <v>53</v>
      </c>
      <c r="C5773" s="46" t="s">
        <v>45</v>
      </c>
      <c r="D5773" s="46" t="s">
        <v>6246</v>
      </c>
      <c r="E5773" s="46" t="s">
        <v>6247</v>
      </c>
      <c r="F5773" t="s">
        <v>48</v>
      </c>
      <c r="G5773" s="46" t="s">
        <v>49</v>
      </c>
      <c r="H5773">
        <v>0.00301995172</v>
      </c>
      <c r="I5773" t="s">
        <v>37</v>
      </c>
      <c r="L5773" t="s">
        <v>50</v>
      </c>
      <c r="M5773" t="s">
        <v>39</v>
      </c>
      <c r="N5773" s="40"/>
      <c r="O5773" s="40"/>
      <c r="P5773" s="40"/>
      <c r="Q5773" s="40"/>
      <c r="R5773" s="39"/>
      <c r="S5773" s="39"/>
      <c r="T5773" s="39"/>
      <c r="U5773" s="40"/>
      <c r="V5773" s="39"/>
      <c r="W5773" s="69"/>
      <c r="Y5773" t="s">
        <v>40</v>
      </c>
      <c r="AA5773">
        <v>84992</v>
      </c>
      <c r="AB5773" s="46" t="b">
        <v>0</v>
      </c>
      <c r="AD5773" s="8"/>
    </row>
    <row r="5774" ht="14.25" customHeight="1">
      <c r="A5774" s="38">
        <v>1049</v>
      </c>
      <c r="B5774" s="46" t="s">
        <v>922</v>
      </c>
      <c r="C5774" s="46" t="s">
        <v>923</v>
      </c>
      <c r="D5774" s="11" t="s">
        <v>6248</v>
      </c>
      <c r="E5774" s="11" t="s">
        <v>6249</v>
      </c>
      <c r="F5774" s="7" t="s">
        <v>927</v>
      </c>
      <c r="G5774" s="7" t="s">
        <v>928</v>
      </c>
      <c r="H5774">
        <v>0.02089296130854</v>
      </c>
      <c r="I5774" t="s">
        <v>37</v>
      </c>
      <c r="K5774" s="47" t="s">
        <v>43</v>
      </c>
      <c r="L5774" s="47" t="s">
        <v>926</v>
      </c>
      <c r="M5774" t="s">
        <v>39</v>
      </c>
      <c r="N5774" s="71"/>
      <c r="O5774" s="71"/>
      <c r="P5774" s="71"/>
      <c r="Q5774" s="71"/>
      <c r="R5774" s="29"/>
      <c r="S5774" s="29"/>
      <c r="T5774" s="29"/>
      <c r="U5774" s="71"/>
      <c r="V5774" s="29"/>
      <c r="W5774" s="60"/>
      <c r="Y5774" t="s">
        <v>40</v>
      </c>
      <c r="AA5774">
        <v>2441</v>
      </c>
      <c r="AB5774" t="b">
        <f>if((W5774=""),false,true)</f>
        <v>0</v>
      </c>
      <c r="AD5774" s="37"/>
    </row>
    <row r="5775" ht="14.25" customHeight="1">
      <c r="A5775" s="38">
        <v>1049</v>
      </c>
      <c r="B5775" s="46" t="s">
        <v>922</v>
      </c>
      <c r="C5775" s="46" t="s">
        <v>923</v>
      </c>
      <c r="D5775" s="11" t="s">
        <v>6248</v>
      </c>
      <c r="E5775" s="11" t="s">
        <v>6249</v>
      </c>
      <c r="F5775" s="7" t="s">
        <v>929</v>
      </c>
      <c r="G5775" s="7" t="s">
        <v>928</v>
      </c>
      <c r="H5775">
        <v>0.038194427084005</v>
      </c>
      <c r="I5775" t="s">
        <v>37</v>
      </c>
      <c r="K5775" s="47" t="s">
        <v>43</v>
      </c>
      <c r="L5775" s="47" t="s">
        <v>926</v>
      </c>
      <c r="M5775" t="s">
        <v>39</v>
      </c>
      <c r="N5775" s="71"/>
      <c r="O5775" s="71"/>
      <c r="P5775" s="71"/>
      <c r="Q5775" s="71"/>
      <c r="R5775" s="29"/>
      <c r="S5775" s="29"/>
      <c r="T5775" s="29"/>
      <c r="U5775" s="71"/>
      <c r="V5775" s="29"/>
      <c r="W5775" s="60"/>
      <c r="Y5775" t="s">
        <v>40</v>
      </c>
      <c r="AA5775">
        <v>2441</v>
      </c>
      <c r="AB5775" t="b">
        <f>if((W5775=""),false,true)</f>
        <v>0</v>
      </c>
      <c r="AD5775" s="37"/>
    </row>
    <row r="5776" ht="14.25" customHeight="1">
      <c r="A5776" s="38">
        <v>1049</v>
      </c>
      <c r="B5776" s="46" t="s">
        <v>922</v>
      </c>
      <c r="C5776" s="46" t="s">
        <v>923</v>
      </c>
      <c r="D5776" s="11" t="s">
        <v>6248</v>
      </c>
      <c r="E5776" s="11" t="s">
        <v>6249</v>
      </c>
      <c r="F5776" s="7" t="s">
        <v>930</v>
      </c>
      <c r="G5776" s="7" t="s">
        <v>928</v>
      </c>
      <c r="H5776">
        <v>0.13489628825917</v>
      </c>
      <c r="I5776" t="s">
        <v>37</v>
      </c>
      <c r="K5776" s="47" t="s">
        <v>43</v>
      </c>
      <c r="L5776" s="47" t="s">
        <v>926</v>
      </c>
      <c r="M5776" t="s">
        <v>39</v>
      </c>
      <c r="N5776" s="71"/>
      <c r="O5776" s="71"/>
      <c r="P5776" s="71"/>
      <c r="Q5776" s="71"/>
      <c r="R5776" s="29"/>
      <c r="S5776" s="29"/>
      <c r="T5776" s="29"/>
      <c r="U5776" s="71"/>
      <c r="V5776" s="29"/>
      <c r="W5776" s="60"/>
      <c r="Y5776" t="s">
        <v>40</v>
      </c>
      <c r="AA5776">
        <v>2441</v>
      </c>
      <c r="AB5776" t="b">
        <f>if((W5776=""),false,true)</f>
        <v>0</v>
      </c>
      <c r="AD5776" s="37"/>
    </row>
    <row r="5777" ht="14.25" customHeight="1">
      <c r="A5777" s="38">
        <v>1049</v>
      </c>
      <c r="B5777" s="46" t="s">
        <v>922</v>
      </c>
      <c r="C5777" s="46" t="s">
        <v>923</v>
      </c>
      <c r="D5777" s="11" t="s">
        <v>6248</v>
      </c>
      <c r="E5777" s="11" t="s">
        <v>6249</v>
      </c>
      <c r="F5777" s="11" t="s">
        <v>48</v>
      </c>
      <c r="G5777" s="11" t="s">
        <v>49</v>
      </c>
      <c r="H5777">
        <v>0.009885530946569</v>
      </c>
      <c r="I5777" t="s">
        <v>37</v>
      </c>
      <c r="K5777" s="47" t="s">
        <v>43</v>
      </c>
      <c r="L5777" s="47" t="s">
        <v>926</v>
      </c>
      <c r="M5777" t="s">
        <v>39</v>
      </c>
      <c r="N5777" s="71"/>
      <c r="O5777" s="71"/>
      <c r="P5777" s="71"/>
      <c r="Q5777" s="71"/>
      <c r="R5777" s="29"/>
      <c r="S5777" s="29"/>
      <c r="T5777" s="29"/>
      <c r="U5777" s="71"/>
      <c r="V5777" s="29"/>
      <c r="W5777" s="60"/>
      <c r="Y5777" t="s">
        <v>40</v>
      </c>
      <c r="AA5777">
        <v>2441</v>
      </c>
      <c r="AB5777" t="b">
        <f>if((W5777=""),false,true)</f>
        <v>0</v>
      </c>
      <c r="AD5777" s="37"/>
    </row>
    <row r="5778" ht="14.25" customHeight="1">
      <c r="A5778" s="38">
        <v>1287</v>
      </c>
      <c r="B5778" s="46" t="s">
        <v>53</v>
      </c>
      <c r="C5778" s="46" t="s">
        <v>45</v>
      </c>
      <c r="D5778" s="11" t="s">
        <v>6248</v>
      </c>
      <c r="E5778" s="11" t="s">
        <v>6249</v>
      </c>
      <c r="F5778" t="s">
        <v>48</v>
      </c>
      <c r="G5778" s="46" t="s">
        <v>49</v>
      </c>
      <c r="H5778">
        <v>0.010232929923</v>
      </c>
      <c r="I5778" t="s">
        <v>37</v>
      </c>
      <c r="L5778" t="s">
        <v>50</v>
      </c>
      <c r="M5778" t="s">
        <v>39</v>
      </c>
      <c r="N5778" s="40"/>
      <c r="O5778" s="40"/>
      <c r="P5778" s="40"/>
      <c r="Q5778" s="40"/>
      <c r="R5778" s="39"/>
      <c r="S5778" s="39"/>
      <c r="T5778" s="39"/>
      <c r="U5778" s="40"/>
      <c r="V5778" s="39"/>
      <c r="W5778" s="69"/>
      <c r="Y5778" t="s">
        <v>40</v>
      </c>
      <c r="AA5778">
        <v>2441</v>
      </c>
      <c r="AB5778" s="46" t="b">
        <v>0</v>
      </c>
      <c r="AD5778" s="8"/>
    </row>
    <row r="5779" ht="14.25" customHeight="1">
      <c r="A5779" s="38">
        <v>1287</v>
      </c>
      <c r="B5779" s="46" t="s">
        <v>174</v>
      </c>
      <c r="C5779" s="46" t="s">
        <v>45</v>
      </c>
      <c r="D5779" s="11" t="s">
        <v>6248</v>
      </c>
      <c r="E5779" s="11" t="s">
        <v>6249</v>
      </c>
      <c r="F5779" t="s">
        <v>48</v>
      </c>
      <c r="G5779" s="46" t="s">
        <v>49</v>
      </c>
      <c r="H5779">
        <v>0.013182567386</v>
      </c>
      <c r="I5779" t="s">
        <v>37</v>
      </c>
      <c r="L5779" t="s">
        <v>50</v>
      </c>
      <c r="M5779" t="s">
        <v>39</v>
      </c>
      <c r="N5779" s="40"/>
      <c r="O5779" s="40"/>
      <c r="P5779" s="40"/>
      <c r="Q5779" s="40"/>
      <c r="R5779" s="39"/>
      <c r="S5779" s="39"/>
      <c r="T5779" s="39"/>
      <c r="U5779" s="40"/>
      <c r="V5779" s="39"/>
      <c r="W5779" s="69"/>
      <c r="Y5779" t="s">
        <v>40</v>
      </c>
      <c r="AA5779">
        <v>2441</v>
      </c>
      <c r="AB5779" s="46" t="b">
        <v>0</v>
      </c>
      <c r="AD5779" s="8"/>
    </row>
    <row r="5780" ht="14.25" customHeight="1">
      <c r="A5780" s="38">
        <v>1268</v>
      </c>
      <c r="B5780" s="46" t="s">
        <v>3548</v>
      </c>
      <c r="C5780" s="46" t="s">
        <v>3549</v>
      </c>
      <c r="D5780" s="46" t="s">
        <v>6250</v>
      </c>
      <c r="E5780" s="46" t="s">
        <v>6251</v>
      </c>
      <c r="F5780" s="7" t="s">
        <v>1281</v>
      </c>
      <c r="G5780" s="7" t="s">
        <v>2411</v>
      </c>
      <c r="H5780">
        <v>3.59147423580876</v>
      </c>
      <c r="I5780" t="s">
        <v>37</v>
      </c>
      <c r="K5780" t="s">
        <v>43</v>
      </c>
      <c r="L5780" t="s">
        <v>3553</v>
      </c>
      <c r="M5780" t="s">
        <v>39</v>
      </c>
      <c r="N5780" s="40"/>
      <c r="O5780" s="40"/>
      <c r="P5780" s="40"/>
      <c r="Q5780" s="40"/>
      <c r="R5780" s="39"/>
      <c r="S5780" s="39"/>
      <c r="T5780" s="39"/>
      <c r="U5780" s="40"/>
      <c r="V5780" s="39"/>
      <c r="W5780" s="69"/>
      <c r="Y5780" t="s">
        <v>40</v>
      </c>
      <c r="AA5780">
        <v>841</v>
      </c>
      <c r="AB5780" s="46" t="b">
        <f>if((W5780=""),false,true)</f>
        <v>0</v>
      </c>
      <c r="AD5780" s="8"/>
    </row>
    <row r="5781" ht="14.25" customHeight="1">
      <c r="A5781" s="38">
        <v>1287</v>
      </c>
      <c r="B5781" s="46" t="s">
        <v>53</v>
      </c>
      <c r="C5781" s="46" t="s">
        <v>45</v>
      </c>
      <c r="D5781" s="46" t="s">
        <v>6252</v>
      </c>
      <c r="E5781" s="46" t="s">
        <v>6253</v>
      </c>
      <c r="F5781" t="s">
        <v>48</v>
      </c>
      <c r="G5781" s="46" t="s">
        <v>49</v>
      </c>
      <c r="H5781">
        <v>0.117489755494</v>
      </c>
      <c r="I5781" t="s">
        <v>37</v>
      </c>
      <c r="L5781" t="s">
        <v>50</v>
      </c>
      <c r="M5781" t="s">
        <v>39</v>
      </c>
      <c r="N5781" s="40"/>
      <c r="O5781" s="40"/>
      <c r="P5781" s="40"/>
      <c r="Q5781" s="40"/>
      <c r="R5781" s="39"/>
      <c r="S5781" s="39"/>
      <c r="T5781" s="39"/>
      <c r="U5781" s="40"/>
      <c r="V5781" s="39"/>
      <c r="W5781" s="69"/>
      <c r="Y5781" t="s">
        <v>40</v>
      </c>
      <c r="AA5781">
        <v>10274</v>
      </c>
      <c r="AB5781" s="46" t="b">
        <v>0</v>
      </c>
      <c r="AD5781" s="8"/>
    </row>
    <row r="5782" ht="14.25" customHeight="1">
      <c r="A5782" s="38">
        <v>1287</v>
      </c>
      <c r="B5782" s="46" t="s">
        <v>53</v>
      </c>
      <c r="C5782" s="46" t="s">
        <v>45</v>
      </c>
      <c r="D5782" s="46" t="s">
        <v>6254</v>
      </c>
      <c r="E5782" s="46" t="s">
        <v>6255</v>
      </c>
      <c r="F5782" t="s">
        <v>48</v>
      </c>
      <c r="G5782" s="46" t="s">
        <v>49</v>
      </c>
      <c r="H5782">
        <v>0.034673685045</v>
      </c>
      <c r="I5782" t="s">
        <v>37</v>
      </c>
      <c r="L5782" t="s">
        <v>50</v>
      </c>
      <c r="M5782" t="s">
        <v>39</v>
      </c>
      <c r="N5782" s="40"/>
      <c r="O5782" s="40"/>
      <c r="P5782" s="40"/>
      <c r="Q5782" s="40"/>
      <c r="R5782" s="39"/>
      <c r="S5782" s="39"/>
      <c r="T5782" s="39"/>
      <c r="U5782" s="40"/>
      <c r="V5782" s="39"/>
      <c r="W5782" s="69"/>
      <c r="Y5782" t="s">
        <v>40</v>
      </c>
      <c r="AA5782">
        <v>10343</v>
      </c>
      <c r="AB5782" s="46" t="b">
        <v>0</v>
      </c>
      <c r="AD5782" s="8"/>
    </row>
    <row r="5783" ht="14.25" customHeight="1">
      <c r="A5783" s="38">
        <v>1287</v>
      </c>
      <c r="B5783" s="46" t="s">
        <v>53</v>
      </c>
      <c r="C5783" s="46" t="s">
        <v>45</v>
      </c>
      <c r="D5783" s="46" t="s">
        <v>6256</v>
      </c>
      <c r="E5783" s="46" t="s">
        <v>6257</v>
      </c>
      <c r="F5783" t="s">
        <v>48</v>
      </c>
      <c r="G5783" s="46" t="s">
        <v>49</v>
      </c>
      <c r="H5783">
        <v>0.000021379621</v>
      </c>
      <c r="I5783" t="s">
        <v>37</v>
      </c>
      <c r="L5783" t="s">
        <v>50</v>
      </c>
      <c r="M5783" t="s">
        <v>39</v>
      </c>
      <c r="N5783" s="40"/>
      <c r="O5783" s="40"/>
      <c r="P5783" s="40"/>
      <c r="Q5783" s="40"/>
      <c r="R5783" s="39"/>
      <c r="S5783" s="39"/>
      <c r="T5783" s="39"/>
      <c r="U5783" s="40"/>
      <c r="V5783" s="39"/>
      <c r="W5783" s="69"/>
      <c r="Y5783" t="s">
        <v>40</v>
      </c>
      <c r="AA5783">
        <v>7901</v>
      </c>
      <c r="AB5783" s="46" t="b">
        <v>0</v>
      </c>
      <c r="AD5783" s="8"/>
    </row>
    <row r="5784" ht="14.25" customHeight="1">
      <c r="A5784" s="38">
        <v>1268</v>
      </c>
      <c r="B5784" s="46" t="s">
        <v>3548</v>
      </c>
      <c r="C5784" s="46" t="s">
        <v>3549</v>
      </c>
      <c r="D5784" s="46" t="s">
        <v>6258</v>
      </c>
      <c r="E5784" s="46" t="s">
        <v>6259</v>
      </c>
      <c r="F5784" s="7" t="s">
        <v>1281</v>
      </c>
      <c r="G5784" s="7" t="s">
        <v>2411</v>
      </c>
      <c r="H5784">
        <v>0.14964023099514</v>
      </c>
      <c r="I5784" t="s">
        <v>37</v>
      </c>
      <c r="K5784" t="s">
        <v>3552</v>
      </c>
      <c r="L5784" t="s">
        <v>3553</v>
      </c>
      <c r="M5784" t="s">
        <v>39</v>
      </c>
      <c r="N5784" s="40"/>
      <c r="O5784" s="40"/>
      <c r="P5784" s="40"/>
      <c r="Q5784" s="40"/>
      <c r="R5784" s="39"/>
      <c r="S5784" s="39"/>
      <c r="T5784" s="39"/>
      <c r="U5784" s="40"/>
      <c r="V5784" s="39"/>
      <c r="W5784" s="69"/>
      <c r="Y5784" t="s">
        <v>294</v>
      </c>
      <c r="AA5784">
        <v>28977</v>
      </c>
      <c r="AB5784" s="46" t="b">
        <f>if((W5784=""),false,true)</f>
        <v>0</v>
      </c>
      <c r="AD5784" s="8"/>
    </row>
    <row r="5785" ht="14.25" customHeight="1">
      <c r="A5785" s="38">
        <v>1287</v>
      </c>
      <c r="B5785" s="46" t="s">
        <v>247</v>
      </c>
      <c r="C5785" s="46" t="s">
        <v>45</v>
      </c>
      <c r="D5785" s="46" t="s">
        <v>6260</v>
      </c>
      <c r="E5785" s="46" t="s">
        <v>6261</v>
      </c>
      <c r="F5785" t="s">
        <v>48</v>
      </c>
      <c r="G5785" s="46" t="s">
        <v>49</v>
      </c>
      <c r="H5785">
        <v>0.059992919916</v>
      </c>
      <c r="I5785" t="s">
        <v>37</v>
      </c>
      <c r="L5785" t="s">
        <v>50</v>
      </c>
      <c r="M5785" t="s">
        <v>39</v>
      </c>
      <c r="N5785" s="40"/>
      <c r="O5785" s="40"/>
      <c r="P5785" s="40"/>
      <c r="Q5785" s="40"/>
      <c r="R5785" s="39"/>
      <c r="S5785" s="39"/>
      <c r="T5785" s="39"/>
      <c r="U5785" s="40"/>
      <c r="V5785" s="39"/>
      <c r="W5785" s="69"/>
      <c r="Y5785" t="s">
        <v>40</v>
      </c>
      <c r="AA5785">
        <v>4447604</v>
      </c>
      <c r="AB5785" s="46" t="b">
        <v>0</v>
      </c>
      <c r="AD5785" s="8"/>
    </row>
    <row r="5786" ht="14.25" customHeight="1">
      <c r="A5786" s="38">
        <v>1287</v>
      </c>
      <c r="B5786" s="46" t="s">
        <v>53</v>
      </c>
      <c r="C5786" s="46" t="s">
        <v>45</v>
      </c>
      <c r="D5786" s="46" t="s">
        <v>6262</v>
      </c>
      <c r="E5786" s="46" t="s">
        <v>6263</v>
      </c>
      <c r="F5786" t="s">
        <v>48</v>
      </c>
      <c r="G5786" s="46" t="s">
        <v>49</v>
      </c>
      <c r="H5786">
        <v>0.000398107171</v>
      </c>
      <c r="I5786" t="s">
        <v>37</v>
      </c>
      <c r="L5786" t="s">
        <v>50</v>
      </c>
      <c r="M5786" t="s">
        <v>39</v>
      </c>
      <c r="N5786" s="40"/>
      <c r="O5786" s="40"/>
      <c r="P5786" s="40"/>
      <c r="Q5786" s="40"/>
      <c r="R5786" s="39"/>
      <c r="S5786" s="39"/>
      <c r="T5786" s="39"/>
      <c r="U5786" s="40"/>
      <c r="V5786" s="39"/>
      <c r="W5786" s="69"/>
      <c r="Y5786" t="s">
        <v>40</v>
      </c>
      <c r="AA5786">
        <v>580850</v>
      </c>
      <c r="AB5786" s="46" t="b">
        <v>0</v>
      </c>
      <c r="AD5786" s="8"/>
    </row>
    <row r="5787" ht="14.25" customHeight="1">
      <c r="A5787" s="38">
        <v>1287</v>
      </c>
      <c r="B5787" s="46" t="s">
        <v>53</v>
      </c>
      <c r="C5787" s="46" t="s">
        <v>45</v>
      </c>
      <c r="D5787" s="46" t="s">
        <v>6262</v>
      </c>
      <c r="E5787" s="46" t="s">
        <v>6263</v>
      </c>
      <c r="F5787" t="s">
        <v>48</v>
      </c>
      <c r="G5787" s="46" t="s">
        <v>49</v>
      </c>
      <c r="H5787">
        <v>0.000398107171</v>
      </c>
      <c r="I5787" t="s">
        <v>37</v>
      </c>
      <c r="L5787" t="s">
        <v>50</v>
      </c>
      <c r="M5787" t="s">
        <v>39</v>
      </c>
      <c r="N5787" s="40"/>
      <c r="O5787" s="40"/>
      <c r="P5787" s="40"/>
      <c r="Q5787" s="40"/>
      <c r="R5787" s="39"/>
      <c r="S5787" s="39"/>
      <c r="T5787" s="39"/>
      <c r="U5787" s="40"/>
      <c r="V5787" s="39"/>
      <c r="W5787" s="69"/>
      <c r="Y5787" t="s">
        <v>40</v>
      </c>
      <c r="AA5787">
        <v>580850</v>
      </c>
      <c r="AB5787" s="46" t="b">
        <v>0</v>
      </c>
      <c r="AD5787" s="8"/>
    </row>
    <row r="5788" ht="14.25" customHeight="1">
      <c r="A5788" s="38">
        <v>1287</v>
      </c>
      <c r="B5788" s="46" t="s">
        <v>53</v>
      </c>
      <c r="C5788" s="46" t="s">
        <v>45</v>
      </c>
      <c r="D5788" s="46" t="s">
        <v>6264</v>
      </c>
      <c r="E5788" s="46" t="s">
        <v>6265</v>
      </c>
      <c r="F5788" t="s">
        <v>48</v>
      </c>
      <c r="G5788" s="46" t="s">
        <v>49</v>
      </c>
      <c r="H5788">
        <v>0.001348962883</v>
      </c>
      <c r="I5788" t="s">
        <v>37</v>
      </c>
      <c r="L5788" t="s">
        <v>50</v>
      </c>
      <c r="M5788" t="s">
        <v>39</v>
      </c>
      <c r="N5788" s="40"/>
      <c r="O5788" s="40"/>
      <c r="P5788" s="40"/>
      <c r="Q5788" s="40"/>
      <c r="R5788" s="39"/>
      <c r="S5788" s="39"/>
      <c r="T5788" s="39"/>
      <c r="U5788" s="40"/>
      <c r="V5788" s="39"/>
      <c r="W5788" s="69"/>
      <c r="Y5788" t="s">
        <v>40</v>
      </c>
      <c r="AA5788">
        <v>10444405</v>
      </c>
      <c r="AB5788" s="46" t="b">
        <v>0</v>
      </c>
      <c r="AD5788" s="8"/>
    </row>
    <row r="5789" ht="14.25" customHeight="1">
      <c r="A5789" s="38">
        <v>1287</v>
      </c>
      <c r="B5789" s="46" t="s">
        <v>53</v>
      </c>
      <c r="C5789" s="46" t="s">
        <v>45</v>
      </c>
      <c r="D5789" s="46" t="s">
        <v>6266</v>
      </c>
      <c r="E5789" s="46" t="s">
        <v>6267</v>
      </c>
      <c r="F5789" t="s">
        <v>48</v>
      </c>
      <c r="G5789" s="46" t="s">
        <v>49</v>
      </c>
      <c r="H5789">
        <v>0.006760829754</v>
      </c>
      <c r="I5789" t="s">
        <v>37</v>
      </c>
      <c r="L5789" t="s">
        <v>50</v>
      </c>
      <c r="M5789" t="s">
        <v>39</v>
      </c>
      <c r="N5789" s="40"/>
      <c r="O5789" s="40"/>
      <c r="P5789" s="40"/>
      <c r="Q5789" s="40"/>
      <c r="R5789" s="39"/>
      <c r="S5789" s="39"/>
      <c r="T5789" s="39"/>
      <c r="U5789" s="40"/>
      <c r="V5789" s="39"/>
      <c r="W5789" s="69"/>
      <c r="Y5789" t="s">
        <v>40</v>
      </c>
      <c r="AA5789">
        <v>8663</v>
      </c>
      <c r="AB5789" s="46" t="b">
        <v>0</v>
      </c>
      <c r="AD5789" s="8"/>
    </row>
    <row r="5790" ht="14.25" customHeight="1">
      <c r="A5790" s="38">
        <v>1143</v>
      </c>
      <c r="B5790" s="46" t="s">
        <v>6268</v>
      </c>
      <c r="C5790" s="46" t="s">
        <v>6269</v>
      </c>
      <c r="D5790" s="46" t="s">
        <v>6270</v>
      </c>
      <c r="E5790" s="46" t="s">
        <v>6271</v>
      </c>
      <c r="F5790" s="46" t="s">
        <v>485</v>
      </c>
      <c r="G5790" s="46" t="s">
        <v>665</v>
      </c>
      <c r="H5790">
        <v>0.56311619645876</v>
      </c>
      <c r="I5790" t="s">
        <v>37</v>
      </c>
      <c r="K5790" s="47" t="s">
        <v>43</v>
      </c>
      <c r="L5790" s="47" t="s">
        <v>6272</v>
      </c>
      <c r="M5790" t="s">
        <v>39</v>
      </c>
      <c r="N5790" s="71"/>
      <c r="O5790" s="71"/>
      <c r="P5790" s="71"/>
      <c r="Q5790" s="71"/>
      <c r="R5790" s="29"/>
      <c r="S5790" s="29"/>
      <c r="T5790" s="29"/>
      <c r="U5790" s="71"/>
      <c r="V5790" s="29"/>
      <c r="W5790" s="60"/>
      <c r="Y5790" t="s">
        <v>40</v>
      </c>
      <c r="AA5790">
        <v>6999</v>
      </c>
      <c r="AB5790" t="b">
        <f>if((W5790=""),false,true)</f>
        <v>0</v>
      </c>
      <c r="AD5790" s="37"/>
    </row>
    <row r="5791" ht="14.25" customHeight="1">
      <c r="A5791" s="38">
        <v>1143</v>
      </c>
      <c r="B5791" s="46" t="s">
        <v>6268</v>
      </c>
      <c r="C5791" s="46" t="s">
        <v>6269</v>
      </c>
      <c r="D5791" s="46" t="s">
        <v>6270</v>
      </c>
      <c r="E5791" s="46" t="s">
        <v>6271</v>
      </c>
      <c r="F5791" s="46" t="s">
        <v>547</v>
      </c>
      <c r="G5791" s="46" t="s">
        <v>548</v>
      </c>
      <c r="H5791">
        <v>0.79855776048035</v>
      </c>
      <c r="I5791" t="s">
        <v>37</v>
      </c>
      <c r="K5791" s="47" t="s">
        <v>43</v>
      </c>
      <c r="L5791" s="47" t="s">
        <v>6272</v>
      </c>
      <c r="M5791" t="s">
        <v>39</v>
      </c>
      <c r="N5791" s="71"/>
      <c r="O5791" s="71"/>
      <c r="P5791" s="71"/>
      <c r="Q5791" s="71"/>
      <c r="R5791" s="29"/>
      <c r="S5791" s="29"/>
      <c r="T5791" s="29"/>
      <c r="U5791" s="71"/>
      <c r="V5791" s="29"/>
      <c r="W5791" s="60"/>
      <c r="Y5791" t="s">
        <v>40</v>
      </c>
      <c r="AA5791">
        <v>6999</v>
      </c>
      <c r="AB5791" t="b">
        <f>if((W5791=""),false,true)</f>
        <v>0</v>
      </c>
      <c r="AD5791" s="37"/>
    </row>
    <row r="5792" ht="14.25" customHeight="1">
      <c r="A5792" s="38">
        <v>1143</v>
      </c>
      <c r="B5792" s="46" t="s">
        <v>6268</v>
      </c>
      <c r="C5792" s="46" t="s">
        <v>6269</v>
      </c>
      <c r="D5792" s="46" t="s">
        <v>6270</v>
      </c>
      <c r="E5792" s="46" t="s">
        <v>6271</v>
      </c>
      <c r="F5792" s="46" t="s">
        <v>594</v>
      </c>
      <c r="G5792" s="46" t="s">
        <v>595</v>
      </c>
      <c r="H5792">
        <v>0.7166076302017</v>
      </c>
      <c r="I5792" t="s">
        <v>37</v>
      </c>
      <c r="K5792" s="47" t="s">
        <v>43</v>
      </c>
      <c r="L5792" s="47" t="s">
        <v>6272</v>
      </c>
      <c r="M5792" t="s">
        <v>39</v>
      </c>
      <c r="N5792" s="71"/>
      <c r="O5792" s="71"/>
      <c r="P5792" s="71"/>
      <c r="Q5792" s="71"/>
      <c r="R5792" s="29"/>
      <c r="S5792" s="29"/>
      <c r="T5792" s="29"/>
      <c r="U5792" s="71"/>
      <c r="V5792" s="29"/>
      <c r="W5792" s="60"/>
      <c r="Y5792" t="s">
        <v>40</v>
      </c>
      <c r="AA5792">
        <v>6999</v>
      </c>
      <c r="AB5792" t="b">
        <f>if((W5792=""),false,true)</f>
        <v>0</v>
      </c>
      <c r="AD5792" s="37"/>
    </row>
    <row r="5793" ht="14.25" customHeight="1">
      <c r="A5793" s="38">
        <v>1143</v>
      </c>
      <c r="B5793" s="46" t="s">
        <v>6268</v>
      </c>
      <c r="C5793" s="46" t="s">
        <v>6269</v>
      </c>
      <c r="D5793" s="46" t="s">
        <v>6270</v>
      </c>
      <c r="E5793" s="46" t="s">
        <v>6271</v>
      </c>
      <c r="F5793" s="46" t="s">
        <v>598</v>
      </c>
      <c r="G5793" s="46" t="s">
        <v>667</v>
      </c>
      <c r="H5793">
        <v>0.68527426094134</v>
      </c>
      <c r="I5793" t="s">
        <v>37</v>
      </c>
      <c r="K5793" s="47" t="s">
        <v>43</v>
      </c>
      <c r="L5793" s="47" t="s">
        <v>6272</v>
      </c>
      <c r="M5793" t="s">
        <v>39</v>
      </c>
      <c r="N5793" s="71"/>
      <c r="O5793" s="71"/>
      <c r="P5793" s="71"/>
      <c r="Q5793" s="71"/>
      <c r="R5793" s="29"/>
      <c r="S5793" s="29"/>
      <c r="T5793" s="29"/>
      <c r="U5793" s="71"/>
      <c r="V5793" s="29"/>
      <c r="W5793" s="60"/>
      <c r="Y5793" t="s">
        <v>40</v>
      </c>
      <c r="AA5793">
        <v>6999</v>
      </c>
      <c r="AB5793" t="b">
        <f>if((W5793=""),false,true)</f>
        <v>0</v>
      </c>
      <c r="AD5793" s="37"/>
    </row>
    <row r="5794" ht="14.25" customHeight="1">
      <c r="A5794" s="38">
        <v>1143</v>
      </c>
      <c r="B5794" s="46" t="s">
        <v>6268</v>
      </c>
      <c r="C5794" s="46" t="s">
        <v>6269</v>
      </c>
      <c r="D5794" s="46" t="s">
        <v>6270</v>
      </c>
      <c r="E5794" s="46" t="s">
        <v>6271</v>
      </c>
      <c r="F5794" s="46" t="s">
        <v>35</v>
      </c>
      <c r="G5794" s="46" t="s">
        <v>668</v>
      </c>
      <c r="H5794">
        <v>0.75999791553014</v>
      </c>
      <c r="I5794" t="s">
        <v>37</v>
      </c>
      <c r="K5794" s="47" t="s">
        <v>43</v>
      </c>
      <c r="L5794" s="47" t="s">
        <v>6272</v>
      </c>
      <c r="M5794" t="s">
        <v>39</v>
      </c>
      <c r="N5794" s="71"/>
      <c r="O5794" s="71"/>
      <c r="P5794" s="71"/>
      <c r="Q5794" s="71"/>
      <c r="R5794" s="29"/>
      <c r="S5794" s="29"/>
      <c r="T5794" s="29"/>
      <c r="U5794" s="71"/>
      <c r="V5794" s="29"/>
      <c r="W5794" s="60"/>
      <c r="Y5794" t="s">
        <v>40</v>
      </c>
      <c r="AA5794">
        <v>6999</v>
      </c>
      <c r="AB5794" t="b">
        <f>if((W5794=""),false,true)</f>
        <v>0</v>
      </c>
      <c r="AD5794" s="37"/>
    </row>
    <row r="5795" ht="14.25" customHeight="1">
      <c r="A5795" s="38">
        <v>1143</v>
      </c>
      <c r="B5795" s="46" t="s">
        <v>6268</v>
      </c>
      <c r="C5795" s="46" t="s">
        <v>6269</v>
      </c>
      <c r="D5795" s="46" t="s">
        <v>6270</v>
      </c>
      <c r="E5795" s="46" t="s">
        <v>6271</v>
      </c>
      <c r="F5795" s="46" t="s">
        <v>669</v>
      </c>
      <c r="G5795" s="46" t="s">
        <v>670</v>
      </c>
      <c r="H5795">
        <v>0.64062366879455</v>
      </c>
      <c r="I5795" t="s">
        <v>37</v>
      </c>
      <c r="K5795" s="47" t="s">
        <v>43</v>
      </c>
      <c r="L5795" s="47" t="s">
        <v>6272</v>
      </c>
      <c r="M5795" t="s">
        <v>39</v>
      </c>
      <c r="N5795" s="71"/>
      <c r="O5795" s="71"/>
      <c r="P5795" s="71"/>
      <c r="Q5795" s="71"/>
      <c r="R5795" s="29"/>
      <c r="S5795" s="29"/>
      <c r="T5795" s="29"/>
      <c r="U5795" s="71"/>
      <c r="V5795" s="29"/>
      <c r="W5795" s="60"/>
      <c r="Y5795" t="s">
        <v>40</v>
      </c>
      <c r="AA5795">
        <v>6999</v>
      </c>
      <c r="AB5795" t="b">
        <f>if((W5795=""),false,true)</f>
        <v>0</v>
      </c>
      <c r="AD5795" s="37"/>
    </row>
    <row r="5796" ht="14.25" customHeight="1">
      <c r="A5796" s="38">
        <v>1143</v>
      </c>
      <c r="B5796" s="46" t="s">
        <v>6268</v>
      </c>
      <c r="C5796" s="46" t="s">
        <v>6269</v>
      </c>
      <c r="D5796" s="46" t="s">
        <v>6270</v>
      </c>
      <c r="E5796" s="46" t="s">
        <v>6271</v>
      </c>
      <c r="F5796" s="7" t="s">
        <v>580</v>
      </c>
      <c r="G5796" s="46" t="s">
        <v>581</v>
      </c>
      <c r="H5796">
        <v>0.47649079349655</v>
      </c>
      <c r="I5796" t="s">
        <v>37</v>
      </c>
      <c r="K5796" s="47" t="s">
        <v>43</v>
      </c>
      <c r="L5796" s="47" t="s">
        <v>6272</v>
      </c>
      <c r="M5796" t="s">
        <v>39</v>
      </c>
      <c r="N5796" s="71"/>
      <c r="O5796" s="71"/>
      <c r="P5796" s="71"/>
      <c r="Q5796" s="71"/>
      <c r="R5796" s="29"/>
      <c r="S5796" s="29"/>
      <c r="T5796" s="29"/>
      <c r="U5796" s="71"/>
      <c r="V5796" s="29"/>
      <c r="W5796" s="60"/>
      <c r="Y5796" t="s">
        <v>40</v>
      </c>
      <c r="AA5796">
        <v>6999</v>
      </c>
      <c r="AB5796" t="b">
        <f>if((W5796=""),false,true)</f>
        <v>0</v>
      </c>
      <c r="AD5796" s="37"/>
    </row>
    <row r="5797" ht="14.25" customHeight="1">
      <c r="A5797" s="38">
        <v>1143</v>
      </c>
      <c r="B5797" s="46" t="s">
        <v>6268</v>
      </c>
      <c r="C5797" s="46" t="s">
        <v>6269</v>
      </c>
      <c r="D5797" s="46" t="s">
        <v>6270</v>
      </c>
      <c r="E5797" s="46" t="s">
        <v>6271</v>
      </c>
      <c r="F5797" s="46" t="s">
        <v>671</v>
      </c>
      <c r="G5797" s="46" t="s">
        <v>672</v>
      </c>
      <c r="H5797">
        <v>0.54908416603215</v>
      </c>
      <c r="I5797" t="s">
        <v>37</v>
      </c>
      <c r="K5797" s="47" t="s">
        <v>43</v>
      </c>
      <c r="L5797" s="47" t="s">
        <v>6272</v>
      </c>
      <c r="M5797" t="s">
        <v>39</v>
      </c>
      <c r="N5797" s="71"/>
      <c r="O5797" s="71"/>
      <c r="P5797" s="71"/>
      <c r="Q5797" s="71"/>
      <c r="R5797" s="29"/>
      <c r="S5797" s="29"/>
      <c r="T5797" s="29"/>
      <c r="U5797" s="71"/>
      <c r="V5797" s="29"/>
      <c r="W5797" s="60"/>
      <c r="Y5797" t="s">
        <v>40</v>
      </c>
      <c r="AA5797">
        <v>6999</v>
      </c>
      <c r="AB5797" t="b">
        <f>if((W5797=""),false,true)</f>
        <v>0</v>
      </c>
      <c r="AD5797" s="37"/>
    </row>
    <row r="5798" ht="14.25" customHeight="1">
      <c r="A5798" s="38">
        <v>1143</v>
      </c>
      <c r="B5798" s="46" t="s">
        <v>6268</v>
      </c>
      <c r="C5798" s="46" t="s">
        <v>6269</v>
      </c>
      <c r="D5798" s="46" t="s">
        <v>6270</v>
      </c>
      <c r="E5798" s="46" t="s">
        <v>6271</v>
      </c>
      <c r="F5798" s="46" t="s">
        <v>673</v>
      </c>
      <c r="G5798" s="46" t="s">
        <v>674</v>
      </c>
      <c r="H5798">
        <v>0.69039284372569</v>
      </c>
      <c r="I5798" t="s">
        <v>37</v>
      </c>
      <c r="K5798" s="47" t="s">
        <v>43</v>
      </c>
      <c r="L5798" s="47" t="s">
        <v>6272</v>
      </c>
      <c r="M5798" t="s">
        <v>39</v>
      </c>
      <c r="N5798" s="71"/>
      <c r="O5798" s="71"/>
      <c r="P5798" s="71"/>
      <c r="Q5798" s="71"/>
      <c r="R5798" s="29"/>
      <c r="S5798" s="29"/>
      <c r="T5798" s="29"/>
      <c r="U5798" s="71"/>
      <c r="V5798" s="29"/>
      <c r="W5798" s="60"/>
      <c r="Y5798" t="s">
        <v>40</v>
      </c>
      <c r="AA5798">
        <v>6999</v>
      </c>
      <c r="AB5798" t="b">
        <f>if((W5798=""),false,true)</f>
        <v>0</v>
      </c>
      <c r="AD5798" s="37"/>
    </row>
    <row r="5799" ht="14.25" customHeight="1">
      <c r="A5799" s="38">
        <v>1143</v>
      </c>
      <c r="B5799" s="46" t="s">
        <v>6268</v>
      </c>
      <c r="C5799" s="46" t="s">
        <v>6269</v>
      </c>
      <c r="D5799" s="46" t="s">
        <v>6270</v>
      </c>
      <c r="E5799" s="46" t="s">
        <v>6271</v>
      </c>
      <c r="F5799" s="46" t="s">
        <v>679</v>
      </c>
      <c r="G5799" s="46" t="s">
        <v>680</v>
      </c>
      <c r="H5799">
        <v>0.45966875529492</v>
      </c>
      <c r="I5799" t="s">
        <v>37</v>
      </c>
      <c r="K5799" s="47" t="s">
        <v>43</v>
      </c>
      <c r="L5799" s="47" t="s">
        <v>6272</v>
      </c>
      <c r="M5799" t="s">
        <v>39</v>
      </c>
      <c r="N5799" s="71"/>
      <c r="O5799" s="71"/>
      <c r="P5799" s="71"/>
      <c r="Q5799" s="71"/>
      <c r="R5799" s="29"/>
      <c r="S5799" s="29"/>
      <c r="T5799" s="29"/>
      <c r="U5799" s="71"/>
      <c r="V5799" s="29"/>
      <c r="W5799" s="60"/>
      <c r="Y5799" t="s">
        <v>40</v>
      </c>
      <c r="AA5799">
        <v>6999</v>
      </c>
      <c r="AB5799" t="b">
        <f>if((W5799=""),false,true)</f>
        <v>0</v>
      </c>
      <c r="AD5799" s="37"/>
    </row>
    <row r="5800" ht="14.25" customHeight="1">
      <c r="A5800" s="38">
        <v>1143</v>
      </c>
      <c r="B5800" s="46" t="s">
        <v>6268</v>
      </c>
      <c r="C5800" s="46" t="s">
        <v>6269</v>
      </c>
      <c r="D5800" s="46" t="s">
        <v>6270</v>
      </c>
      <c r="E5800" s="46" t="s">
        <v>6271</v>
      </c>
      <c r="F5800" s="46" t="s">
        <v>681</v>
      </c>
      <c r="G5800" s="46" t="s">
        <v>682</v>
      </c>
      <c r="H5800">
        <v>0.56210312716979</v>
      </c>
      <c r="I5800" t="s">
        <v>37</v>
      </c>
      <c r="K5800" s="47" t="s">
        <v>43</v>
      </c>
      <c r="L5800" s="47" t="s">
        <v>6272</v>
      </c>
      <c r="M5800" t="s">
        <v>39</v>
      </c>
      <c r="N5800" s="71"/>
      <c r="O5800" s="71"/>
      <c r="P5800" s="71"/>
      <c r="Q5800" s="71"/>
      <c r="R5800" s="29"/>
      <c r="S5800" s="29"/>
      <c r="T5800" s="29"/>
      <c r="U5800" s="71"/>
      <c r="V5800" s="29"/>
      <c r="W5800" s="60"/>
      <c r="Y5800" t="s">
        <v>40</v>
      </c>
      <c r="AA5800">
        <v>6999</v>
      </c>
      <c r="AB5800" t="b">
        <f>if((W5800=""),false,true)</f>
        <v>0</v>
      </c>
      <c r="AD5800" s="37"/>
    </row>
    <row r="5801" ht="14.25" customHeight="1">
      <c r="A5801" s="38">
        <v>1143</v>
      </c>
      <c r="B5801" s="46" t="s">
        <v>6268</v>
      </c>
      <c r="C5801" s="46" t="s">
        <v>6269</v>
      </c>
      <c r="D5801" s="46" t="s">
        <v>6270</v>
      </c>
      <c r="E5801" s="46" t="s">
        <v>6271</v>
      </c>
      <c r="F5801" s="46" t="s">
        <v>683</v>
      </c>
      <c r="G5801" s="46" t="s">
        <v>684</v>
      </c>
      <c r="H5801">
        <v>0.62289295085323</v>
      </c>
      <c r="I5801" t="s">
        <v>37</v>
      </c>
      <c r="K5801" s="47" t="s">
        <v>43</v>
      </c>
      <c r="L5801" s="47" t="s">
        <v>6272</v>
      </c>
      <c r="M5801" t="s">
        <v>39</v>
      </c>
      <c r="N5801" s="71"/>
      <c r="O5801" s="71"/>
      <c r="P5801" s="71"/>
      <c r="Q5801" s="71"/>
      <c r="R5801" s="29"/>
      <c r="S5801" s="29"/>
      <c r="T5801" s="29"/>
      <c r="U5801" s="71"/>
      <c r="V5801" s="29"/>
      <c r="W5801" s="60"/>
      <c r="Y5801" t="s">
        <v>40</v>
      </c>
      <c r="AA5801">
        <v>6999</v>
      </c>
      <c r="AB5801" t="b">
        <f>if((W5801=""),false,true)</f>
        <v>0</v>
      </c>
      <c r="AD5801" s="37"/>
    </row>
    <row r="5802" ht="14.25" customHeight="1">
      <c r="A5802" s="38">
        <v>1143</v>
      </c>
      <c r="B5802" s="46" t="s">
        <v>6268</v>
      </c>
      <c r="C5802" s="46" t="s">
        <v>6269</v>
      </c>
      <c r="D5802" s="46" t="s">
        <v>6270</v>
      </c>
      <c r="E5802" s="46" t="s">
        <v>6271</v>
      </c>
      <c r="F5802" s="46" t="s">
        <v>584</v>
      </c>
      <c r="G5802" s="46" t="s">
        <v>585</v>
      </c>
      <c r="H5802">
        <v>0.44366909807513</v>
      </c>
      <c r="I5802" t="s">
        <v>37</v>
      </c>
      <c r="K5802" s="47" t="s">
        <v>43</v>
      </c>
      <c r="L5802" s="47" t="s">
        <v>6272</v>
      </c>
      <c r="M5802" t="s">
        <v>39</v>
      </c>
      <c r="N5802" s="71"/>
      <c r="O5802" s="71"/>
      <c r="P5802" s="71"/>
      <c r="Q5802" s="71"/>
      <c r="R5802" s="29"/>
      <c r="S5802" s="29"/>
      <c r="T5802" s="29"/>
      <c r="U5802" s="71"/>
      <c r="V5802" s="29"/>
      <c r="W5802" s="60"/>
      <c r="Y5802" t="s">
        <v>40</v>
      </c>
      <c r="AA5802">
        <v>6999</v>
      </c>
      <c r="AB5802" t="b">
        <f>if((W5802=""),false,true)</f>
        <v>0</v>
      </c>
      <c r="AD5802" s="37"/>
    </row>
    <row r="5803" ht="14.25" customHeight="1">
      <c r="A5803" s="38">
        <v>1143</v>
      </c>
      <c r="B5803" s="46" t="s">
        <v>6268</v>
      </c>
      <c r="C5803" s="46" t="s">
        <v>6269</v>
      </c>
      <c r="D5803" s="46" t="s">
        <v>6270</v>
      </c>
      <c r="E5803" s="46" t="s">
        <v>6271</v>
      </c>
      <c r="F5803" s="46" t="s">
        <v>685</v>
      </c>
      <c r="G5803" s="46" t="s">
        <v>686</v>
      </c>
      <c r="H5803">
        <v>0.55504157440762</v>
      </c>
      <c r="I5803" t="s">
        <v>37</v>
      </c>
      <c r="K5803" s="47" t="s">
        <v>43</v>
      </c>
      <c r="L5803" s="47" t="s">
        <v>6272</v>
      </c>
      <c r="M5803" t="s">
        <v>39</v>
      </c>
      <c r="N5803" s="71"/>
      <c r="O5803" s="71"/>
      <c r="P5803" s="71"/>
      <c r="Q5803" s="71"/>
      <c r="R5803" s="29"/>
      <c r="S5803" s="29"/>
      <c r="T5803" s="29"/>
      <c r="U5803" s="71"/>
      <c r="V5803" s="29"/>
      <c r="W5803" s="60"/>
      <c r="Y5803" t="s">
        <v>40</v>
      </c>
      <c r="AA5803">
        <v>6999</v>
      </c>
      <c r="AB5803" t="b">
        <f>if((W5803=""),false,true)</f>
        <v>0</v>
      </c>
      <c r="AD5803" s="37"/>
    </row>
    <row r="5804" ht="14.25" customHeight="1">
      <c r="A5804" s="38">
        <v>1143</v>
      </c>
      <c r="B5804" s="46" t="s">
        <v>6268</v>
      </c>
      <c r="C5804" s="46" t="s">
        <v>6269</v>
      </c>
      <c r="D5804" s="46" t="s">
        <v>6270</v>
      </c>
      <c r="E5804" s="46" t="s">
        <v>6271</v>
      </c>
      <c r="F5804" s="46" t="s">
        <v>687</v>
      </c>
      <c r="G5804" s="46" t="s">
        <v>688</v>
      </c>
      <c r="H5804">
        <v>0.62638301326744</v>
      </c>
      <c r="I5804" t="s">
        <v>37</v>
      </c>
      <c r="K5804" s="47" t="s">
        <v>43</v>
      </c>
      <c r="L5804" s="47" t="s">
        <v>6272</v>
      </c>
      <c r="M5804" t="s">
        <v>39</v>
      </c>
      <c r="N5804" s="71"/>
      <c r="O5804" s="71"/>
      <c r="P5804" s="71"/>
      <c r="Q5804" s="71"/>
      <c r="R5804" s="29"/>
      <c r="S5804" s="29"/>
      <c r="T5804" s="29"/>
      <c r="U5804" s="71"/>
      <c r="V5804" s="29"/>
      <c r="W5804" s="60"/>
      <c r="Y5804" t="s">
        <v>40</v>
      </c>
      <c r="AA5804">
        <v>6999</v>
      </c>
      <c r="AB5804" t="b">
        <f>if((W5804=""),false,true)</f>
        <v>0</v>
      </c>
      <c r="AD5804" s="37"/>
    </row>
    <row r="5805" ht="14.25" customHeight="1">
      <c r="A5805" s="38">
        <v>1143</v>
      </c>
      <c r="B5805" s="46" t="s">
        <v>6268</v>
      </c>
      <c r="C5805" s="46" t="s">
        <v>6269</v>
      </c>
      <c r="D5805" s="46" t="s">
        <v>6270</v>
      </c>
      <c r="E5805" s="46" t="s">
        <v>6271</v>
      </c>
      <c r="F5805" s="46" t="s">
        <v>689</v>
      </c>
      <c r="G5805" s="46" t="s">
        <v>690</v>
      </c>
      <c r="H5805">
        <v>0.46555816653576</v>
      </c>
      <c r="I5805" t="s">
        <v>37</v>
      </c>
      <c r="K5805" s="47" t="s">
        <v>43</v>
      </c>
      <c r="L5805" s="47" t="s">
        <v>6272</v>
      </c>
      <c r="M5805" t="s">
        <v>39</v>
      </c>
      <c r="N5805" s="71"/>
      <c r="O5805" s="71"/>
      <c r="P5805" s="71"/>
      <c r="Q5805" s="71"/>
      <c r="R5805" s="29"/>
      <c r="S5805" s="29"/>
      <c r="T5805" s="29"/>
      <c r="U5805" s="71"/>
      <c r="V5805" s="29"/>
      <c r="W5805" s="60"/>
      <c r="Y5805" t="s">
        <v>40</v>
      </c>
      <c r="AA5805">
        <v>6999</v>
      </c>
      <c r="AB5805" t="b">
        <f>if((W5805=""),false,true)</f>
        <v>0</v>
      </c>
      <c r="AD5805" s="37"/>
    </row>
    <row r="5806" ht="14.25" customHeight="1">
      <c r="A5806" s="38">
        <v>1143</v>
      </c>
      <c r="B5806" s="46" t="s">
        <v>6268</v>
      </c>
      <c r="C5806" s="46" t="s">
        <v>6269</v>
      </c>
      <c r="D5806" s="46" t="s">
        <v>6270</v>
      </c>
      <c r="E5806" s="46" t="s">
        <v>6271</v>
      </c>
      <c r="F5806" s="46" t="s">
        <v>693</v>
      </c>
      <c r="G5806" s="7" t="s">
        <v>4429</v>
      </c>
      <c r="H5806">
        <v>1.3697494890803</v>
      </c>
      <c r="I5806" t="s">
        <v>37</v>
      </c>
      <c r="K5806" s="47" t="s">
        <v>43</v>
      </c>
      <c r="L5806" s="47" t="s">
        <v>6272</v>
      </c>
      <c r="M5806" t="s">
        <v>39</v>
      </c>
      <c r="N5806" s="71"/>
      <c r="O5806" s="71"/>
      <c r="P5806" s="71"/>
      <c r="Q5806" s="71"/>
      <c r="R5806" s="29"/>
      <c r="S5806" s="29"/>
      <c r="T5806" s="29"/>
      <c r="U5806" s="71"/>
      <c r="V5806" s="29"/>
      <c r="W5806" s="60"/>
      <c r="Y5806" t="s">
        <v>40</v>
      </c>
      <c r="AA5806">
        <v>6999</v>
      </c>
      <c r="AB5806" t="b">
        <f>if((W5806=""),false,true)</f>
        <v>0</v>
      </c>
      <c r="AD5806" s="37"/>
    </row>
    <row r="5807" ht="14.25" customHeight="1">
      <c r="A5807" s="38">
        <v>1143</v>
      </c>
      <c r="B5807" s="46" t="s">
        <v>6268</v>
      </c>
      <c r="C5807" s="46" t="s">
        <v>6269</v>
      </c>
      <c r="D5807" s="46" t="s">
        <v>6270</v>
      </c>
      <c r="E5807" s="46" t="s">
        <v>6271</v>
      </c>
      <c r="F5807" s="46" t="s">
        <v>695</v>
      </c>
      <c r="G5807" s="46" t="s">
        <v>696</v>
      </c>
      <c r="H5807">
        <v>1.7617148842542</v>
      </c>
      <c r="I5807" t="s">
        <v>37</v>
      </c>
      <c r="K5807" s="47" t="s">
        <v>43</v>
      </c>
      <c r="L5807" s="47" t="s">
        <v>6272</v>
      </c>
      <c r="M5807" t="s">
        <v>39</v>
      </c>
      <c r="N5807" s="71"/>
      <c r="O5807" s="71"/>
      <c r="P5807" s="71"/>
      <c r="Q5807" s="71"/>
      <c r="R5807" s="29"/>
      <c r="S5807" s="29"/>
      <c r="T5807" s="29"/>
      <c r="U5807" s="71"/>
      <c r="V5807" s="29"/>
      <c r="W5807" s="60"/>
      <c r="Y5807" t="s">
        <v>40</v>
      </c>
      <c r="AA5807">
        <v>6999</v>
      </c>
      <c r="AB5807" t="b">
        <f>if((W5807=""),false,true)</f>
        <v>0</v>
      </c>
      <c r="AD5807" s="37"/>
    </row>
    <row r="5808" ht="14.25" customHeight="1">
      <c r="A5808" s="38">
        <v>1143</v>
      </c>
      <c r="B5808" s="46" t="s">
        <v>6268</v>
      </c>
      <c r="C5808" s="46" t="s">
        <v>6269</v>
      </c>
      <c r="D5808" s="46" t="s">
        <v>6270</v>
      </c>
      <c r="E5808" s="46" t="s">
        <v>6271</v>
      </c>
      <c r="F5808" s="7" t="s">
        <v>701</v>
      </c>
      <c r="G5808" s="46" t="s">
        <v>702</v>
      </c>
      <c r="H5808">
        <v>1.2078581209337</v>
      </c>
      <c r="I5808" t="s">
        <v>37</v>
      </c>
      <c r="K5808" s="47" t="s">
        <v>43</v>
      </c>
      <c r="L5808" s="47" t="s">
        <v>6272</v>
      </c>
      <c r="M5808" t="s">
        <v>39</v>
      </c>
      <c r="N5808" s="71"/>
      <c r="O5808" s="71"/>
      <c r="P5808" s="71"/>
      <c r="Q5808" s="71"/>
      <c r="R5808" s="29"/>
      <c r="S5808" s="29"/>
      <c r="T5808" s="29"/>
      <c r="U5808" s="71"/>
      <c r="V5808" s="29"/>
      <c r="W5808" s="60"/>
      <c r="Y5808" t="s">
        <v>40</v>
      </c>
      <c r="AA5808">
        <v>6999</v>
      </c>
      <c r="AB5808" t="b">
        <f>if((W5808=""),false,true)</f>
        <v>0</v>
      </c>
      <c r="AD5808" s="37"/>
    </row>
    <row r="5809" ht="14.25" customHeight="1">
      <c r="A5809" s="38">
        <v>1143</v>
      </c>
      <c r="B5809" s="46" t="s">
        <v>6268</v>
      </c>
      <c r="C5809" s="46" t="s">
        <v>6269</v>
      </c>
      <c r="D5809" s="46" t="s">
        <v>6270</v>
      </c>
      <c r="E5809" s="46" t="s">
        <v>6271</v>
      </c>
      <c r="F5809" s="46" t="s">
        <v>703</v>
      </c>
      <c r="G5809" s="46" t="s">
        <v>704</v>
      </c>
      <c r="H5809">
        <v>1.4605177000264</v>
      </c>
      <c r="I5809" t="s">
        <v>37</v>
      </c>
      <c r="K5809" s="47" t="s">
        <v>43</v>
      </c>
      <c r="L5809" s="47" t="s">
        <v>6272</v>
      </c>
      <c r="M5809" t="s">
        <v>39</v>
      </c>
      <c r="N5809" s="71"/>
      <c r="O5809" s="71"/>
      <c r="P5809" s="71"/>
      <c r="Q5809" s="71"/>
      <c r="R5809" s="29"/>
      <c r="S5809" s="29"/>
      <c r="T5809" s="29"/>
      <c r="U5809" s="71"/>
      <c r="V5809" s="29"/>
      <c r="W5809" s="60"/>
      <c r="Y5809" t="s">
        <v>40</v>
      </c>
      <c r="AA5809">
        <v>6999</v>
      </c>
      <c r="AB5809" t="b">
        <f>if((W5809=""),false,true)</f>
        <v>0</v>
      </c>
      <c r="AD5809" s="37"/>
    </row>
    <row r="5810" ht="14.25" customHeight="1">
      <c r="A5810" s="38">
        <v>1143</v>
      </c>
      <c r="B5810" s="46" t="s">
        <v>6268</v>
      </c>
      <c r="C5810" s="46" t="s">
        <v>6269</v>
      </c>
      <c r="D5810" s="46" t="s">
        <v>6270</v>
      </c>
      <c r="E5810" s="46" t="s">
        <v>6271</v>
      </c>
      <c r="F5810" s="46" t="s">
        <v>705</v>
      </c>
      <c r="G5810" s="46" t="s">
        <v>706</v>
      </c>
      <c r="H5810">
        <v>1.9032189194324</v>
      </c>
      <c r="I5810" t="s">
        <v>37</v>
      </c>
      <c r="K5810" s="47" t="s">
        <v>43</v>
      </c>
      <c r="L5810" s="47" t="s">
        <v>6272</v>
      </c>
      <c r="M5810" t="s">
        <v>39</v>
      </c>
      <c r="N5810" s="71"/>
      <c r="O5810" s="71"/>
      <c r="P5810" s="71"/>
      <c r="Q5810" s="71"/>
      <c r="R5810" s="29"/>
      <c r="S5810" s="29"/>
      <c r="T5810" s="29"/>
      <c r="U5810" s="71"/>
      <c r="V5810" s="29"/>
      <c r="W5810" s="60"/>
      <c r="Y5810" t="s">
        <v>40</v>
      </c>
      <c r="AA5810">
        <v>6999</v>
      </c>
      <c r="AB5810" t="b">
        <f>if((W5810=""),false,true)</f>
        <v>0</v>
      </c>
      <c r="AD5810" s="37"/>
    </row>
    <row r="5811" ht="14.25" customHeight="1">
      <c r="A5811" s="38">
        <v>1143</v>
      </c>
      <c r="B5811" s="46" t="s">
        <v>6268</v>
      </c>
      <c r="C5811" s="46" t="s">
        <v>6269</v>
      </c>
      <c r="D5811" s="46" t="s">
        <v>6270</v>
      </c>
      <c r="E5811" s="46" t="s">
        <v>6271</v>
      </c>
      <c r="F5811" s="46" t="s">
        <v>429</v>
      </c>
      <c r="G5811" s="46" t="s">
        <v>590</v>
      </c>
      <c r="H5811">
        <v>0.39926334840757</v>
      </c>
      <c r="I5811" t="s">
        <v>37</v>
      </c>
      <c r="K5811" s="47" t="s">
        <v>43</v>
      </c>
      <c r="L5811" s="47" t="s">
        <v>6272</v>
      </c>
      <c r="M5811" t="s">
        <v>39</v>
      </c>
      <c r="N5811" s="71"/>
      <c r="O5811" s="71"/>
      <c r="P5811" s="71"/>
      <c r="Q5811" s="71"/>
      <c r="R5811" s="29"/>
      <c r="S5811" s="29"/>
      <c r="T5811" s="29"/>
      <c r="U5811" s="71"/>
      <c r="V5811" s="29"/>
      <c r="W5811" s="60"/>
      <c r="Y5811" t="s">
        <v>40</v>
      </c>
      <c r="AA5811">
        <v>6999</v>
      </c>
      <c r="AB5811" t="b">
        <f>if((W5811=""),false,true)</f>
        <v>0</v>
      </c>
      <c r="AD5811" s="37"/>
    </row>
    <row r="5812" ht="14.25" customHeight="1">
      <c r="A5812" s="38">
        <v>1143</v>
      </c>
      <c r="B5812" s="46" t="s">
        <v>6268</v>
      </c>
      <c r="C5812" s="46" t="s">
        <v>6269</v>
      </c>
      <c r="D5812" s="46" t="s">
        <v>6270</v>
      </c>
      <c r="E5812" s="46" t="s">
        <v>6271</v>
      </c>
      <c r="F5812" s="46" t="s">
        <v>709</v>
      </c>
      <c r="G5812" s="46" t="s">
        <v>710</v>
      </c>
      <c r="H5812">
        <v>0.013317431547228</v>
      </c>
      <c r="I5812" t="s">
        <v>37</v>
      </c>
      <c r="K5812" s="47" t="s">
        <v>43</v>
      </c>
      <c r="L5812" s="47" t="s">
        <v>6272</v>
      </c>
      <c r="M5812" t="s">
        <v>39</v>
      </c>
      <c r="N5812" s="71"/>
      <c r="O5812" s="71"/>
      <c r="P5812" s="71"/>
      <c r="Q5812" s="71"/>
      <c r="R5812" s="29"/>
      <c r="S5812" s="29"/>
      <c r="T5812" s="29"/>
      <c r="U5812" s="71"/>
      <c r="V5812" s="29"/>
      <c r="W5812" s="60"/>
      <c r="Y5812" t="s">
        <v>40</v>
      </c>
      <c r="AA5812">
        <v>6999</v>
      </c>
      <c r="AB5812" t="b">
        <f>if((W5812=""),false,true)</f>
        <v>0</v>
      </c>
      <c r="AD5812" s="37"/>
    </row>
    <row r="5813" ht="14.25" customHeight="1">
      <c r="A5813" s="38">
        <v>1143</v>
      </c>
      <c r="B5813" s="46" t="s">
        <v>6268</v>
      </c>
      <c r="C5813" s="46" t="s">
        <v>6269</v>
      </c>
      <c r="D5813" s="46" t="s">
        <v>6270</v>
      </c>
      <c r="E5813" s="46" t="s">
        <v>6271</v>
      </c>
      <c r="F5813" s="46" t="s">
        <v>711</v>
      </c>
      <c r="G5813" s="46" t="s">
        <v>712</v>
      </c>
      <c r="H5813">
        <v>1.4489939823365</v>
      </c>
      <c r="I5813" t="s">
        <v>37</v>
      </c>
      <c r="K5813" s="47" t="s">
        <v>43</v>
      </c>
      <c r="L5813" s="47" t="s">
        <v>6272</v>
      </c>
      <c r="M5813" t="s">
        <v>39</v>
      </c>
      <c r="N5813" s="71"/>
      <c r="O5813" s="71"/>
      <c r="P5813" s="71"/>
      <c r="Q5813" s="71"/>
      <c r="R5813" s="29"/>
      <c r="S5813" s="29"/>
      <c r="T5813" s="29"/>
      <c r="U5813" s="71"/>
      <c r="V5813" s="29"/>
      <c r="W5813" s="60"/>
      <c r="Y5813" t="s">
        <v>40</v>
      </c>
      <c r="AA5813">
        <v>6999</v>
      </c>
      <c r="AB5813" t="b">
        <f>if((W5813=""),false,true)</f>
        <v>0</v>
      </c>
      <c r="AD5813" s="37"/>
    </row>
    <row r="5814" ht="14.25" customHeight="1">
      <c r="A5814" s="38">
        <v>1143</v>
      </c>
      <c r="B5814" s="46" t="s">
        <v>6268</v>
      </c>
      <c r="C5814" s="46" t="s">
        <v>6269</v>
      </c>
      <c r="D5814" s="46" t="s">
        <v>6270</v>
      </c>
      <c r="E5814" s="46" t="s">
        <v>6271</v>
      </c>
      <c r="F5814" s="46" t="s">
        <v>713</v>
      </c>
      <c r="G5814" s="46" t="s">
        <v>714</v>
      </c>
      <c r="H5814">
        <v>1.0214000730703</v>
      </c>
      <c r="I5814" t="s">
        <v>37</v>
      </c>
      <c r="K5814" s="47" t="s">
        <v>43</v>
      </c>
      <c r="L5814" s="47" t="s">
        <v>6272</v>
      </c>
      <c r="M5814" t="s">
        <v>39</v>
      </c>
      <c r="N5814" s="71"/>
      <c r="O5814" s="71"/>
      <c r="P5814" s="71"/>
      <c r="Q5814" s="71"/>
      <c r="R5814" s="29"/>
      <c r="S5814" s="29"/>
      <c r="T5814" s="29"/>
      <c r="U5814" s="71"/>
      <c r="V5814" s="29"/>
      <c r="W5814" s="60"/>
      <c r="Y5814" t="s">
        <v>40</v>
      </c>
      <c r="AA5814">
        <v>6999</v>
      </c>
      <c r="AB5814" t="b">
        <f>if((W5814=""),false,true)</f>
        <v>0</v>
      </c>
      <c r="AD5814" s="37"/>
    </row>
    <row r="5815" ht="14.25" customHeight="1">
      <c r="A5815" s="38">
        <v>1143</v>
      </c>
      <c r="B5815" s="46" t="s">
        <v>6268</v>
      </c>
      <c r="C5815" s="46" t="s">
        <v>6269</v>
      </c>
      <c r="D5815" s="46" t="s">
        <v>6270</v>
      </c>
      <c r="E5815" s="46" t="s">
        <v>6271</v>
      </c>
      <c r="F5815" s="46" t="s">
        <v>715</v>
      </c>
      <c r="G5815" s="46" t="s">
        <v>716</v>
      </c>
      <c r="H5815">
        <v>1.6029310392944</v>
      </c>
      <c r="I5815" t="s">
        <v>37</v>
      </c>
      <c r="K5815" s="47" t="s">
        <v>43</v>
      </c>
      <c r="L5815" s="47" t="s">
        <v>6272</v>
      </c>
      <c r="M5815" t="s">
        <v>39</v>
      </c>
      <c r="N5815" s="71"/>
      <c r="O5815" s="71"/>
      <c r="P5815" s="71"/>
      <c r="Q5815" s="71"/>
      <c r="R5815" s="29"/>
      <c r="S5815" s="29"/>
      <c r="T5815" s="29"/>
      <c r="U5815" s="71"/>
      <c r="V5815" s="29"/>
      <c r="W5815" s="60"/>
      <c r="Y5815" t="s">
        <v>40</v>
      </c>
      <c r="AA5815">
        <v>6999</v>
      </c>
      <c r="AB5815" t="b">
        <f>if((W5815=""),false,true)</f>
        <v>0</v>
      </c>
      <c r="AD5815" s="37"/>
    </row>
    <row r="5816" ht="14.25" customHeight="1">
      <c r="A5816" s="38">
        <v>1143</v>
      </c>
      <c r="B5816" s="46" t="s">
        <v>6268</v>
      </c>
      <c r="C5816" s="46" t="s">
        <v>6269</v>
      </c>
      <c r="D5816" s="46" t="s">
        <v>6270</v>
      </c>
      <c r="E5816" s="46" t="s">
        <v>6271</v>
      </c>
      <c r="F5816" s="46" t="s">
        <v>717</v>
      </c>
      <c r="G5816" s="46" t="s">
        <v>718</v>
      </c>
      <c r="H5816">
        <v>1.2743481017671</v>
      </c>
      <c r="I5816" t="s">
        <v>37</v>
      </c>
      <c r="K5816" s="47" t="s">
        <v>43</v>
      </c>
      <c r="L5816" s="47" t="s">
        <v>6272</v>
      </c>
      <c r="M5816" t="s">
        <v>39</v>
      </c>
      <c r="N5816" s="71"/>
      <c r="O5816" s="71"/>
      <c r="P5816" s="71"/>
      <c r="Q5816" s="71"/>
      <c r="R5816" s="29"/>
      <c r="S5816" s="29"/>
      <c r="T5816" s="29"/>
      <c r="U5816" s="71"/>
      <c r="V5816" s="29"/>
      <c r="W5816" s="60"/>
      <c r="Y5816" t="s">
        <v>40</v>
      </c>
      <c r="AA5816">
        <v>6999</v>
      </c>
      <c r="AB5816" t="b">
        <f>if((W5816=""),false,true)</f>
        <v>0</v>
      </c>
      <c r="AD5816" s="37"/>
    </row>
    <row r="5817" ht="14.25" customHeight="1">
      <c r="A5817" s="38">
        <v>1143</v>
      </c>
      <c r="B5817" s="46" t="s">
        <v>6268</v>
      </c>
      <c r="C5817" s="46" t="s">
        <v>6269</v>
      </c>
      <c r="D5817" s="46" t="s">
        <v>6270</v>
      </c>
      <c r="E5817" s="46" t="s">
        <v>6271</v>
      </c>
      <c r="F5817" s="46" t="s">
        <v>434</v>
      </c>
      <c r="G5817" s="46" t="s">
        <v>593</v>
      </c>
      <c r="H5817">
        <v>0.24692150259391</v>
      </c>
      <c r="I5817" t="s">
        <v>37</v>
      </c>
      <c r="K5817" s="47" t="s">
        <v>43</v>
      </c>
      <c r="L5817" s="47" t="s">
        <v>6272</v>
      </c>
      <c r="M5817" t="s">
        <v>39</v>
      </c>
      <c r="N5817" s="71"/>
      <c r="O5817" s="71"/>
      <c r="P5817" s="71"/>
      <c r="Q5817" s="71"/>
      <c r="R5817" s="29"/>
      <c r="S5817" s="29"/>
      <c r="T5817" s="29"/>
      <c r="U5817" s="71"/>
      <c r="V5817" s="29"/>
      <c r="W5817" s="60"/>
      <c r="Y5817" t="s">
        <v>40</v>
      </c>
      <c r="AA5817">
        <v>6999</v>
      </c>
      <c r="AB5817" t="b">
        <f>if((W5817=""),false,true)</f>
        <v>0</v>
      </c>
      <c r="AD5817" s="37"/>
    </row>
    <row r="5818" ht="14.25" customHeight="1">
      <c r="A5818" s="38">
        <v>1143</v>
      </c>
      <c r="B5818" s="46" t="s">
        <v>6268</v>
      </c>
      <c r="C5818" s="46" t="s">
        <v>6269</v>
      </c>
      <c r="D5818" s="46" t="s">
        <v>6270</v>
      </c>
      <c r="E5818" s="46" t="s">
        <v>6271</v>
      </c>
      <c r="F5818" s="46" t="s">
        <v>725</v>
      </c>
      <c r="G5818" s="46" t="s">
        <v>726</v>
      </c>
      <c r="H5818">
        <v>1.3384618843899</v>
      </c>
      <c r="I5818" t="s">
        <v>37</v>
      </c>
      <c r="K5818" s="47" t="s">
        <v>43</v>
      </c>
      <c r="L5818" s="47" t="s">
        <v>6272</v>
      </c>
      <c r="M5818" t="s">
        <v>39</v>
      </c>
      <c r="N5818" s="71"/>
      <c r="O5818" s="71"/>
      <c r="P5818" s="71"/>
      <c r="Q5818" s="71"/>
      <c r="R5818" s="29"/>
      <c r="S5818" s="29"/>
      <c r="T5818" s="29"/>
      <c r="U5818" s="71"/>
      <c r="V5818" s="29"/>
      <c r="W5818" s="60"/>
      <c r="Y5818" t="s">
        <v>40</v>
      </c>
      <c r="AA5818">
        <v>6999</v>
      </c>
      <c r="AB5818" t="b">
        <f>if((W5818=""),false,true)</f>
        <v>0</v>
      </c>
      <c r="AD5818" s="37"/>
    </row>
    <row r="5819" ht="14.25" customHeight="1">
      <c r="A5819" s="38">
        <v>1143</v>
      </c>
      <c r="B5819" s="46" t="s">
        <v>6268</v>
      </c>
      <c r="C5819" s="46" t="s">
        <v>6269</v>
      </c>
      <c r="D5819" s="46" t="s">
        <v>6270</v>
      </c>
      <c r="E5819" s="46" t="s">
        <v>6271</v>
      </c>
      <c r="F5819" s="46" t="s">
        <v>725</v>
      </c>
      <c r="G5819" s="46" t="s">
        <v>726</v>
      </c>
      <c r="H5819">
        <v>1.383439436152</v>
      </c>
      <c r="I5819" t="s">
        <v>37</v>
      </c>
      <c r="K5819" s="47" t="s">
        <v>43</v>
      </c>
      <c r="L5819" s="47" t="s">
        <v>6272</v>
      </c>
      <c r="M5819" t="s">
        <v>39</v>
      </c>
      <c r="N5819" s="71"/>
      <c r="O5819" s="71"/>
      <c r="P5819" s="71"/>
      <c r="Q5819" s="71"/>
      <c r="R5819" s="29"/>
      <c r="S5819" s="29"/>
      <c r="T5819" s="29"/>
      <c r="U5819" s="71"/>
      <c r="V5819" s="29"/>
      <c r="W5819" s="60"/>
      <c r="Y5819" t="s">
        <v>40</v>
      </c>
      <c r="AA5819">
        <v>6999</v>
      </c>
      <c r="AB5819" t="b">
        <f>if((W5819=""),false,true)</f>
        <v>0</v>
      </c>
      <c r="AD5819" s="37"/>
    </row>
    <row r="5820" ht="14.25" customHeight="1">
      <c r="A5820" s="38">
        <v>1143</v>
      </c>
      <c r="B5820" s="46" t="s">
        <v>6268</v>
      </c>
      <c r="C5820" s="46" t="s">
        <v>6269</v>
      </c>
      <c r="D5820" s="46" t="s">
        <v>6270</v>
      </c>
      <c r="E5820" s="46" t="s">
        <v>6271</v>
      </c>
      <c r="F5820" s="46" t="s">
        <v>727</v>
      </c>
      <c r="G5820" s="46" t="s">
        <v>728</v>
      </c>
      <c r="H5820">
        <v>1.0335081524037</v>
      </c>
      <c r="I5820" t="s">
        <v>37</v>
      </c>
      <c r="K5820" s="47" t="s">
        <v>43</v>
      </c>
      <c r="L5820" s="47" t="s">
        <v>6272</v>
      </c>
      <c r="M5820" t="s">
        <v>39</v>
      </c>
      <c r="N5820" s="71"/>
      <c r="O5820" s="71"/>
      <c r="P5820" s="71"/>
      <c r="Q5820" s="71"/>
      <c r="R5820" s="29"/>
      <c r="S5820" s="29"/>
      <c r="T5820" s="29"/>
      <c r="U5820" s="71"/>
      <c r="V5820" s="29"/>
      <c r="W5820" s="60"/>
      <c r="Y5820" t="s">
        <v>40</v>
      </c>
      <c r="AA5820">
        <v>6999</v>
      </c>
      <c r="AB5820" t="b">
        <f>if((W5820=""),false,true)</f>
        <v>0</v>
      </c>
      <c r="AD5820" s="37"/>
    </row>
    <row r="5821" ht="14.25" customHeight="1">
      <c r="A5821" s="38">
        <v>1143</v>
      </c>
      <c r="B5821" s="46" t="s">
        <v>6268</v>
      </c>
      <c r="C5821" s="46" t="s">
        <v>6269</v>
      </c>
      <c r="D5821" s="46" t="s">
        <v>6270</v>
      </c>
      <c r="E5821" s="46" t="s">
        <v>6271</v>
      </c>
      <c r="F5821" s="46" t="s">
        <v>729</v>
      </c>
      <c r="G5821" s="46" t="s">
        <v>730</v>
      </c>
      <c r="H5821">
        <v>1.3633445031165</v>
      </c>
      <c r="I5821" t="s">
        <v>37</v>
      </c>
      <c r="K5821" s="47" t="s">
        <v>43</v>
      </c>
      <c r="L5821" s="47" t="s">
        <v>6272</v>
      </c>
      <c r="M5821" t="s">
        <v>39</v>
      </c>
      <c r="N5821" s="71"/>
      <c r="O5821" s="71"/>
      <c r="P5821" s="71"/>
      <c r="Q5821" s="71"/>
      <c r="R5821" s="29"/>
      <c r="S5821" s="29"/>
      <c r="T5821" s="29"/>
      <c r="U5821" s="71"/>
      <c r="V5821" s="29"/>
      <c r="W5821" s="60"/>
      <c r="Y5821" t="s">
        <v>40</v>
      </c>
      <c r="AA5821">
        <v>6999</v>
      </c>
      <c r="AB5821" t="b">
        <f>if((W5821=""),false,true)</f>
        <v>0</v>
      </c>
      <c r="AD5821" s="37"/>
    </row>
    <row r="5822" ht="14.25" customHeight="1">
      <c r="A5822" s="38">
        <v>1143</v>
      </c>
      <c r="B5822" s="46" t="s">
        <v>6268</v>
      </c>
      <c r="C5822" s="46" t="s">
        <v>6269</v>
      </c>
      <c r="D5822" s="46" t="s">
        <v>6270</v>
      </c>
      <c r="E5822" s="46" t="s">
        <v>6271</v>
      </c>
      <c r="F5822" s="46" t="s">
        <v>48</v>
      </c>
      <c r="G5822" s="7" t="s">
        <v>49</v>
      </c>
      <c r="H5822">
        <v>0.0000257039578</v>
      </c>
      <c r="I5822" t="s">
        <v>37</v>
      </c>
      <c r="K5822" s="47" t="s">
        <v>43</v>
      </c>
      <c r="L5822" s="47" t="s">
        <v>6272</v>
      </c>
      <c r="M5822" t="s">
        <v>39</v>
      </c>
      <c r="N5822" s="71"/>
      <c r="O5822" s="71"/>
      <c r="P5822" s="71"/>
      <c r="Q5822" s="71"/>
      <c r="R5822" s="29"/>
      <c r="S5822" s="29"/>
      <c r="T5822" s="29"/>
      <c r="U5822" s="71"/>
      <c r="V5822" s="29"/>
      <c r="W5822" s="60"/>
      <c r="Y5822" t="s">
        <v>40</v>
      </c>
      <c r="AA5822">
        <v>6999</v>
      </c>
      <c r="AB5822" t="b">
        <f>if((W5822=""),false,true)</f>
        <v>0</v>
      </c>
      <c r="AD5822" s="37"/>
    </row>
    <row r="5823" ht="14.25" customHeight="1">
      <c r="A5823" s="38">
        <v>1287</v>
      </c>
      <c r="B5823" s="46" t="s">
        <v>53</v>
      </c>
      <c r="C5823" s="46" t="s">
        <v>45</v>
      </c>
      <c r="D5823" s="46" t="s">
        <v>6270</v>
      </c>
      <c r="E5823" s="46" t="s">
        <v>6271</v>
      </c>
      <c r="F5823" t="s">
        <v>48</v>
      </c>
      <c r="G5823" s="46" t="s">
        <v>49</v>
      </c>
      <c r="H5823">
        <v>0.000025703958</v>
      </c>
      <c r="I5823" t="s">
        <v>37</v>
      </c>
      <c r="L5823" t="s">
        <v>50</v>
      </c>
      <c r="M5823" t="s">
        <v>39</v>
      </c>
      <c r="N5823" s="40"/>
      <c r="O5823" s="40"/>
      <c r="P5823" s="40"/>
      <c r="Q5823" s="40"/>
      <c r="R5823" s="39"/>
      <c r="S5823" s="39"/>
      <c r="T5823" s="39"/>
      <c r="U5823" s="40"/>
      <c r="V5823" s="39"/>
      <c r="W5823" s="69"/>
      <c r="Y5823" t="s">
        <v>40</v>
      </c>
      <c r="AA5823">
        <v>6999</v>
      </c>
      <c r="AB5823" s="46" t="b">
        <v>0</v>
      </c>
      <c r="AD5823" s="8"/>
    </row>
    <row r="5824" ht="14.25" customHeight="1">
      <c r="A5824" s="38">
        <v>1287</v>
      </c>
      <c r="B5824" s="46" t="s">
        <v>174</v>
      </c>
      <c r="C5824" s="46" t="s">
        <v>45</v>
      </c>
      <c r="D5824" s="46" t="s">
        <v>6270</v>
      </c>
      <c r="E5824" s="46" t="s">
        <v>6271</v>
      </c>
      <c r="F5824" t="s">
        <v>48</v>
      </c>
      <c r="G5824" s="46" t="s">
        <v>49</v>
      </c>
      <c r="H5824">
        <v>0.000025703958</v>
      </c>
      <c r="I5824" t="s">
        <v>37</v>
      </c>
      <c r="L5824" t="s">
        <v>50</v>
      </c>
      <c r="M5824" t="s">
        <v>39</v>
      </c>
      <c r="N5824" s="40"/>
      <c r="O5824" s="40"/>
      <c r="P5824" s="40"/>
      <c r="Q5824" s="40"/>
      <c r="R5824" s="39"/>
      <c r="S5824" s="39"/>
      <c r="T5824" s="39"/>
      <c r="U5824" s="40"/>
      <c r="V5824" s="39"/>
      <c r="W5824" s="69"/>
      <c r="Y5824" t="s">
        <v>40</v>
      </c>
      <c r="AA5824">
        <v>6999</v>
      </c>
      <c r="AB5824" s="46" t="b">
        <v>0</v>
      </c>
      <c r="AD5824" s="8"/>
    </row>
    <row r="5825" ht="14.25" customHeight="1">
      <c r="A5825" s="38">
        <v>1308</v>
      </c>
      <c r="B5825" s="46" t="s">
        <v>41</v>
      </c>
      <c r="C5825" s="46" t="s">
        <v>42</v>
      </c>
      <c r="D5825" s="46" t="s">
        <v>6270</v>
      </c>
      <c r="E5825" s="46" t="s">
        <v>6271</v>
      </c>
      <c r="F5825" t="s">
        <v>35</v>
      </c>
      <c r="G5825" s="12" t="s">
        <v>36</v>
      </c>
      <c r="H5825">
        <v>0.756832895020974</v>
      </c>
      <c r="I5825" t="s">
        <v>37</v>
      </c>
      <c r="K5825" s="47" t="s">
        <v>43</v>
      </c>
      <c r="L5825" s="47" t="str">
        <f>((I5825&amp;A5825)&amp;"-")&amp;B5825</f>
        <v>REF1308-Abraham M.H. and Acree Jr. W.E. The solubility of liquid and solid compounds in dry octan-1-ol. Chemosphere (2013)</v>
      </c>
      <c r="M5825" t="s">
        <v>39</v>
      </c>
      <c r="N5825" s="71"/>
      <c r="O5825" s="71"/>
      <c r="P5825" s="71"/>
      <c r="Q5825" s="71"/>
      <c r="R5825" s="29"/>
      <c r="S5825" s="29"/>
      <c r="T5825" s="29"/>
      <c r="U5825" s="71"/>
      <c r="V5825" s="29"/>
      <c r="W5825" s="60"/>
      <c r="Y5825" t="s">
        <v>40</v>
      </c>
      <c r="AA5825">
        <v>6999</v>
      </c>
      <c r="AB5825" t="b">
        <f>if((W5825=""),false,true)</f>
        <v>0</v>
      </c>
      <c r="AD5825" s="37"/>
    </row>
    <row r="5826" ht="14.25" customHeight="1">
      <c r="A5826" s="38">
        <v>1287</v>
      </c>
      <c r="B5826" s="46" t="s">
        <v>53</v>
      </c>
      <c r="C5826" s="46" t="s">
        <v>45</v>
      </c>
      <c r="D5826" s="46" t="s">
        <v>6273</v>
      </c>
      <c r="E5826" s="46" t="s">
        <v>6274</v>
      </c>
      <c r="F5826" t="s">
        <v>48</v>
      </c>
      <c r="G5826" s="46" t="s">
        <v>49</v>
      </c>
      <c r="H5826">
        <v>0.676082975392</v>
      </c>
      <c r="I5826" t="s">
        <v>37</v>
      </c>
      <c r="L5826" t="s">
        <v>50</v>
      </c>
      <c r="M5826" t="s">
        <v>39</v>
      </c>
      <c r="N5826" s="40"/>
      <c r="O5826" s="40"/>
      <c r="P5826" s="40"/>
      <c r="Q5826" s="40"/>
      <c r="R5826" s="39"/>
      <c r="S5826" s="39"/>
      <c r="T5826" s="39"/>
      <c r="U5826" s="40"/>
      <c r="V5826" s="39"/>
      <c r="W5826" s="69"/>
      <c r="Y5826" t="s">
        <v>40</v>
      </c>
      <c r="AA5826">
        <v>3070</v>
      </c>
      <c r="AB5826" s="46" t="b">
        <v>0</v>
      </c>
      <c r="AD5826" s="8"/>
    </row>
    <row r="5827" ht="14.25" customHeight="1">
      <c r="A5827" s="38">
        <v>988</v>
      </c>
      <c r="B5827" s="44" t="s">
        <v>6275</v>
      </c>
      <c r="C5827" s="46" t="s">
        <v>1219</v>
      </c>
      <c r="D5827" s="46" t="s">
        <v>6276</v>
      </c>
      <c r="E5827" s="46" t="s">
        <v>6277</v>
      </c>
      <c r="F5827" s="41" t="s">
        <v>689</v>
      </c>
      <c r="G5827" s="41" t="s">
        <v>762</v>
      </c>
      <c r="H5827" s="19">
        <v>0.000101</v>
      </c>
      <c r="I5827" t="s">
        <v>37</v>
      </c>
      <c r="K5827" s="47" t="s">
        <v>770</v>
      </c>
      <c r="L5827" s="47" t="str">
        <f>((I5827&amp;A5827)&amp;"-")&amp;B5827</f>
        <v>REF988-Teychene S.; Autret J.M.; and Biscans B. Determination of solubility profiles of eflucimibe polymorphs: Experimental and modeling. Journal of Pharmaceutical Sciences. 2006. 95: 871-882.</v>
      </c>
      <c r="M5827" t="s">
        <v>39</v>
      </c>
      <c r="N5827" s="71"/>
      <c r="O5827" s="71"/>
      <c r="P5827" s="71"/>
      <c r="Q5827" s="71"/>
      <c r="R5827" s="29"/>
      <c r="S5827" s="29"/>
      <c r="T5827" s="29"/>
      <c r="U5827" s="71"/>
      <c r="V5827" s="29"/>
      <c r="W5827" s="60"/>
      <c r="Y5827" t="s">
        <v>40</v>
      </c>
      <c r="AA5827">
        <v>7980500</v>
      </c>
      <c r="AB5827" t="b">
        <v>0</v>
      </c>
      <c r="AD5827" s="37"/>
    </row>
    <row r="5828" ht="14.25" customHeight="1">
      <c r="A5828" s="38">
        <v>966</v>
      </c>
      <c r="B5828" s="46" t="s">
        <v>1353</v>
      </c>
      <c r="C5828" s="46" t="s">
        <v>1219</v>
      </c>
      <c r="D5828" s="46" t="s">
        <v>6278</v>
      </c>
      <c r="E5828" s="46" t="s">
        <v>6279</v>
      </c>
      <c r="F5828" s="41" t="s">
        <v>434</v>
      </c>
      <c r="G5828" s="5" t="s">
        <v>593</v>
      </c>
      <c r="H5828" s="65">
        <v>0.00222275463</v>
      </c>
      <c r="I5828" t="s">
        <v>1356</v>
      </c>
      <c r="K5828" s="46" t="s">
        <v>6280</v>
      </c>
      <c r="L5828" s="46" t="s">
        <v>1358</v>
      </c>
      <c r="M5828" t="s">
        <v>39</v>
      </c>
      <c r="N5828" s="40"/>
      <c r="O5828" s="56"/>
      <c r="P5828" s="56"/>
      <c r="Q5828" s="56"/>
      <c r="R5828" s="39"/>
      <c r="S5828" s="39"/>
      <c r="T5828" s="39"/>
      <c r="U5828" s="40"/>
      <c r="V5828" s="39"/>
      <c r="W5828" s="69"/>
      <c r="Y5828" t="s">
        <v>40</v>
      </c>
      <c r="AA5828">
        <v>4445149</v>
      </c>
      <c r="AB5828" t="b">
        <v>0</v>
      </c>
      <c r="AD5828" s="8"/>
    </row>
    <row r="5829" ht="14.25" customHeight="1">
      <c r="A5829" s="38">
        <v>1287</v>
      </c>
      <c r="B5829" s="46" t="s">
        <v>53</v>
      </c>
      <c r="C5829" s="46" t="s">
        <v>45</v>
      </c>
      <c r="D5829" s="46" t="s">
        <v>6281</v>
      </c>
      <c r="E5829" s="46" t="s">
        <v>6282</v>
      </c>
      <c r="F5829" t="s">
        <v>48</v>
      </c>
      <c r="G5829" s="46" t="s">
        <v>49</v>
      </c>
      <c r="H5829">
        <v>0.010232929923</v>
      </c>
      <c r="I5829" t="s">
        <v>37</v>
      </c>
      <c r="L5829" t="s">
        <v>50</v>
      </c>
      <c r="M5829" t="s">
        <v>39</v>
      </c>
      <c r="N5829" s="40"/>
      <c r="O5829" s="40"/>
      <c r="P5829" s="40"/>
      <c r="Q5829" s="40"/>
      <c r="R5829" s="39"/>
      <c r="S5829" s="39"/>
      <c r="T5829" s="39"/>
      <c r="U5829" s="40"/>
      <c r="V5829" s="39"/>
      <c r="W5829" s="69"/>
      <c r="Y5829" t="s">
        <v>40</v>
      </c>
      <c r="AA5829">
        <v>5133</v>
      </c>
      <c r="AB5829" s="46" t="b">
        <v>0</v>
      </c>
      <c r="AD5829" s="8"/>
    </row>
    <row r="5830" ht="14.25" customHeight="1">
      <c r="A5830" s="38">
        <v>1287</v>
      </c>
      <c r="B5830" s="46" t="s">
        <v>44</v>
      </c>
      <c r="C5830" s="46" t="s">
        <v>45</v>
      </c>
      <c r="D5830" s="46" t="s">
        <v>6281</v>
      </c>
      <c r="E5830" s="46" t="s">
        <v>6282</v>
      </c>
      <c r="F5830" t="s">
        <v>48</v>
      </c>
      <c r="G5830" s="46" t="s">
        <v>49</v>
      </c>
      <c r="H5830">
        <v>0.010471285481</v>
      </c>
      <c r="I5830" t="s">
        <v>37</v>
      </c>
      <c r="L5830" t="s">
        <v>50</v>
      </c>
      <c r="M5830" t="s">
        <v>39</v>
      </c>
      <c r="N5830" s="40"/>
      <c r="O5830" s="40"/>
      <c r="P5830" s="40"/>
      <c r="Q5830" s="40"/>
      <c r="R5830" s="39"/>
      <c r="S5830" s="39"/>
      <c r="T5830" s="39"/>
      <c r="U5830" s="40"/>
      <c r="V5830" s="39"/>
      <c r="W5830" s="69"/>
      <c r="Y5830" t="s">
        <v>40</v>
      </c>
      <c r="AA5830">
        <v>5133</v>
      </c>
      <c r="AB5830" s="46" t="b">
        <v>0</v>
      </c>
      <c r="AD5830" s="8"/>
    </row>
    <row r="5831" ht="14.25" customHeight="1">
      <c r="A5831" s="38">
        <v>1287</v>
      </c>
      <c r="B5831" s="46" t="s">
        <v>247</v>
      </c>
      <c r="C5831" s="46" t="s">
        <v>45</v>
      </c>
      <c r="D5831" s="46" t="s">
        <v>6283</v>
      </c>
      <c r="E5831" s="46" t="s">
        <v>6284</v>
      </c>
      <c r="F5831" t="s">
        <v>48</v>
      </c>
      <c r="G5831" s="46" t="s">
        <v>49</v>
      </c>
      <c r="H5831">
        <v>0.066404880577</v>
      </c>
      <c r="I5831" t="s">
        <v>37</v>
      </c>
      <c r="L5831" t="s">
        <v>50</v>
      </c>
      <c r="M5831" t="s">
        <v>39</v>
      </c>
      <c r="N5831" s="40"/>
      <c r="O5831" s="40"/>
      <c r="P5831" s="40"/>
      <c r="Q5831" s="40"/>
      <c r="R5831" s="39"/>
      <c r="S5831" s="39"/>
      <c r="T5831" s="39"/>
      <c r="U5831" s="40"/>
      <c r="V5831" s="39"/>
      <c r="W5831" s="69"/>
      <c r="Y5831" t="s">
        <v>40</v>
      </c>
      <c r="AA5831">
        <v>4534998</v>
      </c>
      <c r="AB5831" s="46" t="b">
        <v>0</v>
      </c>
      <c r="AD5831" s="8"/>
    </row>
    <row r="5832" ht="14.25" customHeight="1">
      <c r="A5832" s="38">
        <v>1287</v>
      </c>
      <c r="B5832" s="46" t="s">
        <v>53</v>
      </c>
      <c r="C5832" s="46" t="s">
        <v>45</v>
      </c>
      <c r="D5832" s="46" t="s">
        <v>6285</v>
      </c>
      <c r="E5832" s="46" t="s">
        <v>6286</v>
      </c>
      <c r="F5832" t="s">
        <v>48</v>
      </c>
      <c r="G5832" s="46" t="s">
        <v>49</v>
      </c>
      <c r="H5832">
        <v>0.53703179637</v>
      </c>
      <c r="I5832" t="s">
        <v>37</v>
      </c>
      <c r="L5832" t="s">
        <v>50</v>
      </c>
      <c r="M5832" t="s">
        <v>39</v>
      </c>
      <c r="N5832" s="40"/>
      <c r="O5832" s="40"/>
      <c r="P5832" s="40"/>
      <c r="Q5832" s="40"/>
      <c r="R5832" s="39"/>
      <c r="S5832" s="39"/>
      <c r="T5832" s="39"/>
      <c r="U5832" s="40"/>
      <c r="V5832" s="39"/>
      <c r="W5832" s="69"/>
      <c r="Y5832" t="s">
        <v>40</v>
      </c>
      <c r="AA5832">
        <v>3112</v>
      </c>
      <c r="AB5832" s="46" t="b">
        <v>0</v>
      </c>
      <c r="AD5832" s="8"/>
    </row>
    <row r="5833" ht="14.25" customHeight="1">
      <c r="A5833" s="38">
        <v>1308</v>
      </c>
      <c r="B5833" s="46" t="s">
        <v>41</v>
      </c>
      <c r="C5833" s="46" t="s">
        <v>42</v>
      </c>
      <c r="D5833" s="46" t="s">
        <v>6287</v>
      </c>
      <c r="E5833" s="46" t="s">
        <v>6030</v>
      </c>
      <c r="F5833" t="s">
        <v>35</v>
      </c>
      <c r="G5833" s="12" t="s">
        <v>36</v>
      </c>
      <c r="H5833">
        <v>0.120226443461741</v>
      </c>
      <c r="I5833" t="s">
        <v>37</v>
      </c>
      <c r="K5833" s="47" t="s">
        <v>43</v>
      </c>
      <c r="L5833" s="47" t="str">
        <f>((I5833&amp;A5833)&amp;"-")&amp;B5833</f>
        <v>REF1308-Abraham M.H. and Acree Jr. W.E. The solubility of liquid and solid compounds in dry octan-1-ol. Chemosphere (2013)</v>
      </c>
      <c r="M5833" t="s">
        <v>39</v>
      </c>
      <c r="N5833" s="71"/>
      <c r="O5833" s="71"/>
      <c r="P5833" s="71"/>
      <c r="Q5833" s="71"/>
      <c r="R5833" s="29"/>
      <c r="S5833" s="29"/>
      <c r="T5833" s="29"/>
      <c r="U5833" s="71"/>
      <c r="V5833" s="29"/>
      <c r="W5833" s="60"/>
      <c r="Y5833" t="s">
        <v>40</v>
      </c>
      <c r="AA5833">
        <v>2940</v>
      </c>
      <c r="AB5833" t="b">
        <f>if((W5833=""),false,true)</f>
        <v>0</v>
      </c>
      <c r="AD5833" s="37"/>
    </row>
    <row r="5834" ht="14.25" customHeight="1">
      <c r="A5834" s="38">
        <v>1283</v>
      </c>
      <c r="B5834" s="46" t="s">
        <v>31</v>
      </c>
      <c r="C5834" s="46" t="s">
        <v>32</v>
      </c>
      <c r="D5834" s="46" t="s">
        <v>6288</v>
      </c>
      <c r="E5834" s="46" t="s">
        <v>6289</v>
      </c>
      <c r="F5834" t="s">
        <v>35</v>
      </c>
      <c r="G5834" s="46" t="s">
        <v>36</v>
      </c>
      <c r="H5834">
        <v>0.1071519305</v>
      </c>
      <c r="I5834" t="s">
        <v>37</v>
      </c>
      <c r="L5834" t="s">
        <v>38</v>
      </c>
      <c r="M5834" t="s">
        <v>39</v>
      </c>
      <c r="N5834" s="40"/>
      <c r="O5834" s="40"/>
      <c r="P5834" s="40"/>
      <c r="Q5834" s="40"/>
      <c r="R5834" s="39"/>
      <c r="S5834" s="39"/>
      <c r="T5834" s="39"/>
      <c r="U5834" s="40"/>
      <c r="V5834" s="39"/>
      <c r="W5834" s="69"/>
      <c r="Y5834" t="s">
        <v>40</v>
      </c>
      <c r="AA5834">
        <v>839545</v>
      </c>
      <c r="AB5834" s="46" t="b">
        <f>if((W5834=""),false,true)</f>
        <v>0</v>
      </c>
      <c r="AD5834" s="8"/>
    </row>
    <row r="5835" ht="14.25" customHeight="1">
      <c r="A5835" s="38">
        <v>1283</v>
      </c>
      <c r="B5835" s="46" t="s">
        <v>31</v>
      </c>
      <c r="C5835" s="46" t="s">
        <v>32</v>
      </c>
      <c r="D5835" s="46" t="s">
        <v>6288</v>
      </c>
      <c r="E5835" s="46" t="s">
        <v>6289</v>
      </c>
      <c r="F5835" t="s">
        <v>35</v>
      </c>
      <c r="G5835" s="46" t="s">
        <v>36</v>
      </c>
      <c r="H5835">
        <v>0.1148153621</v>
      </c>
      <c r="I5835" t="s">
        <v>37</v>
      </c>
      <c r="L5835" t="s">
        <v>38</v>
      </c>
      <c r="M5835" t="s">
        <v>39</v>
      </c>
      <c r="N5835" s="40"/>
      <c r="O5835" s="40"/>
      <c r="P5835" s="40"/>
      <c r="Q5835" s="40"/>
      <c r="R5835" s="39"/>
      <c r="S5835" s="39"/>
      <c r="T5835" s="39"/>
      <c r="U5835" s="40"/>
      <c r="V5835" s="39"/>
      <c r="W5835" s="69"/>
      <c r="Y5835" t="s">
        <v>40</v>
      </c>
      <c r="AA5835">
        <v>839545</v>
      </c>
      <c r="AB5835" s="46" t="b">
        <f>if((W5835=""),false,true)</f>
        <v>0</v>
      </c>
      <c r="AD5835" s="8"/>
    </row>
    <row r="5836" ht="14.25" customHeight="1">
      <c r="A5836" s="38">
        <v>1287</v>
      </c>
      <c r="B5836" s="46" t="s">
        <v>53</v>
      </c>
      <c r="C5836" s="46" t="s">
        <v>45</v>
      </c>
      <c r="D5836" s="46" t="s">
        <v>6288</v>
      </c>
      <c r="E5836" s="46" t="s">
        <v>6289</v>
      </c>
      <c r="F5836" t="s">
        <v>48</v>
      </c>
      <c r="G5836" s="46" t="s">
        <v>49</v>
      </c>
      <c r="H5836">
        <v>0.000000512861</v>
      </c>
      <c r="I5836" t="s">
        <v>37</v>
      </c>
      <c r="L5836" t="s">
        <v>50</v>
      </c>
      <c r="M5836" t="s">
        <v>39</v>
      </c>
      <c r="N5836" s="40"/>
      <c r="O5836" s="40"/>
      <c r="P5836" s="40"/>
      <c r="Q5836" s="40"/>
      <c r="R5836" s="39"/>
      <c r="S5836" s="39"/>
      <c r="T5836" s="39"/>
      <c r="U5836" s="40"/>
      <c r="V5836" s="39"/>
      <c r="W5836" s="69"/>
      <c r="Y5836" t="s">
        <v>40</v>
      </c>
      <c r="AA5836">
        <v>839545</v>
      </c>
      <c r="AB5836" s="46" t="b">
        <v>0</v>
      </c>
      <c r="AD5836" s="8"/>
    </row>
    <row r="5837" ht="14.25" customHeight="1">
      <c r="A5837" s="38">
        <v>1287</v>
      </c>
      <c r="B5837" s="46" t="s">
        <v>174</v>
      </c>
      <c r="C5837" s="46" t="s">
        <v>45</v>
      </c>
      <c r="D5837" s="46" t="s">
        <v>6288</v>
      </c>
      <c r="E5837" s="46" t="s">
        <v>6289</v>
      </c>
      <c r="F5837" t="s">
        <v>48</v>
      </c>
      <c r="G5837" s="46" t="s">
        <v>49</v>
      </c>
      <c r="H5837">
        <v>0.000000446684</v>
      </c>
      <c r="I5837" t="s">
        <v>37</v>
      </c>
      <c r="L5837" t="s">
        <v>50</v>
      </c>
      <c r="M5837" t="s">
        <v>39</v>
      </c>
      <c r="N5837" s="40"/>
      <c r="O5837" s="40"/>
      <c r="P5837" s="40"/>
      <c r="Q5837" s="40"/>
      <c r="R5837" s="39"/>
      <c r="S5837" s="39"/>
      <c r="T5837" s="39"/>
      <c r="U5837" s="40"/>
      <c r="V5837" s="39"/>
      <c r="W5837" s="69"/>
      <c r="Y5837" t="s">
        <v>40</v>
      </c>
      <c r="AA5837">
        <v>839545</v>
      </c>
      <c r="AB5837" s="46" t="b">
        <v>0</v>
      </c>
      <c r="AD5837" s="8"/>
    </row>
    <row r="5838" ht="14.25" customHeight="1">
      <c r="A5838" s="38">
        <v>1287</v>
      </c>
      <c r="B5838" s="46" t="s">
        <v>653</v>
      </c>
      <c r="C5838" s="46" t="s">
        <v>45</v>
      </c>
      <c r="D5838" s="46" t="s">
        <v>6290</v>
      </c>
      <c r="E5838" s="46" t="s">
        <v>6291</v>
      </c>
      <c r="F5838" t="s">
        <v>48</v>
      </c>
      <c r="G5838" s="46" t="s">
        <v>49</v>
      </c>
      <c r="H5838">
        <v>0.000659022132</v>
      </c>
      <c r="I5838" t="s">
        <v>37</v>
      </c>
      <c r="L5838" t="s">
        <v>50</v>
      </c>
      <c r="M5838" t="s">
        <v>39</v>
      </c>
      <c r="N5838" s="40"/>
      <c r="O5838" s="40"/>
      <c r="P5838" s="40"/>
      <c r="Q5838" s="40"/>
      <c r="R5838" s="39"/>
      <c r="S5838" s="39"/>
      <c r="T5838" s="39"/>
      <c r="U5838" s="40"/>
      <c r="V5838" s="39"/>
      <c r="W5838" s="69"/>
      <c r="Y5838" t="s">
        <v>40</v>
      </c>
      <c r="AA5838">
        <v>64326</v>
      </c>
      <c r="AB5838" s="46" t="b">
        <v>0</v>
      </c>
      <c r="AD5838" s="8"/>
    </row>
    <row r="5839" ht="14.25" customHeight="1">
      <c r="A5839" s="38">
        <v>1287</v>
      </c>
      <c r="B5839" s="46" t="s">
        <v>44</v>
      </c>
      <c r="C5839" s="46" t="s">
        <v>45</v>
      </c>
      <c r="D5839" s="46" t="s">
        <v>6292</v>
      </c>
      <c r="E5839" s="46" t="s">
        <v>6293</v>
      </c>
      <c r="F5839" t="s">
        <v>48</v>
      </c>
      <c r="G5839" s="46" t="s">
        <v>49</v>
      </c>
      <c r="H5839">
        <v>0.443608643931</v>
      </c>
      <c r="I5839" t="s">
        <v>37</v>
      </c>
      <c r="L5839" t="s">
        <v>50</v>
      </c>
      <c r="M5839" t="s">
        <v>39</v>
      </c>
      <c r="N5839" s="40"/>
      <c r="O5839" s="40"/>
      <c r="P5839" s="40"/>
      <c r="Q5839" s="40"/>
      <c r="R5839" s="39"/>
      <c r="S5839" s="39"/>
      <c r="T5839" s="39"/>
      <c r="U5839" s="40"/>
      <c r="V5839" s="39"/>
      <c r="W5839" s="69"/>
      <c r="Y5839" t="s">
        <v>40</v>
      </c>
      <c r="AA5839">
        <v>8935</v>
      </c>
      <c r="AB5839" s="46" t="b">
        <v>0</v>
      </c>
      <c r="AD5839" s="8"/>
    </row>
    <row r="5840" ht="14.25" customHeight="1">
      <c r="A5840" s="38">
        <v>1287</v>
      </c>
      <c r="B5840" s="46" t="s">
        <v>53</v>
      </c>
      <c r="C5840" s="46" t="s">
        <v>45</v>
      </c>
      <c r="D5840" s="46" t="s">
        <v>6292</v>
      </c>
      <c r="E5840" s="46" t="s">
        <v>6293</v>
      </c>
      <c r="F5840" t="s">
        <v>48</v>
      </c>
      <c r="G5840" s="46" t="s">
        <v>49</v>
      </c>
      <c r="H5840">
        <v>0.380189396321</v>
      </c>
      <c r="I5840" t="s">
        <v>37</v>
      </c>
      <c r="L5840" t="s">
        <v>50</v>
      </c>
      <c r="M5840" t="s">
        <v>39</v>
      </c>
      <c r="N5840" s="40"/>
      <c r="O5840" s="40"/>
      <c r="P5840" s="40"/>
      <c r="Q5840" s="40"/>
      <c r="R5840" s="39"/>
      <c r="S5840" s="39"/>
      <c r="T5840" s="39"/>
      <c r="U5840" s="40"/>
      <c r="V5840" s="39"/>
      <c r="W5840" s="69"/>
      <c r="Y5840" t="s">
        <v>40</v>
      </c>
      <c r="AA5840">
        <v>8935</v>
      </c>
      <c r="AB5840" s="46" t="b">
        <v>0</v>
      </c>
      <c r="AD5840" s="8"/>
    </row>
    <row r="5841" ht="14.25" customHeight="1">
      <c r="A5841" s="38">
        <v>1287</v>
      </c>
      <c r="B5841" s="46" t="s">
        <v>174</v>
      </c>
      <c r="C5841" s="46" t="s">
        <v>45</v>
      </c>
      <c r="D5841" s="46" t="s">
        <v>6294</v>
      </c>
      <c r="E5841" s="46" t="s">
        <v>6295</v>
      </c>
      <c r="F5841" t="s">
        <v>48</v>
      </c>
      <c r="G5841" s="46" t="s">
        <v>49</v>
      </c>
      <c r="H5841">
        <v>0.707945784384</v>
      </c>
      <c r="I5841" t="s">
        <v>37</v>
      </c>
      <c r="L5841" s="46" t="str">
        <f>((I5841&amp;A5841)&amp;"-")&amp;B5841</f>
        <v>REF1287-Wang 99 - S2</v>
      </c>
      <c r="M5841" t="s">
        <v>39</v>
      </c>
      <c r="N5841" s="40"/>
      <c r="O5841" s="40"/>
      <c r="P5841" s="40"/>
      <c r="Q5841" s="40"/>
      <c r="R5841" s="39"/>
      <c r="S5841" s="39"/>
      <c r="T5841" s="39"/>
      <c r="U5841" s="40"/>
      <c r="V5841" s="39"/>
      <c r="W5841" s="69"/>
      <c r="Y5841" t="s">
        <v>294</v>
      </c>
      <c r="AA5841">
        <v>13837112</v>
      </c>
      <c r="AB5841" s="46" t="b">
        <v>0</v>
      </c>
      <c r="AD5841" s="8"/>
    </row>
    <row r="5842" ht="14.25" customHeight="1">
      <c r="A5842" s="38">
        <v>1287</v>
      </c>
      <c r="B5842" s="46" t="s">
        <v>53</v>
      </c>
      <c r="C5842" s="46" t="s">
        <v>45</v>
      </c>
      <c r="D5842" s="46" t="s">
        <v>6296</v>
      </c>
      <c r="E5842" s="46" t="s">
        <v>6297</v>
      </c>
      <c r="F5842" t="s">
        <v>48</v>
      </c>
      <c r="G5842" s="46" t="s">
        <v>49</v>
      </c>
      <c r="H5842">
        <v>0.000003890451</v>
      </c>
      <c r="I5842" t="s">
        <v>37</v>
      </c>
      <c r="L5842" t="s">
        <v>50</v>
      </c>
      <c r="M5842" t="s">
        <v>39</v>
      </c>
      <c r="N5842" s="40"/>
      <c r="O5842" s="40"/>
      <c r="P5842" s="40"/>
      <c r="Q5842" s="40"/>
      <c r="R5842" s="39"/>
      <c r="S5842" s="39"/>
      <c r="T5842" s="39"/>
      <c r="U5842" s="40"/>
      <c r="V5842" s="39"/>
      <c r="W5842" s="69"/>
      <c r="Y5842" t="s">
        <v>40</v>
      </c>
      <c r="AA5842">
        <v>3130</v>
      </c>
      <c r="AB5842" s="46" t="b">
        <v>0</v>
      </c>
      <c r="AD5842" s="8"/>
    </row>
    <row r="5843" ht="14.25" customHeight="1">
      <c r="A5843" s="38">
        <v>1287</v>
      </c>
      <c r="B5843" s="46" t="s">
        <v>174</v>
      </c>
      <c r="C5843" s="46" t="s">
        <v>45</v>
      </c>
      <c r="D5843" s="46" t="s">
        <v>6298</v>
      </c>
      <c r="E5843" s="46" t="s">
        <v>6299</v>
      </c>
      <c r="F5843" t="s">
        <v>48</v>
      </c>
      <c r="G5843" s="46" t="s">
        <v>49</v>
      </c>
      <c r="H5843">
        <v>0.001995262315</v>
      </c>
      <c r="I5843" t="s">
        <v>37</v>
      </c>
      <c r="L5843" t="s">
        <v>50</v>
      </c>
      <c r="M5843" t="s">
        <v>39</v>
      </c>
      <c r="N5843" s="40"/>
      <c r="O5843" s="40"/>
      <c r="P5843" s="40"/>
      <c r="Q5843" s="40"/>
      <c r="R5843" s="39"/>
      <c r="S5843" s="39"/>
      <c r="T5843" s="39"/>
      <c r="U5843" s="40"/>
      <c r="V5843" s="39"/>
      <c r="W5843" s="69"/>
      <c r="Y5843" t="s">
        <v>40</v>
      </c>
      <c r="AA5843">
        <v>12428</v>
      </c>
      <c r="AB5843" s="46" t="b">
        <v>0</v>
      </c>
      <c r="AD5843" s="8"/>
    </row>
    <row r="5844" ht="14.25" customHeight="1">
      <c r="A5844" s="38">
        <v>1287</v>
      </c>
      <c r="B5844" s="46" t="s">
        <v>53</v>
      </c>
      <c r="C5844" s="46" t="s">
        <v>45</v>
      </c>
      <c r="D5844" s="46" t="s">
        <v>6300</v>
      </c>
      <c r="E5844" s="46" t="s">
        <v>6301</v>
      </c>
      <c r="F5844" t="s">
        <v>48</v>
      </c>
      <c r="G5844" s="46" t="s">
        <v>49</v>
      </c>
      <c r="H5844">
        <v>0.000005754399</v>
      </c>
      <c r="I5844" t="s">
        <v>37</v>
      </c>
      <c r="L5844" t="s">
        <v>50</v>
      </c>
      <c r="M5844" t="s">
        <v>39</v>
      </c>
      <c r="N5844" s="40"/>
      <c r="O5844" s="40"/>
      <c r="P5844" s="40"/>
      <c r="Q5844" s="40"/>
      <c r="R5844" s="39"/>
      <c r="S5844" s="39"/>
      <c r="T5844" s="39"/>
      <c r="U5844" s="40"/>
      <c r="V5844" s="39"/>
      <c r="W5844" s="69"/>
      <c r="Y5844" t="s">
        <v>40</v>
      </c>
      <c r="AA5844">
        <v>10152</v>
      </c>
      <c r="AB5844" s="46" t="b">
        <v>0</v>
      </c>
      <c r="AD5844" s="8"/>
    </row>
    <row r="5845" ht="14.25" customHeight="1">
      <c r="A5845" s="38">
        <v>1049</v>
      </c>
      <c r="B5845" s="46" t="s">
        <v>922</v>
      </c>
      <c r="C5845" s="46" t="s">
        <v>923</v>
      </c>
      <c r="D5845" s="11" t="s">
        <v>6302</v>
      </c>
      <c r="E5845" s="46" t="s">
        <v>6303</v>
      </c>
      <c r="F5845" s="7" t="s">
        <v>924</v>
      </c>
      <c r="G5845" s="7" t="s">
        <v>925</v>
      </c>
      <c r="H5845">
        <v>0.064120957658516</v>
      </c>
      <c r="I5845" t="s">
        <v>37</v>
      </c>
      <c r="K5845" s="47" t="s">
        <v>43</v>
      </c>
      <c r="L5845" s="47" t="s">
        <v>926</v>
      </c>
      <c r="M5845" t="s">
        <v>39</v>
      </c>
      <c r="N5845" s="71"/>
      <c r="O5845" s="71"/>
      <c r="P5845" s="71"/>
      <c r="Q5845" s="71"/>
      <c r="R5845" s="29"/>
      <c r="S5845" s="29"/>
      <c r="T5845" s="29"/>
      <c r="U5845" s="71"/>
      <c r="V5845" s="29"/>
      <c r="W5845" s="60"/>
      <c r="Y5845" t="s">
        <v>40</v>
      </c>
      <c r="AA5845" s="21">
        <v>193995</v>
      </c>
      <c r="AB5845" t="b">
        <f>if((W5845=""),false,true)</f>
        <v>0</v>
      </c>
      <c r="AD5845" s="37"/>
    </row>
    <row r="5846" ht="14.25" customHeight="1">
      <c r="A5846" s="38">
        <v>1049</v>
      </c>
      <c r="B5846" s="46" t="s">
        <v>922</v>
      </c>
      <c r="C5846" s="46" t="s">
        <v>923</v>
      </c>
      <c r="D5846" s="11" t="s">
        <v>6302</v>
      </c>
      <c r="E5846" s="11" t="s">
        <v>6303</v>
      </c>
      <c r="F5846" s="7" t="s">
        <v>927</v>
      </c>
      <c r="G5846" s="7" t="s">
        <v>928</v>
      </c>
      <c r="H5846">
        <v>0.000125025903022</v>
      </c>
      <c r="I5846" t="s">
        <v>37</v>
      </c>
      <c r="K5846" s="47" t="s">
        <v>43</v>
      </c>
      <c r="L5846" s="47" t="s">
        <v>926</v>
      </c>
      <c r="M5846" t="s">
        <v>39</v>
      </c>
      <c r="N5846" s="71"/>
      <c r="O5846" s="71"/>
      <c r="P5846" s="71"/>
      <c r="Q5846" s="71"/>
      <c r="R5846" s="29"/>
      <c r="S5846" s="29"/>
      <c r="T5846" s="29"/>
      <c r="U5846" s="71"/>
      <c r="V5846" s="29"/>
      <c r="W5846" s="60"/>
      <c r="Y5846" t="s">
        <v>40</v>
      </c>
      <c r="AA5846">
        <v>193995</v>
      </c>
      <c r="AB5846" t="b">
        <f>if((W5846=""),false,true)</f>
        <v>0</v>
      </c>
      <c r="AD5846" s="37"/>
    </row>
    <row r="5847" ht="14.25" customHeight="1">
      <c r="A5847" s="38">
        <v>1049</v>
      </c>
      <c r="B5847" s="46" t="s">
        <v>922</v>
      </c>
      <c r="C5847" s="46" t="s">
        <v>923</v>
      </c>
      <c r="D5847" s="11" t="s">
        <v>6302</v>
      </c>
      <c r="E5847" s="11" t="s">
        <v>6303</v>
      </c>
      <c r="F5847" s="7" t="s">
        <v>929</v>
      </c>
      <c r="G5847" s="7" t="s">
        <v>928</v>
      </c>
      <c r="H5847">
        <v>0.001285286659944</v>
      </c>
      <c r="I5847" t="s">
        <v>37</v>
      </c>
      <c r="K5847" s="47" t="s">
        <v>43</v>
      </c>
      <c r="L5847" s="47" t="s">
        <v>926</v>
      </c>
      <c r="M5847" t="s">
        <v>39</v>
      </c>
      <c r="N5847" s="71"/>
      <c r="O5847" s="71"/>
      <c r="P5847" s="71"/>
      <c r="Q5847" s="71"/>
      <c r="R5847" s="29"/>
      <c r="S5847" s="29"/>
      <c r="T5847" s="29"/>
      <c r="U5847" s="71"/>
      <c r="V5847" s="29"/>
      <c r="W5847" s="60"/>
      <c r="Y5847" t="s">
        <v>40</v>
      </c>
      <c r="AA5847">
        <v>193995</v>
      </c>
      <c r="AB5847" t="b">
        <f>if((W5847=""),false,true)</f>
        <v>0</v>
      </c>
      <c r="AD5847" s="37"/>
    </row>
    <row r="5848" ht="14.25" customHeight="1">
      <c r="A5848" s="38">
        <v>1049</v>
      </c>
      <c r="B5848" s="46" t="s">
        <v>922</v>
      </c>
      <c r="C5848" s="46" t="s">
        <v>923</v>
      </c>
      <c r="D5848" s="11" t="s">
        <v>6302</v>
      </c>
      <c r="E5848" s="11" t="s">
        <v>6303</v>
      </c>
      <c r="F5848" s="7" t="s">
        <v>930</v>
      </c>
      <c r="G5848" s="7" t="s">
        <v>928</v>
      </c>
      <c r="H5848">
        <v>0.017701089583174</v>
      </c>
      <c r="I5848" t="s">
        <v>37</v>
      </c>
      <c r="K5848" s="47" t="s">
        <v>43</v>
      </c>
      <c r="L5848" s="47" t="s">
        <v>926</v>
      </c>
      <c r="M5848" t="s">
        <v>39</v>
      </c>
      <c r="N5848" s="71"/>
      <c r="O5848" s="71"/>
      <c r="P5848" s="71"/>
      <c r="Q5848" s="71"/>
      <c r="R5848" s="29"/>
      <c r="S5848" s="29"/>
      <c r="T5848" s="29"/>
      <c r="U5848" s="71"/>
      <c r="V5848" s="29"/>
      <c r="W5848" s="60"/>
      <c r="Y5848" t="s">
        <v>40</v>
      </c>
      <c r="AA5848">
        <v>193995</v>
      </c>
      <c r="AB5848" t="b">
        <f>if((W5848=""),false,true)</f>
        <v>0</v>
      </c>
      <c r="AD5848" s="37"/>
    </row>
    <row r="5849" ht="14.25" customHeight="1">
      <c r="A5849" s="38">
        <v>1049</v>
      </c>
      <c r="B5849" s="46" t="s">
        <v>922</v>
      </c>
      <c r="C5849" s="46" t="s">
        <v>923</v>
      </c>
      <c r="D5849" s="11" t="s">
        <v>6302</v>
      </c>
      <c r="E5849" s="11" t="s">
        <v>6303</v>
      </c>
      <c r="F5849" s="11" t="s">
        <v>48</v>
      </c>
      <c r="G5849" s="11" t="s">
        <v>49</v>
      </c>
      <c r="H5849">
        <v>0.000010139113857</v>
      </c>
      <c r="I5849" t="s">
        <v>37</v>
      </c>
      <c r="K5849" s="47" t="s">
        <v>43</v>
      </c>
      <c r="L5849" s="47" t="s">
        <v>926</v>
      </c>
      <c r="M5849" t="s">
        <v>39</v>
      </c>
      <c r="N5849" s="71"/>
      <c r="O5849" s="71"/>
      <c r="P5849" s="71"/>
      <c r="Q5849" s="71"/>
      <c r="R5849" s="29"/>
      <c r="S5849" s="29"/>
      <c r="T5849" s="29"/>
      <c r="U5849" s="71"/>
      <c r="V5849" s="29"/>
      <c r="W5849" s="60"/>
      <c r="Y5849" t="s">
        <v>40</v>
      </c>
      <c r="AA5849">
        <v>193995</v>
      </c>
      <c r="AB5849" t="b">
        <f>if((W5849=""),false,true)</f>
        <v>0</v>
      </c>
      <c r="AD5849" s="37"/>
    </row>
    <row r="5850" ht="14.25" customHeight="1">
      <c r="A5850" s="38">
        <v>1287</v>
      </c>
      <c r="B5850" s="46" t="s">
        <v>53</v>
      </c>
      <c r="C5850" s="46" t="s">
        <v>45</v>
      </c>
      <c r="D5850" s="46" t="s">
        <v>6302</v>
      </c>
      <c r="E5850" s="46" t="s">
        <v>6304</v>
      </c>
      <c r="F5850" t="s">
        <v>48</v>
      </c>
      <c r="G5850" s="46" t="s">
        <v>49</v>
      </c>
      <c r="H5850">
        <v>0.000005248075</v>
      </c>
      <c r="I5850" t="s">
        <v>37</v>
      </c>
      <c r="L5850" t="s">
        <v>50</v>
      </c>
      <c r="M5850" t="s">
        <v>39</v>
      </c>
      <c r="N5850" s="40"/>
      <c r="O5850" s="40"/>
      <c r="P5850" s="40"/>
      <c r="Q5850" s="40"/>
      <c r="R5850" s="39"/>
      <c r="S5850" s="39"/>
      <c r="T5850" s="39"/>
      <c r="U5850" s="40"/>
      <c r="V5850" s="39"/>
      <c r="W5850" s="69"/>
      <c r="Y5850" t="s">
        <v>40</v>
      </c>
      <c r="AA5850">
        <v>3134</v>
      </c>
      <c r="AB5850" s="46" t="b">
        <v>0</v>
      </c>
      <c r="AD5850" s="8"/>
    </row>
    <row r="5851" ht="14.25" customHeight="1">
      <c r="A5851" s="38">
        <v>1287</v>
      </c>
      <c r="B5851" s="46" t="s">
        <v>53</v>
      </c>
      <c r="C5851" s="46" t="s">
        <v>45</v>
      </c>
      <c r="D5851" s="46" t="s">
        <v>6305</v>
      </c>
      <c r="E5851" s="46" t="s">
        <v>6306</v>
      </c>
      <c r="F5851" t="s">
        <v>48</v>
      </c>
      <c r="G5851" s="46" t="s">
        <v>49</v>
      </c>
      <c r="H5851">
        <v>0.000239883292</v>
      </c>
      <c r="I5851" t="s">
        <v>37</v>
      </c>
      <c r="L5851" t="s">
        <v>50</v>
      </c>
      <c r="M5851" t="s">
        <v>39</v>
      </c>
      <c r="N5851" s="40"/>
      <c r="O5851" s="40"/>
      <c r="P5851" s="40"/>
      <c r="Q5851" s="40"/>
      <c r="R5851" s="39"/>
      <c r="S5851" s="39"/>
      <c r="T5851" s="39"/>
      <c r="U5851" s="40"/>
      <c r="V5851" s="39"/>
      <c r="W5851" s="69"/>
      <c r="Y5851" t="s">
        <v>40</v>
      </c>
      <c r="AA5851">
        <v>10624</v>
      </c>
      <c r="AB5851" s="46" t="b">
        <v>0</v>
      </c>
      <c r="AD5851" s="8"/>
    </row>
    <row r="5852" ht="14.25" customHeight="1">
      <c r="A5852" s="38">
        <v>1287</v>
      </c>
      <c r="B5852" s="46" t="s">
        <v>53</v>
      </c>
      <c r="C5852" s="46" t="s">
        <v>45</v>
      </c>
      <c r="D5852" s="46" t="s">
        <v>6307</v>
      </c>
      <c r="E5852" s="46" t="s">
        <v>6308</v>
      </c>
      <c r="F5852" t="s">
        <v>48</v>
      </c>
      <c r="G5852" s="46" t="s">
        <v>49</v>
      </c>
      <c r="H5852">
        <v>5.011872336273</v>
      </c>
      <c r="I5852" t="s">
        <v>37</v>
      </c>
      <c r="L5852" s="46" t="str">
        <f>((I5852&amp;A5852)&amp;"-")&amp;B5852</f>
        <v>REF1287-Wang 99 - S1</v>
      </c>
      <c r="M5852" t="s">
        <v>39</v>
      </c>
      <c r="N5852" s="40"/>
      <c r="O5852" s="40"/>
      <c r="P5852" s="40"/>
      <c r="Q5852" s="40"/>
      <c r="R5852" s="39"/>
      <c r="S5852" s="39"/>
      <c r="T5852" s="39"/>
      <c r="U5852" s="40"/>
      <c r="V5852" s="39"/>
      <c r="W5852" s="69"/>
      <c r="Y5852" t="s">
        <v>40</v>
      </c>
      <c r="AA5852">
        <v>13835932</v>
      </c>
      <c r="AB5852" s="46" t="b">
        <v>0</v>
      </c>
      <c r="AD5852" s="8"/>
    </row>
    <row r="5853" ht="14.25" customHeight="1">
      <c r="A5853" s="38">
        <v>1268</v>
      </c>
      <c r="B5853" s="46" t="s">
        <v>3548</v>
      </c>
      <c r="C5853" s="46" t="s">
        <v>3549</v>
      </c>
      <c r="D5853" s="46" t="s">
        <v>6309</v>
      </c>
      <c r="E5853" s="46" t="s">
        <v>6310</v>
      </c>
      <c r="F5853" s="7" t="s">
        <v>1281</v>
      </c>
      <c r="G5853" s="7" t="s">
        <v>2411</v>
      </c>
      <c r="H5853">
        <v>0.224960762219103</v>
      </c>
      <c r="I5853" t="s">
        <v>37</v>
      </c>
      <c r="K5853" t="s">
        <v>43</v>
      </c>
      <c r="L5853" t="s">
        <v>3553</v>
      </c>
      <c r="M5853" t="s">
        <v>39</v>
      </c>
      <c r="N5853" s="40"/>
      <c r="O5853" s="40"/>
      <c r="P5853" s="40"/>
      <c r="Q5853" s="40"/>
      <c r="R5853" s="39"/>
      <c r="S5853" s="39"/>
      <c r="T5853" s="39"/>
      <c r="U5853" s="40"/>
      <c r="V5853" s="39"/>
      <c r="W5853" s="69"/>
      <c r="Y5853" t="s">
        <v>40</v>
      </c>
      <c r="AA5853">
        <v>12041</v>
      </c>
      <c r="AB5853" s="46" t="b">
        <f>if((W5853=""),false,true)</f>
        <v>0</v>
      </c>
      <c r="AD5853" s="8"/>
    </row>
    <row r="5854" ht="14.25" customHeight="1">
      <c r="A5854" s="38">
        <v>981</v>
      </c>
      <c r="B5854" s="44" t="s">
        <v>1926</v>
      </c>
      <c r="C5854" s="46" t="s">
        <v>1219</v>
      </c>
      <c r="D5854" s="46" t="s">
        <v>6311</v>
      </c>
      <c r="E5854" s="46" t="s">
        <v>6312</v>
      </c>
      <c r="F5854" s="41" t="s">
        <v>689</v>
      </c>
      <c r="G5854" s="41" t="s">
        <v>762</v>
      </c>
      <c r="H5854" s="65">
        <f>W5854</f>
        <v>0.0153</v>
      </c>
      <c r="I5854" t="s">
        <v>37</v>
      </c>
      <c r="K5854" s="47" t="s">
        <v>43</v>
      </c>
      <c r="L5854" s="47" t="str">
        <f>((I5854&amp;A5854)&amp;"-")&amp;B5854</f>
        <v>REF981-Li; J.; Masso; J.J.; and Guertin; J.A.; Prediction of drug solubility in an acrylate adhesive based on the drug-polymer interaction parameter and drug solubility in acetonitrile. Journal of Controlled Release; 2002. 83: 211-221</v>
      </c>
      <c r="M5854" t="s">
        <v>39</v>
      </c>
      <c r="N5854" s="71">
        <f>U5854*V5854</f>
        <v>0.5311449</v>
      </c>
      <c r="O5854" s="71">
        <v>100</v>
      </c>
      <c r="P5854" s="71">
        <v>0.786</v>
      </c>
      <c r="Q5854" s="71">
        <v>1.171</v>
      </c>
      <c r="R5854" s="29">
        <f>O5854/P5854</f>
        <v>127.226463104326</v>
      </c>
      <c r="S5854" s="29">
        <f>N5854/Q5854</f>
        <v>0.453582322801025</v>
      </c>
      <c r="T5854" s="29">
        <f>R5854+S5854</f>
        <v>127.680045427127</v>
      </c>
      <c r="U5854" s="71">
        <v>272.382</v>
      </c>
      <c r="V5854" s="29">
        <v>0.00195</v>
      </c>
      <c r="W5854" s="60">
        <f>round((V5854/(T5854/1000)),4)</f>
        <v>0.0153</v>
      </c>
      <c r="Y5854" t="s">
        <v>40</v>
      </c>
      <c r="AA5854">
        <v>5554</v>
      </c>
      <c r="AB5854" t="b">
        <v>1</v>
      </c>
      <c r="AD5854" s="37"/>
    </row>
    <row r="5855" ht="14.25" customHeight="1">
      <c r="A5855" s="38">
        <v>1283</v>
      </c>
      <c r="B5855" s="46" t="s">
        <v>31</v>
      </c>
      <c r="C5855" s="46" t="s">
        <v>32</v>
      </c>
      <c r="D5855" s="46" t="s">
        <v>6311</v>
      </c>
      <c r="E5855" s="46" t="s">
        <v>6312</v>
      </c>
      <c r="F5855" t="s">
        <v>35</v>
      </c>
      <c r="G5855" s="46" t="s">
        <v>36</v>
      </c>
      <c r="H5855">
        <v>0.1023292992</v>
      </c>
      <c r="I5855" t="s">
        <v>37</v>
      </c>
      <c r="L5855" t="s">
        <v>38</v>
      </c>
      <c r="M5855" t="s">
        <v>39</v>
      </c>
      <c r="N5855" s="40"/>
      <c r="O5855" s="40"/>
      <c r="P5855" s="40"/>
      <c r="Q5855" s="40"/>
      <c r="R5855" s="39"/>
      <c r="S5855" s="39"/>
      <c r="T5855" s="39"/>
      <c r="U5855" s="40"/>
      <c r="V5855" s="39"/>
      <c r="W5855" s="69"/>
      <c r="Y5855" t="s">
        <v>40</v>
      </c>
      <c r="AA5855">
        <v>5554</v>
      </c>
      <c r="AB5855" s="46" t="b">
        <f>if((W5855=""),false,true)</f>
        <v>0</v>
      </c>
      <c r="AD5855" s="8"/>
    </row>
    <row r="5856" ht="14.25" customHeight="1">
      <c r="A5856" s="38">
        <v>1308</v>
      </c>
      <c r="B5856" s="46" t="s">
        <v>41</v>
      </c>
      <c r="C5856" s="46" t="s">
        <v>42</v>
      </c>
      <c r="D5856" s="46" t="s">
        <v>6311</v>
      </c>
      <c r="E5856" s="46" t="s">
        <v>6313</v>
      </c>
      <c r="F5856" t="s">
        <v>35</v>
      </c>
      <c r="G5856" s="12" t="s">
        <v>36</v>
      </c>
      <c r="H5856">
        <v>0.102329299228075</v>
      </c>
      <c r="I5856" t="s">
        <v>37</v>
      </c>
      <c r="K5856" s="47" t="s">
        <v>43</v>
      </c>
      <c r="L5856" s="47" t="str">
        <f>((I5856&amp;A5856)&amp;"-")&amp;B5856</f>
        <v>REF1308-Abraham M.H. and Acree Jr. W.E. The solubility of liquid and solid compounds in dry octan-1-ol. Chemosphere (2013)</v>
      </c>
      <c r="M5856" t="s">
        <v>39</v>
      </c>
      <c r="N5856" s="71"/>
      <c r="O5856" s="71"/>
      <c r="P5856" s="71"/>
      <c r="Q5856" s="71"/>
      <c r="R5856" s="29"/>
      <c r="S5856" s="29"/>
      <c r="T5856" s="29"/>
      <c r="U5856" s="71"/>
      <c r="V5856" s="29"/>
      <c r="W5856" s="60"/>
      <c r="Y5856" t="s">
        <v>40</v>
      </c>
      <c r="AA5856">
        <v>5554</v>
      </c>
      <c r="AB5856" t="b">
        <f>if((W5856=""),false,true)</f>
        <v>0</v>
      </c>
      <c r="AD5856" s="37"/>
    </row>
    <row r="5857" ht="14.25" customHeight="1">
      <c r="A5857" s="38">
        <v>1268</v>
      </c>
      <c r="B5857" s="46" t="s">
        <v>3548</v>
      </c>
      <c r="C5857" s="46" t="s">
        <v>3549</v>
      </c>
      <c r="D5857" s="46" t="s">
        <v>6314</v>
      </c>
      <c r="E5857" s="46" t="s">
        <v>6312</v>
      </c>
      <c r="F5857" s="7" t="s">
        <v>1281</v>
      </c>
      <c r="G5857" s="7" t="s">
        <v>2411</v>
      </c>
      <c r="H5857">
        <v>1.75620604694353</v>
      </c>
      <c r="I5857" t="s">
        <v>37</v>
      </c>
      <c r="K5857" t="s">
        <v>43</v>
      </c>
      <c r="L5857" t="s">
        <v>3553</v>
      </c>
      <c r="M5857" t="s">
        <v>39</v>
      </c>
      <c r="N5857" s="40"/>
      <c r="O5857" s="40"/>
      <c r="P5857" s="40"/>
      <c r="Q5857" s="40"/>
      <c r="R5857" s="39"/>
      <c r="S5857" s="39"/>
      <c r="T5857" s="39"/>
      <c r="U5857" s="40"/>
      <c r="V5857" s="39"/>
      <c r="W5857" s="69"/>
      <c r="Y5857" t="s">
        <v>40</v>
      </c>
      <c r="AA5857">
        <v>5554</v>
      </c>
      <c r="AB5857" s="46" t="b">
        <f>if((W5857=""),false,true)</f>
        <v>0</v>
      </c>
      <c r="AD5857" s="8"/>
    </row>
    <row r="5858" ht="14.25" customHeight="1">
      <c r="A5858" s="38">
        <v>1268</v>
      </c>
      <c r="B5858" s="46" t="s">
        <v>3548</v>
      </c>
      <c r="C5858" s="46" t="s">
        <v>3549</v>
      </c>
      <c r="D5858" s="46" t="s">
        <v>6315</v>
      </c>
      <c r="E5858" s="46" t="s">
        <v>6316</v>
      </c>
      <c r="F5858" s="7" t="s">
        <v>1281</v>
      </c>
      <c r="G5858" s="7" t="s">
        <v>2411</v>
      </c>
      <c r="H5858">
        <v>1.14317022138236</v>
      </c>
      <c r="I5858" t="s">
        <v>37</v>
      </c>
      <c r="K5858" t="s">
        <v>43</v>
      </c>
      <c r="L5858" t="s">
        <v>3553</v>
      </c>
      <c r="M5858" t="s">
        <v>39</v>
      </c>
      <c r="N5858" s="40"/>
      <c r="O5858" s="40"/>
      <c r="P5858" s="40"/>
      <c r="Q5858" s="40"/>
      <c r="R5858" s="39"/>
      <c r="S5858" s="39"/>
      <c r="T5858" s="39"/>
      <c r="U5858" s="40"/>
      <c r="V5858" s="39"/>
      <c r="W5858" s="69"/>
      <c r="Y5858" t="s">
        <v>40</v>
      </c>
      <c r="AA5858">
        <v>9033</v>
      </c>
      <c r="AB5858" s="46" t="b">
        <f>if((W5858=""),false,true)</f>
        <v>0</v>
      </c>
      <c r="AD5858" s="8"/>
    </row>
    <row r="5859" ht="14.25" customHeight="1">
      <c r="A5859" s="38">
        <v>1268</v>
      </c>
      <c r="B5859" s="46" t="s">
        <v>3548</v>
      </c>
      <c r="C5859" s="46" t="s">
        <v>3549</v>
      </c>
      <c r="D5859" s="46" t="s">
        <v>6317</v>
      </c>
      <c r="E5859" s="46" t="s">
        <v>6318</v>
      </c>
      <c r="F5859" s="7" t="s">
        <v>1281</v>
      </c>
      <c r="G5859" s="7" t="s">
        <v>2411</v>
      </c>
      <c r="H5859">
        <v>1.31935325981183</v>
      </c>
      <c r="I5859" t="s">
        <v>37</v>
      </c>
      <c r="K5859" t="s">
        <v>43</v>
      </c>
      <c r="L5859" t="s">
        <v>3553</v>
      </c>
      <c r="M5859" t="s">
        <v>39</v>
      </c>
      <c r="N5859" s="40"/>
      <c r="O5859" s="40"/>
      <c r="P5859" s="40"/>
      <c r="Q5859" s="40"/>
      <c r="R5859" s="39"/>
      <c r="S5859" s="39"/>
      <c r="T5859" s="39"/>
      <c r="U5859" s="40"/>
      <c r="V5859" s="39"/>
      <c r="W5859" s="69"/>
      <c r="Y5859" t="s">
        <v>40</v>
      </c>
      <c r="AA5859">
        <v>13194</v>
      </c>
      <c r="AB5859" s="46" t="b">
        <f>if((W5859=""),false,true)</f>
        <v>0</v>
      </c>
      <c r="AD5859" s="8"/>
    </row>
    <row r="5860" ht="14.25" customHeight="1">
      <c r="A5860" s="38">
        <v>1049</v>
      </c>
      <c r="B5860" s="46" t="s">
        <v>922</v>
      </c>
      <c r="C5860" s="46" t="s">
        <v>923</v>
      </c>
      <c r="D5860" s="11" t="s">
        <v>6319</v>
      </c>
      <c r="E5860" s="46" t="s">
        <v>6320</v>
      </c>
      <c r="F5860" s="7" t="s">
        <v>924</v>
      </c>
      <c r="G5860" s="7" t="s">
        <v>925</v>
      </c>
      <c r="H5860">
        <v>0.042364296604954</v>
      </c>
      <c r="I5860" t="s">
        <v>37</v>
      </c>
      <c r="K5860" s="47" t="s">
        <v>43</v>
      </c>
      <c r="L5860" s="47" t="s">
        <v>926</v>
      </c>
      <c r="M5860" t="s">
        <v>39</v>
      </c>
      <c r="N5860" s="71"/>
      <c r="O5860" s="71"/>
      <c r="P5860" s="71"/>
      <c r="Q5860" s="71"/>
      <c r="R5860" s="29"/>
      <c r="S5860" s="29"/>
      <c r="T5860" s="29"/>
      <c r="U5860" s="71"/>
      <c r="V5860" s="29"/>
      <c r="W5860" s="60"/>
      <c r="Y5860" t="s">
        <v>40</v>
      </c>
      <c r="AA5860" s="21">
        <v>61840</v>
      </c>
      <c r="AB5860" t="b">
        <f>if((W5860=""),false,true)</f>
        <v>0</v>
      </c>
      <c r="AD5860" s="37"/>
    </row>
    <row r="5861" ht="14.25" customHeight="1">
      <c r="A5861" s="38">
        <v>1049</v>
      </c>
      <c r="B5861" s="46" t="s">
        <v>922</v>
      </c>
      <c r="C5861" s="46" t="s">
        <v>923</v>
      </c>
      <c r="D5861" s="11" t="s">
        <v>6319</v>
      </c>
      <c r="E5861" s="11" t="s">
        <v>6320</v>
      </c>
      <c r="F5861" s="7" t="s">
        <v>927</v>
      </c>
      <c r="G5861" s="7" t="s">
        <v>928</v>
      </c>
      <c r="H5861">
        <v>0.000113762728582</v>
      </c>
      <c r="I5861" t="s">
        <v>37</v>
      </c>
      <c r="K5861" s="47" t="s">
        <v>43</v>
      </c>
      <c r="L5861" s="47" t="s">
        <v>926</v>
      </c>
      <c r="M5861" t="s">
        <v>39</v>
      </c>
      <c r="N5861" s="71"/>
      <c r="O5861" s="71"/>
      <c r="P5861" s="71"/>
      <c r="Q5861" s="71"/>
      <c r="R5861" s="29"/>
      <c r="S5861" s="29"/>
      <c r="T5861" s="29"/>
      <c r="U5861" s="71"/>
      <c r="V5861" s="29"/>
      <c r="W5861" s="60"/>
      <c r="Y5861" t="s">
        <v>40</v>
      </c>
      <c r="AA5861">
        <v>61840</v>
      </c>
      <c r="AB5861" t="b">
        <f>if((W5861=""),false,true)</f>
        <v>0</v>
      </c>
      <c r="AD5861" s="37"/>
    </row>
    <row r="5862" ht="14.25" customHeight="1">
      <c r="A5862" s="38">
        <v>1049</v>
      </c>
      <c r="B5862" s="46" t="s">
        <v>922</v>
      </c>
      <c r="C5862" s="46" t="s">
        <v>923</v>
      </c>
      <c r="D5862" s="11" t="s">
        <v>6319</v>
      </c>
      <c r="E5862" s="11" t="s">
        <v>6320</v>
      </c>
      <c r="F5862" s="7" t="s">
        <v>929</v>
      </c>
      <c r="G5862" s="7" t="s">
        <v>928</v>
      </c>
      <c r="H5862">
        <v>0.001492794409579</v>
      </c>
      <c r="I5862" t="s">
        <v>37</v>
      </c>
      <c r="K5862" s="47" t="s">
        <v>43</v>
      </c>
      <c r="L5862" s="47" t="s">
        <v>926</v>
      </c>
      <c r="M5862" t="s">
        <v>39</v>
      </c>
      <c r="N5862" s="71"/>
      <c r="O5862" s="71"/>
      <c r="P5862" s="71"/>
      <c r="Q5862" s="71"/>
      <c r="R5862" s="29"/>
      <c r="S5862" s="29"/>
      <c r="T5862" s="29"/>
      <c r="U5862" s="71"/>
      <c r="V5862" s="29"/>
      <c r="W5862" s="60"/>
      <c r="Y5862" t="s">
        <v>40</v>
      </c>
      <c r="AA5862">
        <v>61840</v>
      </c>
      <c r="AB5862" t="b">
        <f>if((W5862=""),false,true)</f>
        <v>0</v>
      </c>
      <c r="AD5862" s="37"/>
    </row>
    <row r="5863" ht="14.25" customHeight="1">
      <c r="A5863" s="38">
        <v>1049</v>
      </c>
      <c r="B5863" s="46" t="s">
        <v>922</v>
      </c>
      <c r="C5863" s="46" t="s">
        <v>923</v>
      </c>
      <c r="D5863" s="11" t="s">
        <v>6319</v>
      </c>
      <c r="E5863" s="11" t="s">
        <v>6320</v>
      </c>
      <c r="F5863" s="7" t="s">
        <v>930</v>
      </c>
      <c r="G5863" s="7" t="s">
        <v>928</v>
      </c>
      <c r="H5863">
        <v>0.023496328208483</v>
      </c>
      <c r="I5863" t="s">
        <v>37</v>
      </c>
      <c r="K5863" s="47" t="s">
        <v>43</v>
      </c>
      <c r="L5863" s="47" t="s">
        <v>926</v>
      </c>
      <c r="M5863" t="s">
        <v>39</v>
      </c>
      <c r="N5863" s="71"/>
      <c r="O5863" s="71"/>
      <c r="P5863" s="71"/>
      <c r="Q5863" s="71"/>
      <c r="R5863" s="29"/>
      <c r="S5863" s="29"/>
      <c r="T5863" s="29"/>
      <c r="U5863" s="71"/>
      <c r="V5863" s="29"/>
      <c r="W5863" s="60"/>
      <c r="Y5863" t="s">
        <v>40</v>
      </c>
      <c r="AA5863">
        <v>61840</v>
      </c>
      <c r="AB5863" t="b">
        <f>if((W5863=""),false,true)</f>
        <v>0</v>
      </c>
      <c r="AD5863" s="37"/>
    </row>
    <row r="5864" ht="14.25" customHeight="1">
      <c r="A5864" s="38">
        <v>1049</v>
      </c>
      <c r="B5864" s="46" t="s">
        <v>922</v>
      </c>
      <c r="C5864" s="46" t="s">
        <v>923</v>
      </c>
      <c r="D5864" s="11" t="s">
        <v>6319</v>
      </c>
      <c r="E5864" s="11" t="s">
        <v>6320</v>
      </c>
      <c r="F5864" s="11" t="s">
        <v>48</v>
      </c>
      <c r="G5864" s="11" t="s">
        <v>49</v>
      </c>
      <c r="H5864">
        <v>0.000004897788194</v>
      </c>
      <c r="I5864" t="s">
        <v>37</v>
      </c>
      <c r="K5864" s="47" t="s">
        <v>43</v>
      </c>
      <c r="L5864" s="47" t="s">
        <v>926</v>
      </c>
      <c r="M5864" t="s">
        <v>39</v>
      </c>
      <c r="N5864" s="71"/>
      <c r="O5864" s="71"/>
      <c r="P5864" s="71"/>
      <c r="Q5864" s="71"/>
      <c r="R5864" s="29"/>
      <c r="S5864" s="29"/>
      <c r="T5864" s="29"/>
      <c r="U5864" s="71"/>
      <c r="V5864" s="29"/>
      <c r="W5864" s="60"/>
      <c r="Y5864" t="s">
        <v>40</v>
      </c>
      <c r="AA5864">
        <v>61840</v>
      </c>
      <c r="AB5864" t="b">
        <f>if((W5864=""),false,true)</f>
        <v>0</v>
      </c>
      <c r="AD5864" s="37"/>
    </row>
    <row r="5865" ht="14.25" customHeight="1">
      <c r="A5865" s="38">
        <v>1287</v>
      </c>
      <c r="B5865" s="46" t="s">
        <v>53</v>
      </c>
      <c r="C5865" s="46" t="s">
        <v>45</v>
      </c>
      <c r="D5865" s="46" t="s">
        <v>6321</v>
      </c>
      <c r="E5865" s="46" t="s">
        <v>6322</v>
      </c>
      <c r="F5865" t="s">
        <v>48</v>
      </c>
      <c r="G5865" s="46" t="s">
        <v>49</v>
      </c>
      <c r="H5865">
        <v>0.001202264435</v>
      </c>
      <c r="I5865" t="s">
        <v>37</v>
      </c>
      <c r="L5865" s="46" t="str">
        <f>((I5865&amp;A5865)&amp;"-")&amp;B5865</f>
        <v>REF1287-Wang 99 - S1</v>
      </c>
      <c r="M5865" t="s">
        <v>39</v>
      </c>
      <c r="N5865" s="40"/>
      <c r="O5865" s="40"/>
      <c r="P5865" s="40"/>
      <c r="Q5865" s="40"/>
      <c r="R5865" s="39"/>
      <c r="S5865" s="39"/>
      <c r="T5865" s="39"/>
      <c r="U5865" s="40"/>
      <c r="V5865" s="39"/>
      <c r="W5865" s="69"/>
      <c r="Y5865" t="s">
        <v>40</v>
      </c>
      <c r="AA5865">
        <v>13850247</v>
      </c>
      <c r="AB5865" s="46" t="b">
        <v>0</v>
      </c>
      <c r="AD5865" s="8"/>
    </row>
    <row r="5866" ht="14.25" customHeight="1">
      <c r="A5866" s="38">
        <v>981</v>
      </c>
      <c r="B5866" s="44" t="s">
        <v>1926</v>
      </c>
      <c r="C5866" s="46" t="s">
        <v>1219</v>
      </c>
      <c r="D5866" s="46" t="s">
        <v>6323</v>
      </c>
      <c r="E5866" s="46" t="s">
        <v>6324</v>
      </c>
      <c r="F5866" s="41" t="s">
        <v>689</v>
      </c>
      <c r="G5866" s="41" t="s">
        <v>762</v>
      </c>
      <c r="H5866" s="65">
        <f>W5866</f>
        <v>4.1536</v>
      </c>
      <c r="I5866" t="s">
        <v>37</v>
      </c>
      <c r="K5866" s="47" t="s">
        <v>43</v>
      </c>
      <c r="L5866" s="47" t="str">
        <f>((I5866&amp;A5866)&amp;"-")&amp;B5866</f>
        <v>REF981-Li; J.; Masso; J.J.; and Guertin; J.A.; Prediction of drug solubility in an acrylate adhesive based on the drug-polymer interaction parameter and drug solubility in acetonitrile. Journal of Controlled Release; 2002. 83: 211-221</v>
      </c>
      <c r="M5866" t="s">
        <v>39</v>
      </c>
      <c r="N5866" s="71">
        <f>U5866*V5866</f>
        <v>3345.22424</v>
      </c>
      <c r="O5866" s="71">
        <v>100</v>
      </c>
      <c r="P5866" s="71">
        <v>0.786</v>
      </c>
      <c r="Q5866" s="71">
        <v>1.255</v>
      </c>
      <c r="R5866" s="29">
        <f>O5866/P5866</f>
        <v>127.226463104326</v>
      </c>
      <c r="S5866" s="29">
        <f>N5866/Q5866</f>
        <v>2665.51732270916</v>
      </c>
      <c r="T5866" s="29">
        <f>R5866+S5866</f>
        <v>2792.74378581349</v>
      </c>
      <c r="U5866" s="71">
        <v>288.3814</v>
      </c>
      <c r="V5866" s="29">
        <v>11.6</v>
      </c>
      <c r="W5866" s="60">
        <f>round((V5866/(T5866/1000)),4)</f>
        <v>4.1536</v>
      </c>
      <c r="Y5866" t="s">
        <v>40</v>
      </c>
      <c r="AA5866">
        <v>5553</v>
      </c>
      <c r="AB5866" t="b">
        <v>1</v>
      </c>
      <c r="AD5866" s="37"/>
    </row>
    <row r="5867" ht="14.25" customHeight="1">
      <c r="A5867" s="38">
        <v>1049</v>
      </c>
      <c r="B5867" s="46" t="s">
        <v>922</v>
      </c>
      <c r="C5867" s="46" t="s">
        <v>923</v>
      </c>
      <c r="D5867" s="11" t="s">
        <v>6323</v>
      </c>
      <c r="E5867" s="46" t="s">
        <v>6324</v>
      </c>
      <c r="F5867" s="7" t="s">
        <v>924</v>
      </c>
      <c r="G5867" s="7" t="s">
        <v>925</v>
      </c>
      <c r="H5867">
        <v>0.04560369159513</v>
      </c>
      <c r="I5867" t="s">
        <v>37</v>
      </c>
      <c r="K5867" s="47" t="s">
        <v>43</v>
      </c>
      <c r="L5867" s="47" t="s">
        <v>926</v>
      </c>
      <c r="M5867" t="s">
        <v>39</v>
      </c>
      <c r="N5867" s="71"/>
      <c r="O5867" s="71"/>
      <c r="P5867" s="71"/>
      <c r="Q5867" s="71"/>
      <c r="R5867" s="29"/>
      <c r="S5867" s="29"/>
      <c r="T5867" s="29"/>
      <c r="U5867" s="71"/>
      <c r="V5867" s="29"/>
      <c r="W5867" s="60"/>
      <c r="Y5867" t="s">
        <v>40</v>
      </c>
      <c r="AA5867" s="21">
        <v>5553</v>
      </c>
      <c r="AB5867" t="b">
        <f>if((W5867=""),false,true)</f>
        <v>0</v>
      </c>
      <c r="AD5867" s="37"/>
    </row>
    <row r="5868" ht="14.25" customHeight="1">
      <c r="A5868" s="38">
        <v>1049</v>
      </c>
      <c r="B5868" s="46" t="s">
        <v>922</v>
      </c>
      <c r="C5868" s="46" t="s">
        <v>923</v>
      </c>
      <c r="D5868" s="11" t="s">
        <v>6323</v>
      </c>
      <c r="E5868" s="11" t="s">
        <v>6324</v>
      </c>
      <c r="F5868" s="7" t="s">
        <v>927</v>
      </c>
      <c r="G5868" s="7" t="s">
        <v>928</v>
      </c>
      <c r="H5868">
        <v>0.000814704284021</v>
      </c>
      <c r="I5868" t="s">
        <v>37</v>
      </c>
      <c r="K5868" s="47" t="s">
        <v>43</v>
      </c>
      <c r="L5868" s="47" t="s">
        <v>926</v>
      </c>
      <c r="M5868" t="s">
        <v>39</v>
      </c>
      <c r="N5868" s="71"/>
      <c r="O5868" s="71"/>
      <c r="P5868" s="71"/>
      <c r="Q5868" s="71"/>
      <c r="R5868" s="29"/>
      <c r="S5868" s="29"/>
      <c r="T5868" s="29"/>
      <c r="U5868" s="71"/>
      <c r="V5868" s="29"/>
      <c r="W5868" s="60"/>
      <c r="Y5868" t="s">
        <v>40</v>
      </c>
      <c r="AA5868">
        <v>5553</v>
      </c>
      <c r="AB5868" t="b">
        <f>if((W5868=""),false,true)</f>
        <v>0</v>
      </c>
      <c r="AD5868" s="37"/>
    </row>
    <row r="5869" ht="14.25" customHeight="1">
      <c r="A5869" s="38">
        <v>1049</v>
      </c>
      <c r="B5869" s="46" t="s">
        <v>922</v>
      </c>
      <c r="C5869" s="46" t="s">
        <v>923</v>
      </c>
      <c r="D5869" s="11" t="s">
        <v>6323</v>
      </c>
      <c r="E5869" s="11" t="s">
        <v>6324</v>
      </c>
      <c r="F5869" s="7" t="s">
        <v>929</v>
      </c>
      <c r="G5869" s="7" t="s">
        <v>928</v>
      </c>
      <c r="H5869">
        <v>0.006501296903431</v>
      </c>
      <c r="I5869" t="s">
        <v>37</v>
      </c>
      <c r="K5869" s="47" t="s">
        <v>43</v>
      </c>
      <c r="L5869" s="47" t="s">
        <v>926</v>
      </c>
      <c r="M5869" t="s">
        <v>39</v>
      </c>
      <c r="N5869" s="71"/>
      <c r="O5869" s="71"/>
      <c r="P5869" s="71"/>
      <c r="Q5869" s="71"/>
      <c r="R5869" s="29"/>
      <c r="S5869" s="29"/>
      <c r="T5869" s="29"/>
      <c r="U5869" s="71"/>
      <c r="V5869" s="29"/>
      <c r="W5869" s="60"/>
      <c r="Y5869" t="s">
        <v>40</v>
      </c>
      <c r="AA5869">
        <v>5553</v>
      </c>
      <c r="AB5869" t="b">
        <f>if((W5869=""),false,true)</f>
        <v>0</v>
      </c>
      <c r="AD5869" s="37"/>
    </row>
    <row r="5870" ht="14.25" customHeight="1">
      <c r="A5870" s="38">
        <v>1049</v>
      </c>
      <c r="B5870" s="46" t="s">
        <v>922</v>
      </c>
      <c r="C5870" s="46" t="s">
        <v>923</v>
      </c>
      <c r="D5870" s="11" t="s">
        <v>6323</v>
      </c>
      <c r="E5870" s="11" t="s">
        <v>6324</v>
      </c>
      <c r="F5870" s="7" t="s">
        <v>930</v>
      </c>
      <c r="G5870" s="7" t="s">
        <v>928</v>
      </c>
      <c r="H5870">
        <v>0.04841723675841</v>
      </c>
      <c r="I5870" t="s">
        <v>37</v>
      </c>
      <c r="K5870" s="47" t="s">
        <v>43</v>
      </c>
      <c r="L5870" s="47" t="s">
        <v>926</v>
      </c>
      <c r="M5870" t="s">
        <v>39</v>
      </c>
      <c r="N5870" s="71"/>
      <c r="O5870" s="71"/>
      <c r="P5870" s="71"/>
      <c r="Q5870" s="71"/>
      <c r="R5870" s="29"/>
      <c r="S5870" s="29"/>
      <c r="T5870" s="29"/>
      <c r="U5870" s="71"/>
      <c r="V5870" s="29"/>
      <c r="W5870" s="60"/>
      <c r="Y5870" t="s">
        <v>40</v>
      </c>
      <c r="AA5870">
        <v>5553</v>
      </c>
      <c r="AB5870" t="b">
        <f>if((W5870=""),false,true)</f>
        <v>0</v>
      </c>
      <c r="AD5870" s="37"/>
    </row>
    <row r="5871" ht="14.25" customHeight="1">
      <c r="A5871" s="38">
        <v>1049</v>
      </c>
      <c r="B5871" s="46" t="s">
        <v>922</v>
      </c>
      <c r="C5871" s="46" t="s">
        <v>923</v>
      </c>
      <c r="D5871" s="11" t="s">
        <v>6323</v>
      </c>
      <c r="E5871" s="11" t="s">
        <v>6324</v>
      </c>
      <c r="F5871" s="11" t="s">
        <v>48</v>
      </c>
      <c r="G5871" s="11" t="s">
        <v>49</v>
      </c>
      <c r="H5871">
        <v>0.000080352612219</v>
      </c>
      <c r="I5871" t="s">
        <v>37</v>
      </c>
      <c r="K5871" s="47" t="s">
        <v>43</v>
      </c>
      <c r="L5871" s="47" t="s">
        <v>926</v>
      </c>
      <c r="M5871" t="s">
        <v>39</v>
      </c>
      <c r="N5871" s="71"/>
      <c r="O5871" s="71"/>
      <c r="P5871" s="71"/>
      <c r="Q5871" s="71"/>
      <c r="R5871" s="29"/>
      <c r="S5871" s="29"/>
      <c r="T5871" s="29"/>
      <c r="U5871" s="71"/>
      <c r="V5871" s="29"/>
      <c r="W5871" s="60"/>
      <c r="Y5871" t="s">
        <v>40</v>
      </c>
      <c r="AA5871">
        <v>5553</v>
      </c>
      <c r="AB5871" t="b">
        <f>if((W5871=""),false,true)</f>
        <v>0</v>
      </c>
      <c r="AD5871" s="37"/>
    </row>
    <row r="5872" ht="14.25" customHeight="1">
      <c r="A5872" s="38">
        <v>1287</v>
      </c>
      <c r="B5872" s="46" t="s">
        <v>44</v>
      </c>
      <c r="C5872" s="46" t="s">
        <v>45</v>
      </c>
      <c r="D5872" s="46" t="s">
        <v>6323</v>
      </c>
      <c r="E5872" s="46" t="s">
        <v>6324</v>
      </c>
      <c r="F5872" t="s">
        <v>48</v>
      </c>
      <c r="G5872" s="46" t="s">
        <v>49</v>
      </c>
      <c r="H5872">
        <v>0.000100461579</v>
      </c>
      <c r="I5872" t="s">
        <v>37</v>
      </c>
      <c r="L5872" t="s">
        <v>50</v>
      </c>
      <c r="M5872" t="s">
        <v>39</v>
      </c>
      <c r="N5872" s="40"/>
      <c r="O5872" s="40"/>
      <c r="P5872" s="40"/>
      <c r="Q5872" s="40"/>
      <c r="R5872" s="39"/>
      <c r="S5872" s="39"/>
      <c r="T5872" s="39"/>
      <c r="U5872" s="40"/>
      <c r="V5872" s="39"/>
      <c r="W5872" s="69"/>
      <c r="Y5872" t="s">
        <v>40</v>
      </c>
      <c r="AA5872">
        <v>5553</v>
      </c>
      <c r="AB5872" s="46" t="b">
        <v>0</v>
      </c>
      <c r="AD5872" s="8"/>
    </row>
    <row r="5873" ht="14.25" customHeight="1">
      <c r="A5873" s="38">
        <v>1287</v>
      </c>
      <c r="B5873" s="46" t="s">
        <v>53</v>
      </c>
      <c r="C5873" s="46" t="s">
        <v>45</v>
      </c>
      <c r="D5873" s="46" t="s">
        <v>6323</v>
      </c>
      <c r="E5873" s="46" t="s">
        <v>6324</v>
      </c>
      <c r="F5873" t="s">
        <v>48</v>
      </c>
      <c r="G5873" s="46" t="s">
        <v>49</v>
      </c>
      <c r="H5873">
        <v>0.000011220185</v>
      </c>
      <c r="I5873" t="s">
        <v>37</v>
      </c>
      <c r="L5873" t="s">
        <v>50</v>
      </c>
      <c r="M5873" t="s">
        <v>39</v>
      </c>
      <c r="N5873" s="40"/>
      <c r="O5873" s="40"/>
      <c r="P5873" s="40"/>
      <c r="Q5873" s="40"/>
      <c r="R5873" s="39"/>
      <c r="S5873" s="39"/>
      <c r="T5873" s="39"/>
      <c r="U5873" s="40"/>
      <c r="V5873" s="39"/>
      <c r="W5873" s="69"/>
      <c r="Y5873" t="s">
        <v>40</v>
      </c>
      <c r="AA5873">
        <v>5553</v>
      </c>
      <c r="AB5873" s="46" t="b">
        <v>0</v>
      </c>
      <c r="AD5873" s="8"/>
    </row>
    <row r="5874" ht="14.25" customHeight="1">
      <c r="A5874" s="38">
        <v>981</v>
      </c>
      <c r="B5874" s="44" t="s">
        <v>1926</v>
      </c>
      <c r="C5874" s="46" t="s">
        <v>1219</v>
      </c>
      <c r="D5874" s="46" t="s">
        <v>6325</v>
      </c>
      <c r="E5874" s="46" t="s">
        <v>6326</v>
      </c>
      <c r="F5874" s="41" t="s">
        <v>689</v>
      </c>
      <c r="G5874" s="41" t="s">
        <v>762</v>
      </c>
      <c r="H5874" s="65">
        <f>W5874</f>
        <v>0.0135</v>
      </c>
      <c r="I5874" t="s">
        <v>37</v>
      </c>
      <c r="K5874" s="47" t="s">
        <v>43</v>
      </c>
      <c r="L5874" s="47" t="str">
        <f>((I5874&amp;A5874)&amp;"-")&amp;B5874</f>
        <v>REF981-Li; J.; Masso; J.J.; and Guertin; J.A.; Prediction of drug solubility in an acrylate adhesive based on the drug-polymer interaction parameter and drug solubility in acetonitrile. Journal of Controlled Release; 2002. 83: 211-221</v>
      </c>
      <c r="M5874" t="s">
        <v>39</v>
      </c>
      <c r="N5874" s="71">
        <f>U5874*V5874</f>
        <v>0.465029692</v>
      </c>
      <c r="O5874" s="71">
        <v>100</v>
      </c>
      <c r="P5874" s="71">
        <v>0.786</v>
      </c>
      <c r="Q5874" s="71">
        <v>1.164</v>
      </c>
      <c r="R5874" s="29">
        <f>O5874/P5874</f>
        <v>127.226463104326</v>
      </c>
      <c r="S5874" s="29">
        <f>N5874/Q5874</f>
        <v>0.39951004467354</v>
      </c>
      <c r="T5874" s="29">
        <f>R5874+S5874</f>
        <v>127.625973148999</v>
      </c>
      <c r="U5874" s="71">
        <v>270.3661</v>
      </c>
      <c r="V5874" s="29">
        <v>0.00172</v>
      </c>
      <c r="W5874" s="60">
        <f>round((V5874/(T5874/1000)),4)</f>
        <v>0.0135</v>
      </c>
      <c r="Y5874" t="s">
        <v>40</v>
      </c>
      <c r="AA5874">
        <v>5660</v>
      </c>
      <c r="AB5874" t="b">
        <v>1</v>
      </c>
      <c r="AD5874" s="37"/>
    </row>
    <row r="5875" ht="14.25" customHeight="1">
      <c r="A5875" s="38">
        <v>1049</v>
      </c>
      <c r="B5875" s="46" t="s">
        <v>922</v>
      </c>
      <c r="C5875" s="46" t="s">
        <v>923</v>
      </c>
      <c r="D5875" s="11" t="s">
        <v>6325</v>
      </c>
      <c r="E5875" s="46" t="s">
        <v>6326</v>
      </c>
      <c r="F5875" s="7" t="s">
        <v>924</v>
      </c>
      <c r="G5875" s="7" t="s">
        <v>925</v>
      </c>
      <c r="H5875">
        <v>0.01345860354056</v>
      </c>
      <c r="I5875" t="s">
        <v>37</v>
      </c>
      <c r="K5875" s="47" t="s">
        <v>43</v>
      </c>
      <c r="L5875" s="47" t="s">
        <v>926</v>
      </c>
      <c r="M5875" t="s">
        <v>39</v>
      </c>
      <c r="N5875" s="71"/>
      <c r="O5875" s="71"/>
      <c r="P5875" s="71"/>
      <c r="Q5875" s="71"/>
      <c r="R5875" s="29"/>
      <c r="S5875" s="29"/>
      <c r="T5875" s="29"/>
      <c r="U5875" s="71"/>
      <c r="V5875" s="29"/>
      <c r="W5875" s="60"/>
      <c r="Y5875" t="s">
        <v>40</v>
      </c>
      <c r="AA5875" s="21">
        <v>5660</v>
      </c>
      <c r="AB5875" t="b">
        <f>if((W5875=""),false,true)</f>
        <v>0</v>
      </c>
      <c r="AD5875" s="37"/>
    </row>
    <row r="5876" ht="14.25" customHeight="1">
      <c r="A5876" s="38">
        <v>1049</v>
      </c>
      <c r="B5876" s="46" t="s">
        <v>922</v>
      </c>
      <c r="C5876" s="46" t="s">
        <v>923</v>
      </c>
      <c r="D5876" s="11" t="s">
        <v>6325</v>
      </c>
      <c r="E5876" s="11" t="s">
        <v>6326</v>
      </c>
      <c r="F5876" s="7" t="s">
        <v>927</v>
      </c>
      <c r="G5876" s="7" t="s">
        <v>928</v>
      </c>
      <c r="H5876">
        <v>0.000052360043659</v>
      </c>
      <c r="I5876" t="s">
        <v>37</v>
      </c>
      <c r="K5876" s="47" t="s">
        <v>43</v>
      </c>
      <c r="L5876" s="47" t="s">
        <v>926</v>
      </c>
      <c r="M5876" t="s">
        <v>39</v>
      </c>
      <c r="N5876" s="71"/>
      <c r="O5876" s="71"/>
      <c r="P5876" s="71"/>
      <c r="Q5876" s="71"/>
      <c r="R5876" s="29"/>
      <c r="S5876" s="29"/>
      <c r="T5876" s="29"/>
      <c r="U5876" s="71"/>
      <c r="V5876" s="29"/>
      <c r="W5876" s="60"/>
      <c r="Y5876" t="s">
        <v>40</v>
      </c>
      <c r="AA5876">
        <v>5660</v>
      </c>
      <c r="AB5876" t="b">
        <f>if((W5876=""),false,true)</f>
        <v>0</v>
      </c>
      <c r="AD5876" s="37"/>
    </row>
    <row r="5877" ht="14.25" customHeight="1">
      <c r="A5877" s="38">
        <v>1049</v>
      </c>
      <c r="B5877" s="46" t="s">
        <v>922</v>
      </c>
      <c r="C5877" s="46" t="s">
        <v>923</v>
      </c>
      <c r="D5877" s="11" t="s">
        <v>6325</v>
      </c>
      <c r="E5877" s="11" t="s">
        <v>6326</v>
      </c>
      <c r="F5877" s="7" t="s">
        <v>929</v>
      </c>
      <c r="G5877" s="7" t="s">
        <v>928</v>
      </c>
      <c r="H5877">
        <v>0.000553350109216</v>
      </c>
      <c r="I5877" t="s">
        <v>37</v>
      </c>
      <c r="K5877" s="47" t="s">
        <v>43</v>
      </c>
      <c r="L5877" s="47" t="s">
        <v>926</v>
      </c>
      <c r="M5877" t="s">
        <v>39</v>
      </c>
      <c r="N5877" s="71"/>
      <c r="O5877" s="71"/>
      <c r="P5877" s="71"/>
      <c r="Q5877" s="71"/>
      <c r="R5877" s="29"/>
      <c r="S5877" s="29"/>
      <c r="T5877" s="29"/>
      <c r="U5877" s="71"/>
      <c r="V5877" s="29"/>
      <c r="W5877" s="60"/>
      <c r="Y5877" t="s">
        <v>40</v>
      </c>
      <c r="AA5877">
        <v>5660</v>
      </c>
      <c r="AB5877" t="b">
        <f>if((W5877=""),false,true)</f>
        <v>0</v>
      </c>
      <c r="AD5877" s="37"/>
    </row>
    <row r="5878" ht="14.25" customHeight="1">
      <c r="A5878" s="38">
        <v>1049</v>
      </c>
      <c r="B5878" s="46" t="s">
        <v>922</v>
      </c>
      <c r="C5878" s="46" t="s">
        <v>923</v>
      </c>
      <c r="D5878" s="11" t="s">
        <v>6325</v>
      </c>
      <c r="E5878" s="11" t="s">
        <v>6326</v>
      </c>
      <c r="F5878" s="7" t="s">
        <v>930</v>
      </c>
      <c r="G5878" s="7" t="s">
        <v>928</v>
      </c>
      <c r="H5878">
        <v>0.005610479760325</v>
      </c>
      <c r="I5878" t="s">
        <v>37</v>
      </c>
      <c r="K5878" s="47" t="s">
        <v>43</v>
      </c>
      <c r="L5878" s="47" t="s">
        <v>926</v>
      </c>
      <c r="M5878" t="s">
        <v>39</v>
      </c>
      <c r="N5878" s="71"/>
      <c r="O5878" s="71"/>
      <c r="P5878" s="71"/>
      <c r="Q5878" s="71"/>
      <c r="R5878" s="29"/>
      <c r="S5878" s="29"/>
      <c r="T5878" s="29"/>
      <c r="U5878" s="71"/>
      <c r="V5878" s="29"/>
      <c r="W5878" s="60"/>
      <c r="Y5878" t="s">
        <v>40</v>
      </c>
      <c r="AA5878">
        <v>5660</v>
      </c>
      <c r="AB5878" t="b">
        <f>if((W5878=""),false,true)</f>
        <v>0</v>
      </c>
      <c r="AD5878" s="37"/>
    </row>
    <row r="5879" ht="14.25" customHeight="1">
      <c r="A5879" s="38">
        <v>1049</v>
      </c>
      <c r="B5879" s="46" t="s">
        <v>922</v>
      </c>
      <c r="C5879" s="46" t="s">
        <v>923</v>
      </c>
      <c r="D5879" s="11" t="s">
        <v>6325</v>
      </c>
      <c r="E5879" s="11" t="s">
        <v>6326</v>
      </c>
      <c r="F5879" s="11" t="s">
        <v>48</v>
      </c>
      <c r="G5879" s="11" t="s">
        <v>49</v>
      </c>
      <c r="H5879">
        <v>0.000005559042573</v>
      </c>
      <c r="I5879" t="s">
        <v>37</v>
      </c>
      <c r="K5879" s="47" t="s">
        <v>43</v>
      </c>
      <c r="L5879" s="47" t="s">
        <v>926</v>
      </c>
      <c r="M5879" t="s">
        <v>39</v>
      </c>
      <c r="N5879" s="71"/>
      <c r="O5879" s="71"/>
      <c r="P5879" s="71"/>
      <c r="Q5879" s="71"/>
      <c r="R5879" s="29"/>
      <c r="S5879" s="29"/>
      <c r="T5879" s="29"/>
      <c r="U5879" s="71"/>
      <c r="V5879" s="29"/>
      <c r="W5879" s="60"/>
      <c r="Y5879" t="s">
        <v>40</v>
      </c>
      <c r="AA5879">
        <v>5660</v>
      </c>
      <c r="AB5879" t="b">
        <f>if((W5879=""),false,true)</f>
        <v>0</v>
      </c>
      <c r="AD5879" s="37"/>
    </row>
    <row r="5880" ht="14.25" customHeight="1">
      <c r="A5880" s="38">
        <v>1287</v>
      </c>
      <c r="B5880" s="46" t="s">
        <v>44</v>
      </c>
      <c r="C5880" s="46" t="s">
        <v>45</v>
      </c>
      <c r="D5880" s="46" t="s">
        <v>6325</v>
      </c>
      <c r="E5880" s="46" t="s">
        <v>6326</v>
      </c>
      <c r="F5880" t="s">
        <v>48</v>
      </c>
      <c r="G5880" s="46" t="s">
        <v>49</v>
      </c>
      <c r="H5880">
        <v>0.000007762471</v>
      </c>
      <c r="I5880" t="s">
        <v>37</v>
      </c>
      <c r="L5880" t="s">
        <v>50</v>
      </c>
      <c r="M5880" t="s">
        <v>39</v>
      </c>
      <c r="N5880" s="40"/>
      <c r="O5880" s="40"/>
      <c r="P5880" s="40"/>
      <c r="Q5880" s="40"/>
      <c r="R5880" s="39"/>
      <c r="S5880" s="39"/>
      <c r="T5880" s="39"/>
      <c r="U5880" s="40"/>
      <c r="V5880" s="39"/>
      <c r="W5880" s="69"/>
      <c r="Y5880" t="s">
        <v>40</v>
      </c>
      <c r="AA5880">
        <v>5660</v>
      </c>
      <c r="AB5880" s="46" t="b">
        <v>0</v>
      </c>
      <c r="AD5880" s="8"/>
    </row>
    <row r="5881" ht="14.25" customHeight="1">
      <c r="A5881" s="38">
        <v>1287</v>
      </c>
      <c r="B5881" s="46" t="s">
        <v>53</v>
      </c>
      <c r="C5881" s="46" t="s">
        <v>45</v>
      </c>
      <c r="D5881" s="46" t="s">
        <v>6325</v>
      </c>
      <c r="E5881" s="46" t="s">
        <v>6326</v>
      </c>
      <c r="F5881" t="s">
        <v>48</v>
      </c>
      <c r="G5881" s="46" t="s">
        <v>49</v>
      </c>
      <c r="H5881">
        <v>0.00010964782</v>
      </c>
      <c r="I5881" t="s">
        <v>37</v>
      </c>
      <c r="L5881" t="s">
        <v>50</v>
      </c>
      <c r="M5881" t="s">
        <v>39</v>
      </c>
      <c r="N5881" s="40"/>
      <c r="O5881" s="40"/>
      <c r="P5881" s="40"/>
      <c r="Q5881" s="40"/>
      <c r="R5881" s="39"/>
      <c r="S5881" s="39"/>
      <c r="T5881" s="39"/>
      <c r="U5881" s="40"/>
      <c r="V5881" s="39"/>
      <c r="W5881" s="69"/>
      <c r="Y5881" t="s">
        <v>40</v>
      </c>
      <c r="AA5881">
        <v>5660</v>
      </c>
      <c r="AB5881" s="46" t="b">
        <v>0</v>
      </c>
      <c r="AD5881" s="8"/>
    </row>
    <row r="5882" ht="14.25" customHeight="1">
      <c r="A5882" s="38">
        <v>1268</v>
      </c>
      <c r="B5882" s="46" t="s">
        <v>3548</v>
      </c>
      <c r="C5882" s="46" t="s">
        <v>3549</v>
      </c>
      <c r="D5882" s="46" t="s">
        <v>6327</v>
      </c>
      <c r="E5882" s="46" t="s">
        <v>6326</v>
      </c>
      <c r="F5882" s="7" t="s">
        <v>1281</v>
      </c>
      <c r="G5882" s="7" t="s">
        <v>2411</v>
      </c>
      <c r="H5882">
        <v>0.247999366788177</v>
      </c>
      <c r="I5882" t="s">
        <v>37</v>
      </c>
      <c r="K5882" t="s">
        <v>43</v>
      </c>
      <c r="L5882" t="s">
        <v>3553</v>
      </c>
      <c r="M5882" t="s">
        <v>39</v>
      </c>
      <c r="N5882" s="40"/>
      <c r="O5882" s="40"/>
      <c r="P5882" s="40"/>
      <c r="Q5882" s="40"/>
      <c r="R5882" s="39"/>
      <c r="S5882" s="39"/>
      <c r="T5882" s="39"/>
      <c r="U5882" s="40"/>
      <c r="V5882" s="39"/>
      <c r="W5882" s="69"/>
      <c r="Y5882" t="s">
        <v>40</v>
      </c>
      <c r="AA5882">
        <v>5660</v>
      </c>
      <c r="AB5882" s="46" t="b">
        <f>if((W5882=""),false,true)</f>
        <v>0</v>
      </c>
      <c r="AD5882" s="8"/>
    </row>
    <row r="5883" ht="14.25" customHeight="1">
      <c r="A5883" s="38">
        <v>1283</v>
      </c>
      <c r="B5883" s="46" t="s">
        <v>31</v>
      </c>
      <c r="C5883" s="46" t="s">
        <v>32</v>
      </c>
      <c r="D5883" s="46" t="s">
        <v>6328</v>
      </c>
      <c r="E5883" s="46" t="s">
        <v>6329</v>
      </c>
      <c r="F5883" t="s">
        <v>35</v>
      </c>
      <c r="G5883" s="46" t="s">
        <v>36</v>
      </c>
      <c r="H5883">
        <v>0.6918309709</v>
      </c>
      <c r="I5883" t="s">
        <v>37</v>
      </c>
      <c r="L5883" t="s">
        <v>38</v>
      </c>
      <c r="M5883" t="s">
        <v>39</v>
      </c>
      <c r="N5883" s="40"/>
      <c r="O5883" s="40"/>
      <c r="P5883" s="40"/>
      <c r="Q5883" s="40"/>
      <c r="R5883" s="39"/>
      <c r="S5883" s="39"/>
      <c r="T5883" s="39"/>
      <c r="U5883" s="40"/>
      <c r="V5883" s="39"/>
      <c r="W5883" s="69"/>
      <c r="Y5883" t="s">
        <v>40</v>
      </c>
      <c r="AA5883">
        <v>3163</v>
      </c>
      <c r="AB5883" s="46" t="b">
        <f>if((W5883=""),false,true)</f>
        <v>0</v>
      </c>
      <c r="AD5883" s="8"/>
    </row>
    <row r="5884" ht="14.25" customHeight="1">
      <c r="A5884" s="38">
        <v>1287</v>
      </c>
      <c r="B5884" s="46" t="s">
        <v>53</v>
      </c>
      <c r="C5884" s="46" t="s">
        <v>45</v>
      </c>
      <c r="D5884" s="46" t="s">
        <v>6330</v>
      </c>
      <c r="E5884" s="46" t="s">
        <v>6331</v>
      </c>
      <c r="F5884" t="s">
        <v>48</v>
      </c>
      <c r="G5884" s="46" t="s">
        <v>49</v>
      </c>
      <c r="H5884">
        <v>0.000000758578</v>
      </c>
      <c r="I5884" t="s">
        <v>37</v>
      </c>
      <c r="L5884" t="s">
        <v>50</v>
      </c>
      <c r="M5884" t="s">
        <v>39</v>
      </c>
      <c r="N5884" s="40"/>
      <c r="O5884" s="40"/>
      <c r="P5884" s="40"/>
      <c r="Q5884" s="40"/>
      <c r="R5884" s="39"/>
      <c r="S5884" s="39"/>
      <c r="T5884" s="39"/>
      <c r="U5884" s="40"/>
      <c r="V5884" s="39"/>
      <c r="W5884" s="69"/>
      <c r="Y5884" t="s">
        <v>40</v>
      </c>
      <c r="AA5884">
        <v>37761</v>
      </c>
      <c r="AB5884" s="46" t="b">
        <v>0</v>
      </c>
      <c r="AD5884" s="8"/>
    </row>
    <row r="5885" ht="14.25" customHeight="1">
      <c r="A5885" s="38">
        <v>1287</v>
      </c>
      <c r="B5885" s="46" t="s">
        <v>53</v>
      </c>
      <c r="C5885" s="46" t="s">
        <v>45</v>
      </c>
      <c r="D5885" s="46" t="s">
        <v>6332</v>
      </c>
      <c r="E5885" s="46" t="s">
        <v>6333</v>
      </c>
      <c r="F5885" t="s">
        <v>48</v>
      </c>
      <c r="G5885" s="46" t="s">
        <v>49</v>
      </c>
      <c r="H5885">
        <v>0.043651583224</v>
      </c>
      <c r="I5885" t="s">
        <v>37</v>
      </c>
      <c r="L5885" t="s">
        <v>50</v>
      </c>
      <c r="M5885" t="s">
        <v>39</v>
      </c>
      <c r="N5885" s="40"/>
      <c r="O5885" s="40"/>
      <c r="P5885" s="40"/>
      <c r="Q5885" s="40"/>
      <c r="R5885" s="39"/>
      <c r="S5885" s="39"/>
      <c r="T5885" s="39"/>
      <c r="U5885" s="40"/>
      <c r="V5885" s="39"/>
      <c r="W5885" s="69"/>
      <c r="Y5885" t="s">
        <v>294</v>
      </c>
      <c r="AA5885">
        <v>6084</v>
      </c>
      <c r="AB5885" s="46" t="b">
        <v>0</v>
      </c>
      <c r="AD5885" s="8"/>
    </row>
    <row r="5886" ht="14.25" customHeight="1">
      <c r="A5886" s="38">
        <v>1287</v>
      </c>
      <c r="B5886" s="46" t="s">
        <v>174</v>
      </c>
      <c r="C5886" s="46" t="s">
        <v>45</v>
      </c>
      <c r="D5886" s="46" t="s">
        <v>6332</v>
      </c>
      <c r="E5886" s="46" t="s">
        <v>6333</v>
      </c>
      <c r="F5886" t="s">
        <v>48</v>
      </c>
      <c r="G5886" s="46" t="s">
        <v>49</v>
      </c>
      <c r="H5886">
        <v>0.001862087137</v>
      </c>
      <c r="I5886" t="s">
        <v>37</v>
      </c>
      <c r="L5886" t="s">
        <v>50</v>
      </c>
      <c r="M5886" t="s">
        <v>39</v>
      </c>
      <c r="N5886" s="40"/>
      <c r="O5886" s="40"/>
      <c r="P5886" s="40"/>
      <c r="Q5886" s="40"/>
      <c r="R5886" s="39"/>
      <c r="S5886" s="39"/>
      <c r="T5886" s="39"/>
      <c r="U5886" s="40"/>
      <c r="V5886" s="39"/>
      <c r="W5886" s="69"/>
      <c r="Y5886" t="s">
        <v>294</v>
      </c>
      <c r="AA5886">
        <v>6084</v>
      </c>
      <c r="AB5886" s="46" t="b">
        <v>0</v>
      </c>
      <c r="AD5886" s="8"/>
    </row>
    <row r="5887" ht="14.25" customHeight="1">
      <c r="A5887" s="38">
        <v>1287</v>
      </c>
      <c r="B5887" s="46" t="s">
        <v>53</v>
      </c>
      <c r="C5887" s="46" t="s">
        <v>45</v>
      </c>
      <c r="D5887" s="46" t="s">
        <v>6334</v>
      </c>
      <c r="E5887" s="46" t="s">
        <v>6335</v>
      </c>
      <c r="F5887" t="s">
        <v>48</v>
      </c>
      <c r="G5887" s="46" t="s">
        <v>49</v>
      </c>
      <c r="H5887">
        <v>0.251188643151</v>
      </c>
      <c r="I5887" t="s">
        <v>37</v>
      </c>
      <c r="L5887" t="s">
        <v>50</v>
      </c>
      <c r="M5887" t="s">
        <v>39</v>
      </c>
      <c r="N5887" s="40"/>
      <c r="O5887" s="40"/>
      <c r="P5887" s="40"/>
      <c r="Q5887" s="40"/>
      <c r="R5887" s="39"/>
      <c r="S5887" s="39"/>
      <c r="T5887" s="39"/>
      <c r="U5887" s="40"/>
      <c r="V5887" s="39"/>
      <c r="W5887" s="69"/>
      <c r="Y5887" t="s">
        <v>294</v>
      </c>
      <c r="AA5887">
        <v>6103</v>
      </c>
      <c r="AB5887" s="46" t="b">
        <v>0</v>
      </c>
      <c r="AD5887" s="8"/>
    </row>
    <row r="5888" ht="14.25" customHeight="1">
      <c r="A5888" s="38">
        <v>1287</v>
      </c>
      <c r="B5888" s="46" t="s">
        <v>53</v>
      </c>
      <c r="C5888" s="46" t="s">
        <v>45</v>
      </c>
      <c r="D5888" s="46" t="s">
        <v>429</v>
      </c>
      <c r="E5888" s="46" t="s">
        <v>430</v>
      </c>
      <c r="F5888" t="s">
        <v>48</v>
      </c>
      <c r="G5888" s="46" t="s">
        <v>49</v>
      </c>
      <c r="H5888">
        <v>12.589254117942</v>
      </c>
      <c r="I5888" t="s">
        <v>37</v>
      </c>
      <c r="L5888" t="s">
        <v>50</v>
      </c>
      <c r="M5888" t="s">
        <v>39</v>
      </c>
      <c r="N5888" s="40"/>
      <c r="O5888" s="40"/>
      <c r="P5888" s="40"/>
      <c r="Q5888" s="40"/>
      <c r="R5888" s="39"/>
      <c r="S5888" s="39"/>
      <c r="T5888" s="39"/>
      <c r="U5888" s="40"/>
      <c r="V5888" s="39"/>
      <c r="W5888" s="69"/>
      <c r="Y5888" t="s">
        <v>294</v>
      </c>
      <c r="AA5888">
        <v>682</v>
      </c>
      <c r="AB5888" s="46" t="b">
        <v>0</v>
      </c>
      <c r="AD5888" s="8"/>
    </row>
    <row r="5889" ht="14.25" customHeight="1">
      <c r="A5889" s="38">
        <v>1287</v>
      </c>
      <c r="B5889" s="46" t="s">
        <v>53</v>
      </c>
      <c r="C5889" s="46" t="s">
        <v>45</v>
      </c>
      <c r="D5889" s="46" t="s">
        <v>6336</v>
      </c>
      <c r="E5889" s="46" t="s">
        <v>6337</v>
      </c>
      <c r="F5889" t="s">
        <v>48</v>
      </c>
      <c r="G5889" s="46" t="s">
        <v>49</v>
      </c>
      <c r="H5889">
        <v>0.398107170553</v>
      </c>
      <c r="I5889" t="s">
        <v>37</v>
      </c>
      <c r="L5889" t="s">
        <v>50</v>
      </c>
      <c r="M5889" t="s">
        <v>39</v>
      </c>
      <c r="N5889" s="40"/>
      <c r="O5889" s="40"/>
      <c r="P5889" s="40"/>
      <c r="Q5889" s="40"/>
      <c r="R5889" s="39"/>
      <c r="S5889" s="39"/>
      <c r="T5889" s="39"/>
      <c r="U5889" s="40"/>
      <c r="V5889" s="39"/>
      <c r="W5889" s="69"/>
      <c r="Y5889" t="s">
        <v>294</v>
      </c>
      <c r="AA5889">
        <v>6085</v>
      </c>
      <c r="AB5889" s="46" t="b">
        <v>0</v>
      </c>
      <c r="AD5889" s="8"/>
    </row>
    <row r="5890" ht="14.25" customHeight="1">
      <c r="A5890" s="38">
        <v>1287</v>
      </c>
      <c r="B5890" s="46" t="s">
        <v>53</v>
      </c>
      <c r="C5890" s="46" t="s">
        <v>45</v>
      </c>
      <c r="D5890" s="46" t="s">
        <v>6338</v>
      </c>
      <c r="E5890" s="46" t="s">
        <v>6339</v>
      </c>
      <c r="F5890" t="s">
        <v>48</v>
      </c>
      <c r="G5890" s="46" t="s">
        <v>49</v>
      </c>
      <c r="H5890">
        <v>0.000050118723</v>
      </c>
      <c r="I5890" t="s">
        <v>37</v>
      </c>
      <c r="L5890" t="s">
        <v>50</v>
      </c>
      <c r="M5890" t="s">
        <v>39</v>
      </c>
      <c r="N5890" s="40"/>
      <c r="O5890" s="40"/>
      <c r="P5890" s="40"/>
      <c r="Q5890" s="40"/>
      <c r="R5890" s="39"/>
      <c r="S5890" s="39"/>
      <c r="T5890" s="39"/>
      <c r="U5890" s="40"/>
      <c r="V5890" s="39"/>
      <c r="W5890" s="69"/>
      <c r="Y5890" t="s">
        <v>40</v>
      </c>
      <c r="AA5890">
        <v>3170</v>
      </c>
      <c r="AB5890" s="46" t="b">
        <v>0</v>
      </c>
      <c r="AD5890" s="8"/>
    </row>
    <row r="5891" ht="14.25" customHeight="1">
      <c r="A5891" s="38">
        <v>1287</v>
      </c>
      <c r="B5891" s="46" t="s">
        <v>53</v>
      </c>
      <c r="C5891" s="46" t="s">
        <v>45</v>
      </c>
      <c r="D5891" s="46" t="s">
        <v>6340</v>
      </c>
      <c r="E5891" s="46" t="s">
        <v>6341</v>
      </c>
      <c r="F5891" t="s">
        <v>48</v>
      </c>
      <c r="G5891" s="46" t="s">
        <v>49</v>
      </c>
      <c r="H5891">
        <v>0.008128305162</v>
      </c>
      <c r="I5891" t="s">
        <v>37</v>
      </c>
      <c r="L5891" t="s">
        <v>50</v>
      </c>
      <c r="M5891" t="s">
        <v>39</v>
      </c>
      <c r="N5891" s="40"/>
      <c r="O5891" s="40"/>
      <c r="P5891" s="40"/>
      <c r="Q5891" s="40"/>
      <c r="R5891" s="39"/>
      <c r="S5891" s="39"/>
      <c r="T5891" s="39"/>
      <c r="U5891" s="40"/>
      <c r="V5891" s="39"/>
      <c r="W5891" s="69"/>
      <c r="Y5891" t="s">
        <v>40</v>
      </c>
      <c r="AA5891">
        <v>31991</v>
      </c>
      <c r="AB5891" s="46" t="b">
        <v>0</v>
      </c>
      <c r="AD5891" s="8"/>
    </row>
    <row r="5892" ht="14.25" customHeight="1">
      <c r="A5892" s="38">
        <v>1287</v>
      </c>
      <c r="B5892" s="46" t="s">
        <v>53</v>
      </c>
      <c r="C5892" s="46" t="s">
        <v>45</v>
      </c>
      <c r="D5892" s="46" t="s">
        <v>6342</v>
      </c>
      <c r="E5892" s="46" t="s">
        <v>6343</v>
      </c>
      <c r="F5892" t="s">
        <v>48</v>
      </c>
      <c r="G5892" s="46" t="s">
        <v>49</v>
      </c>
      <c r="H5892">
        <v>0.000002884032</v>
      </c>
      <c r="I5892" t="s">
        <v>37</v>
      </c>
      <c r="L5892" t="s">
        <v>50</v>
      </c>
      <c r="M5892" t="s">
        <v>39</v>
      </c>
      <c r="N5892" s="40"/>
      <c r="O5892" s="40"/>
      <c r="P5892" s="40"/>
      <c r="Q5892" s="40"/>
      <c r="R5892" s="39"/>
      <c r="S5892" s="39"/>
      <c r="T5892" s="39"/>
      <c r="U5892" s="40"/>
      <c r="V5892" s="39"/>
      <c r="W5892" s="69"/>
      <c r="Y5892" t="s">
        <v>294</v>
      </c>
      <c r="AA5892">
        <v>3171</v>
      </c>
      <c r="AB5892" s="46" t="b">
        <v>0</v>
      </c>
      <c r="AD5892" s="8"/>
    </row>
    <row r="5893" ht="14.25" customHeight="1">
      <c r="A5893" s="38">
        <v>1287</v>
      </c>
      <c r="B5893" s="46" t="s">
        <v>53</v>
      </c>
      <c r="C5893" s="46" t="s">
        <v>45</v>
      </c>
      <c r="D5893" s="46" t="s">
        <v>6344</v>
      </c>
      <c r="E5893" s="46" t="s">
        <v>6345</v>
      </c>
      <c r="F5893" t="s">
        <v>48</v>
      </c>
      <c r="G5893" s="46" t="s">
        <v>49</v>
      </c>
      <c r="H5893">
        <v>0.000933254301</v>
      </c>
      <c r="I5893" t="s">
        <v>37</v>
      </c>
      <c r="L5893" t="s">
        <v>50</v>
      </c>
      <c r="M5893" t="s">
        <v>39</v>
      </c>
      <c r="N5893" s="40"/>
      <c r="O5893" s="40"/>
      <c r="P5893" s="40"/>
      <c r="Q5893" s="40"/>
      <c r="R5893" s="39"/>
      <c r="S5893" s="39"/>
      <c r="T5893" s="39"/>
      <c r="U5893" s="40"/>
      <c r="V5893" s="39"/>
      <c r="W5893" s="69"/>
      <c r="Y5893" t="s">
        <v>40</v>
      </c>
      <c r="AA5893">
        <v>29820</v>
      </c>
      <c r="AB5893" s="46" t="b">
        <v>0</v>
      </c>
      <c r="AD5893" s="8"/>
    </row>
    <row r="5894" ht="14.25" customHeight="1">
      <c r="A5894" s="38">
        <v>1287</v>
      </c>
      <c r="B5894" s="46" t="s">
        <v>53</v>
      </c>
      <c r="C5894" s="46" t="s">
        <v>45</v>
      </c>
      <c r="D5894" s="46" t="s">
        <v>6344</v>
      </c>
      <c r="E5894" s="46" t="s">
        <v>6346</v>
      </c>
      <c r="F5894" t="s">
        <v>48</v>
      </c>
      <c r="G5894" s="46" t="s">
        <v>49</v>
      </c>
      <c r="H5894">
        <v>0.000954992586</v>
      </c>
      <c r="I5894" t="s">
        <v>37</v>
      </c>
      <c r="L5894" t="s">
        <v>50</v>
      </c>
      <c r="M5894" t="s">
        <v>39</v>
      </c>
      <c r="N5894" s="40"/>
      <c r="O5894" s="40"/>
      <c r="P5894" s="40"/>
      <c r="Q5894" s="40"/>
      <c r="R5894" s="39"/>
      <c r="S5894" s="39"/>
      <c r="T5894" s="39"/>
      <c r="U5894" s="40"/>
      <c r="V5894" s="39"/>
      <c r="W5894" s="69"/>
      <c r="Y5894" t="s">
        <v>40</v>
      </c>
      <c r="AA5894">
        <v>29820</v>
      </c>
      <c r="AB5894" s="46" t="b">
        <v>0</v>
      </c>
      <c r="AD5894" s="8"/>
    </row>
    <row r="5895" ht="14.25" customHeight="1">
      <c r="A5895" s="38">
        <v>1287</v>
      </c>
      <c r="B5895" s="46" t="s">
        <v>53</v>
      </c>
      <c r="C5895" s="46" t="s">
        <v>45</v>
      </c>
      <c r="D5895" s="46" t="s">
        <v>6347</v>
      </c>
      <c r="E5895" s="46" t="s">
        <v>6348</v>
      </c>
      <c r="F5895" t="s">
        <v>48</v>
      </c>
      <c r="G5895" s="46" t="s">
        <v>49</v>
      </c>
      <c r="H5895">
        <v>0.000002187762</v>
      </c>
      <c r="I5895" t="s">
        <v>37</v>
      </c>
      <c r="L5895" t="s">
        <v>50</v>
      </c>
      <c r="M5895" t="s">
        <v>39</v>
      </c>
      <c r="N5895" s="40"/>
      <c r="O5895" s="40"/>
      <c r="P5895" s="40"/>
      <c r="Q5895" s="40"/>
      <c r="R5895" s="39"/>
      <c r="S5895" s="39"/>
      <c r="T5895" s="39"/>
      <c r="U5895" s="40"/>
      <c r="V5895" s="39"/>
      <c r="W5895" s="69"/>
      <c r="Y5895" t="s">
        <v>40</v>
      </c>
      <c r="AA5895">
        <v>3172</v>
      </c>
      <c r="AB5895" s="46" t="b">
        <v>0</v>
      </c>
      <c r="AD5895" s="8"/>
    </row>
    <row r="5896" ht="14.25" customHeight="1">
      <c r="A5896" s="38">
        <v>1287</v>
      </c>
      <c r="B5896" s="46" t="s">
        <v>53</v>
      </c>
      <c r="C5896" s="46" t="s">
        <v>45</v>
      </c>
      <c r="D5896" s="46" t="s">
        <v>6349</v>
      </c>
      <c r="E5896" s="46" t="s">
        <v>6350</v>
      </c>
      <c r="F5896" t="s">
        <v>48</v>
      </c>
      <c r="G5896" s="46" t="s">
        <v>49</v>
      </c>
      <c r="H5896">
        <v>0.000380189396</v>
      </c>
      <c r="I5896" t="s">
        <v>37</v>
      </c>
      <c r="L5896" t="s">
        <v>50</v>
      </c>
      <c r="M5896" t="s">
        <v>39</v>
      </c>
      <c r="N5896" s="40"/>
      <c r="O5896" s="40"/>
      <c r="P5896" s="40"/>
      <c r="Q5896" s="40"/>
      <c r="R5896" s="39"/>
      <c r="S5896" s="39"/>
      <c r="T5896" s="39"/>
      <c r="U5896" s="40"/>
      <c r="V5896" s="39"/>
      <c r="W5896" s="69"/>
      <c r="Y5896" t="s">
        <v>40</v>
      </c>
      <c r="AA5896">
        <v>30816</v>
      </c>
      <c r="AB5896" s="46" t="b">
        <v>0</v>
      </c>
      <c r="AD5896" s="8"/>
    </row>
    <row r="5897" ht="14.25" customHeight="1">
      <c r="A5897" s="38">
        <v>1287</v>
      </c>
      <c r="B5897" s="46" t="s">
        <v>53</v>
      </c>
      <c r="C5897" s="46" t="s">
        <v>45</v>
      </c>
      <c r="D5897" s="46" t="s">
        <v>6351</v>
      </c>
      <c r="E5897" s="46" t="s">
        <v>6352</v>
      </c>
      <c r="F5897" t="s">
        <v>48</v>
      </c>
      <c r="G5897" s="46" t="s">
        <v>49</v>
      </c>
      <c r="H5897">
        <v>0.000001778279</v>
      </c>
      <c r="I5897" t="s">
        <v>37</v>
      </c>
      <c r="L5897" t="s">
        <v>50</v>
      </c>
      <c r="M5897" t="s">
        <v>39</v>
      </c>
      <c r="N5897" s="40"/>
      <c r="O5897" s="40"/>
      <c r="P5897" s="40"/>
      <c r="Q5897" s="40"/>
      <c r="R5897" s="39"/>
      <c r="S5897" s="39"/>
      <c r="T5897" s="39"/>
      <c r="U5897" s="40"/>
      <c r="V5897" s="39"/>
      <c r="W5897" s="69"/>
      <c r="Y5897" t="s">
        <v>40</v>
      </c>
      <c r="AA5897">
        <v>9105</v>
      </c>
      <c r="AB5897" s="46" t="b">
        <v>0</v>
      </c>
      <c r="AD5897" s="8"/>
    </row>
    <row r="5898" ht="14.25" customHeight="1">
      <c r="A5898" s="38">
        <v>1287</v>
      </c>
      <c r="B5898" s="46" t="s">
        <v>44</v>
      </c>
      <c r="C5898" s="46" t="s">
        <v>45</v>
      </c>
      <c r="D5898" s="46" t="s">
        <v>6353</v>
      </c>
      <c r="E5898" s="46" t="s">
        <v>6354</v>
      </c>
      <c r="F5898" t="s">
        <v>48</v>
      </c>
      <c r="G5898" s="46" t="s">
        <v>49</v>
      </c>
      <c r="H5898">
        <v>0.001327394458</v>
      </c>
      <c r="I5898" t="s">
        <v>37</v>
      </c>
      <c r="L5898" s="46" t="str">
        <f>((I5898&amp;A5898)&amp;"-")&amp;B5898</f>
        <v>REF1287-Wang 99 - S3</v>
      </c>
      <c r="M5898" t="s">
        <v>39</v>
      </c>
      <c r="N5898" s="40"/>
      <c r="O5898" s="40"/>
      <c r="P5898" s="40"/>
      <c r="Q5898" s="40"/>
      <c r="R5898" s="39"/>
      <c r="S5898" s="39"/>
      <c r="T5898" s="39"/>
      <c r="U5898" s="40"/>
      <c r="V5898" s="39"/>
      <c r="W5898" s="69"/>
      <c r="Y5898" t="s">
        <v>40</v>
      </c>
      <c r="AA5898">
        <v>28295134</v>
      </c>
      <c r="AB5898" s="46" t="b">
        <v>0</v>
      </c>
      <c r="AD5898" s="8"/>
    </row>
    <row r="5899" ht="14.25" customHeight="1">
      <c r="A5899" s="38">
        <v>1287</v>
      </c>
      <c r="B5899" s="46" t="s">
        <v>44</v>
      </c>
      <c r="C5899" s="46" t="s">
        <v>45</v>
      </c>
      <c r="D5899" s="46" t="s">
        <v>6355</v>
      </c>
      <c r="E5899" s="46" t="s">
        <v>6356</v>
      </c>
      <c r="F5899" t="s">
        <v>48</v>
      </c>
      <c r="G5899" s="46" t="s">
        <v>49</v>
      </c>
      <c r="H5899">
        <v>0.00000572796</v>
      </c>
      <c r="I5899" t="s">
        <v>37</v>
      </c>
      <c r="L5899" t="s">
        <v>50</v>
      </c>
      <c r="M5899" t="s">
        <v>39</v>
      </c>
      <c r="N5899" s="40"/>
      <c r="O5899" s="40"/>
      <c r="P5899" s="40"/>
      <c r="Q5899" s="40"/>
      <c r="R5899" s="39"/>
      <c r="S5899" s="39"/>
      <c r="T5899" s="39"/>
      <c r="U5899" s="40"/>
      <c r="V5899" s="39"/>
      <c r="W5899" s="69"/>
      <c r="Y5899" t="s">
        <v>40</v>
      </c>
      <c r="AA5899">
        <v>2014758</v>
      </c>
      <c r="AB5899" s="46" t="b">
        <v>0</v>
      </c>
      <c r="AD5899" s="8"/>
    </row>
    <row r="5900" ht="14.25" customHeight="1">
      <c r="A5900" s="38">
        <v>1287</v>
      </c>
      <c r="B5900" s="46" t="s">
        <v>44</v>
      </c>
      <c r="C5900" s="46" t="s">
        <v>45</v>
      </c>
      <c r="D5900" s="46" t="s">
        <v>6357</v>
      </c>
      <c r="E5900" s="46" t="s">
        <v>6358</v>
      </c>
      <c r="F5900" t="s">
        <v>48</v>
      </c>
      <c r="G5900" s="46" t="s">
        <v>49</v>
      </c>
      <c r="H5900">
        <v>0.000393550075</v>
      </c>
      <c r="I5900" t="s">
        <v>37</v>
      </c>
      <c r="L5900" t="s">
        <v>50</v>
      </c>
      <c r="M5900" t="s">
        <v>39</v>
      </c>
      <c r="N5900" s="40"/>
      <c r="O5900" s="40"/>
      <c r="P5900" s="40"/>
      <c r="Q5900" s="40"/>
      <c r="R5900" s="39"/>
      <c r="S5900" s="39"/>
      <c r="T5900" s="39"/>
      <c r="U5900" s="40"/>
      <c r="V5900" s="39"/>
      <c r="W5900" s="69"/>
      <c r="Y5900" t="s">
        <v>40</v>
      </c>
      <c r="AA5900">
        <v>192449</v>
      </c>
      <c r="AB5900" s="46" t="b">
        <v>0</v>
      </c>
      <c r="AD5900" s="8"/>
    </row>
    <row r="5901" ht="14.25" customHeight="1">
      <c r="A5901" s="38">
        <v>1287</v>
      </c>
      <c r="B5901" s="46" t="s">
        <v>44</v>
      </c>
      <c r="C5901" s="46" t="s">
        <v>45</v>
      </c>
      <c r="D5901" s="46" t="s">
        <v>6359</v>
      </c>
      <c r="E5901" s="46" t="s">
        <v>6360</v>
      </c>
      <c r="F5901" t="s">
        <v>48</v>
      </c>
      <c r="G5901" s="46" t="s">
        <v>49</v>
      </c>
      <c r="H5901">
        <v>0.065313055265</v>
      </c>
      <c r="I5901" t="s">
        <v>37</v>
      </c>
      <c r="L5901" t="s">
        <v>50</v>
      </c>
      <c r="M5901" t="s">
        <v>39</v>
      </c>
      <c r="N5901" s="40"/>
      <c r="O5901" s="40"/>
      <c r="P5901" s="40"/>
      <c r="Q5901" s="40"/>
      <c r="R5901" s="39"/>
      <c r="S5901" s="39"/>
      <c r="T5901" s="39"/>
      <c r="U5901" s="40"/>
      <c r="V5901" s="39"/>
      <c r="W5901" s="69"/>
      <c r="Y5901" t="s">
        <v>40</v>
      </c>
      <c r="AA5901">
        <v>225603</v>
      </c>
      <c r="AB5901" s="46" t="b">
        <v>0</v>
      </c>
      <c r="AD5901" s="8"/>
    </row>
    <row r="5902" ht="14.25" customHeight="1">
      <c r="A5902" s="38">
        <v>1287</v>
      </c>
      <c r="B5902" s="46" t="s">
        <v>44</v>
      </c>
      <c r="C5902" s="46" t="s">
        <v>45</v>
      </c>
      <c r="D5902" s="46" t="s">
        <v>6361</v>
      </c>
      <c r="E5902" s="46" t="s">
        <v>6362</v>
      </c>
      <c r="F5902" t="s">
        <v>48</v>
      </c>
      <c r="G5902" s="46" t="s">
        <v>49</v>
      </c>
      <c r="H5902">
        <v>0.000465586094</v>
      </c>
      <c r="I5902" t="s">
        <v>37</v>
      </c>
      <c r="L5902" t="s">
        <v>50</v>
      </c>
      <c r="M5902" t="s">
        <v>39</v>
      </c>
      <c r="N5902" s="40"/>
      <c r="O5902" s="40"/>
      <c r="P5902" s="40"/>
      <c r="Q5902" s="40"/>
      <c r="R5902" s="39"/>
      <c r="S5902" s="39"/>
      <c r="T5902" s="39"/>
      <c r="U5902" s="40"/>
      <c r="V5902" s="39"/>
      <c r="W5902" s="69"/>
      <c r="Y5902" t="s">
        <v>40</v>
      </c>
      <c r="AA5902">
        <v>221945</v>
      </c>
      <c r="AB5902" s="46" t="b">
        <v>0</v>
      </c>
      <c r="AD5902" s="8"/>
    </row>
    <row r="5903" ht="14.25" customHeight="1">
      <c r="A5903" s="38">
        <v>1287</v>
      </c>
      <c r="B5903" s="46" t="s">
        <v>53</v>
      </c>
      <c r="C5903" s="46" t="s">
        <v>45</v>
      </c>
      <c r="D5903" s="46" t="s">
        <v>6363</v>
      </c>
      <c r="E5903" s="46" t="s">
        <v>6364</v>
      </c>
      <c r="F5903" t="s">
        <v>48</v>
      </c>
      <c r="G5903" s="46" t="s">
        <v>49</v>
      </c>
      <c r="H5903">
        <v>0.00002630268</v>
      </c>
      <c r="I5903" t="s">
        <v>37</v>
      </c>
      <c r="L5903" t="s">
        <v>50</v>
      </c>
      <c r="M5903" t="s">
        <v>39</v>
      </c>
      <c r="N5903" s="40"/>
      <c r="O5903" s="40"/>
      <c r="P5903" s="40"/>
      <c r="Q5903" s="40"/>
      <c r="R5903" s="39"/>
      <c r="S5903" s="39"/>
      <c r="T5903" s="39"/>
      <c r="U5903" s="40"/>
      <c r="V5903" s="39"/>
      <c r="W5903" s="69"/>
      <c r="Y5903" t="s">
        <v>40</v>
      </c>
      <c r="AA5903">
        <v>10469226</v>
      </c>
      <c r="AB5903" s="46" t="b">
        <v>0</v>
      </c>
      <c r="AD5903" s="8"/>
    </row>
    <row r="5904" ht="14.25" customHeight="1">
      <c r="A5904" s="38">
        <v>1287</v>
      </c>
      <c r="B5904" s="46" t="s">
        <v>44</v>
      </c>
      <c r="C5904" s="46" t="s">
        <v>45</v>
      </c>
      <c r="D5904" s="46" t="s">
        <v>6365</v>
      </c>
      <c r="E5904" s="46" t="s">
        <v>6366</v>
      </c>
      <c r="F5904" t="s">
        <v>48</v>
      </c>
      <c r="G5904" s="46" t="s">
        <v>49</v>
      </c>
      <c r="H5904">
        <v>0.000043752211</v>
      </c>
      <c r="I5904" t="s">
        <v>37</v>
      </c>
      <c r="L5904" t="s">
        <v>50</v>
      </c>
      <c r="M5904" t="s">
        <v>39</v>
      </c>
      <c r="N5904" s="40"/>
      <c r="O5904" s="40"/>
      <c r="P5904" s="40"/>
      <c r="Q5904" s="40"/>
      <c r="R5904" s="39"/>
      <c r="S5904" s="39"/>
      <c r="T5904" s="39"/>
      <c r="U5904" s="40"/>
      <c r="V5904" s="39"/>
      <c r="W5904" s="69"/>
      <c r="Y5904" t="s">
        <v>40</v>
      </c>
      <c r="AA5904">
        <v>10441817</v>
      </c>
      <c r="AB5904" s="46" t="b">
        <v>0</v>
      </c>
      <c r="AD5904" s="8"/>
    </row>
    <row r="5905" ht="14.25" customHeight="1">
      <c r="A5905" s="38">
        <v>1287</v>
      </c>
      <c r="B5905" s="46" t="s">
        <v>44</v>
      </c>
      <c r="C5905" s="46" t="s">
        <v>45</v>
      </c>
      <c r="D5905" s="46" t="s">
        <v>6367</v>
      </c>
      <c r="E5905" s="46" t="s">
        <v>6368</v>
      </c>
      <c r="F5905" t="s">
        <v>48</v>
      </c>
      <c r="G5905" s="46" t="s">
        <v>49</v>
      </c>
      <c r="H5905">
        <v>0.013803842646</v>
      </c>
      <c r="I5905" t="s">
        <v>37</v>
      </c>
      <c r="L5905" t="s">
        <v>50</v>
      </c>
      <c r="M5905" t="s">
        <v>39</v>
      </c>
      <c r="N5905" s="40"/>
      <c r="O5905" s="40"/>
      <c r="P5905" s="40"/>
      <c r="Q5905" s="40"/>
      <c r="R5905" s="39"/>
      <c r="S5905" s="39"/>
      <c r="T5905" s="39"/>
      <c r="U5905" s="40"/>
      <c r="V5905" s="39"/>
      <c r="W5905" s="69"/>
      <c r="Y5905" t="s">
        <v>40</v>
      </c>
      <c r="AA5905">
        <v>522107</v>
      </c>
      <c r="AB5905" s="46" t="b">
        <v>0</v>
      </c>
      <c r="AD5905" s="8"/>
    </row>
    <row r="5906" ht="14.25" customHeight="1">
      <c r="A5906" s="38">
        <v>1287</v>
      </c>
      <c r="B5906" s="46" t="s">
        <v>44</v>
      </c>
      <c r="C5906" s="46" t="s">
        <v>45</v>
      </c>
      <c r="D5906" s="46" t="s">
        <v>6369</v>
      </c>
      <c r="E5906" s="46" t="s">
        <v>6370</v>
      </c>
      <c r="F5906" t="s">
        <v>48</v>
      </c>
      <c r="G5906" s="46" t="s">
        <v>49</v>
      </c>
      <c r="H5906">
        <v>0.055462571296</v>
      </c>
      <c r="I5906" t="s">
        <v>37</v>
      </c>
      <c r="L5906" t="s">
        <v>50</v>
      </c>
      <c r="M5906" t="s">
        <v>39</v>
      </c>
      <c r="N5906" s="40"/>
      <c r="O5906" s="40"/>
      <c r="P5906" s="40"/>
      <c r="Q5906" s="40"/>
      <c r="R5906" s="39"/>
      <c r="S5906" s="39"/>
      <c r="T5906" s="39"/>
      <c r="U5906" s="40"/>
      <c r="V5906" s="39"/>
      <c r="W5906" s="69"/>
      <c r="Y5906" t="s">
        <v>40</v>
      </c>
      <c r="AA5906">
        <v>12508</v>
      </c>
      <c r="AB5906" s="46" t="b">
        <v>0</v>
      </c>
      <c r="AD5906" s="8"/>
    </row>
    <row r="5907" ht="14.25" customHeight="1">
      <c r="A5907" s="38">
        <v>1287</v>
      </c>
      <c r="B5907" s="46" t="s">
        <v>44</v>
      </c>
      <c r="C5907" s="46" t="s">
        <v>45</v>
      </c>
      <c r="D5907" s="46" t="s">
        <v>6371</v>
      </c>
      <c r="E5907" s="46" t="s">
        <v>6372</v>
      </c>
      <c r="F5907" t="s">
        <v>48</v>
      </c>
      <c r="G5907" s="46" t="s">
        <v>49</v>
      </c>
      <c r="H5907">
        <v>0.01807174126</v>
      </c>
      <c r="I5907" t="s">
        <v>37</v>
      </c>
      <c r="L5907" s="46" t="str">
        <f>((I5907&amp;A5907)&amp;"-")&amp;B5907</f>
        <v>REF1287-Wang 99 - S3</v>
      </c>
      <c r="M5907" t="s">
        <v>39</v>
      </c>
      <c r="N5907" s="40"/>
      <c r="O5907" s="40"/>
      <c r="P5907" s="40"/>
      <c r="Q5907" s="40"/>
      <c r="R5907" s="39"/>
      <c r="S5907" s="39"/>
      <c r="T5907" s="39"/>
      <c r="U5907" s="40"/>
      <c r="V5907" s="39"/>
      <c r="W5907" s="69"/>
      <c r="Y5907" t="s">
        <v>40</v>
      </c>
      <c r="AA5907">
        <v>21393569</v>
      </c>
      <c r="AB5907" s="46" t="b">
        <v>0</v>
      </c>
      <c r="AD5907" s="8"/>
    </row>
    <row r="5908" ht="14.25" customHeight="1">
      <c r="A5908" s="38">
        <v>1287</v>
      </c>
      <c r="B5908" s="46" t="s">
        <v>44</v>
      </c>
      <c r="C5908" s="46" t="s">
        <v>45</v>
      </c>
      <c r="D5908" s="46" t="s">
        <v>6373</v>
      </c>
      <c r="E5908" s="46" t="s">
        <v>6374</v>
      </c>
      <c r="F5908" t="s">
        <v>48</v>
      </c>
      <c r="G5908" s="46" t="s">
        <v>49</v>
      </c>
      <c r="H5908">
        <v>4.487453899331</v>
      </c>
      <c r="I5908" t="s">
        <v>37</v>
      </c>
      <c r="L5908" t="s">
        <v>50</v>
      </c>
      <c r="M5908" t="s">
        <v>39</v>
      </c>
      <c r="N5908" s="40"/>
      <c r="O5908" s="40"/>
      <c r="P5908" s="40"/>
      <c r="Q5908" s="40"/>
      <c r="R5908" s="39"/>
      <c r="S5908" s="39"/>
      <c r="T5908" s="39"/>
      <c r="U5908" s="40"/>
      <c r="V5908" s="39"/>
      <c r="W5908" s="69"/>
      <c r="Y5908" t="s">
        <v>40</v>
      </c>
      <c r="AA5908">
        <v>11370604</v>
      </c>
      <c r="AB5908" s="46" t="b">
        <v>0</v>
      </c>
      <c r="AD5908" s="8"/>
    </row>
    <row r="5909" ht="14.25" customHeight="1">
      <c r="A5909" s="38">
        <v>1287</v>
      </c>
      <c r="B5909" s="46" t="s">
        <v>44</v>
      </c>
      <c r="C5909" s="46" t="s">
        <v>45</v>
      </c>
      <c r="D5909" s="46" t="s">
        <v>6375</v>
      </c>
      <c r="E5909" s="46" t="s">
        <v>6376</v>
      </c>
      <c r="F5909" t="s">
        <v>48</v>
      </c>
      <c r="G5909" s="46" t="s">
        <v>49</v>
      </c>
      <c r="H5909">
        <v>0.000408319386</v>
      </c>
      <c r="I5909" t="s">
        <v>37</v>
      </c>
      <c r="L5909" t="s">
        <v>50</v>
      </c>
      <c r="M5909" t="s">
        <v>39</v>
      </c>
      <c r="N5909" s="40"/>
      <c r="O5909" s="40"/>
      <c r="P5909" s="40"/>
      <c r="Q5909" s="40"/>
      <c r="R5909" s="39"/>
      <c r="S5909" s="39"/>
      <c r="T5909" s="39"/>
      <c r="U5909" s="40"/>
      <c r="V5909" s="39"/>
      <c r="W5909" s="69"/>
      <c r="Y5909" t="s">
        <v>40</v>
      </c>
      <c r="AA5909">
        <v>3965604</v>
      </c>
      <c r="AB5909" s="46" t="b">
        <v>0</v>
      </c>
      <c r="AD5909" s="8"/>
    </row>
    <row r="5910" ht="14.25" customHeight="1">
      <c r="A5910" s="38">
        <v>1287</v>
      </c>
      <c r="B5910" s="46" t="s">
        <v>44</v>
      </c>
      <c r="C5910" s="46" t="s">
        <v>45</v>
      </c>
      <c r="D5910" s="46" t="s">
        <v>6377</v>
      </c>
      <c r="E5910" s="46" t="s">
        <v>6378</v>
      </c>
      <c r="F5910" t="s">
        <v>48</v>
      </c>
      <c r="G5910" s="46" t="s">
        <v>49</v>
      </c>
      <c r="H5910">
        <v>0.000598411595</v>
      </c>
      <c r="I5910" t="s">
        <v>37</v>
      </c>
      <c r="L5910" t="s">
        <v>50</v>
      </c>
      <c r="M5910" t="s">
        <v>39</v>
      </c>
      <c r="N5910" s="40"/>
      <c r="O5910" s="40"/>
      <c r="P5910" s="40"/>
      <c r="Q5910" s="40"/>
      <c r="R5910" s="39"/>
      <c r="S5910" s="39"/>
      <c r="T5910" s="39"/>
      <c r="U5910" s="40"/>
      <c r="V5910" s="39"/>
      <c r="W5910" s="69"/>
      <c r="Y5910" t="s">
        <v>40</v>
      </c>
      <c r="AA5910">
        <v>10468840</v>
      </c>
      <c r="AB5910" s="46" t="b">
        <v>0</v>
      </c>
      <c r="AD5910" s="8"/>
    </row>
    <row r="5911" ht="14.25" customHeight="1">
      <c r="A5911" s="38">
        <v>1287</v>
      </c>
      <c r="B5911" s="46" t="s">
        <v>44</v>
      </c>
      <c r="C5911" s="46" t="s">
        <v>45</v>
      </c>
      <c r="D5911" s="46" t="s">
        <v>6379</v>
      </c>
      <c r="E5911" s="46" t="s">
        <v>6380</v>
      </c>
      <c r="F5911" t="s">
        <v>48</v>
      </c>
      <c r="G5911" s="46" t="s">
        <v>49</v>
      </c>
      <c r="H5911">
        <v>0.002393315756</v>
      </c>
      <c r="I5911" t="s">
        <v>37</v>
      </c>
      <c r="L5911" t="s">
        <v>50</v>
      </c>
      <c r="M5911" t="s">
        <v>39</v>
      </c>
      <c r="N5911" s="40"/>
      <c r="O5911" s="40"/>
      <c r="P5911" s="40"/>
      <c r="Q5911" s="40"/>
      <c r="R5911" s="39"/>
      <c r="S5911" s="39"/>
      <c r="T5911" s="39"/>
      <c r="U5911" s="40"/>
      <c r="V5911" s="39"/>
      <c r="W5911" s="69"/>
      <c r="Y5911" t="s">
        <v>40</v>
      </c>
      <c r="AA5911">
        <v>121141</v>
      </c>
      <c r="AB5911" s="46" t="b">
        <v>0</v>
      </c>
      <c r="AD5911" s="8"/>
    </row>
    <row r="5912" ht="14.25" customHeight="1">
      <c r="A5912" s="38">
        <v>1287</v>
      </c>
      <c r="B5912" s="46" t="s">
        <v>44</v>
      </c>
      <c r="C5912" s="46" t="s">
        <v>45</v>
      </c>
      <c r="D5912" s="46" t="s">
        <v>6381</v>
      </c>
      <c r="E5912" s="46" t="s">
        <v>6382</v>
      </c>
      <c r="F5912" t="s">
        <v>48</v>
      </c>
      <c r="G5912" s="46" t="s">
        <v>49</v>
      </c>
      <c r="H5912">
        <v>0.016292960326</v>
      </c>
      <c r="I5912" t="s">
        <v>37</v>
      </c>
      <c r="L5912" t="s">
        <v>50</v>
      </c>
      <c r="M5912" t="s">
        <v>39</v>
      </c>
      <c r="N5912" s="40"/>
      <c r="O5912" s="40"/>
      <c r="P5912" s="40"/>
      <c r="Q5912" s="40"/>
      <c r="R5912" s="39"/>
      <c r="S5912" s="39"/>
      <c r="T5912" s="39"/>
      <c r="U5912" s="40"/>
      <c r="V5912" s="39"/>
      <c r="W5912" s="69"/>
      <c r="Y5912" t="s">
        <v>40</v>
      </c>
      <c r="AA5912">
        <v>1752651</v>
      </c>
      <c r="AB5912" s="46" t="b">
        <v>0</v>
      </c>
      <c r="AD5912" s="8"/>
    </row>
    <row r="5913" ht="14.25" customHeight="1">
      <c r="A5913" s="38">
        <v>1287</v>
      </c>
      <c r="B5913" s="46" t="s">
        <v>44</v>
      </c>
      <c r="C5913" s="46" t="s">
        <v>45</v>
      </c>
      <c r="D5913" s="46" t="s">
        <v>6383</v>
      </c>
      <c r="E5913" s="46" t="s">
        <v>6384</v>
      </c>
      <c r="F5913" t="s">
        <v>48</v>
      </c>
      <c r="G5913" s="46" t="s">
        <v>49</v>
      </c>
      <c r="H5913">
        <v>0.279254384124</v>
      </c>
      <c r="I5913" t="s">
        <v>37</v>
      </c>
      <c r="L5913" s="46" t="str">
        <f>((I5913&amp;A5913)&amp;"-")&amp;B5913</f>
        <v>REF1287-Wang 99 - S3</v>
      </c>
      <c r="M5913" t="s">
        <v>39</v>
      </c>
      <c r="N5913" s="40"/>
      <c r="O5913" s="40"/>
      <c r="P5913" s="40"/>
      <c r="Q5913" s="40"/>
      <c r="R5913" s="39"/>
      <c r="S5913" s="39"/>
      <c r="T5913" s="39"/>
      <c r="U5913" s="40"/>
      <c r="V5913" s="39"/>
      <c r="W5913" s="69"/>
      <c r="Y5913" t="s">
        <v>40</v>
      </c>
      <c r="AA5913">
        <v>28295042</v>
      </c>
      <c r="AB5913" s="46" t="b">
        <v>0</v>
      </c>
      <c r="AD5913" s="8"/>
    </row>
    <row r="5914" ht="14.25" customHeight="1">
      <c r="A5914" s="38">
        <v>1287</v>
      </c>
      <c r="B5914" s="46" t="s">
        <v>44</v>
      </c>
      <c r="C5914" s="46" t="s">
        <v>45</v>
      </c>
      <c r="D5914" s="46" t="s">
        <v>6385</v>
      </c>
      <c r="E5914" s="46" t="s">
        <v>6386</v>
      </c>
      <c r="F5914" t="s">
        <v>48</v>
      </c>
      <c r="G5914" s="46" t="s">
        <v>49</v>
      </c>
      <c r="H5914">
        <v>0.000322106879</v>
      </c>
      <c r="I5914" t="s">
        <v>37</v>
      </c>
      <c r="L5914" t="s">
        <v>50</v>
      </c>
      <c r="M5914" t="s">
        <v>39</v>
      </c>
      <c r="N5914" s="40"/>
      <c r="O5914" s="40"/>
      <c r="P5914" s="40"/>
      <c r="Q5914" s="40"/>
      <c r="R5914" s="39"/>
      <c r="S5914" s="39"/>
      <c r="T5914" s="39"/>
      <c r="U5914" s="40"/>
      <c r="V5914" s="39"/>
      <c r="W5914" s="69"/>
      <c r="Y5914" t="s">
        <v>40</v>
      </c>
      <c r="AA5914">
        <v>9395092</v>
      </c>
      <c r="AB5914" s="46" t="b">
        <v>0</v>
      </c>
      <c r="AD5914" s="8"/>
    </row>
    <row r="5915" ht="14.25" customHeight="1">
      <c r="A5915" s="38">
        <v>1049</v>
      </c>
      <c r="B5915" s="46" t="s">
        <v>922</v>
      </c>
      <c r="C5915" s="46" t="s">
        <v>923</v>
      </c>
      <c r="D5915" s="11" t="s">
        <v>6387</v>
      </c>
      <c r="E5915" s="46" t="s">
        <v>6388</v>
      </c>
      <c r="F5915" s="7" t="s">
        <v>924</v>
      </c>
      <c r="G5915" s="7" t="s">
        <v>925</v>
      </c>
      <c r="H5915">
        <v>1.7458221529205</v>
      </c>
      <c r="I5915" t="s">
        <v>37</v>
      </c>
      <c r="K5915" s="47" t="s">
        <v>43</v>
      </c>
      <c r="L5915" s="47" t="s">
        <v>926</v>
      </c>
      <c r="M5915" t="s">
        <v>39</v>
      </c>
      <c r="N5915" s="71"/>
      <c r="O5915" s="71"/>
      <c r="P5915" s="71"/>
      <c r="Q5915" s="71"/>
      <c r="R5915" s="29"/>
      <c r="S5915" s="29"/>
      <c r="T5915" s="29"/>
      <c r="U5915" s="71"/>
      <c r="V5915" s="29"/>
      <c r="W5915" s="60"/>
      <c r="Y5915" t="s">
        <v>40</v>
      </c>
      <c r="AA5915" s="21">
        <v>13846749</v>
      </c>
      <c r="AB5915" t="b">
        <f>if((W5915=""),false,true)</f>
        <v>0</v>
      </c>
      <c r="AD5915" s="37"/>
    </row>
    <row r="5916" ht="14.25" customHeight="1">
      <c r="A5916" s="38">
        <v>1049</v>
      </c>
      <c r="B5916" s="46" t="s">
        <v>922</v>
      </c>
      <c r="C5916" s="46" t="s">
        <v>923</v>
      </c>
      <c r="D5916" s="11" t="s">
        <v>6387</v>
      </c>
      <c r="E5916" s="46" t="s">
        <v>6388</v>
      </c>
      <c r="F5916" s="7" t="s">
        <v>927</v>
      </c>
      <c r="G5916" s="7" t="s">
        <v>928</v>
      </c>
      <c r="H5916">
        <v>0.037757219092542</v>
      </c>
      <c r="I5916" t="s">
        <v>37</v>
      </c>
      <c r="K5916" s="47" t="s">
        <v>43</v>
      </c>
      <c r="L5916" s="47" t="s">
        <v>926</v>
      </c>
      <c r="M5916" t="s">
        <v>39</v>
      </c>
      <c r="N5916" s="71"/>
      <c r="O5916" s="71"/>
      <c r="P5916" s="71"/>
      <c r="Q5916" s="71"/>
      <c r="R5916" s="29"/>
      <c r="S5916" s="29"/>
      <c r="T5916" s="29"/>
      <c r="U5916" s="71"/>
      <c r="V5916" s="29"/>
      <c r="W5916" s="60"/>
      <c r="Y5916" t="s">
        <v>40</v>
      </c>
      <c r="AA5916">
        <v>13846749</v>
      </c>
      <c r="AB5916" t="b">
        <f>if((W5916=""),false,true)</f>
        <v>0</v>
      </c>
      <c r="AD5916" s="37"/>
    </row>
    <row r="5917" ht="14.25" customHeight="1">
      <c r="A5917" s="38">
        <v>1049</v>
      </c>
      <c r="B5917" s="46" t="s">
        <v>922</v>
      </c>
      <c r="C5917" s="46" t="s">
        <v>923</v>
      </c>
      <c r="D5917" s="11" t="s">
        <v>6387</v>
      </c>
      <c r="E5917" s="46" t="s">
        <v>6388</v>
      </c>
      <c r="F5917" s="7" t="s">
        <v>929</v>
      </c>
      <c r="G5917" s="7" t="s">
        <v>928</v>
      </c>
      <c r="H5917">
        <v>0.33496543915783</v>
      </c>
      <c r="I5917" t="s">
        <v>37</v>
      </c>
      <c r="K5917" s="47" t="s">
        <v>43</v>
      </c>
      <c r="L5917" s="47" t="s">
        <v>926</v>
      </c>
      <c r="M5917" t="s">
        <v>39</v>
      </c>
      <c r="N5917" s="71"/>
      <c r="O5917" s="71"/>
      <c r="P5917" s="71"/>
      <c r="Q5917" s="71"/>
      <c r="R5917" s="29"/>
      <c r="S5917" s="29"/>
      <c r="T5917" s="29"/>
      <c r="U5917" s="71"/>
      <c r="V5917" s="29"/>
      <c r="W5917" s="60"/>
      <c r="Y5917" t="s">
        <v>40</v>
      </c>
      <c r="AA5917">
        <v>13846749</v>
      </c>
      <c r="AB5917" t="b">
        <f>if((W5917=""),false,true)</f>
        <v>0</v>
      </c>
      <c r="AD5917" s="37"/>
    </row>
    <row r="5918" ht="14.25" customHeight="1">
      <c r="A5918" s="38">
        <v>1049</v>
      </c>
      <c r="B5918" s="46" t="s">
        <v>922</v>
      </c>
      <c r="C5918" s="46" t="s">
        <v>923</v>
      </c>
      <c r="D5918" s="11" t="s">
        <v>6387</v>
      </c>
      <c r="E5918" s="46" t="s">
        <v>6388</v>
      </c>
      <c r="F5918" s="7" t="s">
        <v>930</v>
      </c>
      <c r="G5918" s="7" t="s">
        <v>928</v>
      </c>
      <c r="H5918">
        <v>1.82389570231964</v>
      </c>
      <c r="I5918" t="s">
        <v>37</v>
      </c>
      <c r="K5918" s="47" t="s">
        <v>43</v>
      </c>
      <c r="L5918" s="47" t="s">
        <v>926</v>
      </c>
      <c r="M5918" t="s">
        <v>39</v>
      </c>
      <c r="N5918" s="71"/>
      <c r="O5918" s="71"/>
      <c r="P5918" s="71"/>
      <c r="Q5918" s="71"/>
      <c r="R5918" s="29"/>
      <c r="S5918" s="29"/>
      <c r="T5918" s="29"/>
      <c r="U5918" s="71"/>
      <c r="V5918" s="29"/>
      <c r="W5918" s="60"/>
      <c r="Y5918" t="s">
        <v>40</v>
      </c>
      <c r="AA5918">
        <v>13846749</v>
      </c>
      <c r="AB5918" t="b">
        <f>if((W5918=""),false,true)</f>
        <v>0</v>
      </c>
      <c r="AD5918" s="37"/>
    </row>
    <row r="5919" ht="14.25" customHeight="1">
      <c r="A5919" s="38">
        <v>1049</v>
      </c>
      <c r="B5919" s="46" t="s">
        <v>922</v>
      </c>
      <c r="C5919" s="46" t="s">
        <v>923</v>
      </c>
      <c r="D5919" s="11" t="s">
        <v>6387</v>
      </c>
      <c r="E5919" s="46" t="s">
        <v>6388</v>
      </c>
      <c r="F5919" s="11" t="s">
        <v>48</v>
      </c>
      <c r="G5919" s="11" t="s">
        <v>49</v>
      </c>
      <c r="H5919">
        <v>0.005116818355403</v>
      </c>
      <c r="I5919" t="s">
        <v>37</v>
      </c>
      <c r="K5919" s="47" t="s">
        <v>43</v>
      </c>
      <c r="L5919" s="47" t="s">
        <v>926</v>
      </c>
      <c r="M5919" t="s">
        <v>39</v>
      </c>
      <c r="N5919" s="71"/>
      <c r="O5919" s="71"/>
      <c r="P5919" s="71"/>
      <c r="Q5919" s="71"/>
      <c r="R5919" s="29"/>
      <c r="S5919" s="29"/>
      <c r="T5919" s="29"/>
      <c r="U5919" s="71"/>
      <c r="V5919" s="29"/>
      <c r="W5919" s="60"/>
      <c r="Y5919" t="s">
        <v>40</v>
      </c>
      <c r="AA5919">
        <v>13846749</v>
      </c>
      <c r="AB5919" t="b">
        <f>if((W5919=""),false,true)</f>
        <v>0</v>
      </c>
      <c r="AD5919" s="37"/>
    </row>
    <row r="5920" ht="14.25" customHeight="1">
      <c r="A5920" s="38">
        <v>1097</v>
      </c>
      <c r="B5920" s="46" t="s">
        <v>6389</v>
      </c>
      <c r="C5920" s="46" t="s">
        <v>1115</v>
      </c>
      <c r="D5920" s="11" t="s">
        <v>6387</v>
      </c>
      <c r="E5920" s="46" t="s">
        <v>6388</v>
      </c>
      <c r="F5920" s="7" t="s">
        <v>485</v>
      </c>
      <c r="G5920" s="7" t="s">
        <v>665</v>
      </c>
      <c r="H5920">
        <v>1.7633396680379</v>
      </c>
      <c r="I5920" t="s">
        <v>37</v>
      </c>
      <c r="K5920" s="47"/>
      <c r="L5920" s="47" t="s">
        <v>5350</v>
      </c>
      <c r="M5920" t="s">
        <v>39</v>
      </c>
      <c r="N5920" s="71"/>
      <c r="O5920" s="71"/>
      <c r="P5920" s="71"/>
      <c r="Q5920" s="71"/>
      <c r="R5920" s="29"/>
      <c r="S5920" s="29"/>
      <c r="T5920" s="29"/>
      <c r="U5920" s="71"/>
      <c r="V5920" s="29"/>
      <c r="W5920" s="60"/>
      <c r="Y5920" t="s">
        <v>40</v>
      </c>
      <c r="AA5920">
        <v>13846749</v>
      </c>
      <c r="AB5920" t="b">
        <f>if((W5920=""),false,true)</f>
        <v>0</v>
      </c>
      <c r="AD5920" s="37"/>
    </row>
    <row r="5921" ht="14.25" customHeight="1">
      <c r="A5921" s="38">
        <v>1097</v>
      </c>
      <c r="B5921" s="46" t="s">
        <v>6389</v>
      </c>
      <c r="C5921" s="46" t="s">
        <v>1115</v>
      </c>
      <c r="D5921" s="11" t="s">
        <v>6387</v>
      </c>
      <c r="E5921" s="46" t="s">
        <v>6388</v>
      </c>
      <c r="F5921" s="7" t="s">
        <v>547</v>
      </c>
      <c r="G5921" s="7" t="s">
        <v>548</v>
      </c>
      <c r="H5921">
        <v>0.62026120284673</v>
      </c>
      <c r="I5921" t="s">
        <v>37</v>
      </c>
      <c r="K5921" s="47"/>
      <c r="L5921" s="47" t="s">
        <v>5350</v>
      </c>
      <c r="M5921" t="s">
        <v>39</v>
      </c>
      <c r="N5921" s="71"/>
      <c r="O5921" s="71"/>
      <c r="P5921" s="71"/>
      <c r="Q5921" s="71"/>
      <c r="R5921" s="29"/>
      <c r="S5921" s="29"/>
      <c r="T5921" s="29"/>
      <c r="U5921" s="71"/>
      <c r="V5921" s="29"/>
      <c r="W5921" s="60"/>
      <c r="Y5921" t="s">
        <v>40</v>
      </c>
      <c r="AA5921">
        <v>13846749</v>
      </c>
      <c r="AB5921" t="b">
        <f>if((W5921=""),false,true)</f>
        <v>0</v>
      </c>
      <c r="AD5921" s="37"/>
    </row>
    <row r="5922" ht="14.25" customHeight="1">
      <c r="A5922" s="38">
        <v>1097</v>
      </c>
      <c r="B5922" s="46" t="s">
        <v>6389</v>
      </c>
      <c r="C5922" s="46" t="s">
        <v>1115</v>
      </c>
      <c r="D5922" s="11" t="s">
        <v>6387</v>
      </c>
      <c r="E5922" s="46" t="s">
        <v>6388</v>
      </c>
      <c r="F5922" s="7" t="s">
        <v>598</v>
      </c>
      <c r="G5922" s="7" t="s">
        <v>599</v>
      </c>
      <c r="H5922">
        <v>1.4739588138543</v>
      </c>
      <c r="I5922" t="s">
        <v>37</v>
      </c>
      <c r="K5922" s="47"/>
      <c r="L5922" s="47" t="s">
        <v>5350</v>
      </c>
      <c r="M5922" t="s">
        <v>39</v>
      </c>
      <c r="N5922" s="71"/>
      <c r="O5922" s="71"/>
      <c r="P5922" s="71"/>
      <c r="Q5922" s="71"/>
      <c r="R5922" s="29"/>
      <c r="S5922" s="29"/>
      <c r="T5922" s="29"/>
      <c r="U5922" s="71"/>
      <c r="V5922" s="29"/>
      <c r="W5922" s="60"/>
      <c r="Y5922" t="s">
        <v>40</v>
      </c>
      <c r="AA5922">
        <v>13846749</v>
      </c>
      <c r="AB5922" t="b">
        <f>if((W5922=""),false,true)</f>
        <v>0</v>
      </c>
      <c r="AD5922" s="37"/>
    </row>
    <row r="5923" ht="14.25" customHeight="1">
      <c r="A5923" s="38">
        <v>1097</v>
      </c>
      <c r="B5923" s="46" t="s">
        <v>6389</v>
      </c>
      <c r="C5923" s="46" t="s">
        <v>1115</v>
      </c>
      <c r="D5923" s="11" t="s">
        <v>6387</v>
      </c>
      <c r="E5923" s="46" t="s">
        <v>6388</v>
      </c>
      <c r="F5923" s="7" t="s">
        <v>35</v>
      </c>
      <c r="G5923" s="7" t="s">
        <v>36</v>
      </c>
      <c r="H5923">
        <v>1.0033813432877</v>
      </c>
      <c r="I5923" t="s">
        <v>37</v>
      </c>
      <c r="K5923" s="47"/>
      <c r="L5923" s="47" t="s">
        <v>5350</v>
      </c>
      <c r="M5923" t="s">
        <v>39</v>
      </c>
      <c r="N5923" s="71"/>
      <c r="O5923" s="71"/>
      <c r="P5923" s="71"/>
      <c r="Q5923" s="71"/>
      <c r="R5923" s="29"/>
      <c r="S5923" s="29"/>
      <c r="T5923" s="29"/>
      <c r="U5923" s="71"/>
      <c r="V5923" s="29"/>
      <c r="W5923" s="60"/>
      <c r="Y5923" t="s">
        <v>40</v>
      </c>
      <c r="AA5923">
        <v>13846749</v>
      </c>
      <c r="AB5923" t="b">
        <f>if((W5923=""),false,true)</f>
        <v>0</v>
      </c>
      <c r="AD5923" s="37"/>
    </row>
    <row r="5924" ht="14.25" customHeight="1">
      <c r="A5924" s="38">
        <v>1097</v>
      </c>
      <c r="B5924" s="46" t="s">
        <v>6389</v>
      </c>
      <c r="C5924" s="46" t="s">
        <v>1115</v>
      </c>
      <c r="D5924" s="11" t="s">
        <v>6387</v>
      </c>
      <c r="E5924" s="46" t="s">
        <v>6388</v>
      </c>
      <c r="F5924" s="7" t="s">
        <v>669</v>
      </c>
      <c r="G5924" s="7" t="s">
        <v>670</v>
      </c>
      <c r="H5924">
        <v>1.6126635027773</v>
      </c>
      <c r="I5924" t="s">
        <v>37</v>
      </c>
      <c r="K5924" s="47"/>
      <c r="L5924" s="47" t="s">
        <v>5350</v>
      </c>
      <c r="M5924" t="s">
        <v>39</v>
      </c>
      <c r="N5924" s="71"/>
      <c r="O5924" s="71"/>
      <c r="P5924" s="71"/>
      <c r="Q5924" s="71"/>
      <c r="R5924" s="29"/>
      <c r="S5924" s="29"/>
      <c r="T5924" s="29"/>
      <c r="U5924" s="71"/>
      <c r="V5924" s="29"/>
      <c r="W5924" s="60"/>
      <c r="Y5924" t="s">
        <v>40</v>
      </c>
      <c r="AA5924">
        <v>13846749</v>
      </c>
      <c r="AB5924" t="b">
        <f>if((W5924=""),false,true)</f>
        <v>0</v>
      </c>
      <c r="AD5924" s="37"/>
    </row>
    <row r="5925" ht="14.25" customHeight="1">
      <c r="A5925" s="38">
        <v>1097</v>
      </c>
      <c r="B5925" s="46" t="s">
        <v>6389</v>
      </c>
      <c r="C5925" s="46" t="s">
        <v>1115</v>
      </c>
      <c r="D5925" s="11" t="s">
        <v>6387</v>
      </c>
      <c r="E5925" s="46" t="s">
        <v>6388</v>
      </c>
      <c r="F5925" s="7" t="s">
        <v>580</v>
      </c>
      <c r="G5925" s="7" t="s">
        <v>581</v>
      </c>
      <c r="H5925">
        <v>2.0166954605794</v>
      </c>
      <c r="I5925" t="s">
        <v>37</v>
      </c>
      <c r="K5925" s="47"/>
      <c r="L5925" s="47" t="s">
        <v>5350</v>
      </c>
      <c r="M5925" t="s">
        <v>39</v>
      </c>
      <c r="N5925" s="71"/>
      <c r="O5925" s="71"/>
      <c r="P5925" s="71"/>
      <c r="Q5925" s="71"/>
      <c r="R5925" s="29"/>
      <c r="S5925" s="29"/>
      <c r="T5925" s="29"/>
      <c r="U5925" s="71"/>
      <c r="V5925" s="29"/>
      <c r="W5925" s="60"/>
      <c r="Y5925" t="s">
        <v>40</v>
      </c>
      <c r="AA5925">
        <v>13846749</v>
      </c>
      <c r="AB5925" t="b">
        <f>if((W5925=""),false,true)</f>
        <v>0</v>
      </c>
      <c r="AD5925" s="37"/>
    </row>
    <row r="5926" ht="14.25" customHeight="1">
      <c r="A5926" s="38">
        <v>1097</v>
      </c>
      <c r="B5926" s="46" t="s">
        <v>6389</v>
      </c>
      <c r="C5926" s="46" t="s">
        <v>1115</v>
      </c>
      <c r="D5926" s="11" t="s">
        <v>6387</v>
      </c>
      <c r="E5926" s="46" t="s">
        <v>6388</v>
      </c>
      <c r="F5926" s="7" t="s">
        <v>429</v>
      </c>
      <c r="G5926" s="7" t="s">
        <v>590</v>
      </c>
      <c r="H5926">
        <v>2.2681100852334</v>
      </c>
      <c r="I5926" t="s">
        <v>37</v>
      </c>
      <c r="K5926" s="47"/>
      <c r="L5926" s="47" t="s">
        <v>5350</v>
      </c>
      <c r="M5926" t="s">
        <v>39</v>
      </c>
      <c r="N5926" s="71"/>
      <c r="O5926" s="71"/>
      <c r="P5926" s="71"/>
      <c r="Q5926" s="71"/>
      <c r="R5926" s="29"/>
      <c r="S5926" s="29"/>
      <c r="T5926" s="29"/>
      <c r="U5926" s="71"/>
      <c r="V5926" s="29"/>
      <c r="W5926" s="60"/>
      <c r="Y5926" t="s">
        <v>40</v>
      </c>
      <c r="AA5926">
        <v>13846749</v>
      </c>
      <c r="AB5926" t="b">
        <f>if((W5926=""),false,true)</f>
        <v>0</v>
      </c>
      <c r="AD5926" s="37"/>
    </row>
    <row r="5927" ht="14.25" customHeight="1">
      <c r="A5927" s="38">
        <v>1097</v>
      </c>
      <c r="B5927" s="46" t="s">
        <v>6389</v>
      </c>
      <c r="C5927" s="46" t="s">
        <v>1115</v>
      </c>
      <c r="D5927" s="11" t="s">
        <v>6387</v>
      </c>
      <c r="E5927" s="46" t="s">
        <v>6388</v>
      </c>
      <c r="F5927" s="7" t="s">
        <v>434</v>
      </c>
      <c r="G5927" s="7" t="s">
        <v>593</v>
      </c>
      <c r="H5927">
        <v>2.4114282148545</v>
      </c>
      <c r="I5927" t="s">
        <v>37</v>
      </c>
      <c r="K5927" s="47"/>
      <c r="L5927" s="47" t="s">
        <v>5350</v>
      </c>
      <c r="M5927" t="s">
        <v>39</v>
      </c>
      <c r="N5927" s="71"/>
      <c r="O5927" s="71"/>
      <c r="P5927" s="71"/>
      <c r="Q5927" s="71"/>
      <c r="R5927" s="29"/>
      <c r="S5927" s="29"/>
      <c r="T5927" s="29"/>
      <c r="U5927" s="71"/>
      <c r="V5927" s="29"/>
      <c r="W5927" s="60"/>
      <c r="Y5927" t="s">
        <v>40</v>
      </c>
      <c r="AA5927">
        <v>13846749</v>
      </c>
      <c r="AB5927" t="b">
        <f>if((W5927=""),false,true)</f>
        <v>0</v>
      </c>
      <c r="AD5927" s="37"/>
    </row>
    <row r="5928" ht="14.25" customHeight="1">
      <c r="A5928" s="38">
        <v>1283</v>
      </c>
      <c r="B5928" s="46" t="s">
        <v>31</v>
      </c>
      <c r="C5928" s="46" t="s">
        <v>32</v>
      </c>
      <c r="D5928" s="11" t="s">
        <v>6387</v>
      </c>
      <c r="E5928" s="46" t="s">
        <v>6388</v>
      </c>
      <c r="F5928" t="s">
        <v>35</v>
      </c>
      <c r="G5928" s="46" t="s">
        <v>36</v>
      </c>
      <c r="H5928">
        <v>1.0964781961</v>
      </c>
      <c r="I5928" t="s">
        <v>37</v>
      </c>
      <c r="L5928" t="s">
        <v>38</v>
      </c>
      <c r="M5928" t="s">
        <v>39</v>
      </c>
      <c r="N5928" s="40"/>
      <c r="O5928" s="40"/>
      <c r="P5928" s="40"/>
      <c r="Q5928" s="40"/>
      <c r="R5928" s="39"/>
      <c r="S5928" s="39"/>
      <c r="T5928" s="39"/>
      <c r="U5928" s="40"/>
      <c r="V5928" s="39"/>
      <c r="W5928" s="69"/>
      <c r="Y5928" t="s">
        <v>40</v>
      </c>
      <c r="AA5928">
        <v>13846749</v>
      </c>
      <c r="AB5928" s="46" t="b">
        <f>if((W5928=""),false,true)</f>
        <v>0</v>
      </c>
      <c r="AD5928" s="8"/>
    </row>
    <row r="5929" ht="14.25" customHeight="1">
      <c r="A5929" s="38">
        <v>1287</v>
      </c>
      <c r="B5929" s="46" t="s">
        <v>44</v>
      </c>
      <c r="C5929" s="46" t="s">
        <v>45</v>
      </c>
      <c r="D5929" s="11" t="s">
        <v>6387</v>
      </c>
      <c r="E5929" s="46" t="s">
        <v>6388</v>
      </c>
      <c r="F5929" t="s">
        <v>48</v>
      </c>
      <c r="G5929" s="46" t="s">
        <v>49</v>
      </c>
      <c r="H5929">
        <v>0.010990058394</v>
      </c>
      <c r="I5929" t="s">
        <v>37</v>
      </c>
      <c r="L5929" s="46" t="str">
        <f>((I5929&amp;A5929)&amp;"-")&amp;B5929</f>
        <v>REF1287-Wang 99 - S3</v>
      </c>
      <c r="M5929" t="s">
        <v>39</v>
      </c>
      <c r="N5929" s="40"/>
      <c r="O5929" s="40"/>
      <c r="P5929" s="40"/>
      <c r="Q5929" s="40"/>
      <c r="R5929" s="39"/>
      <c r="S5929" s="39"/>
      <c r="T5929" s="39"/>
      <c r="U5929" s="40"/>
      <c r="V5929" s="39"/>
      <c r="W5929" s="69"/>
      <c r="Y5929" t="s">
        <v>40</v>
      </c>
      <c r="AA5929">
        <v>13846749</v>
      </c>
      <c r="AB5929" s="46" t="b">
        <v>0</v>
      </c>
      <c r="AD5929" s="8"/>
    </row>
    <row r="5930" ht="14.25" customHeight="1">
      <c r="A5930" s="38">
        <v>1287</v>
      </c>
      <c r="B5930" s="46" t="s">
        <v>53</v>
      </c>
      <c r="C5930" s="46" t="s">
        <v>45</v>
      </c>
      <c r="D5930" s="11" t="s">
        <v>6387</v>
      </c>
      <c r="E5930" s="46" t="s">
        <v>6388</v>
      </c>
      <c r="F5930" t="s">
        <v>48</v>
      </c>
      <c r="G5930" s="46" t="s">
        <v>49</v>
      </c>
      <c r="H5930">
        <v>0.004466835922</v>
      </c>
      <c r="I5930" t="s">
        <v>37</v>
      </c>
      <c r="L5930" s="46" t="str">
        <f>((I5930&amp;A5930)&amp;"-")&amp;B5930</f>
        <v>REF1287-Wang 99 - S1</v>
      </c>
      <c r="M5930" t="s">
        <v>39</v>
      </c>
      <c r="N5930" s="40"/>
      <c r="O5930" s="40"/>
      <c r="P5930" s="40"/>
      <c r="Q5930" s="40"/>
      <c r="R5930" s="39"/>
      <c r="S5930" s="39"/>
      <c r="T5930" s="39"/>
      <c r="U5930" s="40"/>
      <c r="V5930" s="39"/>
      <c r="W5930" s="69"/>
      <c r="Y5930" t="s">
        <v>40</v>
      </c>
      <c r="AA5930">
        <v>13846749</v>
      </c>
      <c r="AB5930" s="46" t="b">
        <v>0</v>
      </c>
      <c r="AD5930" s="8"/>
    </row>
    <row r="5931" ht="14.25" customHeight="1">
      <c r="A5931" s="38">
        <v>1287</v>
      </c>
      <c r="B5931" s="46" t="s">
        <v>247</v>
      </c>
      <c r="C5931" s="46" t="s">
        <v>45</v>
      </c>
      <c r="D5931" s="11" t="s">
        <v>6387</v>
      </c>
      <c r="E5931" s="46" t="s">
        <v>6388</v>
      </c>
      <c r="F5931" t="s">
        <v>48</v>
      </c>
      <c r="G5931" s="46" t="s">
        <v>49</v>
      </c>
      <c r="H5931">
        <v>0.011000185275</v>
      </c>
      <c r="I5931" t="s">
        <v>37</v>
      </c>
      <c r="L5931" s="46" t="str">
        <f>((I5931&amp;A5931)&amp;"-")&amp;B5931</f>
        <v>REF1287-Wang 99 - S5</v>
      </c>
      <c r="M5931" t="s">
        <v>39</v>
      </c>
      <c r="N5931" s="40"/>
      <c r="O5931" s="40"/>
      <c r="P5931" s="40"/>
      <c r="Q5931" s="40"/>
      <c r="R5931" s="39"/>
      <c r="S5931" s="39"/>
      <c r="T5931" s="39"/>
      <c r="U5931" s="40"/>
      <c r="V5931" s="39"/>
      <c r="W5931" s="69"/>
      <c r="Y5931" t="s">
        <v>40</v>
      </c>
      <c r="AA5931">
        <v>13846749</v>
      </c>
      <c r="AB5931" s="46" t="b">
        <v>0</v>
      </c>
      <c r="AD5931" s="8"/>
    </row>
    <row r="5932" ht="14.25" customHeight="1">
      <c r="A5932" s="38">
        <v>1308</v>
      </c>
      <c r="B5932" s="46" t="s">
        <v>41</v>
      </c>
      <c r="C5932" s="46" t="s">
        <v>42</v>
      </c>
      <c r="D5932" s="46" t="s">
        <v>6387</v>
      </c>
      <c r="E5932" s="46" t="s">
        <v>6390</v>
      </c>
      <c r="F5932" t="s">
        <v>35</v>
      </c>
      <c r="G5932" s="12" t="s">
        <v>36</v>
      </c>
      <c r="H5932">
        <v>0.944060876285923</v>
      </c>
      <c r="I5932" t="s">
        <v>37</v>
      </c>
      <c r="K5932" s="47" t="s">
        <v>43</v>
      </c>
      <c r="L5932" s="47" t="str">
        <f>((I5932&amp;A5932)&amp;"-")&amp;B5932</f>
        <v>REF1308-Abraham M.H. and Acree Jr. W.E. The solubility of liquid and solid compounds in dry octan-1-ol. Chemosphere (2013)</v>
      </c>
      <c r="M5932" t="s">
        <v>39</v>
      </c>
      <c r="N5932" s="71"/>
      <c r="O5932" s="71"/>
      <c r="P5932" s="71"/>
      <c r="Q5932" s="71"/>
      <c r="R5932" s="29"/>
      <c r="S5932" s="29"/>
      <c r="T5932" s="29"/>
      <c r="U5932" s="71"/>
      <c r="V5932" s="29"/>
      <c r="W5932" s="60"/>
      <c r="Y5932" t="s">
        <v>40</v>
      </c>
      <c r="AA5932">
        <v>13846749</v>
      </c>
      <c r="AB5932" t="b">
        <f>if((W5932=""),false,true)</f>
        <v>0</v>
      </c>
      <c r="AD5932" s="37"/>
    </row>
    <row r="5933" ht="14.25" customHeight="1">
      <c r="A5933" s="38">
        <v>1287</v>
      </c>
      <c r="B5933" s="46" t="s">
        <v>44</v>
      </c>
      <c r="C5933" s="46" t="s">
        <v>45</v>
      </c>
      <c r="D5933" s="46" t="s">
        <v>6391</v>
      </c>
      <c r="E5933" s="46" t="s">
        <v>6392</v>
      </c>
      <c r="F5933" t="s">
        <v>48</v>
      </c>
      <c r="G5933" s="46" t="s">
        <v>49</v>
      </c>
      <c r="H5933">
        <v>13.427649611379</v>
      </c>
      <c r="I5933" t="s">
        <v>37</v>
      </c>
      <c r="L5933" t="s">
        <v>50</v>
      </c>
      <c r="M5933" t="s">
        <v>39</v>
      </c>
      <c r="N5933" s="40"/>
      <c r="O5933" s="40"/>
      <c r="P5933" s="40"/>
      <c r="Q5933" s="40"/>
      <c r="R5933" s="39"/>
      <c r="S5933" s="39"/>
      <c r="T5933" s="39"/>
      <c r="U5933" s="40"/>
      <c r="V5933" s="39"/>
      <c r="W5933" s="69"/>
      <c r="Y5933" t="s">
        <v>40</v>
      </c>
      <c r="AA5933">
        <v>61583</v>
      </c>
      <c r="AB5933" s="46" t="b">
        <v>0</v>
      </c>
      <c r="AD5933" s="8"/>
    </row>
    <row r="5934" ht="14.25" customHeight="1">
      <c r="A5934" s="38">
        <v>1287</v>
      </c>
      <c r="B5934" s="46" t="s">
        <v>44</v>
      </c>
      <c r="C5934" s="46" t="s">
        <v>45</v>
      </c>
      <c r="D5934" s="46" t="s">
        <v>6393</v>
      </c>
      <c r="E5934" s="46" t="s">
        <v>6394</v>
      </c>
      <c r="F5934" t="s">
        <v>48</v>
      </c>
      <c r="G5934" s="46" t="s">
        <v>49</v>
      </c>
      <c r="H5934">
        <v>0.000063533093</v>
      </c>
      <c r="I5934" t="s">
        <v>37</v>
      </c>
      <c r="L5934" t="s">
        <v>50</v>
      </c>
      <c r="M5934" t="s">
        <v>39</v>
      </c>
      <c r="N5934" s="40"/>
      <c r="O5934" s="40"/>
      <c r="P5934" s="40"/>
      <c r="Q5934" s="40"/>
      <c r="R5934" s="39"/>
      <c r="S5934" s="39"/>
      <c r="T5934" s="39"/>
      <c r="U5934" s="40"/>
      <c r="V5934" s="39"/>
      <c r="W5934" s="69"/>
      <c r="Y5934" t="s">
        <v>40</v>
      </c>
      <c r="AA5934">
        <v>7990100</v>
      </c>
      <c r="AB5934" s="46" t="b">
        <v>0</v>
      </c>
      <c r="AD5934" s="8"/>
    </row>
    <row r="5935" ht="14.25" customHeight="1">
      <c r="A5935" s="38">
        <v>1287</v>
      </c>
      <c r="B5935" s="46" t="s">
        <v>53</v>
      </c>
      <c r="C5935" s="46" t="s">
        <v>45</v>
      </c>
      <c r="D5935" s="46" t="s">
        <v>591</v>
      </c>
      <c r="E5935" s="46" t="s">
        <v>6395</v>
      </c>
      <c r="F5935" t="s">
        <v>48</v>
      </c>
      <c r="G5935" s="46" t="s">
        <v>49</v>
      </c>
      <c r="H5935">
        <v>0.912010839356</v>
      </c>
      <c r="I5935" t="s">
        <v>37</v>
      </c>
      <c r="L5935" t="s">
        <v>50</v>
      </c>
      <c r="M5935" t="s">
        <v>39</v>
      </c>
      <c r="N5935" s="40"/>
      <c r="O5935" s="40"/>
      <c r="P5935" s="40"/>
      <c r="Q5935" s="40"/>
      <c r="R5935" s="39"/>
      <c r="S5935" s="39"/>
      <c r="T5935" s="39"/>
      <c r="U5935" s="40"/>
      <c r="V5935" s="39"/>
      <c r="W5935" s="69"/>
      <c r="Y5935" t="s">
        <v>294</v>
      </c>
      <c r="AA5935">
        <v>8525</v>
      </c>
      <c r="AB5935" s="46" t="b">
        <v>0</v>
      </c>
      <c r="AD5935" s="8"/>
    </row>
    <row r="5936" ht="14.25" customHeight="1">
      <c r="A5936" s="38">
        <v>1287</v>
      </c>
      <c r="B5936" s="46" t="s">
        <v>174</v>
      </c>
      <c r="C5936" s="46" t="s">
        <v>45</v>
      </c>
      <c r="D5936" s="46" t="s">
        <v>591</v>
      </c>
      <c r="E5936" s="46" t="s">
        <v>6396</v>
      </c>
      <c r="F5936" t="s">
        <v>48</v>
      </c>
      <c r="G5936" s="46" t="s">
        <v>49</v>
      </c>
      <c r="H5936">
        <v>0.912010839356</v>
      </c>
      <c r="I5936" t="s">
        <v>37</v>
      </c>
      <c r="L5936" t="s">
        <v>50</v>
      </c>
      <c r="M5936" t="s">
        <v>39</v>
      </c>
      <c r="N5936" s="40"/>
      <c r="O5936" s="40"/>
      <c r="P5936" s="40"/>
      <c r="Q5936" s="40"/>
      <c r="R5936" s="39"/>
      <c r="S5936" s="39"/>
      <c r="T5936" s="39"/>
      <c r="U5936" s="40"/>
      <c r="V5936" s="39"/>
      <c r="W5936" s="69"/>
      <c r="Y5936" t="s">
        <v>294</v>
      </c>
      <c r="AA5936">
        <v>8525</v>
      </c>
      <c r="AB5936" s="46" t="b">
        <v>0</v>
      </c>
      <c r="AD5936" s="8"/>
    </row>
    <row r="5937" ht="14.25" customHeight="1">
      <c r="A5937" s="38">
        <v>1287</v>
      </c>
      <c r="B5937" s="46" t="s">
        <v>53</v>
      </c>
      <c r="C5937" s="46" t="s">
        <v>45</v>
      </c>
      <c r="D5937" s="46" t="s">
        <v>6397</v>
      </c>
      <c r="E5937" s="46" t="s">
        <v>6398</v>
      </c>
      <c r="F5937" t="s">
        <v>48</v>
      </c>
      <c r="G5937" s="46" t="s">
        <v>49</v>
      </c>
      <c r="H5937">
        <v>0.181970085861</v>
      </c>
      <c r="I5937" t="s">
        <v>37</v>
      </c>
      <c r="L5937" t="s">
        <v>50</v>
      </c>
      <c r="M5937" t="s">
        <v>39</v>
      </c>
      <c r="N5937" s="40"/>
      <c r="O5937" s="40"/>
      <c r="P5937" s="40"/>
      <c r="Q5937" s="40"/>
      <c r="R5937" s="39"/>
      <c r="S5937" s="39"/>
      <c r="T5937" s="39"/>
      <c r="U5937" s="40"/>
      <c r="V5937" s="39"/>
      <c r="W5937" s="69"/>
      <c r="Y5937" t="s">
        <v>294</v>
      </c>
      <c r="AA5937">
        <v>8490</v>
      </c>
      <c r="AB5937" s="46" t="b">
        <v>0</v>
      </c>
      <c r="AD5937" s="8"/>
    </row>
    <row r="5938" ht="14.25" customHeight="1">
      <c r="A5938" s="38">
        <v>1287</v>
      </c>
      <c r="B5938" s="46" t="s">
        <v>174</v>
      </c>
      <c r="C5938" s="46" t="s">
        <v>45</v>
      </c>
      <c r="D5938" s="46" t="s">
        <v>6397</v>
      </c>
      <c r="E5938" s="46" t="s">
        <v>6399</v>
      </c>
      <c r="F5938" t="s">
        <v>48</v>
      </c>
      <c r="G5938" s="46" t="s">
        <v>49</v>
      </c>
      <c r="H5938">
        <v>0.181970085861</v>
      </c>
      <c r="I5938" t="s">
        <v>37</v>
      </c>
      <c r="L5938" t="s">
        <v>50</v>
      </c>
      <c r="M5938" t="s">
        <v>39</v>
      </c>
      <c r="N5938" s="40"/>
      <c r="O5938" s="40"/>
      <c r="P5938" s="40"/>
      <c r="Q5938" s="40"/>
      <c r="R5938" s="39"/>
      <c r="S5938" s="39"/>
      <c r="T5938" s="39"/>
      <c r="U5938" s="40"/>
      <c r="V5938" s="39"/>
      <c r="W5938" s="69"/>
      <c r="Y5938" t="s">
        <v>294</v>
      </c>
      <c r="AA5938">
        <v>8490</v>
      </c>
      <c r="AB5938" s="46" t="b">
        <v>0</v>
      </c>
      <c r="AD5938" s="8"/>
    </row>
    <row r="5939" ht="14.25" customHeight="1">
      <c r="A5939" s="38">
        <v>1287</v>
      </c>
      <c r="B5939" s="46" t="s">
        <v>44</v>
      </c>
      <c r="C5939" s="46" t="s">
        <v>45</v>
      </c>
      <c r="D5939" s="46" t="s">
        <v>6400</v>
      </c>
      <c r="E5939" s="46" t="s">
        <v>6401</v>
      </c>
      <c r="F5939" t="s">
        <v>48</v>
      </c>
      <c r="G5939" s="46" t="s">
        <v>49</v>
      </c>
      <c r="H5939">
        <v>0.007396052751</v>
      </c>
      <c r="I5939" t="s">
        <v>37</v>
      </c>
      <c r="L5939" t="s">
        <v>50</v>
      </c>
      <c r="M5939" t="s">
        <v>39</v>
      </c>
      <c r="N5939" s="40"/>
      <c r="O5939" s="40"/>
      <c r="P5939" s="40"/>
      <c r="Q5939" s="40"/>
      <c r="R5939" s="39"/>
      <c r="S5939" s="39"/>
      <c r="T5939" s="39"/>
      <c r="U5939" s="40"/>
      <c r="V5939" s="39"/>
      <c r="W5939" s="69"/>
      <c r="Y5939" t="s">
        <v>40</v>
      </c>
      <c r="AA5939">
        <v>10140</v>
      </c>
      <c r="AB5939" s="46" t="b">
        <v>0</v>
      </c>
      <c r="AD5939" s="8"/>
    </row>
    <row r="5940" ht="14.25" customHeight="1">
      <c r="A5940" s="38">
        <v>1287</v>
      </c>
      <c r="B5940" s="46" t="s">
        <v>53</v>
      </c>
      <c r="C5940" s="46" t="s">
        <v>45</v>
      </c>
      <c r="D5940" s="46" t="s">
        <v>3784</v>
      </c>
      <c r="E5940" s="46" t="s">
        <v>3785</v>
      </c>
      <c r="F5940" t="s">
        <v>48</v>
      </c>
      <c r="G5940" s="46" t="s">
        <v>49</v>
      </c>
      <c r="H5940">
        <v>0.004786300923</v>
      </c>
      <c r="I5940" t="s">
        <v>37</v>
      </c>
      <c r="L5940" t="s">
        <v>50</v>
      </c>
      <c r="M5940" t="s">
        <v>39</v>
      </c>
      <c r="N5940" s="40"/>
      <c r="O5940" s="40"/>
      <c r="P5940" s="40"/>
      <c r="Q5940" s="40"/>
      <c r="R5940" s="39"/>
      <c r="S5940" s="39"/>
      <c r="T5940" s="39"/>
      <c r="U5940" s="40"/>
      <c r="V5940" s="39"/>
      <c r="W5940" s="69"/>
      <c r="Y5940" t="s">
        <v>294</v>
      </c>
      <c r="AA5940">
        <v>6897</v>
      </c>
      <c r="AB5940" s="46" t="b">
        <v>0</v>
      </c>
      <c r="AD5940" s="8"/>
    </row>
    <row r="5941" ht="14.25" customHeight="1">
      <c r="A5941" s="38">
        <v>1287</v>
      </c>
      <c r="B5941" s="46" t="s">
        <v>174</v>
      </c>
      <c r="C5941" s="46" t="s">
        <v>45</v>
      </c>
      <c r="D5941" s="46" t="s">
        <v>3784</v>
      </c>
      <c r="E5941" s="46" t="s">
        <v>3785</v>
      </c>
      <c r="F5941" t="s">
        <v>48</v>
      </c>
      <c r="G5941" s="46" t="s">
        <v>49</v>
      </c>
      <c r="H5941">
        <v>0.004786300923</v>
      </c>
      <c r="I5941" t="s">
        <v>37</v>
      </c>
      <c r="L5941" t="s">
        <v>50</v>
      </c>
      <c r="M5941" t="s">
        <v>39</v>
      </c>
      <c r="N5941" s="40"/>
      <c r="O5941" s="40"/>
      <c r="P5941" s="40"/>
      <c r="Q5941" s="40"/>
      <c r="R5941" s="39"/>
      <c r="S5941" s="39"/>
      <c r="T5941" s="39"/>
      <c r="U5941" s="40"/>
      <c r="V5941" s="39"/>
      <c r="W5941" s="69"/>
      <c r="Y5941" t="s">
        <v>294</v>
      </c>
      <c r="AA5941">
        <v>6897</v>
      </c>
      <c r="AB5941" s="46" t="b">
        <v>0</v>
      </c>
      <c r="AD5941" s="8"/>
    </row>
    <row r="5942" ht="14.25" customHeight="1">
      <c r="A5942" s="38">
        <v>1287</v>
      </c>
      <c r="B5942" s="46" t="s">
        <v>53</v>
      </c>
      <c r="C5942" s="46" t="s">
        <v>45</v>
      </c>
      <c r="D5942" s="46" t="s">
        <v>6402</v>
      </c>
      <c r="E5942" s="46" t="s">
        <v>6403</v>
      </c>
      <c r="F5942" t="s">
        <v>48</v>
      </c>
      <c r="G5942" s="46" t="s">
        <v>49</v>
      </c>
      <c r="H5942">
        <v>0.000218776162</v>
      </c>
      <c r="I5942" t="s">
        <v>37</v>
      </c>
      <c r="L5942" t="s">
        <v>50</v>
      </c>
      <c r="M5942" t="s">
        <v>39</v>
      </c>
      <c r="N5942" s="40"/>
      <c r="O5942" s="40"/>
      <c r="P5942" s="40"/>
      <c r="Q5942" s="40"/>
      <c r="R5942" s="39"/>
      <c r="S5942" s="39"/>
      <c r="T5942" s="39"/>
      <c r="U5942" s="40"/>
      <c r="V5942" s="39"/>
      <c r="W5942" s="69"/>
      <c r="Y5942" t="s">
        <v>40</v>
      </c>
      <c r="AA5942">
        <v>10444159</v>
      </c>
      <c r="AB5942" s="46" t="b">
        <v>0</v>
      </c>
      <c r="AD5942" s="8"/>
    </row>
    <row r="5943" ht="14.25" customHeight="1">
      <c r="A5943" s="38">
        <v>1287</v>
      </c>
      <c r="B5943" s="46" t="s">
        <v>53</v>
      </c>
      <c r="C5943" s="46" t="s">
        <v>45</v>
      </c>
      <c r="D5943" s="46" t="s">
        <v>6404</v>
      </c>
      <c r="E5943" s="46" t="s">
        <v>6405</v>
      </c>
      <c r="F5943" t="s">
        <v>48</v>
      </c>
      <c r="G5943" s="46" t="s">
        <v>49</v>
      </c>
      <c r="H5943">
        <v>0.052480746025</v>
      </c>
      <c r="I5943" t="s">
        <v>37</v>
      </c>
      <c r="L5943" t="s">
        <v>50</v>
      </c>
      <c r="M5943" t="s">
        <v>39</v>
      </c>
      <c r="N5943" s="40"/>
      <c r="O5943" s="40"/>
      <c r="P5943" s="40"/>
      <c r="Q5943" s="40"/>
      <c r="R5943" s="39"/>
      <c r="S5943" s="39"/>
      <c r="T5943" s="39"/>
      <c r="U5943" s="40"/>
      <c r="V5943" s="39"/>
      <c r="W5943" s="69"/>
      <c r="Y5943" t="s">
        <v>294</v>
      </c>
      <c r="AA5943">
        <v>7475</v>
      </c>
      <c r="AB5943" s="46" t="b">
        <v>0</v>
      </c>
      <c r="AD5943" s="8"/>
    </row>
    <row r="5944" ht="14.25" customHeight="1">
      <c r="A5944" s="38">
        <v>1287</v>
      </c>
      <c r="B5944" s="46" t="s">
        <v>174</v>
      </c>
      <c r="C5944" s="46" t="s">
        <v>45</v>
      </c>
      <c r="D5944" s="46" t="s">
        <v>6404</v>
      </c>
      <c r="E5944" s="46" t="s">
        <v>6406</v>
      </c>
      <c r="F5944" t="s">
        <v>48</v>
      </c>
      <c r="G5944" s="46" t="s">
        <v>49</v>
      </c>
      <c r="H5944">
        <v>0.052480746025</v>
      </c>
      <c r="I5944" t="s">
        <v>37</v>
      </c>
      <c r="L5944" t="s">
        <v>50</v>
      </c>
      <c r="M5944" t="s">
        <v>39</v>
      </c>
      <c r="N5944" s="40"/>
      <c r="O5944" s="40"/>
      <c r="P5944" s="40"/>
      <c r="Q5944" s="40"/>
      <c r="R5944" s="39"/>
      <c r="S5944" s="39"/>
      <c r="T5944" s="39"/>
      <c r="U5944" s="40"/>
      <c r="V5944" s="39"/>
      <c r="W5944" s="69"/>
      <c r="Y5944" t="s">
        <v>294</v>
      </c>
      <c r="AA5944">
        <v>7475</v>
      </c>
      <c r="AB5944" s="46" t="b">
        <v>0</v>
      </c>
      <c r="AD5944" s="8"/>
    </row>
    <row r="5945" ht="14.25" customHeight="1">
      <c r="A5945" s="38">
        <v>1287</v>
      </c>
      <c r="B5945" s="46" t="s">
        <v>53</v>
      </c>
      <c r="C5945" s="46" t="s">
        <v>45</v>
      </c>
      <c r="D5945" s="46" t="s">
        <v>6404</v>
      </c>
      <c r="E5945" s="46" t="s">
        <v>6407</v>
      </c>
      <c r="F5945" t="s">
        <v>48</v>
      </c>
      <c r="G5945" s="46" t="s">
        <v>49</v>
      </c>
      <c r="H5945">
        <v>0.052480746025</v>
      </c>
      <c r="I5945" t="s">
        <v>37</v>
      </c>
      <c r="L5945" t="s">
        <v>50</v>
      </c>
      <c r="M5945" t="s">
        <v>39</v>
      </c>
      <c r="N5945" s="40"/>
      <c r="O5945" s="40"/>
      <c r="P5945" s="40"/>
      <c r="Q5945" s="40"/>
      <c r="R5945" s="39"/>
      <c r="S5945" s="39"/>
      <c r="T5945" s="39"/>
      <c r="U5945" s="40"/>
      <c r="V5945" s="39"/>
      <c r="W5945" s="69"/>
      <c r="Y5945" t="s">
        <v>294</v>
      </c>
      <c r="AA5945">
        <v>11716</v>
      </c>
      <c r="AB5945" s="46" t="b">
        <v>0</v>
      </c>
      <c r="AD5945" s="8"/>
    </row>
    <row r="5946" ht="14.25" customHeight="1">
      <c r="A5946" s="38">
        <v>1287</v>
      </c>
      <c r="B5946" s="46" t="s">
        <v>53</v>
      </c>
      <c r="C5946" s="46" t="s">
        <v>45</v>
      </c>
      <c r="D5946" s="46" t="s">
        <v>6408</v>
      </c>
      <c r="E5946" s="46" t="s">
        <v>6409</v>
      </c>
      <c r="F5946" t="s">
        <v>48</v>
      </c>
      <c r="G5946" s="46" t="s">
        <v>49</v>
      </c>
      <c r="H5946">
        <v>0.000079432823</v>
      </c>
      <c r="I5946" t="s">
        <v>37</v>
      </c>
      <c r="L5946" t="s">
        <v>50</v>
      </c>
      <c r="M5946" t="s">
        <v>39</v>
      </c>
      <c r="N5946" s="40"/>
      <c r="O5946" s="40"/>
      <c r="P5946" s="40"/>
      <c r="Q5946" s="40"/>
      <c r="R5946" s="39"/>
      <c r="S5946" s="39"/>
      <c r="T5946" s="39"/>
      <c r="U5946" s="40"/>
      <c r="V5946" s="39"/>
      <c r="W5946" s="69"/>
      <c r="Y5946" t="s">
        <v>294</v>
      </c>
      <c r="AA5946">
        <v>7757</v>
      </c>
      <c r="AB5946" s="46" t="b">
        <v>0</v>
      </c>
      <c r="AD5946" s="8"/>
    </row>
    <row r="5947" ht="14.25" customHeight="1">
      <c r="A5947" s="38">
        <v>1287</v>
      </c>
      <c r="B5947" s="46" t="s">
        <v>53</v>
      </c>
      <c r="C5947" s="46" t="s">
        <v>45</v>
      </c>
      <c r="D5947" s="46" t="s">
        <v>6410</v>
      </c>
      <c r="E5947" s="46" t="s">
        <v>6411</v>
      </c>
      <c r="F5947" t="s">
        <v>48</v>
      </c>
      <c r="G5947" s="46" t="s">
        <v>49</v>
      </c>
      <c r="H5947">
        <v>0.004897788194</v>
      </c>
      <c r="I5947" t="s">
        <v>37</v>
      </c>
      <c r="L5947" t="s">
        <v>50</v>
      </c>
      <c r="M5947" t="s">
        <v>39</v>
      </c>
      <c r="N5947" s="40"/>
      <c r="O5947" s="40"/>
      <c r="P5947" s="40"/>
      <c r="Q5947" s="40"/>
      <c r="R5947" s="39"/>
      <c r="S5947" s="39"/>
      <c r="T5947" s="39"/>
      <c r="U5947" s="40"/>
      <c r="V5947" s="39"/>
      <c r="W5947" s="69"/>
      <c r="Y5947" t="s">
        <v>294</v>
      </c>
      <c r="AA5947">
        <v>29005</v>
      </c>
      <c r="AB5947" s="46" t="b">
        <v>0</v>
      </c>
      <c r="AD5947" s="8"/>
    </row>
    <row r="5948" ht="14.25" customHeight="1">
      <c r="A5948" s="38">
        <v>1287</v>
      </c>
      <c r="B5948" s="46" t="s">
        <v>53</v>
      </c>
      <c r="C5948" s="46" t="s">
        <v>45</v>
      </c>
      <c r="D5948" s="46" t="s">
        <v>6412</v>
      </c>
      <c r="E5948" s="46" t="s">
        <v>6413</v>
      </c>
      <c r="F5948" t="s">
        <v>48</v>
      </c>
      <c r="G5948" s="46" t="s">
        <v>49</v>
      </c>
      <c r="H5948">
        <v>0.000407380278</v>
      </c>
      <c r="I5948" t="s">
        <v>37</v>
      </c>
      <c r="L5948" t="s">
        <v>50</v>
      </c>
      <c r="M5948" t="s">
        <v>39</v>
      </c>
      <c r="N5948" s="40"/>
      <c r="O5948" s="40"/>
      <c r="P5948" s="40"/>
      <c r="Q5948" s="40"/>
      <c r="R5948" s="39"/>
      <c r="S5948" s="39"/>
      <c r="T5948" s="39"/>
      <c r="U5948" s="40"/>
      <c r="V5948" s="39"/>
      <c r="W5948" s="69"/>
      <c r="Y5948" t="s">
        <v>294</v>
      </c>
      <c r="AA5948">
        <v>7511</v>
      </c>
      <c r="AB5948" s="46" t="b">
        <v>0</v>
      </c>
      <c r="AD5948" s="8"/>
    </row>
    <row r="5949" ht="14.25" customHeight="1">
      <c r="A5949" s="38">
        <v>1287</v>
      </c>
      <c r="B5949" s="46" t="s">
        <v>174</v>
      </c>
      <c r="C5949" s="46" t="s">
        <v>45</v>
      </c>
      <c r="D5949" s="46" t="s">
        <v>6412</v>
      </c>
      <c r="E5949" s="46" t="s">
        <v>6414</v>
      </c>
      <c r="F5949" t="s">
        <v>48</v>
      </c>
      <c r="G5949" s="46" t="s">
        <v>49</v>
      </c>
      <c r="H5949">
        <v>0.000407380278</v>
      </c>
      <c r="I5949" t="s">
        <v>37</v>
      </c>
      <c r="L5949" t="s">
        <v>50</v>
      </c>
      <c r="M5949" t="s">
        <v>39</v>
      </c>
      <c r="N5949" s="40"/>
      <c r="O5949" s="40"/>
      <c r="P5949" s="40"/>
      <c r="Q5949" s="40"/>
      <c r="R5949" s="39"/>
      <c r="S5949" s="39"/>
      <c r="T5949" s="39"/>
      <c r="U5949" s="40"/>
      <c r="V5949" s="39"/>
      <c r="W5949" s="69"/>
      <c r="Y5949" t="s">
        <v>294</v>
      </c>
      <c r="AA5949">
        <v>7511</v>
      </c>
      <c r="AB5949" s="46" t="b">
        <v>0</v>
      </c>
      <c r="AD5949" s="8"/>
    </row>
    <row r="5950" ht="14.25" customHeight="1">
      <c r="A5950" s="38">
        <v>1287</v>
      </c>
      <c r="B5950" s="46" t="s">
        <v>53</v>
      </c>
      <c r="C5950" s="46" t="s">
        <v>45</v>
      </c>
      <c r="D5950" s="46" t="s">
        <v>6415</v>
      </c>
      <c r="E5950" s="46" t="s">
        <v>6416</v>
      </c>
      <c r="F5950" t="s">
        <v>48</v>
      </c>
      <c r="G5950" s="46" t="s">
        <v>49</v>
      </c>
      <c r="H5950">
        <v>0.001</v>
      </c>
      <c r="I5950" t="s">
        <v>37</v>
      </c>
      <c r="L5950" t="s">
        <v>50</v>
      </c>
      <c r="M5950" t="s">
        <v>39</v>
      </c>
      <c r="N5950" s="40"/>
      <c r="O5950" s="40"/>
      <c r="P5950" s="40"/>
      <c r="Q5950" s="40"/>
      <c r="R5950" s="39"/>
      <c r="S5950" s="39"/>
      <c r="T5950" s="39"/>
      <c r="U5950" s="40"/>
      <c r="V5950" s="39"/>
      <c r="W5950" s="69"/>
      <c r="Y5950" t="s">
        <v>294</v>
      </c>
      <c r="AA5950">
        <v>553344</v>
      </c>
      <c r="AB5950" s="46" t="b">
        <v>0</v>
      </c>
      <c r="AD5950" s="8"/>
    </row>
    <row r="5951" ht="14.25" customHeight="1">
      <c r="A5951" s="38">
        <v>1287</v>
      </c>
      <c r="B5951" s="46" t="s">
        <v>53</v>
      </c>
      <c r="C5951" s="46" t="s">
        <v>45</v>
      </c>
      <c r="D5951" s="46" t="s">
        <v>6415</v>
      </c>
      <c r="E5951" s="46" t="s">
        <v>6416</v>
      </c>
      <c r="F5951" t="s">
        <v>48</v>
      </c>
      <c r="G5951" s="46" t="s">
        <v>49</v>
      </c>
      <c r="H5951">
        <v>0.001</v>
      </c>
      <c r="I5951" t="s">
        <v>37</v>
      </c>
      <c r="L5951" t="s">
        <v>50</v>
      </c>
      <c r="M5951" t="s">
        <v>39</v>
      </c>
      <c r="N5951" s="40"/>
      <c r="O5951" s="40"/>
      <c r="P5951" s="40"/>
      <c r="Q5951" s="40"/>
      <c r="R5951" s="39"/>
      <c r="S5951" s="39"/>
      <c r="T5951" s="39"/>
      <c r="U5951" s="40"/>
      <c r="V5951" s="39"/>
      <c r="W5951" s="69"/>
      <c r="Y5951" t="s">
        <v>294</v>
      </c>
      <c r="AA5951">
        <v>553344</v>
      </c>
      <c r="AB5951" s="46" t="b">
        <v>0</v>
      </c>
      <c r="AD5951" s="8"/>
    </row>
    <row r="5952" ht="14.25" customHeight="1">
      <c r="A5952" s="38">
        <v>1287</v>
      </c>
      <c r="B5952" s="46" t="s">
        <v>44</v>
      </c>
      <c r="C5952" s="46" t="s">
        <v>45</v>
      </c>
      <c r="D5952" s="46" t="s">
        <v>6417</v>
      </c>
      <c r="E5952" s="46" t="s">
        <v>6418</v>
      </c>
      <c r="F5952" t="s">
        <v>48</v>
      </c>
      <c r="G5952" s="46" t="s">
        <v>49</v>
      </c>
      <c r="H5952">
        <v>0.000014554591</v>
      </c>
      <c r="I5952" t="s">
        <v>37</v>
      </c>
      <c r="L5952" t="s">
        <v>50</v>
      </c>
      <c r="M5952" t="s">
        <v>39</v>
      </c>
      <c r="N5952" s="40"/>
      <c r="O5952" s="40"/>
      <c r="P5952" s="40"/>
      <c r="Q5952" s="40"/>
      <c r="R5952" s="39"/>
      <c r="S5952" s="39"/>
      <c r="T5952" s="39"/>
      <c r="U5952" s="40"/>
      <c r="V5952" s="39"/>
      <c r="W5952" s="69"/>
      <c r="Y5952" t="s">
        <v>40</v>
      </c>
      <c r="AA5952">
        <v>5471</v>
      </c>
      <c r="AB5952" s="46" t="b">
        <v>0</v>
      </c>
      <c r="AD5952" s="8"/>
    </row>
    <row r="5953" ht="14.25" customHeight="1">
      <c r="A5953" s="38">
        <v>1287</v>
      </c>
      <c r="B5953" s="46" t="s">
        <v>53</v>
      </c>
      <c r="C5953" s="46" t="s">
        <v>45</v>
      </c>
      <c r="D5953" s="46" t="s">
        <v>990</v>
      </c>
      <c r="E5953" s="46" t="s">
        <v>6419</v>
      </c>
      <c r="F5953" t="s">
        <v>48</v>
      </c>
      <c r="G5953" s="46" t="s">
        <v>49</v>
      </c>
      <c r="H5953">
        <v>1.412537544623</v>
      </c>
      <c r="I5953" t="s">
        <v>37</v>
      </c>
      <c r="L5953" t="s">
        <v>50</v>
      </c>
      <c r="M5953" t="s">
        <v>39</v>
      </c>
      <c r="N5953" s="40"/>
      <c r="O5953" s="40"/>
      <c r="P5953" s="40"/>
      <c r="Q5953" s="40"/>
      <c r="R5953" s="39"/>
      <c r="S5953" s="39"/>
      <c r="T5953" s="39"/>
      <c r="U5953" s="40"/>
      <c r="V5953" s="39"/>
      <c r="W5953" s="69"/>
      <c r="Y5953" t="s">
        <v>294</v>
      </c>
      <c r="AA5953">
        <v>7734</v>
      </c>
      <c r="AB5953" s="46" t="b">
        <v>0</v>
      </c>
      <c r="AD5953" s="8"/>
    </row>
    <row r="5954" ht="14.25" customHeight="1">
      <c r="A5954" s="38">
        <v>1287</v>
      </c>
      <c r="B5954" s="46" t="s">
        <v>174</v>
      </c>
      <c r="C5954" s="46" t="s">
        <v>45</v>
      </c>
      <c r="D5954" s="46" t="s">
        <v>990</v>
      </c>
      <c r="E5954" s="46" t="s">
        <v>6419</v>
      </c>
      <c r="F5954" t="s">
        <v>48</v>
      </c>
      <c r="G5954" s="46" t="s">
        <v>49</v>
      </c>
      <c r="H5954">
        <v>1.412537544623</v>
      </c>
      <c r="I5954" t="s">
        <v>37</v>
      </c>
      <c r="L5954" t="s">
        <v>50</v>
      </c>
      <c r="M5954" t="s">
        <v>39</v>
      </c>
      <c r="N5954" s="40"/>
      <c r="O5954" s="40"/>
      <c r="P5954" s="40"/>
      <c r="Q5954" s="40"/>
      <c r="R5954" s="39"/>
      <c r="S5954" s="39"/>
      <c r="T5954" s="39"/>
      <c r="U5954" s="40"/>
      <c r="V5954" s="39"/>
      <c r="W5954" s="69"/>
      <c r="Y5954" t="s">
        <v>294</v>
      </c>
      <c r="AA5954">
        <v>7734</v>
      </c>
      <c r="AB5954" s="46" t="b">
        <v>0</v>
      </c>
      <c r="AD5954" s="8"/>
    </row>
    <row r="5955" ht="14.25" customHeight="1">
      <c r="A5955" s="38">
        <v>1287</v>
      </c>
      <c r="B5955" s="46" t="s">
        <v>53</v>
      </c>
      <c r="C5955" s="46" t="s">
        <v>45</v>
      </c>
      <c r="D5955" s="46" t="s">
        <v>6420</v>
      </c>
      <c r="E5955" s="46" t="s">
        <v>6421</v>
      </c>
      <c r="F5955" t="s">
        <v>48</v>
      </c>
      <c r="G5955" s="46" t="s">
        <v>49</v>
      </c>
      <c r="H5955">
        <v>0.0019498446</v>
      </c>
      <c r="I5955" t="s">
        <v>37</v>
      </c>
      <c r="L5955" t="s">
        <v>50</v>
      </c>
      <c r="M5955" t="s">
        <v>39</v>
      </c>
      <c r="N5955" s="40"/>
      <c r="O5955" s="40"/>
      <c r="P5955" s="40"/>
      <c r="Q5955" s="40"/>
      <c r="R5955" s="39"/>
      <c r="S5955" s="39"/>
      <c r="T5955" s="39"/>
      <c r="U5955" s="40"/>
      <c r="V5955" s="39"/>
      <c r="W5955" s="69"/>
      <c r="Y5955" t="s">
        <v>294</v>
      </c>
      <c r="AA5955">
        <v>7509</v>
      </c>
      <c r="AB5955" s="46" t="b">
        <v>0</v>
      </c>
      <c r="AD5955" s="8"/>
    </row>
    <row r="5956" ht="14.25" customHeight="1">
      <c r="A5956" s="38">
        <v>1287</v>
      </c>
      <c r="B5956" s="46" t="s">
        <v>174</v>
      </c>
      <c r="C5956" s="46" t="s">
        <v>45</v>
      </c>
      <c r="D5956" s="46" t="s">
        <v>6420</v>
      </c>
      <c r="E5956" s="46" t="s">
        <v>6422</v>
      </c>
      <c r="F5956" t="s">
        <v>48</v>
      </c>
      <c r="G5956" s="46" t="s">
        <v>49</v>
      </c>
      <c r="H5956">
        <v>0.0019498446</v>
      </c>
      <c r="I5956" t="s">
        <v>37</v>
      </c>
      <c r="L5956" t="s">
        <v>50</v>
      </c>
      <c r="M5956" t="s">
        <v>39</v>
      </c>
      <c r="N5956" s="40"/>
      <c r="O5956" s="40"/>
      <c r="P5956" s="40"/>
      <c r="Q5956" s="40"/>
      <c r="R5956" s="39"/>
      <c r="S5956" s="39"/>
      <c r="T5956" s="39"/>
      <c r="U5956" s="40"/>
      <c r="V5956" s="39"/>
      <c r="W5956" s="69"/>
      <c r="Y5956" t="s">
        <v>294</v>
      </c>
      <c r="AA5956">
        <v>7509</v>
      </c>
      <c r="AB5956" s="46" t="b">
        <v>0</v>
      </c>
      <c r="AD5956" s="8"/>
    </row>
    <row r="5957" ht="14.25" customHeight="1">
      <c r="A5957" s="38">
        <v>1287</v>
      </c>
      <c r="B5957" s="46" t="s">
        <v>53</v>
      </c>
      <c r="C5957" s="46" t="s">
        <v>45</v>
      </c>
      <c r="D5957" s="46" t="s">
        <v>6423</v>
      </c>
      <c r="E5957" s="46" t="s">
        <v>6424</v>
      </c>
      <c r="F5957" t="s">
        <v>48</v>
      </c>
      <c r="G5957" s="46" t="s">
        <v>49</v>
      </c>
      <c r="H5957">
        <v>0.281838293126</v>
      </c>
      <c r="I5957" t="s">
        <v>37</v>
      </c>
      <c r="L5957" t="s">
        <v>50</v>
      </c>
      <c r="M5957" t="s">
        <v>39</v>
      </c>
      <c r="N5957" s="40"/>
      <c r="O5957" s="40"/>
      <c r="P5957" s="40"/>
      <c r="Q5957" s="40"/>
      <c r="R5957" s="39"/>
      <c r="S5957" s="39"/>
      <c r="T5957" s="39"/>
      <c r="U5957" s="40"/>
      <c r="V5957" s="39"/>
      <c r="W5957" s="69"/>
      <c r="Y5957" t="s">
        <v>40</v>
      </c>
      <c r="AA5957">
        <v>11754</v>
      </c>
      <c r="AB5957" s="46" t="b">
        <v>0</v>
      </c>
      <c r="AD5957" s="8"/>
    </row>
    <row r="5958" ht="14.25" customHeight="1">
      <c r="A5958" s="38">
        <v>1287</v>
      </c>
      <c r="B5958" s="46" t="s">
        <v>174</v>
      </c>
      <c r="C5958" s="46" t="s">
        <v>45</v>
      </c>
      <c r="D5958" s="46" t="s">
        <v>6423</v>
      </c>
      <c r="E5958" s="46" t="s">
        <v>6424</v>
      </c>
      <c r="F5958" t="s">
        <v>48</v>
      </c>
      <c r="G5958" s="46" t="s">
        <v>49</v>
      </c>
      <c r="H5958">
        <v>0.281838293126</v>
      </c>
      <c r="I5958" t="s">
        <v>37</v>
      </c>
      <c r="L5958" t="s">
        <v>50</v>
      </c>
      <c r="M5958" t="s">
        <v>39</v>
      </c>
      <c r="N5958" s="40"/>
      <c r="O5958" s="40"/>
      <c r="P5958" s="40"/>
      <c r="Q5958" s="40"/>
      <c r="R5958" s="39"/>
      <c r="S5958" s="39"/>
      <c r="T5958" s="39"/>
      <c r="U5958" s="40"/>
      <c r="V5958" s="39"/>
      <c r="W5958" s="69"/>
      <c r="Y5958" t="s">
        <v>40</v>
      </c>
      <c r="AA5958">
        <v>11754</v>
      </c>
      <c r="AB5958" s="46" t="b">
        <v>0</v>
      </c>
      <c r="AD5958" s="8"/>
    </row>
    <row r="5959" ht="14.25" customHeight="1">
      <c r="A5959" s="38">
        <v>969</v>
      </c>
      <c r="B5959" s="46" t="s">
        <v>4172</v>
      </c>
      <c r="C5959" s="46" t="s">
        <v>1219</v>
      </c>
      <c r="D5959" s="46" t="s">
        <v>6425</v>
      </c>
      <c r="E5959" s="7" t="s">
        <v>6426</v>
      </c>
      <c r="F5959" s="41" t="s">
        <v>429</v>
      </c>
      <c r="G5959" s="41" t="s">
        <v>590</v>
      </c>
      <c r="H5959" s="23">
        <v>1.48525</v>
      </c>
      <c r="I5959" t="s">
        <v>1356</v>
      </c>
      <c r="K5959" t="s">
        <v>43</v>
      </c>
      <c r="L5959" s="46" t="s">
        <v>4573</v>
      </c>
      <c r="M5959" t="s">
        <v>39</v>
      </c>
      <c r="N5959" s="40"/>
      <c r="O5959" s="40"/>
      <c r="P5959" s="40"/>
      <c r="Q5959" s="40"/>
      <c r="R5959" s="39"/>
      <c r="S5959" s="39"/>
      <c r="T5959" s="39"/>
      <c r="U5959" s="40"/>
      <c r="V5959" s="39"/>
      <c r="W5959" s="69"/>
      <c r="Y5959" t="s">
        <v>40</v>
      </c>
      <c r="AA5959">
        <v>19804</v>
      </c>
      <c r="AB5959" t="b">
        <f>if((W5959=""),false,true)</f>
        <v>0</v>
      </c>
      <c r="AD5959" s="8"/>
    </row>
    <row r="5960" ht="14.25" customHeight="1">
      <c r="A5960" s="38">
        <v>969</v>
      </c>
      <c r="B5960" s="46" t="s">
        <v>4172</v>
      </c>
      <c r="C5960" s="46" t="s">
        <v>1219</v>
      </c>
      <c r="D5960" s="46" t="s">
        <v>6425</v>
      </c>
      <c r="E5960" s="7" t="s">
        <v>6426</v>
      </c>
      <c r="F5960" s="41" t="s">
        <v>48</v>
      </c>
      <c r="G5960" s="41" t="s">
        <v>49</v>
      </c>
      <c r="H5960" s="23">
        <v>0.12771</v>
      </c>
      <c r="I5960" t="s">
        <v>1356</v>
      </c>
      <c r="K5960" t="s">
        <v>43</v>
      </c>
      <c r="L5960" s="46" t="s">
        <v>4573</v>
      </c>
      <c r="M5960" t="s">
        <v>39</v>
      </c>
      <c r="N5960" s="40"/>
      <c r="O5960" s="40"/>
      <c r="P5960" s="40"/>
      <c r="Q5960" s="40"/>
      <c r="R5960" s="39"/>
      <c r="S5960" s="39"/>
      <c r="T5960" s="39"/>
      <c r="U5960" s="40"/>
      <c r="V5960" s="39"/>
      <c r="W5960" s="69"/>
      <c r="Y5960" t="s">
        <v>40</v>
      </c>
      <c r="AA5960">
        <v>19804</v>
      </c>
      <c r="AB5960" t="b">
        <f>if((W5960=""),false,true)</f>
        <v>0</v>
      </c>
      <c r="AD5960" s="8"/>
    </row>
    <row r="5961" ht="14.25" customHeight="1">
      <c r="A5961" s="38">
        <v>1287</v>
      </c>
      <c r="B5961" s="46" t="s">
        <v>44</v>
      </c>
      <c r="C5961" s="46" t="s">
        <v>45</v>
      </c>
      <c r="D5961" s="46" t="s">
        <v>6427</v>
      </c>
      <c r="E5961" s="46" t="s">
        <v>6428</v>
      </c>
      <c r="F5961" t="s">
        <v>48</v>
      </c>
      <c r="G5961" s="46" t="s">
        <v>49</v>
      </c>
      <c r="H5961">
        <v>0.259417936212</v>
      </c>
      <c r="I5961" t="s">
        <v>37</v>
      </c>
      <c r="L5961" t="s">
        <v>50</v>
      </c>
      <c r="M5961" t="s">
        <v>39</v>
      </c>
      <c r="N5961" s="40"/>
      <c r="O5961" s="40"/>
      <c r="P5961" s="40"/>
      <c r="Q5961" s="40"/>
      <c r="R5961" s="39"/>
      <c r="S5961" s="39"/>
      <c r="T5961" s="39"/>
      <c r="U5961" s="40"/>
      <c r="V5961" s="39"/>
      <c r="W5961" s="69"/>
      <c r="Y5961" t="s">
        <v>40</v>
      </c>
      <c r="AA5961">
        <v>10468880</v>
      </c>
      <c r="AB5961" s="46" t="b">
        <v>0</v>
      </c>
      <c r="AD5961" s="8"/>
    </row>
    <row r="5962" ht="14.25" customHeight="1">
      <c r="A5962" s="38">
        <v>1287</v>
      </c>
      <c r="B5962" s="46" t="s">
        <v>53</v>
      </c>
      <c r="C5962" s="46" t="s">
        <v>45</v>
      </c>
      <c r="D5962" s="46" t="s">
        <v>6429</v>
      </c>
      <c r="E5962" s="46" t="s">
        <v>6430</v>
      </c>
      <c r="F5962" t="s">
        <v>48</v>
      </c>
      <c r="G5962" s="46" t="s">
        <v>49</v>
      </c>
      <c r="H5962">
        <v>0.000158489319</v>
      </c>
      <c r="I5962" t="s">
        <v>37</v>
      </c>
      <c r="L5962" t="s">
        <v>50</v>
      </c>
      <c r="M5962" t="s">
        <v>39</v>
      </c>
      <c r="N5962" s="40"/>
      <c r="O5962" s="40"/>
      <c r="P5962" s="40"/>
      <c r="Q5962" s="40"/>
      <c r="R5962" s="39"/>
      <c r="S5962" s="39"/>
      <c r="T5962" s="39"/>
      <c r="U5962" s="40"/>
      <c r="V5962" s="39"/>
      <c r="W5962" s="69"/>
      <c r="Y5962" t="s">
        <v>294</v>
      </c>
      <c r="AA5962">
        <v>28991</v>
      </c>
      <c r="AB5962" s="46" t="b">
        <v>0</v>
      </c>
      <c r="AD5962" s="8"/>
    </row>
    <row r="5963" ht="14.25" customHeight="1">
      <c r="A5963" s="38">
        <v>1287</v>
      </c>
      <c r="B5963" s="46" t="s">
        <v>174</v>
      </c>
      <c r="C5963" s="46" t="s">
        <v>45</v>
      </c>
      <c r="D5963" s="46" t="s">
        <v>6429</v>
      </c>
      <c r="E5963" s="46" t="s">
        <v>6431</v>
      </c>
      <c r="F5963" t="s">
        <v>48</v>
      </c>
      <c r="G5963" s="46" t="s">
        <v>49</v>
      </c>
      <c r="H5963">
        <v>0.000158489319</v>
      </c>
      <c r="I5963" t="s">
        <v>37</v>
      </c>
      <c r="L5963" t="s">
        <v>50</v>
      </c>
      <c r="M5963" t="s">
        <v>39</v>
      </c>
      <c r="N5963" s="40"/>
      <c r="O5963" s="40"/>
      <c r="P5963" s="40"/>
      <c r="Q5963" s="40"/>
      <c r="R5963" s="39"/>
      <c r="S5963" s="39"/>
      <c r="T5963" s="39"/>
      <c r="U5963" s="40"/>
      <c r="V5963" s="39"/>
      <c r="W5963" s="69"/>
      <c r="Y5963" t="s">
        <v>294</v>
      </c>
      <c r="AA5963">
        <v>28991</v>
      </c>
      <c r="AB5963" s="46" t="b">
        <v>0</v>
      </c>
      <c r="AD5963" s="8"/>
    </row>
    <row r="5964" ht="14.25" customHeight="1">
      <c r="A5964" s="38">
        <v>997</v>
      </c>
      <c r="B5964" s="44" t="s">
        <v>638</v>
      </c>
      <c r="C5964" s="46" t="s">
        <v>639</v>
      </c>
      <c r="D5964" s="46" t="s">
        <v>6432</v>
      </c>
      <c r="E5964" s="46" t="s">
        <v>6388</v>
      </c>
      <c r="F5964" s="5" t="s">
        <v>35</v>
      </c>
      <c r="G5964" s="5" t="s">
        <v>36</v>
      </c>
      <c r="H5964" s="65">
        <v>1.096478196</v>
      </c>
      <c r="I5964" t="s">
        <v>37</v>
      </c>
      <c r="K5964" s="47"/>
      <c r="L5964" s="47" t="str">
        <f>((I5964&amp;A5964)&amp;"-")&amp;B5964</f>
        <v>REF997-Kia Sepassi and Samuel H. Yalkowsky. Solubility Prediction in Octanol: A Technical Note. AAPS PharmSciTech 2006; 7 (1) Article 26</v>
      </c>
      <c r="M5964" t="s">
        <v>39</v>
      </c>
      <c r="N5964" s="71"/>
      <c r="O5964" s="71"/>
      <c r="P5964" s="71"/>
      <c r="Q5964" s="71"/>
      <c r="R5964" s="29"/>
      <c r="S5964" s="29"/>
      <c r="T5964" s="29"/>
      <c r="U5964" s="71"/>
      <c r="V5964" s="29"/>
      <c r="W5964" s="60"/>
      <c r="Y5964" t="s">
        <v>40</v>
      </c>
      <c r="AA5964">
        <v>8127</v>
      </c>
      <c r="AB5964" t="b">
        <f>if((W5964=""),false,true)</f>
        <v>0</v>
      </c>
      <c r="AD5964" s="37"/>
    </row>
    <row r="5965" ht="14.25" customHeight="1">
      <c r="A5965" s="38">
        <v>1287</v>
      </c>
      <c r="B5965" s="46" t="s">
        <v>53</v>
      </c>
      <c r="C5965" s="46" t="s">
        <v>45</v>
      </c>
      <c r="D5965" s="46" t="s">
        <v>6433</v>
      </c>
      <c r="E5965" s="46" t="s">
        <v>6434</v>
      </c>
      <c r="F5965" t="s">
        <v>48</v>
      </c>
      <c r="G5965" s="46" t="s">
        <v>49</v>
      </c>
      <c r="H5965">
        <v>0.218776162395</v>
      </c>
      <c r="I5965" t="s">
        <v>37</v>
      </c>
      <c r="L5965" t="s">
        <v>50</v>
      </c>
      <c r="M5965" t="s">
        <v>39</v>
      </c>
      <c r="N5965" s="40"/>
      <c r="O5965" s="40"/>
      <c r="P5965" s="40"/>
      <c r="Q5965" s="40"/>
      <c r="R5965" s="39"/>
      <c r="S5965" s="39"/>
      <c r="T5965" s="39"/>
      <c r="U5965" s="40"/>
      <c r="V5965" s="39"/>
      <c r="W5965" s="69"/>
      <c r="Y5965" t="s">
        <v>294</v>
      </c>
      <c r="AA5965">
        <v>7463</v>
      </c>
      <c r="AB5965" s="46" t="b">
        <v>0</v>
      </c>
      <c r="AD5965" s="8"/>
    </row>
    <row r="5966" ht="14.25" customHeight="1">
      <c r="A5966" s="38">
        <v>1287</v>
      </c>
      <c r="B5966" s="46" t="s">
        <v>174</v>
      </c>
      <c r="C5966" s="46" t="s">
        <v>45</v>
      </c>
      <c r="D5966" s="46" t="s">
        <v>6433</v>
      </c>
      <c r="E5966" s="46" t="s">
        <v>6435</v>
      </c>
      <c r="F5966" t="s">
        <v>48</v>
      </c>
      <c r="G5966" s="46" t="s">
        <v>49</v>
      </c>
      <c r="H5966">
        <v>0.218776162395</v>
      </c>
      <c r="I5966" t="s">
        <v>37</v>
      </c>
      <c r="L5966" t="s">
        <v>50</v>
      </c>
      <c r="M5966" t="s">
        <v>39</v>
      </c>
      <c r="N5966" s="40"/>
      <c r="O5966" s="40"/>
      <c r="P5966" s="40"/>
      <c r="Q5966" s="40"/>
      <c r="R5966" s="39"/>
      <c r="S5966" s="39"/>
      <c r="T5966" s="39"/>
      <c r="U5966" s="40"/>
      <c r="V5966" s="39"/>
      <c r="W5966" s="69"/>
      <c r="Y5966" t="s">
        <v>294</v>
      </c>
      <c r="AA5966">
        <v>7463</v>
      </c>
      <c r="AB5966" s="46" t="b">
        <v>0</v>
      </c>
      <c r="AD5966" s="8"/>
    </row>
    <row r="5967" ht="14.25" customHeight="1">
      <c r="A5967" s="38">
        <v>1287</v>
      </c>
      <c r="B5967" s="46" t="s">
        <v>53</v>
      </c>
      <c r="C5967" s="46" t="s">
        <v>45</v>
      </c>
      <c r="D5967" s="46" t="s">
        <v>6436</v>
      </c>
      <c r="E5967" s="46" t="s">
        <v>6437</v>
      </c>
      <c r="F5967" t="s">
        <v>48</v>
      </c>
      <c r="G5967" s="46" t="s">
        <v>49</v>
      </c>
      <c r="H5967">
        <v>0.218776162395</v>
      </c>
      <c r="I5967" t="s">
        <v>37</v>
      </c>
      <c r="L5967" t="s">
        <v>50</v>
      </c>
      <c r="M5967" t="s">
        <v>39</v>
      </c>
      <c r="N5967" s="40"/>
      <c r="O5967" s="40"/>
      <c r="P5967" s="40"/>
      <c r="Q5967" s="40"/>
      <c r="R5967" s="39"/>
      <c r="S5967" s="39"/>
      <c r="T5967" s="39"/>
      <c r="U5967" s="40"/>
      <c r="V5967" s="39"/>
      <c r="W5967" s="69"/>
      <c r="Y5967" t="s">
        <v>294</v>
      </c>
      <c r="AA5967">
        <v>11835</v>
      </c>
      <c r="AB5967" s="46" t="b">
        <v>0</v>
      </c>
      <c r="AD5967" s="8"/>
    </row>
    <row r="5968" ht="14.25" customHeight="1">
      <c r="A5968" s="38">
        <v>1287</v>
      </c>
      <c r="B5968" s="46" t="s">
        <v>174</v>
      </c>
      <c r="C5968" s="46" t="s">
        <v>45</v>
      </c>
      <c r="D5968" s="46" t="s">
        <v>6436</v>
      </c>
      <c r="E5968" s="46" t="s">
        <v>6437</v>
      </c>
      <c r="F5968" t="s">
        <v>48</v>
      </c>
      <c r="G5968" s="46" t="s">
        <v>49</v>
      </c>
      <c r="H5968">
        <v>0.218776162395</v>
      </c>
      <c r="I5968" t="s">
        <v>37</v>
      </c>
      <c r="L5968" t="s">
        <v>50</v>
      </c>
      <c r="M5968" t="s">
        <v>39</v>
      </c>
      <c r="N5968" s="40"/>
      <c r="O5968" s="40"/>
      <c r="P5968" s="40"/>
      <c r="Q5968" s="40"/>
      <c r="R5968" s="39"/>
      <c r="S5968" s="39"/>
      <c r="T5968" s="39"/>
      <c r="U5968" s="40"/>
      <c r="V5968" s="39"/>
      <c r="W5968" s="69"/>
      <c r="Y5968" t="s">
        <v>294</v>
      </c>
      <c r="AA5968">
        <v>11835</v>
      </c>
      <c r="AB5968" s="46" t="b">
        <v>0</v>
      </c>
      <c r="AD5968" s="8"/>
    </row>
    <row r="5969" ht="14.25" customHeight="1">
      <c r="A5969" s="38">
        <v>1287</v>
      </c>
      <c r="B5969" s="46" t="s">
        <v>53</v>
      </c>
      <c r="C5969" s="46" t="s">
        <v>45</v>
      </c>
      <c r="D5969" s="46" t="s">
        <v>6438</v>
      </c>
      <c r="E5969" s="46" t="s">
        <v>6439</v>
      </c>
      <c r="F5969" t="s">
        <v>48</v>
      </c>
      <c r="G5969" s="46" t="s">
        <v>49</v>
      </c>
      <c r="H5969">
        <v>0.0177827941</v>
      </c>
      <c r="I5969" t="s">
        <v>37</v>
      </c>
      <c r="L5969" t="s">
        <v>50</v>
      </c>
      <c r="M5969" t="s">
        <v>39</v>
      </c>
      <c r="N5969" s="40"/>
      <c r="O5969" s="40"/>
      <c r="P5969" s="40"/>
      <c r="Q5969" s="40"/>
      <c r="R5969" s="39"/>
      <c r="S5969" s="39"/>
      <c r="T5969" s="39"/>
      <c r="U5969" s="40"/>
      <c r="V5969" s="39"/>
      <c r="W5969" s="69"/>
      <c r="Y5969" t="s">
        <v>294</v>
      </c>
      <c r="AA5969">
        <v>10420</v>
      </c>
      <c r="AB5969" s="46" t="b">
        <v>0</v>
      </c>
      <c r="AD5969" s="8"/>
    </row>
    <row r="5970" ht="14.25" customHeight="1">
      <c r="A5970" s="38">
        <v>1287</v>
      </c>
      <c r="B5970" s="46" t="s">
        <v>174</v>
      </c>
      <c r="C5970" s="46" t="s">
        <v>45</v>
      </c>
      <c r="D5970" s="46" t="s">
        <v>6438</v>
      </c>
      <c r="E5970" s="46" t="s">
        <v>6440</v>
      </c>
      <c r="F5970" t="s">
        <v>48</v>
      </c>
      <c r="G5970" s="46" t="s">
        <v>49</v>
      </c>
      <c r="H5970">
        <v>0.0177827941</v>
      </c>
      <c r="I5970" t="s">
        <v>37</v>
      </c>
      <c r="L5970" t="s">
        <v>50</v>
      </c>
      <c r="M5970" t="s">
        <v>39</v>
      </c>
      <c r="N5970" s="40"/>
      <c r="O5970" s="40"/>
      <c r="P5970" s="40"/>
      <c r="Q5970" s="40"/>
      <c r="R5970" s="39"/>
      <c r="S5970" s="39"/>
      <c r="T5970" s="39"/>
      <c r="U5970" s="40"/>
      <c r="V5970" s="39"/>
      <c r="W5970" s="69"/>
      <c r="Y5970" t="s">
        <v>294</v>
      </c>
      <c r="AA5970">
        <v>10420</v>
      </c>
      <c r="AB5970" s="46" t="b">
        <v>0</v>
      </c>
      <c r="AD5970" s="8"/>
    </row>
    <row r="5971" ht="14.25" customHeight="1">
      <c r="A5971" s="38">
        <v>1287</v>
      </c>
      <c r="B5971" s="46" t="s">
        <v>53</v>
      </c>
      <c r="C5971" s="46" t="s">
        <v>45</v>
      </c>
      <c r="D5971" s="46" t="s">
        <v>6441</v>
      </c>
      <c r="E5971" s="46" t="s">
        <v>6442</v>
      </c>
      <c r="F5971" t="s">
        <v>48</v>
      </c>
      <c r="G5971" s="46" t="s">
        <v>49</v>
      </c>
      <c r="H5971">
        <v>0.141253754462</v>
      </c>
      <c r="I5971" t="s">
        <v>37</v>
      </c>
      <c r="L5971" t="s">
        <v>50</v>
      </c>
      <c r="M5971" t="s">
        <v>39</v>
      </c>
      <c r="N5971" s="40"/>
      <c r="O5971" s="40"/>
      <c r="P5971" s="40"/>
      <c r="Q5971" s="40"/>
      <c r="R5971" s="39"/>
      <c r="S5971" s="39"/>
      <c r="T5971" s="39"/>
      <c r="U5971" s="40"/>
      <c r="V5971" s="39"/>
      <c r="W5971" s="69"/>
      <c r="Y5971" t="s">
        <v>294</v>
      </c>
      <c r="AA5971">
        <v>7732</v>
      </c>
      <c r="AB5971" s="46" t="b">
        <v>0</v>
      </c>
      <c r="AD5971" s="8"/>
    </row>
    <row r="5972" ht="14.25" customHeight="1">
      <c r="A5972" s="38">
        <v>1287</v>
      </c>
      <c r="B5972" s="46" t="s">
        <v>174</v>
      </c>
      <c r="C5972" s="46" t="s">
        <v>45</v>
      </c>
      <c r="D5972" s="46" t="s">
        <v>6441</v>
      </c>
      <c r="E5972" s="46" t="s">
        <v>6443</v>
      </c>
      <c r="F5972" t="s">
        <v>48</v>
      </c>
      <c r="G5972" s="46" t="s">
        <v>49</v>
      </c>
      <c r="H5972">
        <v>0.141253754462</v>
      </c>
      <c r="I5972" t="s">
        <v>37</v>
      </c>
      <c r="L5972" t="s">
        <v>50</v>
      </c>
      <c r="M5972" t="s">
        <v>39</v>
      </c>
      <c r="N5972" s="40"/>
      <c r="O5972" s="40"/>
      <c r="P5972" s="40"/>
      <c r="Q5972" s="40"/>
      <c r="R5972" s="39"/>
      <c r="S5972" s="39"/>
      <c r="T5972" s="39"/>
      <c r="U5972" s="40"/>
      <c r="V5972" s="39"/>
      <c r="W5972" s="69"/>
      <c r="Y5972" t="s">
        <v>294</v>
      </c>
      <c r="AA5972">
        <v>7732</v>
      </c>
      <c r="AB5972" s="46" t="b">
        <v>0</v>
      </c>
      <c r="AD5972" s="8"/>
    </row>
    <row r="5973" ht="14.25" customHeight="1">
      <c r="A5973" s="38">
        <v>1287</v>
      </c>
      <c r="B5973" s="46" t="s">
        <v>53</v>
      </c>
      <c r="C5973" s="46" t="s">
        <v>45</v>
      </c>
      <c r="D5973" s="46" t="s">
        <v>6444</v>
      </c>
      <c r="E5973" s="46" t="s">
        <v>6445</v>
      </c>
      <c r="F5973" t="s">
        <v>48</v>
      </c>
      <c r="G5973" s="46" t="s">
        <v>49</v>
      </c>
      <c r="H5973">
        <v>0.001698243652</v>
      </c>
      <c r="I5973" t="s">
        <v>37</v>
      </c>
      <c r="L5973" t="s">
        <v>50</v>
      </c>
      <c r="M5973" t="s">
        <v>39</v>
      </c>
      <c r="N5973" s="40"/>
      <c r="O5973" s="40"/>
      <c r="P5973" s="40"/>
      <c r="Q5973" s="40"/>
      <c r="R5973" s="39"/>
      <c r="S5973" s="39"/>
      <c r="T5973" s="39"/>
      <c r="U5973" s="40"/>
      <c r="V5973" s="39"/>
      <c r="W5973" s="69"/>
      <c r="Y5973" t="s">
        <v>294</v>
      </c>
      <c r="AA5973">
        <v>7219</v>
      </c>
      <c r="AB5973" s="46" t="b">
        <v>0</v>
      </c>
      <c r="AD5973" s="8"/>
    </row>
    <row r="5974" ht="14.25" customHeight="1">
      <c r="A5974" s="38">
        <v>1287</v>
      </c>
      <c r="B5974" s="46" t="s">
        <v>53</v>
      </c>
      <c r="C5974" s="46" t="s">
        <v>45</v>
      </c>
      <c r="D5974" s="46" t="s">
        <v>6446</v>
      </c>
      <c r="E5974" s="46" t="s">
        <v>6447</v>
      </c>
      <c r="F5974" t="s">
        <v>48</v>
      </c>
      <c r="G5974" s="46" t="s">
        <v>49</v>
      </c>
      <c r="H5974">
        <v>0.000056234133</v>
      </c>
      <c r="I5974" t="s">
        <v>37</v>
      </c>
      <c r="L5974" t="s">
        <v>50</v>
      </c>
      <c r="M5974" t="s">
        <v>39</v>
      </c>
      <c r="N5974" s="40"/>
      <c r="O5974" s="40"/>
      <c r="P5974" s="40"/>
      <c r="Q5974" s="40"/>
      <c r="R5974" s="39"/>
      <c r="S5974" s="39"/>
      <c r="T5974" s="39"/>
      <c r="U5974" s="40"/>
      <c r="V5974" s="39"/>
      <c r="W5974" s="69"/>
      <c r="Y5974" t="s">
        <v>294</v>
      </c>
      <c r="AA5974">
        <v>14751</v>
      </c>
      <c r="AB5974" s="46" t="b">
        <v>0</v>
      </c>
      <c r="AD5974" s="8"/>
    </row>
    <row r="5975" ht="14.25" customHeight="1">
      <c r="A5975" s="38">
        <v>19</v>
      </c>
      <c r="B5975" s="46" t="s">
        <v>6448</v>
      </c>
      <c r="C5975" s="46" t="s">
        <v>6449</v>
      </c>
      <c r="D5975" s="46" t="s">
        <v>709</v>
      </c>
      <c r="E5975" s="46" t="s">
        <v>710</v>
      </c>
      <c r="F5975" s="41" t="s">
        <v>1605</v>
      </c>
      <c r="G5975" s="41" t="s">
        <v>2038</v>
      </c>
      <c r="H5975" t="s">
        <v>6450</v>
      </c>
      <c r="I5975" t="s">
        <v>6451</v>
      </c>
      <c r="L5975" s="46" t="str">
        <f>((I5975&amp;A5975)&amp;"-")&amp;B5975</f>
        <v>CRS19-MCwash1</v>
      </c>
      <c r="M5975" t="s">
        <v>39</v>
      </c>
      <c r="N5975" s="40"/>
      <c r="O5975" s="40"/>
      <c r="P5975" s="40"/>
      <c r="Q5975" s="40"/>
      <c r="R5975" s="39"/>
      <c r="S5975" s="39"/>
      <c r="T5975" s="39"/>
      <c r="U5975" s="40"/>
      <c r="V5975" s="39"/>
      <c r="W5975" s="69"/>
      <c r="Y5975" t="s">
        <v>294</v>
      </c>
      <c r="AA5975">
        <v>13835235</v>
      </c>
      <c r="AB5975" s="46"/>
      <c r="AD5975" s="8"/>
      <c r="AE5975">
        <v>0.0476</v>
      </c>
    </row>
    <row r="5976" ht="14.25" customHeight="1">
      <c r="A5976" s="38">
        <v>1287</v>
      </c>
      <c r="B5976" s="46" t="s">
        <v>174</v>
      </c>
      <c r="C5976" s="46" t="s">
        <v>45</v>
      </c>
      <c r="D5976" s="46" t="s">
        <v>709</v>
      </c>
      <c r="E5976" s="46" t="s">
        <v>710</v>
      </c>
      <c r="F5976" t="s">
        <v>48</v>
      </c>
      <c r="G5976" s="46" t="s">
        <v>49</v>
      </c>
      <c r="H5976">
        <v>1.202264434617</v>
      </c>
      <c r="I5976" t="s">
        <v>37</v>
      </c>
      <c r="L5976" t="s">
        <v>50</v>
      </c>
      <c r="M5976" t="s">
        <v>39</v>
      </c>
      <c r="N5976" s="40"/>
      <c r="O5976" s="40"/>
      <c r="P5976" s="40"/>
      <c r="Q5976" s="40"/>
      <c r="R5976" s="39"/>
      <c r="S5976" s="39"/>
      <c r="T5976" s="39"/>
      <c r="U5976" s="40"/>
      <c r="V5976" s="39"/>
      <c r="W5976" s="69"/>
      <c r="Y5976" t="s">
        <v>294</v>
      </c>
      <c r="AA5976">
        <v>13835235</v>
      </c>
      <c r="AB5976" s="46" t="b">
        <v>0</v>
      </c>
      <c r="AD5976" s="8"/>
    </row>
    <row r="5977" ht="14.25" customHeight="1">
      <c r="A5977" s="38">
        <v>1287</v>
      </c>
      <c r="B5977" s="46" t="s">
        <v>53</v>
      </c>
      <c r="C5977" s="46" t="s">
        <v>45</v>
      </c>
      <c r="D5977" s="46" t="s">
        <v>6452</v>
      </c>
      <c r="E5977" s="46" t="s">
        <v>6453</v>
      </c>
      <c r="F5977" t="s">
        <v>48</v>
      </c>
      <c r="G5977" s="46" t="s">
        <v>49</v>
      </c>
      <c r="H5977">
        <v>0.194984459976</v>
      </c>
      <c r="I5977" t="s">
        <v>37</v>
      </c>
      <c r="L5977" t="s">
        <v>50</v>
      </c>
      <c r="M5977" t="s">
        <v>39</v>
      </c>
      <c r="N5977" s="40"/>
      <c r="O5977" s="40"/>
      <c r="P5977" s="40"/>
      <c r="Q5977" s="40"/>
      <c r="R5977" s="39"/>
      <c r="S5977" s="39"/>
      <c r="T5977" s="39"/>
      <c r="U5977" s="40"/>
      <c r="V5977" s="39"/>
      <c r="W5977" s="69"/>
      <c r="Y5977" t="s">
        <v>40</v>
      </c>
      <c r="AA5977">
        <v>2005851</v>
      </c>
      <c r="AB5977" s="46" t="b">
        <v>0</v>
      </c>
      <c r="AD5977" s="8"/>
    </row>
    <row r="5978" ht="14.25" customHeight="1">
      <c r="A5978" s="38">
        <v>966</v>
      </c>
      <c r="B5978" s="46" t="s">
        <v>1353</v>
      </c>
      <c r="C5978" s="46" t="s">
        <v>1219</v>
      </c>
      <c r="D5978" s="46" t="s">
        <v>6454</v>
      </c>
      <c r="E5978" s="46" t="s">
        <v>6388</v>
      </c>
      <c r="F5978" s="41" t="s">
        <v>434</v>
      </c>
      <c r="G5978" s="5" t="s">
        <v>593</v>
      </c>
      <c r="H5978" s="65">
        <v>2.489</v>
      </c>
      <c r="I5978" t="s">
        <v>1356</v>
      </c>
      <c r="K5978" s="46" t="s">
        <v>43</v>
      </c>
      <c r="L5978" s="46" t="s">
        <v>1358</v>
      </c>
      <c r="M5978" t="s">
        <v>39</v>
      </c>
      <c r="N5978" s="40">
        <f>U5978*V5978</f>
        <v>25.923144</v>
      </c>
      <c r="O5978" s="56">
        <v>32.042</v>
      </c>
      <c r="P5978" s="56">
        <v>0.791</v>
      </c>
      <c r="Q5978" s="56">
        <v>1.168</v>
      </c>
      <c r="R5978" s="39">
        <f>O5978/P5978</f>
        <v>40.5082174462705</v>
      </c>
      <c r="S5978" s="39">
        <f>N5978/Q5978</f>
        <v>22.1944726027397</v>
      </c>
      <c r="T5978" s="39">
        <f>R5978+S5978</f>
        <v>62.7026900490103</v>
      </c>
      <c r="U5978" s="40">
        <v>166.174</v>
      </c>
      <c r="V5978" s="39">
        <v>0.156</v>
      </c>
      <c r="W5978" s="69">
        <f>round(((1000*V5978)/T5978),3)</f>
        <v>2.488</v>
      </c>
      <c r="Y5978" t="s">
        <v>40</v>
      </c>
      <c r="AA5978">
        <v>8127</v>
      </c>
      <c r="AB5978" t="b">
        <v>1</v>
      </c>
      <c r="AD5978" s="8"/>
    </row>
    <row r="5979" ht="14.25" customHeight="1">
      <c r="A5979" s="38">
        <v>981</v>
      </c>
      <c r="B5979" s="44" t="s">
        <v>1926</v>
      </c>
      <c r="C5979" s="46" t="s">
        <v>1219</v>
      </c>
      <c r="D5979" s="46" t="s">
        <v>6454</v>
      </c>
      <c r="E5979" s="46" t="s">
        <v>6388</v>
      </c>
      <c r="F5979" s="41" t="s">
        <v>689</v>
      </c>
      <c r="G5979" s="41" t="s">
        <v>762</v>
      </c>
      <c r="H5979" s="65">
        <f>W5979</f>
        <v>1.0949</v>
      </c>
      <c r="I5979" t="s">
        <v>37</v>
      </c>
      <c r="K5979" s="47" t="s">
        <v>43</v>
      </c>
      <c r="L5979" s="47" t="str">
        <f>((I5979&amp;A5979)&amp;"-")&amp;B5979</f>
        <v>REF981-Li; J.; Masso; J.J.; and Guertin; J.A.; Prediction of drug solubility in an acrylate adhesive based on the drug-polymer interaction parameter and drug solubility in acetonitrile. Journal of Controlled Release; 2002. 83: 211-221</v>
      </c>
      <c r="M5979" t="s">
        <v>39</v>
      </c>
      <c r="N5979" s="71">
        <f>U5979*V5979</f>
        <v>27.4186935</v>
      </c>
      <c r="O5979" s="71">
        <v>100</v>
      </c>
      <c r="P5979" s="71">
        <v>0.786</v>
      </c>
      <c r="Q5979" s="71">
        <v>1.168</v>
      </c>
      <c r="R5979" s="29">
        <f>O5979/P5979</f>
        <v>127.226463104326</v>
      </c>
      <c r="S5979" s="29">
        <f>N5979/Q5979</f>
        <v>23.4749088184932</v>
      </c>
      <c r="T5979" s="29">
        <f>R5979+S5979</f>
        <v>150.701371922819</v>
      </c>
      <c r="U5979" s="71">
        <v>166.1739</v>
      </c>
      <c r="V5979" s="29">
        <v>0.165</v>
      </c>
      <c r="W5979" s="60">
        <f>round((V5979/(T5979/1000)),4)</f>
        <v>1.0949</v>
      </c>
      <c r="Y5979" t="s">
        <v>40</v>
      </c>
      <c r="AA5979">
        <v>8127</v>
      </c>
      <c r="AB5979" t="b">
        <v>1</v>
      </c>
      <c r="AD5979" s="37"/>
    </row>
    <row r="5980" ht="14.25" customHeight="1">
      <c r="A5980" s="38">
        <v>1049</v>
      </c>
      <c r="B5980" s="46" t="s">
        <v>922</v>
      </c>
      <c r="C5980" s="46" t="s">
        <v>923</v>
      </c>
      <c r="D5980" s="11" t="s">
        <v>6455</v>
      </c>
      <c r="E5980" s="11" t="s">
        <v>6456</v>
      </c>
      <c r="F5980" s="7" t="s">
        <v>927</v>
      </c>
      <c r="G5980" s="7" t="s">
        <v>928</v>
      </c>
      <c r="H5980">
        <v>0.001</v>
      </c>
      <c r="I5980" t="s">
        <v>37</v>
      </c>
      <c r="K5980" s="47" t="s">
        <v>43</v>
      </c>
      <c r="L5980" s="47" t="s">
        <v>926</v>
      </c>
      <c r="M5980" t="s">
        <v>39</v>
      </c>
      <c r="N5980" s="71"/>
      <c r="O5980" s="71"/>
      <c r="P5980" s="71"/>
      <c r="Q5980" s="71"/>
      <c r="R5980" s="29"/>
      <c r="S5980" s="29"/>
      <c r="T5980" s="29"/>
      <c r="U5980" s="71"/>
      <c r="V5980" s="29"/>
      <c r="W5980" s="60"/>
      <c r="Y5980" t="s">
        <v>40</v>
      </c>
      <c r="AA5980">
        <v>5770</v>
      </c>
      <c r="AB5980" t="b">
        <f>if((W5980=""),false,true)</f>
        <v>0</v>
      </c>
      <c r="AD5980" s="37"/>
    </row>
    <row r="5981" ht="14.25" customHeight="1">
      <c r="A5981" s="38">
        <v>1049</v>
      </c>
      <c r="B5981" s="46" t="s">
        <v>922</v>
      </c>
      <c r="C5981" s="46" t="s">
        <v>923</v>
      </c>
      <c r="D5981" s="11" t="s">
        <v>6455</v>
      </c>
      <c r="E5981" s="11" t="s">
        <v>6456</v>
      </c>
      <c r="F5981" s="7" t="s">
        <v>929</v>
      </c>
      <c r="G5981" s="7" t="s">
        <v>928</v>
      </c>
      <c r="H5981">
        <v>0.020844908830973</v>
      </c>
      <c r="I5981" t="s">
        <v>37</v>
      </c>
      <c r="K5981" s="47" t="s">
        <v>43</v>
      </c>
      <c r="L5981" s="47" t="s">
        <v>926</v>
      </c>
      <c r="M5981" t="s">
        <v>39</v>
      </c>
      <c r="N5981" s="71"/>
      <c r="O5981" s="71"/>
      <c r="P5981" s="71"/>
      <c r="Q5981" s="71"/>
      <c r="R5981" s="29"/>
      <c r="S5981" s="29"/>
      <c r="T5981" s="29"/>
      <c r="U5981" s="71"/>
      <c r="V5981" s="29"/>
      <c r="W5981" s="60"/>
      <c r="Y5981" t="s">
        <v>40</v>
      </c>
      <c r="AA5981">
        <v>5770</v>
      </c>
      <c r="AB5981" t="b">
        <f>if((W5981=""),false,true)</f>
        <v>0</v>
      </c>
      <c r="AD5981" s="37"/>
    </row>
    <row r="5982" ht="14.25" customHeight="1">
      <c r="A5982" s="38">
        <v>1049</v>
      </c>
      <c r="B5982" s="46" t="s">
        <v>922</v>
      </c>
      <c r="C5982" s="46" t="s">
        <v>923</v>
      </c>
      <c r="D5982" s="11" t="s">
        <v>6455</v>
      </c>
      <c r="E5982" s="11" t="s">
        <v>6456</v>
      </c>
      <c r="F5982" s="7" t="s">
        <v>930</v>
      </c>
      <c r="G5982" s="7" t="s">
        <v>928</v>
      </c>
      <c r="H5982">
        <v>0.079983425500703</v>
      </c>
      <c r="I5982" t="s">
        <v>37</v>
      </c>
      <c r="K5982" s="47" t="s">
        <v>43</v>
      </c>
      <c r="L5982" s="47" t="s">
        <v>926</v>
      </c>
      <c r="M5982" t="s">
        <v>39</v>
      </c>
      <c r="N5982" s="71"/>
      <c r="O5982" s="71"/>
      <c r="P5982" s="71"/>
      <c r="Q5982" s="71"/>
      <c r="R5982" s="29"/>
      <c r="S5982" s="29"/>
      <c r="T5982" s="29"/>
      <c r="U5982" s="71"/>
      <c r="V5982" s="29"/>
      <c r="W5982" s="60"/>
      <c r="Y5982" t="s">
        <v>40</v>
      </c>
      <c r="AA5982">
        <v>5770</v>
      </c>
      <c r="AB5982" t="b">
        <f>if((W5982=""),false,true)</f>
        <v>0</v>
      </c>
      <c r="AD5982" s="37"/>
    </row>
    <row r="5983" ht="14.25" customHeight="1">
      <c r="A5983" s="38">
        <v>1049</v>
      </c>
      <c r="B5983" s="46" t="s">
        <v>922</v>
      </c>
      <c r="C5983" s="46" t="s">
        <v>923</v>
      </c>
      <c r="D5983" s="11" t="s">
        <v>6455</v>
      </c>
      <c r="E5983" s="11" t="s">
        <v>6456</v>
      </c>
      <c r="F5983" s="11" t="s">
        <v>48</v>
      </c>
      <c r="G5983" s="11" t="s">
        <v>49</v>
      </c>
      <c r="H5983">
        <v>0.000031188895841</v>
      </c>
      <c r="I5983" t="s">
        <v>37</v>
      </c>
      <c r="K5983" s="47" t="s">
        <v>43</v>
      </c>
      <c r="L5983" s="47" t="s">
        <v>926</v>
      </c>
      <c r="M5983" t="s">
        <v>39</v>
      </c>
      <c r="N5983" s="71"/>
      <c r="O5983" s="71"/>
      <c r="P5983" s="71"/>
      <c r="Q5983" s="71"/>
      <c r="R5983" s="29"/>
      <c r="S5983" s="29"/>
      <c r="T5983" s="29"/>
      <c r="U5983" s="71"/>
      <c r="V5983" s="29"/>
      <c r="W5983" s="60"/>
      <c r="Y5983" t="s">
        <v>40</v>
      </c>
      <c r="AA5983">
        <v>5770</v>
      </c>
      <c r="AB5983" t="b">
        <f>if((W5983=""),false,true)</f>
        <v>0</v>
      </c>
      <c r="AD5983" s="37"/>
    </row>
    <row r="5984" ht="14.25" customHeight="1">
      <c r="A5984" s="38">
        <v>1287</v>
      </c>
      <c r="B5984" s="46" t="s">
        <v>53</v>
      </c>
      <c r="C5984" s="46" t="s">
        <v>45</v>
      </c>
      <c r="D5984" s="46" t="s">
        <v>6457</v>
      </c>
      <c r="E5984" s="46" t="s">
        <v>6458</v>
      </c>
      <c r="F5984" t="s">
        <v>48</v>
      </c>
      <c r="G5984" s="46" t="s">
        <v>49</v>
      </c>
      <c r="H5984">
        <v>0.000000002512</v>
      </c>
      <c r="I5984" t="s">
        <v>37</v>
      </c>
      <c r="L5984" t="s">
        <v>50</v>
      </c>
      <c r="M5984" t="s">
        <v>39</v>
      </c>
      <c r="N5984" s="40"/>
      <c r="O5984" s="40"/>
      <c r="P5984" s="40"/>
      <c r="Q5984" s="40"/>
      <c r="R5984" s="39"/>
      <c r="S5984" s="39"/>
      <c r="T5984" s="39"/>
      <c r="U5984" s="40"/>
      <c r="V5984" s="39"/>
      <c r="W5984" s="69"/>
      <c r="Y5984" t="s">
        <v>40</v>
      </c>
      <c r="AA5984">
        <v>64377</v>
      </c>
      <c r="AB5984" s="46" t="b">
        <v>0</v>
      </c>
      <c r="AD5984" s="8"/>
    </row>
    <row r="5985" ht="14.25" customHeight="1">
      <c r="A5985" s="38">
        <v>1287</v>
      </c>
      <c r="B5985" s="46" t="s">
        <v>53</v>
      </c>
      <c r="C5985" s="46" t="s">
        <v>45</v>
      </c>
      <c r="D5985" s="46" t="s">
        <v>6459</v>
      </c>
      <c r="E5985" s="46" t="s">
        <v>6460</v>
      </c>
      <c r="F5985" t="s">
        <v>48</v>
      </c>
      <c r="G5985" s="46" t="s">
        <v>49</v>
      </c>
      <c r="H5985">
        <v>0.000018197009</v>
      </c>
      <c r="I5985" t="s">
        <v>37</v>
      </c>
      <c r="L5985" t="s">
        <v>50</v>
      </c>
      <c r="M5985" t="s">
        <v>39</v>
      </c>
      <c r="N5985" s="40"/>
      <c r="O5985" s="40"/>
      <c r="P5985" s="40"/>
      <c r="Q5985" s="40"/>
      <c r="R5985" s="39"/>
      <c r="S5985" s="39"/>
      <c r="T5985" s="39"/>
      <c r="U5985" s="40"/>
      <c r="V5985" s="39"/>
      <c r="W5985" s="69"/>
      <c r="Y5985" t="s">
        <v>40</v>
      </c>
      <c r="AA5985">
        <v>33418</v>
      </c>
      <c r="AB5985" s="46" t="b">
        <v>0</v>
      </c>
      <c r="AD5985" s="8"/>
    </row>
    <row r="5986" ht="14.25" customHeight="1">
      <c r="A5986" s="38">
        <v>1287</v>
      </c>
      <c r="B5986" s="46" t="s">
        <v>53</v>
      </c>
      <c r="C5986" s="46" t="s">
        <v>45</v>
      </c>
      <c r="D5986" s="46" t="s">
        <v>6461</v>
      </c>
      <c r="E5986" s="46" t="s">
        <v>6462</v>
      </c>
      <c r="F5986" t="s">
        <v>48</v>
      </c>
      <c r="G5986" s="46" t="s">
        <v>49</v>
      </c>
      <c r="H5986">
        <v>0.00026915348</v>
      </c>
      <c r="I5986" t="s">
        <v>37</v>
      </c>
      <c r="L5986" t="s">
        <v>50</v>
      </c>
      <c r="M5986" t="s">
        <v>39</v>
      </c>
      <c r="N5986" s="40"/>
      <c r="O5986" s="40"/>
      <c r="P5986" s="40"/>
      <c r="Q5986" s="40"/>
      <c r="R5986" s="39"/>
      <c r="S5986" s="39"/>
      <c r="T5986" s="39"/>
      <c r="U5986" s="40"/>
      <c r="V5986" s="39"/>
      <c r="W5986" s="69"/>
      <c r="Y5986" t="s">
        <v>40</v>
      </c>
      <c r="AA5986">
        <v>3194</v>
      </c>
      <c r="AB5986" s="46" t="b">
        <v>0</v>
      </c>
      <c r="AD5986" s="8"/>
    </row>
    <row r="5987" ht="14.25" customHeight="1">
      <c r="A5987" s="38">
        <v>1287</v>
      </c>
      <c r="B5987" s="46" t="s">
        <v>53</v>
      </c>
      <c r="C5987" s="46" t="s">
        <v>45</v>
      </c>
      <c r="D5987" s="46" t="s">
        <v>6463</v>
      </c>
      <c r="E5987" s="46" t="s">
        <v>6464</v>
      </c>
      <c r="F5987" t="s">
        <v>48</v>
      </c>
      <c r="G5987" s="46" t="s">
        <v>49</v>
      </c>
      <c r="H5987">
        <v>0.002691534804</v>
      </c>
      <c r="I5987" t="s">
        <v>37</v>
      </c>
      <c r="L5987" t="s">
        <v>50</v>
      </c>
      <c r="M5987" t="s">
        <v>39</v>
      </c>
      <c r="N5987" s="40"/>
      <c r="O5987" s="40"/>
      <c r="P5987" s="40"/>
      <c r="Q5987" s="40"/>
      <c r="R5987" s="39"/>
      <c r="S5987" s="39"/>
      <c r="T5987" s="39"/>
      <c r="U5987" s="40"/>
      <c r="V5987" s="39"/>
      <c r="W5987" s="69"/>
      <c r="Y5987" t="s">
        <v>40</v>
      </c>
      <c r="AA5987">
        <v>8064</v>
      </c>
      <c r="AB5987" s="46" t="b">
        <v>0</v>
      </c>
      <c r="AD5987" s="8"/>
    </row>
    <row r="5988" ht="14.25" customHeight="1">
      <c r="A5988" s="38">
        <v>1287</v>
      </c>
      <c r="B5988" s="46" t="s">
        <v>53</v>
      </c>
      <c r="C5988" s="46" t="s">
        <v>45</v>
      </c>
      <c r="D5988" s="46" t="s">
        <v>6465</v>
      </c>
      <c r="E5988" s="46" t="s">
        <v>6466</v>
      </c>
      <c r="F5988" t="s">
        <v>48</v>
      </c>
      <c r="G5988" s="46" t="s">
        <v>49</v>
      </c>
      <c r="H5988">
        <v>0.022908676528</v>
      </c>
      <c r="I5988" t="s">
        <v>37</v>
      </c>
      <c r="L5988" t="s">
        <v>50</v>
      </c>
      <c r="M5988" t="s">
        <v>39</v>
      </c>
      <c r="N5988" s="40"/>
      <c r="O5988" s="40"/>
      <c r="P5988" s="40"/>
      <c r="Q5988" s="40"/>
      <c r="R5988" s="39"/>
      <c r="S5988" s="39"/>
      <c r="T5988" s="39"/>
      <c r="U5988" s="40"/>
      <c r="V5988" s="39"/>
      <c r="W5988" s="69"/>
      <c r="Y5988" t="s">
        <v>294</v>
      </c>
      <c r="AA5988">
        <v>2656</v>
      </c>
      <c r="AB5988" s="46" t="b">
        <v>0</v>
      </c>
      <c r="AD5988" s="8"/>
    </row>
    <row r="5989" ht="14.25" customHeight="1">
      <c r="A5989" s="38">
        <v>1287</v>
      </c>
      <c r="B5989" s="46" t="s">
        <v>174</v>
      </c>
      <c r="C5989" s="46" t="s">
        <v>45</v>
      </c>
      <c r="D5989" s="46" t="s">
        <v>6465</v>
      </c>
      <c r="E5989" s="46" t="s">
        <v>6466</v>
      </c>
      <c r="F5989" t="s">
        <v>48</v>
      </c>
      <c r="G5989" s="46" t="s">
        <v>49</v>
      </c>
      <c r="H5989">
        <v>0.015135612484</v>
      </c>
      <c r="I5989" t="s">
        <v>37</v>
      </c>
      <c r="L5989" t="s">
        <v>50</v>
      </c>
      <c r="M5989" t="s">
        <v>39</v>
      </c>
      <c r="N5989" s="40"/>
      <c r="O5989" s="40"/>
      <c r="P5989" s="40"/>
      <c r="Q5989" s="40"/>
      <c r="R5989" s="39"/>
      <c r="S5989" s="39"/>
      <c r="T5989" s="39"/>
      <c r="U5989" s="40"/>
      <c r="V5989" s="39"/>
      <c r="W5989" s="69"/>
      <c r="Y5989" t="s">
        <v>294</v>
      </c>
      <c r="AA5989">
        <v>2656</v>
      </c>
      <c r="AB5989" s="46" t="b">
        <v>0</v>
      </c>
      <c r="AD5989" s="8"/>
    </row>
    <row r="5990" ht="14.25" customHeight="1">
      <c r="A5990" s="38">
        <v>1287</v>
      </c>
      <c r="B5990" s="46" t="s">
        <v>53</v>
      </c>
      <c r="C5990" s="46" t="s">
        <v>45</v>
      </c>
      <c r="D5990" s="46" t="s">
        <v>6467</v>
      </c>
      <c r="E5990" s="46" t="s">
        <v>6468</v>
      </c>
      <c r="F5990" t="s">
        <v>48</v>
      </c>
      <c r="G5990" s="46" t="s">
        <v>49</v>
      </c>
      <c r="H5990">
        <v>0.027542287033</v>
      </c>
      <c r="I5990" t="s">
        <v>37</v>
      </c>
      <c r="L5990" s="46" t="str">
        <f>((I5990&amp;A5990)&amp;"-")&amp;B5990</f>
        <v>REF1287-Wang 99 - S1</v>
      </c>
      <c r="M5990" t="s">
        <v>39</v>
      </c>
      <c r="N5990" s="40"/>
      <c r="O5990" s="40"/>
      <c r="P5990" s="40"/>
      <c r="Q5990" s="40"/>
      <c r="R5990" s="39"/>
      <c r="S5990" s="39"/>
      <c r="T5990" s="39"/>
      <c r="U5990" s="40"/>
      <c r="V5990" s="39"/>
      <c r="W5990" s="69"/>
      <c r="Y5990" t="s">
        <v>294</v>
      </c>
      <c r="AA5990">
        <v>13876103</v>
      </c>
      <c r="AB5990" s="46" t="b">
        <v>0</v>
      </c>
      <c r="AD5990" s="8"/>
    </row>
    <row r="5991" ht="14.25" customHeight="1">
      <c r="A5991" s="38">
        <v>1287</v>
      </c>
      <c r="B5991" s="46" t="s">
        <v>653</v>
      </c>
      <c r="C5991" s="46" t="s">
        <v>45</v>
      </c>
      <c r="D5991" s="46" t="s">
        <v>6469</v>
      </c>
      <c r="E5991" s="46" t="s">
        <v>6470</v>
      </c>
      <c r="F5991" t="s">
        <v>48</v>
      </c>
      <c r="G5991" s="46" t="s">
        <v>49</v>
      </c>
      <c r="H5991">
        <v>0.002255277567</v>
      </c>
      <c r="I5991" t="s">
        <v>37</v>
      </c>
      <c r="L5991" t="s">
        <v>50</v>
      </c>
      <c r="M5991" t="s">
        <v>39</v>
      </c>
      <c r="N5991" s="40"/>
      <c r="O5991" s="40"/>
      <c r="P5991" s="40"/>
      <c r="Q5991" s="40"/>
      <c r="R5991" s="39"/>
      <c r="S5991" s="39"/>
      <c r="T5991" s="39"/>
      <c r="U5991" s="40"/>
      <c r="V5991" s="39"/>
      <c r="W5991" s="69"/>
      <c r="Y5991" t="s">
        <v>40</v>
      </c>
      <c r="AA5991">
        <v>3208</v>
      </c>
      <c r="AB5991" s="46" t="b">
        <v>0</v>
      </c>
      <c r="AD5991" s="8"/>
    </row>
    <row r="5992" ht="14.25" customHeight="1">
      <c r="A5992" s="38">
        <v>1049</v>
      </c>
      <c r="B5992" s="46" t="s">
        <v>922</v>
      </c>
      <c r="C5992" s="46" t="s">
        <v>923</v>
      </c>
      <c r="D5992" s="11" t="s">
        <v>6471</v>
      </c>
      <c r="E5992" s="46" t="s">
        <v>6472</v>
      </c>
      <c r="F5992" s="7" t="s">
        <v>924</v>
      </c>
      <c r="G5992" s="7" t="s">
        <v>925</v>
      </c>
      <c r="H5992">
        <v>0.098627948563121</v>
      </c>
      <c r="I5992" t="s">
        <v>37</v>
      </c>
      <c r="K5992" s="47" t="s">
        <v>43</v>
      </c>
      <c r="L5992" s="47" t="s">
        <v>926</v>
      </c>
      <c r="M5992" t="s">
        <v>39</v>
      </c>
      <c r="N5992" s="71"/>
      <c r="O5992" s="71"/>
      <c r="P5992" s="71"/>
      <c r="Q5992" s="71"/>
      <c r="R5992" s="29"/>
      <c r="S5992" s="29"/>
      <c r="T5992" s="29"/>
      <c r="U5992" s="71"/>
      <c r="V5992" s="29"/>
      <c r="W5992" s="60"/>
      <c r="Y5992" t="s">
        <v>40</v>
      </c>
      <c r="AA5992" s="21">
        <v>3218</v>
      </c>
      <c r="AB5992" t="b">
        <f>if((W5992=""),false,true)</f>
        <v>0</v>
      </c>
      <c r="AD5992" s="37"/>
    </row>
    <row r="5993" ht="14.25" customHeight="1">
      <c r="A5993" s="38">
        <v>1049</v>
      </c>
      <c r="B5993" s="46" t="s">
        <v>922</v>
      </c>
      <c r="C5993" s="46" t="s">
        <v>923</v>
      </c>
      <c r="D5993" s="11" t="s">
        <v>6471</v>
      </c>
      <c r="E5993" s="11" t="s">
        <v>6472</v>
      </c>
      <c r="F5993" s="7" t="s">
        <v>927</v>
      </c>
      <c r="G5993" s="7" t="s">
        <v>928</v>
      </c>
      <c r="H5993">
        <v>0.000240990542869</v>
      </c>
      <c r="I5993" t="s">
        <v>37</v>
      </c>
      <c r="K5993" s="47" t="s">
        <v>43</v>
      </c>
      <c r="L5993" s="47" t="s">
        <v>926</v>
      </c>
      <c r="M5993" t="s">
        <v>39</v>
      </c>
      <c r="N5993" s="71"/>
      <c r="O5993" s="71"/>
      <c r="P5993" s="71"/>
      <c r="Q5993" s="71"/>
      <c r="R5993" s="29"/>
      <c r="S5993" s="29"/>
      <c r="T5993" s="29"/>
      <c r="U5993" s="71"/>
      <c r="V5993" s="29"/>
      <c r="W5993" s="60"/>
      <c r="Y5993" t="s">
        <v>40</v>
      </c>
      <c r="AA5993">
        <v>3218</v>
      </c>
      <c r="AB5993" t="b">
        <f>if((W5993=""),false,true)</f>
        <v>0</v>
      </c>
      <c r="AD5993" s="37"/>
    </row>
    <row r="5994" ht="14.25" customHeight="1">
      <c r="A5994" s="38">
        <v>1049</v>
      </c>
      <c r="B5994" s="46" t="s">
        <v>922</v>
      </c>
      <c r="C5994" s="46" t="s">
        <v>923</v>
      </c>
      <c r="D5994" s="11" t="s">
        <v>6471</v>
      </c>
      <c r="E5994" s="11" t="s">
        <v>6472</v>
      </c>
      <c r="F5994" s="7" t="s">
        <v>929</v>
      </c>
      <c r="G5994" s="7" t="s">
        <v>928</v>
      </c>
      <c r="H5994">
        <v>0.001874994508067</v>
      </c>
      <c r="I5994" t="s">
        <v>37</v>
      </c>
      <c r="K5994" s="47" t="s">
        <v>43</v>
      </c>
      <c r="L5994" s="47" t="s">
        <v>926</v>
      </c>
      <c r="M5994" t="s">
        <v>39</v>
      </c>
      <c r="N5994" s="71"/>
      <c r="O5994" s="71"/>
      <c r="P5994" s="71"/>
      <c r="Q5994" s="71"/>
      <c r="R5994" s="29"/>
      <c r="S5994" s="29"/>
      <c r="T5994" s="29"/>
      <c r="U5994" s="71"/>
      <c r="V5994" s="29"/>
      <c r="W5994" s="60"/>
      <c r="Y5994" t="s">
        <v>40</v>
      </c>
      <c r="AA5994">
        <v>3218</v>
      </c>
      <c r="AB5994" t="b">
        <f>if((W5994=""),false,true)</f>
        <v>0</v>
      </c>
      <c r="AD5994" s="37"/>
    </row>
    <row r="5995" ht="14.25" customHeight="1">
      <c r="A5995" s="38">
        <v>1049</v>
      </c>
      <c r="B5995" s="46" t="s">
        <v>922</v>
      </c>
      <c r="C5995" s="46" t="s">
        <v>923</v>
      </c>
      <c r="D5995" s="11" t="s">
        <v>6471</v>
      </c>
      <c r="E5995" s="11" t="s">
        <v>6472</v>
      </c>
      <c r="F5995" s="7" t="s">
        <v>930</v>
      </c>
      <c r="G5995" s="7" t="s">
        <v>928</v>
      </c>
      <c r="H5995">
        <v>0.03019951720402</v>
      </c>
      <c r="I5995" t="s">
        <v>37</v>
      </c>
      <c r="K5995" s="47" t="s">
        <v>43</v>
      </c>
      <c r="L5995" s="47" t="s">
        <v>926</v>
      </c>
      <c r="M5995" t="s">
        <v>39</v>
      </c>
      <c r="N5995" s="71"/>
      <c r="O5995" s="71"/>
      <c r="P5995" s="71"/>
      <c r="Q5995" s="71"/>
      <c r="R5995" s="29"/>
      <c r="S5995" s="29"/>
      <c r="T5995" s="29"/>
      <c r="U5995" s="71"/>
      <c r="V5995" s="29"/>
      <c r="W5995" s="60"/>
      <c r="Y5995" t="s">
        <v>40</v>
      </c>
      <c r="AA5995">
        <v>3218</v>
      </c>
      <c r="AB5995" t="b">
        <f>if((W5995=""),false,true)</f>
        <v>0</v>
      </c>
      <c r="AD5995" s="37"/>
    </row>
    <row r="5996" ht="14.25" customHeight="1">
      <c r="A5996" s="38">
        <v>1049</v>
      </c>
      <c r="B5996" s="46" t="s">
        <v>922</v>
      </c>
      <c r="C5996" s="46" t="s">
        <v>923</v>
      </c>
      <c r="D5996" s="11" t="s">
        <v>6471</v>
      </c>
      <c r="E5996" s="11" t="s">
        <v>6472</v>
      </c>
      <c r="F5996" s="11" t="s">
        <v>48</v>
      </c>
      <c r="G5996" s="11" t="s">
        <v>49</v>
      </c>
      <c r="H5996">
        <v>0.000071779429127</v>
      </c>
      <c r="I5996" t="s">
        <v>37</v>
      </c>
      <c r="K5996" s="47" t="s">
        <v>43</v>
      </c>
      <c r="L5996" s="47" t="s">
        <v>926</v>
      </c>
      <c r="M5996" t="s">
        <v>39</v>
      </c>
      <c r="N5996" s="71"/>
      <c r="O5996" s="71"/>
      <c r="P5996" s="71"/>
      <c r="Q5996" s="71"/>
      <c r="R5996" s="29"/>
      <c r="S5996" s="29"/>
      <c r="T5996" s="29"/>
      <c r="U5996" s="71"/>
      <c r="V5996" s="29"/>
      <c r="W5996" s="60"/>
      <c r="Y5996" t="s">
        <v>40</v>
      </c>
      <c r="AA5996">
        <v>3218</v>
      </c>
      <c r="AB5996" t="b">
        <f>if((W5996=""),false,true)</f>
        <v>0</v>
      </c>
      <c r="AD5996" s="37"/>
    </row>
    <row r="5997" ht="14.25" customHeight="1">
      <c r="A5997" s="38">
        <v>1283</v>
      </c>
      <c r="B5997" s="46" t="s">
        <v>31</v>
      </c>
      <c r="C5997" s="46" t="s">
        <v>32</v>
      </c>
      <c r="D5997" s="46" t="s">
        <v>6471</v>
      </c>
      <c r="E5997" s="46" t="s">
        <v>6472</v>
      </c>
      <c r="F5997" t="s">
        <v>35</v>
      </c>
      <c r="G5997" s="46" t="s">
        <v>36</v>
      </c>
      <c r="H5997">
        <v>0.0120226443</v>
      </c>
      <c r="I5997" t="s">
        <v>37</v>
      </c>
      <c r="L5997" t="s">
        <v>38</v>
      </c>
      <c r="M5997" t="s">
        <v>39</v>
      </c>
      <c r="N5997" s="40"/>
      <c r="O5997" s="40"/>
      <c r="P5997" s="40"/>
      <c r="Q5997" s="40"/>
      <c r="R5997" s="39"/>
      <c r="S5997" s="39"/>
      <c r="T5997" s="39"/>
      <c r="U5997" s="40"/>
      <c r="V5997" s="39"/>
      <c r="W5997" s="69"/>
      <c r="Y5997" t="s">
        <v>40</v>
      </c>
      <c r="AA5997">
        <v>3218</v>
      </c>
      <c r="AB5997" s="46" t="b">
        <f>if((W5997=""),false,true)</f>
        <v>0</v>
      </c>
      <c r="AD5997" s="8"/>
    </row>
    <row r="5998" ht="14.25" customHeight="1">
      <c r="A5998" s="38">
        <v>1287</v>
      </c>
      <c r="B5998" s="46" t="s">
        <v>44</v>
      </c>
      <c r="C5998" s="46" t="s">
        <v>45</v>
      </c>
      <c r="D5998" s="11" t="s">
        <v>6471</v>
      </c>
      <c r="E5998" s="46" t="s">
        <v>6472</v>
      </c>
      <c r="F5998" t="s">
        <v>48</v>
      </c>
      <c r="G5998" s="46" t="s">
        <v>49</v>
      </c>
      <c r="H5998">
        <v>0.000008729714</v>
      </c>
      <c r="I5998" t="s">
        <v>37</v>
      </c>
      <c r="L5998" t="s">
        <v>50</v>
      </c>
      <c r="M5998" t="s">
        <v>39</v>
      </c>
      <c r="N5998" s="40"/>
      <c r="O5998" s="40"/>
      <c r="P5998" s="40"/>
      <c r="Q5998" s="40"/>
      <c r="R5998" s="39"/>
      <c r="S5998" s="39"/>
      <c r="T5998" s="39"/>
      <c r="U5998" s="40"/>
      <c r="V5998" s="39"/>
      <c r="W5998" s="69"/>
      <c r="Y5998" t="s">
        <v>40</v>
      </c>
      <c r="AA5998">
        <v>3218</v>
      </c>
      <c r="AB5998" s="46" t="b">
        <v>0</v>
      </c>
      <c r="AD5998" s="8"/>
    </row>
    <row r="5999" ht="14.25" customHeight="1">
      <c r="A5999" s="38">
        <v>1287</v>
      </c>
      <c r="B5999" s="46" t="s">
        <v>53</v>
      </c>
      <c r="C5999" s="46" t="s">
        <v>45</v>
      </c>
      <c r="D5999" s="46" t="s">
        <v>6471</v>
      </c>
      <c r="E5999" s="46" t="s">
        <v>6473</v>
      </c>
      <c r="F5999" t="s">
        <v>48</v>
      </c>
      <c r="G5999" s="46" t="s">
        <v>49</v>
      </c>
      <c r="H5999">
        <v>0.000008709636</v>
      </c>
      <c r="I5999" t="s">
        <v>37</v>
      </c>
      <c r="L5999" t="s">
        <v>50</v>
      </c>
      <c r="M5999" t="s">
        <v>39</v>
      </c>
      <c r="N5999" s="40"/>
      <c r="O5999" s="40"/>
      <c r="P5999" s="40"/>
      <c r="Q5999" s="40"/>
      <c r="R5999" s="39"/>
      <c r="S5999" s="39"/>
      <c r="T5999" s="39"/>
      <c r="U5999" s="40"/>
      <c r="V5999" s="39"/>
      <c r="W5999" s="69"/>
      <c r="Y5999" t="s">
        <v>40</v>
      </c>
      <c r="AA5999">
        <v>3218</v>
      </c>
      <c r="AB5999" s="46" t="b">
        <v>0</v>
      </c>
      <c r="AD5999" s="8"/>
    </row>
    <row r="6000" ht="14.25" customHeight="1">
      <c r="A6000" s="38">
        <v>1308</v>
      </c>
      <c r="B6000" s="46" t="s">
        <v>41</v>
      </c>
      <c r="C6000" s="46" t="s">
        <v>42</v>
      </c>
      <c r="D6000" s="46" t="s">
        <v>6471</v>
      </c>
      <c r="E6000" s="46" t="s">
        <v>6474</v>
      </c>
      <c r="F6000" t="s">
        <v>35</v>
      </c>
      <c r="G6000" s="12" t="s">
        <v>36</v>
      </c>
      <c r="H6000">
        <v>0.012022644346174</v>
      </c>
      <c r="I6000" t="s">
        <v>37</v>
      </c>
      <c r="K6000" s="47" t="s">
        <v>43</v>
      </c>
      <c r="L6000" s="47" t="str">
        <f>((I6000&amp;A6000)&amp;"-")&amp;B6000</f>
        <v>REF1308-Abraham M.H. and Acree Jr. W.E. The solubility of liquid and solid compounds in dry octan-1-ol. Chemosphere (2013)</v>
      </c>
      <c r="M6000" t="s">
        <v>39</v>
      </c>
      <c r="N6000" s="71"/>
      <c r="O6000" s="71"/>
      <c r="P6000" s="71"/>
      <c r="Q6000" s="71"/>
      <c r="R6000" s="29"/>
      <c r="S6000" s="29"/>
      <c r="T6000" s="29"/>
      <c r="U6000" s="71"/>
      <c r="V6000" s="29"/>
      <c r="W6000" s="60"/>
      <c r="Y6000" t="s">
        <v>40</v>
      </c>
      <c r="AA6000">
        <v>3218</v>
      </c>
      <c r="AB6000" t="b">
        <f>if((W6000=""),false,true)</f>
        <v>0</v>
      </c>
      <c r="AD6000" s="37"/>
    </row>
    <row r="6001" ht="14.25" customHeight="1">
      <c r="A6001" s="38">
        <v>997</v>
      </c>
      <c r="B6001" s="44" t="s">
        <v>638</v>
      </c>
      <c r="C6001" s="46" t="s">
        <v>639</v>
      </c>
      <c r="D6001" s="46" t="s">
        <v>6475</v>
      </c>
      <c r="E6001" s="46" t="s">
        <v>6476</v>
      </c>
      <c r="F6001" s="5" t="s">
        <v>35</v>
      </c>
      <c r="G6001" s="5" t="s">
        <v>36</v>
      </c>
      <c r="H6001" s="65">
        <v>0.691830971</v>
      </c>
      <c r="I6001" t="s">
        <v>37</v>
      </c>
      <c r="K6001" s="47"/>
      <c r="L6001" s="47" t="str">
        <f>((I6001&amp;A6001)&amp;"-")&amp;B6001</f>
        <v>REF997-Kia Sepassi and Samuel H. Yalkowsky. Solubility Prediction in Octanol: A Technical Note. AAPS PharmSciTech 2006; 7 (1) Article 26</v>
      </c>
      <c r="M6001" t="s">
        <v>39</v>
      </c>
      <c r="N6001" s="71"/>
      <c r="O6001" s="71"/>
      <c r="P6001" s="71"/>
      <c r="Q6001" s="71"/>
      <c r="R6001" s="29"/>
      <c r="S6001" s="29"/>
      <c r="T6001" s="29"/>
      <c r="U6001" s="71"/>
      <c r="V6001" s="29"/>
      <c r="W6001" s="60"/>
      <c r="Y6001" t="s">
        <v>40</v>
      </c>
      <c r="AA6001">
        <v>8939</v>
      </c>
      <c r="AB6001" t="b">
        <f>if((W6001=""),false,true)</f>
        <v>0</v>
      </c>
      <c r="AD6001" s="37"/>
    </row>
    <row r="6002" ht="14.25" customHeight="1">
      <c r="A6002" s="38">
        <v>1283</v>
      </c>
      <c r="B6002" s="46" t="s">
        <v>31</v>
      </c>
      <c r="C6002" s="46" t="s">
        <v>32</v>
      </c>
      <c r="D6002" s="46" t="s">
        <v>6475</v>
      </c>
      <c r="E6002" s="46" t="s">
        <v>6476</v>
      </c>
      <c r="F6002" t="s">
        <v>35</v>
      </c>
      <c r="G6002" s="46" t="s">
        <v>36</v>
      </c>
      <c r="H6002">
        <v>0.6918309709</v>
      </c>
      <c r="I6002" t="s">
        <v>37</v>
      </c>
      <c r="L6002" t="s">
        <v>38</v>
      </c>
      <c r="M6002" t="s">
        <v>39</v>
      </c>
      <c r="N6002" s="40"/>
      <c r="O6002" s="40"/>
      <c r="P6002" s="40"/>
      <c r="Q6002" s="40"/>
      <c r="R6002" s="39"/>
      <c r="S6002" s="39"/>
      <c r="T6002" s="39"/>
      <c r="U6002" s="40"/>
      <c r="V6002" s="39"/>
      <c r="W6002" s="69"/>
      <c r="Y6002" t="s">
        <v>40</v>
      </c>
      <c r="AA6002">
        <v>8939</v>
      </c>
      <c r="AB6002" s="46" t="b">
        <f>if((W6002=""),false,true)</f>
        <v>0</v>
      </c>
      <c r="AD6002" s="8"/>
    </row>
    <row r="6003" ht="14.25" customHeight="1">
      <c r="A6003" s="38">
        <v>1308</v>
      </c>
      <c r="B6003" s="46" t="s">
        <v>41</v>
      </c>
      <c r="C6003" s="46" t="s">
        <v>42</v>
      </c>
      <c r="D6003" s="46" t="s">
        <v>6475</v>
      </c>
      <c r="E6003" s="46" t="s">
        <v>6477</v>
      </c>
      <c r="F6003" t="s">
        <v>35</v>
      </c>
      <c r="G6003" s="12" t="s">
        <v>36</v>
      </c>
      <c r="H6003">
        <v>0.691830970918936</v>
      </c>
      <c r="I6003" t="s">
        <v>37</v>
      </c>
      <c r="K6003" s="47" t="s">
        <v>43</v>
      </c>
      <c r="L6003" s="47" t="str">
        <f>((I6003&amp;A6003)&amp;"-")&amp;B6003</f>
        <v>REF1308-Abraham M.H. and Acree Jr. W.E. The solubility of liquid and solid compounds in dry octan-1-ol. Chemosphere (2013)</v>
      </c>
      <c r="M6003" t="s">
        <v>39</v>
      </c>
      <c r="N6003" s="71"/>
      <c r="O6003" s="71"/>
      <c r="P6003" s="71"/>
      <c r="Q6003" s="71"/>
      <c r="R6003" s="29"/>
      <c r="S6003" s="29"/>
      <c r="T6003" s="29"/>
      <c r="U6003" s="71"/>
      <c r="V6003" s="29"/>
      <c r="W6003" s="60"/>
      <c r="Y6003" t="s">
        <v>40</v>
      </c>
      <c r="AA6003">
        <v>8939</v>
      </c>
      <c r="AB6003" t="b">
        <f>if((W6003=""),false,true)</f>
        <v>0</v>
      </c>
      <c r="AD6003" s="37"/>
    </row>
    <row r="6004" ht="14.25" customHeight="1">
      <c r="A6004" s="38">
        <v>1287</v>
      </c>
      <c r="B6004" s="46" t="s">
        <v>53</v>
      </c>
      <c r="C6004" s="46" t="s">
        <v>45</v>
      </c>
      <c r="D6004" s="46" t="s">
        <v>6478</v>
      </c>
      <c r="E6004" s="46" t="s">
        <v>6479</v>
      </c>
      <c r="F6004" t="s">
        <v>48</v>
      </c>
      <c r="G6004" s="46" t="s">
        <v>49</v>
      </c>
      <c r="H6004">
        <v>0.000501187234</v>
      </c>
      <c r="I6004" t="s">
        <v>37</v>
      </c>
      <c r="L6004" t="s">
        <v>50</v>
      </c>
      <c r="M6004" t="s">
        <v>39</v>
      </c>
      <c r="N6004" s="40"/>
      <c r="O6004" s="40"/>
      <c r="P6004" s="40"/>
      <c r="Q6004" s="40"/>
      <c r="R6004" s="39"/>
      <c r="S6004" s="39"/>
      <c r="T6004" s="39"/>
      <c r="U6004" s="40"/>
      <c r="V6004" s="39"/>
      <c r="W6004" s="69"/>
      <c r="Y6004" t="s">
        <v>40</v>
      </c>
      <c r="AA6004">
        <v>81792</v>
      </c>
      <c r="AB6004" s="46" t="b">
        <v>0</v>
      </c>
      <c r="AD6004" s="8"/>
    </row>
    <row r="6005" ht="14.25" customHeight="1">
      <c r="A6005" s="38">
        <v>1287</v>
      </c>
      <c r="B6005" s="46" t="s">
        <v>174</v>
      </c>
      <c r="C6005" s="46" t="s">
        <v>45</v>
      </c>
      <c r="D6005" s="46" t="s">
        <v>6478</v>
      </c>
      <c r="E6005" s="46" t="s">
        <v>6480</v>
      </c>
      <c r="F6005" t="s">
        <v>48</v>
      </c>
      <c r="G6005" s="46" t="s">
        <v>49</v>
      </c>
      <c r="H6005">
        <v>0.000501187234</v>
      </c>
      <c r="I6005" t="s">
        <v>37</v>
      </c>
      <c r="L6005" t="s">
        <v>50</v>
      </c>
      <c r="M6005" t="s">
        <v>39</v>
      </c>
      <c r="N6005" s="40"/>
      <c r="O6005" s="40"/>
      <c r="P6005" s="40"/>
      <c r="Q6005" s="40"/>
      <c r="R6005" s="39"/>
      <c r="S6005" s="39"/>
      <c r="T6005" s="39"/>
      <c r="U6005" s="40"/>
      <c r="V6005" s="39"/>
      <c r="W6005" s="69"/>
      <c r="Y6005" t="s">
        <v>40</v>
      </c>
      <c r="AA6005">
        <v>81792</v>
      </c>
      <c r="AB6005" s="46" t="b">
        <v>0</v>
      </c>
      <c r="AD6005" s="8"/>
    </row>
    <row r="6006" ht="14.25" customHeight="1">
      <c r="A6006" s="38">
        <v>1287</v>
      </c>
      <c r="B6006" s="46" t="s">
        <v>44</v>
      </c>
      <c r="C6006" s="46" t="s">
        <v>45</v>
      </c>
      <c r="D6006" s="46" t="s">
        <v>6481</v>
      </c>
      <c r="E6006" s="46" t="s">
        <v>6482</v>
      </c>
      <c r="F6006" t="s">
        <v>48</v>
      </c>
      <c r="G6006" s="46" t="s">
        <v>49</v>
      </c>
      <c r="H6006">
        <v>0.00005046613</v>
      </c>
      <c r="I6006" t="s">
        <v>37</v>
      </c>
      <c r="L6006" t="s">
        <v>50</v>
      </c>
      <c r="M6006" t="s">
        <v>39</v>
      </c>
      <c r="N6006" s="40"/>
      <c r="O6006" s="40"/>
      <c r="P6006" s="40"/>
      <c r="Q6006" s="40"/>
      <c r="R6006" s="39"/>
      <c r="S6006" s="39"/>
      <c r="T6006" s="39"/>
      <c r="U6006" s="40"/>
      <c r="V6006" s="39"/>
      <c r="W6006" s="69"/>
      <c r="Y6006" t="s">
        <v>294</v>
      </c>
      <c r="AA6006">
        <v>28941</v>
      </c>
      <c r="AB6006" s="46" t="b">
        <v>0</v>
      </c>
      <c r="AD6006" s="8"/>
    </row>
    <row r="6007" ht="14.25" customHeight="1">
      <c r="A6007" s="38">
        <v>1287</v>
      </c>
      <c r="B6007" s="46" t="s">
        <v>53</v>
      </c>
      <c r="C6007" s="46" t="s">
        <v>45</v>
      </c>
      <c r="D6007" s="46" t="s">
        <v>6481</v>
      </c>
      <c r="E6007" s="46" t="s">
        <v>6482</v>
      </c>
      <c r="F6007" t="s">
        <v>48</v>
      </c>
      <c r="G6007" s="46" t="s">
        <v>49</v>
      </c>
      <c r="H6007">
        <v>0.000091201084</v>
      </c>
      <c r="I6007" t="s">
        <v>37</v>
      </c>
      <c r="L6007" t="s">
        <v>50</v>
      </c>
      <c r="M6007" t="s">
        <v>39</v>
      </c>
      <c r="N6007" s="40"/>
      <c r="O6007" s="40"/>
      <c r="P6007" s="40"/>
      <c r="Q6007" s="40"/>
      <c r="R6007" s="39"/>
      <c r="S6007" s="39"/>
      <c r="T6007" s="39"/>
      <c r="U6007" s="40"/>
      <c r="V6007" s="39"/>
      <c r="W6007" s="69"/>
      <c r="Y6007" t="s">
        <v>294</v>
      </c>
      <c r="AA6007">
        <v>28941</v>
      </c>
      <c r="AB6007" s="46" t="b">
        <v>0</v>
      </c>
      <c r="AD6007" s="8"/>
    </row>
    <row r="6008" ht="14.25" customHeight="1">
      <c r="A6008" s="38">
        <v>1287</v>
      </c>
      <c r="B6008" s="46" t="s">
        <v>653</v>
      </c>
      <c r="C6008" s="46" t="s">
        <v>45</v>
      </c>
      <c r="D6008" s="46" t="s">
        <v>6483</v>
      </c>
      <c r="E6008" s="46" t="s">
        <v>6484</v>
      </c>
      <c r="F6008" t="s">
        <v>48</v>
      </c>
      <c r="G6008" s="46" t="s">
        <v>49</v>
      </c>
      <c r="H6008">
        <v>0.000200354915</v>
      </c>
      <c r="I6008" t="s">
        <v>37</v>
      </c>
      <c r="L6008" t="s">
        <v>50</v>
      </c>
      <c r="M6008" t="s">
        <v>39</v>
      </c>
      <c r="N6008" s="40"/>
      <c r="O6008" s="40"/>
      <c r="P6008" s="40"/>
      <c r="Q6008" s="40"/>
      <c r="R6008" s="39"/>
      <c r="S6008" s="39"/>
      <c r="T6008" s="39"/>
      <c r="U6008" s="40"/>
      <c r="V6008" s="39"/>
      <c r="W6008" s="69"/>
      <c r="Y6008" t="s">
        <v>40</v>
      </c>
      <c r="AA6008">
        <v>3225</v>
      </c>
      <c r="AB6008" s="46" t="b">
        <v>0</v>
      </c>
      <c r="AD6008" s="8"/>
    </row>
    <row r="6009" ht="14.25" customHeight="1">
      <c r="A6009" s="38">
        <v>1287</v>
      </c>
      <c r="B6009" s="46" t="s">
        <v>53</v>
      </c>
      <c r="C6009" s="46" t="s">
        <v>45</v>
      </c>
      <c r="D6009" s="46" t="s">
        <v>6485</v>
      </c>
      <c r="E6009" s="46" t="s">
        <v>6486</v>
      </c>
      <c r="F6009" t="s">
        <v>48</v>
      </c>
      <c r="G6009" s="46" t="s">
        <v>49</v>
      </c>
      <c r="H6009">
        <v>0.000117489755</v>
      </c>
      <c r="I6009" t="s">
        <v>37</v>
      </c>
      <c r="L6009" t="s">
        <v>50</v>
      </c>
      <c r="M6009" t="s">
        <v>39</v>
      </c>
      <c r="N6009" s="40"/>
      <c r="O6009" s="40"/>
      <c r="P6009" s="40"/>
      <c r="Q6009" s="40"/>
      <c r="R6009" s="39"/>
      <c r="S6009" s="39"/>
      <c r="T6009" s="39"/>
      <c r="U6009" s="40"/>
      <c r="V6009" s="39"/>
      <c r="W6009" s="69"/>
      <c r="Y6009" t="s">
        <v>40</v>
      </c>
      <c r="AA6009">
        <v>40198</v>
      </c>
      <c r="AB6009" s="46" t="b">
        <v>0</v>
      </c>
      <c r="AD6009" s="8"/>
    </row>
    <row r="6010" ht="14.25" customHeight="1">
      <c r="A6010" s="38">
        <v>1026</v>
      </c>
      <c r="B6010" s="46" t="s">
        <v>6487</v>
      </c>
      <c r="C6010" s="46" t="s">
        <v>6488</v>
      </c>
      <c r="D6010" s="46" t="s">
        <v>6489</v>
      </c>
      <c r="E6010" s="46" t="s">
        <v>6490</v>
      </c>
      <c r="F6010" s="46" t="s">
        <v>48</v>
      </c>
      <c r="G6010" s="7" t="s">
        <v>49</v>
      </c>
      <c r="H6010">
        <v>0.00002</v>
      </c>
      <c r="I6010" t="s">
        <v>37</v>
      </c>
      <c r="K6010" s="46"/>
      <c r="L6010" s="46" t="str">
        <f>((I6010&amp;A6010)&amp;"-")&amp;B6010</f>
        <v>REF1026-Extoxnet</v>
      </c>
      <c r="M6010" t="s">
        <v>39</v>
      </c>
      <c r="N6010" s="40"/>
      <c r="O6010" s="40"/>
      <c r="P6010" s="40"/>
      <c r="Q6010" s="40"/>
      <c r="R6010" s="39"/>
      <c r="S6010" s="39"/>
      <c r="T6010" s="39"/>
      <c r="U6010" s="40"/>
      <c r="V6010" s="39"/>
      <c r="W6010" s="69"/>
      <c r="Y6010" t="s">
        <v>40</v>
      </c>
      <c r="AA6010" s="54">
        <v>46739</v>
      </c>
      <c r="AB6010" t="b">
        <f>if((W6010=""),false,true)</f>
        <v>0</v>
      </c>
      <c r="AC6010">
        <v>0.006</v>
      </c>
    </row>
    <row r="6011" ht="14.25" customHeight="1">
      <c r="A6011" s="38">
        <v>1027</v>
      </c>
      <c r="B6011" s="46" t="s">
        <v>6491</v>
      </c>
      <c r="C6011" s="46" t="s">
        <v>6492</v>
      </c>
      <c r="D6011" s="46" t="s">
        <v>6489</v>
      </c>
      <c r="E6011" s="46" t="s">
        <v>6490</v>
      </c>
      <c r="F6011" s="46" t="s">
        <v>35</v>
      </c>
      <c r="G6011" s="7" t="s">
        <v>36</v>
      </c>
      <c r="H6011">
        <v>0.399</v>
      </c>
      <c r="I6011" t="s">
        <v>37</v>
      </c>
      <c r="K6011" s="46" t="s">
        <v>6493</v>
      </c>
      <c r="L6011" s="46" t="str">
        <f>((I6011&amp;A6011)&amp;"-")&amp;B6011</f>
        <v>REF1027-PesticideChina</v>
      </c>
      <c r="M6011" t="s">
        <v>39</v>
      </c>
      <c r="N6011" s="40"/>
      <c r="O6011" s="40"/>
      <c r="P6011" s="40"/>
      <c r="Q6011" s="40"/>
      <c r="R6011" s="39"/>
      <c r="S6011" s="39"/>
      <c r="T6011" s="39"/>
      <c r="U6011" s="40"/>
      <c r="V6011" s="39"/>
      <c r="W6011" s="69"/>
      <c r="Y6011" t="s">
        <v>40</v>
      </c>
      <c r="AA6011" s="54">
        <v>46739</v>
      </c>
      <c r="AB6011" t="b">
        <f>if((W6011=""),false,true)</f>
        <v>0</v>
      </c>
    </row>
    <row r="6012" ht="14.25" customHeight="1">
      <c r="A6012" s="38">
        <v>1287</v>
      </c>
      <c r="B6012" s="46" t="s">
        <v>53</v>
      </c>
      <c r="C6012" s="46" t="s">
        <v>45</v>
      </c>
      <c r="D6012" s="46" t="s">
        <v>6489</v>
      </c>
      <c r="E6012" s="46" t="s">
        <v>6494</v>
      </c>
      <c r="F6012" t="s">
        <v>48</v>
      </c>
      <c r="G6012" s="46" t="s">
        <v>49</v>
      </c>
      <c r="H6012">
        <v>0.000019952623</v>
      </c>
      <c r="I6012" t="s">
        <v>37</v>
      </c>
      <c r="L6012" t="s">
        <v>50</v>
      </c>
      <c r="M6012" t="s">
        <v>39</v>
      </c>
      <c r="N6012" s="40"/>
      <c r="O6012" s="40"/>
      <c r="P6012" s="40"/>
      <c r="Q6012" s="40"/>
      <c r="R6012" s="39"/>
      <c r="S6012" s="39"/>
      <c r="T6012" s="39"/>
      <c r="U6012" s="40"/>
      <c r="V6012" s="39"/>
      <c r="W6012" s="69"/>
      <c r="Y6012" t="s">
        <v>40</v>
      </c>
      <c r="AA6012">
        <v>46739</v>
      </c>
      <c r="AB6012" s="46" t="b">
        <v>0</v>
      </c>
      <c r="AD6012" s="8"/>
    </row>
    <row r="6013" ht="14.25" customHeight="1">
      <c r="A6013" s="38">
        <v>1287</v>
      </c>
      <c r="B6013" s="46" t="s">
        <v>53</v>
      </c>
      <c r="C6013" s="46" t="s">
        <v>45</v>
      </c>
      <c r="D6013" s="46" t="s">
        <v>6495</v>
      </c>
      <c r="E6013" s="46" t="s">
        <v>6496</v>
      </c>
      <c r="F6013" t="s">
        <v>48</v>
      </c>
      <c r="G6013" s="46" t="s">
        <v>49</v>
      </c>
      <c r="H6013">
        <v>0.000000933254</v>
      </c>
      <c r="I6013" t="s">
        <v>37</v>
      </c>
      <c r="L6013" t="s">
        <v>50</v>
      </c>
      <c r="M6013" t="s">
        <v>39</v>
      </c>
      <c r="N6013" s="40"/>
      <c r="O6013" s="40"/>
      <c r="P6013" s="40"/>
      <c r="Q6013" s="40"/>
      <c r="R6013" s="39"/>
      <c r="S6013" s="39"/>
      <c r="T6013" s="39"/>
      <c r="U6013" s="40"/>
      <c r="V6013" s="39"/>
      <c r="W6013" s="69"/>
      <c r="Y6013" t="s">
        <v>40</v>
      </c>
      <c r="AA6013">
        <v>43074</v>
      </c>
      <c r="AB6013" s="46" t="b">
        <v>0</v>
      </c>
      <c r="AD6013" s="8"/>
    </row>
    <row r="6014" ht="14.25" customHeight="1">
      <c r="A6014" s="38">
        <v>1287</v>
      </c>
      <c r="B6014" s="46" t="s">
        <v>53</v>
      </c>
      <c r="C6014" s="46" t="s">
        <v>45</v>
      </c>
      <c r="D6014" s="46" t="s">
        <v>6497</v>
      </c>
      <c r="E6014" s="46" t="s">
        <v>6498</v>
      </c>
      <c r="F6014" t="s">
        <v>48</v>
      </c>
      <c r="G6014" s="46" t="s">
        <v>49</v>
      </c>
      <c r="H6014">
        <v>0.005011872336</v>
      </c>
      <c r="I6014" t="s">
        <v>37</v>
      </c>
      <c r="L6014" t="s">
        <v>50</v>
      </c>
      <c r="M6014" t="s">
        <v>39</v>
      </c>
      <c r="N6014" s="40"/>
      <c r="O6014" s="40"/>
      <c r="P6014" s="40"/>
      <c r="Q6014" s="40"/>
      <c r="R6014" s="39"/>
      <c r="S6014" s="39"/>
      <c r="T6014" s="39"/>
      <c r="U6014" s="40"/>
      <c r="V6014" s="39"/>
      <c r="W6014" s="69"/>
      <c r="Y6014" t="s">
        <v>40</v>
      </c>
      <c r="AA6014">
        <v>7991</v>
      </c>
      <c r="AB6014" s="46" t="b">
        <v>0</v>
      </c>
      <c r="AD6014" s="8"/>
    </row>
    <row r="6015" ht="14.25" customHeight="1">
      <c r="A6015" s="38">
        <v>1287</v>
      </c>
      <c r="B6015" s="46" t="s">
        <v>53</v>
      </c>
      <c r="C6015" s="46" t="s">
        <v>45</v>
      </c>
      <c r="D6015" s="46" t="s">
        <v>6499</v>
      </c>
      <c r="E6015" s="46" t="s">
        <v>6500</v>
      </c>
      <c r="F6015" t="s">
        <v>48</v>
      </c>
      <c r="G6015" s="46" t="s">
        <v>49</v>
      </c>
      <c r="H6015">
        <v>0.000026915348</v>
      </c>
      <c r="I6015" t="s">
        <v>37</v>
      </c>
      <c r="L6015" t="s">
        <v>50</v>
      </c>
      <c r="M6015" t="s">
        <v>39</v>
      </c>
      <c r="N6015" s="40"/>
      <c r="O6015" s="40"/>
      <c r="P6015" s="40"/>
      <c r="Q6015" s="40"/>
      <c r="R6015" s="39"/>
      <c r="S6015" s="39"/>
      <c r="T6015" s="39"/>
      <c r="U6015" s="40"/>
      <c r="V6015" s="39"/>
      <c r="W6015" s="69"/>
      <c r="Y6015" t="s">
        <v>294</v>
      </c>
      <c r="AA6015">
        <v>3229</v>
      </c>
      <c r="AB6015" s="46" t="b">
        <v>0</v>
      </c>
      <c r="AD6015" s="8"/>
    </row>
    <row r="6016" ht="14.25" customHeight="1">
      <c r="A6016" s="38">
        <v>1308</v>
      </c>
      <c r="B6016" s="46" t="s">
        <v>41</v>
      </c>
      <c r="C6016" s="46" t="s">
        <v>42</v>
      </c>
      <c r="D6016" s="46" t="s">
        <v>6501</v>
      </c>
      <c r="E6016" s="46" t="s">
        <v>6502</v>
      </c>
      <c r="F6016" t="s">
        <v>35</v>
      </c>
      <c r="G6016" s="12" t="s">
        <v>36</v>
      </c>
      <c r="H6016">
        <v>0.169824365246174</v>
      </c>
      <c r="I6016" t="s">
        <v>37</v>
      </c>
      <c r="K6016" s="47" t="s">
        <v>43</v>
      </c>
      <c r="L6016" s="47" t="str">
        <f>((I6016&amp;A6016)&amp;"-")&amp;B6016</f>
        <v>REF1308-Abraham M.H. and Acree Jr. W.E. The solubility of liquid and solid compounds in dry octan-1-ol. Chemosphere (2013)</v>
      </c>
      <c r="M6016" t="s">
        <v>39</v>
      </c>
      <c r="N6016" s="71"/>
      <c r="O6016" s="71"/>
      <c r="P6016" s="71"/>
      <c r="Q6016" s="71"/>
      <c r="R6016" s="29"/>
      <c r="S6016" s="29"/>
      <c r="T6016" s="29"/>
      <c r="U6016" s="71"/>
      <c r="V6016" s="29"/>
      <c r="W6016" s="60"/>
      <c r="Y6016" t="s">
        <v>40</v>
      </c>
      <c r="AA6016">
        <v>26854</v>
      </c>
      <c r="AB6016" t="b">
        <f>if((W6016=""),false,true)</f>
        <v>0</v>
      </c>
      <c r="AD6016" s="37"/>
    </row>
    <row r="6017" ht="14.25" customHeight="1">
      <c r="A6017" s="38">
        <v>997</v>
      </c>
      <c r="B6017" s="44" t="s">
        <v>638</v>
      </c>
      <c r="C6017" s="46" t="s">
        <v>639</v>
      </c>
      <c r="D6017" s="46" t="s">
        <v>6503</v>
      </c>
      <c r="E6017" s="46" t="s">
        <v>6504</v>
      </c>
      <c r="F6017" s="5" t="s">
        <v>35</v>
      </c>
      <c r="G6017" s="5" t="s">
        <v>36</v>
      </c>
      <c r="H6017" s="65">
        <v>0.169824365</v>
      </c>
      <c r="I6017" t="s">
        <v>37</v>
      </c>
      <c r="K6017" s="47"/>
      <c r="L6017" s="47" t="str">
        <f>((I6017&amp;A6017)&amp;"-")&amp;B6017</f>
        <v>REF997-Kia Sepassi and Samuel H. Yalkowsky. Solubility Prediction in Octanol: A Technical Note. AAPS PharmSciTech 2006; 7 (1) Article 26</v>
      </c>
      <c r="M6017" t="s">
        <v>39</v>
      </c>
      <c r="N6017" s="71"/>
      <c r="O6017" s="71"/>
      <c r="P6017" s="71"/>
      <c r="Q6017" s="71"/>
      <c r="R6017" s="29"/>
      <c r="S6017" s="29"/>
      <c r="T6017" s="29"/>
      <c r="U6017" s="71"/>
      <c r="V6017" s="29"/>
      <c r="W6017" s="60"/>
      <c r="Y6017" t="s">
        <v>40</v>
      </c>
      <c r="AA6017">
        <v>7279</v>
      </c>
      <c r="AB6017" t="b">
        <f>if((W6017=""),false,true)</f>
        <v>0</v>
      </c>
      <c r="AD6017" s="37"/>
    </row>
    <row r="6018" ht="14.25" customHeight="1">
      <c r="A6018" s="38">
        <v>997</v>
      </c>
      <c r="B6018" s="44" t="s">
        <v>638</v>
      </c>
      <c r="C6018" s="46" t="s">
        <v>639</v>
      </c>
      <c r="D6018" s="46" t="s">
        <v>6503</v>
      </c>
      <c r="E6018" s="46" t="s">
        <v>6504</v>
      </c>
      <c r="F6018" s="5" t="s">
        <v>35</v>
      </c>
      <c r="G6018" s="5" t="s">
        <v>36</v>
      </c>
      <c r="H6018" s="65">
        <v>0.169824365</v>
      </c>
      <c r="I6018" t="s">
        <v>37</v>
      </c>
      <c r="K6018" s="47"/>
      <c r="L6018" s="47" t="str">
        <f>((I6018&amp;A6018)&amp;"-")&amp;B6018</f>
        <v>REF997-Kia Sepassi and Samuel H. Yalkowsky. Solubility Prediction in Octanol: A Technical Note. AAPS PharmSciTech 2006; 7 (1) Article 26</v>
      </c>
      <c r="M6018" t="s">
        <v>39</v>
      </c>
      <c r="N6018" s="71"/>
      <c r="O6018" s="71"/>
      <c r="P6018" s="71"/>
      <c r="Q6018" s="71"/>
      <c r="R6018" s="29"/>
      <c r="S6018" s="29"/>
      <c r="T6018" s="29"/>
      <c r="U6018" s="71"/>
      <c r="V6018" s="29"/>
      <c r="W6018" s="60"/>
      <c r="Y6018" t="s">
        <v>40</v>
      </c>
      <c r="AA6018">
        <v>7279</v>
      </c>
      <c r="AB6018" t="b">
        <f>if((W6018=""),false,true)</f>
        <v>0</v>
      </c>
      <c r="AD6018" s="37"/>
    </row>
    <row r="6019" ht="14.25" customHeight="1">
      <c r="A6019" s="38">
        <v>1193</v>
      </c>
      <c r="B6019" s="46" t="s">
        <v>6505</v>
      </c>
      <c r="C6019" s="46" t="s">
        <v>577</v>
      </c>
      <c r="D6019" s="11" t="s">
        <v>6503</v>
      </c>
      <c r="E6019" s="11" t="s">
        <v>6504</v>
      </c>
      <c r="F6019" s="7" t="s">
        <v>434</v>
      </c>
      <c r="G6019" s="7" t="s">
        <v>593</v>
      </c>
      <c r="H6019">
        <v>0.021887094516379</v>
      </c>
      <c r="I6019" s="46" t="s">
        <v>37</v>
      </c>
      <c r="K6019" s="46"/>
      <c r="L6019" t="s">
        <v>6506</v>
      </c>
      <c r="M6019" t="s">
        <v>39</v>
      </c>
      <c r="N6019" s="40"/>
      <c r="O6019" s="40"/>
      <c r="P6019" s="40"/>
      <c r="Q6019" s="40"/>
      <c r="R6019" s="39"/>
      <c r="S6019" s="39"/>
      <c r="T6019" s="39"/>
      <c r="U6019" s="40"/>
      <c r="V6019" s="39"/>
      <c r="W6019" s="69"/>
      <c r="Y6019" t="s">
        <v>40</v>
      </c>
      <c r="AA6019">
        <v>7279</v>
      </c>
      <c r="AB6019" s="46" t="b">
        <f>if((W6019=""),false,true)</f>
        <v>0</v>
      </c>
      <c r="AD6019" s="8"/>
    </row>
    <row r="6020" ht="14.25" customHeight="1">
      <c r="A6020" s="38">
        <v>1283</v>
      </c>
      <c r="B6020" s="46" t="s">
        <v>31</v>
      </c>
      <c r="C6020" s="46" t="s">
        <v>32</v>
      </c>
      <c r="D6020" s="46" t="s">
        <v>6503</v>
      </c>
      <c r="E6020" s="46" t="s">
        <v>6504</v>
      </c>
      <c r="F6020" t="s">
        <v>35</v>
      </c>
      <c r="G6020" s="46" t="s">
        <v>36</v>
      </c>
      <c r="H6020">
        <v>0.1698243652</v>
      </c>
      <c r="I6020" t="s">
        <v>37</v>
      </c>
      <c r="L6020" t="s">
        <v>38</v>
      </c>
      <c r="M6020" t="s">
        <v>39</v>
      </c>
      <c r="N6020" s="40"/>
      <c r="O6020" s="40"/>
      <c r="P6020" s="40"/>
      <c r="Q6020" s="40"/>
      <c r="R6020" s="39"/>
      <c r="S6020" s="39"/>
      <c r="T6020" s="39"/>
      <c r="U6020" s="40"/>
      <c r="V6020" s="39"/>
      <c r="W6020" s="69"/>
      <c r="Y6020" t="s">
        <v>40</v>
      </c>
      <c r="AA6020">
        <v>7279</v>
      </c>
      <c r="AB6020" s="46" t="b">
        <f>if((W6020=""),false,true)</f>
        <v>0</v>
      </c>
      <c r="AD6020" s="8"/>
    </row>
    <row r="6021" ht="14.25" customHeight="1">
      <c r="A6021" s="38">
        <v>1287</v>
      </c>
      <c r="B6021" s="46" t="s">
        <v>53</v>
      </c>
      <c r="C6021" s="46" t="s">
        <v>45</v>
      </c>
      <c r="D6021" s="46" t="s">
        <v>6503</v>
      </c>
      <c r="E6021" s="46" t="s">
        <v>6507</v>
      </c>
      <c r="F6021" t="s">
        <v>48</v>
      </c>
      <c r="G6021" s="46" t="s">
        <v>49</v>
      </c>
      <c r="H6021">
        <v>0.025118864315</v>
      </c>
      <c r="I6021" t="s">
        <v>37</v>
      </c>
      <c r="L6021" t="s">
        <v>50</v>
      </c>
      <c r="M6021" t="s">
        <v>39</v>
      </c>
      <c r="N6021" s="40"/>
      <c r="O6021" s="40"/>
      <c r="P6021" s="40"/>
      <c r="Q6021" s="40"/>
      <c r="R6021" s="39"/>
      <c r="S6021" s="39"/>
      <c r="T6021" s="39"/>
      <c r="U6021" s="40"/>
      <c r="V6021" s="39"/>
      <c r="W6021" s="69"/>
      <c r="Y6021" t="s">
        <v>40</v>
      </c>
      <c r="AA6021">
        <v>7279</v>
      </c>
      <c r="AB6021" s="46" t="b">
        <v>0</v>
      </c>
      <c r="AD6021" s="8"/>
    </row>
    <row r="6022" ht="14.25" customHeight="1">
      <c r="A6022" s="38">
        <v>1308</v>
      </c>
      <c r="B6022" s="46" t="s">
        <v>41</v>
      </c>
      <c r="C6022" s="46" t="s">
        <v>42</v>
      </c>
      <c r="D6022" s="46" t="s">
        <v>6503</v>
      </c>
      <c r="E6022" s="46" t="s">
        <v>6508</v>
      </c>
      <c r="F6022" t="s">
        <v>35</v>
      </c>
      <c r="G6022" s="12" t="s">
        <v>36</v>
      </c>
      <c r="H6022">
        <v>0.169824365246174</v>
      </c>
      <c r="I6022" t="s">
        <v>37</v>
      </c>
      <c r="K6022" s="47" t="s">
        <v>43</v>
      </c>
      <c r="L6022" s="47" t="str">
        <f>((I6022&amp;A6022)&amp;"-")&amp;B6022</f>
        <v>REF1308-Abraham M.H. and Acree Jr. W.E. The solubility of liquid and solid compounds in dry octan-1-ol. Chemosphere (2013)</v>
      </c>
      <c r="M6022" t="s">
        <v>39</v>
      </c>
      <c r="N6022" s="71"/>
      <c r="O6022" s="71"/>
      <c r="P6022" s="71"/>
      <c r="Q6022" s="71"/>
      <c r="R6022" s="29"/>
      <c r="S6022" s="29"/>
      <c r="T6022" s="29"/>
      <c r="U6022" s="71"/>
      <c r="V6022" s="29"/>
      <c r="W6022" s="60"/>
      <c r="Y6022" t="s">
        <v>40</v>
      </c>
      <c r="AA6022">
        <v>7279</v>
      </c>
      <c r="AB6022" t="b">
        <f>if((W6022=""),false,true)</f>
        <v>0</v>
      </c>
      <c r="AD6022" s="37"/>
    </row>
    <row r="6023" ht="14.25" customHeight="1">
      <c r="A6023" s="38">
        <v>969</v>
      </c>
      <c r="B6023" s="46" t="s">
        <v>4172</v>
      </c>
      <c r="C6023" s="46" t="s">
        <v>1219</v>
      </c>
      <c r="D6023" s="7" t="s">
        <v>6509</v>
      </c>
      <c r="E6023" s="7" t="s">
        <v>6510</v>
      </c>
      <c r="F6023" s="41" t="s">
        <v>429</v>
      </c>
      <c r="G6023" s="41" t="s">
        <v>590</v>
      </c>
      <c r="H6023" s="23">
        <v>0.01015</v>
      </c>
      <c r="I6023" t="s">
        <v>1356</v>
      </c>
      <c r="K6023" t="s">
        <v>43</v>
      </c>
      <c r="L6023" s="46" t="s">
        <v>4573</v>
      </c>
      <c r="M6023" t="s">
        <v>39</v>
      </c>
      <c r="N6023" s="40"/>
      <c r="O6023" s="40"/>
      <c r="P6023" s="40"/>
      <c r="Q6023" s="40"/>
      <c r="R6023" s="39"/>
      <c r="S6023" s="39"/>
      <c r="T6023" s="39"/>
      <c r="U6023" s="40"/>
      <c r="V6023" s="39"/>
      <c r="W6023" s="69"/>
      <c r="Y6023" t="s">
        <v>40</v>
      </c>
      <c r="AA6023">
        <v>118130</v>
      </c>
      <c r="AB6023" t="b">
        <f>if((W6023=""),false,true)</f>
        <v>0</v>
      </c>
      <c r="AD6023" s="8"/>
    </row>
    <row r="6024" ht="14.25" customHeight="1">
      <c r="A6024" s="38">
        <v>969</v>
      </c>
      <c r="B6024" s="46" t="s">
        <v>4172</v>
      </c>
      <c r="C6024" s="46" t="s">
        <v>1219</v>
      </c>
      <c r="D6024" s="7" t="s">
        <v>6509</v>
      </c>
      <c r="E6024" s="7" t="s">
        <v>6510</v>
      </c>
      <c r="F6024" s="41" t="s">
        <v>434</v>
      </c>
      <c r="G6024" s="41" t="s">
        <v>593</v>
      </c>
      <c r="H6024" s="23">
        <v>0.0046</v>
      </c>
      <c r="I6024" t="s">
        <v>1356</v>
      </c>
      <c r="K6024" t="s">
        <v>43</v>
      </c>
      <c r="L6024" s="46" t="s">
        <v>4573</v>
      </c>
      <c r="M6024" t="s">
        <v>39</v>
      </c>
      <c r="N6024" s="40"/>
      <c r="O6024" s="40"/>
      <c r="P6024" s="40"/>
      <c r="Q6024" s="40"/>
      <c r="R6024" s="39"/>
      <c r="S6024" s="39"/>
      <c r="T6024" s="39"/>
      <c r="U6024" s="40"/>
      <c r="V6024" s="39"/>
      <c r="W6024" s="69"/>
      <c r="Y6024" t="s">
        <v>40</v>
      </c>
      <c r="AA6024">
        <v>118130</v>
      </c>
      <c r="AB6024" t="b">
        <f>if((W6024=""),false,true)</f>
        <v>0</v>
      </c>
      <c r="AD6024" s="8"/>
    </row>
    <row r="6025" ht="14.25" customHeight="1">
      <c r="A6025" s="38">
        <v>969</v>
      </c>
      <c r="B6025" s="46" t="s">
        <v>4172</v>
      </c>
      <c r="C6025" s="46" t="s">
        <v>1219</v>
      </c>
      <c r="D6025" s="7" t="s">
        <v>6509</v>
      </c>
      <c r="E6025" s="7" t="s">
        <v>6510</v>
      </c>
      <c r="F6025" s="41" t="s">
        <v>48</v>
      </c>
      <c r="G6025" s="41" t="s">
        <v>49</v>
      </c>
      <c r="H6025" s="23">
        <v>0.00000016</v>
      </c>
      <c r="I6025" t="s">
        <v>1356</v>
      </c>
      <c r="K6025" t="s">
        <v>43</v>
      </c>
      <c r="L6025" s="46" t="s">
        <v>4573</v>
      </c>
      <c r="M6025" t="s">
        <v>39</v>
      </c>
      <c r="N6025" s="40"/>
      <c r="O6025" s="40"/>
      <c r="P6025" s="40"/>
      <c r="Q6025" s="40"/>
      <c r="R6025" s="39"/>
      <c r="S6025" s="39"/>
      <c r="T6025" s="39"/>
      <c r="U6025" s="40"/>
      <c r="V6025" s="39"/>
      <c r="W6025" s="69"/>
      <c r="Y6025" t="s">
        <v>40</v>
      </c>
      <c r="AA6025">
        <v>118130</v>
      </c>
      <c r="AB6025" t="b">
        <f>if((W6025=""),false,true)</f>
        <v>0</v>
      </c>
      <c r="AD6025" s="8"/>
    </row>
    <row r="6026" ht="14.25" customHeight="1">
      <c r="A6026" s="38">
        <v>1287</v>
      </c>
      <c r="B6026" s="46" t="s">
        <v>53</v>
      </c>
      <c r="C6026" s="46" t="s">
        <v>45</v>
      </c>
      <c r="D6026" s="46" t="s">
        <v>6511</v>
      </c>
      <c r="E6026" s="46" t="s">
        <v>6512</v>
      </c>
      <c r="F6026" t="s">
        <v>48</v>
      </c>
      <c r="G6026" s="46" t="s">
        <v>49</v>
      </c>
      <c r="H6026">
        <v>0.000371535229</v>
      </c>
      <c r="I6026" t="s">
        <v>37</v>
      </c>
      <c r="L6026" t="s">
        <v>50</v>
      </c>
      <c r="M6026" t="s">
        <v>39</v>
      </c>
      <c r="N6026" s="40"/>
      <c r="O6026" s="40"/>
      <c r="P6026" s="40"/>
      <c r="Q6026" s="40"/>
      <c r="R6026" s="39"/>
      <c r="S6026" s="39"/>
      <c r="T6026" s="39"/>
      <c r="U6026" s="40"/>
      <c r="V6026" s="39"/>
      <c r="W6026" s="69"/>
      <c r="Y6026" t="s">
        <v>40</v>
      </c>
      <c r="AA6026">
        <v>29111</v>
      </c>
      <c r="AB6026" s="46" t="b">
        <v>0</v>
      </c>
      <c r="AD6026" s="8"/>
    </row>
    <row r="6027" ht="14.25" customHeight="1">
      <c r="A6027" s="38">
        <v>1287</v>
      </c>
      <c r="B6027" s="46" t="s">
        <v>44</v>
      </c>
      <c r="C6027" s="46" t="s">
        <v>45</v>
      </c>
      <c r="D6027" s="46" t="s">
        <v>6511</v>
      </c>
      <c r="E6027" s="46" t="s">
        <v>6512</v>
      </c>
      <c r="F6027" t="s">
        <v>48</v>
      </c>
      <c r="G6027" s="46" t="s">
        <v>49</v>
      </c>
      <c r="H6027">
        <v>0.032433961735</v>
      </c>
      <c r="I6027" t="s">
        <v>37</v>
      </c>
      <c r="L6027" t="s">
        <v>50</v>
      </c>
      <c r="M6027" t="s">
        <v>39</v>
      </c>
      <c r="N6027" s="40"/>
      <c r="O6027" s="40"/>
      <c r="P6027" s="40"/>
      <c r="Q6027" s="40"/>
      <c r="R6027" s="39"/>
      <c r="S6027" s="39"/>
      <c r="T6027" s="39"/>
      <c r="U6027" s="40"/>
      <c r="V6027" s="39"/>
      <c r="W6027" s="69"/>
      <c r="Y6027" t="s">
        <v>40</v>
      </c>
      <c r="AA6027">
        <v>29111</v>
      </c>
      <c r="AB6027" s="46" t="b">
        <v>0</v>
      </c>
      <c r="AD6027" s="8"/>
    </row>
    <row r="6028" ht="14.25" customHeight="1">
      <c r="A6028" s="38">
        <v>1049</v>
      </c>
      <c r="B6028" s="46" t="s">
        <v>922</v>
      </c>
      <c r="C6028" s="46" t="s">
        <v>923</v>
      </c>
      <c r="D6028" s="11" t="s">
        <v>6513</v>
      </c>
      <c r="E6028" s="46" t="s">
        <v>6514</v>
      </c>
      <c r="F6028" s="7" t="s">
        <v>924</v>
      </c>
      <c r="G6028" s="7" t="s">
        <v>925</v>
      </c>
      <c r="H6028">
        <v>0.084333475776428</v>
      </c>
      <c r="I6028" t="s">
        <v>37</v>
      </c>
      <c r="K6028" s="47" t="s">
        <v>43</v>
      </c>
      <c r="L6028" s="47" t="s">
        <v>926</v>
      </c>
      <c r="M6028" t="s">
        <v>39</v>
      </c>
      <c r="N6028" s="71"/>
      <c r="O6028" s="71"/>
      <c r="P6028" s="71"/>
      <c r="Q6028" s="71"/>
      <c r="R6028" s="29"/>
      <c r="S6028" s="29"/>
      <c r="T6028" s="29"/>
      <c r="U6028" s="71"/>
      <c r="V6028" s="29"/>
      <c r="W6028" s="60"/>
      <c r="Y6028" t="s">
        <v>40</v>
      </c>
      <c r="AA6028" s="21">
        <v>3254</v>
      </c>
      <c r="AB6028" t="b">
        <f>if((W6028=""),false,true)</f>
        <v>0</v>
      </c>
      <c r="AD6028" s="37"/>
    </row>
    <row r="6029" ht="14.25" customHeight="1">
      <c r="A6029" s="38">
        <v>1049</v>
      </c>
      <c r="B6029" s="46" t="s">
        <v>922</v>
      </c>
      <c r="C6029" s="46" t="s">
        <v>923</v>
      </c>
      <c r="D6029" s="11" t="s">
        <v>6513</v>
      </c>
      <c r="E6029" s="11" t="s">
        <v>6514</v>
      </c>
      <c r="F6029" s="7" t="s">
        <v>927</v>
      </c>
      <c r="G6029" s="7" t="s">
        <v>928</v>
      </c>
      <c r="H6029">
        <v>0.00026121613544</v>
      </c>
      <c r="I6029" t="s">
        <v>37</v>
      </c>
      <c r="K6029" s="47" t="s">
        <v>43</v>
      </c>
      <c r="L6029" s="47" t="s">
        <v>926</v>
      </c>
      <c r="M6029" t="s">
        <v>39</v>
      </c>
      <c r="N6029" s="71"/>
      <c r="O6029" s="71"/>
      <c r="P6029" s="71"/>
      <c r="Q6029" s="71"/>
      <c r="R6029" s="29"/>
      <c r="S6029" s="29"/>
      <c r="T6029" s="29"/>
      <c r="U6029" s="71"/>
      <c r="V6029" s="29"/>
      <c r="W6029" s="60"/>
      <c r="Y6029" t="s">
        <v>40</v>
      </c>
      <c r="AA6029">
        <v>3254</v>
      </c>
      <c r="AB6029" t="b">
        <f>if((W6029=""),false,true)</f>
        <v>0</v>
      </c>
      <c r="AD6029" s="37"/>
    </row>
    <row r="6030" ht="14.25" customHeight="1">
      <c r="A6030" s="38">
        <v>1049</v>
      </c>
      <c r="B6030" s="46" t="s">
        <v>922</v>
      </c>
      <c r="C6030" s="46" t="s">
        <v>923</v>
      </c>
      <c r="D6030" s="11" t="s">
        <v>6513</v>
      </c>
      <c r="E6030" s="11" t="s">
        <v>6514</v>
      </c>
      <c r="F6030" s="7" t="s">
        <v>929</v>
      </c>
      <c r="G6030" s="7" t="s">
        <v>928</v>
      </c>
      <c r="H6030">
        <v>0.004285485203974</v>
      </c>
      <c r="I6030" t="s">
        <v>37</v>
      </c>
      <c r="K6030" s="47" t="s">
        <v>43</v>
      </c>
      <c r="L6030" s="47" t="s">
        <v>926</v>
      </c>
      <c r="M6030" t="s">
        <v>39</v>
      </c>
      <c r="N6030" s="71"/>
      <c r="O6030" s="71"/>
      <c r="P6030" s="71"/>
      <c r="Q6030" s="71"/>
      <c r="R6030" s="29"/>
      <c r="S6030" s="29"/>
      <c r="T6030" s="29"/>
      <c r="U6030" s="71"/>
      <c r="V6030" s="29"/>
      <c r="W6030" s="60"/>
      <c r="Y6030" t="s">
        <v>40</v>
      </c>
      <c r="AA6030">
        <v>3254</v>
      </c>
      <c r="AB6030" t="b">
        <f>if((W6030=""),false,true)</f>
        <v>0</v>
      </c>
      <c r="AD6030" s="37"/>
    </row>
    <row r="6031" ht="14.25" customHeight="1">
      <c r="A6031" s="38">
        <v>1049</v>
      </c>
      <c r="B6031" s="46" t="s">
        <v>922</v>
      </c>
      <c r="C6031" s="46" t="s">
        <v>923</v>
      </c>
      <c r="D6031" s="11" t="s">
        <v>6513</v>
      </c>
      <c r="E6031" s="11" t="s">
        <v>6514</v>
      </c>
      <c r="F6031" s="7" t="s">
        <v>930</v>
      </c>
      <c r="G6031" s="7" t="s">
        <v>928</v>
      </c>
      <c r="H6031">
        <v>0.044258837236263</v>
      </c>
      <c r="I6031" t="s">
        <v>37</v>
      </c>
      <c r="K6031" s="47" t="s">
        <v>43</v>
      </c>
      <c r="L6031" s="47" t="s">
        <v>926</v>
      </c>
      <c r="M6031" t="s">
        <v>39</v>
      </c>
      <c r="N6031" s="71"/>
      <c r="O6031" s="71"/>
      <c r="P6031" s="71"/>
      <c r="Q6031" s="71"/>
      <c r="R6031" s="29"/>
      <c r="S6031" s="29"/>
      <c r="T6031" s="29"/>
      <c r="U6031" s="71"/>
      <c r="V6031" s="29"/>
      <c r="W6031" s="60"/>
      <c r="Y6031" t="s">
        <v>40</v>
      </c>
      <c r="AA6031">
        <v>3254</v>
      </c>
      <c r="AB6031" t="b">
        <f>if((W6031=""),false,true)</f>
        <v>0</v>
      </c>
      <c r="AD6031" s="37"/>
    </row>
    <row r="6032" ht="14.25" customHeight="1">
      <c r="A6032" s="38">
        <v>1049</v>
      </c>
      <c r="B6032" s="46" t="s">
        <v>922</v>
      </c>
      <c r="C6032" s="46" t="s">
        <v>923</v>
      </c>
      <c r="D6032" s="11" t="s">
        <v>6513</v>
      </c>
      <c r="E6032" s="11" t="s">
        <v>6514</v>
      </c>
      <c r="F6032" s="11" t="s">
        <v>48</v>
      </c>
      <c r="G6032" s="11" t="s">
        <v>49</v>
      </c>
      <c r="H6032">
        <v>0.000039084089579</v>
      </c>
      <c r="I6032" t="s">
        <v>37</v>
      </c>
      <c r="K6032" s="47" t="s">
        <v>43</v>
      </c>
      <c r="L6032" s="47" t="s">
        <v>926</v>
      </c>
      <c r="M6032" t="s">
        <v>39</v>
      </c>
      <c r="N6032" s="71"/>
      <c r="O6032" s="71"/>
      <c r="P6032" s="71"/>
      <c r="Q6032" s="71"/>
      <c r="R6032" s="29"/>
      <c r="S6032" s="29"/>
      <c r="T6032" s="29"/>
      <c r="U6032" s="71"/>
      <c r="V6032" s="29"/>
      <c r="W6032" s="60"/>
      <c r="Y6032" t="s">
        <v>40</v>
      </c>
      <c r="AA6032">
        <v>3254</v>
      </c>
      <c r="AB6032" t="b">
        <f>if((W6032=""),false,true)</f>
        <v>0</v>
      </c>
      <c r="AD6032" s="37"/>
    </row>
    <row r="6033" ht="14.25" customHeight="1">
      <c r="A6033" s="38">
        <v>1248</v>
      </c>
      <c r="B6033" s="46" t="s">
        <v>6515</v>
      </c>
      <c r="C6033" s="46" t="s">
        <v>577</v>
      </c>
      <c r="D6033" s="11" t="s">
        <v>6513</v>
      </c>
      <c r="E6033" s="11" t="s">
        <v>6514</v>
      </c>
      <c r="F6033" s="7" t="s">
        <v>35</v>
      </c>
      <c r="G6033" s="7" t="s">
        <v>668</v>
      </c>
      <c r="H6033">
        <v>0.54887185837038</v>
      </c>
      <c r="I6033" s="46" t="s">
        <v>37</v>
      </c>
      <c r="K6033" s="46"/>
      <c r="L6033" t="s">
        <v>6516</v>
      </c>
      <c r="M6033" t="s">
        <v>583</v>
      </c>
      <c r="N6033" s="40"/>
      <c r="O6033" s="40"/>
      <c r="P6033" s="40"/>
      <c r="Q6033" s="40"/>
      <c r="R6033" s="39"/>
      <c r="S6033" s="39"/>
      <c r="T6033" s="39"/>
      <c r="U6033" s="40"/>
      <c r="V6033" s="39"/>
      <c r="W6033" s="69"/>
      <c r="Y6033" t="s">
        <v>40</v>
      </c>
      <c r="AA6033">
        <v>3254</v>
      </c>
      <c r="AB6033" s="46" t="b">
        <f>if((W6033=""),false,true)</f>
        <v>0</v>
      </c>
      <c r="AD6033" s="8"/>
    </row>
    <row r="6034" ht="14.25" customHeight="1">
      <c r="A6034" s="38">
        <v>1248</v>
      </c>
      <c r="B6034" s="46" t="s">
        <v>6515</v>
      </c>
      <c r="C6034" s="46" t="s">
        <v>577</v>
      </c>
      <c r="D6034" s="11" t="s">
        <v>6513</v>
      </c>
      <c r="E6034" s="11" t="s">
        <v>6514</v>
      </c>
      <c r="F6034" s="7" t="s">
        <v>429</v>
      </c>
      <c r="G6034" s="7" t="s">
        <v>590</v>
      </c>
      <c r="H6034">
        <v>0.96209914200463</v>
      </c>
      <c r="I6034" s="46" t="s">
        <v>37</v>
      </c>
      <c r="K6034" s="46"/>
      <c r="L6034" t="s">
        <v>6516</v>
      </c>
      <c r="M6034" t="s">
        <v>583</v>
      </c>
      <c r="N6034" s="40"/>
      <c r="O6034" s="40"/>
      <c r="P6034" s="40"/>
      <c r="Q6034" s="40"/>
      <c r="R6034" s="39"/>
      <c r="S6034" s="39"/>
      <c r="T6034" s="39"/>
      <c r="U6034" s="40"/>
      <c r="V6034" s="39"/>
      <c r="W6034" s="69"/>
      <c r="Y6034" t="s">
        <v>40</v>
      </c>
      <c r="AA6034">
        <v>3254</v>
      </c>
      <c r="AB6034" s="46" t="b">
        <f>if((W6034=""),false,true)</f>
        <v>0</v>
      </c>
      <c r="AD6034" s="8"/>
    </row>
    <row r="6035" ht="14.25" customHeight="1">
      <c r="A6035" s="38">
        <v>1287</v>
      </c>
      <c r="B6035" s="46" t="s">
        <v>53</v>
      </c>
      <c r="C6035" s="46" t="s">
        <v>45</v>
      </c>
      <c r="D6035" s="11" t="s">
        <v>6513</v>
      </c>
      <c r="E6035" s="46" t="s">
        <v>6517</v>
      </c>
      <c r="F6035" t="s">
        <v>48</v>
      </c>
      <c r="G6035" s="46" t="s">
        <v>49</v>
      </c>
      <c r="H6035">
        <v>0.000043651583</v>
      </c>
      <c r="I6035" t="s">
        <v>37</v>
      </c>
      <c r="L6035" t="s">
        <v>50</v>
      </c>
      <c r="M6035" t="s">
        <v>39</v>
      </c>
      <c r="N6035" s="40"/>
      <c r="O6035" s="40"/>
      <c r="P6035" s="40"/>
      <c r="Q6035" s="40"/>
      <c r="R6035" s="39"/>
      <c r="S6035" s="39"/>
      <c r="T6035" s="39"/>
      <c r="U6035" s="40"/>
      <c r="V6035" s="39"/>
      <c r="W6035" s="69"/>
      <c r="Y6035" t="s">
        <v>40</v>
      </c>
      <c r="AA6035">
        <v>3254</v>
      </c>
      <c r="AB6035" s="46" t="b">
        <v>0</v>
      </c>
      <c r="AD6035" s="8"/>
    </row>
    <row r="6036" ht="14.25" customHeight="1">
      <c r="A6036" s="38">
        <v>1287</v>
      </c>
      <c r="B6036" s="46" t="s">
        <v>653</v>
      </c>
      <c r="C6036" s="46" t="s">
        <v>45</v>
      </c>
      <c r="D6036" s="46" t="s">
        <v>6513</v>
      </c>
      <c r="E6036" s="46" t="s">
        <v>6514</v>
      </c>
      <c r="F6036" t="s">
        <v>48</v>
      </c>
      <c r="G6036" s="46" t="s">
        <v>49</v>
      </c>
      <c r="H6036">
        <v>0.000004419773</v>
      </c>
      <c r="I6036" t="s">
        <v>37</v>
      </c>
      <c r="L6036" t="s">
        <v>50</v>
      </c>
      <c r="M6036" t="s">
        <v>39</v>
      </c>
      <c r="N6036" s="40"/>
      <c r="O6036" s="40"/>
      <c r="P6036" s="40"/>
      <c r="Q6036" s="40"/>
      <c r="R6036" s="39"/>
      <c r="S6036" s="39"/>
      <c r="T6036" s="39"/>
      <c r="U6036" s="40"/>
      <c r="V6036" s="39"/>
      <c r="W6036" s="69"/>
      <c r="Y6036" t="s">
        <v>40</v>
      </c>
      <c r="AA6036">
        <v>3254</v>
      </c>
      <c r="AB6036" s="46" t="b">
        <v>0</v>
      </c>
      <c r="AD6036" s="8"/>
    </row>
    <row r="6037" ht="14.25" customHeight="1">
      <c r="A6037" s="38">
        <v>1298</v>
      </c>
      <c r="B6037" s="46" t="s">
        <v>6518</v>
      </c>
      <c r="C6037" s="30" t="s">
        <v>6519</v>
      </c>
      <c r="D6037" s="46" t="s">
        <v>6513</v>
      </c>
      <c r="E6037" s="46" t="s">
        <v>6514</v>
      </c>
      <c r="F6037" t="s">
        <v>695</v>
      </c>
      <c r="G6037" s="12" t="s">
        <v>696</v>
      </c>
      <c r="H6037">
        <v>0.011885343792342</v>
      </c>
      <c r="I6037" t="s">
        <v>37</v>
      </c>
      <c r="K6037" t="s">
        <v>43</v>
      </c>
      <c r="L6037" s="46" t="str">
        <f>((I6037&amp;A6037)&amp;"-")&amp;B6037</f>
        <v>REF1298-Eun Hee Lee; Stephen R. Byrn; Rodolfo Pinal. The Solution Properties of Mefenamic Acid and a Closely Related Analogue are Indistinguishable in Polar Solvents but Significantly Different in Nonpolar Environments</v>
      </c>
      <c r="M6037" t="s">
        <v>583</v>
      </c>
      <c r="N6037" s="40"/>
      <c r="O6037" s="40"/>
      <c r="P6037" s="40"/>
      <c r="Q6037" s="40"/>
      <c r="R6037" s="39"/>
      <c r="S6037" s="39"/>
      <c r="T6037" s="39"/>
      <c r="U6037" s="40"/>
      <c r="V6037" s="39"/>
      <c r="W6037" s="69"/>
      <c r="Y6037" t="s">
        <v>40</v>
      </c>
      <c r="AA6037">
        <v>3254</v>
      </c>
      <c r="AB6037" s="46" t="b">
        <v>0</v>
      </c>
      <c r="AD6037" s="8"/>
    </row>
    <row r="6038" ht="14.25" customHeight="1">
      <c r="A6038" s="38">
        <v>1298</v>
      </c>
      <c r="B6038" s="46" t="s">
        <v>6518</v>
      </c>
      <c r="C6038" s="30" t="s">
        <v>6519</v>
      </c>
      <c r="D6038" s="46" t="s">
        <v>6513</v>
      </c>
      <c r="E6038" s="46" t="s">
        <v>6514</v>
      </c>
      <c r="F6038" t="s">
        <v>429</v>
      </c>
      <c r="G6038" s="12" t="s">
        <v>590</v>
      </c>
      <c r="H6038">
        <v>0.746473621499672</v>
      </c>
      <c r="I6038" t="s">
        <v>37</v>
      </c>
      <c r="K6038" t="s">
        <v>43</v>
      </c>
      <c r="L6038" s="46" t="str">
        <f>((I6038&amp;A6038)&amp;"-")&amp;B6038</f>
        <v>REF1298-Eun Hee Lee; Stephen R. Byrn; Rodolfo Pinal. The Solution Properties of Mefenamic Acid and a Closely Related Analogue are Indistinguishable in Polar Solvents but Significantly Different in Nonpolar Environments</v>
      </c>
      <c r="M6038" t="s">
        <v>583</v>
      </c>
      <c r="N6038" s="40"/>
      <c r="O6038" s="40"/>
      <c r="P6038" s="40"/>
      <c r="Q6038" s="40"/>
      <c r="R6038" s="39"/>
      <c r="S6038" s="39"/>
      <c r="T6038" s="39"/>
      <c r="U6038" s="40"/>
      <c r="V6038" s="39"/>
      <c r="W6038" s="69"/>
      <c r="Y6038" t="s">
        <v>40</v>
      </c>
      <c r="AA6038">
        <v>3254</v>
      </c>
      <c r="AB6038" s="46" t="b">
        <v>0</v>
      </c>
      <c r="AD6038" s="8"/>
    </row>
    <row r="6039" ht="14.25" customHeight="1">
      <c r="A6039" s="38">
        <v>1298</v>
      </c>
      <c r="B6039" s="46" t="s">
        <v>6518</v>
      </c>
      <c r="C6039" s="30" t="s">
        <v>6519</v>
      </c>
      <c r="D6039" s="46" t="s">
        <v>6513</v>
      </c>
      <c r="E6039" s="46" t="s">
        <v>6514</v>
      </c>
      <c r="F6039" t="s">
        <v>2093</v>
      </c>
      <c r="G6039" s="12" t="s">
        <v>2085</v>
      </c>
      <c r="H6039">
        <v>0.3318740439629</v>
      </c>
      <c r="I6039" t="s">
        <v>37</v>
      </c>
      <c r="K6039" t="s">
        <v>43</v>
      </c>
      <c r="L6039" s="46" t="str">
        <f>((I6039&amp;A6039)&amp;"-")&amp;B6039</f>
        <v>REF1298-Eun Hee Lee; Stephen R. Byrn; Rodolfo Pinal. The Solution Properties of Mefenamic Acid and a Closely Related Analogue are Indistinguishable in Polar Solvents but Significantly Different in Nonpolar Environments</v>
      </c>
      <c r="M6039" t="s">
        <v>583</v>
      </c>
      <c r="N6039" s="40"/>
      <c r="O6039" s="40"/>
      <c r="P6039" s="40"/>
      <c r="Q6039" s="40"/>
      <c r="R6039" s="39"/>
      <c r="S6039" s="39"/>
      <c r="T6039" s="39"/>
      <c r="U6039" s="40"/>
      <c r="V6039" s="39"/>
      <c r="W6039" s="69"/>
      <c r="Y6039" t="s">
        <v>40</v>
      </c>
      <c r="AA6039">
        <v>3254</v>
      </c>
      <c r="AB6039" s="46" t="b">
        <v>0</v>
      </c>
      <c r="AD6039" s="8"/>
    </row>
    <row r="6040" ht="14.25" customHeight="1">
      <c r="A6040" s="38">
        <v>1298</v>
      </c>
      <c r="B6040" s="46" t="s">
        <v>6518</v>
      </c>
      <c r="C6040" s="30" t="s">
        <v>6519</v>
      </c>
      <c r="D6040" s="46" t="s">
        <v>6513</v>
      </c>
      <c r="E6040" s="46" t="s">
        <v>6514</v>
      </c>
      <c r="F6040" t="s">
        <v>731</v>
      </c>
      <c r="G6040" s="12" t="s">
        <v>767</v>
      </c>
      <c r="H6040">
        <v>0.264944179724735</v>
      </c>
      <c r="I6040" t="s">
        <v>37</v>
      </c>
      <c r="K6040" t="s">
        <v>43</v>
      </c>
      <c r="L6040" s="46" t="str">
        <f>((I6040&amp;A6040)&amp;"-")&amp;B6040</f>
        <v>REF1298-Eun Hee Lee; Stephen R. Byrn; Rodolfo Pinal. The Solution Properties of Mefenamic Acid and a Closely Related Analogue are Indistinguishable in Polar Solvents but Significantly Different in Nonpolar Environments</v>
      </c>
      <c r="M6040" t="s">
        <v>583</v>
      </c>
      <c r="N6040" s="40"/>
      <c r="O6040" s="40"/>
      <c r="P6040" s="40"/>
      <c r="Q6040" s="40"/>
      <c r="R6040" s="39"/>
      <c r="S6040" s="39"/>
      <c r="T6040" s="39"/>
      <c r="U6040" s="40"/>
      <c r="V6040" s="39"/>
      <c r="W6040" s="69"/>
      <c r="Y6040" t="s">
        <v>40</v>
      </c>
      <c r="AA6040">
        <v>3254</v>
      </c>
      <c r="AB6040" s="46" t="b">
        <v>0</v>
      </c>
      <c r="AD6040" s="8"/>
    </row>
    <row r="6041" ht="14.25" customHeight="1">
      <c r="A6041" s="38">
        <v>1308</v>
      </c>
      <c r="B6041" s="46" t="s">
        <v>41</v>
      </c>
      <c r="C6041" s="46" t="s">
        <v>42</v>
      </c>
      <c r="D6041" s="46" t="s">
        <v>6513</v>
      </c>
      <c r="E6041" s="46" t="s">
        <v>6520</v>
      </c>
      <c r="F6041" t="s">
        <v>35</v>
      </c>
      <c r="G6041" s="12" t="s">
        <v>36</v>
      </c>
      <c r="H6041">
        <v>0.544502652842421</v>
      </c>
      <c r="I6041" t="s">
        <v>37</v>
      </c>
      <c r="K6041" s="47" t="s">
        <v>43</v>
      </c>
      <c r="L6041" s="47" t="str">
        <f>((I6041&amp;A6041)&amp;"-")&amp;B6041</f>
        <v>REF1308-Abraham M.H. and Acree Jr. W.E. The solubility of liquid and solid compounds in dry octan-1-ol. Chemosphere (2013)</v>
      </c>
      <c r="M6041" t="s">
        <v>39</v>
      </c>
      <c r="N6041" s="71"/>
      <c r="O6041" s="71"/>
      <c r="P6041" s="71"/>
      <c r="Q6041" s="71"/>
      <c r="R6041" s="29"/>
      <c r="S6041" s="29"/>
      <c r="T6041" s="29"/>
      <c r="U6041" s="71"/>
      <c r="V6041" s="29"/>
      <c r="W6041" s="60"/>
      <c r="Y6041" t="s">
        <v>40</v>
      </c>
      <c r="AA6041">
        <v>3254</v>
      </c>
      <c r="AB6041" t="b">
        <f>if((W6041=""),false,true)</f>
        <v>0</v>
      </c>
      <c r="AD6041" s="37"/>
    </row>
    <row r="6042" ht="14.25" customHeight="1">
      <c r="A6042" s="38">
        <v>1287</v>
      </c>
      <c r="B6042" s="46" t="s">
        <v>653</v>
      </c>
      <c r="C6042" s="46" t="s">
        <v>45</v>
      </c>
      <c r="D6042" s="46" t="s">
        <v>6521</v>
      </c>
      <c r="E6042" s="46" t="s">
        <v>6522</v>
      </c>
      <c r="F6042" t="s">
        <v>48</v>
      </c>
      <c r="G6042" s="46" t="s">
        <v>49</v>
      </c>
      <c r="H6042">
        <v>0.000185097264</v>
      </c>
      <c r="I6042" t="s">
        <v>37</v>
      </c>
      <c r="L6042" t="s">
        <v>50</v>
      </c>
      <c r="M6042" t="s">
        <v>39</v>
      </c>
      <c r="N6042" s="40"/>
      <c r="O6042" s="40"/>
      <c r="P6042" s="40"/>
      <c r="Q6042" s="40"/>
      <c r="R6042" s="39"/>
      <c r="S6042" s="39"/>
      <c r="T6042" s="39"/>
      <c r="U6042" s="40"/>
      <c r="V6042" s="39"/>
      <c r="W6042" s="69"/>
      <c r="Y6042" t="s">
        <v>40</v>
      </c>
      <c r="AA6042">
        <v>3257</v>
      </c>
      <c r="AB6042" s="46" t="b">
        <v>0</v>
      </c>
      <c r="AD6042" s="8"/>
    </row>
    <row r="6043" ht="14.25" customHeight="1">
      <c r="A6043" s="38">
        <v>1287</v>
      </c>
      <c r="B6043" s="46" t="s">
        <v>53</v>
      </c>
      <c r="C6043" s="46" t="s">
        <v>45</v>
      </c>
      <c r="D6043" s="46" t="s">
        <v>6523</v>
      </c>
      <c r="E6043" s="46" t="s">
        <v>6524</v>
      </c>
      <c r="F6043" t="s">
        <v>48</v>
      </c>
      <c r="G6043" s="46" t="s">
        <v>49</v>
      </c>
      <c r="H6043">
        <v>0.000000165959</v>
      </c>
      <c r="I6043" t="s">
        <v>37</v>
      </c>
      <c r="L6043" t="s">
        <v>50</v>
      </c>
      <c r="M6043" t="s">
        <v>39</v>
      </c>
      <c r="N6043" s="40"/>
      <c r="O6043" s="40"/>
      <c r="P6043" s="40"/>
      <c r="Q6043" s="40"/>
      <c r="R6043" s="39"/>
      <c r="S6043" s="39"/>
      <c r="T6043" s="39"/>
      <c r="U6043" s="40"/>
      <c r="V6043" s="39"/>
      <c r="W6043" s="69"/>
      <c r="Y6043" t="s">
        <v>40</v>
      </c>
      <c r="AA6043">
        <v>56023</v>
      </c>
      <c r="AB6043" s="46" t="b">
        <v>0</v>
      </c>
      <c r="AD6043" s="8"/>
    </row>
    <row r="6044" ht="14.25" customHeight="1">
      <c r="A6044" s="38">
        <v>997</v>
      </c>
      <c r="B6044" s="44" t="s">
        <v>638</v>
      </c>
      <c r="C6044" s="46" t="s">
        <v>639</v>
      </c>
      <c r="D6044" s="46" t="s">
        <v>6525</v>
      </c>
      <c r="E6044" s="46" t="s">
        <v>6526</v>
      </c>
      <c r="F6044" s="5" t="s">
        <v>35</v>
      </c>
      <c r="G6044" s="5" t="s">
        <v>36</v>
      </c>
      <c r="H6044" s="65">
        <v>0.173780083</v>
      </c>
      <c r="I6044" t="s">
        <v>37</v>
      </c>
      <c r="K6044" s="47"/>
      <c r="L6044" s="47" t="str">
        <f>((I6044&amp;A6044)&amp;"-")&amp;B6044</f>
        <v>REF997-Kia Sepassi and Samuel H. Yalkowsky. Solubility Prediction in Octanol: A Technical Note. AAPS PharmSciTech 2006; 7 (1) Article 26</v>
      </c>
      <c r="M6044" t="s">
        <v>39</v>
      </c>
      <c r="N6044" s="71"/>
      <c r="O6044" s="71"/>
      <c r="P6044" s="71"/>
      <c r="Q6044" s="71"/>
      <c r="R6044" s="29"/>
      <c r="S6044" s="29"/>
      <c r="T6044" s="29"/>
      <c r="U6044" s="71"/>
      <c r="V6044" s="29"/>
      <c r="W6044" s="60"/>
      <c r="Y6044" t="s">
        <v>40</v>
      </c>
      <c r="AA6044">
        <v>8800</v>
      </c>
      <c r="AB6044" t="b">
        <f>if((W6044=""),false,true)</f>
        <v>0</v>
      </c>
      <c r="AD6044" s="37"/>
    </row>
    <row r="6045" ht="14.25" customHeight="1">
      <c r="A6045" s="38">
        <v>1036</v>
      </c>
      <c r="B6045" s="46" t="s">
        <v>4479</v>
      </c>
      <c r="C6045" s="46" t="s">
        <v>4480</v>
      </c>
      <c r="D6045" s="46" t="s">
        <v>6525</v>
      </c>
      <c r="E6045" s="46" t="s">
        <v>6526</v>
      </c>
      <c r="F6045" s="46" t="s">
        <v>485</v>
      </c>
      <c r="G6045" s="46" t="s">
        <v>665</v>
      </c>
      <c r="H6045">
        <v>0.1074</v>
      </c>
      <c r="I6045" t="s">
        <v>37</v>
      </c>
      <c r="K6045" t="s">
        <v>43</v>
      </c>
      <c r="L6045" s="46" t="s">
        <v>4481</v>
      </c>
      <c r="M6045" t="s">
        <v>39</v>
      </c>
      <c r="N6045" s="40"/>
      <c r="O6045" s="40"/>
      <c r="P6045" s="40"/>
      <c r="Q6045" s="40"/>
      <c r="R6045" s="39"/>
      <c r="S6045" s="39"/>
      <c r="T6045" s="39"/>
      <c r="U6045" s="40"/>
      <c r="V6045" s="39"/>
      <c r="W6045" s="69"/>
      <c r="Y6045" t="s">
        <v>40</v>
      </c>
      <c r="AA6045" s="54">
        <v>8800</v>
      </c>
      <c r="AB6045" t="b">
        <f>if((W6044=""),false,true)</f>
        <v>0</v>
      </c>
    </row>
    <row r="6046" ht="14.25" customHeight="1">
      <c r="A6046" s="38">
        <v>1036</v>
      </c>
      <c r="B6046" s="46" t="s">
        <v>4479</v>
      </c>
      <c r="C6046" s="46" t="s">
        <v>4480</v>
      </c>
      <c r="D6046" s="46" t="s">
        <v>6525</v>
      </c>
      <c r="E6046" s="46" t="s">
        <v>6526</v>
      </c>
      <c r="F6046" s="46" t="s">
        <v>594</v>
      </c>
      <c r="G6046" s="46" t="s">
        <v>595</v>
      </c>
      <c r="H6046">
        <v>0.1772</v>
      </c>
      <c r="I6046" t="s">
        <v>37</v>
      </c>
      <c r="K6046" t="s">
        <v>43</v>
      </c>
      <c r="L6046" s="46" t="s">
        <v>4481</v>
      </c>
      <c r="M6046" t="s">
        <v>39</v>
      </c>
      <c r="N6046" s="40"/>
      <c r="O6046" s="40"/>
      <c r="P6046" s="40"/>
      <c r="Q6046" s="40"/>
      <c r="R6046" s="39"/>
      <c r="S6046" s="39"/>
      <c r="T6046" s="39"/>
      <c r="U6046" s="40"/>
      <c r="V6046" s="39"/>
      <c r="W6046" s="69"/>
      <c r="Y6046" t="s">
        <v>40</v>
      </c>
      <c r="AA6046" s="54">
        <v>8800</v>
      </c>
      <c r="AB6046" t="b">
        <f>if((W6045=""),false,true)</f>
        <v>0</v>
      </c>
    </row>
    <row r="6047" ht="14.25" customHeight="1">
      <c r="A6047" s="38">
        <v>1036</v>
      </c>
      <c r="B6047" s="46" t="s">
        <v>4479</v>
      </c>
      <c r="C6047" s="46" t="s">
        <v>4480</v>
      </c>
      <c r="D6047" s="46" t="s">
        <v>6525</v>
      </c>
      <c r="E6047" s="46" t="s">
        <v>6526</v>
      </c>
      <c r="F6047" s="46" t="s">
        <v>598</v>
      </c>
      <c r="G6047" s="46" t="s">
        <v>667</v>
      </c>
      <c r="H6047">
        <v>0.1577</v>
      </c>
      <c r="I6047" t="s">
        <v>37</v>
      </c>
      <c r="K6047" t="s">
        <v>43</v>
      </c>
      <c r="L6047" s="46" t="s">
        <v>4481</v>
      </c>
      <c r="M6047" t="s">
        <v>39</v>
      </c>
      <c r="N6047" s="40"/>
      <c r="O6047" s="40"/>
      <c r="P6047" s="40"/>
      <c r="Q6047" s="40"/>
      <c r="R6047" s="39"/>
      <c r="S6047" s="39"/>
      <c r="T6047" s="39"/>
      <c r="U6047" s="40"/>
      <c r="V6047" s="39"/>
      <c r="W6047" s="69"/>
      <c r="Y6047" t="s">
        <v>40</v>
      </c>
      <c r="AA6047" s="54">
        <v>8800</v>
      </c>
      <c r="AB6047" t="b">
        <f>if((W6046=""),false,true)</f>
        <v>0</v>
      </c>
    </row>
    <row r="6048" ht="14.25" customHeight="1">
      <c r="A6048" s="38">
        <v>1036</v>
      </c>
      <c r="B6048" s="46" t="s">
        <v>4479</v>
      </c>
      <c r="C6048" s="46" t="s">
        <v>4480</v>
      </c>
      <c r="D6048" s="46" t="s">
        <v>6525</v>
      </c>
      <c r="E6048" s="46" t="s">
        <v>6526</v>
      </c>
      <c r="F6048" s="46" t="s">
        <v>35</v>
      </c>
      <c r="G6048" s="46" t="s">
        <v>668</v>
      </c>
      <c r="H6048">
        <v>0.1973</v>
      </c>
      <c r="I6048" t="s">
        <v>37</v>
      </c>
      <c r="K6048" t="s">
        <v>43</v>
      </c>
      <c r="L6048" s="46" t="s">
        <v>4481</v>
      </c>
      <c r="M6048" t="s">
        <v>39</v>
      </c>
      <c r="N6048" s="40"/>
      <c r="O6048" s="40"/>
      <c r="P6048" s="40"/>
      <c r="Q6048" s="40"/>
      <c r="R6048" s="39"/>
      <c r="S6048" s="39"/>
      <c r="T6048" s="39"/>
      <c r="U6048" s="40"/>
      <c r="V6048" s="39"/>
      <c r="W6048" s="69"/>
      <c r="Y6048" t="s">
        <v>40</v>
      </c>
      <c r="AA6048" s="54">
        <v>8800</v>
      </c>
      <c r="AB6048" t="b">
        <f>if((W6047=""),false,true)</f>
        <v>0</v>
      </c>
    </row>
    <row r="6049" ht="14.25" customHeight="1">
      <c r="A6049" s="38">
        <v>1036</v>
      </c>
      <c r="B6049" s="46" t="s">
        <v>4479</v>
      </c>
      <c r="C6049" s="46" t="s">
        <v>4480</v>
      </c>
      <c r="D6049" s="46" t="s">
        <v>6525</v>
      </c>
      <c r="E6049" s="46" t="s">
        <v>6526</v>
      </c>
      <c r="F6049" s="46" t="s">
        <v>669</v>
      </c>
      <c r="G6049" s="46" t="s">
        <v>670</v>
      </c>
      <c r="H6049">
        <v>0.1322</v>
      </c>
      <c r="I6049" t="s">
        <v>37</v>
      </c>
      <c r="K6049" t="s">
        <v>43</v>
      </c>
      <c r="L6049" s="46" t="s">
        <v>4481</v>
      </c>
      <c r="M6049" t="s">
        <v>39</v>
      </c>
      <c r="N6049" s="40"/>
      <c r="O6049" s="40"/>
      <c r="P6049" s="40"/>
      <c r="Q6049" s="40"/>
      <c r="R6049" s="39"/>
      <c r="S6049" s="39"/>
      <c r="T6049" s="39"/>
      <c r="U6049" s="40"/>
      <c r="V6049" s="39"/>
      <c r="W6049" s="69"/>
      <c r="Y6049" t="s">
        <v>40</v>
      </c>
      <c r="AA6049" s="54">
        <v>8800</v>
      </c>
      <c r="AB6049" t="b">
        <f>if((W6048=""),false,true)</f>
        <v>0</v>
      </c>
    </row>
    <row r="6050" ht="14.25" customHeight="1">
      <c r="A6050" s="38">
        <v>1036</v>
      </c>
      <c r="B6050" s="46" t="s">
        <v>4479</v>
      </c>
      <c r="C6050" s="46" t="s">
        <v>4480</v>
      </c>
      <c r="D6050" s="46" t="s">
        <v>6525</v>
      </c>
      <c r="E6050" s="46" t="s">
        <v>6526</v>
      </c>
      <c r="F6050" s="46" t="s">
        <v>580</v>
      </c>
      <c r="G6050" s="46" t="s">
        <v>581</v>
      </c>
      <c r="H6050">
        <v>0.0885</v>
      </c>
      <c r="I6050" t="s">
        <v>37</v>
      </c>
      <c r="K6050" t="s">
        <v>43</v>
      </c>
      <c r="L6050" s="46" t="s">
        <v>4481</v>
      </c>
      <c r="M6050" t="s">
        <v>39</v>
      </c>
      <c r="N6050" s="40"/>
      <c r="O6050" s="40"/>
      <c r="P6050" s="40"/>
      <c r="Q6050" s="40"/>
      <c r="R6050" s="39"/>
      <c r="S6050" s="39"/>
      <c r="T6050" s="39"/>
      <c r="U6050" s="40"/>
      <c r="V6050" s="39"/>
      <c r="W6050" s="69"/>
      <c r="Y6050" t="s">
        <v>40</v>
      </c>
      <c r="AA6050" s="54">
        <v>8800</v>
      </c>
      <c r="AB6050" t="b">
        <f>if((W6049=""),false,true)</f>
        <v>0</v>
      </c>
    </row>
    <row r="6051" ht="14.25" customHeight="1">
      <c r="A6051" s="38">
        <v>1036</v>
      </c>
      <c r="B6051" s="46" t="s">
        <v>4479</v>
      </c>
      <c r="C6051" s="46" t="s">
        <v>4480</v>
      </c>
      <c r="D6051" s="46" t="s">
        <v>6525</v>
      </c>
      <c r="E6051" s="46" t="s">
        <v>6526</v>
      </c>
      <c r="F6051" s="46" t="s">
        <v>873</v>
      </c>
      <c r="G6051" s="46" t="s">
        <v>874</v>
      </c>
      <c r="H6051">
        <v>1.419</v>
      </c>
      <c r="I6051" t="s">
        <v>37</v>
      </c>
      <c r="K6051" t="s">
        <v>43</v>
      </c>
      <c r="L6051" s="46" t="s">
        <v>4481</v>
      </c>
      <c r="M6051" t="s">
        <v>39</v>
      </c>
      <c r="N6051" s="40"/>
      <c r="O6051" s="40"/>
      <c r="P6051" s="40"/>
      <c r="Q6051" s="40"/>
      <c r="R6051" s="39"/>
      <c r="S6051" s="39"/>
      <c r="T6051" s="39"/>
      <c r="U6051" s="40"/>
      <c r="V6051" s="39"/>
      <c r="W6051" s="69"/>
      <c r="Y6051" t="s">
        <v>40</v>
      </c>
      <c r="AA6051" s="54">
        <v>8800</v>
      </c>
      <c r="AB6051" t="b">
        <f>if((W6050=""),false,true)</f>
        <v>0</v>
      </c>
    </row>
    <row r="6052" ht="14.25" customHeight="1">
      <c r="A6052" s="38">
        <v>1036</v>
      </c>
      <c r="B6052" s="46" t="s">
        <v>4479</v>
      </c>
      <c r="C6052" s="46" t="s">
        <v>4480</v>
      </c>
      <c r="D6052" s="46" t="s">
        <v>6525</v>
      </c>
      <c r="E6052" s="46" t="s">
        <v>6526</v>
      </c>
      <c r="F6052" s="46" t="s">
        <v>1361</v>
      </c>
      <c r="G6052" s="46" t="s">
        <v>1362</v>
      </c>
      <c r="H6052">
        <v>1.54</v>
      </c>
      <c r="I6052" t="s">
        <v>37</v>
      </c>
      <c r="K6052" t="s">
        <v>43</v>
      </c>
      <c r="L6052" s="46" t="s">
        <v>4481</v>
      </c>
      <c r="M6052" t="s">
        <v>39</v>
      </c>
      <c r="N6052" s="40"/>
      <c r="O6052" s="40"/>
      <c r="P6052" s="40"/>
      <c r="Q6052" s="40"/>
      <c r="R6052" s="39"/>
      <c r="S6052" s="39"/>
      <c r="T6052" s="39"/>
      <c r="U6052" s="40"/>
      <c r="V6052" s="39"/>
      <c r="W6052" s="69"/>
      <c r="Y6052" t="s">
        <v>40</v>
      </c>
      <c r="AA6052" s="54">
        <v>8800</v>
      </c>
      <c r="AB6052" t="b">
        <f>if((W6051=""),false,true)</f>
        <v>0</v>
      </c>
    </row>
    <row r="6053" ht="14.25" customHeight="1">
      <c r="A6053" s="38">
        <v>1036</v>
      </c>
      <c r="B6053" s="46" t="s">
        <v>4479</v>
      </c>
      <c r="C6053" s="46" t="s">
        <v>4480</v>
      </c>
      <c r="D6053" s="46" t="s">
        <v>6525</v>
      </c>
      <c r="E6053" s="46" t="s">
        <v>6526</v>
      </c>
      <c r="F6053" s="46" t="s">
        <v>584</v>
      </c>
      <c r="G6053" s="46" t="s">
        <v>585</v>
      </c>
      <c r="H6053">
        <v>0.0614</v>
      </c>
      <c r="I6053" t="s">
        <v>37</v>
      </c>
      <c r="K6053" t="s">
        <v>43</v>
      </c>
      <c r="L6053" s="46" t="s">
        <v>4481</v>
      </c>
      <c r="M6053" t="s">
        <v>39</v>
      </c>
      <c r="N6053" s="40"/>
      <c r="O6053" s="40"/>
      <c r="P6053" s="40"/>
      <c r="Q6053" s="40"/>
      <c r="R6053" s="39"/>
      <c r="S6053" s="39"/>
      <c r="T6053" s="39"/>
      <c r="U6053" s="40"/>
      <c r="V6053" s="39"/>
      <c r="W6053" s="69"/>
      <c r="Y6053" t="s">
        <v>40</v>
      </c>
      <c r="AA6053" s="54">
        <v>8800</v>
      </c>
      <c r="AB6053" t="b">
        <f>if((W6052=""),false,true)</f>
        <v>0</v>
      </c>
    </row>
    <row r="6054" ht="14.25" customHeight="1">
      <c r="A6054" s="38">
        <v>1036</v>
      </c>
      <c r="B6054" s="46" t="s">
        <v>4479</v>
      </c>
      <c r="C6054" s="46" t="s">
        <v>4480</v>
      </c>
      <c r="D6054" s="46" t="s">
        <v>6525</v>
      </c>
      <c r="E6054" s="46" t="s">
        <v>6526</v>
      </c>
      <c r="F6054" s="46" t="s">
        <v>1832</v>
      </c>
      <c r="G6054" s="46" t="s">
        <v>1833</v>
      </c>
      <c r="H6054">
        <v>0.07</v>
      </c>
      <c r="I6054" t="s">
        <v>37</v>
      </c>
      <c r="K6054" t="s">
        <v>43</v>
      </c>
      <c r="L6054" s="46" t="s">
        <v>4481</v>
      </c>
      <c r="M6054" t="s">
        <v>39</v>
      </c>
      <c r="N6054" s="40"/>
      <c r="O6054" s="40"/>
      <c r="P6054" s="40"/>
      <c r="Q6054" s="40"/>
      <c r="R6054" s="39"/>
      <c r="S6054" s="39"/>
      <c r="T6054" s="39"/>
      <c r="U6054" s="40"/>
      <c r="V6054" s="39"/>
      <c r="W6054" s="69"/>
      <c r="Y6054" t="s">
        <v>40</v>
      </c>
      <c r="AA6054" s="54">
        <v>8800</v>
      </c>
      <c r="AB6054" t="b">
        <f>if((W6053=""),false,true)</f>
        <v>0</v>
      </c>
    </row>
    <row r="6055" ht="14.25" customHeight="1">
      <c r="A6055" s="38">
        <v>1036</v>
      </c>
      <c r="B6055" s="46" t="s">
        <v>4479</v>
      </c>
      <c r="C6055" s="46" t="s">
        <v>4480</v>
      </c>
      <c r="D6055" s="46" t="s">
        <v>6525</v>
      </c>
      <c r="E6055" s="46" t="s">
        <v>6526</v>
      </c>
      <c r="F6055" s="46" t="s">
        <v>689</v>
      </c>
      <c r="G6055" s="7" t="s">
        <v>2620</v>
      </c>
      <c r="H6055">
        <v>0.242</v>
      </c>
      <c r="I6055" t="s">
        <v>37</v>
      </c>
      <c r="K6055" t="s">
        <v>43</v>
      </c>
      <c r="L6055" s="46" t="s">
        <v>4481</v>
      </c>
      <c r="M6055" t="s">
        <v>39</v>
      </c>
      <c r="N6055" s="40"/>
      <c r="O6055" s="40"/>
      <c r="P6055" s="40"/>
      <c r="Q6055" s="40"/>
      <c r="R6055" s="39"/>
      <c r="S6055" s="39"/>
      <c r="T6055" s="39"/>
      <c r="U6055" s="40"/>
      <c r="V6055" s="39"/>
      <c r="W6055" s="69"/>
      <c r="Y6055" t="s">
        <v>40</v>
      </c>
      <c r="AA6055" s="54">
        <v>8800</v>
      </c>
      <c r="AB6055" t="b">
        <f>if((W6054=""),false,true)</f>
        <v>0</v>
      </c>
    </row>
    <row r="6056" ht="14.25" customHeight="1">
      <c r="A6056" s="38">
        <v>1036</v>
      </c>
      <c r="B6056" s="46" t="s">
        <v>4479</v>
      </c>
      <c r="C6056" s="46" t="s">
        <v>4480</v>
      </c>
      <c r="D6056" s="46" t="s">
        <v>6525</v>
      </c>
      <c r="E6056" s="46" t="s">
        <v>6526</v>
      </c>
      <c r="F6056" s="46" t="s">
        <v>691</v>
      </c>
      <c r="G6056" s="46" t="s">
        <v>692</v>
      </c>
      <c r="H6056">
        <v>1.233</v>
      </c>
      <c r="I6056" t="s">
        <v>37</v>
      </c>
      <c r="K6056" t="s">
        <v>43</v>
      </c>
      <c r="L6056" s="46" t="s">
        <v>4481</v>
      </c>
      <c r="M6056" t="s">
        <v>39</v>
      </c>
      <c r="N6056" s="40"/>
      <c r="O6056" s="40"/>
      <c r="P6056" s="40"/>
      <c r="Q6056" s="40"/>
      <c r="R6056" s="39"/>
      <c r="S6056" s="39"/>
      <c r="T6056" s="39"/>
      <c r="U6056" s="40"/>
      <c r="V6056" s="39"/>
      <c r="W6056" s="69"/>
      <c r="Y6056" t="s">
        <v>40</v>
      </c>
      <c r="AA6056" s="54">
        <v>8800</v>
      </c>
      <c r="AB6056" t="b">
        <f>if((W6055=""),false,true)</f>
        <v>0</v>
      </c>
    </row>
    <row r="6057" ht="14.25" customHeight="1">
      <c r="A6057" s="38">
        <v>1036</v>
      </c>
      <c r="B6057" s="46" t="s">
        <v>4479</v>
      </c>
      <c r="C6057" s="46" t="s">
        <v>4480</v>
      </c>
      <c r="D6057" s="46" t="s">
        <v>6525</v>
      </c>
      <c r="E6057" s="46" t="s">
        <v>6526</v>
      </c>
      <c r="F6057" s="46" t="s">
        <v>1123</v>
      </c>
      <c r="G6057" s="46" t="s">
        <v>1124</v>
      </c>
      <c r="H6057">
        <v>0.7968</v>
      </c>
      <c r="I6057" t="s">
        <v>37</v>
      </c>
      <c r="K6057" t="s">
        <v>43</v>
      </c>
      <c r="L6057" s="46" t="s">
        <v>4481</v>
      </c>
      <c r="M6057" t="s">
        <v>39</v>
      </c>
      <c r="N6057" s="40"/>
      <c r="O6057" s="40"/>
      <c r="P6057" s="40"/>
      <c r="Q6057" s="40"/>
      <c r="R6057" s="39"/>
      <c r="S6057" s="39"/>
      <c r="T6057" s="39"/>
      <c r="U6057" s="40"/>
      <c r="V6057" s="39"/>
      <c r="W6057" s="69"/>
      <c r="Y6057" t="s">
        <v>40</v>
      </c>
      <c r="AA6057" s="54">
        <v>8800</v>
      </c>
      <c r="AB6057" t="b">
        <f>if((W6056=""),false,true)</f>
        <v>0</v>
      </c>
    </row>
    <row r="6058" ht="14.25" customHeight="1">
      <c r="A6058" s="38">
        <v>1036</v>
      </c>
      <c r="B6058" s="46" t="s">
        <v>4479</v>
      </c>
      <c r="C6058" s="46" t="s">
        <v>4480</v>
      </c>
      <c r="D6058" s="46" t="s">
        <v>6525</v>
      </c>
      <c r="E6058" s="46" t="s">
        <v>6526</v>
      </c>
      <c r="F6058" s="46" t="s">
        <v>1603</v>
      </c>
      <c r="G6058" s="46" t="s">
        <v>1604</v>
      </c>
      <c r="H6058">
        <v>1.545</v>
      </c>
      <c r="I6058" t="s">
        <v>37</v>
      </c>
      <c r="K6058" t="s">
        <v>43</v>
      </c>
      <c r="L6058" s="46" t="s">
        <v>4481</v>
      </c>
      <c r="M6058" t="s">
        <v>39</v>
      </c>
      <c r="N6058" s="40"/>
      <c r="O6058" s="40"/>
      <c r="P6058" s="40"/>
      <c r="Q6058" s="40"/>
      <c r="R6058" s="39"/>
      <c r="S6058" s="39"/>
      <c r="T6058" s="39"/>
      <c r="U6058" s="40"/>
      <c r="V6058" s="39"/>
      <c r="W6058" s="69"/>
      <c r="Y6058" t="s">
        <v>40</v>
      </c>
      <c r="AA6058" s="54">
        <v>8800</v>
      </c>
      <c r="AB6058" t="b">
        <f>if((W6057=""),false,true)</f>
        <v>0</v>
      </c>
    </row>
    <row r="6059" ht="14.25" customHeight="1">
      <c r="A6059" s="38">
        <v>1036</v>
      </c>
      <c r="B6059" s="46" t="s">
        <v>4479</v>
      </c>
      <c r="C6059" s="46" t="s">
        <v>4480</v>
      </c>
      <c r="D6059" s="46" t="s">
        <v>6525</v>
      </c>
      <c r="E6059" s="46" t="s">
        <v>6526</v>
      </c>
      <c r="F6059" s="46" t="s">
        <v>695</v>
      </c>
      <c r="G6059" s="46" t="s">
        <v>696</v>
      </c>
      <c r="H6059">
        <v>0.1647</v>
      </c>
      <c r="I6059" t="s">
        <v>37</v>
      </c>
      <c r="K6059" t="s">
        <v>43</v>
      </c>
      <c r="L6059" s="46" t="s">
        <v>4481</v>
      </c>
      <c r="M6059" t="s">
        <v>39</v>
      </c>
      <c r="N6059" s="40"/>
      <c r="O6059" s="40"/>
      <c r="P6059" s="40"/>
      <c r="Q6059" s="40"/>
      <c r="R6059" s="39"/>
      <c r="S6059" s="39"/>
      <c r="T6059" s="39"/>
      <c r="U6059" s="40"/>
      <c r="V6059" s="39"/>
      <c r="W6059" s="69"/>
      <c r="Y6059" t="s">
        <v>40</v>
      </c>
      <c r="AA6059" s="54">
        <v>8800</v>
      </c>
      <c r="AB6059" t="b">
        <f>if((W6058=""),false,true)</f>
        <v>0</v>
      </c>
    </row>
    <row r="6060" ht="14.25" customHeight="1">
      <c r="A6060" s="38">
        <v>1036</v>
      </c>
      <c r="B6060" s="46" t="s">
        <v>4479</v>
      </c>
      <c r="C6060" s="46" t="s">
        <v>4480</v>
      </c>
      <c r="D6060" s="46" t="s">
        <v>6525</v>
      </c>
      <c r="E6060" s="46" t="s">
        <v>6526</v>
      </c>
      <c r="F6060" s="46" t="s">
        <v>701</v>
      </c>
      <c r="G6060" s="46" t="s">
        <v>702</v>
      </c>
      <c r="H6060">
        <v>0.1547</v>
      </c>
      <c r="I6060" t="s">
        <v>37</v>
      </c>
      <c r="K6060" t="s">
        <v>43</v>
      </c>
      <c r="L6060" s="46" t="s">
        <v>4481</v>
      </c>
      <c r="M6060" t="s">
        <v>39</v>
      </c>
      <c r="N6060" s="40"/>
      <c r="O6060" s="40"/>
      <c r="P6060" s="40"/>
      <c r="Q6060" s="40"/>
      <c r="R6060" s="39"/>
      <c r="S6060" s="39"/>
      <c r="T6060" s="39"/>
      <c r="U6060" s="40"/>
      <c r="V6060" s="39"/>
      <c r="W6060" s="69"/>
      <c r="Y6060" t="s">
        <v>40</v>
      </c>
      <c r="AA6060" s="54">
        <v>8800</v>
      </c>
      <c r="AB6060" t="b">
        <f>if((W6059=""),false,true)</f>
        <v>0</v>
      </c>
    </row>
    <row r="6061" ht="14.25" customHeight="1">
      <c r="A6061" s="38">
        <v>1036</v>
      </c>
      <c r="B6061" s="46" t="s">
        <v>4479</v>
      </c>
      <c r="C6061" s="46" t="s">
        <v>4480</v>
      </c>
      <c r="D6061" s="46" t="s">
        <v>6525</v>
      </c>
      <c r="E6061" s="46" t="s">
        <v>6526</v>
      </c>
      <c r="F6061" s="46" t="s">
        <v>703</v>
      </c>
      <c r="G6061" s="46" t="s">
        <v>704</v>
      </c>
      <c r="H6061">
        <v>0.3012</v>
      </c>
      <c r="I6061" t="s">
        <v>37</v>
      </c>
      <c r="K6061" t="s">
        <v>43</v>
      </c>
      <c r="L6061" s="46" t="s">
        <v>4481</v>
      </c>
      <c r="M6061" t="s">
        <v>39</v>
      </c>
      <c r="N6061" s="40"/>
      <c r="O6061" s="40"/>
      <c r="P6061" s="40"/>
      <c r="Q6061" s="40"/>
      <c r="R6061" s="39"/>
      <c r="S6061" s="39"/>
      <c r="T6061" s="39"/>
      <c r="U6061" s="40"/>
      <c r="V6061" s="39"/>
      <c r="W6061" s="69"/>
      <c r="Y6061" t="s">
        <v>40</v>
      </c>
      <c r="AA6061" s="54">
        <v>8800</v>
      </c>
      <c r="AB6061" t="b">
        <f>if((W6060=""),false,true)</f>
        <v>0</v>
      </c>
    </row>
    <row r="6062" ht="14.25" customHeight="1">
      <c r="A6062" s="38">
        <v>1036</v>
      </c>
      <c r="B6062" s="46" t="s">
        <v>4479</v>
      </c>
      <c r="C6062" s="46" t="s">
        <v>4480</v>
      </c>
      <c r="D6062" s="46" t="s">
        <v>6525</v>
      </c>
      <c r="E6062" s="46" t="s">
        <v>6526</v>
      </c>
      <c r="F6062" s="46" t="s">
        <v>705</v>
      </c>
      <c r="G6062" s="46" t="s">
        <v>706</v>
      </c>
      <c r="H6062">
        <v>0.5216</v>
      </c>
      <c r="I6062" t="s">
        <v>37</v>
      </c>
      <c r="K6062" t="s">
        <v>43</v>
      </c>
      <c r="L6062" s="46" t="s">
        <v>4481</v>
      </c>
      <c r="M6062" t="s">
        <v>39</v>
      </c>
      <c r="N6062" s="40"/>
      <c r="O6062" s="40"/>
      <c r="P6062" s="40"/>
      <c r="Q6062" s="40"/>
      <c r="R6062" s="39"/>
      <c r="S6062" s="39"/>
      <c r="T6062" s="39"/>
      <c r="U6062" s="40"/>
      <c r="V6062" s="39"/>
      <c r="W6062" s="69"/>
      <c r="Y6062" t="s">
        <v>40</v>
      </c>
      <c r="AA6062" s="54">
        <v>8800</v>
      </c>
      <c r="AB6062" t="b">
        <f>if((W6061=""),false,true)</f>
        <v>0</v>
      </c>
    </row>
    <row r="6063" ht="14.25" customHeight="1">
      <c r="A6063" s="38">
        <v>1036</v>
      </c>
      <c r="B6063" s="46" t="s">
        <v>4479</v>
      </c>
      <c r="C6063" s="46" t="s">
        <v>4480</v>
      </c>
      <c r="D6063" s="46" t="s">
        <v>6525</v>
      </c>
      <c r="E6063" s="46" t="s">
        <v>6526</v>
      </c>
      <c r="F6063" s="46" t="s">
        <v>1108</v>
      </c>
      <c r="G6063" s="46" t="s">
        <v>1109</v>
      </c>
      <c r="H6063">
        <v>1.947</v>
      </c>
      <c r="I6063" t="s">
        <v>37</v>
      </c>
      <c r="K6063" t="s">
        <v>43</v>
      </c>
      <c r="L6063" s="46" t="s">
        <v>4481</v>
      </c>
      <c r="M6063" t="s">
        <v>39</v>
      </c>
      <c r="N6063" s="40"/>
      <c r="O6063" s="40"/>
      <c r="P6063" s="40"/>
      <c r="Q6063" s="40"/>
      <c r="R6063" s="39"/>
      <c r="S6063" s="39"/>
      <c r="T6063" s="39"/>
      <c r="U6063" s="40"/>
      <c r="V6063" s="39"/>
      <c r="W6063" s="69"/>
      <c r="Y6063" t="s">
        <v>40</v>
      </c>
      <c r="AA6063" s="54">
        <v>8800</v>
      </c>
      <c r="AB6063" t="b">
        <f>if((W6062=""),false,true)</f>
        <v>0</v>
      </c>
    </row>
    <row r="6064" ht="14.25" customHeight="1">
      <c r="A6064" s="38">
        <v>1036</v>
      </c>
      <c r="B6064" s="46" t="s">
        <v>4479</v>
      </c>
      <c r="C6064" s="46" t="s">
        <v>4480</v>
      </c>
      <c r="D6064" s="46" t="s">
        <v>6525</v>
      </c>
      <c r="E6064" s="46" t="s">
        <v>6526</v>
      </c>
      <c r="F6064" s="46" t="s">
        <v>429</v>
      </c>
      <c r="G6064" s="46" t="s">
        <v>590</v>
      </c>
      <c r="H6064">
        <v>0.0918</v>
      </c>
      <c r="I6064" t="s">
        <v>37</v>
      </c>
      <c r="K6064" t="s">
        <v>43</v>
      </c>
      <c r="L6064" s="46" t="s">
        <v>4481</v>
      </c>
      <c r="M6064" t="s">
        <v>39</v>
      </c>
      <c r="N6064" s="40"/>
      <c r="O6064" s="40"/>
      <c r="P6064" s="40"/>
      <c r="Q6064" s="40"/>
      <c r="R6064" s="39"/>
      <c r="S6064" s="39"/>
      <c r="T6064" s="39"/>
      <c r="U6064" s="40"/>
      <c r="V6064" s="39"/>
      <c r="W6064" s="69"/>
      <c r="Y6064" t="s">
        <v>40</v>
      </c>
      <c r="AA6064" s="54">
        <v>8800</v>
      </c>
      <c r="AB6064" t="b">
        <f>if((W6063=""),false,true)</f>
        <v>0</v>
      </c>
    </row>
    <row r="6065" ht="14.25" customHeight="1">
      <c r="A6065" s="38">
        <v>1036</v>
      </c>
      <c r="B6065" s="46" t="s">
        <v>4479</v>
      </c>
      <c r="C6065" s="46" t="s">
        <v>4480</v>
      </c>
      <c r="D6065" s="46" t="s">
        <v>6525</v>
      </c>
      <c r="E6065" s="46" t="s">
        <v>6526</v>
      </c>
      <c r="F6065" s="62" t="s">
        <v>591</v>
      </c>
      <c r="G6065" s="46" t="s">
        <v>592</v>
      </c>
      <c r="H6065">
        <v>0.8262</v>
      </c>
      <c r="I6065" t="s">
        <v>37</v>
      </c>
      <c r="K6065" t="s">
        <v>43</v>
      </c>
      <c r="L6065" s="46" t="s">
        <v>4481</v>
      </c>
      <c r="M6065" t="s">
        <v>39</v>
      </c>
      <c r="N6065" s="40"/>
      <c r="O6065" s="40"/>
      <c r="P6065" s="40"/>
      <c r="Q6065" s="40"/>
      <c r="R6065" s="39"/>
      <c r="S6065" s="39"/>
      <c r="T6065" s="39"/>
      <c r="U6065" s="40"/>
      <c r="V6065" s="39"/>
      <c r="W6065" s="69"/>
      <c r="Y6065" t="s">
        <v>40</v>
      </c>
      <c r="AA6065" s="54">
        <v>8800</v>
      </c>
      <c r="AB6065" t="b">
        <f>if((W6064=""),false,true)</f>
        <v>0</v>
      </c>
    </row>
    <row r="6066" ht="14.25" customHeight="1">
      <c r="A6066" s="38">
        <v>1036</v>
      </c>
      <c r="B6066" s="46" t="s">
        <v>4479</v>
      </c>
      <c r="C6066" s="46" t="s">
        <v>4480</v>
      </c>
      <c r="D6066" s="46" t="s">
        <v>6525</v>
      </c>
      <c r="E6066" s="46" t="s">
        <v>6526</v>
      </c>
      <c r="F6066" s="46" t="s">
        <v>709</v>
      </c>
      <c r="G6066" s="46" t="s">
        <v>710</v>
      </c>
      <c r="H6066">
        <v>0.01337</v>
      </c>
      <c r="I6066" t="s">
        <v>37</v>
      </c>
      <c r="K6066" t="s">
        <v>43</v>
      </c>
      <c r="L6066" s="46" t="s">
        <v>4481</v>
      </c>
      <c r="M6066" t="s">
        <v>39</v>
      </c>
      <c r="N6066" s="40"/>
      <c r="O6066" s="40"/>
      <c r="P6066" s="40"/>
      <c r="Q6066" s="40"/>
      <c r="R6066" s="39"/>
      <c r="S6066" s="39"/>
      <c r="T6066" s="39"/>
      <c r="U6066" s="40"/>
      <c r="V6066" s="39"/>
      <c r="W6066" s="69"/>
      <c r="Y6066" t="s">
        <v>40</v>
      </c>
      <c r="AA6066" s="54">
        <v>8800</v>
      </c>
      <c r="AB6066" t="b">
        <f>if((W6065=""),false,true)</f>
        <v>0</v>
      </c>
    </row>
    <row r="6067" ht="14.25" customHeight="1">
      <c r="A6067" s="38">
        <v>1036</v>
      </c>
      <c r="B6067" s="46" t="s">
        <v>4479</v>
      </c>
      <c r="C6067" s="46" t="s">
        <v>4480</v>
      </c>
      <c r="D6067" s="46" t="s">
        <v>6525</v>
      </c>
      <c r="E6067" s="46" t="s">
        <v>6526</v>
      </c>
      <c r="F6067" s="46" t="s">
        <v>711</v>
      </c>
      <c r="G6067" s="46" t="s">
        <v>712</v>
      </c>
      <c r="H6067">
        <v>0.1266</v>
      </c>
      <c r="I6067" t="s">
        <v>37</v>
      </c>
      <c r="K6067" t="s">
        <v>43</v>
      </c>
      <c r="L6067" s="46" t="s">
        <v>4481</v>
      </c>
      <c r="M6067" t="s">
        <v>39</v>
      </c>
      <c r="N6067" s="40"/>
      <c r="O6067" s="40"/>
      <c r="P6067" s="40"/>
      <c r="Q6067" s="40"/>
      <c r="R6067" s="39"/>
      <c r="S6067" s="39"/>
      <c r="T6067" s="39"/>
      <c r="U6067" s="40"/>
      <c r="V6067" s="39"/>
      <c r="W6067" s="69"/>
      <c r="Y6067" t="s">
        <v>40</v>
      </c>
      <c r="AA6067" s="54">
        <v>8800</v>
      </c>
      <c r="AB6067" t="b">
        <f>if((W6066=""),false,true)</f>
        <v>0</v>
      </c>
    </row>
    <row r="6068" ht="14.25" customHeight="1">
      <c r="A6068" s="38">
        <v>1036</v>
      </c>
      <c r="B6068" s="46" t="s">
        <v>4479</v>
      </c>
      <c r="C6068" s="46" t="s">
        <v>4480</v>
      </c>
      <c r="D6068" s="46" t="s">
        <v>6525</v>
      </c>
      <c r="E6068" s="46" t="s">
        <v>6526</v>
      </c>
      <c r="F6068" s="46" t="s">
        <v>713</v>
      </c>
      <c r="G6068" s="46" t="s">
        <v>714</v>
      </c>
      <c r="H6068">
        <v>0.1755</v>
      </c>
      <c r="I6068" t="s">
        <v>37</v>
      </c>
      <c r="K6068" t="s">
        <v>43</v>
      </c>
      <c r="L6068" s="46" t="s">
        <v>4481</v>
      </c>
      <c r="M6068" t="s">
        <v>39</v>
      </c>
      <c r="N6068" s="40"/>
      <c r="O6068" s="40"/>
      <c r="P6068" s="40"/>
      <c r="Q6068" s="40"/>
      <c r="R6068" s="39"/>
      <c r="S6068" s="39"/>
      <c r="T6068" s="39"/>
      <c r="U6068" s="40"/>
      <c r="V6068" s="39"/>
      <c r="W6068" s="69"/>
      <c r="Y6068" t="s">
        <v>40</v>
      </c>
      <c r="AA6068" s="54">
        <v>8800</v>
      </c>
      <c r="AB6068" t="b">
        <f>if((W6067=""),false,true)</f>
        <v>0</v>
      </c>
    </row>
    <row r="6069" ht="14.25" customHeight="1">
      <c r="A6069" s="38">
        <v>1036</v>
      </c>
      <c r="B6069" s="46" t="s">
        <v>4479</v>
      </c>
      <c r="C6069" s="46" t="s">
        <v>4480</v>
      </c>
      <c r="D6069" s="46" t="s">
        <v>6525</v>
      </c>
      <c r="E6069" s="46" t="s">
        <v>6526</v>
      </c>
      <c r="F6069" s="46" t="s">
        <v>715</v>
      </c>
      <c r="G6069" s="46" t="s">
        <v>716</v>
      </c>
      <c r="H6069">
        <v>0.1119</v>
      </c>
      <c r="I6069" t="s">
        <v>37</v>
      </c>
      <c r="K6069" t="s">
        <v>43</v>
      </c>
      <c r="L6069" s="46" t="s">
        <v>4481</v>
      </c>
      <c r="M6069" t="s">
        <v>39</v>
      </c>
      <c r="N6069" s="40"/>
      <c r="O6069" s="40"/>
      <c r="P6069" s="40"/>
      <c r="Q6069" s="40"/>
      <c r="R6069" s="39"/>
      <c r="S6069" s="39"/>
      <c r="T6069" s="39"/>
      <c r="U6069" s="40"/>
      <c r="V6069" s="39"/>
      <c r="W6069" s="69"/>
      <c r="Y6069" t="s">
        <v>40</v>
      </c>
      <c r="AA6069" s="54">
        <v>8800</v>
      </c>
      <c r="AB6069" t="b">
        <f>if((W6068=""),false,true)</f>
        <v>0</v>
      </c>
    </row>
    <row r="6070" ht="14.25" customHeight="1">
      <c r="A6070" s="38">
        <v>1036</v>
      </c>
      <c r="B6070" s="46" t="s">
        <v>4479</v>
      </c>
      <c r="C6070" s="46" t="s">
        <v>4480</v>
      </c>
      <c r="D6070" s="46" t="s">
        <v>6525</v>
      </c>
      <c r="E6070" s="46" t="s">
        <v>6526</v>
      </c>
      <c r="F6070" s="46" t="s">
        <v>434</v>
      </c>
      <c r="G6070" s="46" t="s">
        <v>593</v>
      </c>
      <c r="H6070">
        <v>0.0651</v>
      </c>
      <c r="I6070" t="s">
        <v>37</v>
      </c>
      <c r="K6070" t="s">
        <v>43</v>
      </c>
      <c r="L6070" s="46" t="s">
        <v>4481</v>
      </c>
      <c r="M6070" t="s">
        <v>39</v>
      </c>
      <c r="N6070" s="40"/>
      <c r="O6070" s="40"/>
      <c r="P6070" s="40"/>
      <c r="Q6070" s="40"/>
      <c r="R6070" s="39"/>
      <c r="S6070" s="39"/>
      <c r="T6070" s="39"/>
      <c r="U6070" s="40"/>
      <c r="V6070" s="39"/>
      <c r="W6070" s="69"/>
      <c r="Y6070" t="s">
        <v>40</v>
      </c>
      <c r="AA6070" s="54">
        <v>8800</v>
      </c>
      <c r="AB6070" t="b">
        <f>if((W6069=""),false,true)</f>
        <v>0</v>
      </c>
    </row>
    <row r="6071" ht="14.25" customHeight="1">
      <c r="A6071" s="38">
        <v>1036</v>
      </c>
      <c r="B6071" s="46" t="s">
        <v>4479</v>
      </c>
      <c r="C6071" s="46" t="s">
        <v>4480</v>
      </c>
      <c r="D6071" s="46" t="s">
        <v>6525</v>
      </c>
      <c r="E6071" s="46" t="s">
        <v>6526</v>
      </c>
      <c r="F6071" s="46" t="s">
        <v>719</v>
      </c>
      <c r="G6071" s="46" t="s">
        <v>720</v>
      </c>
      <c r="H6071">
        <v>0.3927</v>
      </c>
      <c r="I6071" t="s">
        <v>37</v>
      </c>
      <c r="K6071" t="s">
        <v>43</v>
      </c>
      <c r="L6071" s="46" t="s">
        <v>4481</v>
      </c>
      <c r="M6071" t="s">
        <v>39</v>
      </c>
      <c r="N6071" s="40"/>
      <c r="O6071" s="40"/>
      <c r="P6071" s="40"/>
      <c r="Q6071" s="40"/>
      <c r="R6071" s="39"/>
      <c r="S6071" s="39"/>
      <c r="T6071" s="39"/>
      <c r="U6071" s="40"/>
      <c r="V6071" s="39"/>
      <c r="W6071" s="69"/>
      <c r="Y6071" t="s">
        <v>40</v>
      </c>
      <c r="AA6071" s="54">
        <v>8800</v>
      </c>
      <c r="AB6071" t="b">
        <f>if((W6070=""),false,true)</f>
        <v>0</v>
      </c>
    </row>
    <row r="6072" ht="14.25" customHeight="1">
      <c r="A6072" s="38">
        <v>1036</v>
      </c>
      <c r="B6072" s="46" t="s">
        <v>4479</v>
      </c>
      <c r="C6072" s="46" t="s">
        <v>4480</v>
      </c>
      <c r="D6072" s="46" t="s">
        <v>6525</v>
      </c>
      <c r="E6072" s="46" t="s">
        <v>6526</v>
      </c>
      <c r="F6072" s="46" t="s">
        <v>723</v>
      </c>
      <c r="G6072" s="46" t="s">
        <v>724</v>
      </c>
      <c r="H6072">
        <v>0.1473</v>
      </c>
      <c r="I6072" t="s">
        <v>37</v>
      </c>
      <c r="K6072" t="s">
        <v>43</v>
      </c>
      <c r="L6072" s="46" t="s">
        <v>4481</v>
      </c>
      <c r="M6072" t="s">
        <v>39</v>
      </c>
      <c r="N6072" s="40"/>
      <c r="O6072" s="40"/>
      <c r="P6072" s="40"/>
      <c r="Q6072" s="40"/>
      <c r="R6072" s="39"/>
      <c r="S6072" s="39"/>
      <c r="T6072" s="39"/>
      <c r="U6072" s="40"/>
      <c r="V6072" s="39"/>
      <c r="W6072" s="69"/>
      <c r="Y6072" t="s">
        <v>40</v>
      </c>
      <c r="AA6072" s="54">
        <v>8800</v>
      </c>
      <c r="AB6072" t="b">
        <f>if((W6071=""),false,true)</f>
        <v>0</v>
      </c>
    </row>
    <row r="6073" ht="14.25" customHeight="1">
      <c r="A6073" s="38">
        <v>1036</v>
      </c>
      <c r="B6073" s="46" t="s">
        <v>4479</v>
      </c>
      <c r="C6073" s="46" t="s">
        <v>4480</v>
      </c>
      <c r="D6073" s="46" t="s">
        <v>6525</v>
      </c>
      <c r="E6073" s="46" t="s">
        <v>6526</v>
      </c>
      <c r="F6073" s="46" t="s">
        <v>725</v>
      </c>
      <c r="G6073" s="46" t="s">
        <v>726</v>
      </c>
      <c r="H6073">
        <v>0.1383</v>
      </c>
      <c r="I6073" t="s">
        <v>37</v>
      </c>
      <c r="K6073" t="s">
        <v>43</v>
      </c>
      <c r="L6073" s="46" t="s">
        <v>4481</v>
      </c>
      <c r="M6073" t="s">
        <v>39</v>
      </c>
      <c r="N6073" s="40"/>
      <c r="O6073" s="40"/>
      <c r="P6073" s="40"/>
      <c r="Q6073" s="40"/>
      <c r="R6073" s="39"/>
      <c r="S6073" s="39"/>
      <c r="T6073" s="39"/>
      <c r="U6073" s="40"/>
      <c r="V6073" s="39"/>
      <c r="W6073" s="69"/>
      <c r="Y6073" t="s">
        <v>40</v>
      </c>
      <c r="AA6073" s="54">
        <v>8800</v>
      </c>
      <c r="AB6073" t="b">
        <f>if((W6072=""),false,true)</f>
        <v>0</v>
      </c>
    </row>
    <row r="6074" ht="14.25" customHeight="1">
      <c r="A6074" s="38">
        <v>1036</v>
      </c>
      <c r="B6074" s="46" t="s">
        <v>4479</v>
      </c>
      <c r="C6074" s="46" t="s">
        <v>4480</v>
      </c>
      <c r="D6074" s="46" t="s">
        <v>6525</v>
      </c>
      <c r="E6074" s="46" t="s">
        <v>6526</v>
      </c>
      <c r="F6074" s="46" t="s">
        <v>731</v>
      </c>
      <c r="G6074" s="46" t="s">
        <v>732</v>
      </c>
      <c r="H6074">
        <v>1.024</v>
      </c>
      <c r="I6074" t="s">
        <v>37</v>
      </c>
      <c r="K6074" t="s">
        <v>43</v>
      </c>
      <c r="L6074" s="46" t="s">
        <v>4481</v>
      </c>
      <c r="M6074" t="s">
        <v>39</v>
      </c>
      <c r="N6074" s="40"/>
      <c r="O6074" s="40"/>
      <c r="P6074" s="40"/>
      <c r="Q6074" s="40"/>
      <c r="R6074" s="39"/>
      <c r="S6074" s="39"/>
      <c r="T6074" s="39"/>
      <c r="U6074" s="40"/>
      <c r="V6074" s="39"/>
      <c r="W6074" s="69"/>
      <c r="Y6074" t="s">
        <v>40</v>
      </c>
      <c r="AA6074" s="54">
        <v>8800</v>
      </c>
      <c r="AB6074" t="b">
        <f>if((W6073=""),false,true)</f>
        <v>0</v>
      </c>
    </row>
    <row r="6075" ht="14.25" customHeight="1">
      <c r="A6075" s="38">
        <v>1036</v>
      </c>
      <c r="B6075" s="46" t="s">
        <v>4479</v>
      </c>
      <c r="C6075" s="46" t="s">
        <v>4480</v>
      </c>
      <c r="D6075" s="46" t="s">
        <v>6525</v>
      </c>
      <c r="E6075" s="46" t="s">
        <v>6526</v>
      </c>
      <c r="F6075" s="62" t="s">
        <v>48</v>
      </c>
      <c r="G6075" s="46" t="s">
        <v>49</v>
      </c>
      <c r="H6075">
        <v>0.000001202264435</v>
      </c>
      <c r="I6075" t="s">
        <v>37</v>
      </c>
      <c r="K6075" t="s">
        <v>43</v>
      </c>
      <c r="L6075" s="46" t="s">
        <v>4481</v>
      </c>
      <c r="M6075" t="s">
        <v>39</v>
      </c>
      <c r="N6075" s="40"/>
      <c r="O6075" s="40"/>
      <c r="P6075" s="40"/>
      <c r="Q6075" s="40"/>
      <c r="R6075" s="39"/>
      <c r="S6075" s="39"/>
      <c r="T6075" s="39"/>
      <c r="U6075" s="40"/>
      <c r="V6075" s="39"/>
      <c r="W6075" s="69"/>
      <c r="Y6075" t="s">
        <v>40</v>
      </c>
      <c r="AA6075" s="54">
        <v>8800</v>
      </c>
      <c r="AB6075" t="b">
        <f>if((W6074=""),false,true)</f>
        <v>0</v>
      </c>
    </row>
    <row r="6076" ht="14.25" customHeight="1">
      <c r="A6076" s="38">
        <v>1046</v>
      </c>
      <c r="B6076" s="44" t="s">
        <v>6527</v>
      </c>
      <c r="C6076" s="46" t="s">
        <v>6528</v>
      </c>
      <c r="D6076" s="46" t="s">
        <v>6525</v>
      </c>
      <c r="E6076" s="46" t="s">
        <v>6526</v>
      </c>
      <c r="F6076" s="46" t="s">
        <v>525</v>
      </c>
      <c r="G6076" s="46" t="s">
        <v>526</v>
      </c>
      <c r="H6076">
        <v>0.1315</v>
      </c>
      <c r="I6076" t="s">
        <v>37</v>
      </c>
      <c r="K6076" s="47" t="s">
        <v>43</v>
      </c>
      <c r="L6076" s="47" t="s">
        <v>6529</v>
      </c>
      <c r="M6076" t="s">
        <v>39</v>
      </c>
      <c r="N6076" s="71"/>
      <c r="O6076" s="71"/>
      <c r="P6076" s="71"/>
      <c r="Q6076" s="71"/>
      <c r="R6076" s="29"/>
      <c r="S6076" s="29"/>
      <c r="T6076" s="29"/>
      <c r="U6076" s="71"/>
      <c r="V6076" s="29"/>
      <c r="W6076" s="60"/>
      <c r="Y6076" t="s">
        <v>40</v>
      </c>
      <c r="AA6076">
        <v>8800</v>
      </c>
      <c r="AB6076" t="b">
        <f>if((W6076=""),false,true)</f>
        <v>0</v>
      </c>
      <c r="AD6076" s="37"/>
    </row>
    <row r="6077" ht="14.25" customHeight="1">
      <c r="A6077" s="38">
        <v>1046</v>
      </c>
      <c r="B6077" s="44" t="s">
        <v>6527</v>
      </c>
      <c r="C6077" s="46" t="s">
        <v>6528</v>
      </c>
      <c r="D6077" s="46" t="s">
        <v>6525</v>
      </c>
      <c r="E6077" s="46" t="s">
        <v>6526</v>
      </c>
      <c r="F6077" s="46" t="s">
        <v>873</v>
      </c>
      <c r="G6077" s="46" t="s">
        <v>874</v>
      </c>
      <c r="H6077">
        <v>0.1268</v>
      </c>
      <c r="I6077" t="s">
        <v>37</v>
      </c>
      <c r="K6077" s="47" t="s">
        <v>43</v>
      </c>
      <c r="L6077" s="47" t="s">
        <v>6529</v>
      </c>
      <c r="M6077" t="s">
        <v>39</v>
      </c>
      <c r="N6077" s="71"/>
      <c r="O6077" s="71"/>
      <c r="P6077" s="71"/>
      <c r="Q6077" s="71"/>
      <c r="R6077" s="29"/>
      <c r="S6077" s="29"/>
      <c r="T6077" s="29"/>
      <c r="U6077" s="71"/>
      <c r="V6077" s="29"/>
      <c r="W6077" s="60"/>
      <c r="Y6077" t="s">
        <v>40</v>
      </c>
      <c r="AA6077">
        <v>8800</v>
      </c>
      <c r="AB6077" t="b">
        <f>if((W6077=""),false,true)</f>
        <v>0</v>
      </c>
      <c r="AD6077" s="37"/>
    </row>
    <row r="6078" ht="14.25" customHeight="1">
      <c r="A6078" s="38">
        <v>1046</v>
      </c>
      <c r="B6078" s="44" t="s">
        <v>6527</v>
      </c>
      <c r="C6078" s="46" t="s">
        <v>6528</v>
      </c>
      <c r="D6078" s="46" t="s">
        <v>6525</v>
      </c>
      <c r="E6078" s="46" t="s">
        <v>6526</v>
      </c>
      <c r="F6078" s="7" t="s">
        <v>3612</v>
      </c>
      <c r="G6078" s="46" t="s">
        <v>4642</v>
      </c>
      <c r="H6078">
        <v>0.237</v>
      </c>
      <c r="I6078" t="s">
        <v>37</v>
      </c>
      <c r="K6078" s="47" t="s">
        <v>43</v>
      </c>
      <c r="L6078" s="47" t="s">
        <v>6529</v>
      </c>
      <c r="M6078" t="s">
        <v>39</v>
      </c>
      <c r="N6078" s="71"/>
      <c r="O6078" s="71"/>
      <c r="P6078" s="71"/>
      <c r="Q6078" s="71"/>
      <c r="R6078" s="29"/>
      <c r="S6078" s="29"/>
      <c r="T6078" s="29"/>
      <c r="U6078" s="71"/>
      <c r="V6078" s="29"/>
      <c r="W6078" s="60"/>
      <c r="Y6078" t="s">
        <v>40</v>
      </c>
      <c r="AA6078">
        <v>8800</v>
      </c>
      <c r="AB6078" t="b">
        <f>if((W6078=""),false,true)</f>
        <v>0</v>
      </c>
      <c r="AD6078" s="37"/>
    </row>
    <row r="6079" ht="14.25" customHeight="1">
      <c r="A6079" s="38">
        <v>1046</v>
      </c>
      <c r="B6079" s="44" t="s">
        <v>6527</v>
      </c>
      <c r="C6079" s="46" t="s">
        <v>6528</v>
      </c>
      <c r="D6079" s="46" t="s">
        <v>6525</v>
      </c>
      <c r="E6079" s="46" t="s">
        <v>6526</v>
      </c>
      <c r="F6079" s="46" t="s">
        <v>1108</v>
      </c>
      <c r="G6079" s="46" t="s">
        <v>1109</v>
      </c>
      <c r="H6079">
        <v>0.1797</v>
      </c>
      <c r="I6079" t="s">
        <v>37</v>
      </c>
      <c r="K6079" s="47" t="s">
        <v>43</v>
      </c>
      <c r="L6079" s="47" t="s">
        <v>6529</v>
      </c>
      <c r="M6079" t="s">
        <v>39</v>
      </c>
      <c r="N6079" s="71"/>
      <c r="O6079" s="71"/>
      <c r="P6079" s="71"/>
      <c r="Q6079" s="71"/>
      <c r="R6079" s="29"/>
      <c r="S6079" s="29"/>
      <c r="T6079" s="29"/>
      <c r="U6079" s="71"/>
      <c r="V6079" s="29"/>
      <c r="W6079" s="60"/>
      <c r="Y6079" t="s">
        <v>40</v>
      </c>
      <c r="AA6079">
        <v>8800</v>
      </c>
      <c r="AB6079" t="b">
        <f>if((W6079=""),false,true)</f>
        <v>0</v>
      </c>
      <c r="AD6079" s="37"/>
    </row>
    <row r="6080" ht="14.25" customHeight="1">
      <c r="A6080" s="38">
        <v>1046</v>
      </c>
      <c r="B6080" s="44" t="s">
        <v>6527</v>
      </c>
      <c r="C6080" s="46" t="s">
        <v>6528</v>
      </c>
      <c r="D6080" s="46" t="s">
        <v>6525</v>
      </c>
      <c r="E6080" s="46" t="s">
        <v>6526</v>
      </c>
      <c r="F6080" s="46" t="s">
        <v>3499</v>
      </c>
      <c r="G6080" s="46" t="s">
        <v>4761</v>
      </c>
      <c r="H6080">
        <v>0.000772</v>
      </c>
      <c r="I6080" t="s">
        <v>37</v>
      </c>
      <c r="K6080" s="47" t="s">
        <v>43</v>
      </c>
      <c r="L6080" s="47" t="s">
        <v>6529</v>
      </c>
      <c r="M6080" t="s">
        <v>39</v>
      </c>
      <c r="N6080" s="71"/>
      <c r="O6080" s="71"/>
      <c r="P6080" s="71"/>
      <c r="Q6080" s="71"/>
      <c r="R6080" s="29"/>
      <c r="S6080" s="29"/>
      <c r="T6080" s="29"/>
      <c r="U6080" s="71"/>
      <c r="V6080" s="29"/>
      <c r="W6080" s="60"/>
      <c r="Y6080" t="s">
        <v>40</v>
      </c>
      <c r="AA6080">
        <v>8800</v>
      </c>
      <c r="AB6080" t="b">
        <f>if((W6080=""),false,true)</f>
        <v>0</v>
      </c>
      <c r="AD6080" s="37"/>
    </row>
    <row r="6081" ht="14.25" customHeight="1">
      <c r="A6081" s="38">
        <v>1120</v>
      </c>
      <c r="B6081" s="46" t="s">
        <v>6530</v>
      </c>
      <c r="C6081" s="46" t="s">
        <v>1115</v>
      </c>
      <c r="D6081" s="11" t="s">
        <v>6525</v>
      </c>
      <c r="E6081" s="11" t="s">
        <v>6526</v>
      </c>
      <c r="F6081" s="7" t="s">
        <v>521</v>
      </c>
      <c r="G6081" s="7" t="s">
        <v>522</v>
      </c>
      <c r="H6081">
        <v>1.0142539294212</v>
      </c>
      <c r="I6081" t="s">
        <v>37</v>
      </c>
      <c r="K6081" s="47"/>
      <c r="L6081" s="47" t="s">
        <v>6531</v>
      </c>
      <c r="M6081" t="s">
        <v>39</v>
      </c>
      <c r="N6081" s="71"/>
      <c r="O6081" s="71"/>
      <c r="P6081" s="71"/>
      <c r="Q6081" s="71"/>
      <c r="R6081" s="29"/>
      <c r="S6081" s="29"/>
      <c r="T6081" s="29"/>
      <c r="U6081" s="71"/>
      <c r="V6081" s="29"/>
      <c r="W6081" s="60"/>
      <c r="Y6081" t="s">
        <v>40</v>
      </c>
      <c r="AA6081">
        <v>8800</v>
      </c>
      <c r="AB6081" t="b">
        <f>if((W6081=""),false,true)</f>
        <v>0</v>
      </c>
      <c r="AD6081" s="37"/>
    </row>
    <row r="6082" ht="14.25" customHeight="1">
      <c r="A6082" s="38">
        <v>1120</v>
      </c>
      <c r="B6082" s="46" t="s">
        <v>6530</v>
      </c>
      <c r="C6082" s="46" t="s">
        <v>1115</v>
      </c>
      <c r="D6082" s="11" t="s">
        <v>6525</v>
      </c>
      <c r="E6082" s="11" t="s">
        <v>6526</v>
      </c>
      <c r="F6082" s="7" t="s">
        <v>4784</v>
      </c>
      <c r="G6082" s="7" t="s">
        <v>4785</v>
      </c>
      <c r="H6082">
        <v>0.80365028321102</v>
      </c>
      <c r="I6082" t="s">
        <v>37</v>
      </c>
      <c r="K6082" s="47"/>
      <c r="L6082" s="47" t="s">
        <v>6531</v>
      </c>
      <c r="M6082" t="s">
        <v>39</v>
      </c>
      <c r="N6082" s="71"/>
      <c r="O6082" s="71"/>
      <c r="P6082" s="71"/>
      <c r="Q6082" s="71"/>
      <c r="R6082" s="29"/>
      <c r="S6082" s="29"/>
      <c r="T6082" s="29"/>
      <c r="U6082" s="71"/>
      <c r="V6082" s="29"/>
      <c r="W6082" s="60"/>
      <c r="Y6082" t="s">
        <v>40</v>
      </c>
      <c r="AA6082">
        <v>8800</v>
      </c>
      <c r="AB6082" t="b">
        <f>if((W6082=""),false,true)</f>
        <v>0</v>
      </c>
      <c r="AD6082" s="37"/>
    </row>
    <row r="6083" ht="14.25" customHeight="1">
      <c r="A6083" s="38">
        <v>1120</v>
      </c>
      <c r="B6083" s="46" t="s">
        <v>6530</v>
      </c>
      <c r="C6083" s="46" t="s">
        <v>1115</v>
      </c>
      <c r="D6083" s="11" t="s">
        <v>6525</v>
      </c>
      <c r="E6083" s="11" t="s">
        <v>6526</v>
      </c>
      <c r="F6083" s="7" t="s">
        <v>671</v>
      </c>
      <c r="G6083" s="7" t="s">
        <v>672</v>
      </c>
      <c r="H6083">
        <v>0.075607472873346</v>
      </c>
      <c r="I6083" t="s">
        <v>37</v>
      </c>
      <c r="K6083" s="47"/>
      <c r="L6083" s="47" t="s">
        <v>6531</v>
      </c>
      <c r="M6083" t="s">
        <v>39</v>
      </c>
      <c r="N6083" s="71"/>
      <c r="O6083" s="71"/>
      <c r="P6083" s="71"/>
      <c r="Q6083" s="71"/>
      <c r="R6083" s="29"/>
      <c r="S6083" s="29"/>
      <c r="T6083" s="29"/>
      <c r="U6083" s="71"/>
      <c r="V6083" s="29"/>
      <c r="W6083" s="60"/>
      <c r="Y6083" t="s">
        <v>40</v>
      </c>
      <c r="AA6083">
        <v>8800</v>
      </c>
      <c r="AB6083" t="b">
        <f>if((W6083=""),false,true)</f>
        <v>0</v>
      </c>
      <c r="AD6083" s="37"/>
    </row>
    <row r="6084" ht="14.25" customHeight="1">
      <c r="A6084" s="38">
        <v>1120</v>
      </c>
      <c r="B6084" s="46" t="s">
        <v>6530</v>
      </c>
      <c r="C6084" s="46" t="s">
        <v>1115</v>
      </c>
      <c r="D6084" s="11" t="s">
        <v>6525</v>
      </c>
      <c r="E6084" s="11" t="s">
        <v>6526</v>
      </c>
      <c r="F6084" s="7" t="s">
        <v>673</v>
      </c>
      <c r="G6084" s="7" t="s">
        <v>674</v>
      </c>
      <c r="H6084">
        <v>0.11251566350813</v>
      </c>
      <c r="I6084" t="s">
        <v>37</v>
      </c>
      <c r="K6084" s="47"/>
      <c r="L6084" s="47" t="s">
        <v>6531</v>
      </c>
      <c r="M6084" t="s">
        <v>39</v>
      </c>
      <c r="N6084" s="71"/>
      <c r="O6084" s="71"/>
      <c r="P6084" s="71"/>
      <c r="Q6084" s="71"/>
      <c r="R6084" s="29"/>
      <c r="S6084" s="29"/>
      <c r="T6084" s="29"/>
      <c r="U6084" s="71"/>
      <c r="V6084" s="29"/>
      <c r="W6084" s="60"/>
      <c r="Y6084" t="s">
        <v>40</v>
      </c>
      <c r="AA6084">
        <v>8800</v>
      </c>
      <c r="AB6084" t="b">
        <f>if((W6084=""),false,true)</f>
        <v>0</v>
      </c>
      <c r="AD6084" s="37"/>
    </row>
    <row r="6085" ht="14.25" customHeight="1">
      <c r="A6085" s="38">
        <v>1120</v>
      </c>
      <c r="B6085" s="46" t="s">
        <v>6530</v>
      </c>
      <c r="C6085" s="46" t="s">
        <v>1115</v>
      </c>
      <c r="D6085" s="11" t="s">
        <v>6525</v>
      </c>
      <c r="E6085" s="11" t="s">
        <v>6526</v>
      </c>
      <c r="F6085" s="7" t="s">
        <v>677</v>
      </c>
      <c r="G6085" s="7" t="s">
        <v>678</v>
      </c>
      <c r="H6085">
        <v>0.093118187694467</v>
      </c>
      <c r="I6085" t="s">
        <v>37</v>
      </c>
      <c r="K6085" s="47"/>
      <c r="L6085" s="47" t="s">
        <v>6531</v>
      </c>
      <c r="M6085" t="s">
        <v>39</v>
      </c>
      <c r="N6085" s="71"/>
      <c r="O6085" s="71"/>
      <c r="P6085" s="71"/>
      <c r="Q6085" s="71"/>
      <c r="R6085" s="29"/>
      <c r="S6085" s="29"/>
      <c r="T6085" s="29"/>
      <c r="U6085" s="71"/>
      <c r="V6085" s="29"/>
      <c r="W6085" s="60"/>
      <c r="Y6085" t="s">
        <v>40</v>
      </c>
      <c r="AA6085">
        <v>8800</v>
      </c>
      <c r="AB6085" t="b">
        <f>if((W6085=""),false,true)</f>
        <v>0</v>
      </c>
      <c r="AD6085" s="37"/>
    </row>
    <row r="6086" ht="14.25" customHeight="1">
      <c r="A6086" s="38">
        <v>1120</v>
      </c>
      <c r="B6086" s="46" t="s">
        <v>6530</v>
      </c>
      <c r="C6086" s="46" t="s">
        <v>1115</v>
      </c>
      <c r="D6086" s="11" t="s">
        <v>6525</v>
      </c>
      <c r="E6086" s="11" t="s">
        <v>6526</v>
      </c>
      <c r="F6086" s="7" t="s">
        <v>679</v>
      </c>
      <c r="G6086" s="7" t="s">
        <v>1119</v>
      </c>
      <c r="H6086">
        <v>0.053395614892391</v>
      </c>
      <c r="I6086" t="s">
        <v>37</v>
      </c>
      <c r="K6086" s="47"/>
      <c r="L6086" s="47" t="s">
        <v>6531</v>
      </c>
      <c r="M6086" t="s">
        <v>39</v>
      </c>
      <c r="N6086" s="71"/>
      <c r="O6086" s="71"/>
      <c r="P6086" s="71"/>
      <c r="Q6086" s="71"/>
      <c r="R6086" s="29"/>
      <c r="S6086" s="29"/>
      <c r="T6086" s="29"/>
      <c r="U6086" s="71"/>
      <c r="V6086" s="29"/>
      <c r="W6086" s="60"/>
      <c r="Y6086" t="s">
        <v>40</v>
      </c>
      <c r="AA6086">
        <v>8800</v>
      </c>
      <c r="AB6086" t="b">
        <f>if((W6086=""),false,true)</f>
        <v>0</v>
      </c>
      <c r="AD6086" s="37"/>
    </row>
    <row r="6087" ht="14.25" customHeight="1">
      <c r="A6087" s="38">
        <v>1120</v>
      </c>
      <c r="B6087" s="46" t="s">
        <v>6530</v>
      </c>
      <c r="C6087" s="46" t="s">
        <v>1115</v>
      </c>
      <c r="D6087" s="11" t="s">
        <v>6525</v>
      </c>
      <c r="E6087" s="11" t="s">
        <v>6526</v>
      </c>
      <c r="F6087" s="7" t="s">
        <v>3769</v>
      </c>
      <c r="G6087" s="7" t="s">
        <v>3770</v>
      </c>
      <c r="H6087">
        <v>0.08899013066363</v>
      </c>
      <c r="I6087" t="s">
        <v>37</v>
      </c>
      <c r="K6087" s="47"/>
      <c r="L6087" s="47" t="s">
        <v>6531</v>
      </c>
      <c r="M6087" t="s">
        <v>39</v>
      </c>
      <c r="N6087" s="71"/>
      <c r="O6087" s="71"/>
      <c r="P6087" s="71"/>
      <c r="Q6087" s="71"/>
      <c r="R6087" s="29"/>
      <c r="S6087" s="29"/>
      <c r="T6087" s="29"/>
      <c r="U6087" s="71"/>
      <c r="V6087" s="29"/>
      <c r="W6087" s="60"/>
      <c r="Y6087" t="s">
        <v>40</v>
      </c>
      <c r="AA6087">
        <v>8800</v>
      </c>
      <c r="AB6087" t="b">
        <f>if((W6087=""),false,true)</f>
        <v>0</v>
      </c>
      <c r="AD6087" s="37"/>
    </row>
    <row r="6088" ht="14.25" customHeight="1">
      <c r="A6088" s="38">
        <v>1120</v>
      </c>
      <c r="B6088" s="46" t="s">
        <v>6530</v>
      </c>
      <c r="C6088" s="46" t="s">
        <v>1115</v>
      </c>
      <c r="D6088" s="11" t="s">
        <v>6525</v>
      </c>
      <c r="E6088" s="11" t="s">
        <v>6526</v>
      </c>
      <c r="F6088" s="7" t="s">
        <v>683</v>
      </c>
      <c r="G6088" s="7" t="s">
        <v>684</v>
      </c>
      <c r="H6088">
        <v>0.093304877432455</v>
      </c>
      <c r="I6088" t="s">
        <v>37</v>
      </c>
      <c r="K6088" s="47"/>
      <c r="L6088" s="47" t="s">
        <v>6531</v>
      </c>
      <c r="M6088" t="s">
        <v>39</v>
      </c>
      <c r="N6088" s="71"/>
      <c r="O6088" s="71"/>
      <c r="P6088" s="71"/>
      <c r="Q6088" s="71"/>
      <c r="R6088" s="29"/>
      <c r="S6088" s="29"/>
      <c r="T6088" s="29"/>
      <c r="U6088" s="71"/>
      <c r="V6088" s="29"/>
      <c r="W6088" s="60"/>
      <c r="Y6088" t="s">
        <v>40</v>
      </c>
      <c r="AA6088">
        <v>8800</v>
      </c>
      <c r="AB6088" t="b">
        <f>if((W6088=""),false,true)</f>
        <v>0</v>
      </c>
      <c r="AD6088" s="37"/>
    </row>
    <row r="6089" ht="14.25" customHeight="1">
      <c r="A6089" s="38">
        <v>1120</v>
      </c>
      <c r="B6089" s="46" t="s">
        <v>6530</v>
      </c>
      <c r="C6089" s="46" t="s">
        <v>1115</v>
      </c>
      <c r="D6089" s="11" t="s">
        <v>6525</v>
      </c>
      <c r="E6089" s="11" t="s">
        <v>6526</v>
      </c>
      <c r="F6089" s="7" t="s">
        <v>685</v>
      </c>
      <c r="G6089" s="7" t="s">
        <v>686</v>
      </c>
      <c r="H6089">
        <v>0.078835142898353</v>
      </c>
      <c r="I6089" t="s">
        <v>37</v>
      </c>
      <c r="K6089" s="47"/>
      <c r="L6089" s="47" t="s">
        <v>6531</v>
      </c>
      <c r="M6089" t="s">
        <v>39</v>
      </c>
      <c r="N6089" s="71"/>
      <c r="O6089" s="71"/>
      <c r="P6089" s="71"/>
      <c r="Q6089" s="71"/>
      <c r="R6089" s="29"/>
      <c r="S6089" s="29"/>
      <c r="T6089" s="29"/>
      <c r="U6089" s="71"/>
      <c r="V6089" s="29"/>
      <c r="W6089" s="60"/>
      <c r="Y6089" t="s">
        <v>40</v>
      </c>
      <c r="AA6089">
        <v>8800</v>
      </c>
      <c r="AB6089" t="b">
        <f>if((W6089=""),false,true)</f>
        <v>0</v>
      </c>
      <c r="AD6089" s="37"/>
    </row>
    <row r="6090" ht="14.25" customHeight="1">
      <c r="A6090" s="38">
        <v>1120</v>
      </c>
      <c r="B6090" s="46" t="s">
        <v>6530</v>
      </c>
      <c r="C6090" s="46" t="s">
        <v>1115</v>
      </c>
      <c r="D6090" s="11" t="s">
        <v>6525</v>
      </c>
      <c r="E6090" s="11" t="s">
        <v>6526</v>
      </c>
      <c r="F6090" s="7" t="s">
        <v>687</v>
      </c>
      <c r="G6090" s="7" t="s">
        <v>688</v>
      </c>
      <c r="H6090">
        <v>0.007537054133394</v>
      </c>
      <c r="I6090" t="s">
        <v>37</v>
      </c>
      <c r="K6090" s="47"/>
      <c r="L6090" s="47" t="s">
        <v>6531</v>
      </c>
      <c r="M6090" t="s">
        <v>39</v>
      </c>
      <c r="N6090" s="71"/>
      <c r="O6090" s="71"/>
      <c r="P6090" s="71"/>
      <c r="Q6090" s="71"/>
      <c r="R6090" s="29"/>
      <c r="S6090" s="29"/>
      <c r="T6090" s="29"/>
      <c r="U6090" s="71"/>
      <c r="V6090" s="29"/>
      <c r="W6090" s="60"/>
      <c r="Y6090" t="s">
        <v>40</v>
      </c>
      <c r="AA6090">
        <v>8800</v>
      </c>
      <c r="AB6090" t="b">
        <f>if((W6090=""),false,true)</f>
        <v>0</v>
      </c>
      <c r="AD6090" s="37"/>
    </row>
    <row r="6091" ht="14.25" customHeight="1">
      <c r="A6091" s="38">
        <v>1120</v>
      </c>
      <c r="B6091" s="46" t="s">
        <v>6530</v>
      </c>
      <c r="C6091" s="46" t="s">
        <v>1115</v>
      </c>
      <c r="D6091" s="11" t="s">
        <v>6525</v>
      </c>
      <c r="E6091" s="11" t="s">
        <v>6526</v>
      </c>
      <c r="F6091" s="7" t="s">
        <v>588</v>
      </c>
      <c r="G6091" s="7" t="s">
        <v>989</v>
      </c>
      <c r="H6091">
        <v>0.8227734177536</v>
      </c>
      <c r="I6091" t="s">
        <v>37</v>
      </c>
      <c r="K6091" s="47"/>
      <c r="L6091" s="47" t="s">
        <v>6531</v>
      </c>
      <c r="M6091" t="s">
        <v>39</v>
      </c>
      <c r="N6091" s="71"/>
      <c r="O6091" s="71"/>
      <c r="P6091" s="71"/>
      <c r="Q6091" s="71"/>
      <c r="R6091" s="29"/>
      <c r="S6091" s="29"/>
      <c r="T6091" s="29"/>
      <c r="U6091" s="71"/>
      <c r="V6091" s="29"/>
      <c r="W6091" s="60"/>
      <c r="Y6091" t="s">
        <v>40</v>
      </c>
      <c r="AA6091">
        <v>8800</v>
      </c>
      <c r="AB6091" t="b">
        <f>if((W6091=""),false,true)</f>
        <v>0</v>
      </c>
      <c r="AD6091" s="37"/>
    </row>
    <row r="6092" ht="14.25" customHeight="1">
      <c r="A6092" s="38">
        <v>1120</v>
      </c>
      <c r="B6092" s="46" t="s">
        <v>6530</v>
      </c>
      <c r="C6092" s="46" t="s">
        <v>1115</v>
      </c>
      <c r="D6092" s="11" t="s">
        <v>6525</v>
      </c>
      <c r="E6092" s="11" t="s">
        <v>6526</v>
      </c>
      <c r="F6092" s="7" t="s">
        <v>4788</v>
      </c>
      <c r="G6092" s="7" t="s">
        <v>4789</v>
      </c>
      <c r="H6092">
        <v>0.92531893709684</v>
      </c>
      <c r="I6092" t="s">
        <v>37</v>
      </c>
      <c r="K6092" s="47"/>
      <c r="L6092" s="47" t="s">
        <v>6531</v>
      </c>
      <c r="M6092" t="s">
        <v>39</v>
      </c>
      <c r="N6092" s="71"/>
      <c r="O6092" s="71"/>
      <c r="P6092" s="71"/>
      <c r="Q6092" s="71"/>
      <c r="R6092" s="29"/>
      <c r="S6092" s="29"/>
      <c r="T6092" s="29"/>
      <c r="U6092" s="71"/>
      <c r="V6092" s="29"/>
      <c r="W6092" s="60"/>
      <c r="Y6092" t="s">
        <v>40</v>
      </c>
      <c r="AA6092">
        <v>8800</v>
      </c>
      <c r="AB6092" t="b">
        <f>if((W6092=""),false,true)</f>
        <v>0</v>
      </c>
      <c r="AD6092" s="37"/>
    </row>
    <row r="6093" ht="14.25" customHeight="1">
      <c r="A6093" s="38">
        <v>1120</v>
      </c>
      <c r="B6093" s="46" t="s">
        <v>6530</v>
      </c>
      <c r="C6093" s="46" t="s">
        <v>1115</v>
      </c>
      <c r="D6093" s="11" t="s">
        <v>6525</v>
      </c>
      <c r="E6093" s="11" t="s">
        <v>6526</v>
      </c>
      <c r="F6093" s="7" t="s">
        <v>697</v>
      </c>
      <c r="G6093" s="7" t="s">
        <v>698</v>
      </c>
      <c r="H6093">
        <v>0.21151402263605</v>
      </c>
      <c r="I6093" t="s">
        <v>37</v>
      </c>
      <c r="K6093" s="47"/>
      <c r="L6093" s="47" t="s">
        <v>6531</v>
      </c>
      <c r="M6093" t="s">
        <v>39</v>
      </c>
      <c r="N6093" s="71"/>
      <c r="O6093" s="71"/>
      <c r="P6093" s="71"/>
      <c r="Q6093" s="71"/>
      <c r="R6093" s="29"/>
      <c r="S6093" s="29"/>
      <c r="T6093" s="29"/>
      <c r="U6093" s="71"/>
      <c r="V6093" s="29"/>
      <c r="W6093" s="60"/>
      <c r="Y6093" t="s">
        <v>40</v>
      </c>
      <c r="AA6093">
        <v>8800</v>
      </c>
      <c r="AB6093" t="b">
        <f>if((W6093=""),false,true)</f>
        <v>0</v>
      </c>
      <c r="AD6093" s="37"/>
    </row>
    <row r="6094" ht="14.25" customHeight="1">
      <c r="A6094" s="38">
        <v>1120</v>
      </c>
      <c r="B6094" s="46" t="s">
        <v>6530</v>
      </c>
      <c r="C6094" s="46" t="s">
        <v>1115</v>
      </c>
      <c r="D6094" s="11" t="s">
        <v>6525</v>
      </c>
      <c r="E6094" s="11" t="s">
        <v>6526</v>
      </c>
      <c r="F6094" s="7" t="s">
        <v>699</v>
      </c>
      <c r="G6094" s="7" t="s">
        <v>4430</v>
      </c>
      <c r="H6094">
        <v>0.20369158179001</v>
      </c>
      <c r="I6094" t="s">
        <v>37</v>
      </c>
      <c r="K6094" s="47"/>
      <c r="L6094" s="47" t="s">
        <v>6531</v>
      </c>
      <c r="M6094" t="s">
        <v>39</v>
      </c>
      <c r="N6094" s="71"/>
      <c r="O6094" s="71"/>
      <c r="P6094" s="71"/>
      <c r="Q6094" s="71"/>
      <c r="R6094" s="29"/>
      <c r="S6094" s="29"/>
      <c r="T6094" s="29"/>
      <c r="U6094" s="71"/>
      <c r="V6094" s="29"/>
      <c r="W6094" s="60"/>
      <c r="Y6094" t="s">
        <v>40</v>
      </c>
      <c r="AA6094">
        <v>8800</v>
      </c>
      <c r="AB6094" t="b">
        <f>if((W6094=""),false,true)</f>
        <v>0</v>
      </c>
      <c r="AD6094" s="37"/>
    </row>
    <row r="6095" ht="14.25" customHeight="1">
      <c r="A6095" s="38">
        <v>1120</v>
      </c>
      <c r="B6095" s="46" t="s">
        <v>6530</v>
      </c>
      <c r="C6095" s="46" t="s">
        <v>1115</v>
      </c>
      <c r="D6095" s="11" t="s">
        <v>6525</v>
      </c>
      <c r="E6095" s="11" t="s">
        <v>6526</v>
      </c>
      <c r="F6095" s="7" t="s">
        <v>721</v>
      </c>
      <c r="G6095" s="7" t="s">
        <v>722</v>
      </c>
      <c r="H6095">
        <v>0.17151915396872</v>
      </c>
      <c r="I6095" t="s">
        <v>37</v>
      </c>
      <c r="K6095" s="47"/>
      <c r="L6095" s="47" t="s">
        <v>6531</v>
      </c>
      <c r="M6095" t="s">
        <v>39</v>
      </c>
      <c r="N6095" s="71"/>
      <c r="O6095" s="71"/>
      <c r="P6095" s="71"/>
      <c r="Q6095" s="71"/>
      <c r="R6095" s="29"/>
      <c r="S6095" s="29"/>
      <c r="T6095" s="29"/>
      <c r="U6095" s="71"/>
      <c r="V6095" s="29"/>
      <c r="W6095" s="60"/>
      <c r="Y6095" t="s">
        <v>40</v>
      </c>
      <c r="AA6095">
        <v>8800</v>
      </c>
      <c r="AB6095" t="b">
        <f>if((W6095=""),false,true)</f>
        <v>0</v>
      </c>
      <c r="AD6095" s="37"/>
    </row>
    <row r="6096" ht="14.25" customHeight="1">
      <c r="A6096" s="38">
        <v>1120</v>
      </c>
      <c r="B6096" s="46" t="s">
        <v>6530</v>
      </c>
      <c r="C6096" s="46" t="s">
        <v>1115</v>
      </c>
      <c r="D6096" s="11" t="s">
        <v>6525</v>
      </c>
      <c r="E6096" s="11" t="s">
        <v>6526</v>
      </c>
      <c r="F6096" s="7" t="s">
        <v>729</v>
      </c>
      <c r="G6096" s="7" t="s">
        <v>730</v>
      </c>
      <c r="H6096">
        <v>0.14401922389459</v>
      </c>
      <c r="I6096" t="s">
        <v>37</v>
      </c>
      <c r="K6096" s="47"/>
      <c r="L6096" s="47" t="s">
        <v>6531</v>
      </c>
      <c r="M6096" t="s">
        <v>39</v>
      </c>
      <c r="N6096" s="71"/>
      <c r="O6096" s="71"/>
      <c r="P6096" s="71"/>
      <c r="Q6096" s="71"/>
      <c r="R6096" s="29"/>
      <c r="S6096" s="29"/>
      <c r="T6096" s="29"/>
      <c r="U6096" s="71"/>
      <c r="V6096" s="29"/>
      <c r="W6096" s="60"/>
      <c r="Y6096" t="s">
        <v>40</v>
      </c>
      <c r="AA6096">
        <v>8800</v>
      </c>
      <c r="AB6096" t="b">
        <f>if((W6096=""),false,true)</f>
        <v>0</v>
      </c>
      <c r="AD6096" s="37"/>
    </row>
    <row r="6097" ht="14.25" customHeight="1">
      <c r="A6097" s="38">
        <v>1121</v>
      </c>
      <c r="B6097" s="46" t="s">
        <v>6532</v>
      </c>
      <c r="C6097" s="46" t="s">
        <v>1115</v>
      </c>
      <c r="D6097" s="11" t="s">
        <v>6525</v>
      </c>
      <c r="E6097" s="11" t="s">
        <v>6526</v>
      </c>
      <c r="F6097" s="7" t="s">
        <v>525</v>
      </c>
      <c r="G6097" s="7" t="s">
        <v>526</v>
      </c>
      <c r="H6097">
        <v>0.92988459966889</v>
      </c>
      <c r="I6097" t="s">
        <v>37</v>
      </c>
      <c r="K6097" s="47"/>
      <c r="L6097" s="47" t="s">
        <v>6533</v>
      </c>
      <c r="M6097" t="s">
        <v>39</v>
      </c>
      <c r="N6097" s="71"/>
      <c r="O6097" s="71"/>
      <c r="P6097" s="71"/>
      <c r="Q6097" s="71"/>
      <c r="R6097" s="29"/>
      <c r="S6097" s="29"/>
      <c r="T6097" s="29"/>
      <c r="U6097" s="71"/>
      <c r="V6097" s="29"/>
      <c r="W6097" s="60"/>
      <c r="Y6097" t="s">
        <v>40</v>
      </c>
      <c r="AA6097">
        <v>8800</v>
      </c>
      <c r="AB6097" t="b">
        <f>if((W6097=""),false,true)</f>
        <v>0</v>
      </c>
      <c r="AD6097" s="37"/>
    </row>
    <row r="6098" ht="14.25" customHeight="1">
      <c r="A6098" s="38">
        <v>1121</v>
      </c>
      <c r="B6098" s="46" t="s">
        <v>6532</v>
      </c>
      <c r="C6098" s="46" t="s">
        <v>1115</v>
      </c>
      <c r="D6098" s="11" t="s">
        <v>6525</v>
      </c>
      <c r="E6098" s="11" t="s">
        <v>6526</v>
      </c>
      <c r="F6098" s="7" t="s">
        <v>3612</v>
      </c>
      <c r="G6098" s="7" t="s">
        <v>3613</v>
      </c>
      <c r="H6098">
        <v>1.631507745839</v>
      </c>
      <c r="I6098" t="s">
        <v>37</v>
      </c>
      <c r="K6098" s="47"/>
      <c r="L6098" s="47" t="s">
        <v>6533</v>
      </c>
      <c r="M6098" t="s">
        <v>39</v>
      </c>
      <c r="N6098" s="71"/>
      <c r="O6098" s="71"/>
      <c r="P6098" s="71"/>
      <c r="Q6098" s="71"/>
      <c r="R6098" s="29"/>
      <c r="S6098" s="29"/>
      <c r="T6098" s="29"/>
      <c r="U6098" s="71"/>
      <c r="V6098" s="29"/>
      <c r="W6098" s="60"/>
      <c r="Y6098" t="s">
        <v>40</v>
      </c>
      <c r="AA6098">
        <v>8800</v>
      </c>
      <c r="AB6098" t="b">
        <f>if((W6098=""),false,true)</f>
        <v>0</v>
      </c>
      <c r="AD6098" s="37"/>
    </row>
    <row r="6099" ht="14.25" customHeight="1">
      <c r="A6099" s="38">
        <v>1121</v>
      </c>
      <c r="B6099" s="46" t="s">
        <v>6532</v>
      </c>
      <c r="C6099" s="46" t="s">
        <v>1115</v>
      </c>
      <c r="D6099" s="11" t="s">
        <v>6525</v>
      </c>
      <c r="E6099" s="11" t="s">
        <v>6526</v>
      </c>
      <c r="F6099" s="7" t="s">
        <v>3499</v>
      </c>
      <c r="G6099" s="7" t="s">
        <v>3500</v>
      </c>
      <c r="H6099">
        <v>0.009564511160088</v>
      </c>
      <c r="I6099" t="s">
        <v>37</v>
      </c>
      <c r="K6099" s="47"/>
      <c r="L6099" s="47" t="s">
        <v>6533</v>
      </c>
      <c r="M6099" t="s">
        <v>39</v>
      </c>
      <c r="N6099" s="71"/>
      <c r="O6099" s="71"/>
      <c r="P6099" s="71"/>
      <c r="Q6099" s="71"/>
      <c r="R6099" s="29"/>
      <c r="S6099" s="29"/>
      <c r="T6099" s="29"/>
      <c r="U6099" s="71"/>
      <c r="V6099" s="29"/>
      <c r="W6099" s="60"/>
      <c r="Y6099" t="s">
        <v>40</v>
      </c>
      <c r="AA6099">
        <v>8800</v>
      </c>
      <c r="AB6099" t="b">
        <f>if((W6099=""),false,true)</f>
        <v>0</v>
      </c>
      <c r="AD6099" s="37"/>
    </row>
    <row r="6100" ht="14.25" customHeight="1">
      <c r="A6100" s="38">
        <v>1283</v>
      </c>
      <c r="B6100" s="46" t="s">
        <v>31</v>
      </c>
      <c r="C6100" s="46" t="s">
        <v>32</v>
      </c>
      <c r="D6100" s="46" t="s">
        <v>6525</v>
      </c>
      <c r="E6100" s="46" t="s">
        <v>6526</v>
      </c>
      <c r="F6100" t="s">
        <v>35</v>
      </c>
      <c r="G6100" s="46" t="s">
        <v>36</v>
      </c>
      <c r="H6100">
        <v>0.1737800829</v>
      </c>
      <c r="I6100" t="s">
        <v>37</v>
      </c>
      <c r="L6100" t="s">
        <v>38</v>
      </c>
      <c r="M6100" t="s">
        <v>39</v>
      </c>
      <c r="N6100" s="40"/>
      <c r="O6100" s="40"/>
      <c r="P6100" s="40"/>
      <c r="Q6100" s="40"/>
      <c r="R6100" s="39"/>
      <c r="S6100" s="39"/>
      <c r="T6100" s="39"/>
      <c r="U6100" s="40"/>
      <c r="V6100" s="39"/>
      <c r="W6100" s="69"/>
      <c r="Y6100" t="s">
        <v>40</v>
      </c>
      <c r="AA6100">
        <v>8800</v>
      </c>
      <c r="AB6100" s="46" t="b">
        <f>if((W6100=""),false,true)</f>
        <v>0</v>
      </c>
      <c r="AD6100" s="8"/>
    </row>
    <row r="6101" ht="14.25" customHeight="1">
      <c r="A6101" s="38">
        <v>1287</v>
      </c>
      <c r="B6101" s="46" t="s">
        <v>53</v>
      </c>
      <c r="C6101" s="46" t="s">
        <v>45</v>
      </c>
      <c r="D6101" s="46" t="s">
        <v>6525</v>
      </c>
      <c r="E6101" s="46" t="s">
        <v>6526</v>
      </c>
      <c r="F6101" t="s">
        <v>48</v>
      </c>
      <c r="G6101" s="46" t="s">
        <v>49</v>
      </c>
      <c r="H6101">
        <v>0.000001</v>
      </c>
      <c r="I6101" t="s">
        <v>37</v>
      </c>
      <c r="L6101" t="s">
        <v>50</v>
      </c>
      <c r="M6101" t="s">
        <v>39</v>
      </c>
      <c r="N6101" s="40"/>
      <c r="O6101" s="40"/>
      <c r="P6101" s="40"/>
      <c r="Q6101" s="40"/>
      <c r="R6101" s="39"/>
      <c r="S6101" s="39"/>
      <c r="T6101" s="39"/>
      <c r="U6101" s="40"/>
      <c r="V6101" s="39"/>
      <c r="W6101" s="69"/>
      <c r="Y6101" t="s">
        <v>40</v>
      </c>
      <c r="AA6101">
        <v>8800</v>
      </c>
      <c r="AB6101" s="46" t="b">
        <v>0</v>
      </c>
      <c r="AD6101" s="8"/>
    </row>
    <row r="6102" ht="14.25" customHeight="1">
      <c r="A6102" s="38">
        <v>1287</v>
      </c>
      <c r="B6102" s="46" t="s">
        <v>174</v>
      </c>
      <c r="C6102" s="46" t="s">
        <v>45</v>
      </c>
      <c r="D6102" s="46" t="s">
        <v>6525</v>
      </c>
      <c r="E6102" s="46" t="s">
        <v>6526</v>
      </c>
      <c r="F6102" t="s">
        <v>48</v>
      </c>
      <c r="G6102" s="46" t="s">
        <v>49</v>
      </c>
      <c r="H6102">
        <v>0.000001202264</v>
      </c>
      <c r="I6102" t="s">
        <v>37</v>
      </c>
      <c r="L6102" t="s">
        <v>50</v>
      </c>
      <c r="M6102" t="s">
        <v>39</v>
      </c>
      <c r="N6102" s="40"/>
      <c r="O6102" s="40"/>
      <c r="P6102" s="40"/>
      <c r="Q6102" s="40"/>
      <c r="R6102" s="39"/>
      <c r="S6102" s="39"/>
      <c r="T6102" s="39"/>
      <c r="U6102" s="40"/>
      <c r="V6102" s="39"/>
      <c r="W6102" s="69"/>
      <c r="Y6102" t="s">
        <v>40</v>
      </c>
      <c r="AA6102">
        <v>8800</v>
      </c>
      <c r="AB6102" s="46" t="b">
        <v>0</v>
      </c>
      <c r="AD6102" s="8"/>
    </row>
    <row r="6103" ht="14.25" customHeight="1">
      <c r="A6103" s="38">
        <v>1308</v>
      </c>
      <c r="B6103" s="46" t="s">
        <v>41</v>
      </c>
      <c r="C6103" s="46" t="s">
        <v>42</v>
      </c>
      <c r="D6103" s="46" t="s">
        <v>6525</v>
      </c>
      <c r="E6103" s="46" t="s">
        <v>6534</v>
      </c>
      <c r="F6103" t="s">
        <v>35</v>
      </c>
      <c r="G6103" s="12" t="s">
        <v>36</v>
      </c>
      <c r="H6103">
        <v>0.173780082874938</v>
      </c>
      <c r="I6103" t="s">
        <v>37</v>
      </c>
      <c r="K6103" s="47" t="s">
        <v>43</v>
      </c>
      <c r="L6103" s="47" t="str">
        <f>((I6103&amp;A6103)&amp;"-")&amp;B6103</f>
        <v>REF1308-Abraham M.H. and Acree Jr. W.E. The solubility of liquid and solid compounds in dry octan-1-ol. Chemosphere (2013)</v>
      </c>
      <c r="M6103" t="s">
        <v>39</v>
      </c>
      <c r="N6103" s="71"/>
      <c r="O6103" s="71"/>
      <c r="P6103" s="71"/>
      <c r="Q6103" s="71"/>
      <c r="R6103" s="29"/>
      <c r="S6103" s="29"/>
      <c r="T6103" s="29"/>
      <c r="U6103" s="71"/>
      <c r="V6103" s="29"/>
      <c r="W6103" s="60"/>
      <c r="Y6103" t="s">
        <v>40</v>
      </c>
      <c r="AA6103">
        <v>8800</v>
      </c>
      <c r="AB6103" t="b">
        <f>if((W6103=""),false,true)</f>
        <v>0</v>
      </c>
      <c r="AD6103" s="37"/>
    </row>
    <row r="6104" ht="14.25" customHeight="1">
      <c r="A6104" s="38">
        <v>997</v>
      </c>
      <c r="B6104" s="44" t="s">
        <v>638</v>
      </c>
      <c r="C6104" s="46" t="s">
        <v>639</v>
      </c>
      <c r="D6104" s="46" t="s">
        <v>6535</v>
      </c>
      <c r="E6104" s="46" t="s">
        <v>6536</v>
      </c>
      <c r="F6104" s="5" t="s">
        <v>35</v>
      </c>
      <c r="G6104" s="5" t="s">
        <v>36</v>
      </c>
      <c r="H6104" s="65">
        <v>0.239883292</v>
      </c>
      <c r="I6104" t="s">
        <v>37</v>
      </c>
      <c r="K6104" s="47"/>
      <c r="L6104" s="47" t="str">
        <f>((I6104&amp;A6104)&amp;"-")&amp;B6104</f>
        <v>REF997-Kia Sepassi and Samuel H. Yalkowsky. Solubility Prediction in Octanol: A Technical Note. AAPS PharmSciTech 2006; 7 (1) Article 26</v>
      </c>
      <c r="M6104" t="s">
        <v>39</v>
      </c>
      <c r="N6104" s="71"/>
      <c r="O6104" s="71"/>
      <c r="P6104" s="71"/>
      <c r="Q6104" s="71"/>
      <c r="R6104" s="29"/>
      <c r="S6104" s="29"/>
      <c r="T6104" s="29"/>
      <c r="U6104" s="71"/>
      <c r="V6104" s="29"/>
      <c r="W6104" s="60"/>
      <c r="Y6104" t="s">
        <v>40</v>
      </c>
      <c r="AA6104">
        <v>6592</v>
      </c>
      <c r="AB6104" t="b">
        <f>if((W6104=""),false,true)</f>
        <v>0</v>
      </c>
      <c r="AD6104" s="37"/>
    </row>
    <row r="6105" ht="14.25" customHeight="1">
      <c r="A6105" s="38">
        <v>1039</v>
      </c>
      <c r="B6105" s="44" t="s">
        <v>6537</v>
      </c>
      <c r="C6105" s="46" t="s">
        <v>6538</v>
      </c>
      <c r="D6105" s="46" t="s">
        <v>6535</v>
      </c>
      <c r="E6105" s="46" t="s">
        <v>6536</v>
      </c>
      <c r="F6105" s="46" t="s">
        <v>485</v>
      </c>
      <c r="G6105" s="46" t="s">
        <v>665</v>
      </c>
      <c r="H6105">
        <v>0.18136327036061</v>
      </c>
      <c r="I6105" t="s">
        <v>37</v>
      </c>
      <c r="K6105" s="47" t="s">
        <v>43</v>
      </c>
      <c r="L6105" s="47" t="s">
        <v>6539</v>
      </c>
      <c r="M6105" t="s">
        <v>39</v>
      </c>
      <c r="N6105" s="71"/>
      <c r="O6105" s="71"/>
      <c r="P6105" s="71"/>
      <c r="Q6105" s="71"/>
      <c r="R6105" s="29"/>
      <c r="S6105" s="29"/>
      <c r="T6105" s="29"/>
      <c r="U6105" s="71"/>
      <c r="V6105" s="29"/>
      <c r="W6105" s="60"/>
      <c r="Y6105" t="s">
        <v>40</v>
      </c>
      <c r="AA6105">
        <v>6592</v>
      </c>
      <c r="AB6105" t="b">
        <f>if((W6105=""),false,true)</f>
        <v>0</v>
      </c>
      <c r="AD6105" s="37"/>
    </row>
    <row r="6106" ht="14.25" customHeight="1">
      <c r="A6106" s="38">
        <v>1039</v>
      </c>
      <c r="B6106" s="44" t="s">
        <v>6537</v>
      </c>
      <c r="C6106" s="46" t="s">
        <v>6538</v>
      </c>
      <c r="D6106" s="46" t="s">
        <v>6535</v>
      </c>
      <c r="E6106" s="46" t="s">
        <v>6536</v>
      </c>
      <c r="F6106" s="46" t="s">
        <v>547</v>
      </c>
      <c r="G6106" s="46" t="s">
        <v>548</v>
      </c>
      <c r="H6106">
        <v>0.24700911996014</v>
      </c>
      <c r="I6106" t="s">
        <v>37</v>
      </c>
      <c r="K6106" s="47" t="s">
        <v>43</v>
      </c>
      <c r="L6106" s="47" t="s">
        <v>6539</v>
      </c>
      <c r="M6106" t="s">
        <v>39</v>
      </c>
      <c r="N6106" s="71"/>
      <c r="O6106" s="71"/>
      <c r="P6106" s="71"/>
      <c r="Q6106" s="71"/>
      <c r="R6106" s="29"/>
      <c r="S6106" s="29"/>
      <c r="T6106" s="29"/>
      <c r="U6106" s="71"/>
      <c r="V6106" s="29"/>
      <c r="W6106" s="60"/>
      <c r="Y6106" t="s">
        <v>40</v>
      </c>
      <c r="AA6106">
        <v>6592</v>
      </c>
      <c r="AB6106" t="b">
        <f>if((W6106=""),false,true)</f>
        <v>0</v>
      </c>
      <c r="AD6106" s="37"/>
    </row>
    <row r="6107" ht="14.25" customHeight="1">
      <c r="A6107" s="38">
        <v>1039</v>
      </c>
      <c r="B6107" s="44" t="s">
        <v>6537</v>
      </c>
      <c r="C6107" s="46" t="s">
        <v>6538</v>
      </c>
      <c r="D6107" s="46" t="s">
        <v>6535</v>
      </c>
      <c r="E6107" s="46" t="s">
        <v>6536</v>
      </c>
      <c r="F6107" s="46" t="s">
        <v>594</v>
      </c>
      <c r="G6107" s="46" t="s">
        <v>595</v>
      </c>
      <c r="H6107">
        <v>0.24697006230868</v>
      </c>
      <c r="I6107" t="s">
        <v>37</v>
      </c>
      <c r="K6107" s="47" t="s">
        <v>43</v>
      </c>
      <c r="L6107" s="47" t="s">
        <v>6539</v>
      </c>
      <c r="M6107" t="s">
        <v>39</v>
      </c>
      <c r="N6107" s="71"/>
      <c r="O6107" s="71"/>
      <c r="P6107" s="71"/>
      <c r="Q6107" s="71"/>
      <c r="R6107" s="29"/>
      <c r="S6107" s="29"/>
      <c r="T6107" s="29"/>
      <c r="U6107" s="71"/>
      <c r="V6107" s="29"/>
      <c r="W6107" s="60"/>
      <c r="Y6107" t="s">
        <v>40</v>
      </c>
      <c r="AA6107">
        <v>6592</v>
      </c>
      <c r="AB6107" t="b">
        <f>if((W6107=""),false,true)</f>
        <v>0</v>
      </c>
      <c r="AD6107" s="37"/>
    </row>
    <row r="6108" ht="14.25" customHeight="1">
      <c r="A6108" s="38">
        <v>1039</v>
      </c>
      <c r="B6108" s="44" t="s">
        <v>6537</v>
      </c>
      <c r="C6108" s="46" t="s">
        <v>6538</v>
      </c>
      <c r="D6108" s="46" t="s">
        <v>6535</v>
      </c>
      <c r="E6108" s="46" t="s">
        <v>6536</v>
      </c>
      <c r="F6108" s="46" t="s">
        <v>598</v>
      </c>
      <c r="G6108" s="46" t="s">
        <v>667</v>
      </c>
      <c r="H6108">
        <v>0.21948313521755</v>
      </c>
      <c r="I6108" t="s">
        <v>37</v>
      </c>
      <c r="K6108" s="47" t="s">
        <v>43</v>
      </c>
      <c r="L6108" s="47" t="s">
        <v>6539</v>
      </c>
      <c r="M6108" t="s">
        <v>39</v>
      </c>
      <c r="N6108" s="71"/>
      <c r="O6108" s="71"/>
      <c r="P6108" s="71"/>
      <c r="Q6108" s="71"/>
      <c r="R6108" s="29"/>
      <c r="S6108" s="29"/>
      <c r="T6108" s="29"/>
      <c r="U6108" s="71"/>
      <c r="V6108" s="29"/>
      <c r="W6108" s="60"/>
      <c r="Y6108" t="s">
        <v>40</v>
      </c>
      <c r="AA6108">
        <v>6592</v>
      </c>
      <c r="AB6108" t="b">
        <f>if((W6108=""),false,true)</f>
        <v>0</v>
      </c>
      <c r="AD6108" s="37"/>
    </row>
    <row r="6109" ht="14.25" customHeight="1">
      <c r="A6109" s="38">
        <v>1039</v>
      </c>
      <c r="B6109" s="44" t="s">
        <v>6537</v>
      </c>
      <c r="C6109" s="46" t="s">
        <v>6538</v>
      </c>
      <c r="D6109" s="46" t="s">
        <v>6535</v>
      </c>
      <c r="E6109" s="46" t="s">
        <v>6536</v>
      </c>
      <c r="F6109" s="46" t="s">
        <v>35</v>
      </c>
      <c r="G6109" s="46" t="s">
        <v>668</v>
      </c>
      <c r="H6109">
        <v>0.24652151956241</v>
      </c>
      <c r="I6109" t="s">
        <v>37</v>
      </c>
      <c r="K6109" s="47" t="s">
        <v>43</v>
      </c>
      <c r="L6109" s="47" t="s">
        <v>6539</v>
      </c>
      <c r="M6109" t="s">
        <v>39</v>
      </c>
      <c r="N6109" s="71"/>
      <c r="O6109" s="71"/>
      <c r="P6109" s="71"/>
      <c r="Q6109" s="71"/>
      <c r="R6109" s="29"/>
      <c r="S6109" s="29"/>
      <c r="T6109" s="29"/>
      <c r="U6109" s="71"/>
      <c r="V6109" s="29"/>
      <c r="W6109" s="60"/>
      <c r="Y6109" t="s">
        <v>40</v>
      </c>
      <c r="AA6109">
        <v>6592</v>
      </c>
      <c r="AB6109" t="b">
        <f>if((W6109=""),false,true)</f>
        <v>0</v>
      </c>
      <c r="AD6109" s="37"/>
    </row>
    <row r="6110" ht="14.25" customHeight="1">
      <c r="A6110" s="38">
        <v>1039</v>
      </c>
      <c r="B6110" s="44" t="s">
        <v>6537</v>
      </c>
      <c r="C6110" s="46" t="s">
        <v>6538</v>
      </c>
      <c r="D6110" s="46" t="s">
        <v>6535</v>
      </c>
      <c r="E6110" s="46" t="s">
        <v>6536</v>
      </c>
      <c r="F6110" s="46" t="s">
        <v>669</v>
      </c>
      <c r="G6110" s="46" t="s">
        <v>670</v>
      </c>
      <c r="H6110">
        <v>0.20908877085252</v>
      </c>
      <c r="I6110" t="s">
        <v>37</v>
      </c>
      <c r="K6110" s="47" t="s">
        <v>43</v>
      </c>
      <c r="L6110" s="47" t="s">
        <v>6539</v>
      </c>
      <c r="M6110" t="s">
        <v>39</v>
      </c>
      <c r="N6110" s="71"/>
      <c r="O6110" s="71"/>
      <c r="P6110" s="71"/>
      <c r="Q6110" s="71"/>
      <c r="R6110" s="29"/>
      <c r="S6110" s="29"/>
      <c r="T6110" s="29"/>
      <c r="U6110" s="71"/>
      <c r="V6110" s="29"/>
      <c r="W6110" s="60"/>
      <c r="Y6110" t="s">
        <v>40</v>
      </c>
      <c r="AA6110">
        <v>6592</v>
      </c>
      <c r="AB6110" t="b">
        <f>if((W6110=""),false,true)</f>
        <v>0</v>
      </c>
      <c r="AD6110" s="37"/>
    </row>
    <row r="6111" ht="14.25" customHeight="1">
      <c r="A6111" s="38">
        <v>1039</v>
      </c>
      <c r="B6111" s="44" t="s">
        <v>6537</v>
      </c>
      <c r="C6111" s="46" t="s">
        <v>6538</v>
      </c>
      <c r="D6111" s="46" t="s">
        <v>6535</v>
      </c>
      <c r="E6111" s="46" t="s">
        <v>6536</v>
      </c>
      <c r="F6111" s="46" t="s">
        <v>580</v>
      </c>
      <c r="G6111" s="46" t="s">
        <v>581</v>
      </c>
      <c r="H6111">
        <v>0.16117390641835</v>
      </c>
      <c r="I6111" t="s">
        <v>37</v>
      </c>
      <c r="K6111" s="47" t="s">
        <v>43</v>
      </c>
      <c r="L6111" s="47" t="s">
        <v>6539</v>
      </c>
      <c r="M6111" t="s">
        <v>39</v>
      </c>
      <c r="N6111" s="71"/>
      <c r="O6111" s="71"/>
      <c r="P6111" s="71"/>
      <c r="Q6111" s="71"/>
      <c r="R6111" s="29"/>
      <c r="S6111" s="29"/>
      <c r="T6111" s="29"/>
      <c r="U6111" s="71"/>
      <c r="V6111" s="29"/>
      <c r="W6111" s="60"/>
      <c r="Y6111" t="s">
        <v>40</v>
      </c>
      <c r="AA6111">
        <v>6592</v>
      </c>
      <c r="AB6111" t="b">
        <f>if((W6111=""),false,true)</f>
        <v>0</v>
      </c>
      <c r="AD6111" s="37"/>
    </row>
    <row r="6112" ht="14.25" customHeight="1">
      <c r="A6112" s="38">
        <v>1039</v>
      </c>
      <c r="B6112" s="44" t="s">
        <v>6537</v>
      </c>
      <c r="C6112" s="46" t="s">
        <v>6538</v>
      </c>
      <c r="D6112" s="46" t="s">
        <v>6535</v>
      </c>
      <c r="E6112" s="46" t="s">
        <v>6536</v>
      </c>
      <c r="F6112" s="46" t="s">
        <v>671</v>
      </c>
      <c r="G6112" s="46" t="s">
        <v>672</v>
      </c>
      <c r="H6112">
        <v>0.12947233595817</v>
      </c>
      <c r="I6112" t="s">
        <v>37</v>
      </c>
      <c r="K6112" s="47" t="s">
        <v>43</v>
      </c>
      <c r="L6112" s="47" t="s">
        <v>6539</v>
      </c>
      <c r="M6112" t="s">
        <v>39</v>
      </c>
      <c r="N6112" s="71"/>
      <c r="O6112" s="71"/>
      <c r="P6112" s="71"/>
      <c r="Q6112" s="71"/>
      <c r="R6112" s="29"/>
      <c r="S6112" s="29"/>
      <c r="T6112" s="29"/>
      <c r="U6112" s="71"/>
      <c r="V6112" s="29"/>
      <c r="W6112" s="60"/>
      <c r="Y6112" t="s">
        <v>40</v>
      </c>
      <c r="AA6112">
        <v>6592</v>
      </c>
      <c r="AB6112" t="b">
        <f>if((W6112=""),false,true)</f>
        <v>0</v>
      </c>
      <c r="AD6112" s="37"/>
    </row>
    <row r="6113" ht="14.25" customHeight="1">
      <c r="A6113" s="38">
        <v>1039</v>
      </c>
      <c r="B6113" s="44" t="s">
        <v>6537</v>
      </c>
      <c r="C6113" s="46" t="s">
        <v>6538</v>
      </c>
      <c r="D6113" s="46" t="s">
        <v>6535</v>
      </c>
      <c r="E6113" s="46" t="s">
        <v>6536</v>
      </c>
      <c r="F6113" s="46" t="s">
        <v>673</v>
      </c>
      <c r="G6113" s="46" t="s">
        <v>674</v>
      </c>
      <c r="H6113">
        <v>0.17659015167884</v>
      </c>
      <c r="I6113" t="s">
        <v>37</v>
      </c>
      <c r="K6113" s="47" t="s">
        <v>43</v>
      </c>
      <c r="L6113" s="47" t="s">
        <v>6539</v>
      </c>
      <c r="M6113" t="s">
        <v>39</v>
      </c>
      <c r="N6113" s="71"/>
      <c r="O6113" s="71"/>
      <c r="P6113" s="71"/>
      <c r="Q6113" s="71"/>
      <c r="R6113" s="29"/>
      <c r="S6113" s="29"/>
      <c r="T6113" s="29"/>
      <c r="U6113" s="71"/>
      <c r="V6113" s="29"/>
      <c r="W6113" s="60"/>
      <c r="Y6113" t="s">
        <v>40</v>
      </c>
      <c r="AA6113">
        <v>6592</v>
      </c>
      <c r="AB6113" t="b">
        <f>if((W6113=""),false,true)</f>
        <v>0</v>
      </c>
      <c r="AD6113" s="37"/>
    </row>
    <row r="6114" ht="14.25" customHeight="1">
      <c r="A6114" s="38">
        <v>1039</v>
      </c>
      <c r="B6114" s="44" t="s">
        <v>6537</v>
      </c>
      <c r="C6114" s="46" t="s">
        <v>6538</v>
      </c>
      <c r="D6114" s="46" t="s">
        <v>6535</v>
      </c>
      <c r="E6114" s="46" t="s">
        <v>6536</v>
      </c>
      <c r="F6114" s="46" t="s">
        <v>677</v>
      </c>
      <c r="G6114" s="46" t="s">
        <v>678</v>
      </c>
      <c r="H6114">
        <v>0.15673202855292</v>
      </c>
      <c r="I6114" t="s">
        <v>37</v>
      </c>
      <c r="K6114" s="47" t="s">
        <v>43</v>
      </c>
      <c r="L6114" s="47" t="s">
        <v>6539</v>
      </c>
      <c r="M6114" t="s">
        <v>39</v>
      </c>
      <c r="N6114" s="71"/>
      <c r="O6114" s="71"/>
      <c r="P6114" s="71"/>
      <c r="Q6114" s="71"/>
      <c r="R6114" s="29"/>
      <c r="S6114" s="29"/>
      <c r="T6114" s="29"/>
      <c r="U6114" s="71"/>
      <c r="V6114" s="29"/>
      <c r="W6114" s="60"/>
      <c r="Y6114" t="s">
        <v>40</v>
      </c>
      <c r="AA6114">
        <v>6592</v>
      </c>
      <c r="AB6114" t="b">
        <f>if((W6114=""),false,true)</f>
        <v>0</v>
      </c>
      <c r="AD6114" s="37"/>
    </row>
    <row r="6115" ht="14.25" customHeight="1">
      <c r="A6115" s="38">
        <v>1039</v>
      </c>
      <c r="B6115" s="44" t="s">
        <v>6537</v>
      </c>
      <c r="C6115" s="46" t="s">
        <v>6538</v>
      </c>
      <c r="D6115" s="46" t="s">
        <v>6535</v>
      </c>
      <c r="E6115" s="46" t="s">
        <v>6536</v>
      </c>
      <c r="F6115" s="46" t="s">
        <v>679</v>
      </c>
      <c r="G6115" s="46" t="s">
        <v>680</v>
      </c>
      <c r="H6115">
        <v>0.1082632989404</v>
      </c>
      <c r="I6115" t="s">
        <v>37</v>
      </c>
      <c r="K6115" s="47" t="s">
        <v>43</v>
      </c>
      <c r="L6115" s="47" t="s">
        <v>6539</v>
      </c>
      <c r="M6115" t="s">
        <v>39</v>
      </c>
      <c r="N6115" s="71"/>
      <c r="O6115" s="71"/>
      <c r="P6115" s="71"/>
      <c r="Q6115" s="71"/>
      <c r="R6115" s="29"/>
      <c r="S6115" s="29"/>
      <c r="T6115" s="29"/>
      <c r="U6115" s="71"/>
      <c r="V6115" s="29"/>
      <c r="W6115" s="60"/>
      <c r="Y6115" t="s">
        <v>40</v>
      </c>
      <c r="AA6115">
        <v>6592</v>
      </c>
      <c r="AB6115" t="b">
        <f>if((W6115=""),false,true)</f>
        <v>0</v>
      </c>
      <c r="AD6115" s="37"/>
    </row>
    <row r="6116" ht="14.25" customHeight="1">
      <c r="A6116" s="38">
        <v>1039</v>
      </c>
      <c r="B6116" s="44" t="s">
        <v>6537</v>
      </c>
      <c r="C6116" s="46" t="s">
        <v>6538</v>
      </c>
      <c r="D6116" s="46" t="s">
        <v>6535</v>
      </c>
      <c r="E6116" s="46" t="s">
        <v>6536</v>
      </c>
      <c r="F6116" s="46" t="s">
        <v>3769</v>
      </c>
      <c r="G6116" s="46" t="s">
        <v>3770</v>
      </c>
      <c r="H6116">
        <v>0.16954656477771</v>
      </c>
      <c r="I6116" t="s">
        <v>37</v>
      </c>
      <c r="K6116" s="47" t="s">
        <v>43</v>
      </c>
      <c r="L6116" s="47" t="s">
        <v>6539</v>
      </c>
      <c r="M6116" t="s">
        <v>39</v>
      </c>
      <c r="N6116" s="71"/>
      <c r="O6116" s="71"/>
      <c r="P6116" s="71"/>
      <c r="Q6116" s="71"/>
      <c r="R6116" s="29"/>
      <c r="S6116" s="29"/>
      <c r="T6116" s="29"/>
      <c r="U6116" s="71"/>
      <c r="V6116" s="29"/>
      <c r="W6116" s="60"/>
      <c r="Y6116" t="s">
        <v>40</v>
      </c>
      <c r="AA6116">
        <v>6592</v>
      </c>
      <c r="AB6116" t="b">
        <f>if((W6116=""),false,true)</f>
        <v>0</v>
      </c>
      <c r="AD6116" s="37"/>
    </row>
    <row r="6117" ht="14.25" customHeight="1">
      <c r="A6117" s="38">
        <v>1039</v>
      </c>
      <c r="B6117" s="44" t="s">
        <v>6537</v>
      </c>
      <c r="C6117" s="46" t="s">
        <v>6538</v>
      </c>
      <c r="D6117" s="46" t="s">
        <v>6535</v>
      </c>
      <c r="E6117" s="46" t="s">
        <v>6536</v>
      </c>
      <c r="F6117" s="46" t="s">
        <v>681</v>
      </c>
      <c r="G6117" s="46" t="s">
        <v>682</v>
      </c>
      <c r="H6117">
        <v>0.10973523745389</v>
      </c>
      <c r="I6117" t="s">
        <v>37</v>
      </c>
      <c r="K6117" s="47" t="s">
        <v>43</v>
      </c>
      <c r="L6117" s="47" t="s">
        <v>6539</v>
      </c>
      <c r="M6117" t="s">
        <v>39</v>
      </c>
      <c r="N6117" s="71"/>
      <c r="O6117" s="71"/>
      <c r="P6117" s="71"/>
      <c r="Q6117" s="71"/>
      <c r="R6117" s="29"/>
      <c r="S6117" s="29"/>
      <c r="T6117" s="29"/>
      <c r="U6117" s="71"/>
      <c r="V6117" s="29"/>
      <c r="W6117" s="60"/>
      <c r="Y6117" t="s">
        <v>40</v>
      </c>
      <c r="AA6117">
        <v>6592</v>
      </c>
      <c r="AB6117" t="b">
        <f>if((W6117=""),false,true)</f>
        <v>0</v>
      </c>
      <c r="AD6117" s="37"/>
    </row>
    <row r="6118" ht="14.25" customHeight="1">
      <c r="A6118" s="38">
        <v>1039</v>
      </c>
      <c r="B6118" s="44" t="s">
        <v>6537</v>
      </c>
      <c r="C6118" s="46" t="s">
        <v>6538</v>
      </c>
      <c r="D6118" s="46" t="s">
        <v>6535</v>
      </c>
      <c r="E6118" s="46" t="s">
        <v>6536</v>
      </c>
      <c r="F6118" s="46" t="s">
        <v>683</v>
      </c>
      <c r="G6118" s="46" t="s">
        <v>684</v>
      </c>
      <c r="H6118">
        <v>0.14918607231867</v>
      </c>
      <c r="I6118" t="s">
        <v>37</v>
      </c>
      <c r="K6118" s="47" t="s">
        <v>43</v>
      </c>
      <c r="L6118" s="47" t="s">
        <v>6539</v>
      </c>
      <c r="M6118" t="s">
        <v>39</v>
      </c>
      <c r="N6118" s="71"/>
      <c r="O6118" s="71"/>
      <c r="P6118" s="71"/>
      <c r="Q6118" s="71"/>
      <c r="R6118" s="29"/>
      <c r="S6118" s="29"/>
      <c r="T6118" s="29"/>
      <c r="U6118" s="71"/>
      <c r="V6118" s="29"/>
      <c r="W6118" s="60"/>
      <c r="Y6118" t="s">
        <v>40</v>
      </c>
      <c r="AA6118">
        <v>6592</v>
      </c>
      <c r="AB6118" t="b">
        <f>if((W6118=""),false,true)</f>
        <v>0</v>
      </c>
      <c r="AD6118" s="37"/>
    </row>
    <row r="6119" ht="14.25" customHeight="1">
      <c r="A6119" s="38">
        <v>1039</v>
      </c>
      <c r="B6119" s="44" t="s">
        <v>6537</v>
      </c>
      <c r="C6119" s="46" t="s">
        <v>6538</v>
      </c>
      <c r="D6119" s="46" t="s">
        <v>6535</v>
      </c>
      <c r="E6119" s="46" t="s">
        <v>6536</v>
      </c>
      <c r="F6119" s="46" t="s">
        <v>584</v>
      </c>
      <c r="G6119" s="46" t="s">
        <v>585</v>
      </c>
      <c r="H6119">
        <v>0.12387078836278</v>
      </c>
      <c r="I6119" t="s">
        <v>37</v>
      </c>
      <c r="K6119" s="47" t="s">
        <v>43</v>
      </c>
      <c r="L6119" s="47" t="s">
        <v>6539</v>
      </c>
      <c r="M6119" t="s">
        <v>39</v>
      </c>
      <c r="N6119" s="71"/>
      <c r="O6119" s="71"/>
      <c r="P6119" s="71"/>
      <c r="Q6119" s="71"/>
      <c r="R6119" s="29"/>
      <c r="S6119" s="29"/>
      <c r="T6119" s="29"/>
      <c r="U6119" s="71"/>
      <c r="V6119" s="29"/>
      <c r="W6119" s="60"/>
      <c r="Y6119" t="s">
        <v>40</v>
      </c>
      <c r="AA6119">
        <v>6592</v>
      </c>
      <c r="AB6119" t="b">
        <f>if((W6119=""),false,true)</f>
        <v>0</v>
      </c>
      <c r="AD6119" s="37"/>
    </row>
    <row r="6120" ht="14.25" customHeight="1">
      <c r="A6120" s="38">
        <v>1039</v>
      </c>
      <c r="B6120" s="44" t="s">
        <v>6537</v>
      </c>
      <c r="C6120" s="46" t="s">
        <v>6538</v>
      </c>
      <c r="D6120" s="46" t="s">
        <v>6535</v>
      </c>
      <c r="E6120" s="46" t="s">
        <v>6536</v>
      </c>
      <c r="F6120" s="46" t="s">
        <v>685</v>
      </c>
      <c r="G6120" s="46" t="s">
        <v>686</v>
      </c>
      <c r="H6120">
        <v>0.13347375504386</v>
      </c>
      <c r="I6120" t="s">
        <v>37</v>
      </c>
      <c r="K6120" s="47" t="s">
        <v>43</v>
      </c>
      <c r="L6120" s="47" t="s">
        <v>6539</v>
      </c>
      <c r="M6120" t="s">
        <v>39</v>
      </c>
      <c r="N6120" s="71"/>
      <c r="O6120" s="71"/>
      <c r="P6120" s="71"/>
      <c r="Q6120" s="71"/>
      <c r="R6120" s="29"/>
      <c r="S6120" s="29"/>
      <c r="T6120" s="29"/>
      <c r="U6120" s="71"/>
      <c r="V6120" s="29"/>
      <c r="W6120" s="60"/>
      <c r="Y6120" t="s">
        <v>40</v>
      </c>
      <c r="AA6120">
        <v>6592</v>
      </c>
      <c r="AB6120" t="b">
        <f>if((W6120=""),false,true)</f>
        <v>0</v>
      </c>
      <c r="AD6120" s="37"/>
    </row>
    <row r="6121" ht="14.25" customHeight="1">
      <c r="A6121" s="38">
        <v>1039</v>
      </c>
      <c r="B6121" s="44" t="s">
        <v>6537</v>
      </c>
      <c r="C6121" s="46" t="s">
        <v>6538</v>
      </c>
      <c r="D6121" s="46" t="s">
        <v>6535</v>
      </c>
      <c r="E6121" s="46" t="s">
        <v>6536</v>
      </c>
      <c r="F6121" s="46" t="s">
        <v>687</v>
      </c>
      <c r="G6121" s="46" t="s">
        <v>688</v>
      </c>
      <c r="H6121">
        <v>0.13272891491996</v>
      </c>
      <c r="I6121" t="s">
        <v>37</v>
      </c>
      <c r="K6121" s="47" t="s">
        <v>43</v>
      </c>
      <c r="L6121" s="47" t="s">
        <v>6539</v>
      </c>
      <c r="M6121" t="s">
        <v>39</v>
      </c>
      <c r="N6121" s="71"/>
      <c r="O6121" s="71"/>
      <c r="P6121" s="71"/>
      <c r="Q6121" s="71"/>
      <c r="R6121" s="29"/>
      <c r="S6121" s="29"/>
      <c r="T6121" s="29"/>
      <c r="U6121" s="71"/>
      <c r="V6121" s="29"/>
      <c r="W6121" s="60"/>
      <c r="Y6121" t="s">
        <v>40</v>
      </c>
      <c r="AA6121">
        <v>6592</v>
      </c>
      <c r="AB6121" t="b">
        <f>if((W6121=""),false,true)</f>
        <v>0</v>
      </c>
      <c r="AD6121" s="37"/>
    </row>
    <row r="6122" ht="14.25" customHeight="1">
      <c r="A6122" s="38">
        <v>1039</v>
      </c>
      <c r="B6122" s="44" t="s">
        <v>6537</v>
      </c>
      <c r="C6122" s="46" t="s">
        <v>6538</v>
      </c>
      <c r="D6122" s="46" t="s">
        <v>6535</v>
      </c>
      <c r="E6122" s="46" t="s">
        <v>6536</v>
      </c>
      <c r="F6122" s="46" t="s">
        <v>429</v>
      </c>
      <c r="G6122" s="46" t="s">
        <v>590</v>
      </c>
      <c r="H6122">
        <v>0.12447564357478</v>
      </c>
      <c r="I6122" t="s">
        <v>37</v>
      </c>
      <c r="K6122" s="47" t="s">
        <v>43</v>
      </c>
      <c r="L6122" s="47" t="s">
        <v>6539</v>
      </c>
      <c r="M6122" t="s">
        <v>39</v>
      </c>
      <c r="N6122" s="71"/>
      <c r="O6122" s="71"/>
      <c r="P6122" s="71"/>
      <c r="Q6122" s="71"/>
      <c r="R6122" s="29"/>
      <c r="S6122" s="29"/>
      <c r="T6122" s="29"/>
      <c r="U6122" s="71"/>
      <c r="V6122" s="29"/>
      <c r="W6122" s="60"/>
      <c r="Y6122" t="s">
        <v>40</v>
      </c>
      <c r="AA6122">
        <v>6592</v>
      </c>
      <c r="AB6122" t="b">
        <f>if((W6122=""),false,true)</f>
        <v>0</v>
      </c>
      <c r="AD6122" s="37"/>
    </row>
    <row r="6123" ht="14.25" customHeight="1">
      <c r="A6123" s="38">
        <v>1039</v>
      </c>
      <c r="B6123" s="44" t="s">
        <v>6537</v>
      </c>
      <c r="C6123" s="46" t="s">
        <v>6538</v>
      </c>
      <c r="D6123" s="46" t="s">
        <v>6535</v>
      </c>
      <c r="E6123" s="46" t="s">
        <v>6536</v>
      </c>
      <c r="F6123" s="46" t="s">
        <v>434</v>
      </c>
      <c r="G6123" s="46" t="s">
        <v>593</v>
      </c>
      <c r="H6123">
        <v>0.1044053857564</v>
      </c>
      <c r="I6123" t="s">
        <v>37</v>
      </c>
      <c r="K6123" s="47" t="s">
        <v>43</v>
      </c>
      <c r="L6123" s="47" t="s">
        <v>6539</v>
      </c>
      <c r="M6123" t="s">
        <v>39</v>
      </c>
      <c r="N6123" s="71"/>
      <c r="O6123" s="71"/>
      <c r="P6123" s="71"/>
      <c r="Q6123" s="71"/>
      <c r="R6123" s="29"/>
      <c r="S6123" s="29"/>
      <c r="T6123" s="29"/>
      <c r="U6123" s="71"/>
      <c r="V6123" s="29"/>
      <c r="W6123" s="60"/>
      <c r="Y6123" t="s">
        <v>40</v>
      </c>
      <c r="AA6123">
        <v>6592</v>
      </c>
      <c r="AB6123" t="b">
        <f>if((W6123=""),false,true)</f>
        <v>0</v>
      </c>
      <c r="AD6123" s="37"/>
    </row>
    <row r="6124" ht="14.25" customHeight="1">
      <c r="A6124" s="38">
        <v>1039</v>
      </c>
      <c r="B6124" s="44" t="s">
        <v>6537</v>
      </c>
      <c r="C6124" s="46" t="s">
        <v>6538</v>
      </c>
      <c r="D6124" s="46" t="s">
        <v>6535</v>
      </c>
      <c r="E6124" s="46" t="s">
        <v>6536</v>
      </c>
      <c r="F6124" s="62" t="s">
        <v>48</v>
      </c>
      <c r="G6124" s="46" t="s">
        <v>49</v>
      </c>
      <c r="H6124">
        <v>0.00001</v>
      </c>
      <c r="I6124" t="s">
        <v>37</v>
      </c>
      <c r="K6124" s="47" t="s">
        <v>43</v>
      </c>
      <c r="L6124" s="47" t="s">
        <v>6539</v>
      </c>
      <c r="M6124" t="s">
        <v>39</v>
      </c>
      <c r="N6124" s="71"/>
      <c r="O6124" s="71"/>
      <c r="P6124" s="71"/>
      <c r="Q6124" s="71"/>
      <c r="R6124" s="29"/>
      <c r="S6124" s="29"/>
      <c r="T6124" s="29"/>
      <c r="U6124" s="71"/>
      <c r="V6124" s="29"/>
      <c r="W6124" s="60"/>
      <c r="Y6124" t="s">
        <v>40</v>
      </c>
      <c r="AA6124">
        <v>6592</v>
      </c>
      <c r="AB6124" t="b">
        <f>if((W6124=""),false,true)</f>
        <v>0</v>
      </c>
      <c r="AD6124" s="37"/>
    </row>
    <row r="6125" ht="14.25" customHeight="1">
      <c r="A6125" s="38">
        <v>1146</v>
      </c>
      <c r="B6125" s="46" t="s">
        <v>6540</v>
      </c>
      <c r="C6125" s="46" t="s">
        <v>4634</v>
      </c>
      <c r="D6125" s="46" t="s">
        <v>6535</v>
      </c>
      <c r="E6125" s="46" t="s">
        <v>6536</v>
      </c>
      <c r="F6125" s="46" t="s">
        <v>3007</v>
      </c>
      <c r="G6125" s="46" t="s">
        <v>3008</v>
      </c>
      <c r="H6125">
        <v>0.712</v>
      </c>
      <c r="I6125" t="s">
        <v>37</v>
      </c>
      <c r="K6125" s="47"/>
      <c r="L6125" s="47" t="s">
        <v>6541</v>
      </c>
      <c r="M6125" t="s">
        <v>39</v>
      </c>
      <c r="N6125" s="71"/>
      <c r="O6125" s="71"/>
      <c r="P6125" s="71"/>
      <c r="Q6125" s="71"/>
      <c r="R6125" s="29"/>
      <c r="S6125" s="29"/>
      <c r="T6125" s="29"/>
      <c r="U6125" s="71"/>
      <c r="V6125" s="29"/>
      <c r="W6125" s="60"/>
      <c r="Y6125" t="s">
        <v>40</v>
      </c>
      <c r="AA6125">
        <v>6592</v>
      </c>
      <c r="AB6125" t="b">
        <f>if((W6125=""),false,true)</f>
        <v>0</v>
      </c>
      <c r="AD6125" s="37"/>
    </row>
    <row r="6126" ht="14.25" customHeight="1">
      <c r="A6126" s="38">
        <v>1149</v>
      </c>
      <c r="B6126" s="46" t="s">
        <v>6542</v>
      </c>
      <c r="C6126" s="46" t="s">
        <v>6543</v>
      </c>
      <c r="D6126" s="46" t="s">
        <v>6535</v>
      </c>
      <c r="E6126" s="46" t="s">
        <v>6536</v>
      </c>
      <c r="F6126" s="46" t="s">
        <v>675</v>
      </c>
      <c r="G6126" s="46" t="s">
        <v>676</v>
      </c>
      <c r="H6126">
        <v>0.16805139392774</v>
      </c>
      <c r="I6126" t="s">
        <v>37</v>
      </c>
      <c r="K6126" s="47" t="s">
        <v>43</v>
      </c>
      <c r="L6126" s="47" t="s">
        <v>6544</v>
      </c>
      <c r="M6126" t="s">
        <v>39</v>
      </c>
      <c r="N6126" s="71"/>
      <c r="O6126" s="71"/>
      <c r="P6126" s="71"/>
      <c r="Q6126" s="71"/>
      <c r="R6126" s="29"/>
      <c r="S6126" s="29"/>
      <c r="T6126" s="29"/>
      <c r="U6126" s="71"/>
      <c r="V6126" s="29"/>
      <c r="W6126" s="60"/>
      <c r="Y6126" t="s">
        <v>40</v>
      </c>
      <c r="AA6126">
        <v>6592</v>
      </c>
      <c r="AB6126" t="b">
        <f>if((W6126=""),false,true)</f>
        <v>0</v>
      </c>
      <c r="AD6126" s="37"/>
    </row>
    <row r="6127" ht="14.25" customHeight="1">
      <c r="A6127" s="38">
        <v>1149</v>
      </c>
      <c r="B6127" s="46" t="s">
        <v>6542</v>
      </c>
      <c r="C6127" s="46" t="s">
        <v>6543</v>
      </c>
      <c r="D6127" s="46" t="s">
        <v>6535</v>
      </c>
      <c r="E6127" s="46" t="s">
        <v>6536</v>
      </c>
      <c r="F6127" s="46" t="s">
        <v>4762</v>
      </c>
      <c r="G6127" s="46" t="s">
        <v>4763</v>
      </c>
      <c r="H6127">
        <v>0.39630756349961</v>
      </c>
      <c r="I6127" t="s">
        <v>37</v>
      </c>
      <c r="K6127" s="47" t="s">
        <v>43</v>
      </c>
      <c r="L6127" s="47" t="s">
        <v>6544</v>
      </c>
      <c r="M6127" t="s">
        <v>39</v>
      </c>
      <c r="N6127" s="71"/>
      <c r="O6127" s="71"/>
      <c r="P6127" s="71"/>
      <c r="Q6127" s="71"/>
      <c r="R6127" s="29"/>
      <c r="S6127" s="29"/>
      <c r="T6127" s="29"/>
      <c r="U6127" s="71"/>
      <c r="V6127" s="29"/>
      <c r="W6127" s="60"/>
      <c r="Y6127" t="s">
        <v>40</v>
      </c>
      <c r="AA6127">
        <v>6592</v>
      </c>
      <c r="AB6127" t="b">
        <f>if((W6127=""),false,true)</f>
        <v>0</v>
      </c>
      <c r="AD6127" s="37"/>
    </row>
    <row r="6128" ht="14.25" customHeight="1">
      <c r="A6128" s="38">
        <v>1149</v>
      </c>
      <c r="B6128" s="46" t="s">
        <v>6542</v>
      </c>
      <c r="C6128" s="46" t="s">
        <v>6543</v>
      </c>
      <c r="D6128" s="46" t="s">
        <v>6535</v>
      </c>
      <c r="E6128" s="46" t="s">
        <v>6536</v>
      </c>
      <c r="F6128" s="46" t="s">
        <v>693</v>
      </c>
      <c r="G6128" s="46" t="s">
        <v>694</v>
      </c>
      <c r="H6128">
        <v>0.91900523010027</v>
      </c>
      <c r="I6128" t="s">
        <v>37</v>
      </c>
      <c r="K6128" s="47" t="s">
        <v>43</v>
      </c>
      <c r="L6128" s="47" t="s">
        <v>6544</v>
      </c>
      <c r="M6128" t="s">
        <v>39</v>
      </c>
      <c r="N6128" s="71"/>
      <c r="O6128" s="71"/>
      <c r="P6128" s="71"/>
      <c r="Q6128" s="71"/>
      <c r="R6128" s="29"/>
      <c r="S6128" s="29"/>
      <c r="T6128" s="29"/>
      <c r="U6128" s="71"/>
      <c r="V6128" s="29"/>
      <c r="W6128" s="60"/>
      <c r="Y6128" t="s">
        <v>40</v>
      </c>
      <c r="AA6128">
        <v>6592</v>
      </c>
      <c r="AB6128" t="b">
        <f>if((W6128=""),false,true)</f>
        <v>0</v>
      </c>
      <c r="AD6128" s="37"/>
    </row>
    <row r="6129" ht="14.25" customHeight="1">
      <c r="A6129" s="38">
        <v>1149</v>
      </c>
      <c r="B6129" s="46" t="s">
        <v>6542</v>
      </c>
      <c r="C6129" s="46" t="s">
        <v>6543</v>
      </c>
      <c r="D6129" s="46" t="s">
        <v>6535</v>
      </c>
      <c r="E6129" s="46" t="s">
        <v>6536</v>
      </c>
      <c r="F6129" s="46" t="s">
        <v>695</v>
      </c>
      <c r="G6129" s="46" t="s">
        <v>696</v>
      </c>
      <c r="H6129">
        <v>0.3492449960516</v>
      </c>
      <c r="I6129" t="s">
        <v>37</v>
      </c>
      <c r="K6129" s="47" t="s">
        <v>43</v>
      </c>
      <c r="L6129" s="47" t="s">
        <v>6544</v>
      </c>
      <c r="M6129" t="s">
        <v>39</v>
      </c>
      <c r="N6129" s="71"/>
      <c r="O6129" s="71"/>
      <c r="P6129" s="71"/>
      <c r="Q6129" s="71"/>
      <c r="R6129" s="29"/>
      <c r="S6129" s="29"/>
      <c r="T6129" s="29"/>
      <c r="U6129" s="71"/>
      <c r="V6129" s="29"/>
      <c r="W6129" s="60"/>
      <c r="Y6129" t="s">
        <v>40</v>
      </c>
      <c r="AA6129">
        <v>6592</v>
      </c>
      <c r="AB6129" t="b">
        <f>if((W6129=""),false,true)</f>
        <v>0</v>
      </c>
      <c r="AD6129" s="37"/>
    </row>
    <row r="6130" ht="14.25" customHeight="1">
      <c r="A6130" s="38">
        <v>1149</v>
      </c>
      <c r="B6130" s="46" t="s">
        <v>6542</v>
      </c>
      <c r="C6130" s="46" t="s">
        <v>6543</v>
      </c>
      <c r="D6130" s="46" t="s">
        <v>6535</v>
      </c>
      <c r="E6130" s="46" t="s">
        <v>6536</v>
      </c>
      <c r="F6130" s="7" t="s">
        <v>697</v>
      </c>
      <c r="G6130" s="46" t="s">
        <v>698</v>
      </c>
      <c r="H6130">
        <v>0.35032085661409</v>
      </c>
      <c r="I6130" t="s">
        <v>37</v>
      </c>
      <c r="K6130" s="47" t="s">
        <v>43</v>
      </c>
      <c r="L6130" s="47" t="s">
        <v>6544</v>
      </c>
      <c r="M6130" t="s">
        <v>39</v>
      </c>
      <c r="N6130" s="71"/>
      <c r="O6130" s="71"/>
      <c r="P6130" s="71"/>
      <c r="Q6130" s="71"/>
      <c r="R6130" s="29"/>
      <c r="S6130" s="29"/>
      <c r="T6130" s="29"/>
      <c r="U6130" s="71"/>
      <c r="V6130" s="29"/>
      <c r="W6130" s="60"/>
      <c r="Y6130" t="s">
        <v>40</v>
      </c>
      <c r="AA6130">
        <v>6592</v>
      </c>
      <c r="AB6130" t="b">
        <f>if((W6130=""),false,true)</f>
        <v>0</v>
      </c>
      <c r="AD6130" s="37"/>
    </row>
    <row r="6131" ht="14.25" customHeight="1">
      <c r="A6131" s="38">
        <v>1149</v>
      </c>
      <c r="B6131" s="46" t="s">
        <v>6542</v>
      </c>
      <c r="C6131" s="46" t="s">
        <v>6543</v>
      </c>
      <c r="D6131" s="46" t="s">
        <v>6535</v>
      </c>
      <c r="E6131" s="46" t="s">
        <v>6536</v>
      </c>
      <c r="F6131" s="46" t="s">
        <v>701</v>
      </c>
      <c r="G6131" s="46" t="s">
        <v>702</v>
      </c>
      <c r="H6131">
        <v>0.24404472478614</v>
      </c>
      <c r="I6131" t="s">
        <v>37</v>
      </c>
      <c r="K6131" s="47" t="s">
        <v>43</v>
      </c>
      <c r="L6131" s="47" t="s">
        <v>6544</v>
      </c>
      <c r="M6131" t="s">
        <v>39</v>
      </c>
      <c r="N6131" s="71"/>
      <c r="O6131" s="71"/>
      <c r="P6131" s="71"/>
      <c r="Q6131" s="71"/>
      <c r="R6131" s="29"/>
      <c r="S6131" s="29"/>
      <c r="T6131" s="29"/>
      <c r="U6131" s="71"/>
      <c r="V6131" s="29"/>
      <c r="W6131" s="60"/>
      <c r="Y6131" t="s">
        <v>40</v>
      </c>
      <c r="AA6131">
        <v>6592</v>
      </c>
      <c r="AB6131" t="b">
        <f>if((W6131=""),false,true)</f>
        <v>0</v>
      </c>
      <c r="AD6131" s="37"/>
    </row>
    <row r="6132" ht="14.25" customHeight="1">
      <c r="A6132" s="38">
        <v>1149</v>
      </c>
      <c r="B6132" s="46" t="s">
        <v>6542</v>
      </c>
      <c r="C6132" s="46" t="s">
        <v>6543</v>
      </c>
      <c r="D6132" s="46" t="s">
        <v>6535</v>
      </c>
      <c r="E6132" s="46" t="s">
        <v>6536</v>
      </c>
      <c r="F6132" s="46" t="s">
        <v>703</v>
      </c>
      <c r="G6132" s="46" t="s">
        <v>704</v>
      </c>
      <c r="H6132">
        <v>0.4366420159912</v>
      </c>
      <c r="I6132" t="s">
        <v>37</v>
      </c>
      <c r="K6132" s="47" t="s">
        <v>43</v>
      </c>
      <c r="L6132" s="47" t="s">
        <v>6544</v>
      </c>
      <c r="M6132" t="s">
        <v>39</v>
      </c>
      <c r="N6132" s="71"/>
      <c r="O6132" s="71"/>
      <c r="P6132" s="71"/>
      <c r="Q6132" s="71"/>
      <c r="R6132" s="29"/>
      <c r="S6132" s="29"/>
      <c r="T6132" s="29"/>
      <c r="U6132" s="71"/>
      <c r="V6132" s="29"/>
      <c r="W6132" s="60"/>
      <c r="Y6132" t="s">
        <v>40</v>
      </c>
      <c r="AA6132">
        <v>6592</v>
      </c>
      <c r="AB6132" t="b">
        <f>if((W6132=""),false,true)</f>
        <v>0</v>
      </c>
      <c r="AD6132" s="37"/>
    </row>
    <row r="6133" ht="14.25" customHeight="1">
      <c r="A6133" s="38">
        <v>1149</v>
      </c>
      <c r="B6133" s="46" t="s">
        <v>6542</v>
      </c>
      <c r="C6133" s="46" t="s">
        <v>6543</v>
      </c>
      <c r="D6133" s="46" t="s">
        <v>6535</v>
      </c>
      <c r="E6133" s="46" t="s">
        <v>6536</v>
      </c>
      <c r="F6133" s="46" t="s">
        <v>707</v>
      </c>
      <c r="G6133" s="46" t="s">
        <v>708</v>
      </c>
      <c r="H6133">
        <v>0.39364001250613</v>
      </c>
      <c r="I6133" t="s">
        <v>37</v>
      </c>
      <c r="K6133" s="47" t="s">
        <v>43</v>
      </c>
      <c r="L6133" s="47" t="s">
        <v>6544</v>
      </c>
      <c r="M6133" t="s">
        <v>39</v>
      </c>
      <c r="N6133" s="71"/>
      <c r="O6133" s="71"/>
      <c r="P6133" s="71"/>
      <c r="Q6133" s="71"/>
      <c r="R6133" s="29"/>
      <c r="S6133" s="29"/>
      <c r="T6133" s="29"/>
      <c r="U6133" s="71"/>
      <c r="V6133" s="29"/>
      <c r="W6133" s="60"/>
      <c r="Y6133" t="s">
        <v>40</v>
      </c>
      <c r="AA6133">
        <v>6592</v>
      </c>
      <c r="AB6133" t="b">
        <f>if((W6133=""),false,true)</f>
        <v>0</v>
      </c>
      <c r="AD6133" s="37"/>
    </row>
    <row r="6134" ht="14.25" customHeight="1">
      <c r="A6134" s="38">
        <v>1149</v>
      </c>
      <c r="B6134" s="46" t="s">
        <v>6542</v>
      </c>
      <c r="C6134" s="46" t="s">
        <v>6543</v>
      </c>
      <c r="D6134" s="46" t="s">
        <v>6535</v>
      </c>
      <c r="E6134" s="46" t="s">
        <v>6536</v>
      </c>
      <c r="F6134" s="46" t="s">
        <v>4489</v>
      </c>
      <c r="G6134" s="46" t="s">
        <v>4490</v>
      </c>
      <c r="H6134">
        <v>0.23862553242667</v>
      </c>
      <c r="I6134" t="s">
        <v>37</v>
      </c>
      <c r="K6134" s="47" t="s">
        <v>43</v>
      </c>
      <c r="L6134" s="47" t="s">
        <v>6544</v>
      </c>
      <c r="M6134" t="s">
        <v>39</v>
      </c>
      <c r="N6134" s="71"/>
      <c r="O6134" s="71"/>
      <c r="P6134" s="71"/>
      <c r="Q6134" s="71"/>
      <c r="R6134" s="29"/>
      <c r="S6134" s="29"/>
      <c r="T6134" s="29"/>
      <c r="U6134" s="71"/>
      <c r="V6134" s="29"/>
      <c r="W6134" s="60"/>
      <c r="Y6134" t="s">
        <v>40</v>
      </c>
      <c r="AA6134">
        <v>6592</v>
      </c>
      <c r="AB6134" t="b">
        <f>if((W6134=""),false,true)</f>
        <v>0</v>
      </c>
      <c r="AD6134" s="37"/>
    </row>
    <row r="6135" ht="14.25" customHeight="1">
      <c r="A6135" s="38">
        <v>1149</v>
      </c>
      <c r="B6135" s="46" t="s">
        <v>6542</v>
      </c>
      <c r="C6135" s="46" t="s">
        <v>6543</v>
      </c>
      <c r="D6135" s="46" t="s">
        <v>6535</v>
      </c>
      <c r="E6135" s="46" t="s">
        <v>6536</v>
      </c>
      <c r="F6135" s="46" t="s">
        <v>711</v>
      </c>
      <c r="G6135" s="46" t="s">
        <v>712</v>
      </c>
      <c r="H6135">
        <v>0.23619279278836</v>
      </c>
      <c r="I6135" t="s">
        <v>37</v>
      </c>
      <c r="K6135" s="47" t="s">
        <v>43</v>
      </c>
      <c r="L6135" s="47" t="s">
        <v>6544</v>
      </c>
      <c r="M6135" t="s">
        <v>39</v>
      </c>
      <c r="N6135" s="71"/>
      <c r="O6135" s="71"/>
      <c r="P6135" s="71"/>
      <c r="Q6135" s="71"/>
      <c r="R6135" s="29"/>
      <c r="S6135" s="29"/>
      <c r="T6135" s="29"/>
      <c r="U6135" s="71"/>
      <c r="V6135" s="29"/>
      <c r="W6135" s="60"/>
      <c r="Y6135" t="s">
        <v>40</v>
      </c>
      <c r="AA6135">
        <v>6592</v>
      </c>
      <c r="AB6135" t="b">
        <f>if((W6135=""),false,true)</f>
        <v>0</v>
      </c>
      <c r="AD6135" s="37"/>
    </row>
    <row r="6136" ht="14.25" customHeight="1">
      <c r="A6136" s="38">
        <v>1149</v>
      </c>
      <c r="B6136" s="46" t="s">
        <v>6542</v>
      </c>
      <c r="C6136" s="46" t="s">
        <v>6543</v>
      </c>
      <c r="D6136" s="46" t="s">
        <v>6535</v>
      </c>
      <c r="E6136" s="46" t="s">
        <v>6536</v>
      </c>
      <c r="F6136" s="46" t="s">
        <v>713</v>
      </c>
      <c r="G6136" s="46" t="s">
        <v>714</v>
      </c>
      <c r="H6136">
        <v>0.23998744238762</v>
      </c>
      <c r="I6136" t="s">
        <v>37</v>
      </c>
      <c r="K6136" s="47" t="s">
        <v>43</v>
      </c>
      <c r="L6136" s="47" t="s">
        <v>6544</v>
      </c>
      <c r="M6136" t="s">
        <v>39</v>
      </c>
      <c r="N6136" s="71"/>
      <c r="O6136" s="71"/>
      <c r="P6136" s="71"/>
      <c r="Q6136" s="71"/>
      <c r="R6136" s="29"/>
      <c r="S6136" s="29"/>
      <c r="T6136" s="29"/>
      <c r="U6136" s="71"/>
      <c r="V6136" s="29"/>
      <c r="W6136" s="60"/>
      <c r="Y6136" t="s">
        <v>40</v>
      </c>
      <c r="AA6136">
        <v>6592</v>
      </c>
      <c r="AB6136" t="b">
        <f>if((W6136=""),false,true)</f>
        <v>0</v>
      </c>
      <c r="AD6136" s="37"/>
    </row>
    <row r="6137" ht="14.25" customHeight="1">
      <c r="A6137" s="38">
        <v>1149</v>
      </c>
      <c r="B6137" s="46" t="s">
        <v>6545</v>
      </c>
      <c r="C6137" s="46" t="s">
        <v>6543</v>
      </c>
      <c r="D6137" s="46" t="s">
        <v>6535</v>
      </c>
      <c r="E6137" s="46" t="s">
        <v>6536</v>
      </c>
      <c r="F6137" s="46" t="s">
        <v>715</v>
      </c>
      <c r="G6137" s="46" t="s">
        <v>716</v>
      </c>
      <c r="H6137">
        <v>0.23755467840767</v>
      </c>
      <c r="I6137" t="s">
        <v>37</v>
      </c>
      <c r="K6137" s="47" t="s">
        <v>43</v>
      </c>
      <c r="L6137" s="47" t="s">
        <v>6544</v>
      </c>
      <c r="M6137" t="s">
        <v>39</v>
      </c>
      <c r="N6137" s="71"/>
      <c r="O6137" s="71"/>
      <c r="P6137" s="71"/>
      <c r="Q6137" s="71"/>
      <c r="R6137" s="29"/>
      <c r="S6137" s="29"/>
      <c r="T6137" s="29"/>
      <c r="U6137" s="71"/>
      <c r="V6137" s="29"/>
      <c r="W6137" s="60"/>
      <c r="Y6137" t="s">
        <v>40</v>
      </c>
      <c r="AA6137">
        <v>6592</v>
      </c>
      <c r="AB6137" t="b">
        <f>if((W6137=""),false,true)</f>
        <v>0</v>
      </c>
      <c r="AD6137" s="37"/>
    </row>
    <row r="6138" ht="14.25" customHeight="1">
      <c r="A6138" s="38">
        <v>1149</v>
      </c>
      <c r="B6138" s="46" t="s">
        <v>6542</v>
      </c>
      <c r="C6138" s="46" t="s">
        <v>6543</v>
      </c>
      <c r="D6138" s="46" t="s">
        <v>6535</v>
      </c>
      <c r="E6138" s="46" t="s">
        <v>6536</v>
      </c>
      <c r="F6138" s="46" t="s">
        <v>717</v>
      </c>
      <c r="G6138" s="46" t="s">
        <v>718</v>
      </c>
      <c r="H6138">
        <v>0.15806337044181</v>
      </c>
      <c r="I6138" t="s">
        <v>37</v>
      </c>
      <c r="K6138" s="47" t="s">
        <v>43</v>
      </c>
      <c r="L6138" s="47" t="s">
        <v>6544</v>
      </c>
      <c r="M6138" t="s">
        <v>39</v>
      </c>
      <c r="N6138" s="71"/>
      <c r="O6138" s="71"/>
      <c r="P6138" s="71"/>
      <c r="Q6138" s="71"/>
      <c r="R6138" s="29"/>
      <c r="S6138" s="29"/>
      <c r="T6138" s="29"/>
      <c r="U6138" s="71"/>
      <c r="V6138" s="29"/>
      <c r="W6138" s="60"/>
      <c r="Y6138" t="s">
        <v>40</v>
      </c>
      <c r="AA6138">
        <v>6592</v>
      </c>
      <c r="AB6138" t="b">
        <f>if((W6138=""),false,true)</f>
        <v>0</v>
      </c>
      <c r="AD6138" s="37"/>
    </row>
    <row r="6139" ht="14.25" customHeight="1">
      <c r="A6139" s="38">
        <v>1149</v>
      </c>
      <c r="B6139" s="46" t="s">
        <v>6542</v>
      </c>
      <c r="C6139" s="46" t="s">
        <v>6543</v>
      </c>
      <c r="D6139" s="46" t="s">
        <v>6535</v>
      </c>
      <c r="E6139" s="46" t="s">
        <v>6536</v>
      </c>
      <c r="F6139" s="46" t="s">
        <v>721</v>
      </c>
      <c r="G6139" s="46" t="s">
        <v>722</v>
      </c>
      <c r="H6139">
        <v>0.31265476393585</v>
      </c>
      <c r="I6139" t="s">
        <v>37</v>
      </c>
      <c r="K6139" s="47" t="s">
        <v>43</v>
      </c>
      <c r="L6139" s="47" t="s">
        <v>6544</v>
      </c>
      <c r="M6139" t="s">
        <v>39</v>
      </c>
      <c r="N6139" s="71"/>
      <c r="O6139" s="71"/>
      <c r="P6139" s="71"/>
      <c r="Q6139" s="71"/>
      <c r="R6139" s="29"/>
      <c r="S6139" s="29"/>
      <c r="T6139" s="29"/>
      <c r="U6139" s="71"/>
      <c r="V6139" s="29"/>
      <c r="W6139" s="60"/>
      <c r="Y6139" t="s">
        <v>40</v>
      </c>
      <c r="AA6139">
        <v>6592</v>
      </c>
      <c r="AB6139" t="b">
        <f>if((W6139=""),false,true)</f>
        <v>0</v>
      </c>
      <c r="AD6139" s="37"/>
    </row>
    <row r="6140" ht="14.25" customHeight="1">
      <c r="A6140" s="38">
        <v>1149</v>
      </c>
      <c r="B6140" s="46" t="s">
        <v>6542</v>
      </c>
      <c r="C6140" s="46" t="s">
        <v>6543</v>
      </c>
      <c r="D6140" s="46" t="s">
        <v>6535</v>
      </c>
      <c r="E6140" s="46" t="s">
        <v>6536</v>
      </c>
      <c r="F6140" s="7" t="s">
        <v>723</v>
      </c>
      <c r="G6140" s="46" t="s">
        <v>724</v>
      </c>
      <c r="H6140">
        <v>0.24286080185728</v>
      </c>
      <c r="I6140" t="s">
        <v>37</v>
      </c>
      <c r="K6140" s="47" t="s">
        <v>43</v>
      </c>
      <c r="L6140" s="47" t="s">
        <v>6544</v>
      </c>
      <c r="M6140" t="s">
        <v>39</v>
      </c>
      <c r="N6140" s="71"/>
      <c r="O6140" s="71"/>
      <c r="P6140" s="71"/>
      <c r="Q6140" s="71"/>
      <c r="R6140" s="29"/>
      <c r="S6140" s="29"/>
      <c r="T6140" s="29"/>
      <c r="U6140" s="71"/>
      <c r="V6140" s="29"/>
      <c r="W6140" s="60"/>
      <c r="Y6140" t="s">
        <v>40</v>
      </c>
      <c r="AA6140">
        <v>6592</v>
      </c>
      <c r="AB6140" t="b">
        <f>if((W6140=""),false,true)</f>
        <v>0</v>
      </c>
      <c r="AD6140" s="37"/>
    </row>
    <row r="6141" ht="14.25" customHeight="1">
      <c r="A6141" s="38">
        <v>1149</v>
      </c>
      <c r="B6141" s="46" t="s">
        <v>6542</v>
      </c>
      <c r="C6141" s="46" t="s">
        <v>6543</v>
      </c>
      <c r="D6141" s="46" t="s">
        <v>6535</v>
      </c>
      <c r="E6141" s="46" t="s">
        <v>6536</v>
      </c>
      <c r="F6141" s="46" t="s">
        <v>725</v>
      </c>
      <c r="G6141" s="46" t="s">
        <v>726</v>
      </c>
      <c r="H6141">
        <v>0.2342703636959</v>
      </c>
      <c r="I6141" t="s">
        <v>37</v>
      </c>
      <c r="K6141" s="47" t="s">
        <v>43</v>
      </c>
      <c r="L6141" s="47" t="s">
        <v>6544</v>
      </c>
      <c r="M6141" t="s">
        <v>39</v>
      </c>
      <c r="N6141" s="71"/>
      <c r="O6141" s="71"/>
      <c r="P6141" s="71"/>
      <c r="Q6141" s="71"/>
      <c r="R6141" s="29"/>
      <c r="S6141" s="29"/>
      <c r="T6141" s="29"/>
      <c r="U6141" s="71"/>
      <c r="V6141" s="29"/>
      <c r="W6141" s="60"/>
      <c r="Y6141" t="s">
        <v>40</v>
      </c>
      <c r="AA6141">
        <v>6592</v>
      </c>
      <c r="AB6141" t="b">
        <f>if((W6141=""),false,true)</f>
        <v>0</v>
      </c>
      <c r="AD6141" s="37"/>
    </row>
    <row r="6142" ht="14.25" customHeight="1">
      <c r="A6142" s="38">
        <v>1149</v>
      </c>
      <c r="B6142" s="46" t="s">
        <v>6542</v>
      </c>
      <c r="C6142" s="46" t="s">
        <v>6543</v>
      </c>
      <c r="D6142" s="46" t="s">
        <v>6535</v>
      </c>
      <c r="E6142" s="46" t="s">
        <v>6536</v>
      </c>
      <c r="F6142" s="46" t="s">
        <v>727</v>
      </c>
      <c r="G6142" s="46" t="s">
        <v>728</v>
      </c>
      <c r="H6142">
        <v>0.76660099823992</v>
      </c>
      <c r="I6142" t="s">
        <v>37</v>
      </c>
      <c r="K6142" s="47" t="s">
        <v>43</v>
      </c>
      <c r="L6142" s="47" t="s">
        <v>6544</v>
      </c>
      <c r="M6142" t="s">
        <v>39</v>
      </c>
      <c r="N6142" s="71"/>
      <c r="O6142" s="71"/>
      <c r="P6142" s="71"/>
      <c r="Q6142" s="71"/>
      <c r="R6142" s="29"/>
      <c r="S6142" s="29"/>
      <c r="T6142" s="29"/>
      <c r="U6142" s="71"/>
      <c r="V6142" s="29"/>
      <c r="W6142" s="60"/>
      <c r="Y6142" t="s">
        <v>40</v>
      </c>
      <c r="AA6142">
        <v>6592</v>
      </c>
      <c r="AB6142" t="b">
        <f>if((W6142=""),false,true)</f>
        <v>0</v>
      </c>
      <c r="AD6142" s="37"/>
    </row>
    <row r="6143" ht="14.25" customHeight="1">
      <c r="A6143" s="38">
        <v>1149</v>
      </c>
      <c r="B6143" s="46" t="s">
        <v>6542</v>
      </c>
      <c r="C6143" s="46" t="s">
        <v>6543</v>
      </c>
      <c r="D6143" s="46" t="s">
        <v>6535</v>
      </c>
      <c r="E6143" s="46" t="s">
        <v>6536</v>
      </c>
      <c r="F6143" s="7" t="s">
        <v>729</v>
      </c>
      <c r="G6143" s="46" t="s">
        <v>730</v>
      </c>
      <c r="H6143">
        <v>0.25563417824541</v>
      </c>
      <c r="I6143" t="s">
        <v>37</v>
      </c>
      <c r="K6143" s="47" t="s">
        <v>43</v>
      </c>
      <c r="L6143" s="47" t="s">
        <v>6544</v>
      </c>
      <c r="M6143" t="s">
        <v>39</v>
      </c>
      <c r="N6143" s="71"/>
      <c r="O6143" s="71"/>
      <c r="P6143" s="71"/>
      <c r="Q6143" s="71"/>
      <c r="R6143" s="29"/>
      <c r="S6143" s="29"/>
      <c r="T6143" s="29"/>
      <c r="U6143" s="71"/>
      <c r="V6143" s="29"/>
      <c r="W6143" s="60"/>
      <c r="Y6143" t="s">
        <v>40</v>
      </c>
      <c r="AA6143">
        <v>6592</v>
      </c>
      <c r="AB6143" t="b">
        <f>if((W6143=""),false,true)</f>
        <v>0</v>
      </c>
      <c r="AD6143" s="37"/>
    </row>
    <row r="6144" ht="14.25" customHeight="1">
      <c r="A6144" s="38">
        <v>1149</v>
      </c>
      <c r="B6144" s="46" t="s">
        <v>6542</v>
      </c>
      <c r="C6144" s="46" t="s">
        <v>6543</v>
      </c>
      <c r="D6144" s="46" t="s">
        <v>6535</v>
      </c>
      <c r="E6144" s="46" t="s">
        <v>6536</v>
      </c>
      <c r="F6144" s="46" t="s">
        <v>6546</v>
      </c>
      <c r="G6144" s="46" t="s">
        <v>6547</v>
      </c>
      <c r="H6144">
        <v>0.36000587789435</v>
      </c>
      <c r="I6144" t="s">
        <v>37</v>
      </c>
      <c r="K6144" s="47" t="s">
        <v>43</v>
      </c>
      <c r="L6144" s="47" t="s">
        <v>6544</v>
      </c>
      <c r="M6144" t="s">
        <v>39</v>
      </c>
      <c r="N6144" s="71"/>
      <c r="O6144" s="71"/>
      <c r="P6144" s="71"/>
      <c r="Q6144" s="71"/>
      <c r="R6144" s="29"/>
      <c r="S6144" s="29"/>
      <c r="T6144" s="29"/>
      <c r="U6144" s="71"/>
      <c r="V6144" s="29"/>
      <c r="W6144" s="60"/>
      <c r="Y6144" t="s">
        <v>40</v>
      </c>
      <c r="AA6144">
        <v>6592</v>
      </c>
      <c r="AB6144" t="b">
        <f>if((W6144=""),false,true)</f>
        <v>0</v>
      </c>
      <c r="AD6144" s="37"/>
    </row>
    <row r="6145" ht="14.25" customHeight="1">
      <c r="A6145" s="38">
        <v>1149</v>
      </c>
      <c r="B6145" s="46" t="s">
        <v>6542</v>
      </c>
      <c r="C6145" s="46" t="s">
        <v>6543</v>
      </c>
      <c r="D6145" s="46" t="s">
        <v>6535</v>
      </c>
      <c r="E6145" s="46" t="s">
        <v>6536</v>
      </c>
      <c r="F6145" s="46" t="s">
        <v>733</v>
      </c>
      <c r="G6145" s="46" t="s">
        <v>734</v>
      </c>
      <c r="H6145">
        <v>0.24408725076604</v>
      </c>
      <c r="I6145" t="s">
        <v>37</v>
      </c>
      <c r="K6145" s="47" t="s">
        <v>43</v>
      </c>
      <c r="L6145" s="47" t="s">
        <v>6544</v>
      </c>
      <c r="M6145" t="s">
        <v>39</v>
      </c>
      <c r="N6145" s="71"/>
      <c r="O6145" s="71"/>
      <c r="P6145" s="71"/>
      <c r="Q6145" s="71"/>
      <c r="R6145" s="29"/>
      <c r="S6145" s="29"/>
      <c r="T6145" s="29"/>
      <c r="U6145" s="71"/>
      <c r="V6145" s="29"/>
      <c r="W6145" s="60"/>
      <c r="Y6145" t="s">
        <v>40</v>
      </c>
      <c r="AA6145">
        <v>6592</v>
      </c>
      <c r="AB6145" t="b">
        <f>if((W6145=""),false,true)</f>
        <v>0</v>
      </c>
      <c r="AD6145" s="37"/>
    </row>
    <row r="6146" ht="14.25" customHeight="1">
      <c r="A6146" s="38">
        <v>1257</v>
      </c>
      <c r="B6146" s="46" t="s">
        <v>6548</v>
      </c>
      <c r="C6146" s="46" t="s">
        <v>577</v>
      </c>
      <c r="D6146" s="11" t="s">
        <v>6535</v>
      </c>
      <c r="E6146" s="11" t="s">
        <v>6536</v>
      </c>
      <c r="F6146" s="7" t="s">
        <v>586</v>
      </c>
      <c r="G6146" s="7" t="s">
        <v>587</v>
      </c>
      <c r="H6146">
        <v>0.85761094267506</v>
      </c>
      <c r="I6146" s="46" t="s">
        <v>37</v>
      </c>
      <c r="K6146" s="46"/>
      <c r="L6146" t="s">
        <v>6549</v>
      </c>
      <c r="M6146" t="s">
        <v>39</v>
      </c>
      <c r="N6146" s="40"/>
      <c r="O6146" s="40"/>
      <c r="P6146" s="40"/>
      <c r="Q6146" s="40"/>
      <c r="R6146" s="39"/>
      <c r="S6146" s="39"/>
      <c r="T6146" s="39"/>
      <c r="U6146" s="40"/>
      <c r="V6146" s="39"/>
      <c r="W6146" s="69"/>
      <c r="Y6146" t="s">
        <v>40</v>
      </c>
      <c r="AA6146">
        <v>6592</v>
      </c>
      <c r="AB6146" s="46" t="b">
        <f>if((W6146=""),false,true)</f>
        <v>0</v>
      </c>
      <c r="AD6146" s="8"/>
    </row>
    <row r="6147" ht="14.25" customHeight="1">
      <c r="A6147" s="38">
        <v>1257</v>
      </c>
      <c r="B6147" s="46" t="s">
        <v>6548</v>
      </c>
      <c r="C6147" s="46" t="s">
        <v>577</v>
      </c>
      <c r="D6147" s="11" t="s">
        <v>6535</v>
      </c>
      <c r="E6147" s="11" t="s">
        <v>6536</v>
      </c>
      <c r="F6147" s="7" t="s">
        <v>691</v>
      </c>
      <c r="G6147" s="7" t="s">
        <v>692</v>
      </c>
      <c r="H6147">
        <v>1.2987427827093</v>
      </c>
      <c r="I6147" s="46" t="s">
        <v>37</v>
      </c>
      <c r="K6147" s="46"/>
      <c r="L6147" t="s">
        <v>6549</v>
      </c>
      <c r="M6147" t="s">
        <v>39</v>
      </c>
      <c r="N6147" s="40"/>
      <c r="O6147" s="40"/>
      <c r="P6147" s="40"/>
      <c r="Q6147" s="40"/>
      <c r="R6147" s="39"/>
      <c r="S6147" s="39"/>
      <c r="T6147" s="39"/>
      <c r="U6147" s="40"/>
      <c r="V6147" s="39"/>
      <c r="W6147" s="69"/>
      <c r="Y6147" t="s">
        <v>40</v>
      </c>
      <c r="AA6147">
        <v>6592</v>
      </c>
      <c r="AB6147" s="46" t="b">
        <f>if((W6147=""),false,true)</f>
        <v>0</v>
      </c>
      <c r="AD6147" s="8"/>
    </row>
    <row r="6148" ht="14.25" customHeight="1">
      <c r="A6148" s="38">
        <v>1257</v>
      </c>
      <c r="B6148" s="46" t="s">
        <v>6548</v>
      </c>
      <c r="C6148" s="46" t="s">
        <v>577</v>
      </c>
      <c r="D6148" s="11" t="s">
        <v>6535</v>
      </c>
      <c r="E6148" s="11" t="s">
        <v>6536</v>
      </c>
      <c r="F6148" s="7" t="s">
        <v>1603</v>
      </c>
      <c r="G6148" s="7" t="s">
        <v>1604</v>
      </c>
      <c r="H6148">
        <v>1.5015620329626</v>
      </c>
      <c r="I6148" s="46" t="s">
        <v>37</v>
      </c>
      <c r="K6148" s="46"/>
      <c r="L6148" t="s">
        <v>6549</v>
      </c>
      <c r="M6148" t="s">
        <v>39</v>
      </c>
      <c r="N6148" s="40"/>
      <c r="O6148" s="40"/>
      <c r="P6148" s="40"/>
      <c r="Q6148" s="40"/>
      <c r="R6148" s="39"/>
      <c r="S6148" s="39"/>
      <c r="T6148" s="39"/>
      <c r="U6148" s="40"/>
      <c r="V6148" s="39"/>
      <c r="W6148" s="69"/>
      <c r="Y6148" t="s">
        <v>40</v>
      </c>
      <c r="AA6148">
        <v>6592</v>
      </c>
      <c r="AB6148" s="46" t="b">
        <f>if((W6148=""),false,true)</f>
        <v>0</v>
      </c>
      <c r="AD6148" s="8"/>
    </row>
    <row r="6149" ht="14.25" customHeight="1">
      <c r="A6149" s="38">
        <v>1257</v>
      </c>
      <c r="B6149" s="46" t="s">
        <v>6548</v>
      </c>
      <c r="C6149" s="46" t="s">
        <v>577</v>
      </c>
      <c r="D6149" s="11" t="s">
        <v>6535</v>
      </c>
      <c r="E6149" s="11" t="s">
        <v>6536</v>
      </c>
      <c r="F6149" s="7" t="s">
        <v>731</v>
      </c>
      <c r="G6149" s="7" t="s">
        <v>732</v>
      </c>
      <c r="H6149">
        <v>1.1177117456346</v>
      </c>
      <c r="I6149" s="46" t="s">
        <v>37</v>
      </c>
      <c r="K6149" s="46"/>
      <c r="L6149" t="s">
        <v>6549</v>
      </c>
      <c r="M6149" t="s">
        <v>39</v>
      </c>
      <c r="N6149" s="40"/>
      <c r="O6149" s="40"/>
      <c r="P6149" s="40"/>
      <c r="Q6149" s="40"/>
      <c r="R6149" s="39"/>
      <c r="S6149" s="39"/>
      <c r="T6149" s="39"/>
      <c r="U6149" s="40"/>
      <c r="V6149" s="39"/>
      <c r="W6149" s="69"/>
      <c r="Y6149" t="s">
        <v>40</v>
      </c>
      <c r="AA6149">
        <v>6592</v>
      </c>
      <c r="AB6149" s="46" t="b">
        <f>if((W6149=""),false,true)</f>
        <v>0</v>
      </c>
      <c r="AD6149" s="8"/>
    </row>
    <row r="6150" ht="14.25" customHeight="1">
      <c r="A6150" s="38">
        <v>1283</v>
      </c>
      <c r="B6150" s="46" t="s">
        <v>31</v>
      </c>
      <c r="C6150" s="46" t="s">
        <v>32</v>
      </c>
      <c r="D6150" s="46" t="s">
        <v>6535</v>
      </c>
      <c r="E6150" s="46" t="s">
        <v>6536</v>
      </c>
      <c r="F6150" t="s">
        <v>35</v>
      </c>
      <c r="G6150" s="46" t="s">
        <v>36</v>
      </c>
      <c r="H6150">
        <v>0.2398832919</v>
      </c>
      <c r="I6150" t="s">
        <v>37</v>
      </c>
      <c r="L6150" t="s">
        <v>38</v>
      </c>
      <c r="M6150" t="s">
        <v>39</v>
      </c>
      <c r="N6150" s="40"/>
      <c r="O6150" s="40"/>
      <c r="P6150" s="40"/>
      <c r="Q6150" s="40"/>
      <c r="R6150" s="39"/>
      <c r="S6150" s="39"/>
      <c r="T6150" s="39"/>
      <c r="U6150" s="40"/>
      <c r="V6150" s="39"/>
      <c r="W6150" s="69"/>
      <c r="Y6150" t="s">
        <v>40</v>
      </c>
      <c r="AA6150">
        <v>6592</v>
      </c>
      <c r="AB6150" s="46" t="b">
        <f>if((W6150=""),false,true)</f>
        <v>0</v>
      </c>
      <c r="AD6150" s="8"/>
    </row>
    <row r="6151" ht="14.25" customHeight="1">
      <c r="A6151" s="38">
        <v>1287</v>
      </c>
      <c r="B6151" s="46" t="s">
        <v>53</v>
      </c>
      <c r="C6151" s="46" t="s">
        <v>45</v>
      </c>
      <c r="D6151" s="46" t="s">
        <v>6535</v>
      </c>
      <c r="E6151" s="46" t="s">
        <v>6536</v>
      </c>
      <c r="F6151" t="s">
        <v>48</v>
      </c>
      <c r="G6151" s="46" t="s">
        <v>49</v>
      </c>
      <c r="H6151">
        <v>0.000012302688</v>
      </c>
      <c r="I6151" t="s">
        <v>37</v>
      </c>
      <c r="L6151" t="s">
        <v>50</v>
      </c>
      <c r="M6151" t="s">
        <v>39</v>
      </c>
      <c r="N6151" s="40"/>
      <c r="O6151" s="40"/>
      <c r="P6151" s="40"/>
      <c r="Q6151" s="40"/>
      <c r="R6151" s="39"/>
      <c r="S6151" s="39"/>
      <c r="T6151" s="39"/>
      <c r="U6151" s="40"/>
      <c r="V6151" s="39"/>
      <c r="W6151" s="69"/>
      <c r="Y6151" t="s">
        <v>40</v>
      </c>
      <c r="AA6151">
        <v>6592</v>
      </c>
      <c r="AB6151" s="46" t="b">
        <v>0</v>
      </c>
      <c r="AD6151" s="8"/>
    </row>
    <row r="6152" ht="14.25" customHeight="1">
      <c r="A6152" s="38">
        <v>1287</v>
      </c>
      <c r="B6152" s="46" t="s">
        <v>174</v>
      </c>
      <c r="C6152" s="46" t="s">
        <v>45</v>
      </c>
      <c r="D6152" s="46" t="s">
        <v>6535</v>
      </c>
      <c r="E6152" s="46" t="s">
        <v>6536</v>
      </c>
      <c r="F6152" t="s">
        <v>48</v>
      </c>
      <c r="G6152" s="46" t="s">
        <v>49</v>
      </c>
      <c r="H6152">
        <v>0.00001</v>
      </c>
      <c r="I6152" t="s">
        <v>37</v>
      </c>
      <c r="L6152" t="s">
        <v>50</v>
      </c>
      <c r="M6152" t="s">
        <v>39</v>
      </c>
      <c r="N6152" s="40"/>
      <c r="O6152" s="40"/>
      <c r="P6152" s="40"/>
      <c r="Q6152" s="40"/>
      <c r="R6152" s="39"/>
      <c r="S6152" s="39"/>
      <c r="T6152" s="39"/>
      <c r="U6152" s="40"/>
      <c r="V6152" s="39"/>
      <c r="W6152" s="69"/>
      <c r="Y6152" t="s">
        <v>40</v>
      </c>
      <c r="AA6152">
        <v>6592</v>
      </c>
      <c r="AB6152" s="46" t="b">
        <v>0</v>
      </c>
      <c r="AD6152" s="8"/>
    </row>
    <row r="6153" ht="14.25" customHeight="1">
      <c r="A6153" s="38">
        <v>1308</v>
      </c>
      <c r="B6153" s="46" t="s">
        <v>41</v>
      </c>
      <c r="C6153" s="46" t="s">
        <v>42</v>
      </c>
      <c r="D6153" s="46" t="s">
        <v>6535</v>
      </c>
      <c r="E6153" s="46" t="s">
        <v>6550</v>
      </c>
      <c r="F6153" t="s">
        <v>35</v>
      </c>
      <c r="G6153" s="12" t="s">
        <v>36</v>
      </c>
      <c r="H6153">
        <v>0.239883291901949</v>
      </c>
      <c r="I6153" t="s">
        <v>37</v>
      </c>
      <c r="K6153" s="47" t="s">
        <v>43</v>
      </c>
      <c r="L6153" s="47" t="str">
        <f>((I6153&amp;A6153)&amp;"-")&amp;B6153</f>
        <v>REF1308-Abraham M.H. and Acree Jr. W.E. The solubility of liquid and solid compounds in dry octan-1-ol. Chemosphere (2013)</v>
      </c>
      <c r="M6153" t="s">
        <v>39</v>
      </c>
      <c r="N6153" s="71"/>
      <c r="O6153" s="71"/>
      <c r="P6153" s="71"/>
      <c r="Q6153" s="71"/>
      <c r="R6153" s="29"/>
      <c r="S6153" s="29"/>
      <c r="T6153" s="29"/>
      <c r="U6153" s="71"/>
      <c r="V6153" s="29"/>
      <c r="W6153" s="60"/>
      <c r="Y6153" t="s">
        <v>40</v>
      </c>
      <c r="AA6153">
        <v>6592</v>
      </c>
      <c r="AB6153" t="b">
        <f>if((W6153=""),false,true)</f>
        <v>0</v>
      </c>
      <c r="AD6153" s="37"/>
    </row>
    <row r="6154" ht="14.25" customHeight="1">
      <c r="A6154" s="38">
        <v>1287</v>
      </c>
      <c r="B6154" s="46" t="s">
        <v>53</v>
      </c>
      <c r="C6154" s="46" t="s">
        <v>45</v>
      </c>
      <c r="D6154" s="46" t="s">
        <v>4771</v>
      </c>
      <c r="E6154" s="46" t="s">
        <v>4772</v>
      </c>
      <c r="F6154" t="s">
        <v>48</v>
      </c>
      <c r="G6154" s="46" t="s">
        <v>49</v>
      </c>
      <c r="H6154">
        <v>0.015848931925</v>
      </c>
      <c r="I6154" t="s">
        <v>37</v>
      </c>
      <c r="L6154" t="s">
        <v>50</v>
      </c>
      <c r="M6154" t="s">
        <v>39</v>
      </c>
      <c r="N6154" s="40"/>
      <c r="O6154" s="40"/>
      <c r="P6154" s="40"/>
      <c r="Q6154" s="40"/>
      <c r="R6154" s="39"/>
      <c r="S6154" s="39"/>
      <c r="T6154" s="39"/>
      <c r="U6154" s="40"/>
      <c r="V6154" s="39"/>
      <c r="W6154" s="69"/>
      <c r="Y6154" t="s">
        <v>294</v>
      </c>
      <c r="AA6154">
        <v>9614</v>
      </c>
      <c r="AB6154" s="46" t="b">
        <v>0</v>
      </c>
      <c r="AD6154" s="8"/>
    </row>
    <row r="6155" ht="14.25" customHeight="1">
      <c r="A6155" s="38">
        <v>1287</v>
      </c>
      <c r="B6155" s="46" t="s">
        <v>174</v>
      </c>
      <c r="C6155" s="46" t="s">
        <v>45</v>
      </c>
      <c r="D6155" s="46" t="s">
        <v>4771</v>
      </c>
      <c r="E6155" s="46" t="s">
        <v>4772</v>
      </c>
      <c r="F6155" t="s">
        <v>48</v>
      </c>
      <c r="G6155" s="46" t="s">
        <v>49</v>
      </c>
      <c r="H6155">
        <v>0.015848931925</v>
      </c>
      <c r="I6155" t="s">
        <v>37</v>
      </c>
      <c r="L6155" t="s">
        <v>50</v>
      </c>
      <c r="M6155" t="s">
        <v>39</v>
      </c>
      <c r="N6155" s="40"/>
      <c r="O6155" s="40"/>
      <c r="P6155" s="40"/>
      <c r="Q6155" s="40"/>
      <c r="R6155" s="39"/>
      <c r="S6155" s="39"/>
      <c r="T6155" s="39"/>
      <c r="U6155" s="40"/>
      <c r="V6155" s="39"/>
      <c r="W6155" s="69"/>
      <c r="Y6155" t="s">
        <v>294</v>
      </c>
      <c r="AA6155">
        <v>9614</v>
      </c>
      <c r="AB6155" s="46" t="b">
        <v>0</v>
      </c>
      <c r="AD6155" s="8"/>
    </row>
    <row r="6156" ht="14.25" customHeight="1">
      <c r="A6156" s="38">
        <v>997</v>
      </c>
      <c r="B6156" s="44" t="s">
        <v>638</v>
      </c>
      <c r="C6156" s="46" t="s">
        <v>639</v>
      </c>
      <c r="D6156" s="46" t="s">
        <v>6551</v>
      </c>
      <c r="E6156" s="46" t="s">
        <v>6552</v>
      </c>
      <c r="F6156" s="5" t="s">
        <v>35</v>
      </c>
      <c r="G6156" s="5" t="s">
        <v>36</v>
      </c>
      <c r="H6156" s="65">
        <v>0.030199517</v>
      </c>
      <c r="I6156" t="s">
        <v>37</v>
      </c>
      <c r="K6156" s="47"/>
      <c r="L6156" s="47" t="str">
        <f>((I6156&amp;A6156)&amp;"-")&amp;B6156</f>
        <v>REF997-Kia Sepassi and Samuel H. Yalkowsky. Solubility Prediction in Octanol: A Technical Note. AAPS PharmSciTech 2006; 7 (1) Article 26</v>
      </c>
      <c r="M6156" t="s">
        <v>39</v>
      </c>
      <c r="N6156" s="71"/>
      <c r="O6156" s="71"/>
      <c r="P6156" s="71"/>
      <c r="Q6156" s="71"/>
      <c r="R6156" s="29"/>
      <c r="S6156" s="29"/>
      <c r="T6156" s="29"/>
      <c r="U6156" s="71"/>
      <c r="V6156" s="29"/>
      <c r="W6156" s="60"/>
      <c r="Y6156" t="s">
        <v>40</v>
      </c>
      <c r="AA6156">
        <v>25404</v>
      </c>
      <c r="AB6156" t="b">
        <f>if((W6156=""),false,true)</f>
        <v>0</v>
      </c>
      <c r="AD6156" s="37"/>
    </row>
    <row r="6157" ht="14.25" customHeight="1">
      <c r="A6157" s="38">
        <v>1283</v>
      </c>
      <c r="B6157" s="46" t="s">
        <v>31</v>
      </c>
      <c r="C6157" s="46" t="s">
        <v>32</v>
      </c>
      <c r="D6157" s="46" t="s">
        <v>6551</v>
      </c>
      <c r="E6157" s="46" t="s">
        <v>6552</v>
      </c>
      <c r="F6157" t="s">
        <v>35</v>
      </c>
      <c r="G6157" s="46" t="s">
        <v>36</v>
      </c>
      <c r="H6157">
        <v>0.0301995172</v>
      </c>
      <c r="I6157" t="s">
        <v>37</v>
      </c>
      <c r="L6157" t="s">
        <v>38</v>
      </c>
      <c r="M6157" t="s">
        <v>39</v>
      </c>
      <c r="N6157" s="40"/>
      <c r="O6157" s="40"/>
      <c r="P6157" s="40"/>
      <c r="Q6157" s="40"/>
      <c r="R6157" s="39"/>
      <c r="S6157" s="39"/>
      <c r="T6157" s="39"/>
      <c r="U6157" s="40"/>
      <c r="V6157" s="39"/>
      <c r="W6157" s="69"/>
      <c r="Y6157" t="s">
        <v>40</v>
      </c>
      <c r="AA6157">
        <v>25404</v>
      </c>
      <c r="AB6157" s="46" t="b">
        <f>if((W6157=""),false,true)</f>
        <v>0</v>
      </c>
      <c r="AD6157" s="8"/>
    </row>
    <row r="6158" ht="14.25" customHeight="1">
      <c r="A6158" s="38">
        <v>1287</v>
      </c>
      <c r="B6158" s="46" t="s">
        <v>174</v>
      </c>
      <c r="C6158" s="46" t="s">
        <v>45</v>
      </c>
      <c r="D6158" s="46" t="s">
        <v>6551</v>
      </c>
      <c r="E6158" s="46" t="s">
        <v>6553</v>
      </c>
      <c r="F6158" t="s">
        <v>48</v>
      </c>
      <c r="G6158" s="46" t="s">
        <v>49</v>
      </c>
      <c r="H6158">
        <v>0.000006025596</v>
      </c>
      <c r="I6158" t="s">
        <v>37</v>
      </c>
      <c r="L6158" t="s">
        <v>50</v>
      </c>
      <c r="M6158" t="s">
        <v>39</v>
      </c>
      <c r="N6158" s="40"/>
      <c r="O6158" s="40"/>
      <c r="P6158" s="40"/>
      <c r="Q6158" s="40"/>
      <c r="R6158" s="39"/>
      <c r="S6158" s="39"/>
      <c r="T6158" s="39"/>
      <c r="U6158" s="40"/>
      <c r="V6158" s="39"/>
      <c r="W6158" s="69"/>
      <c r="Y6158" t="s">
        <v>40</v>
      </c>
      <c r="AA6158">
        <v>25404</v>
      </c>
      <c r="AB6158" s="46" t="b">
        <v>0</v>
      </c>
      <c r="AD6158" s="8"/>
    </row>
    <row r="6159" ht="14.25" customHeight="1">
      <c r="A6159" s="38">
        <v>1308</v>
      </c>
      <c r="B6159" s="46" t="s">
        <v>41</v>
      </c>
      <c r="C6159" s="46" t="s">
        <v>42</v>
      </c>
      <c r="D6159" s="46" t="s">
        <v>6551</v>
      </c>
      <c r="E6159" s="46" t="s">
        <v>6554</v>
      </c>
      <c r="F6159" t="s">
        <v>35</v>
      </c>
      <c r="G6159" s="12" t="s">
        <v>36</v>
      </c>
      <c r="H6159">
        <v>0.03019951720402</v>
      </c>
      <c r="I6159" t="s">
        <v>37</v>
      </c>
      <c r="K6159" s="47" t="s">
        <v>43</v>
      </c>
      <c r="L6159" s="47" t="str">
        <f>((I6159&amp;A6159)&amp;"-")&amp;B6159</f>
        <v>REF1308-Abraham M.H. and Acree Jr. W.E. The solubility of liquid and solid compounds in dry octan-1-ol. Chemosphere (2013)</v>
      </c>
      <c r="M6159" t="s">
        <v>39</v>
      </c>
      <c r="N6159" s="71"/>
      <c r="O6159" s="71"/>
      <c r="P6159" s="71"/>
      <c r="Q6159" s="71"/>
      <c r="R6159" s="29"/>
      <c r="S6159" s="29"/>
      <c r="T6159" s="29"/>
      <c r="U6159" s="71"/>
      <c r="V6159" s="29"/>
      <c r="W6159" s="60"/>
      <c r="Y6159" t="s">
        <v>40</v>
      </c>
      <c r="AA6159">
        <v>25404</v>
      </c>
      <c r="AB6159" t="b">
        <f>if((W6159=""),false,true)</f>
        <v>0</v>
      </c>
      <c r="AD6159" s="37"/>
    </row>
    <row r="6160" ht="14.25" customHeight="1">
      <c r="A6160" s="38">
        <v>987</v>
      </c>
      <c r="B6160" s="44" t="s">
        <v>6070</v>
      </c>
      <c r="C6160" s="46" t="s">
        <v>1219</v>
      </c>
      <c r="D6160" s="46" t="s">
        <v>6555</v>
      </c>
      <c r="E6160" s="46" t="s">
        <v>6556</v>
      </c>
      <c r="F6160" s="41" t="s">
        <v>689</v>
      </c>
      <c r="G6160" s="41" t="s">
        <v>762</v>
      </c>
      <c r="H6160" s="65">
        <f>AD6160</f>
        <v>0.541349783247656</v>
      </c>
      <c r="I6160" t="s">
        <v>37</v>
      </c>
      <c r="K6160" s="47" t="s">
        <v>43</v>
      </c>
      <c r="L6160" s="47" t="str">
        <f>((I6160&amp;A6160)&amp;"-")&amp;B6160</f>
        <v>REF987-Perlovich; G.L. and Bauer-Brandl; A.; Thermodynamics of solutions II. Flurbiprofen and diflunisal as models for studying solvation of drug substances. European Journal of Pharmaceutical Sciences. 2003. 19: 423-432.</v>
      </c>
      <c r="M6160" t="s">
        <v>39</v>
      </c>
      <c r="N6160" s="71"/>
      <c r="O6160" s="71"/>
      <c r="P6160" s="71">
        <v>0.786</v>
      </c>
      <c r="Q6160" s="71">
        <v>1.199</v>
      </c>
      <c r="R6160" s="29"/>
      <c r="S6160" s="29"/>
      <c r="T6160" s="29"/>
      <c r="U6160" s="71">
        <v>244.2609</v>
      </c>
      <c r="V6160" s="29"/>
      <c r="W6160" s="60"/>
      <c r="Y6160" t="s">
        <v>40</v>
      </c>
      <c r="AA6160">
        <v>3277</v>
      </c>
      <c r="AB6160" t="b">
        <v>0</v>
      </c>
      <c r="AD6160" s="37">
        <f>AE6160/(((AE6160*U6160)/(Q6160*1000))+(((1-AE6160)*AF6160)/(P6160*1000)))</f>
        <v>0.541349783247656</v>
      </c>
      <c r="AE6160">
        <v>0.0308</v>
      </c>
      <c r="AF6160">
        <v>41.0519</v>
      </c>
    </row>
    <row r="6161" ht="14.25" customHeight="1">
      <c r="A6161" s="38">
        <v>997</v>
      </c>
      <c r="B6161" s="44" t="s">
        <v>638</v>
      </c>
      <c r="C6161" s="46" t="s">
        <v>639</v>
      </c>
      <c r="D6161" s="46" t="s">
        <v>6555</v>
      </c>
      <c r="E6161" s="46" t="s">
        <v>6556</v>
      </c>
      <c r="F6161" s="5" t="s">
        <v>35</v>
      </c>
      <c r="G6161" s="5" t="s">
        <v>36</v>
      </c>
      <c r="H6161" s="65">
        <v>0.630957344</v>
      </c>
      <c r="I6161" t="s">
        <v>37</v>
      </c>
      <c r="K6161" s="47"/>
      <c r="L6161" s="47" t="str">
        <f>((I6161&amp;A6161)&amp;"-")&amp;B6161</f>
        <v>REF997-Kia Sepassi and Samuel H. Yalkowsky. Solubility Prediction in Octanol: A Technical Note. AAPS PharmSciTech 2006; 7 (1) Article 26</v>
      </c>
      <c r="M6161" t="s">
        <v>39</v>
      </c>
      <c r="N6161" s="71"/>
      <c r="O6161" s="71"/>
      <c r="P6161" s="71"/>
      <c r="Q6161" s="71"/>
      <c r="R6161" s="29"/>
      <c r="S6161" s="29"/>
      <c r="T6161" s="29"/>
      <c r="U6161" s="71"/>
      <c r="V6161" s="29"/>
      <c r="W6161" s="60"/>
      <c r="Y6161" t="s">
        <v>40</v>
      </c>
      <c r="AA6161">
        <v>3277</v>
      </c>
      <c r="AB6161" t="b">
        <f>if((W6161=""),false,true)</f>
        <v>0</v>
      </c>
      <c r="AD6161" s="37"/>
    </row>
    <row r="6162" ht="14.25" customHeight="1">
      <c r="A6162" s="38">
        <v>1049</v>
      </c>
      <c r="B6162" s="46" t="s">
        <v>922</v>
      </c>
      <c r="C6162" s="46" t="s">
        <v>923</v>
      </c>
      <c r="D6162" s="11" t="s">
        <v>6555</v>
      </c>
      <c r="E6162" s="46" t="s">
        <v>6556</v>
      </c>
      <c r="F6162" s="7" t="s">
        <v>924</v>
      </c>
      <c r="G6162" s="7" t="s">
        <v>925</v>
      </c>
      <c r="H6162">
        <v>1.26473634747115</v>
      </c>
      <c r="I6162" t="s">
        <v>37</v>
      </c>
      <c r="K6162" s="47" t="s">
        <v>43</v>
      </c>
      <c r="L6162" s="47" t="s">
        <v>926</v>
      </c>
      <c r="M6162" t="s">
        <v>39</v>
      </c>
      <c r="N6162" s="71"/>
      <c r="O6162" s="71"/>
      <c r="P6162" s="71"/>
      <c r="Q6162" s="71"/>
      <c r="R6162" s="29"/>
      <c r="S6162" s="29"/>
      <c r="T6162" s="29"/>
      <c r="U6162" s="71"/>
      <c r="V6162" s="29"/>
      <c r="W6162" s="60"/>
      <c r="Y6162" t="s">
        <v>40</v>
      </c>
      <c r="AA6162" s="21">
        <v>3277</v>
      </c>
      <c r="AB6162" t="b">
        <f>if((W6162=""),false,true)</f>
        <v>0</v>
      </c>
      <c r="AD6162" s="37"/>
    </row>
    <row r="6163" ht="14.25" customHeight="1">
      <c r="A6163" s="38">
        <v>1049</v>
      </c>
      <c r="B6163" s="46" t="s">
        <v>922</v>
      </c>
      <c r="C6163" s="46" t="s">
        <v>923</v>
      </c>
      <c r="D6163" s="11" t="s">
        <v>6555</v>
      </c>
      <c r="E6163" s="11" t="s">
        <v>6556</v>
      </c>
      <c r="F6163" s="7" t="s">
        <v>927</v>
      </c>
      <c r="G6163" s="7" t="s">
        <v>928</v>
      </c>
      <c r="H6163">
        <v>0.001109174815262</v>
      </c>
      <c r="I6163" t="s">
        <v>37</v>
      </c>
      <c r="K6163" s="47" t="s">
        <v>43</v>
      </c>
      <c r="L6163" s="47" t="s">
        <v>926</v>
      </c>
      <c r="M6163" t="s">
        <v>39</v>
      </c>
      <c r="N6163" s="71"/>
      <c r="O6163" s="71"/>
      <c r="P6163" s="71"/>
      <c r="Q6163" s="71"/>
      <c r="R6163" s="29"/>
      <c r="S6163" s="29"/>
      <c r="T6163" s="29"/>
      <c r="U6163" s="71"/>
      <c r="V6163" s="29"/>
      <c r="W6163" s="60"/>
      <c r="Y6163" t="s">
        <v>40</v>
      </c>
      <c r="AA6163">
        <v>3277</v>
      </c>
      <c r="AB6163" t="b">
        <f>if((W6163=""),false,true)</f>
        <v>0</v>
      </c>
      <c r="AD6163" s="37"/>
    </row>
    <row r="6164" ht="14.25" customHeight="1">
      <c r="A6164" s="38">
        <v>1049</v>
      </c>
      <c r="B6164" s="46" t="s">
        <v>922</v>
      </c>
      <c r="C6164" s="46" t="s">
        <v>923</v>
      </c>
      <c r="D6164" s="11" t="s">
        <v>6555</v>
      </c>
      <c r="E6164" s="11" t="s">
        <v>6556</v>
      </c>
      <c r="F6164" s="7" t="s">
        <v>929</v>
      </c>
      <c r="G6164" s="7" t="s">
        <v>928</v>
      </c>
      <c r="H6164">
        <v>0.021677041048197</v>
      </c>
      <c r="I6164" t="s">
        <v>37</v>
      </c>
      <c r="K6164" s="47" t="s">
        <v>43</v>
      </c>
      <c r="L6164" s="47" t="s">
        <v>926</v>
      </c>
      <c r="M6164" t="s">
        <v>39</v>
      </c>
      <c r="N6164" s="71"/>
      <c r="O6164" s="71"/>
      <c r="P6164" s="71"/>
      <c r="Q6164" s="71"/>
      <c r="R6164" s="29"/>
      <c r="S6164" s="29"/>
      <c r="T6164" s="29"/>
      <c r="U6164" s="71"/>
      <c r="V6164" s="29"/>
      <c r="W6164" s="60"/>
      <c r="Y6164" t="s">
        <v>40</v>
      </c>
      <c r="AA6164">
        <v>3277</v>
      </c>
      <c r="AB6164" t="b">
        <f>if((W6164=""),false,true)</f>
        <v>0</v>
      </c>
      <c r="AD6164" s="37"/>
    </row>
    <row r="6165" ht="14.25" customHeight="1">
      <c r="A6165" s="38">
        <v>1049</v>
      </c>
      <c r="B6165" s="46" t="s">
        <v>922</v>
      </c>
      <c r="C6165" s="46" t="s">
        <v>923</v>
      </c>
      <c r="D6165" s="11" t="s">
        <v>6555</v>
      </c>
      <c r="E6165" s="11" t="s">
        <v>6556</v>
      </c>
      <c r="F6165" s="7" t="s">
        <v>930</v>
      </c>
      <c r="G6165" s="7" t="s">
        <v>928</v>
      </c>
      <c r="H6165">
        <v>0.71121351365333</v>
      </c>
      <c r="I6165" t="s">
        <v>37</v>
      </c>
      <c r="K6165" s="47" t="s">
        <v>43</v>
      </c>
      <c r="L6165" s="47" t="s">
        <v>926</v>
      </c>
      <c r="M6165" t="s">
        <v>39</v>
      </c>
      <c r="N6165" s="71"/>
      <c r="O6165" s="71"/>
      <c r="P6165" s="71"/>
      <c r="Q6165" s="71"/>
      <c r="R6165" s="29"/>
      <c r="S6165" s="29"/>
      <c r="T6165" s="29"/>
      <c r="U6165" s="71"/>
      <c r="V6165" s="29"/>
      <c r="W6165" s="60"/>
      <c r="Y6165" t="s">
        <v>40</v>
      </c>
      <c r="AA6165">
        <v>3277</v>
      </c>
      <c r="AB6165" t="b">
        <f>if((W6165=""),false,true)</f>
        <v>0</v>
      </c>
      <c r="AD6165" s="37"/>
    </row>
    <row r="6166" ht="14.25" customHeight="1">
      <c r="A6166" s="38">
        <v>1049</v>
      </c>
      <c r="B6166" s="46" t="s">
        <v>922</v>
      </c>
      <c r="C6166" s="46" t="s">
        <v>923</v>
      </c>
      <c r="D6166" s="11" t="s">
        <v>6555</v>
      </c>
      <c r="E6166" s="11" t="s">
        <v>6556</v>
      </c>
      <c r="F6166" s="11" t="s">
        <v>48</v>
      </c>
      <c r="G6166" s="11" t="s">
        <v>49</v>
      </c>
      <c r="H6166">
        <v>0.000136458313659</v>
      </c>
      <c r="I6166" t="s">
        <v>37</v>
      </c>
      <c r="K6166" s="47" t="s">
        <v>43</v>
      </c>
      <c r="L6166" s="47" t="s">
        <v>926</v>
      </c>
      <c r="M6166" t="s">
        <v>39</v>
      </c>
      <c r="N6166" s="71"/>
      <c r="O6166" s="71"/>
      <c r="P6166" s="71"/>
      <c r="Q6166" s="71"/>
      <c r="R6166" s="29"/>
      <c r="S6166" s="29"/>
      <c r="T6166" s="29"/>
      <c r="U6166" s="71"/>
      <c r="V6166" s="29"/>
      <c r="W6166" s="60"/>
      <c r="Y6166" t="s">
        <v>40</v>
      </c>
      <c r="AA6166">
        <v>3277</v>
      </c>
      <c r="AB6166" t="b">
        <f>if((W6166=""),false,true)</f>
        <v>0</v>
      </c>
      <c r="AD6166" s="37"/>
    </row>
    <row r="6167" ht="14.25" customHeight="1">
      <c r="A6167" s="38">
        <v>1283</v>
      </c>
      <c r="B6167" s="46" t="s">
        <v>31</v>
      </c>
      <c r="C6167" s="46" t="s">
        <v>32</v>
      </c>
      <c r="D6167" s="46" t="s">
        <v>6555</v>
      </c>
      <c r="E6167" s="46" t="s">
        <v>6556</v>
      </c>
      <c r="F6167" t="s">
        <v>35</v>
      </c>
      <c r="G6167" s="46" t="s">
        <v>36</v>
      </c>
      <c r="H6167">
        <v>0.6309573445</v>
      </c>
      <c r="I6167" t="s">
        <v>37</v>
      </c>
      <c r="L6167" t="s">
        <v>38</v>
      </c>
      <c r="M6167" t="s">
        <v>39</v>
      </c>
      <c r="N6167" s="40"/>
      <c r="O6167" s="40"/>
      <c r="P6167" s="40"/>
      <c r="Q6167" s="40"/>
      <c r="R6167" s="39"/>
      <c r="S6167" s="39"/>
      <c r="T6167" s="39"/>
      <c r="U6167" s="40"/>
      <c r="V6167" s="39"/>
      <c r="W6167" s="69"/>
      <c r="Y6167" t="s">
        <v>40</v>
      </c>
      <c r="AA6167">
        <v>3277</v>
      </c>
      <c r="AB6167" s="46" t="b">
        <f>if((W6167=""),false,true)</f>
        <v>0</v>
      </c>
      <c r="AD6167" s="8"/>
    </row>
    <row r="6168" ht="14.25" customHeight="1">
      <c r="A6168" s="38">
        <v>1287</v>
      </c>
      <c r="B6168" s="46" t="s">
        <v>53</v>
      </c>
      <c r="C6168" s="46" t="s">
        <v>45</v>
      </c>
      <c r="D6168" s="46" t="s">
        <v>6555</v>
      </c>
      <c r="E6168" s="46" t="s">
        <v>6556</v>
      </c>
      <c r="F6168" t="s">
        <v>48</v>
      </c>
      <c r="G6168" s="46" t="s">
        <v>49</v>
      </c>
      <c r="H6168">
        <v>0.000032359366</v>
      </c>
      <c r="I6168" t="s">
        <v>37</v>
      </c>
      <c r="L6168" t="s">
        <v>50</v>
      </c>
      <c r="M6168" t="s">
        <v>39</v>
      </c>
      <c r="N6168" s="40"/>
      <c r="O6168" s="40"/>
      <c r="P6168" s="40"/>
      <c r="Q6168" s="40"/>
      <c r="R6168" s="39"/>
      <c r="S6168" s="39"/>
      <c r="T6168" s="39"/>
      <c r="U6168" s="40"/>
      <c r="V6168" s="39"/>
      <c r="W6168" s="69"/>
      <c r="Y6168" t="s">
        <v>40</v>
      </c>
      <c r="AA6168">
        <v>3277</v>
      </c>
      <c r="AB6168" s="46" t="b">
        <v>0</v>
      </c>
      <c r="AD6168" s="8"/>
    </row>
    <row r="6169" ht="14.25" customHeight="1">
      <c r="A6169" s="38">
        <v>1287</v>
      </c>
      <c r="B6169" s="46" t="s">
        <v>653</v>
      </c>
      <c r="C6169" s="46" t="s">
        <v>45</v>
      </c>
      <c r="D6169" s="46" t="s">
        <v>6555</v>
      </c>
      <c r="E6169" s="46" t="s">
        <v>6556</v>
      </c>
      <c r="F6169" t="s">
        <v>48</v>
      </c>
      <c r="G6169" s="46" t="s">
        <v>49</v>
      </c>
      <c r="H6169">
        <v>0.000070501767</v>
      </c>
      <c r="I6169" t="s">
        <v>37</v>
      </c>
      <c r="L6169" t="s">
        <v>50</v>
      </c>
      <c r="M6169" t="s">
        <v>39</v>
      </c>
      <c r="N6169" s="40"/>
      <c r="O6169" s="40"/>
      <c r="P6169" s="40"/>
      <c r="Q6169" s="40"/>
      <c r="R6169" s="39"/>
      <c r="S6169" s="39"/>
      <c r="T6169" s="39"/>
      <c r="U6169" s="40"/>
      <c r="V6169" s="39"/>
      <c r="W6169" s="69"/>
      <c r="Y6169" t="s">
        <v>40</v>
      </c>
      <c r="AA6169">
        <v>3277</v>
      </c>
      <c r="AB6169" s="46" t="b">
        <v>0</v>
      </c>
      <c r="AD6169" s="8"/>
    </row>
    <row r="6170" ht="14.25" customHeight="1">
      <c r="A6170" s="38">
        <v>1308</v>
      </c>
      <c r="B6170" s="46" t="s">
        <v>41</v>
      </c>
      <c r="C6170" s="46" t="s">
        <v>42</v>
      </c>
      <c r="D6170" s="46" t="s">
        <v>6555</v>
      </c>
      <c r="E6170" s="46" t="s">
        <v>6557</v>
      </c>
      <c r="F6170" t="s">
        <v>35</v>
      </c>
      <c r="G6170" s="12" t="s">
        <v>36</v>
      </c>
      <c r="H6170">
        <v>0.630957344480193</v>
      </c>
      <c r="I6170" t="s">
        <v>37</v>
      </c>
      <c r="K6170" s="47" t="s">
        <v>43</v>
      </c>
      <c r="L6170" s="47" t="str">
        <f>((I6170&amp;A6170)&amp;"-")&amp;B6170</f>
        <v>REF1308-Abraham M.H. and Acree Jr. W.E. The solubility of liquid and solid compounds in dry octan-1-ol. Chemosphere (2013)</v>
      </c>
      <c r="M6170" t="s">
        <v>39</v>
      </c>
      <c r="N6170" s="71"/>
      <c r="O6170" s="71"/>
      <c r="P6170" s="71"/>
      <c r="Q6170" s="71"/>
      <c r="R6170" s="29"/>
      <c r="S6170" s="29"/>
      <c r="T6170" s="29"/>
      <c r="U6170" s="71"/>
      <c r="V6170" s="29"/>
      <c r="W6170" s="60"/>
      <c r="Y6170" t="s">
        <v>40</v>
      </c>
      <c r="AA6170">
        <v>3277</v>
      </c>
      <c r="AB6170" t="b">
        <f>if((W6170=""),false,true)</f>
        <v>0</v>
      </c>
      <c r="AD6170" s="37"/>
    </row>
    <row r="6171" ht="14.25" customHeight="1">
      <c r="A6171" s="38">
        <v>1049</v>
      </c>
      <c r="B6171" s="46" t="s">
        <v>922</v>
      </c>
      <c r="C6171" s="46" t="s">
        <v>923</v>
      </c>
      <c r="D6171" s="11" t="s">
        <v>6558</v>
      </c>
      <c r="E6171" s="11" t="s">
        <v>6559</v>
      </c>
      <c r="F6171" s="7" t="s">
        <v>927</v>
      </c>
      <c r="G6171" s="7" t="s">
        <v>928</v>
      </c>
      <c r="H6171">
        <v>0.000079983425501</v>
      </c>
      <c r="I6171" t="s">
        <v>37</v>
      </c>
      <c r="K6171" s="47" t="s">
        <v>43</v>
      </c>
      <c r="L6171" s="47" t="s">
        <v>926</v>
      </c>
      <c r="M6171" t="s">
        <v>39</v>
      </c>
      <c r="N6171" s="71"/>
      <c r="O6171" s="71"/>
      <c r="P6171" s="71"/>
      <c r="Q6171" s="71"/>
      <c r="R6171" s="29"/>
      <c r="S6171" s="29"/>
      <c r="T6171" s="29"/>
      <c r="U6171" s="71"/>
      <c r="V6171" s="29"/>
      <c r="W6171" s="60"/>
      <c r="Y6171" t="s">
        <v>40</v>
      </c>
      <c r="AA6171">
        <v>5815</v>
      </c>
      <c r="AB6171" t="b">
        <f>if((W6171=""),false,true)</f>
        <v>0</v>
      </c>
      <c r="AD6171" s="37"/>
    </row>
    <row r="6172" ht="14.25" customHeight="1">
      <c r="A6172" s="38">
        <v>1049</v>
      </c>
      <c r="B6172" s="46" t="s">
        <v>922</v>
      </c>
      <c r="C6172" s="46" t="s">
        <v>923</v>
      </c>
      <c r="D6172" s="11" t="s">
        <v>6558</v>
      </c>
      <c r="E6172" s="11" t="s">
        <v>6559</v>
      </c>
      <c r="F6172" s="7" t="s">
        <v>929</v>
      </c>
      <c r="G6172" s="7" t="s">
        <v>928</v>
      </c>
      <c r="H6172">
        <v>0.000156314764264</v>
      </c>
      <c r="I6172" t="s">
        <v>37</v>
      </c>
      <c r="K6172" s="47" t="s">
        <v>43</v>
      </c>
      <c r="L6172" s="47" t="s">
        <v>926</v>
      </c>
      <c r="M6172" t="s">
        <v>39</v>
      </c>
      <c r="N6172" s="71"/>
      <c r="O6172" s="71"/>
      <c r="P6172" s="71"/>
      <c r="Q6172" s="71"/>
      <c r="R6172" s="29"/>
      <c r="S6172" s="29"/>
      <c r="T6172" s="29"/>
      <c r="U6172" s="71"/>
      <c r="V6172" s="29"/>
      <c r="W6172" s="60"/>
      <c r="Y6172" t="s">
        <v>40</v>
      </c>
      <c r="AA6172">
        <v>5815</v>
      </c>
      <c r="AB6172" t="b">
        <f>if((W6172=""),false,true)</f>
        <v>0</v>
      </c>
      <c r="AD6172" s="37"/>
    </row>
    <row r="6173" ht="14.25" customHeight="1">
      <c r="A6173" s="38">
        <v>1049</v>
      </c>
      <c r="B6173" s="46" t="s">
        <v>922</v>
      </c>
      <c r="C6173" s="46" t="s">
        <v>923</v>
      </c>
      <c r="D6173" s="11" t="s">
        <v>6558</v>
      </c>
      <c r="E6173" s="11" t="s">
        <v>6559</v>
      </c>
      <c r="F6173" s="7" t="s">
        <v>930</v>
      </c>
      <c r="G6173" s="7" t="s">
        <v>928</v>
      </c>
      <c r="H6173">
        <v>0.000753355563734</v>
      </c>
      <c r="I6173" t="s">
        <v>37</v>
      </c>
      <c r="K6173" s="47" t="s">
        <v>43</v>
      </c>
      <c r="L6173" s="47" t="s">
        <v>926</v>
      </c>
      <c r="M6173" t="s">
        <v>39</v>
      </c>
      <c r="N6173" s="71"/>
      <c r="O6173" s="71"/>
      <c r="P6173" s="71"/>
      <c r="Q6173" s="71"/>
      <c r="R6173" s="29"/>
      <c r="S6173" s="29"/>
      <c r="T6173" s="29"/>
      <c r="U6173" s="71"/>
      <c r="V6173" s="29"/>
      <c r="W6173" s="60"/>
      <c r="Y6173" t="s">
        <v>40</v>
      </c>
      <c r="AA6173">
        <v>5815</v>
      </c>
      <c r="AB6173" t="b">
        <f>if((W6173=""),false,true)</f>
        <v>0</v>
      </c>
      <c r="AD6173" s="37"/>
    </row>
    <row r="6174" ht="14.25" customHeight="1">
      <c r="A6174" s="38">
        <v>1049</v>
      </c>
      <c r="B6174" s="46" t="s">
        <v>922</v>
      </c>
      <c r="C6174" s="46" t="s">
        <v>923</v>
      </c>
      <c r="D6174" s="11" t="s">
        <v>6558</v>
      </c>
      <c r="E6174" s="11" t="s">
        <v>6559</v>
      </c>
      <c r="F6174" s="11" t="s">
        <v>48</v>
      </c>
      <c r="G6174" s="11" t="s">
        <v>49</v>
      </c>
      <c r="H6174">
        <v>0.00001300169578</v>
      </c>
      <c r="I6174" t="s">
        <v>37</v>
      </c>
      <c r="K6174" s="47" t="s">
        <v>43</v>
      </c>
      <c r="L6174" s="47" t="s">
        <v>926</v>
      </c>
      <c r="M6174" t="s">
        <v>39</v>
      </c>
      <c r="N6174" s="71"/>
      <c r="O6174" s="71"/>
      <c r="P6174" s="71"/>
      <c r="Q6174" s="71"/>
      <c r="R6174" s="29"/>
      <c r="S6174" s="29"/>
      <c r="T6174" s="29"/>
      <c r="U6174" s="71"/>
      <c r="V6174" s="29"/>
      <c r="W6174" s="60"/>
      <c r="Y6174" t="s">
        <v>40</v>
      </c>
      <c r="AA6174">
        <v>5815</v>
      </c>
      <c r="AB6174" t="b">
        <f>if((W6174=""),false,true)</f>
        <v>0</v>
      </c>
      <c r="AD6174" s="37"/>
    </row>
    <row r="6175" ht="14.25" customHeight="1">
      <c r="A6175" s="38">
        <v>1287</v>
      </c>
      <c r="B6175" s="46" t="s">
        <v>53</v>
      </c>
      <c r="C6175" s="46" t="s">
        <v>45</v>
      </c>
      <c r="D6175" s="46" t="s">
        <v>6560</v>
      </c>
      <c r="E6175" s="46" t="s">
        <v>6561</v>
      </c>
      <c r="F6175" t="s">
        <v>48</v>
      </c>
      <c r="G6175" s="46" t="s">
        <v>49</v>
      </c>
      <c r="H6175">
        <v>0.208929613085</v>
      </c>
      <c r="I6175" t="s">
        <v>37</v>
      </c>
      <c r="L6175" t="s">
        <v>50</v>
      </c>
      <c r="M6175" t="s">
        <v>39</v>
      </c>
      <c r="N6175" s="40"/>
      <c r="O6175" s="40"/>
      <c r="P6175" s="40"/>
      <c r="Q6175" s="40"/>
      <c r="R6175" s="39"/>
      <c r="S6175" s="39"/>
      <c r="T6175" s="39"/>
      <c r="U6175" s="40"/>
      <c r="V6175" s="39"/>
      <c r="W6175" s="69"/>
      <c r="Y6175" t="s">
        <v>40</v>
      </c>
      <c r="AA6175">
        <v>7388</v>
      </c>
      <c r="AB6175" s="46" t="b">
        <v>0</v>
      </c>
      <c r="AD6175" s="8"/>
    </row>
    <row r="6176" ht="14.25" customHeight="1">
      <c r="A6176" s="38">
        <v>1287</v>
      </c>
      <c r="B6176" s="46" t="s">
        <v>53</v>
      </c>
      <c r="C6176" s="46" t="s">
        <v>45</v>
      </c>
      <c r="D6176" s="46" t="s">
        <v>6562</v>
      </c>
      <c r="E6176" s="46" t="s">
        <v>6563</v>
      </c>
      <c r="F6176" t="s">
        <v>48</v>
      </c>
      <c r="G6176" s="46" t="s">
        <v>49</v>
      </c>
      <c r="H6176">
        <v>0.004570881896</v>
      </c>
      <c r="I6176" t="s">
        <v>37</v>
      </c>
      <c r="L6176" t="s">
        <v>50</v>
      </c>
      <c r="M6176" t="s">
        <v>39</v>
      </c>
      <c r="N6176" s="40"/>
      <c r="O6176" s="40"/>
      <c r="P6176" s="40"/>
      <c r="Q6176" s="40"/>
      <c r="R6176" s="39"/>
      <c r="S6176" s="39"/>
      <c r="T6176" s="39"/>
      <c r="U6176" s="40"/>
      <c r="V6176" s="39"/>
      <c r="W6176" s="69"/>
      <c r="Y6176" t="s">
        <v>40</v>
      </c>
      <c r="AA6176">
        <v>28856</v>
      </c>
      <c r="AB6176" s="46" t="b">
        <v>0</v>
      </c>
      <c r="AD6176" s="8"/>
    </row>
    <row r="6177" ht="14.25" customHeight="1">
      <c r="A6177" s="38">
        <v>1287</v>
      </c>
      <c r="B6177" s="46" t="s">
        <v>53</v>
      </c>
      <c r="C6177" s="46" t="s">
        <v>45</v>
      </c>
      <c r="D6177" s="46" t="s">
        <v>6562</v>
      </c>
      <c r="E6177" s="46" t="s">
        <v>6563</v>
      </c>
      <c r="F6177" t="s">
        <v>48</v>
      </c>
      <c r="G6177" s="46" t="s">
        <v>49</v>
      </c>
      <c r="H6177">
        <v>0.004570881896</v>
      </c>
      <c r="I6177" t="s">
        <v>37</v>
      </c>
      <c r="L6177" t="s">
        <v>50</v>
      </c>
      <c r="M6177" t="s">
        <v>39</v>
      </c>
      <c r="N6177" s="40"/>
      <c r="O6177" s="40"/>
      <c r="P6177" s="40"/>
      <c r="Q6177" s="40"/>
      <c r="R6177" s="39"/>
      <c r="S6177" s="39"/>
      <c r="T6177" s="39"/>
      <c r="U6177" s="40"/>
      <c r="V6177" s="39"/>
      <c r="W6177" s="69"/>
      <c r="Y6177" t="s">
        <v>40</v>
      </c>
      <c r="AA6177">
        <v>28856</v>
      </c>
      <c r="AB6177" s="46" t="b">
        <v>0</v>
      </c>
      <c r="AD6177" s="8"/>
    </row>
    <row r="6178" ht="14.25" customHeight="1">
      <c r="A6178" s="38">
        <v>22</v>
      </c>
      <c r="B6178" s="44" t="s">
        <v>1684</v>
      </c>
      <c r="C6178" s="46" t="s">
        <v>1841</v>
      </c>
      <c r="D6178" s="46" t="s">
        <v>5963</v>
      </c>
      <c r="E6178" s="46" t="s">
        <v>6564</v>
      </c>
      <c r="F6178" s="41" t="s">
        <v>434</v>
      </c>
      <c r="G6178" s="41" t="s">
        <v>435</v>
      </c>
      <c r="H6178" s="65">
        <v>26.5</v>
      </c>
      <c r="I6178" t="s">
        <v>431</v>
      </c>
      <c r="K6178" s="46"/>
      <c r="L6178" s="46" t="str">
        <f>((I6178&amp;A6178)&amp;"-")&amp;B6178</f>
        <v>ONSC22-1-</v>
      </c>
      <c r="M6178" t="s">
        <v>583</v>
      </c>
      <c r="N6178" s="40"/>
      <c r="O6178" s="40"/>
      <c r="P6178" s="40"/>
      <c r="Q6178" s="40"/>
      <c r="R6178" s="39"/>
      <c r="S6178" s="39"/>
      <c r="T6178" s="39"/>
      <c r="U6178" s="40"/>
      <c r="V6178" s="39"/>
      <c r="W6178" s="69"/>
      <c r="Y6178" t="s">
        <v>294</v>
      </c>
      <c r="AA6178">
        <v>278</v>
      </c>
      <c r="AB6178" t="b">
        <f>if((W6178=""),false,true)</f>
        <v>0</v>
      </c>
      <c r="AD6178" s="8"/>
    </row>
    <row r="6179" ht="14.25" customHeight="1">
      <c r="A6179" s="38">
        <v>1287</v>
      </c>
      <c r="B6179" s="46" t="s">
        <v>53</v>
      </c>
      <c r="C6179" s="46" t="s">
        <v>45</v>
      </c>
      <c r="D6179" s="46" t="s">
        <v>6565</v>
      </c>
      <c r="E6179" s="46" t="s">
        <v>6566</v>
      </c>
      <c r="F6179" t="s">
        <v>48</v>
      </c>
      <c r="G6179" s="46" t="s">
        <v>49</v>
      </c>
      <c r="H6179">
        <v>0.01</v>
      </c>
      <c r="I6179" t="s">
        <v>37</v>
      </c>
      <c r="L6179" t="s">
        <v>50</v>
      </c>
      <c r="M6179" t="s">
        <v>39</v>
      </c>
      <c r="N6179" s="40"/>
      <c r="O6179" s="40"/>
      <c r="P6179" s="40"/>
      <c r="Q6179" s="40"/>
      <c r="R6179" s="39"/>
      <c r="S6179" s="39"/>
      <c r="T6179" s="39"/>
      <c r="U6179" s="40"/>
      <c r="V6179" s="39"/>
      <c r="W6179" s="69"/>
      <c r="Y6179" t="s">
        <v>40</v>
      </c>
      <c r="AA6179">
        <v>16412</v>
      </c>
      <c r="AB6179" s="46" t="b">
        <v>0</v>
      </c>
      <c r="AD6179" s="8"/>
    </row>
    <row r="6180" ht="14.25" customHeight="1">
      <c r="A6180" s="38">
        <v>1287</v>
      </c>
      <c r="B6180" s="46" t="s">
        <v>53</v>
      </c>
      <c r="C6180" s="46" t="s">
        <v>45</v>
      </c>
      <c r="D6180" s="46" t="s">
        <v>6567</v>
      </c>
      <c r="E6180" s="46" t="s">
        <v>6568</v>
      </c>
      <c r="F6180" t="s">
        <v>48</v>
      </c>
      <c r="G6180" s="46" t="s">
        <v>49</v>
      </c>
      <c r="H6180">
        <v>4.365158322402</v>
      </c>
      <c r="I6180" t="s">
        <v>37</v>
      </c>
      <c r="L6180" t="s">
        <v>50</v>
      </c>
      <c r="M6180" t="s">
        <v>39</v>
      </c>
      <c r="N6180" s="40"/>
      <c r="O6180" s="40"/>
      <c r="P6180" s="40"/>
      <c r="Q6180" s="40"/>
      <c r="R6180" s="39"/>
      <c r="S6180" s="39"/>
      <c r="T6180" s="39"/>
      <c r="U6180" s="40"/>
      <c r="V6180" s="39"/>
      <c r="W6180" s="69"/>
      <c r="Y6180" t="s">
        <v>40</v>
      </c>
      <c r="AA6180">
        <v>3308</v>
      </c>
      <c r="AB6180" s="46" t="b">
        <v>0</v>
      </c>
      <c r="AD6180" s="8"/>
    </row>
    <row r="6181" ht="14.25" customHeight="1">
      <c r="A6181" s="38">
        <v>1147</v>
      </c>
      <c r="B6181" s="46" t="s">
        <v>4633</v>
      </c>
      <c r="C6181" s="46" t="s">
        <v>4634</v>
      </c>
      <c r="D6181" s="46" t="s">
        <v>6569</v>
      </c>
      <c r="E6181" s="46" t="s">
        <v>6570</v>
      </c>
      <c r="F6181" s="46" t="s">
        <v>3781</v>
      </c>
      <c r="G6181" s="46" t="s">
        <v>3782</v>
      </c>
      <c r="H6181">
        <v>0.114</v>
      </c>
      <c r="I6181" t="s">
        <v>37</v>
      </c>
      <c r="K6181" s="47"/>
      <c r="L6181" s="47" t="s">
        <v>4637</v>
      </c>
      <c r="M6181" t="s">
        <v>583</v>
      </c>
      <c r="N6181" s="71"/>
      <c r="O6181" s="71"/>
      <c r="P6181" s="71"/>
      <c r="Q6181" s="71"/>
      <c r="R6181" s="29"/>
      <c r="S6181" s="29"/>
      <c r="T6181" s="29"/>
      <c r="U6181" s="71"/>
      <c r="V6181" s="29"/>
      <c r="W6181" s="60"/>
      <c r="Y6181" t="s">
        <v>40</v>
      </c>
      <c r="AA6181">
        <v>10197150</v>
      </c>
      <c r="AB6181" t="b">
        <f>if((W6181=""),false,true)</f>
        <v>0</v>
      </c>
      <c r="AD6181" s="37"/>
    </row>
    <row r="6182" ht="14.25" customHeight="1">
      <c r="A6182" s="38">
        <v>1219</v>
      </c>
      <c r="B6182" s="46" t="s">
        <v>6571</v>
      </c>
      <c r="C6182" s="46" t="s">
        <v>577</v>
      </c>
      <c r="D6182" s="11" t="s">
        <v>6569</v>
      </c>
      <c r="E6182" s="11" t="s">
        <v>6570</v>
      </c>
      <c r="F6182" s="7" t="s">
        <v>580</v>
      </c>
      <c r="G6182" s="7" t="s">
        <v>581</v>
      </c>
      <c r="H6182">
        <v>0.18896278705655</v>
      </c>
      <c r="I6182" s="46" t="s">
        <v>37</v>
      </c>
      <c r="K6182" s="46"/>
      <c r="L6182" t="s">
        <v>6572</v>
      </c>
      <c r="M6182" t="s">
        <v>583</v>
      </c>
      <c r="N6182" s="40"/>
      <c r="O6182" s="40"/>
      <c r="P6182" s="40"/>
      <c r="Q6182" s="40"/>
      <c r="R6182" s="39"/>
      <c r="S6182" s="39"/>
      <c r="T6182" s="39"/>
      <c r="U6182" s="40"/>
      <c r="V6182" s="39"/>
      <c r="W6182" s="69"/>
      <c r="Y6182" t="s">
        <v>40</v>
      </c>
      <c r="AA6182">
        <v>10197150</v>
      </c>
      <c r="AB6182" s="46" t="b">
        <f>if((W6182=""),false,true)</f>
        <v>0</v>
      </c>
      <c r="AD6182" s="8"/>
    </row>
    <row r="6183" ht="14.25" customHeight="1">
      <c r="A6183" s="38">
        <v>1219</v>
      </c>
      <c r="B6183" s="46" t="s">
        <v>6571</v>
      </c>
      <c r="C6183" s="46" t="s">
        <v>577</v>
      </c>
      <c r="D6183" s="11" t="s">
        <v>6569</v>
      </c>
      <c r="E6183" s="11" t="s">
        <v>6570</v>
      </c>
      <c r="F6183" s="7" t="s">
        <v>584</v>
      </c>
      <c r="G6183" s="7" t="s">
        <v>585</v>
      </c>
      <c r="H6183">
        <v>0.2698663589918</v>
      </c>
      <c r="I6183" s="46" t="s">
        <v>37</v>
      </c>
      <c r="K6183" s="46"/>
      <c r="L6183" t="s">
        <v>6572</v>
      </c>
      <c r="M6183" t="s">
        <v>583</v>
      </c>
      <c r="N6183" s="40"/>
      <c r="O6183" s="40"/>
      <c r="P6183" s="40"/>
      <c r="Q6183" s="40"/>
      <c r="R6183" s="39"/>
      <c r="S6183" s="39"/>
      <c r="T6183" s="39"/>
      <c r="U6183" s="40"/>
      <c r="V6183" s="39"/>
      <c r="W6183" s="69"/>
      <c r="Y6183" t="s">
        <v>40</v>
      </c>
      <c r="AA6183">
        <v>10197150</v>
      </c>
      <c r="AB6183" s="46" t="b">
        <f>if((W6183=""),false,true)</f>
        <v>0</v>
      </c>
      <c r="AD6183" s="8"/>
    </row>
    <row r="6184" ht="14.25" customHeight="1">
      <c r="A6184" s="38">
        <v>1219</v>
      </c>
      <c r="B6184" s="46" t="s">
        <v>6571</v>
      </c>
      <c r="C6184" s="46" t="s">
        <v>577</v>
      </c>
      <c r="D6184" s="11" t="s">
        <v>6569</v>
      </c>
      <c r="E6184" s="11" t="s">
        <v>6570</v>
      </c>
      <c r="F6184" s="7" t="s">
        <v>586</v>
      </c>
      <c r="G6184" s="7" t="s">
        <v>587</v>
      </c>
      <c r="H6184">
        <v>0.079892934523138</v>
      </c>
      <c r="I6184" s="46" t="s">
        <v>37</v>
      </c>
      <c r="K6184" s="46"/>
      <c r="L6184" t="s">
        <v>6572</v>
      </c>
      <c r="M6184" t="s">
        <v>583</v>
      </c>
      <c r="N6184" s="40"/>
      <c r="O6184" s="40"/>
      <c r="P6184" s="40"/>
      <c r="Q6184" s="40"/>
      <c r="R6184" s="39"/>
      <c r="S6184" s="39"/>
      <c r="T6184" s="39"/>
      <c r="U6184" s="40"/>
      <c r="V6184" s="39"/>
      <c r="W6184" s="69"/>
      <c r="Y6184" t="s">
        <v>40</v>
      </c>
      <c r="AA6184">
        <v>10197150</v>
      </c>
      <c r="AB6184" s="46" t="b">
        <f>if((W6184=""),false,true)</f>
        <v>0</v>
      </c>
      <c r="AD6184" s="8"/>
    </row>
    <row r="6185" ht="14.25" customHeight="1">
      <c r="A6185" s="38">
        <v>1219</v>
      </c>
      <c r="B6185" s="46" t="s">
        <v>6571</v>
      </c>
      <c r="C6185" s="46" t="s">
        <v>577</v>
      </c>
      <c r="D6185" s="11" t="s">
        <v>6569</v>
      </c>
      <c r="E6185" s="11" t="s">
        <v>6570</v>
      </c>
      <c r="F6185" s="7" t="s">
        <v>429</v>
      </c>
      <c r="G6185" s="7" t="s">
        <v>590</v>
      </c>
      <c r="H6185">
        <v>0.31387685075833</v>
      </c>
      <c r="I6185" s="46" t="s">
        <v>37</v>
      </c>
      <c r="K6185" s="46"/>
      <c r="L6185" t="s">
        <v>6572</v>
      </c>
      <c r="M6185" t="s">
        <v>583</v>
      </c>
      <c r="N6185" s="40"/>
      <c r="O6185" s="40"/>
      <c r="P6185" s="40"/>
      <c r="Q6185" s="40"/>
      <c r="R6185" s="39"/>
      <c r="S6185" s="39"/>
      <c r="T6185" s="39"/>
      <c r="U6185" s="40"/>
      <c r="V6185" s="39"/>
      <c r="W6185" s="69"/>
      <c r="Y6185" t="s">
        <v>40</v>
      </c>
      <c r="AA6185">
        <v>10197150</v>
      </c>
      <c r="AB6185" s="46" t="b">
        <f>if((W6185=""),false,true)</f>
        <v>0</v>
      </c>
      <c r="AD6185" s="8"/>
    </row>
    <row r="6186" ht="14.25" customHeight="1">
      <c r="A6186" s="38">
        <v>1283</v>
      </c>
      <c r="B6186" s="46" t="s">
        <v>31</v>
      </c>
      <c r="C6186" s="46" t="s">
        <v>32</v>
      </c>
      <c r="D6186" s="46" t="s">
        <v>6569</v>
      </c>
      <c r="E6186" s="46" t="s">
        <v>6570</v>
      </c>
      <c r="F6186" t="s">
        <v>35</v>
      </c>
      <c r="G6186" s="46" t="s">
        <v>36</v>
      </c>
      <c r="H6186">
        <v>0.0758577575</v>
      </c>
      <c r="I6186" t="s">
        <v>37</v>
      </c>
      <c r="L6186" t="s">
        <v>38</v>
      </c>
      <c r="M6186" t="s">
        <v>39</v>
      </c>
      <c r="N6186" s="40"/>
      <c r="O6186" s="40"/>
      <c r="P6186" s="40"/>
      <c r="Q6186" s="40"/>
      <c r="R6186" s="39"/>
      <c r="S6186" s="39"/>
      <c r="T6186" s="39"/>
      <c r="U6186" s="40"/>
      <c r="V6186" s="39"/>
      <c r="W6186" s="69"/>
      <c r="Y6186" t="s">
        <v>40</v>
      </c>
      <c r="AA6186">
        <v>10197150</v>
      </c>
      <c r="AB6186" s="46" t="b">
        <f>if((W6186=""),false,true)</f>
        <v>0</v>
      </c>
      <c r="AD6186" s="8"/>
    </row>
    <row r="6187" ht="14.25" customHeight="1">
      <c r="A6187" s="38">
        <v>1308</v>
      </c>
      <c r="B6187" s="46" t="s">
        <v>41</v>
      </c>
      <c r="C6187" s="46" t="s">
        <v>42</v>
      </c>
      <c r="D6187" s="46" t="s">
        <v>6569</v>
      </c>
      <c r="E6187" s="46" t="s">
        <v>6570</v>
      </c>
      <c r="F6187" t="s">
        <v>35</v>
      </c>
      <c r="G6187" s="12" t="s">
        <v>36</v>
      </c>
      <c r="H6187">
        <v>0.075857757502918</v>
      </c>
      <c r="I6187" t="s">
        <v>37</v>
      </c>
      <c r="K6187" s="47" t="s">
        <v>43</v>
      </c>
      <c r="L6187" s="47" t="str">
        <f>((I6187&amp;A6187)&amp;"-")&amp;B6187</f>
        <v>REF1308-Abraham M.H. and Acree Jr. W.E. The solubility of liquid and solid compounds in dry octan-1-ol. Chemosphere (2013)</v>
      </c>
      <c r="M6187" t="s">
        <v>39</v>
      </c>
      <c r="N6187" s="71"/>
      <c r="O6187" s="71"/>
      <c r="P6187" s="71"/>
      <c r="Q6187" s="71"/>
      <c r="R6187" s="29"/>
      <c r="S6187" s="29"/>
      <c r="T6187" s="29"/>
      <c r="U6187" s="71"/>
      <c r="V6187" s="29"/>
      <c r="W6187" s="60"/>
      <c r="Y6187" t="s">
        <v>40</v>
      </c>
      <c r="AA6187">
        <v>10197150</v>
      </c>
      <c r="AB6187" t="b">
        <f>if((W6187=""),false,true)</f>
        <v>0</v>
      </c>
      <c r="AD6187" s="37"/>
    </row>
    <row r="6188" ht="14.25" customHeight="1">
      <c r="A6188" s="38">
        <v>1287</v>
      </c>
      <c r="B6188" s="46" t="s">
        <v>53</v>
      </c>
      <c r="C6188" s="46" t="s">
        <v>45</v>
      </c>
      <c r="D6188" s="46" t="s">
        <v>6573</v>
      </c>
      <c r="E6188" s="46" t="s">
        <v>6574</v>
      </c>
      <c r="F6188" t="s">
        <v>48</v>
      </c>
      <c r="G6188" s="46" t="s">
        <v>49</v>
      </c>
      <c r="H6188">
        <v>0.151356124844</v>
      </c>
      <c r="I6188" t="s">
        <v>37</v>
      </c>
      <c r="L6188" t="s">
        <v>50</v>
      </c>
      <c r="M6188" t="s">
        <v>39</v>
      </c>
      <c r="N6188" s="40"/>
      <c r="O6188" s="40"/>
      <c r="P6188" s="40"/>
      <c r="Q6188" s="40"/>
      <c r="R6188" s="39"/>
      <c r="S6188" s="39"/>
      <c r="T6188" s="39"/>
      <c r="U6188" s="40"/>
      <c r="V6188" s="39"/>
      <c r="W6188" s="69"/>
      <c r="Y6188" t="s">
        <v>294</v>
      </c>
      <c r="AA6188">
        <v>7738</v>
      </c>
      <c r="AB6188" s="46" t="b">
        <v>0</v>
      </c>
      <c r="AD6188" s="8"/>
    </row>
    <row r="6189" ht="14.25" customHeight="1">
      <c r="A6189" s="38">
        <v>1287</v>
      </c>
      <c r="B6189" s="46" t="s">
        <v>174</v>
      </c>
      <c r="C6189" s="46" t="s">
        <v>45</v>
      </c>
      <c r="D6189" s="46" t="s">
        <v>6573</v>
      </c>
      <c r="E6189" s="46" t="s">
        <v>6574</v>
      </c>
      <c r="F6189" t="s">
        <v>48</v>
      </c>
      <c r="G6189" s="46" t="s">
        <v>49</v>
      </c>
      <c r="H6189">
        <v>0.151356124844</v>
      </c>
      <c r="I6189" t="s">
        <v>37</v>
      </c>
      <c r="L6189" t="s">
        <v>50</v>
      </c>
      <c r="M6189" t="s">
        <v>39</v>
      </c>
      <c r="N6189" s="40"/>
      <c r="O6189" s="40"/>
      <c r="P6189" s="40"/>
      <c r="Q6189" s="40"/>
      <c r="R6189" s="39"/>
      <c r="S6189" s="39"/>
      <c r="T6189" s="39"/>
      <c r="U6189" s="40"/>
      <c r="V6189" s="39"/>
      <c r="W6189" s="69"/>
      <c r="Y6189" t="s">
        <v>294</v>
      </c>
      <c r="AA6189">
        <v>7738</v>
      </c>
      <c r="AB6189" s="46" t="b">
        <v>0</v>
      </c>
      <c r="AD6189" s="8"/>
    </row>
    <row r="6190" ht="14.25" customHeight="1">
      <c r="A6190" s="38">
        <v>20</v>
      </c>
      <c r="B6190" s="44" t="s">
        <v>1684</v>
      </c>
      <c r="C6190" s="46" t="s">
        <v>6575</v>
      </c>
      <c r="D6190" s="46" t="s">
        <v>6576</v>
      </c>
      <c r="E6190" s="46" t="s">
        <v>6577</v>
      </c>
      <c r="F6190" s="41" t="s">
        <v>434</v>
      </c>
      <c r="G6190" s="41" t="s">
        <v>435</v>
      </c>
      <c r="H6190" s="65">
        <v>12.02</v>
      </c>
      <c r="I6190" t="s">
        <v>431</v>
      </c>
      <c r="K6190" s="46"/>
      <c r="L6190" s="46" t="str">
        <f>((I6190&amp;A6190)&amp;"-")&amp;B6190</f>
        <v>ONSC20-1-</v>
      </c>
      <c r="M6190" t="s">
        <v>1191</v>
      </c>
      <c r="N6190" s="40"/>
      <c r="O6190" s="40"/>
      <c r="P6190" s="40"/>
      <c r="Q6190" s="40"/>
      <c r="R6190" s="39"/>
      <c r="S6190" s="39"/>
      <c r="T6190" s="39"/>
      <c r="U6190" s="40"/>
      <c r="V6190" s="39"/>
      <c r="W6190" s="69"/>
      <c r="Y6190" t="s">
        <v>294</v>
      </c>
      <c r="AA6190">
        <v>13863629</v>
      </c>
      <c r="AB6190" t="b">
        <f>if((W6190=""),false,true)</f>
        <v>0</v>
      </c>
      <c r="AD6190" s="8"/>
    </row>
    <row r="6191" ht="14.25" customHeight="1">
      <c r="A6191" s="38">
        <v>1287</v>
      </c>
      <c r="B6191" s="46" t="s">
        <v>53</v>
      </c>
      <c r="C6191" s="46" t="s">
        <v>45</v>
      </c>
      <c r="D6191" s="46" t="s">
        <v>6576</v>
      </c>
      <c r="E6191" s="46" t="s">
        <v>6577</v>
      </c>
      <c r="F6191" t="s">
        <v>48</v>
      </c>
      <c r="G6191" s="46" t="s">
        <v>49</v>
      </c>
      <c r="H6191">
        <v>0.794328234724</v>
      </c>
      <c r="I6191" t="s">
        <v>37</v>
      </c>
      <c r="L6191" s="46" t="str">
        <f>((I6191&amp;A6191)&amp;"-")&amp;B6191</f>
        <v>REF1287-Wang 99 - S1</v>
      </c>
      <c r="M6191" t="s">
        <v>39</v>
      </c>
      <c r="N6191" s="40"/>
      <c r="O6191" s="40"/>
      <c r="P6191" s="40"/>
      <c r="Q6191" s="40"/>
      <c r="R6191" s="39"/>
      <c r="S6191" s="39"/>
      <c r="T6191" s="39"/>
      <c r="U6191" s="40"/>
      <c r="V6191" s="39"/>
      <c r="W6191" s="69"/>
      <c r="Y6191" t="s">
        <v>294</v>
      </c>
      <c r="AA6191">
        <v>13863629</v>
      </c>
      <c r="AB6191" s="46" t="b">
        <v>0</v>
      </c>
      <c r="AD6191" s="8"/>
    </row>
    <row r="6192" ht="14.25" customHeight="1">
      <c r="A6192" s="38">
        <v>1287</v>
      </c>
      <c r="B6192" s="46" t="s">
        <v>174</v>
      </c>
      <c r="C6192" s="46" t="s">
        <v>45</v>
      </c>
      <c r="D6192" s="46" t="s">
        <v>6576</v>
      </c>
      <c r="E6192" s="46" t="s">
        <v>6577</v>
      </c>
      <c r="F6192" t="s">
        <v>48</v>
      </c>
      <c r="G6192" s="46" t="s">
        <v>49</v>
      </c>
      <c r="H6192">
        <v>0.794328234724</v>
      </c>
      <c r="I6192" t="s">
        <v>37</v>
      </c>
      <c r="L6192" s="46" t="str">
        <f>((I6192&amp;A6192)&amp;"-")&amp;B6192</f>
        <v>REF1287-Wang 99 - S2</v>
      </c>
      <c r="M6192" t="s">
        <v>39</v>
      </c>
      <c r="N6192" s="40"/>
      <c r="O6192" s="40"/>
      <c r="P6192" s="40"/>
      <c r="Q6192" s="40"/>
      <c r="R6192" s="39"/>
      <c r="S6192" s="39"/>
      <c r="T6192" s="39"/>
      <c r="U6192" s="40"/>
      <c r="V6192" s="39"/>
      <c r="W6192" s="69"/>
      <c r="Y6192" t="s">
        <v>294</v>
      </c>
      <c r="AA6192">
        <v>13863629</v>
      </c>
      <c r="AB6192" s="46" t="b">
        <v>0</v>
      </c>
      <c r="AD6192" s="8"/>
    </row>
    <row r="6193" ht="14.25" customHeight="1">
      <c r="A6193" s="38">
        <v>26</v>
      </c>
      <c r="B6193" s="44" t="s">
        <v>1684</v>
      </c>
      <c r="C6193" s="46" t="s">
        <v>4089</v>
      </c>
      <c r="D6193" s="46" t="s">
        <v>6578</v>
      </c>
      <c r="E6193" s="46" t="s">
        <v>6579</v>
      </c>
      <c r="F6193" s="41" t="s">
        <v>434</v>
      </c>
      <c r="G6193" s="41" t="s">
        <v>435</v>
      </c>
      <c r="H6193" s="65">
        <v>11.315</v>
      </c>
      <c r="I6193" t="s">
        <v>431</v>
      </c>
      <c r="K6193" s="46"/>
      <c r="L6193" s="46" t="str">
        <f>((I6193&amp;A6193)&amp;"-")&amp;B6193</f>
        <v>ONSC26-1-</v>
      </c>
      <c r="M6193" t="s">
        <v>432</v>
      </c>
      <c r="N6193" s="40"/>
      <c r="O6193" s="40"/>
      <c r="P6193" s="40"/>
      <c r="Q6193" s="40"/>
      <c r="R6193" s="39"/>
      <c r="S6193" s="39"/>
      <c r="T6193" s="39"/>
      <c r="U6193" s="40"/>
      <c r="V6193" s="39"/>
      <c r="W6193" s="69"/>
      <c r="Y6193" t="s">
        <v>294</v>
      </c>
      <c r="AA6193">
        <v>3320</v>
      </c>
      <c r="AB6193" t="b">
        <f>if((W6193=""),false,true)</f>
        <v>0</v>
      </c>
      <c r="AD6193" s="8"/>
    </row>
    <row r="6194" ht="14.25" customHeight="1">
      <c r="A6194" s="38">
        <v>1287</v>
      </c>
      <c r="B6194" s="46" t="s">
        <v>44</v>
      </c>
      <c r="C6194" s="46" t="s">
        <v>45</v>
      </c>
      <c r="D6194" s="46" t="s">
        <v>6580</v>
      </c>
      <c r="E6194" s="46" t="s">
        <v>6581</v>
      </c>
      <c r="F6194" t="s">
        <v>48</v>
      </c>
      <c r="G6194" s="46" t="s">
        <v>49</v>
      </c>
      <c r="H6194">
        <v>0.000181970086</v>
      </c>
      <c r="I6194" t="s">
        <v>37</v>
      </c>
      <c r="L6194" t="s">
        <v>50</v>
      </c>
      <c r="M6194" t="s">
        <v>39</v>
      </c>
      <c r="N6194" s="40"/>
      <c r="O6194" s="40"/>
      <c r="P6194" s="40"/>
      <c r="Q6194" s="40"/>
      <c r="R6194" s="39"/>
      <c r="S6194" s="39"/>
      <c r="T6194" s="39"/>
      <c r="U6194" s="40"/>
      <c r="V6194" s="39"/>
      <c r="W6194" s="69"/>
      <c r="Y6194" t="s">
        <v>40</v>
      </c>
      <c r="AA6194">
        <v>5964</v>
      </c>
      <c r="AB6194" s="46" t="b">
        <v>0</v>
      </c>
      <c r="AD6194" s="8"/>
    </row>
    <row r="6195" ht="14.25" customHeight="1">
      <c r="A6195" s="38">
        <v>969</v>
      </c>
      <c r="B6195" s="46" t="s">
        <v>4172</v>
      </c>
      <c r="C6195" s="46" t="s">
        <v>1219</v>
      </c>
      <c r="D6195" s="7" t="s">
        <v>6582</v>
      </c>
      <c r="E6195" s="7" t="s">
        <v>6583</v>
      </c>
      <c r="F6195" s="41" t="s">
        <v>429</v>
      </c>
      <c r="G6195" s="41" t="s">
        <v>590</v>
      </c>
      <c r="H6195" s="23">
        <v>0.0413</v>
      </c>
      <c r="I6195" t="s">
        <v>1356</v>
      </c>
      <c r="K6195" t="s">
        <v>43</v>
      </c>
      <c r="L6195" s="46" t="s">
        <v>4573</v>
      </c>
      <c r="M6195" t="s">
        <v>39</v>
      </c>
      <c r="N6195" s="40"/>
      <c r="O6195" s="40"/>
      <c r="P6195" s="40"/>
      <c r="Q6195" s="40"/>
      <c r="R6195" s="39"/>
      <c r="S6195" s="39"/>
      <c r="T6195" s="39"/>
      <c r="U6195" s="40"/>
      <c r="V6195" s="39"/>
      <c r="W6195" s="69"/>
      <c r="Y6195" t="s">
        <v>40</v>
      </c>
      <c r="AA6195">
        <v>3322</v>
      </c>
      <c r="AB6195" t="b">
        <f>if((W6195=""),false,true)</f>
        <v>0</v>
      </c>
      <c r="AD6195" s="8"/>
    </row>
    <row r="6196" ht="14.25" customHeight="1">
      <c r="A6196" s="38">
        <v>969</v>
      </c>
      <c r="B6196" s="46" t="s">
        <v>4172</v>
      </c>
      <c r="C6196" s="46" t="s">
        <v>1219</v>
      </c>
      <c r="D6196" s="7" t="s">
        <v>6582</v>
      </c>
      <c r="E6196" s="7" t="s">
        <v>6583</v>
      </c>
      <c r="F6196" s="41" t="s">
        <v>48</v>
      </c>
      <c r="G6196" s="41" t="s">
        <v>49</v>
      </c>
      <c r="H6196" s="23">
        <v>0.00013</v>
      </c>
      <c r="I6196" t="s">
        <v>1356</v>
      </c>
      <c r="K6196" t="s">
        <v>43</v>
      </c>
      <c r="L6196" s="46" t="str">
        <f>((I6196&amp;A6196)&amp;"-")&amp;B6196</f>
        <v>REFJ969-Jouyban A. Handbook of Solubility Data for Pharmaceuticals. ISBN: 9781439804858</v>
      </c>
      <c r="M6196" t="s">
        <v>39</v>
      </c>
      <c r="N6196" s="40"/>
      <c r="O6196" s="40"/>
      <c r="P6196" s="40"/>
      <c r="Q6196" s="40"/>
      <c r="R6196" s="39"/>
      <c r="S6196" s="39"/>
      <c r="T6196" s="39"/>
      <c r="U6196" s="40"/>
      <c r="V6196" s="39"/>
      <c r="W6196" s="69"/>
      <c r="Y6196" t="s">
        <v>40</v>
      </c>
      <c r="AA6196">
        <v>3322</v>
      </c>
      <c r="AB6196" t="b">
        <f>if((W6196=""),false,true)</f>
        <v>0</v>
      </c>
      <c r="AD6196" s="8"/>
    </row>
    <row r="6197" ht="14.25" customHeight="1">
      <c r="A6197" s="38">
        <v>1067</v>
      </c>
      <c r="B6197" s="46" t="s">
        <v>6584</v>
      </c>
      <c r="C6197" s="46" t="s">
        <v>1115</v>
      </c>
      <c r="D6197" s="11" t="s">
        <v>6582</v>
      </c>
      <c r="E6197" s="11" t="s">
        <v>6583</v>
      </c>
      <c r="F6197" s="7" t="s">
        <v>591</v>
      </c>
      <c r="G6197" s="7" t="s">
        <v>592</v>
      </c>
      <c r="H6197">
        <v>0.008979727584695</v>
      </c>
      <c r="I6197" t="s">
        <v>37</v>
      </c>
      <c r="K6197" s="47"/>
      <c r="L6197" s="47" t="s">
        <v>6585</v>
      </c>
      <c r="M6197" t="s">
        <v>39</v>
      </c>
      <c r="N6197" s="71"/>
      <c r="O6197" s="71"/>
      <c r="P6197" s="71"/>
      <c r="Q6197" s="71"/>
      <c r="R6197" s="29"/>
      <c r="S6197" s="29"/>
      <c r="T6197" s="29"/>
      <c r="U6197" s="71"/>
      <c r="V6197" s="29"/>
      <c r="W6197" s="60"/>
      <c r="Y6197" t="s">
        <v>40</v>
      </c>
      <c r="AA6197">
        <v>3322</v>
      </c>
      <c r="AB6197" t="b">
        <f>if((W6197=""),false,true)</f>
        <v>0</v>
      </c>
      <c r="AD6197" s="37"/>
    </row>
    <row r="6198" ht="14.25" customHeight="1">
      <c r="A6198" s="38">
        <v>1158</v>
      </c>
      <c r="B6198" s="46" t="s">
        <v>6586</v>
      </c>
      <c r="C6198" s="46" t="s">
        <v>2403</v>
      </c>
      <c r="D6198" s="11" t="s">
        <v>6582</v>
      </c>
      <c r="E6198" s="11" t="s">
        <v>6583</v>
      </c>
      <c r="F6198" s="7" t="s">
        <v>429</v>
      </c>
      <c r="G6198" s="7" t="s">
        <v>590</v>
      </c>
      <c r="H6198">
        <v>0.040510037741117</v>
      </c>
      <c r="I6198" t="s">
        <v>37</v>
      </c>
      <c r="K6198" s="47" t="s">
        <v>43</v>
      </c>
      <c r="L6198" s="47" t="s">
        <v>6587</v>
      </c>
      <c r="M6198" t="s">
        <v>39</v>
      </c>
      <c r="N6198" s="71"/>
      <c r="O6198" s="71"/>
      <c r="P6198" s="71"/>
      <c r="Q6198" s="71"/>
      <c r="R6198" s="29"/>
      <c r="S6198" s="29"/>
      <c r="T6198" s="29"/>
      <c r="U6198" s="71"/>
      <c r="V6198" s="29"/>
      <c r="W6198" s="60"/>
      <c r="Y6198" t="s">
        <v>40</v>
      </c>
      <c r="AA6198">
        <v>3322</v>
      </c>
      <c r="AB6198" t="b">
        <f>if((W6198=""),false,true)</f>
        <v>0</v>
      </c>
      <c r="AD6198" s="37"/>
    </row>
    <row r="6199" ht="14.25" customHeight="1">
      <c r="A6199" s="38">
        <v>1158</v>
      </c>
      <c r="B6199" s="46" t="s">
        <v>6586</v>
      </c>
      <c r="C6199" s="46" t="s">
        <v>2403</v>
      </c>
      <c r="D6199" s="11" t="s">
        <v>6582</v>
      </c>
      <c r="E6199" s="11" t="s">
        <v>6583</v>
      </c>
      <c r="F6199" s="7" t="s">
        <v>2084</v>
      </c>
      <c r="G6199" s="7" t="s">
        <v>2085</v>
      </c>
      <c r="H6199">
        <v>0.000148467068808</v>
      </c>
      <c r="I6199" t="s">
        <v>37</v>
      </c>
      <c r="K6199" s="47" t="s">
        <v>43</v>
      </c>
      <c r="L6199" s="47" t="s">
        <v>6587</v>
      </c>
      <c r="M6199" t="s">
        <v>39</v>
      </c>
      <c r="N6199" s="71"/>
      <c r="O6199" s="71"/>
      <c r="P6199" s="71"/>
      <c r="Q6199" s="71"/>
      <c r="R6199" s="29"/>
      <c r="S6199" s="29"/>
      <c r="T6199" s="29"/>
      <c r="U6199" s="71"/>
      <c r="V6199" s="29"/>
      <c r="W6199" s="60"/>
      <c r="Y6199" t="s">
        <v>40</v>
      </c>
      <c r="AA6199">
        <v>3322</v>
      </c>
      <c r="AB6199" t="b">
        <f>if((W6199=""),false,true)</f>
        <v>0</v>
      </c>
      <c r="AD6199" s="37"/>
    </row>
    <row r="6200" ht="14.25" customHeight="1">
      <c r="A6200" s="38">
        <v>1158</v>
      </c>
      <c r="B6200" s="46" t="s">
        <v>6586</v>
      </c>
      <c r="C6200" s="46" t="s">
        <v>2403</v>
      </c>
      <c r="D6200" s="11" t="s">
        <v>6582</v>
      </c>
      <c r="E6200" s="11" t="s">
        <v>6583</v>
      </c>
      <c r="F6200" s="7" t="s">
        <v>2087</v>
      </c>
      <c r="G6200" s="7" t="s">
        <v>2085</v>
      </c>
      <c r="H6200">
        <v>0.000225394208566</v>
      </c>
      <c r="I6200" t="s">
        <v>37</v>
      </c>
      <c r="K6200" s="47" t="s">
        <v>43</v>
      </c>
      <c r="L6200" s="47" t="s">
        <v>6587</v>
      </c>
      <c r="M6200" t="s">
        <v>39</v>
      </c>
      <c r="N6200" s="71"/>
      <c r="O6200" s="71"/>
      <c r="P6200" s="71"/>
      <c r="Q6200" s="71"/>
      <c r="R6200" s="29"/>
      <c r="S6200" s="29"/>
      <c r="T6200" s="29"/>
      <c r="U6200" s="71"/>
      <c r="V6200" s="29"/>
      <c r="W6200" s="60"/>
      <c r="Y6200" t="s">
        <v>40</v>
      </c>
      <c r="AA6200">
        <v>3322</v>
      </c>
      <c r="AB6200" t="b">
        <f>if((W6200=""),false,true)</f>
        <v>0</v>
      </c>
      <c r="AD6200" s="37"/>
    </row>
    <row r="6201" ht="14.25" customHeight="1">
      <c r="A6201" s="38">
        <v>1158</v>
      </c>
      <c r="B6201" s="46" t="s">
        <v>6586</v>
      </c>
      <c r="C6201" s="46" t="s">
        <v>2403</v>
      </c>
      <c r="D6201" s="11" t="s">
        <v>6582</v>
      </c>
      <c r="E6201" s="11" t="s">
        <v>6583</v>
      </c>
      <c r="F6201" s="7" t="s">
        <v>2088</v>
      </c>
      <c r="G6201" s="7" t="s">
        <v>2085</v>
      </c>
      <c r="H6201">
        <v>0.000577731744799</v>
      </c>
      <c r="I6201" t="s">
        <v>37</v>
      </c>
      <c r="K6201" s="47" t="s">
        <v>43</v>
      </c>
      <c r="L6201" s="47" t="s">
        <v>6587</v>
      </c>
      <c r="M6201" t="s">
        <v>39</v>
      </c>
      <c r="N6201" s="71"/>
      <c r="O6201" s="71"/>
      <c r="P6201" s="71"/>
      <c r="Q6201" s="71"/>
      <c r="R6201" s="29"/>
      <c r="S6201" s="29"/>
      <c r="T6201" s="29"/>
      <c r="U6201" s="71"/>
      <c r="V6201" s="29"/>
      <c r="W6201" s="60"/>
      <c r="Y6201" t="s">
        <v>40</v>
      </c>
      <c r="AA6201">
        <v>3322</v>
      </c>
      <c r="AB6201" t="b">
        <f>if((W6201=""),false,true)</f>
        <v>0</v>
      </c>
      <c r="AD6201" s="37"/>
    </row>
    <row r="6202" ht="14.25" customHeight="1">
      <c r="A6202" s="38">
        <v>1158</v>
      </c>
      <c r="B6202" s="46" t="s">
        <v>6586</v>
      </c>
      <c r="C6202" s="46" t="s">
        <v>2403</v>
      </c>
      <c r="D6202" s="11" t="s">
        <v>6582</v>
      </c>
      <c r="E6202" s="11" t="s">
        <v>6583</v>
      </c>
      <c r="F6202" s="7" t="s">
        <v>2089</v>
      </c>
      <c r="G6202" s="7" t="s">
        <v>2085</v>
      </c>
      <c r="H6202">
        <v>0.002081399986907</v>
      </c>
      <c r="I6202" t="s">
        <v>37</v>
      </c>
      <c r="K6202" s="47" t="s">
        <v>43</v>
      </c>
      <c r="L6202" s="47" t="s">
        <v>6587</v>
      </c>
      <c r="M6202" t="s">
        <v>39</v>
      </c>
      <c r="N6202" s="71"/>
      <c r="O6202" s="71"/>
      <c r="P6202" s="71"/>
      <c r="Q6202" s="71"/>
      <c r="R6202" s="29"/>
      <c r="S6202" s="29"/>
      <c r="T6202" s="29"/>
      <c r="U6202" s="71"/>
      <c r="V6202" s="29"/>
      <c r="W6202" s="60"/>
      <c r="Y6202" t="s">
        <v>40</v>
      </c>
      <c r="AA6202">
        <v>3322</v>
      </c>
      <c r="AB6202" t="b">
        <f>if((W6202=""),false,true)</f>
        <v>0</v>
      </c>
      <c r="AD6202" s="37"/>
    </row>
    <row r="6203" ht="14.25" customHeight="1">
      <c r="A6203" s="38">
        <v>1158</v>
      </c>
      <c r="B6203" s="46" t="s">
        <v>6586</v>
      </c>
      <c r="C6203" s="46" t="s">
        <v>2403</v>
      </c>
      <c r="D6203" s="11" t="s">
        <v>6582</v>
      </c>
      <c r="E6203" s="11" t="s">
        <v>6583</v>
      </c>
      <c r="F6203" s="7" t="s">
        <v>2090</v>
      </c>
      <c r="G6203" s="7" t="s">
        <v>2085</v>
      </c>
      <c r="H6203">
        <v>0.005178176045601</v>
      </c>
      <c r="I6203" t="s">
        <v>37</v>
      </c>
      <c r="K6203" s="47" t="s">
        <v>43</v>
      </c>
      <c r="L6203" s="47" t="s">
        <v>6587</v>
      </c>
      <c r="M6203" t="s">
        <v>39</v>
      </c>
      <c r="N6203" s="71"/>
      <c r="O6203" s="71"/>
      <c r="P6203" s="71"/>
      <c r="Q6203" s="71"/>
      <c r="R6203" s="29"/>
      <c r="S6203" s="29"/>
      <c r="T6203" s="29"/>
      <c r="U6203" s="71"/>
      <c r="V6203" s="29"/>
      <c r="W6203" s="60"/>
      <c r="Y6203" t="s">
        <v>40</v>
      </c>
      <c r="AA6203">
        <v>3322</v>
      </c>
      <c r="AB6203" t="b">
        <f>if((W6203=""),false,true)</f>
        <v>0</v>
      </c>
      <c r="AD6203" s="37"/>
    </row>
    <row r="6204" ht="14.25" customHeight="1">
      <c r="A6204" s="38">
        <v>1158</v>
      </c>
      <c r="B6204" s="46" t="s">
        <v>6586</v>
      </c>
      <c r="C6204" s="46" t="s">
        <v>2403</v>
      </c>
      <c r="D6204" s="11" t="s">
        <v>6582</v>
      </c>
      <c r="E6204" s="11" t="s">
        <v>6583</v>
      </c>
      <c r="F6204" s="7" t="s">
        <v>2091</v>
      </c>
      <c r="G6204" s="7" t="s">
        <v>2085</v>
      </c>
      <c r="H6204">
        <v>0.010420403047758</v>
      </c>
      <c r="I6204" t="s">
        <v>37</v>
      </c>
      <c r="K6204" s="47" t="s">
        <v>43</v>
      </c>
      <c r="L6204" s="47" t="s">
        <v>6587</v>
      </c>
      <c r="M6204" t="s">
        <v>39</v>
      </c>
      <c r="N6204" s="71"/>
      <c r="O6204" s="71"/>
      <c r="P6204" s="71"/>
      <c r="Q6204" s="71"/>
      <c r="R6204" s="29"/>
      <c r="S6204" s="29"/>
      <c r="T6204" s="29"/>
      <c r="U6204" s="71"/>
      <c r="V6204" s="29"/>
      <c r="W6204" s="60"/>
      <c r="Y6204" t="s">
        <v>40</v>
      </c>
      <c r="AA6204">
        <v>3322</v>
      </c>
      <c r="AB6204" t="b">
        <f>if((W6204=""),false,true)</f>
        <v>0</v>
      </c>
      <c r="AD6204" s="37"/>
    </row>
    <row r="6205" ht="14.25" customHeight="1">
      <c r="A6205" s="38">
        <v>1158</v>
      </c>
      <c r="B6205" s="46" t="s">
        <v>6586</v>
      </c>
      <c r="C6205" s="46" t="s">
        <v>2403</v>
      </c>
      <c r="D6205" s="11" t="s">
        <v>6582</v>
      </c>
      <c r="E6205" s="11" t="s">
        <v>6583</v>
      </c>
      <c r="F6205" s="7" t="s">
        <v>2092</v>
      </c>
      <c r="G6205" s="7" t="s">
        <v>2085</v>
      </c>
      <c r="H6205">
        <v>0.023872190587281</v>
      </c>
      <c r="I6205" t="s">
        <v>37</v>
      </c>
      <c r="K6205" s="47" t="s">
        <v>43</v>
      </c>
      <c r="L6205" s="47" t="s">
        <v>6587</v>
      </c>
      <c r="M6205" t="s">
        <v>39</v>
      </c>
      <c r="N6205" s="71"/>
      <c r="O6205" s="71"/>
      <c r="P6205" s="71"/>
      <c r="Q6205" s="71"/>
      <c r="R6205" s="29"/>
      <c r="S6205" s="29"/>
      <c r="T6205" s="29"/>
      <c r="U6205" s="71"/>
      <c r="V6205" s="29"/>
      <c r="W6205" s="60"/>
      <c r="Y6205" t="s">
        <v>40</v>
      </c>
      <c r="AA6205">
        <v>3322</v>
      </c>
      <c r="AB6205" t="b">
        <f>if((W6205=""),false,true)</f>
        <v>0</v>
      </c>
      <c r="AD6205" s="37"/>
    </row>
    <row r="6206" ht="14.25" customHeight="1">
      <c r="A6206" s="38">
        <v>1158</v>
      </c>
      <c r="B6206" s="46" t="s">
        <v>6586</v>
      </c>
      <c r="C6206" s="46" t="s">
        <v>2403</v>
      </c>
      <c r="D6206" s="11" t="s">
        <v>6582</v>
      </c>
      <c r="E6206" s="11" t="s">
        <v>6583</v>
      </c>
      <c r="F6206" s="7" t="s">
        <v>2093</v>
      </c>
      <c r="G6206" s="7" t="s">
        <v>2085</v>
      </c>
      <c r="H6206">
        <v>0.037333303637471</v>
      </c>
      <c r="I6206" t="s">
        <v>37</v>
      </c>
      <c r="K6206" s="47" t="s">
        <v>43</v>
      </c>
      <c r="L6206" s="47" t="s">
        <v>6587</v>
      </c>
      <c r="M6206" t="s">
        <v>39</v>
      </c>
      <c r="N6206" s="71"/>
      <c r="O6206" s="71"/>
      <c r="P6206" s="71"/>
      <c r="Q6206" s="71"/>
      <c r="R6206" s="29"/>
      <c r="S6206" s="29"/>
      <c r="T6206" s="29"/>
      <c r="U6206" s="71"/>
      <c r="V6206" s="29"/>
      <c r="W6206" s="60"/>
      <c r="Y6206" t="s">
        <v>40</v>
      </c>
      <c r="AA6206">
        <v>3322</v>
      </c>
      <c r="AB6206" t="b">
        <f>if((W6206=""),false,true)</f>
        <v>0</v>
      </c>
      <c r="AD6206" s="37"/>
    </row>
    <row r="6207" ht="14.25" customHeight="1">
      <c r="A6207" s="38">
        <v>1158</v>
      </c>
      <c r="B6207" s="46" t="s">
        <v>6586</v>
      </c>
      <c r="C6207" s="46" t="s">
        <v>2403</v>
      </c>
      <c r="D6207" s="11" t="s">
        <v>6582</v>
      </c>
      <c r="E6207" s="11" t="s">
        <v>6583</v>
      </c>
      <c r="F6207" s="7" t="s">
        <v>2094</v>
      </c>
      <c r="G6207" s="7" t="s">
        <v>2085</v>
      </c>
      <c r="H6207">
        <v>0.053292013578416</v>
      </c>
      <c r="I6207" t="s">
        <v>37</v>
      </c>
      <c r="K6207" s="47" t="s">
        <v>43</v>
      </c>
      <c r="L6207" s="47" t="s">
        <v>6587</v>
      </c>
      <c r="M6207" t="s">
        <v>39</v>
      </c>
      <c r="N6207" s="71"/>
      <c r="O6207" s="71"/>
      <c r="P6207" s="71"/>
      <c r="Q6207" s="71"/>
      <c r="R6207" s="29"/>
      <c r="S6207" s="29"/>
      <c r="T6207" s="29"/>
      <c r="U6207" s="71"/>
      <c r="V6207" s="29"/>
      <c r="W6207" s="60"/>
      <c r="Y6207" t="s">
        <v>40</v>
      </c>
      <c r="AA6207">
        <v>3322</v>
      </c>
      <c r="AB6207" t="b">
        <f>if((W6207=""),false,true)</f>
        <v>0</v>
      </c>
      <c r="AD6207" s="37"/>
    </row>
    <row r="6208" ht="14.25" customHeight="1">
      <c r="A6208" s="38">
        <v>1158</v>
      </c>
      <c r="B6208" s="46" t="s">
        <v>6586</v>
      </c>
      <c r="C6208" s="46" t="s">
        <v>2403</v>
      </c>
      <c r="D6208" s="11" t="s">
        <v>6582</v>
      </c>
      <c r="E6208" s="11" t="s">
        <v>6583</v>
      </c>
      <c r="F6208" s="7" t="s">
        <v>48</v>
      </c>
      <c r="G6208" s="7" t="s">
        <v>49</v>
      </c>
      <c r="H6208">
        <v>0.000127901773673</v>
      </c>
      <c r="I6208" t="s">
        <v>37</v>
      </c>
      <c r="K6208" s="47" t="s">
        <v>43</v>
      </c>
      <c r="L6208" s="47" t="s">
        <v>6587</v>
      </c>
      <c r="M6208" t="s">
        <v>39</v>
      </c>
      <c r="N6208" s="71"/>
      <c r="O6208" s="71"/>
      <c r="P6208" s="71"/>
      <c r="Q6208" s="71"/>
      <c r="R6208" s="29"/>
      <c r="S6208" s="29"/>
      <c r="T6208" s="29"/>
      <c r="U6208" s="71"/>
      <c r="V6208" s="29"/>
      <c r="W6208" s="60"/>
      <c r="Y6208" t="s">
        <v>40</v>
      </c>
      <c r="AA6208">
        <v>3322</v>
      </c>
      <c r="AB6208" t="b">
        <f>if((W6208=""),false,true)</f>
        <v>0</v>
      </c>
      <c r="AD6208" s="37"/>
    </row>
    <row r="6209" ht="14.25" customHeight="1">
      <c r="A6209" s="38">
        <v>1283</v>
      </c>
      <c r="B6209" s="46" t="s">
        <v>31</v>
      </c>
      <c r="C6209" s="46" t="s">
        <v>32</v>
      </c>
      <c r="D6209" s="46" t="s">
        <v>6582</v>
      </c>
      <c r="E6209" s="46" t="s">
        <v>6583</v>
      </c>
      <c r="F6209" t="s">
        <v>35</v>
      </c>
      <c r="G6209" s="46" t="s">
        <v>36</v>
      </c>
      <c r="H6209">
        <v>0.0081283052</v>
      </c>
      <c r="I6209" t="s">
        <v>37</v>
      </c>
      <c r="L6209" t="s">
        <v>38</v>
      </c>
      <c r="M6209" t="s">
        <v>39</v>
      </c>
      <c r="N6209" s="40"/>
      <c r="O6209" s="40"/>
      <c r="P6209" s="40"/>
      <c r="Q6209" s="40"/>
      <c r="R6209" s="39"/>
      <c r="S6209" s="39"/>
      <c r="T6209" s="39"/>
      <c r="U6209" s="40"/>
      <c r="V6209" s="39"/>
      <c r="W6209" s="69"/>
      <c r="Y6209" t="s">
        <v>40</v>
      </c>
      <c r="AA6209">
        <v>3322</v>
      </c>
      <c r="AB6209" s="46" t="b">
        <f>if((W6209=""),false,true)</f>
        <v>0</v>
      </c>
      <c r="AD6209" s="8"/>
    </row>
    <row r="6210" ht="14.25" customHeight="1">
      <c r="A6210" s="38">
        <v>1287</v>
      </c>
      <c r="B6210" s="46" t="s">
        <v>53</v>
      </c>
      <c r="C6210" s="46" t="s">
        <v>45</v>
      </c>
      <c r="D6210" s="7" t="s">
        <v>6582</v>
      </c>
      <c r="E6210" s="7" t="s">
        <v>6583</v>
      </c>
      <c r="F6210" t="s">
        <v>48</v>
      </c>
      <c r="G6210" s="46" t="s">
        <v>49</v>
      </c>
      <c r="H6210">
        <v>0.000218776162</v>
      </c>
      <c r="I6210" t="s">
        <v>37</v>
      </c>
      <c r="L6210" t="s">
        <v>50</v>
      </c>
      <c r="M6210" t="s">
        <v>39</v>
      </c>
      <c r="N6210" s="40"/>
      <c r="O6210" s="40"/>
      <c r="P6210" s="40"/>
      <c r="Q6210" s="40"/>
      <c r="R6210" s="39"/>
      <c r="S6210" s="39"/>
      <c r="T6210" s="39"/>
      <c r="U6210" s="40"/>
      <c r="V6210" s="39"/>
      <c r="W6210" s="69"/>
      <c r="Y6210" t="s">
        <v>40</v>
      </c>
      <c r="AA6210">
        <v>3322</v>
      </c>
      <c r="AB6210" s="46" t="b">
        <v>0</v>
      </c>
      <c r="AD6210" s="8"/>
    </row>
    <row r="6211" ht="14.25" customHeight="1">
      <c r="A6211" s="38">
        <v>1287</v>
      </c>
      <c r="B6211" s="46" t="s">
        <v>44</v>
      </c>
      <c r="C6211" s="46" t="s">
        <v>45</v>
      </c>
      <c r="D6211" s="7" t="s">
        <v>6582</v>
      </c>
      <c r="E6211" s="7" t="s">
        <v>6583</v>
      </c>
      <c r="F6211" t="s">
        <v>48</v>
      </c>
      <c r="G6211" s="46" t="s">
        <v>49</v>
      </c>
      <c r="H6211">
        <v>0.000149623566</v>
      </c>
      <c r="I6211" t="s">
        <v>37</v>
      </c>
      <c r="L6211" t="s">
        <v>50</v>
      </c>
      <c r="M6211" t="s">
        <v>39</v>
      </c>
      <c r="N6211" s="40"/>
      <c r="O6211" s="40"/>
      <c r="P6211" s="40"/>
      <c r="Q6211" s="40"/>
      <c r="R6211" s="39"/>
      <c r="S6211" s="39"/>
      <c r="T6211" s="39"/>
      <c r="U6211" s="40"/>
      <c r="V6211" s="39"/>
      <c r="W6211" s="69"/>
      <c r="Y6211" t="s">
        <v>40</v>
      </c>
      <c r="AA6211">
        <v>3322</v>
      </c>
      <c r="AB6211" s="46" t="b">
        <v>0</v>
      </c>
      <c r="AD6211" s="8"/>
    </row>
    <row r="6212" ht="14.25" customHeight="1">
      <c r="A6212" s="38">
        <v>1308</v>
      </c>
      <c r="B6212" s="46" t="s">
        <v>41</v>
      </c>
      <c r="C6212" s="46" t="s">
        <v>42</v>
      </c>
      <c r="D6212" s="46" t="s">
        <v>6582</v>
      </c>
      <c r="E6212" s="46" t="s">
        <v>6588</v>
      </c>
      <c r="F6212" t="s">
        <v>35</v>
      </c>
      <c r="G6212" s="12" t="s">
        <v>36</v>
      </c>
      <c r="H6212">
        <v>0.008128305161641</v>
      </c>
      <c r="I6212" t="s">
        <v>37</v>
      </c>
      <c r="K6212" s="47" t="s">
        <v>43</v>
      </c>
      <c r="L6212" s="47" t="str">
        <f>((I6212&amp;A6212)&amp;"-")&amp;B6212</f>
        <v>REF1308-Abraham M.H. and Acree Jr. W.E. The solubility of liquid and solid compounds in dry octan-1-ol. Chemosphere (2013)</v>
      </c>
      <c r="M6212" t="s">
        <v>39</v>
      </c>
      <c r="N6212" s="71"/>
      <c r="O6212" s="71"/>
      <c r="P6212" s="71"/>
      <c r="Q6212" s="71"/>
      <c r="R6212" s="29"/>
      <c r="S6212" s="29"/>
      <c r="T6212" s="29"/>
      <c r="U6212" s="71"/>
      <c r="V6212" s="29"/>
      <c r="W6212" s="60"/>
      <c r="Y6212" t="s">
        <v>40</v>
      </c>
      <c r="AA6212">
        <v>3322</v>
      </c>
      <c r="AB6212" t="b">
        <f>if((W6212=""),false,true)</f>
        <v>0</v>
      </c>
      <c r="AD6212" s="37"/>
    </row>
    <row r="6213" ht="14.25" customHeight="1">
      <c r="A6213" s="38">
        <v>1067</v>
      </c>
      <c r="B6213" s="46" t="s">
        <v>6584</v>
      </c>
      <c r="C6213" s="46" t="s">
        <v>1115</v>
      </c>
      <c r="D6213" s="11" t="s">
        <v>6589</v>
      </c>
      <c r="E6213" s="11" t="s">
        <v>6583</v>
      </c>
      <c r="F6213" s="7" t="s">
        <v>429</v>
      </c>
      <c r="G6213" s="7" t="s">
        <v>590</v>
      </c>
      <c r="H6213">
        <v>0.006802823927799</v>
      </c>
      <c r="I6213" t="s">
        <v>37</v>
      </c>
      <c r="K6213" s="47"/>
      <c r="L6213" s="47" t="s">
        <v>6585</v>
      </c>
      <c r="M6213" t="s">
        <v>39</v>
      </c>
      <c r="N6213" s="71"/>
      <c r="O6213" s="71"/>
      <c r="P6213" s="71"/>
      <c r="Q6213" s="71"/>
      <c r="R6213" s="29"/>
      <c r="S6213" s="29"/>
      <c r="T6213" s="29"/>
      <c r="U6213" s="71"/>
      <c r="V6213" s="29"/>
      <c r="W6213" s="60"/>
      <c r="Y6213" t="s">
        <v>40</v>
      </c>
      <c r="AA6213">
        <v>3322</v>
      </c>
      <c r="AB6213" t="b">
        <f>if((W6213=""),false,true)</f>
        <v>0</v>
      </c>
      <c r="AD6213" s="37"/>
    </row>
    <row r="6214" ht="14.25" customHeight="1">
      <c r="A6214" s="38">
        <v>1287</v>
      </c>
      <c r="B6214" s="46" t="s">
        <v>53</v>
      </c>
      <c r="C6214" s="46" t="s">
        <v>45</v>
      </c>
      <c r="D6214" s="46" t="s">
        <v>6590</v>
      </c>
      <c r="E6214" s="46" t="s">
        <v>6591</v>
      </c>
      <c r="F6214" t="s">
        <v>48</v>
      </c>
      <c r="G6214" s="46" t="s">
        <v>49</v>
      </c>
      <c r="H6214">
        <v>0.069183097092</v>
      </c>
      <c r="I6214" t="s">
        <v>37</v>
      </c>
      <c r="L6214" t="s">
        <v>50</v>
      </c>
      <c r="M6214" t="s">
        <v>39</v>
      </c>
      <c r="N6214" s="40"/>
      <c r="O6214" s="40"/>
      <c r="P6214" s="40"/>
      <c r="Q6214" s="40"/>
      <c r="R6214" s="39"/>
      <c r="S6214" s="39"/>
      <c r="T6214" s="39"/>
      <c r="U6214" s="40"/>
      <c r="V6214" s="39"/>
      <c r="W6214" s="69"/>
      <c r="Y6214" t="s">
        <v>40</v>
      </c>
      <c r="AA6214">
        <v>361</v>
      </c>
      <c r="AB6214" s="46" t="b">
        <v>0</v>
      </c>
      <c r="AD6214" s="8"/>
    </row>
    <row r="6215" ht="14.25" customHeight="1">
      <c r="A6215" s="38">
        <v>1287</v>
      </c>
      <c r="B6215" s="46" t="s">
        <v>53</v>
      </c>
      <c r="C6215" s="46" t="s">
        <v>45</v>
      </c>
      <c r="D6215" s="46" t="s">
        <v>6592</v>
      </c>
      <c r="E6215" s="46" t="s">
        <v>6593</v>
      </c>
      <c r="F6215" t="s">
        <v>48</v>
      </c>
      <c r="G6215" s="46" t="s">
        <v>49</v>
      </c>
      <c r="H6215">
        <v>11.748975549395</v>
      </c>
      <c r="I6215" t="s">
        <v>37</v>
      </c>
      <c r="L6215" t="s">
        <v>50</v>
      </c>
      <c r="M6215" t="s">
        <v>39</v>
      </c>
      <c r="N6215" s="40"/>
      <c r="O6215" s="40"/>
      <c r="P6215" s="40"/>
      <c r="Q6215" s="40"/>
      <c r="R6215" s="39"/>
      <c r="S6215" s="39"/>
      <c r="T6215" s="39"/>
      <c r="U6215" s="40"/>
      <c r="V6215" s="39"/>
      <c r="W6215" s="69"/>
      <c r="Y6215" t="s">
        <v>294</v>
      </c>
      <c r="AA6215">
        <v>7029</v>
      </c>
      <c r="AB6215" s="46" t="b">
        <v>0</v>
      </c>
      <c r="AD6215" s="8"/>
    </row>
    <row r="6216" ht="14.25" customHeight="1">
      <c r="A6216" s="38">
        <v>1287</v>
      </c>
      <c r="B6216" s="46" t="s">
        <v>44</v>
      </c>
      <c r="C6216" s="46" t="s">
        <v>45</v>
      </c>
      <c r="D6216" s="46" t="s">
        <v>6594</v>
      </c>
      <c r="E6216" s="46" t="s">
        <v>6595</v>
      </c>
      <c r="F6216" t="s">
        <v>48</v>
      </c>
      <c r="G6216" s="46" t="s">
        <v>49</v>
      </c>
      <c r="H6216">
        <v>0.053088444423</v>
      </c>
      <c r="I6216" t="s">
        <v>37</v>
      </c>
      <c r="L6216" t="s">
        <v>50</v>
      </c>
      <c r="M6216" t="s">
        <v>39</v>
      </c>
      <c r="N6216" s="40"/>
      <c r="O6216" s="40"/>
      <c r="P6216" s="40"/>
      <c r="Q6216" s="40"/>
      <c r="R6216" s="39"/>
      <c r="S6216" s="39"/>
      <c r="T6216" s="39"/>
      <c r="U6216" s="40"/>
      <c r="V6216" s="39"/>
      <c r="W6216" s="69"/>
      <c r="Y6216" t="s">
        <v>40</v>
      </c>
      <c r="AA6216">
        <v>547547</v>
      </c>
      <c r="AB6216" s="46" t="b">
        <v>0</v>
      </c>
      <c r="AD6216" s="8"/>
    </row>
    <row r="6217" ht="14.25" customHeight="1">
      <c r="A6217" s="38">
        <v>997</v>
      </c>
      <c r="B6217" s="44" t="s">
        <v>638</v>
      </c>
      <c r="C6217" s="46" t="s">
        <v>639</v>
      </c>
      <c r="D6217" s="46" t="s">
        <v>6596</v>
      </c>
      <c r="E6217" s="46" t="s">
        <v>2618</v>
      </c>
      <c r="F6217" s="5" t="s">
        <v>35</v>
      </c>
      <c r="G6217" s="5" t="s">
        <v>36</v>
      </c>
      <c r="H6217" s="65">
        <v>0.741310241</v>
      </c>
      <c r="I6217" t="s">
        <v>37</v>
      </c>
      <c r="K6217" s="47"/>
      <c r="L6217" s="47" t="str">
        <f>((I6217&amp;A6217)&amp;"-")&amp;B6217</f>
        <v>REF997-Kia Sepassi and Samuel H. Yalkowsky. Solubility Prediction in Octanol: A Technical Note. AAPS PharmSciTech 2006; 7 (1) Article 26</v>
      </c>
      <c r="M6217" t="s">
        <v>583</v>
      </c>
      <c r="N6217" s="71"/>
      <c r="O6217" s="71"/>
      <c r="P6217" s="71"/>
      <c r="Q6217" s="71"/>
      <c r="R6217" s="29"/>
      <c r="S6217" s="29"/>
      <c r="T6217" s="29"/>
      <c r="U6217" s="71"/>
      <c r="V6217" s="29"/>
      <c r="W6217" s="60"/>
      <c r="Y6217" t="s">
        <v>40</v>
      </c>
      <c r="AA6217">
        <v>3350</v>
      </c>
      <c r="AB6217" t="b">
        <f>if((W6217=""),false,true)</f>
        <v>0</v>
      </c>
      <c r="AD6217" s="37"/>
    </row>
    <row r="6218" ht="14.25" customHeight="1">
      <c r="A6218" s="38">
        <v>1283</v>
      </c>
      <c r="B6218" s="46" t="s">
        <v>31</v>
      </c>
      <c r="C6218" s="46" t="s">
        <v>32</v>
      </c>
      <c r="D6218" s="46" t="s">
        <v>6596</v>
      </c>
      <c r="E6218" s="46" t="s">
        <v>2618</v>
      </c>
      <c r="F6218" t="s">
        <v>35</v>
      </c>
      <c r="G6218" s="46" t="s">
        <v>36</v>
      </c>
      <c r="H6218">
        <v>0.7413102413</v>
      </c>
      <c r="I6218" t="s">
        <v>37</v>
      </c>
      <c r="L6218" t="s">
        <v>38</v>
      </c>
      <c r="M6218" t="s">
        <v>39</v>
      </c>
      <c r="N6218" s="40"/>
      <c r="O6218" s="40"/>
      <c r="P6218" s="40"/>
      <c r="Q6218" s="40"/>
      <c r="R6218" s="39"/>
      <c r="S6218" s="39"/>
      <c r="T6218" s="39"/>
      <c r="U6218" s="40"/>
      <c r="V6218" s="39"/>
      <c r="W6218" s="69"/>
      <c r="Y6218" t="s">
        <v>40</v>
      </c>
      <c r="AA6218">
        <v>3350</v>
      </c>
      <c r="AB6218" s="46" t="b">
        <f>if((W6218=""),false,true)</f>
        <v>0</v>
      </c>
      <c r="AD6218" s="8"/>
    </row>
    <row r="6219" ht="14.25" customHeight="1">
      <c r="A6219" s="38">
        <v>1308</v>
      </c>
      <c r="B6219" s="46" t="s">
        <v>41</v>
      </c>
      <c r="C6219" s="46" t="s">
        <v>42</v>
      </c>
      <c r="D6219" s="46" t="s">
        <v>6596</v>
      </c>
      <c r="E6219" s="46" t="s">
        <v>2618</v>
      </c>
      <c r="F6219" t="s">
        <v>35</v>
      </c>
      <c r="G6219" s="12" t="s">
        <v>36</v>
      </c>
      <c r="H6219">
        <v>0.741310241300918</v>
      </c>
      <c r="I6219" t="s">
        <v>37</v>
      </c>
      <c r="K6219" s="47" t="s">
        <v>43</v>
      </c>
      <c r="L6219" s="47" t="str">
        <f>((I6219&amp;A6219)&amp;"-")&amp;B6219</f>
        <v>REF1308-Abraham M.H. and Acree Jr. W.E. The solubility of liquid and solid compounds in dry octan-1-ol. Chemosphere (2013)</v>
      </c>
      <c r="M6219" t="s">
        <v>39</v>
      </c>
      <c r="N6219" s="71"/>
      <c r="O6219" s="71"/>
      <c r="P6219" s="71"/>
      <c r="Q6219" s="71"/>
      <c r="R6219" s="29"/>
      <c r="S6219" s="29"/>
      <c r="T6219" s="29"/>
      <c r="U6219" s="71"/>
      <c r="V6219" s="29"/>
      <c r="W6219" s="60"/>
      <c r="Y6219" t="s">
        <v>40</v>
      </c>
      <c r="AA6219">
        <v>3350</v>
      </c>
      <c r="AB6219" t="b">
        <f>if((W6219=""),false,true)</f>
        <v>0</v>
      </c>
      <c r="AD6219" s="37"/>
    </row>
    <row r="6220" ht="14.25" customHeight="1">
      <c r="A6220" s="38">
        <v>1308</v>
      </c>
      <c r="B6220" s="46" t="s">
        <v>41</v>
      </c>
      <c r="C6220" s="46" t="s">
        <v>42</v>
      </c>
      <c r="D6220" s="46" t="s">
        <v>6596</v>
      </c>
      <c r="E6220" s="46" t="s">
        <v>2618</v>
      </c>
      <c r="F6220" t="s">
        <v>35</v>
      </c>
      <c r="G6220" s="12" t="s">
        <v>36</v>
      </c>
      <c r="H6220">
        <v>0.741310241300918</v>
      </c>
      <c r="I6220" t="s">
        <v>37</v>
      </c>
      <c r="K6220" s="47" t="s">
        <v>43</v>
      </c>
      <c r="L6220" s="47" t="str">
        <f>((I6220&amp;A6220)&amp;"-")&amp;B6220</f>
        <v>REF1308-Abraham M.H. and Acree Jr. W.E. The solubility of liquid and solid compounds in dry octan-1-ol. Chemosphere (2013)</v>
      </c>
      <c r="M6220" t="s">
        <v>39</v>
      </c>
      <c r="N6220" s="71"/>
      <c r="O6220" s="71"/>
      <c r="P6220" s="71"/>
      <c r="Q6220" s="71"/>
      <c r="R6220" s="29"/>
      <c r="S6220" s="29"/>
      <c r="T6220" s="29"/>
      <c r="U6220" s="71"/>
      <c r="V6220" s="29"/>
      <c r="W6220" s="60"/>
      <c r="Y6220" t="s">
        <v>40</v>
      </c>
      <c r="AA6220">
        <v>3350</v>
      </c>
      <c r="AB6220" t="b">
        <f>if((W6220=""),false,true)</f>
        <v>0</v>
      </c>
      <c r="AD6220" s="37"/>
    </row>
    <row r="6221" ht="14.25" customHeight="1">
      <c r="A6221" s="38">
        <v>1287</v>
      </c>
      <c r="B6221" s="46" t="s">
        <v>53</v>
      </c>
      <c r="C6221" s="46" t="s">
        <v>45</v>
      </c>
      <c r="D6221" s="46" t="s">
        <v>6597</v>
      </c>
      <c r="E6221" s="46" t="s">
        <v>6598</v>
      </c>
      <c r="F6221" t="s">
        <v>48</v>
      </c>
      <c r="G6221" s="46" t="s">
        <v>49</v>
      </c>
      <c r="H6221">
        <v>0.001174897555</v>
      </c>
      <c r="I6221" t="s">
        <v>37</v>
      </c>
      <c r="L6221" t="s">
        <v>50</v>
      </c>
      <c r="M6221" t="s">
        <v>39</v>
      </c>
      <c r="N6221" s="40"/>
      <c r="O6221" s="40"/>
      <c r="P6221" s="40"/>
      <c r="Q6221" s="40"/>
      <c r="R6221" s="39"/>
      <c r="S6221" s="39"/>
      <c r="T6221" s="39"/>
      <c r="U6221" s="40"/>
      <c r="V6221" s="39"/>
      <c r="W6221" s="69"/>
      <c r="Y6221" t="s">
        <v>40</v>
      </c>
      <c r="AA6221">
        <v>4444955</v>
      </c>
      <c r="AB6221" s="46" t="b">
        <v>0</v>
      </c>
      <c r="AD6221" s="8"/>
    </row>
    <row r="6222" ht="14.25" customHeight="1">
      <c r="A6222" s="38">
        <v>1287</v>
      </c>
      <c r="B6222" s="46" t="s">
        <v>53</v>
      </c>
      <c r="C6222" s="46" t="s">
        <v>45</v>
      </c>
      <c r="D6222" s="46" t="s">
        <v>6599</v>
      </c>
      <c r="E6222" s="46" t="s">
        <v>6600</v>
      </c>
      <c r="F6222" t="s">
        <v>48</v>
      </c>
      <c r="G6222" s="46" t="s">
        <v>49</v>
      </c>
      <c r="H6222">
        <v>0.014454397707</v>
      </c>
      <c r="I6222" t="s">
        <v>37</v>
      </c>
      <c r="L6222" t="s">
        <v>50</v>
      </c>
      <c r="M6222" t="s">
        <v>39</v>
      </c>
      <c r="N6222" s="40"/>
      <c r="O6222" s="40"/>
      <c r="P6222" s="40"/>
      <c r="Q6222" s="40"/>
      <c r="R6222" s="39"/>
      <c r="S6222" s="39"/>
      <c r="T6222" s="39"/>
      <c r="U6222" s="40"/>
      <c r="V6222" s="39"/>
      <c r="W6222" s="69"/>
      <c r="Y6222" t="s">
        <v>40</v>
      </c>
      <c r="AA6222">
        <v>455898</v>
      </c>
      <c r="AB6222" s="46" t="b">
        <v>0</v>
      </c>
      <c r="AD6222" s="8"/>
    </row>
    <row r="6223" ht="14.25" customHeight="1">
      <c r="A6223" s="38">
        <v>1049</v>
      </c>
      <c r="B6223" s="46" t="s">
        <v>922</v>
      </c>
      <c r="C6223" s="46" t="s">
        <v>923</v>
      </c>
      <c r="D6223" s="11" t="s">
        <v>6601</v>
      </c>
      <c r="E6223" s="46" t="s">
        <v>6602</v>
      </c>
      <c r="F6223" s="7" t="s">
        <v>924</v>
      </c>
      <c r="G6223" s="7" t="s">
        <v>925</v>
      </c>
      <c r="H6223">
        <v>0.043853069777499</v>
      </c>
      <c r="I6223" t="s">
        <v>37</v>
      </c>
      <c r="K6223" s="47" t="s">
        <v>43</v>
      </c>
      <c r="L6223" s="47" t="s">
        <v>926</v>
      </c>
      <c r="M6223" t="s">
        <v>39</v>
      </c>
      <c r="N6223" s="71"/>
      <c r="O6223" s="71"/>
      <c r="P6223" s="71"/>
      <c r="Q6223" s="71"/>
      <c r="R6223" s="29"/>
      <c r="S6223" s="29"/>
      <c r="T6223" s="29"/>
      <c r="U6223" s="71"/>
      <c r="V6223" s="29"/>
      <c r="W6223" s="60"/>
      <c r="Y6223" t="s">
        <v>40</v>
      </c>
      <c r="AA6223" s="21">
        <v>3355</v>
      </c>
      <c r="AB6223" t="b">
        <f>if((W6223=""),false,true)</f>
        <v>0</v>
      </c>
      <c r="AD6223" s="37"/>
    </row>
    <row r="6224" ht="14.25" customHeight="1">
      <c r="A6224" s="38">
        <v>1049</v>
      </c>
      <c r="B6224" s="46" t="s">
        <v>922</v>
      </c>
      <c r="C6224" s="46" t="s">
        <v>923</v>
      </c>
      <c r="D6224" s="11" t="s">
        <v>6601</v>
      </c>
      <c r="E6224" s="11" t="s">
        <v>6602</v>
      </c>
      <c r="F6224" s="7" t="s">
        <v>927</v>
      </c>
      <c r="G6224" s="7" t="s">
        <v>928</v>
      </c>
      <c r="H6224">
        <v>0.000796159350417</v>
      </c>
      <c r="I6224" t="s">
        <v>37</v>
      </c>
      <c r="K6224" s="47" t="s">
        <v>43</v>
      </c>
      <c r="L6224" s="47" t="s">
        <v>926</v>
      </c>
      <c r="M6224" t="s">
        <v>39</v>
      </c>
      <c r="N6224" s="71"/>
      <c r="O6224" s="71"/>
      <c r="P6224" s="71"/>
      <c r="Q6224" s="71"/>
      <c r="R6224" s="29"/>
      <c r="S6224" s="29"/>
      <c r="T6224" s="29"/>
      <c r="U6224" s="71"/>
      <c r="V6224" s="29"/>
      <c r="W6224" s="60"/>
      <c r="Y6224" t="s">
        <v>40</v>
      </c>
      <c r="AA6224">
        <v>3355</v>
      </c>
      <c r="AB6224" t="b">
        <f>if((W6224=""),false,true)</f>
        <v>0</v>
      </c>
      <c r="AD6224" s="37"/>
    </row>
    <row r="6225" ht="14.25" customHeight="1">
      <c r="A6225" s="38">
        <v>1049</v>
      </c>
      <c r="B6225" s="46" t="s">
        <v>922</v>
      </c>
      <c r="C6225" s="46" t="s">
        <v>923</v>
      </c>
      <c r="D6225" s="11" t="s">
        <v>6601</v>
      </c>
      <c r="E6225" s="11" t="s">
        <v>6602</v>
      </c>
      <c r="F6225" s="7" t="s">
        <v>929</v>
      </c>
      <c r="G6225" s="7" t="s">
        <v>928</v>
      </c>
      <c r="H6225">
        <v>0.002133044913147</v>
      </c>
      <c r="I6225" t="s">
        <v>37</v>
      </c>
      <c r="K6225" s="47" t="s">
        <v>43</v>
      </c>
      <c r="L6225" s="47" t="s">
        <v>926</v>
      </c>
      <c r="M6225" t="s">
        <v>39</v>
      </c>
      <c r="N6225" s="71"/>
      <c r="O6225" s="71"/>
      <c r="P6225" s="71"/>
      <c r="Q6225" s="71"/>
      <c r="R6225" s="29"/>
      <c r="S6225" s="29"/>
      <c r="T6225" s="29"/>
      <c r="U6225" s="71"/>
      <c r="V6225" s="29"/>
      <c r="W6225" s="60"/>
      <c r="Y6225" t="s">
        <v>40</v>
      </c>
      <c r="AA6225">
        <v>3355</v>
      </c>
      <c r="AB6225" t="b">
        <f>if((W6225=""),false,true)</f>
        <v>0</v>
      </c>
      <c r="AD6225" s="37"/>
    </row>
    <row r="6226" ht="14.25" customHeight="1">
      <c r="A6226" s="38">
        <v>1049</v>
      </c>
      <c r="B6226" s="46" t="s">
        <v>922</v>
      </c>
      <c r="C6226" s="46" t="s">
        <v>923</v>
      </c>
      <c r="D6226" s="11" t="s">
        <v>6601</v>
      </c>
      <c r="E6226" s="11" t="s">
        <v>6602</v>
      </c>
      <c r="F6226" s="7" t="s">
        <v>930</v>
      </c>
      <c r="G6226" s="7" t="s">
        <v>928</v>
      </c>
      <c r="H6226">
        <v>0.018450154191795</v>
      </c>
      <c r="I6226" t="s">
        <v>37</v>
      </c>
      <c r="K6226" s="47" t="s">
        <v>43</v>
      </c>
      <c r="L6226" s="47" t="s">
        <v>926</v>
      </c>
      <c r="M6226" t="s">
        <v>39</v>
      </c>
      <c r="N6226" s="71"/>
      <c r="O6226" s="71"/>
      <c r="P6226" s="71"/>
      <c r="Q6226" s="71"/>
      <c r="R6226" s="29"/>
      <c r="S6226" s="29"/>
      <c r="T6226" s="29"/>
      <c r="U6226" s="71"/>
      <c r="V6226" s="29"/>
      <c r="W6226" s="60"/>
      <c r="Y6226" t="s">
        <v>40</v>
      </c>
      <c r="AA6226">
        <v>3355</v>
      </c>
      <c r="AB6226" t="b">
        <f>if((W6226=""),false,true)</f>
        <v>0</v>
      </c>
      <c r="AD6226" s="37"/>
    </row>
    <row r="6227" ht="14.25" customHeight="1">
      <c r="A6227" s="38">
        <v>1049</v>
      </c>
      <c r="B6227" s="46" t="s">
        <v>922</v>
      </c>
      <c r="C6227" s="46" t="s">
        <v>923</v>
      </c>
      <c r="D6227" s="11" t="s">
        <v>6601</v>
      </c>
      <c r="E6227" s="11" t="s">
        <v>6602</v>
      </c>
      <c r="F6227" s="11" t="s">
        <v>48</v>
      </c>
      <c r="G6227" s="11" t="s">
        <v>49</v>
      </c>
      <c r="H6227">
        <v>0.000029040226545</v>
      </c>
      <c r="I6227" t="s">
        <v>37</v>
      </c>
      <c r="K6227" s="47" t="s">
        <v>43</v>
      </c>
      <c r="L6227" s="47" t="s">
        <v>926</v>
      </c>
      <c r="M6227" t="s">
        <v>39</v>
      </c>
      <c r="N6227" s="71"/>
      <c r="O6227" s="71"/>
      <c r="P6227" s="71"/>
      <c r="Q6227" s="71"/>
      <c r="R6227" s="29"/>
      <c r="S6227" s="29"/>
      <c r="T6227" s="29"/>
      <c r="U6227" s="71"/>
      <c r="V6227" s="29"/>
      <c r="W6227" s="60"/>
      <c r="Y6227" t="s">
        <v>40</v>
      </c>
      <c r="AA6227">
        <v>3355</v>
      </c>
      <c r="AB6227" t="b">
        <f>if((W6227=""),false,true)</f>
        <v>0</v>
      </c>
      <c r="AD6227" s="37"/>
    </row>
    <row r="6228" ht="14.25" customHeight="1">
      <c r="A6228" s="38">
        <v>1287</v>
      </c>
      <c r="B6228" s="46" t="s">
        <v>53</v>
      </c>
      <c r="C6228" s="46" t="s">
        <v>45</v>
      </c>
      <c r="D6228" s="11" t="s">
        <v>6601</v>
      </c>
      <c r="E6228" s="46" t="s">
        <v>6602</v>
      </c>
      <c r="F6228" t="s">
        <v>48</v>
      </c>
      <c r="G6228" s="46" t="s">
        <v>49</v>
      </c>
      <c r="H6228">
        <v>0.000026915348</v>
      </c>
      <c r="I6228" t="s">
        <v>37</v>
      </c>
      <c r="L6228" t="s">
        <v>50</v>
      </c>
      <c r="M6228" t="s">
        <v>39</v>
      </c>
      <c r="N6228" s="40"/>
      <c r="O6228" s="40"/>
      <c r="P6228" s="40"/>
      <c r="Q6228" s="40"/>
      <c r="R6228" s="39"/>
      <c r="S6228" s="39"/>
      <c r="T6228" s="39"/>
      <c r="U6228" s="40"/>
      <c r="V6228" s="39"/>
      <c r="W6228" s="69"/>
      <c r="Y6228" t="s">
        <v>40</v>
      </c>
      <c r="AA6228">
        <v>3355</v>
      </c>
      <c r="AB6228" s="46" t="b">
        <v>0</v>
      </c>
      <c r="AD6228" s="8"/>
    </row>
    <row r="6229" ht="14.25" customHeight="1">
      <c r="A6229" s="38">
        <v>1287</v>
      </c>
      <c r="B6229" s="46" t="s">
        <v>653</v>
      </c>
      <c r="C6229" s="46" t="s">
        <v>45</v>
      </c>
      <c r="D6229" s="46" t="s">
        <v>6603</v>
      </c>
      <c r="E6229" s="46" t="s">
        <v>6604</v>
      </c>
      <c r="F6229" t="s">
        <v>48</v>
      </c>
      <c r="G6229" s="46" t="s">
        <v>49</v>
      </c>
      <c r="H6229">
        <v>0.000003250125</v>
      </c>
      <c r="I6229" t="s">
        <v>37</v>
      </c>
      <c r="L6229" t="s">
        <v>50</v>
      </c>
      <c r="M6229" t="s">
        <v>39</v>
      </c>
      <c r="N6229" s="40"/>
      <c r="O6229" s="40"/>
      <c r="P6229" s="40"/>
      <c r="Q6229" s="40"/>
      <c r="R6229" s="39"/>
      <c r="S6229" s="39"/>
      <c r="T6229" s="39"/>
      <c r="U6229" s="40"/>
      <c r="V6229" s="39"/>
      <c r="W6229" s="69"/>
      <c r="Y6229" t="s">
        <v>40</v>
      </c>
      <c r="AA6229">
        <v>3359</v>
      </c>
      <c r="AB6229" s="46" t="b">
        <v>0</v>
      </c>
      <c r="AD6229" s="8"/>
    </row>
    <row r="6230" ht="14.25" customHeight="1">
      <c r="A6230" s="38">
        <v>1287</v>
      </c>
      <c r="B6230" s="46" t="s">
        <v>53</v>
      </c>
      <c r="C6230" s="46" t="s">
        <v>45</v>
      </c>
      <c r="D6230" s="46" t="s">
        <v>6605</v>
      </c>
      <c r="E6230" s="46" t="s">
        <v>6606</v>
      </c>
      <c r="F6230" t="s">
        <v>48</v>
      </c>
      <c r="G6230" s="46" t="s">
        <v>49</v>
      </c>
      <c r="H6230">
        <v>0.281838293126</v>
      </c>
      <c r="I6230" t="s">
        <v>37</v>
      </c>
      <c r="L6230" t="s">
        <v>50</v>
      </c>
      <c r="M6230" t="s">
        <v>39</v>
      </c>
      <c r="N6230" s="40"/>
      <c r="O6230" s="40"/>
      <c r="P6230" s="40"/>
      <c r="Q6230" s="40"/>
      <c r="R6230" s="39"/>
      <c r="S6230" s="39"/>
      <c r="T6230" s="39"/>
      <c r="U6230" s="40"/>
      <c r="V6230" s="39"/>
      <c r="W6230" s="69"/>
      <c r="Y6230" t="s">
        <v>40</v>
      </c>
      <c r="AA6230">
        <v>5746</v>
      </c>
      <c r="AB6230" s="46" t="b">
        <v>0</v>
      </c>
      <c r="AD6230" s="8"/>
    </row>
    <row r="6231" ht="14.25" customHeight="1">
      <c r="A6231" s="38">
        <v>1287</v>
      </c>
      <c r="B6231" s="46" t="s">
        <v>53</v>
      </c>
      <c r="C6231" s="46" t="s">
        <v>45</v>
      </c>
      <c r="D6231" s="46" t="s">
        <v>6607</v>
      </c>
      <c r="E6231" s="46" t="s">
        <v>6608</v>
      </c>
      <c r="F6231" t="s">
        <v>48</v>
      </c>
      <c r="G6231" s="46" t="s">
        <v>49</v>
      </c>
      <c r="H6231">
        <v>10</v>
      </c>
      <c r="I6231" t="s">
        <v>37</v>
      </c>
      <c r="L6231" t="s">
        <v>50</v>
      </c>
      <c r="M6231" t="s">
        <v>39</v>
      </c>
      <c r="N6231" s="40"/>
      <c r="O6231" s="40"/>
      <c r="P6231" s="40"/>
      <c r="Q6231" s="40"/>
      <c r="R6231" s="39"/>
      <c r="S6231" s="39"/>
      <c r="T6231" s="39"/>
      <c r="U6231" s="40"/>
      <c r="V6231" s="39"/>
      <c r="W6231" s="69"/>
      <c r="Y6231" t="s">
        <v>40</v>
      </c>
      <c r="AA6231">
        <v>723</v>
      </c>
      <c r="AB6231" s="46" t="b">
        <v>0</v>
      </c>
      <c r="AD6231" s="8"/>
    </row>
    <row r="6232" ht="14.25" customHeight="1">
      <c r="A6232" s="38">
        <v>1287</v>
      </c>
      <c r="B6232" s="46" t="s">
        <v>53</v>
      </c>
      <c r="C6232" s="46" t="s">
        <v>45</v>
      </c>
      <c r="D6232" s="46" t="s">
        <v>6609</v>
      </c>
      <c r="E6232" s="46" t="s">
        <v>6610</v>
      </c>
      <c r="F6232" t="s">
        <v>48</v>
      </c>
      <c r="G6232" s="46" t="s">
        <v>49</v>
      </c>
      <c r="H6232">
        <v>0.000181970086</v>
      </c>
      <c r="I6232" t="s">
        <v>37</v>
      </c>
      <c r="L6232" t="s">
        <v>50</v>
      </c>
      <c r="M6232" t="s">
        <v>39</v>
      </c>
      <c r="N6232" s="40"/>
      <c r="O6232" s="40"/>
      <c r="P6232" s="40"/>
      <c r="Q6232" s="40"/>
      <c r="R6232" s="39"/>
      <c r="S6232" s="39"/>
      <c r="T6232" s="39"/>
      <c r="U6232" s="40"/>
      <c r="V6232" s="39"/>
      <c r="W6232" s="69"/>
      <c r="Y6232" t="s">
        <v>40</v>
      </c>
      <c r="AA6232">
        <v>10354</v>
      </c>
      <c r="AB6232" s="46" t="b">
        <v>0</v>
      </c>
      <c r="AD6232" s="8"/>
    </row>
    <row r="6233" ht="14.25" customHeight="1">
      <c r="A6233" s="38">
        <v>1287</v>
      </c>
      <c r="B6233" s="46" t="s">
        <v>53</v>
      </c>
      <c r="C6233" s="46" t="s">
        <v>45</v>
      </c>
      <c r="D6233" s="46" t="s">
        <v>5546</v>
      </c>
      <c r="E6233" s="46" t="s">
        <v>6611</v>
      </c>
      <c r="F6233" t="s">
        <v>48</v>
      </c>
      <c r="G6233" s="46" t="s">
        <v>49</v>
      </c>
      <c r="H6233">
        <v>13.182567385564</v>
      </c>
      <c r="I6233" t="s">
        <v>37</v>
      </c>
      <c r="L6233" t="s">
        <v>50</v>
      </c>
      <c r="M6233" t="s">
        <v>39</v>
      </c>
      <c r="N6233" s="40"/>
      <c r="O6233" s="40"/>
      <c r="P6233" s="40"/>
      <c r="Q6233" s="40"/>
      <c r="R6233" s="39"/>
      <c r="S6233" s="39"/>
      <c r="T6233" s="39"/>
      <c r="U6233" s="40"/>
      <c r="V6233" s="39"/>
      <c r="W6233" s="69"/>
      <c r="Y6233" t="s">
        <v>294</v>
      </c>
      <c r="AA6233">
        <v>733</v>
      </c>
      <c r="AB6233" s="46" t="b">
        <v>0</v>
      </c>
      <c r="AD6233" s="8"/>
    </row>
    <row r="6234" ht="14.25" customHeight="1">
      <c r="A6234" s="38">
        <v>1287</v>
      </c>
      <c r="B6234" s="46" t="s">
        <v>53</v>
      </c>
      <c r="C6234" s="46" t="s">
        <v>45</v>
      </c>
      <c r="D6234" s="46" t="s">
        <v>6612</v>
      </c>
      <c r="E6234" s="46" t="s">
        <v>6613</v>
      </c>
      <c r="F6234" t="s">
        <v>48</v>
      </c>
      <c r="G6234" s="46" t="s">
        <v>49</v>
      </c>
      <c r="H6234">
        <v>0.251188643151</v>
      </c>
      <c r="I6234" t="s">
        <v>37</v>
      </c>
      <c r="L6234" s="46" t="str">
        <f>((I6234&amp;A6234)&amp;"-")&amp;B6234</f>
        <v>REF1287-Wang 99 - S1</v>
      </c>
      <c r="M6234" t="s">
        <v>39</v>
      </c>
      <c r="N6234" s="40"/>
      <c r="O6234" s="40"/>
      <c r="P6234" s="40"/>
      <c r="Q6234" s="40"/>
      <c r="R6234" s="39"/>
      <c r="S6234" s="39"/>
      <c r="T6234" s="39"/>
      <c r="U6234" s="40"/>
      <c r="V6234" s="39"/>
      <c r="W6234" s="69"/>
      <c r="Y6234" t="s">
        <v>294</v>
      </c>
      <c r="AA6234">
        <v>13835706</v>
      </c>
      <c r="AB6234" s="46" t="b">
        <v>0</v>
      </c>
      <c r="AD6234" s="8"/>
    </row>
    <row r="6235" ht="14.25" customHeight="1">
      <c r="A6235" s="38">
        <v>969</v>
      </c>
      <c r="B6235" s="46" t="s">
        <v>4172</v>
      </c>
      <c r="C6235" s="46" t="s">
        <v>1219</v>
      </c>
      <c r="D6235" s="7" t="s">
        <v>6614</v>
      </c>
      <c r="E6235" s="7" t="s">
        <v>6615</v>
      </c>
      <c r="F6235" s="41" t="s">
        <v>429</v>
      </c>
      <c r="G6235" s="41" t="s">
        <v>590</v>
      </c>
      <c r="H6235" s="23">
        <v>0.00039</v>
      </c>
      <c r="I6235" t="s">
        <v>1356</v>
      </c>
      <c r="K6235" t="s">
        <v>43</v>
      </c>
      <c r="L6235" s="46" t="s">
        <v>4573</v>
      </c>
      <c r="M6235" t="s">
        <v>39</v>
      </c>
      <c r="N6235" s="40"/>
      <c r="O6235" s="40"/>
      <c r="P6235" s="40"/>
      <c r="Q6235" s="40"/>
      <c r="R6235" s="39"/>
      <c r="S6235" s="39"/>
      <c r="T6235" s="39"/>
      <c r="U6235" s="40"/>
      <c r="V6235" s="39"/>
      <c r="W6235" s="69"/>
      <c r="Y6235" t="s">
        <v>40</v>
      </c>
      <c r="AA6235">
        <v>730</v>
      </c>
      <c r="AB6235" t="b">
        <f>if((W6235=""),false,true)</f>
        <v>0</v>
      </c>
      <c r="AD6235" s="8"/>
    </row>
    <row r="6236" ht="14.25" customHeight="1">
      <c r="A6236" s="38">
        <v>969</v>
      </c>
      <c r="B6236" s="46" t="s">
        <v>4172</v>
      </c>
      <c r="C6236" s="46" t="s">
        <v>1219</v>
      </c>
      <c r="D6236" s="7" t="s">
        <v>6614</v>
      </c>
      <c r="E6236" s="7" t="s">
        <v>6615</v>
      </c>
      <c r="F6236" s="41" t="s">
        <v>434</v>
      </c>
      <c r="G6236" s="41" t="s">
        <v>593</v>
      </c>
      <c r="H6236" s="23">
        <v>0.0115</v>
      </c>
      <c r="I6236" t="s">
        <v>1356</v>
      </c>
      <c r="K6236" t="s">
        <v>43</v>
      </c>
      <c r="L6236" s="46" t="s">
        <v>4573</v>
      </c>
      <c r="M6236" t="s">
        <v>39</v>
      </c>
      <c r="N6236" s="40"/>
      <c r="O6236" s="40"/>
      <c r="P6236" s="40"/>
      <c r="Q6236" s="40"/>
      <c r="R6236" s="39"/>
      <c r="S6236" s="39"/>
      <c r="T6236" s="39"/>
      <c r="U6236" s="40"/>
      <c r="V6236" s="39"/>
      <c r="W6236" s="69"/>
      <c r="Y6236" t="s">
        <v>40</v>
      </c>
      <c r="AA6236">
        <v>730</v>
      </c>
      <c r="AB6236" t="b">
        <f>if((W6236=""),false,true)</f>
        <v>0</v>
      </c>
      <c r="AD6236" s="8"/>
    </row>
    <row r="6237" ht="14.25" customHeight="1">
      <c r="A6237" s="38">
        <v>969</v>
      </c>
      <c r="B6237" s="46" t="s">
        <v>4172</v>
      </c>
      <c r="C6237" s="46" t="s">
        <v>1219</v>
      </c>
      <c r="D6237" s="7" t="s">
        <v>6614</v>
      </c>
      <c r="E6237" s="7" t="s">
        <v>6615</v>
      </c>
      <c r="F6237" s="41" t="s">
        <v>48</v>
      </c>
      <c r="G6237" s="41" t="s">
        <v>49</v>
      </c>
      <c r="H6237" s="23">
        <v>3.325</v>
      </c>
      <c r="I6237" t="s">
        <v>1356</v>
      </c>
      <c r="K6237" t="s">
        <v>43</v>
      </c>
      <c r="L6237" s="46" t="str">
        <f>((I6237&amp;A6237)&amp;"-")&amp;B6237</f>
        <v>REFJ969-Jouyban A. Handbook of Solubility Data for Pharmaceuticals. ISBN: 9781439804858</v>
      </c>
      <c r="M6237" t="s">
        <v>39</v>
      </c>
      <c r="N6237" s="40"/>
      <c r="O6237" s="40"/>
      <c r="P6237" s="40"/>
      <c r="Q6237" s="40"/>
      <c r="R6237" s="39"/>
      <c r="S6237" s="39"/>
      <c r="T6237" s="39"/>
      <c r="U6237" s="40"/>
      <c r="V6237" s="39"/>
      <c r="W6237" s="69"/>
      <c r="Y6237" t="s">
        <v>40</v>
      </c>
      <c r="AA6237">
        <v>730</v>
      </c>
      <c r="AB6237" t="b">
        <f>if((W6237=""),false,true)</f>
        <v>0</v>
      </c>
      <c r="AD6237" s="8"/>
    </row>
    <row r="6238" ht="14.25" customHeight="1">
      <c r="A6238" s="38">
        <v>207</v>
      </c>
      <c r="B6238" s="44" t="s">
        <v>765</v>
      </c>
      <c r="C6238" s="46" t="s">
        <v>5254</v>
      </c>
      <c r="D6238" s="46" t="s">
        <v>6616</v>
      </c>
      <c r="E6238" s="46" t="s">
        <v>6617</v>
      </c>
      <c r="F6238" s="41" t="s">
        <v>429</v>
      </c>
      <c r="G6238" s="41" t="s">
        <v>430</v>
      </c>
      <c r="H6238" s="65">
        <v>0.19</v>
      </c>
      <c r="I6238" t="s">
        <v>1720</v>
      </c>
      <c r="K6238" s="46"/>
      <c r="L6238" s="46" t="str">
        <f>((I6238&amp;A6238)&amp;"-")&amp;B6238</f>
        <v>UC207-8-</v>
      </c>
      <c r="M6238" t="s">
        <v>432</v>
      </c>
      <c r="N6238" s="40"/>
      <c r="O6238" s="40"/>
      <c r="P6238" s="40"/>
      <c r="Q6238" s="40"/>
      <c r="R6238" s="39"/>
      <c r="S6238" s="39"/>
      <c r="T6238" s="39"/>
      <c r="U6238" s="40"/>
      <c r="V6238" s="39"/>
      <c r="W6238" s="69"/>
      <c r="Y6238" t="s">
        <v>40</v>
      </c>
      <c r="AA6238">
        <v>62434</v>
      </c>
      <c r="AB6238" t="b">
        <f>if((W6238=""),false,true)</f>
        <v>0</v>
      </c>
      <c r="AD6238" s="8"/>
    </row>
    <row r="6239" ht="14.25" customHeight="1">
      <c r="A6239" s="38">
        <v>207</v>
      </c>
      <c r="B6239" s="44" t="s">
        <v>425</v>
      </c>
      <c r="C6239" s="46" t="s">
        <v>5254</v>
      </c>
      <c r="D6239" s="46" t="s">
        <v>6616</v>
      </c>
      <c r="E6239" s="46" t="s">
        <v>6618</v>
      </c>
      <c r="F6239" s="41" t="s">
        <v>434</v>
      </c>
      <c r="G6239" s="41" t="s">
        <v>435</v>
      </c>
      <c r="H6239" s="65">
        <v>1.32</v>
      </c>
      <c r="I6239" t="s">
        <v>1720</v>
      </c>
      <c r="J6239" t="s">
        <v>5255</v>
      </c>
      <c r="K6239" s="46"/>
      <c r="L6239" s="46" t="str">
        <f>((I6239&amp;A6239)&amp;"-")&amp;B6239</f>
        <v>UC207-2-</v>
      </c>
      <c r="M6239" t="s">
        <v>432</v>
      </c>
      <c r="N6239" s="40"/>
      <c r="O6239" s="40"/>
      <c r="P6239" s="40"/>
      <c r="Q6239" s="40"/>
      <c r="R6239" s="39"/>
      <c r="S6239" s="39"/>
      <c r="T6239" s="39"/>
      <c r="U6239" s="40"/>
      <c r="V6239" s="39"/>
      <c r="W6239" s="69"/>
      <c r="Y6239" t="s">
        <v>40</v>
      </c>
      <c r="AA6239">
        <v>62434</v>
      </c>
      <c r="AB6239" t="b">
        <f>if((W6239=""),false,true)</f>
        <v>0</v>
      </c>
      <c r="AD6239" s="8"/>
    </row>
    <row r="6240" ht="14.25" customHeight="1">
      <c r="A6240" s="38">
        <v>207</v>
      </c>
      <c r="B6240" s="44" t="s">
        <v>5742</v>
      </c>
      <c r="C6240" s="46" t="s">
        <v>5254</v>
      </c>
      <c r="D6240" s="46" t="s">
        <v>6616</v>
      </c>
      <c r="E6240" s="46" t="s">
        <v>6617</v>
      </c>
      <c r="F6240" s="41" t="s">
        <v>238</v>
      </c>
      <c r="G6240" s="41" t="s">
        <v>239</v>
      </c>
      <c r="H6240" s="65">
        <v>0.04</v>
      </c>
      <c r="I6240" t="s">
        <v>1720</v>
      </c>
      <c r="K6240" s="46"/>
      <c r="L6240" s="46" t="str">
        <f>((I6240&amp;A6240)&amp;"-")&amp;B6240</f>
        <v>UC207-14-</v>
      </c>
      <c r="M6240" t="s">
        <v>432</v>
      </c>
      <c r="N6240" s="40"/>
      <c r="O6240" s="40"/>
      <c r="P6240" s="40"/>
      <c r="Q6240" s="40"/>
      <c r="R6240" s="39"/>
      <c r="S6240" s="39"/>
      <c r="T6240" s="39"/>
      <c r="U6240" s="40"/>
      <c r="V6240" s="39"/>
      <c r="W6240" s="69"/>
      <c r="Y6240" t="s">
        <v>40</v>
      </c>
      <c r="AA6240">
        <v>62434</v>
      </c>
      <c r="AB6240" t="b">
        <f>if((W6240=""),false,true)</f>
        <v>0</v>
      </c>
      <c r="AD6240" s="8"/>
    </row>
    <row r="6241" ht="14.25" customHeight="1">
      <c r="A6241" s="38">
        <v>1287</v>
      </c>
      <c r="B6241" s="46" t="s">
        <v>53</v>
      </c>
      <c r="C6241" s="46" t="s">
        <v>45</v>
      </c>
      <c r="D6241" s="46" t="s">
        <v>6619</v>
      </c>
      <c r="E6241" s="46" t="s">
        <v>6620</v>
      </c>
      <c r="F6241" t="s">
        <v>48</v>
      </c>
      <c r="G6241" s="46" t="s">
        <v>49</v>
      </c>
      <c r="H6241">
        <v>0.000007079458</v>
      </c>
      <c r="I6241" t="s">
        <v>37</v>
      </c>
      <c r="L6241" t="s">
        <v>50</v>
      </c>
      <c r="M6241" t="s">
        <v>39</v>
      </c>
      <c r="N6241" s="40"/>
      <c r="O6241" s="40"/>
      <c r="P6241" s="40"/>
      <c r="Q6241" s="40"/>
      <c r="R6241" s="39"/>
      <c r="S6241" s="39"/>
      <c r="T6241" s="39"/>
      <c r="U6241" s="40"/>
      <c r="V6241" s="39"/>
      <c r="W6241" s="69"/>
      <c r="Y6241" t="s">
        <v>40</v>
      </c>
      <c r="AA6241">
        <v>735</v>
      </c>
      <c r="AB6241" s="46" t="b">
        <v>0</v>
      </c>
      <c r="AD6241" s="8"/>
    </row>
    <row r="6242" ht="14.25" customHeight="1">
      <c r="A6242" s="38">
        <v>1287</v>
      </c>
      <c r="B6242" s="46" t="s">
        <v>247</v>
      </c>
      <c r="C6242" s="46" t="s">
        <v>45</v>
      </c>
      <c r="D6242" s="46" t="s">
        <v>6621</v>
      </c>
      <c r="E6242" s="46" t="s">
        <v>6622</v>
      </c>
      <c r="F6242" t="s">
        <v>48</v>
      </c>
      <c r="G6242" s="46" t="s">
        <v>49</v>
      </c>
      <c r="H6242">
        <v>0.368722805887</v>
      </c>
      <c r="I6242" t="s">
        <v>37</v>
      </c>
      <c r="L6242" t="s">
        <v>50</v>
      </c>
      <c r="M6242" t="s">
        <v>39</v>
      </c>
      <c r="N6242" s="40"/>
      <c r="O6242" s="40"/>
      <c r="P6242" s="40"/>
      <c r="Q6242" s="40"/>
      <c r="R6242" s="39"/>
      <c r="S6242" s="39"/>
      <c r="T6242" s="39"/>
      <c r="U6242" s="40"/>
      <c r="V6242" s="39"/>
      <c r="W6242" s="69"/>
      <c r="Y6242" t="s">
        <v>40</v>
      </c>
      <c r="AA6242">
        <v>83812</v>
      </c>
      <c r="AB6242" s="46" t="b">
        <v>0</v>
      </c>
      <c r="AD6242" s="8"/>
    </row>
    <row r="6243" ht="14.25" customHeight="1">
      <c r="A6243" s="38">
        <v>1287</v>
      </c>
      <c r="B6243" s="46" t="s">
        <v>247</v>
      </c>
      <c r="C6243" s="46" t="s">
        <v>45</v>
      </c>
      <c r="D6243" s="46" t="s">
        <v>6623</v>
      </c>
      <c r="E6243" s="46" t="s">
        <v>6624</v>
      </c>
      <c r="F6243" t="s">
        <v>48</v>
      </c>
      <c r="G6243" s="46" t="s">
        <v>49</v>
      </c>
      <c r="H6243">
        <v>0.013013676301</v>
      </c>
      <c r="I6243" t="s">
        <v>37</v>
      </c>
      <c r="L6243" t="s">
        <v>50</v>
      </c>
      <c r="M6243" t="s">
        <v>39</v>
      </c>
      <c r="N6243" s="40"/>
      <c r="O6243" s="40"/>
      <c r="P6243" s="40"/>
      <c r="Q6243" s="40"/>
      <c r="R6243" s="39"/>
      <c r="S6243" s="39"/>
      <c r="T6243" s="39"/>
      <c r="U6243" s="40"/>
      <c r="V6243" s="39"/>
      <c r="W6243" s="69"/>
      <c r="Y6243" t="s">
        <v>40</v>
      </c>
      <c r="AA6243">
        <v>83223</v>
      </c>
      <c r="AB6243" s="46" t="b">
        <v>0</v>
      </c>
      <c r="AD6243" s="8"/>
    </row>
    <row r="6244" ht="14.25" customHeight="1">
      <c r="A6244" s="38">
        <v>1287</v>
      </c>
      <c r="B6244" s="46" t="s">
        <v>247</v>
      </c>
      <c r="C6244" s="46" t="s">
        <v>45</v>
      </c>
      <c r="D6244" s="46" t="s">
        <v>6625</v>
      </c>
      <c r="E6244" s="46" t="s">
        <v>6626</v>
      </c>
      <c r="F6244" t="s">
        <v>48</v>
      </c>
      <c r="G6244" s="46" t="s">
        <v>49</v>
      </c>
      <c r="H6244">
        <v>0.185097264293</v>
      </c>
      <c r="I6244" t="s">
        <v>37</v>
      </c>
      <c r="L6244" t="s">
        <v>50</v>
      </c>
      <c r="M6244" t="s">
        <v>39</v>
      </c>
      <c r="N6244" s="40"/>
      <c r="O6244" s="40"/>
      <c r="P6244" s="40"/>
      <c r="Q6244" s="40"/>
      <c r="R6244" s="39"/>
      <c r="S6244" s="39"/>
      <c r="T6244" s="39"/>
      <c r="U6244" s="40"/>
      <c r="V6244" s="39"/>
      <c r="W6244" s="69"/>
      <c r="Y6244" t="s">
        <v>40</v>
      </c>
      <c r="AA6244">
        <v>83798</v>
      </c>
      <c r="AB6244" s="46" t="b">
        <v>0</v>
      </c>
      <c r="AD6244" s="8"/>
    </row>
    <row r="6245" ht="14.25" customHeight="1">
      <c r="A6245" s="38">
        <v>1287</v>
      </c>
      <c r="B6245" s="46" t="s">
        <v>247</v>
      </c>
      <c r="C6245" s="46" t="s">
        <v>45</v>
      </c>
      <c r="D6245" s="46" t="s">
        <v>6627</v>
      </c>
      <c r="E6245" s="46" t="s">
        <v>6628</v>
      </c>
      <c r="F6245" t="s">
        <v>48</v>
      </c>
      <c r="G6245" s="46" t="s">
        <v>49</v>
      </c>
      <c r="H6245">
        <v>0.77054853663</v>
      </c>
      <c r="I6245" t="s">
        <v>37</v>
      </c>
      <c r="L6245" t="s">
        <v>50</v>
      </c>
      <c r="M6245" t="s">
        <v>39</v>
      </c>
      <c r="N6245" s="40"/>
      <c r="O6245" s="40"/>
      <c r="P6245" s="40"/>
      <c r="Q6245" s="40"/>
      <c r="R6245" s="39"/>
      <c r="S6245" s="39"/>
      <c r="T6245" s="39"/>
      <c r="U6245" s="40"/>
      <c r="V6245" s="39"/>
      <c r="W6245" s="69"/>
      <c r="Y6245" t="s">
        <v>40</v>
      </c>
      <c r="AA6245">
        <v>5360989</v>
      </c>
      <c r="AB6245" s="46" t="b">
        <v>0</v>
      </c>
      <c r="AD6245" s="8"/>
    </row>
    <row r="6246" ht="14.25" customHeight="1">
      <c r="A6246" s="38">
        <v>1049</v>
      </c>
      <c r="B6246" s="46" t="s">
        <v>922</v>
      </c>
      <c r="C6246" s="46" t="s">
        <v>923</v>
      </c>
      <c r="D6246" s="11" t="s">
        <v>6629</v>
      </c>
      <c r="E6246" s="46" t="s">
        <v>6630</v>
      </c>
      <c r="F6246" s="7" t="s">
        <v>924</v>
      </c>
      <c r="G6246" s="7" t="s">
        <v>925</v>
      </c>
      <c r="H6246">
        <v>0.68865229634428</v>
      </c>
      <c r="I6246" t="s">
        <v>37</v>
      </c>
      <c r="K6246" s="47" t="s">
        <v>43</v>
      </c>
      <c r="L6246" s="47" t="s">
        <v>926</v>
      </c>
      <c r="M6246" t="s">
        <v>39</v>
      </c>
      <c r="N6246" s="71"/>
      <c r="O6246" s="71"/>
      <c r="P6246" s="71"/>
      <c r="Q6246" s="71"/>
      <c r="R6246" s="29"/>
      <c r="S6246" s="29"/>
      <c r="T6246" s="29"/>
      <c r="U6246" s="71"/>
      <c r="V6246" s="29"/>
      <c r="W6246" s="60"/>
      <c r="Y6246" t="s">
        <v>40</v>
      </c>
      <c r="AA6246" s="21">
        <v>5145918</v>
      </c>
      <c r="AB6246" t="b">
        <f>if((W6246=""),false,true)</f>
        <v>0</v>
      </c>
      <c r="AD6246" s="37"/>
    </row>
    <row r="6247" ht="14.25" customHeight="1">
      <c r="A6247" s="38">
        <v>1049</v>
      </c>
      <c r="B6247" s="46" t="s">
        <v>922</v>
      </c>
      <c r="C6247" s="46" t="s">
        <v>923</v>
      </c>
      <c r="D6247" s="11" t="s">
        <v>6629</v>
      </c>
      <c r="E6247" s="11" t="s">
        <v>6630</v>
      </c>
      <c r="F6247" s="7" t="s">
        <v>927</v>
      </c>
      <c r="G6247" s="7" t="s">
        <v>928</v>
      </c>
      <c r="H6247">
        <v>0.003118889584094</v>
      </c>
      <c r="I6247" t="s">
        <v>37</v>
      </c>
      <c r="K6247" s="47" t="s">
        <v>43</v>
      </c>
      <c r="L6247" s="47" t="s">
        <v>926</v>
      </c>
      <c r="M6247" t="s">
        <v>39</v>
      </c>
      <c r="N6247" s="71"/>
      <c r="O6247" s="71"/>
      <c r="P6247" s="71"/>
      <c r="Q6247" s="71"/>
      <c r="R6247" s="29"/>
      <c r="S6247" s="29"/>
      <c r="T6247" s="29"/>
      <c r="U6247" s="71"/>
      <c r="V6247" s="29"/>
      <c r="W6247" s="60"/>
      <c r="Y6247" t="s">
        <v>40</v>
      </c>
      <c r="AA6247">
        <v>5145918</v>
      </c>
      <c r="AB6247" t="b">
        <f>if((W6247=""),false,true)</f>
        <v>0</v>
      </c>
      <c r="AD6247" s="37"/>
    </row>
    <row r="6248" ht="14.25" customHeight="1">
      <c r="A6248" s="38">
        <v>1049</v>
      </c>
      <c r="B6248" s="46" t="s">
        <v>922</v>
      </c>
      <c r="C6248" s="46" t="s">
        <v>923</v>
      </c>
      <c r="D6248" s="11" t="s">
        <v>6629</v>
      </c>
      <c r="E6248" s="11" t="s">
        <v>6630</v>
      </c>
      <c r="F6248" s="7" t="s">
        <v>929</v>
      </c>
      <c r="G6248" s="7" t="s">
        <v>928</v>
      </c>
      <c r="H6248">
        <v>0.044055486350655</v>
      </c>
      <c r="I6248" t="s">
        <v>37</v>
      </c>
      <c r="K6248" s="47" t="s">
        <v>43</v>
      </c>
      <c r="L6248" s="47" t="s">
        <v>926</v>
      </c>
      <c r="M6248" t="s">
        <v>39</v>
      </c>
      <c r="N6248" s="71"/>
      <c r="O6248" s="71"/>
      <c r="P6248" s="71"/>
      <c r="Q6248" s="71"/>
      <c r="R6248" s="29"/>
      <c r="S6248" s="29"/>
      <c r="T6248" s="29"/>
      <c r="U6248" s="71"/>
      <c r="V6248" s="29"/>
      <c r="W6248" s="60"/>
      <c r="Y6248" t="s">
        <v>40</v>
      </c>
      <c r="AA6248">
        <v>5145918</v>
      </c>
      <c r="AB6248" t="b">
        <f>if((W6248=""),false,true)</f>
        <v>0</v>
      </c>
      <c r="AD6248" s="37"/>
    </row>
    <row r="6249" ht="14.25" customHeight="1">
      <c r="A6249" s="38">
        <v>1049</v>
      </c>
      <c r="B6249" s="46" t="s">
        <v>922</v>
      </c>
      <c r="C6249" s="46" t="s">
        <v>923</v>
      </c>
      <c r="D6249" s="11" t="s">
        <v>6629</v>
      </c>
      <c r="E6249" s="11" t="s">
        <v>6630</v>
      </c>
      <c r="F6249" s="7" t="s">
        <v>930</v>
      </c>
      <c r="G6249" s="7" t="s">
        <v>928</v>
      </c>
      <c r="H6249">
        <v>0.61659500186148</v>
      </c>
      <c r="I6249" t="s">
        <v>37</v>
      </c>
      <c r="K6249" s="47" t="s">
        <v>43</v>
      </c>
      <c r="L6249" s="47" t="s">
        <v>926</v>
      </c>
      <c r="M6249" t="s">
        <v>39</v>
      </c>
      <c r="N6249" s="71"/>
      <c r="O6249" s="71"/>
      <c r="P6249" s="71"/>
      <c r="Q6249" s="71"/>
      <c r="R6249" s="29"/>
      <c r="S6249" s="29"/>
      <c r="T6249" s="29"/>
      <c r="U6249" s="71"/>
      <c r="V6249" s="29"/>
      <c r="W6249" s="60"/>
      <c r="Y6249" t="s">
        <v>40</v>
      </c>
      <c r="AA6249">
        <v>5145918</v>
      </c>
      <c r="AB6249" t="b">
        <f>if((W6249=""),false,true)</f>
        <v>0</v>
      </c>
      <c r="AD6249" s="37"/>
    </row>
    <row r="6250" ht="14.25" customHeight="1">
      <c r="A6250" s="38">
        <v>1049</v>
      </c>
      <c r="B6250" s="46" t="s">
        <v>922</v>
      </c>
      <c r="C6250" s="46" t="s">
        <v>923</v>
      </c>
      <c r="D6250" s="11" t="s">
        <v>6629</v>
      </c>
      <c r="E6250" s="11" t="s">
        <v>6630</v>
      </c>
      <c r="F6250" s="11" t="s">
        <v>48</v>
      </c>
      <c r="G6250" s="11" t="s">
        <v>49</v>
      </c>
      <c r="H6250">
        <v>0.000027542287033</v>
      </c>
      <c r="I6250" t="s">
        <v>37</v>
      </c>
      <c r="K6250" s="47" t="s">
        <v>43</v>
      </c>
      <c r="L6250" s="47" t="s">
        <v>926</v>
      </c>
      <c r="M6250" t="s">
        <v>39</v>
      </c>
      <c r="N6250" s="71"/>
      <c r="O6250" s="71"/>
      <c r="P6250" s="71"/>
      <c r="Q6250" s="71"/>
      <c r="R6250" s="29"/>
      <c r="S6250" s="29"/>
      <c r="T6250" s="29"/>
      <c r="U6250" s="71"/>
      <c r="V6250" s="29"/>
      <c r="W6250" s="60"/>
      <c r="Y6250" t="s">
        <v>40</v>
      </c>
      <c r="AA6250">
        <v>5145918</v>
      </c>
      <c r="AB6250" t="b">
        <f>if((W6250=""),false,true)</f>
        <v>0</v>
      </c>
      <c r="AD6250" s="37"/>
    </row>
    <row r="6251" ht="14.25" customHeight="1">
      <c r="A6251" s="38">
        <v>1197</v>
      </c>
      <c r="B6251" s="46" t="s">
        <v>6631</v>
      </c>
      <c r="C6251" s="46" t="s">
        <v>577</v>
      </c>
      <c r="D6251" s="11" t="s">
        <v>6629</v>
      </c>
      <c r="E6251" s="11" t="s">
        <v>6630</v>
      </c>
      <c r="F6251" s="11" t="s">
        <v>586</v>
      </c>
      <c r="G6251" s="7" t="s">
        <v>587</v>
      </c>
      <c r="H6251">
        <v>0.11570441566499</v>
      </c>
      <c r="I6251" s="46" t="s">
        <v>37</v>
      </c>
      <c r="K6251" s="46"/>
      <c r="L6251" t="s">
        <v>6632</v>
      </c>
      <c r="M6251" t="s">
        <v>39</v>
      </c>
      <c r="N6251" s="40"/>
      <c r="O6251" s="40"/>
      <c r="P6251" s="40"/>
      <c r="Q6251" s="40"/>
      <c r="R6251" s="39"/>
      <c r="S6251" s="39"/>
      <c r="T6251" s="39"/>
      <c r="U6251" s="40"/>
      <c r="V6251" s="39"/>
      <c r="W6251" s="69"/>
      <c r="Y6251" t="s">
        <v>40</v>
      </c>
      <c r="AA6251">
        <v>5145918</v>
      </c>
      <c r="AB6251" s="46" t="b">
        <f>if((W6251=""),false,true)</f>
        <v>0</v>
      </c>
      <c r="AD6251" s="8"/>
    </row>
    <row r="6252" ht="14.25" customHeight="1">
      <c r="A6252" s="38">
        <v>1197</v>
      </c>
      <c r="B6252" s="46" t="s">
        <v>6631</v>
      </c>
      <c r="C6252" s="46" t="s">
        <v>577</v>
      </c>
      <c r="D6252" s="11" t="s">
        <v>6629</v>
      </c>
      <c r="E6252" s="11" t="s">
        <v>6630</v>
      </c>
      <c r="F6252" s="7" t="s">
        <v>2407</v>
      </c>
      <c r="G6252" s="7" t="s">
        <v>2408</v>
      </c>
      <c r="H6252">
        <v>0.10585256139502</v>
      </c>
      <c r="I6252" s="46" t="s">
        <v>37</v>
      </c>
      <c r="K6252" s="46"/>
      <c r="L6252" t="s">
        <v>6632</v>
      </c>
      <c r="M6252" t="s">
        <v>39</v>
      </c>
      <c r="N6252" s="40"/>
      <c r="O6252" s="40"/>
      <c r="P6252" s="40"/>
      <c r="Q6252" s="40"/>
      <c r="R6252" s="39"/>
      <c r="S6252" s="39"/>
      <c r="T6252" s="39"/>
      <c r="U6252" s="40"/>
      <c r="V6252" s="39"/>
      <c r="W6252" s="69"/>
      <c r="Y6252" t="s">
        <v>40</v>
      </c>
      <c r="AA6252">
        <v>5145918</v>
      </c>
      <c r="AB6252" s="46" t="b">
        <f>if((W6252=""),false,true)</f>
        <v>0</v>
      </c>
      <c r="AD6252" s="8"/>
    </row>
    <row r="6253" ht="14.25" customHeight="1">
      <c r="A6253" s="38">
        <v>1197</v>
      </c>
      <c r="B6253" s="46" t="s">
        <v>6631</v>
      </c>
      <c r="C6253" s="46" t="s">
        <v>577</v>
      </c>
      <c r="D6253" s="11" t="s">
        <v>6629</v>
      </c>
      <c r="E6253" s="11" t="s">
        <v>6630</v>
      </c>
      <c r="F6253" s="11" t="s">
        <v>3612</v>
      </c>
      <c r="G6253" s="7" t="s">
        <v>4642</v>
      </c>
      <c r="H6253">
        <v>0.26116273205614</v>
      </c>
      <c r="I6253" s="46" t="s">
        <v>37</v>
      </c>
      <c r="K6253" s="46"/>
      <c r="L6253" t="s">
        <v>6632</v>
      </c>
      <c r="M6253" t="s">
        <v>39</v>
      </c>
      <c r="N6253" s="40"/>
      <c r="O6253" s="40"/>
      <c r="P6253" s="40"/>
      <c r="Q6253" s="40"/>
      <c r="R6253" s="39"/>
      <c r="S6253" s="39"/>
      <c r="T6253" s="39"/>
      <c r="U6253" s="40"/>
      <c r="V6253" s="39"/>
      <c r="W6253" s="69"/>
      <c r="Y6253" t="s">
        <v>40</v>
      </c>
      <c r="AA6253">
        <v>5145918</v>
      </c>
      <c r="AB6253" s="46" t="b">
        <f>if((W6253=""),false,true)</f>
        <v>0</v>
      </c>
      <c r="AD6253" s="8"/>
    </row>
    <row r="6254" ht="14.25" customHeight="1">
      <c r="A6254" s="38">
        <v>1197</v>
      </c>
      <c r="B6254" s="46" t="s">
        <v>6631</v>
      </c>
      <c r="C6254" s="46" t="s">
        <v>577</v>
      </c>
      <c r="D6254" s="11" t="s">
        <v>6629</v>
      </c>
      <c r="E6254" s="11" t="s">
        <v>6630</v>
      </c>
      <c r="F6254" s="11" t="s">
        <v>1281</v>
      </c>
      <c r="G6254" s="7" t="s">
        <v>2411</v>
      </c>
      <c r="H6254">
        <v>0.23653523667526</v>
      </c>
      <c r="I6254" s="46" t="s">
        <v>37</v>
      </c>
      <c r="K6254" s="46"/>
      <c r="L6254" t="s">
        <v>6632</v>
      </c>
      <c r="M6254" t="s">
        <v>39</v>
      </c>
      <c r="N6254" s="40"/>
      <c r="O6254" s="40"/>
      <c r="P6254" s="40"/>
      <c r="Q6254" s="40"/>
      <c r="R6254" s="39"/>
      <c r="S6254" s="39"/>
      <c r="T6254" s="39"/>
      <c r="U6254" s="40"/>
      <c r="V6254" s="39"/>
      <c r="W6254" s="69"/>
      <c r="Y6254" t="s">
        <v>40</v>
      </c>
      <c r="AA6254">
        <v>5145918</v>
      </c>
      <c r="AB6254" s="46" t="b">
        <f>if((W6254=""),false,true)</f>
        <v>0</v>
      </c>
      <c r="AD6254" s="8"/>
    </row>
    <row r="6255" ht="14.25" customHeight="1">
      <c r="A6255" s="38">
        <v>1283</v>
      </c>
      <c r="B6255" s="46" t="s">
        <v>31</v>
      </c>
      <c r="C6255" s="46" t="s">
        <v>32</v>
      </c>
      <c r="D6255" s="46" t="s">
        <v>6629</v>
      </c>
      <c r="E6255" s="46" t="s">
        <v>6630</v>
      </c>
      <c r="F6255" t="s">
        <v>35</v>
      </c>
      <c r="G6255" s="46" t="s">
        <v>36</v>
      </c>
      <c r="H6255">
        <v>0.0033884416</v>
      </c>
      <c r="I6255" t="s">
        <v>37</v>
      </c>
      <c r="L6255" t="s">
        <v>38</v>
      </c>
      <c r="M6255" t="s">
        <v>39</v>
      </c>
      <c r="N6255" s="40"/>
      <c r="O6255" s="40"/>
      <c r="P6255" s="40"/>
      <c r="Q6255" s="40"/>
      <c r="R6255" s="39"/>
      <c r="S6255" s="39"/>
      <c r="T6255" s="39"/>
      <c r="U6255" s="40"/>
      <c r="V6255" s="39"/>
      <c r="W6255" s="69"/>
      <c r="Y6255" t="s">
        <v>40</v>
      </c>
      <c r="AA6255">
        <v>5145918</v>
      </c>
      <c r="AB6255" s="46" t="b">
        <f>if((W6255=""),false,true)</f>
        <v>0</v>
      </c>
      <c r="AD6255" s="8"/>
    </row>
    <row r="6256" ht="14.25" customHeight="1">
      <c r="A6256" s="38">
        <v>1287</v>
      </c>
      <c r="B6256" s="46" t="s">
        <v>247</v>
      </c>
      <c r="C6256" s="46" t="s">
        <v>45</v>
      </c>
      <c r="D6256" s="46" t="s">
        <v>6629</v>
      </c>
      <c r="E6256" s="46" t="s">
        <v>6633</v>
      </c>
      <c r="F6256" t="s">
        <v>48</v>
      </c>
      <c r="G6256" s="46" t="s">
        <v>49</v>
      </c>
      <c r="H6256">
        <v>0.000084761767</v>
      </c>
      <c r="I6256" t="s">
        <v>37</v>
      </c>
      <c r="L6256" t="s">
        <v>50</v>
      </c>
      <c r="M6256" t="s">
        <v>39</v>
      </c>
      <c r="N6256" s="40"/>
      <c r="O6256" s="40"/>
      <c r="P6256" s="40"/>
      <c r="Q6256" s="40"/>
      <c r="R6256" s="39"/>
      <c r="S6256" s="39"/>
      <c r="T6256" s="39"/>
      <c r="U6256" s="40"/>
      <c r="V6256" s="39"/>
      <c r="W6256" s="69"/>
      <c r="Y6256" t="s">
        <v>40</v>
      </c>
      <c r="AA6256">
        <v>389934</v>
      </c>
      <c r="AB6256" s="46" t="b">
        <v>0</v>
      </c>
      <c r="AD6256" s="8"/>
    </row>
    <row r="6257" ht="14.25" customHeight="1">
      <c r="A6257" s="38">
        <v>1308</v>
      </c>
      <c r="B6257" s="46" t="s">
        <v>41</v>
      </c>
      <c r="C6257" s="46" t="s">
        <v>42</v>
      </c>
      <c r="D6257" s="46" t="s">
        <v>6629</v>
      </c>
      <c r="E6257" s="46" t="s">
        <v>6630</v>
      </c>
      <c r="F6257" t="s">
        <v>35</v>
      </c>
      <c r="G6257" s="12" t="s">
        <v>36</v>
      </c>
      <c r="H6257">
        <v>0.003388441561392</v>
      </c>
      <c r="I6257" t="s">
        <v>37</v>
      </c>
      <c r="K6257" s="47" t="s">
        <v>43</v>
      </c>
      <c r="L6257" s="47" t="str">
        <f>((I6257&amp;A6257)&amp;"-")&amp;B6257</f>
        <v>REF1308-Abraham M.H. and Acree Jr. W.E. The solubility of liquid and solid compounds in dry octan-1-ol. Chemosphere (2013)</v>
      </c>
      <c r="M6257" t="s">
        <v>39</v>
      </c>
      <c r="N6257" s="71"/>
      <c r="O6257" s="71"/>
      <c r="P6257" s="71"/>
      <c r="Q6257" s="71"/>
      <c r="R6257" s="29"/>
      <c r="S6257" s="29"/>
      <c r="T6257" s="29"/>
      <c r="U6257" s="71"/>
      <c r="V6257" s="29"/>
      <c r="W6257" s="60"/>
      <c r="Y6257" t="s">
        <v>40</v>
      </c>
      <c r="AA6257">
        <v>5145918</v>
      </c>
      <c r="AB6257" t="b">
        <f>if((W6257=""),false,true)</f>
        <v>0</v>
      </c>
      <c r="AD6257" s="37"/>
    </row>
    <row r="6258" ht="14.25" customHeight="1">
      <c r="A6258" s="38">
        <v>1023</v>
      </c>
      <c r="B6258" s="44" t="s">
        <v>6634</v>
      </c>
      <c r="C6258" s="46" t="s">
        <v>6635</v>
      </c>
      <c r="D6258" s="46" t="s">
        <v>6636</v>
      </c>
      <c r="E6258" s="46" t="s">
        <v>6637</v>
      </c>
      <c r="F6258" s="41" t="s">
        <v>48</v>
      </c>
      <c r="G6258" s="41" t="s">
        <v>49</v>
      </c>
      <c r="H6258" s="65">
        <v>0.252</v>
      </c>
      <c r="I6258" t="s">
        <v>37</v>
      </c>
      <c r="K6258" s="46" t="s">
        <v>43</v>
      </c>
      <c r="L6258" s="46" t="str">
        <f>((I6258&amp;A6258)&amp;"-")&amp;B6258</f>
        <v>REF1023-ChemBlink</v>
      </c>
      <c r="M6258" t="s">
        <v>39</v>
      </c>
      <c r="N6258" s="40"/>
      <c r="O6258" s="40"/>
      <c r="P6258" s="40"/>
      <c r="Q6258" s="40"/>
      <c r="R6258" s="39"/>
      <c r="S6258" s="39"/>
      <c r="T6258" s="39"/>
      <c r="U6258" s="40">
        <v>198.22</v>
      </c>
      <c r="V6258" s="39"/>
      <c r="W6258" s="69"/>
      <c r="Y6258" t="s">
        <v>40</v>
      </c>
      <c r="AA6258">
        <v>3396</v>
      </c>
      <c r="AB6258" t="b">
        <f>if((W6258=""),false,true)</f>
        <v>0</v>
      </c>
      <c r="AC6258">
        <v>50</v>
      </c>
      <c r="AD6258" s="8">
        <f>AC6258/U6258</f>
        <v>0.252244980324892</v>
      </c>
    </row>
    <row r="6259" ht="14.25" customHeight="1">
      <c r="A6259" s="38">
        <v>1049</v>
      </c>
      <c r="B6259" s="46" t="s">
        <v>922</v>
      </c>
      <c r="C6259" s="46" t="s">
        <v>923</v>
      </c>
      <c r="D6259" s="11" t="s">
        <v>6636</v>
      </c>
      <c r="E6259" s="46" t="s">
        <v>6637</v>
      </c>
      <c r="F6259" s="7" t="s">
        <v>924</v>
      </c>
      <c r="G6259" s="7" t="s">
        <v>925</v>
      </c>
      <c r="H6259">
        <v>0.49203953568145</v>
      </c>
      <c r="I6259" t="s">
        <v>37</v>
      </c>
      <c r="K6259" s="47" t="s">
        <v>43</v>
      </c>
      <c r="L6259" s="47" t="s">
        <v>926</v>
      </c>
      <c r="M6259" t="s">
        <v>39</v>
      </c>
      <c r="N6259" s="71"/>
      <c r="O6259" s="71"/>
      <c r="P6259" s="71"/>
      <c r="Q6259" s="71"/>
      <c r="R6259" s="29"/>
      <c r="S6259" s="29"/>
      <c r="T6259" s="29"/>
      <c r="U6259" s="71"/>
      <c r="V6259" s="29"/>
      <c r="W6259" s="60"/>
      <c r="Y6259" t="s">
        <v>40</v>
      </c>
      <c r="AA6259" s="21">
        <v>3396</v>
      </c>
      <c r="AB6259" t="b">
        <f>if((W6259=""),false,true)</f>
        <v>0</v>
      </c>
      <c r="AD6259" s="37"/>
    </row>
    <row r="6260" ht="14.25" customHeight="1">
      <c r="A6260" s="38">
        <v>1049</v>
      </c>
      <c r="B6260" s="46" t="s">
        <v>922</v>
      </c>
      <c r="C6260" s="46" t="s">
        <v>923</v>
      </c>
      <c r="D6260" s="11" t="s">
        <v>6636</v>
      </c>
      <c r="E6260" s="11" t="s">
        <v>6637</v>
      </c>
      <c r="F6260" s="7" t="s">
        <v>927</v>
      </c>
      <c r="G6260" s="7" t="s">
        <v>928</v>
      </c>
      <c r="H6260">
        <v>0.42854852039744</v>
      </c>
      <c r="I6260" t="s">
        <v>37</v>
      </c>
      <c r="K6260" s="47" t="s">
        <v>43</v>
      </c>
      <c r="L6260" s="47" t="s">
        <v>926</v>
      </c>
      <c r="M6260" t="s">
        <v>39</v>
      </c>
      <c r="N6260" s="71"/>
      <c r="O6260" s="71"/>
      <c r="P6260" s="71"/>
      <c r="Q6260" s="71"/>
      <c r="R6260" s="29"/>
      <c r="S6260" s="29"/>
      <c r="T6260" s="29"/>
      <c r="U6260" s="71"/>
      <c r="V6260" s="29"/>
      <c r="W6260" s="60"/>
      <c r="Y6260" t="s">
        <v>40</v>
      </c>
      <c r="AA6260">
        <v>3396</v>
      </c>
      <c r="AB6260" t="b">
        <f>if((W6260=""),false,true)</f>
        <v>0</v>
      </c>
      <c r="AD6260" s="37"/>
    </row>
    <row r="6261" ht="14.25" customHeight="1">
      <c r="A6261" s="38">
        <v>1049</v>
      </c>
      <c r="B6261" s="46" t="s">
        <v>922</v>
      </c>
      <c r="C6261" s="46" t="s">
        <v>923</v>
      </c>
      <c r="D6261" s="11" t="s">
        <v>6636</v>
      </c>
      <c r="E6261" s="11" t="s">
        <v>6637</v>
      </c>
      <c r="F6261" s="7" t="s">
        <v>929</v>
      </c>
      <c r="G6261" s="7" t="s">
        <v>928</v>
      </c>
      <c r="H6261">
        <v>0.83560301823125</v>
      </c>
      <c r="I6261" t="s">
        <v>37</v>
      </c>
      <c r="K6261" s="47" t="s">
        <v>43</v>
      </c>
      <c r="L6261" s="47" t="s">
        <v>926</v>
      </c>
      <c r="M6261" t="s">
        <v>39</v>
      </c>
      <c r="N6261" s="71"/>
      <c r="O6261" s="71"/>
      <c r="P6261" s="71"/>
      <c r="Q6261" s="71"/>
      <c r="R6261" s="29"/>
      <c r="S6261" s="29"/>
      <c r="T6261" s="29"/>
      <c r="U6261" s="71"/>
      <c r="V6261" s="29"/>
      <c r="W6261" s="60"/>
      <c r="Y6261" t="s">
        <v>40</v>
      </c>
      <c r="AA6261">
        <v>3396</v>
      </c>
      <c r="AB6261" t="b">
        <f>if((W6261=""),false,true)</f>
        <v>0</v>
      </c>
      <c r="AD6261" s="37"/>
    </row>
    <row r="6262" ht="14.25" customHeight="1">
      <c r="A6262" s="38">
        <v>1049</v>
      </c>
      <c r="B6262" s="46" t="s">
        <v>922</v>
      </c>
      <c r="C6262" s="46" t="s">
        <v>923</v>
      </c>
      <c r="D6262" s="11" t="s">
        <v>6636</v>
      </c>
      <c r="E6262" s="11" t="s">
        <v>6637</v>
      </c>
      <c r="F6262" s="7" t="s">
        <v>930</v>
      </c>
      <c r="G6262" s="7" t="s">
        <v>928</v>
      </c>
      <c r="H6262">
        <v>0.94406087628592</v>
      </c>
      <c r="I6262" t="s">
        <v>37</v>
      </c>
      <c r="K6262" s="47" t="s">
        <v>43</v>
      </c>
      <c r="L6262" s="47" t="s">
        <v>926</v>
      </c>
      <c r="M6262" t="s">
        <v>39</v>
      </c>
      <c r="N6262" s="71"/>
      <c r="O6262" s="71"/>
      <c r="P6262" s="71"/>
      <c r="Q6262" s="71"/>
      <c r="R6262" s="29"/>
      <c r="S6262" s="29"/>
      <c r="T6262" s="29"/>
      <c r="U6262" s="71"/>
      <c r="V6262" s="29"/>
      <c r="W6262" s="60"/>
      <c r="Y6262" t="s">
        <v>40</v>
      </c>
      <c r="AA6262">
        <v>3396</v>
      </c>
      <c r="AB6262" t="b">
        <f>if((W6262=""),false,true)</f>
        <v>0</v>
      </c>
      <c r="AD6262" s="37"/>
    </row>
    <row r="6263" ht="14.25" customHeight="1">
      <c r="A6263" s="38">
        <v>1049</v>
      </c>
      <c r="B6263" s="46" t="s">
        <v>922</v>
      </c>
      <c r="C6263" s="46" t="s">
        <v>923</v>
      </c>
      <c r="D6263" s="11" t="s">
        <v>6636</v>
      </c>
      <c r="E6263" s="11" t="s">
        <v>6637</v>
      </c>
      <c r="F6263" s="11" t="s">
        <v>48</v>
      </c>
      <c r="G6263" s="11" t="s">
        <v>49</v>
      </c>
      <c r="H6263">
        <v>0.10964781961432</v>
      </c>
      <c r="I6263" t="s">
        <v>37</v>
      </c>
      <c r="K6263" s="47" t="s">
        <v>43</v>
      </c>
      <c r="L6263" s="47" t="s">
        <v>926</v>
      </c>
      <c r="M6263" t="s">
        <v>39</v>
      </c>
      <c r="N6263" s="71"/>
      <c r="O6263" s="71"/>
      <c r="P6263" s="71"/>
      <c r="Q6263" s="71"/>
      <c r="R6263" s="29"/>
      <c r="S6263" s="29"/>
      <c r="T6263" s="29"/>
      <c r="U6263" s="71"/>
      <c r="V6263" s="29"/>
      <c r="W6263" s="60"/>
      <c r="Y6263" t="s">
        <v>40</v>
      </c>
      <c r="AA6263">
        <v>3396</v>
      </c>
      <c r="AB6263" t="b">
        <f>if((W6263=""),false,true)</f>
        <v>0</v>
      </c>
      <c r="AD6263" s="37"/>
    </row>
    <row r="6264" ht="14.25" customHeight="1">
      <c r="A6264" s="38">
        <v>1268</v>
      </c>
      <c r="B6264" s="46" t="s">
        <v>3548</v>
      </c>
      <c r="C6264" s="46" t="s">
        <v>3549</v>
      </c>
      <c r="D6264" s="46" t="s">
        <v>6636</v>
      </c>
      <c r="E6264" s="46" t="s">
        <v>6637</v>
      </c>
      <c r="F6264" s="7" t="s">
        <v>1281</v>
      </c>
      <c r="G6264" s="7" t="s">
        <v>2411</v>
      </c>
      <c r="H6264">
        <v>2.75128565882631</v>
      </c>
      <c r="I6264" t="s">
        <v>37</v>
      </c>
      <c r="K6264" t="s">
        <v>43</v>
      </c>
      <c r="L6264" t="s">
        <v>3553</v>
      </c>
      <c r="M6264" t="s">
        <v>39</v>
      </c>
      <c r="N6264" s="40"/>
      <c r="O6264" s="40"/>
      <c r="P6264" s="40"/>
      <c r="Q6264" s="40"/>
      <c r="R6264" s="39"/>
      <c r="S6264" s="39"/>
      <c r="T6264" s="39"/>
      <c r="U6264" s="40"/>
      <c r="V6264" s="39"/>
      <c r="W6264" s="69"/>
      <c r="Y6264" t="s">
        <v>40</v>
      </c>
      <c r="AA6264">
        <v>3396</v>
      </c>
      <c r="AB6264" s="46" t="b">
        <f>if((W6264=""),false,true)</f>
        <v>0</v>
      </c>
      <c r="AD6264" s="8"/>
    </row>
    <row r="6265" ht="14.25" customHeight="1">
      <c r="A6265" s="38">
        <v>1287</v>
      </c>
      <c r="B6265" s="46" t="s">
        <v>44</v>
      </c>
      <c r="C6265" s="46" t="s">
        <v>45</v>
      </c>
      <c r="D6265" s="46" t="s">
        <v>6636</v>
      </c>
      <c r="E6265" s="46" t="s">
        <v>6637</v>
      </c>
      <c r="F6265" t="s">
        <v>48</v>
      </c>
      <c r="G6265" s="46" t="s">
        <v>49</v>
      </c>
      <c r="H6265">
        <v>0.186637969083</v>
      </c>
      <c r="I6265" t="s">
        <v>37</v>
      </c>
      <c r="L6265" t="s">
        <v>50</v>
      </c>
      <c r="M6265" t="s">
        <v>39</v>
      </c>
      <c r="N6265" s="40"/>
      <c r="O6265" s="40"/>
      <c r="P6265" s="40"/>
      <c r="Q6265" s="40"/>
      <c r="R6265" s="39"/>
      <c r="S6265" s="39"/>
      <c r="T6265" s="39"/>
      <c r="U6265" s="40"/>
      <c r="V6265" s="39"/>
      <c r="W6265" s="69"/>
      <c r="Y6265" t="s">
        <v>40</v>
      </c>
      <c r="AA6265">
        <v>3396</v>
      </c>
      <c r="AB6265" s="46" t="b">
        <v>0</v>
      </c>
      <c r="AD6265" s="8"/>
    </row>
    <row r="6266" ht="14.25" customHeight="1">
      <c r="A6266" s="38">
        <v>1049</v>
      </c>
      <c r="B6266" s="46" t="s">
        <v>922</v>
      </c>
      <c r="C6266" s="46" t="s">
        <v>923</v>
      </c>
      <c r="D6266" s="11" t="s">
        <v>6638</v>
      </c>
      <c r="E6266" s="46" t="s">
        <v>6639</v>
      </c>
      <c r="F6266" s="7" t="s">
        <v>924</v>
      </c>
      <c r="G6266" s="7" t="s">
        <v>925</v>
      </c>
      <c r="H6266">
        <v>0.000057147863667</v>
      </c>
      <c r="I6266" t="s">
        <v>37</v>
      </c>
      <c r="K6266" s="47" t="s">
        <v>43</v>
      </c>
      <c r="L6266" s="47" t="s">
        <v>926</v>
      </c>
      <c r="M6266" t="s">
        <v>39</v>
      </c>
      <c r="N6266" s="71"/>
      <c r="O6266" s="71"/>
      <c r="P6266" s="71"/>
      <c r="Q6266" s="71"/>
      <c r="R6266" s="29"/>
      <c r="S6266" s="29"/>
      <c r="T6266" s="29"/>
      <c r="U6266" s="71"/>
      <c r="V6266" s="29"/>
      <c r="W6266" s="60"/>
      <c r="Y6266" t="s">
        <v>40</v>
      </c>
      <c r="AA6266" s="21">
        <v>744</v>
      </c>
      <c r="AB6266" t="b">
        <f>if((W6266=""),false,true)</f>
        <v>0</v>
      </c>
      <c r="AD6266" s="37"/>
    </row>
    <row r="6267" ht="14.25" customHeight="1">
      <c r="A6267" s="38">
        <v>1049</v>
      </c>
      <c r="B6267" s="46" t="s">
        <v>922</v>
      </c>
      <c r="C6267" s="46" t="s">
        <v>923</v>
      </c>
      <c r="D6267" s="11" t="s">
        <v>6638</v>
      </c>
      <c r="E6267" s="11" t="s">
        <v>6639</v>
      </c>
      <c r="F6267" s="7" t="s">
        <v>927</v>
      </c>
      <c r="G6267" s="7" t="s">
        <v>928</v>
      </c>
      <c r="H6267">
        <v>0.00005345643594</v>
      </c>
      <c r="I6267" t="s">
        <v>37</v>
      </c>
      <c r="K6267" s="47" t="s">
        <v>43</v>
      </c>
      <c r="L6267" s="47" t="s">
        <v>926</v>
      </c>
      <c r="M6267" t="s">
        <v>39</v>
      </c>
      <c r="N6267" s="71"/>
      <c r="O6267" s="71"/>
      <c r="P6267" s="71"/>
      <c r="Q6267" s="71"/>
      <c r="R6267" s="29"/>
      <c r="S6267" s="29"/>
      <c r="T6267" s="29"/>
      <c r="U6267" s="71"/>
      <c r="V6267" s="29"/>
      <c r="W6267" s="60"/>
      <c r="Y6267" t="s">
        <v>40</v>
      </c>
      <c r="AA6267">
        <v>744</v>
      </c>
      <c r="AB6267" t="b">
        <f>if((W6267=""),false,true)</f>
        <v>0</v>
      </c>
      <c r="AD6267" s="37"/>
    </row>
    <row r="6268" ht="14.25" customHeight="1">
      <c r="A6268" s="38">
        <v>1049</v>
      </c>
      <c r="B6268" s="46" t="s">
        <v>922</v>
      </c>
      <c r="C6268" s="46" t="s">
        <v>923</v>
      </c>
      <c r="D6268" s="11" t="s">
        <v>6638</v>
      </c>
      <c r="E6268" s="11" t="s">
        <v>6639</v>
      </c>
      <c r="F6268" s="7" t="s">
        <v>929</v>
      </c>
      <c r="G6268" s="7" t="s">
        <v>928</v>
      </c>
      <c r="H6268">
        <v>0.000096827785626</v>
      </c>
      <c r="I6268" t="s">
        <v>37</v>
      </c>
      <c r="K6268" s="47" t="s">
        <v>43</v>
      </c>
      <c r="L6268" s="47" t="s">
        <v>926</v>
      </c>
      <c r="M6268" t="s">
        <v>39</v>
      </c>
      <c r="N6268" s="71"/>
      <c r="O6268" s="71"/>
      <c r="P6268" s="71"/>
      <c r="Q6268" s="71"/>
      <c r="R6268" s="29"/>
      <c r="S6268" s="29"/>
      <c r="T6268" s="29"/>
      <c r="U6268" s="71"/>
      <c r="V6268" s="29"/>
      <c r="W6268" s="60"/>
      <c r="Y6268" t="s">
        <v>40</v>
      </c>
      <c r="AA6268">
        <v>744</v>
      </c>
      <c r="AB6268" t="b">
        <f>if((W6268=""),false,true)</f>
        <v>0</v>
      </c>
      <c r="AD6268" s="37"/>
    </row>
    <row r="6269" ht="14.25" customHeight="1">
      <c r="A6269" s="38">
        <v>1049</v>
      </c>
      <c r="B6269" s="46" t="s">
        <v>922</v>
      </c>
      <c r="C6269" s="46" t="s">
        <v>923</v>
      </c>
      <c r="D6269" s="11" t="s">
        <v>6638</v>
      </c>
      <c r="E6269" s="11" t="s">
        <v>6639</v>
      </c>
      <c r="F6269" s="7" t="s">
        <v>930</v>
      </c>
      <c r="G6269" s="7" t="s">
        <v>928</v>
      </c>
      <c r="H6269">
        <v>0.000110662378398</v>
      </c>
      <c r="I6269" t="s">
        <v>37</v>
      </c>
      <c r="K6269" s="47" t="s">
        <v>43</v>
      </c>
      <c r="L6269" s="47" t="s">
        <v>926</v>
      </c>
      <c r="M6269" t="s">
        <v>39</v>
      </c>
      <c r="N6269" s="71"/>
      <c r="O6269" s="71"/>
      <c r="P6269" s="71"/>
      <c r="Q6269" s="71"/>
      <c r="R6269" s="29"/>
      <c r="S6269" s="29"/>
      <c r="T6269" s="29"/>
      <c r="U6269" s="71"/>
      <c r="V6269" s="29"/>
      <c r="W6269" s="60"/>
      <c r="Y6269" t="s">
        <v>40</v>
      </c>
      <c r="AA6269">
        <v>744</v>
      </c>
      <c r="AB6269" t="b">
        <f>if((W6269=""),false,true)</f>
        <v>0</v>
      </c>
      <c r="AD6269" s="37"/>
    </row>
    <row r="6270" ht="14.25" customHeight="1">
      <c r="A6270" s="38">
        <v>1049</v>
      </c>
      <c r="B6270" s="46" t="s">
        <v>922</v>
      </c>
      <c r="C6270" s="46" t="s">
        <v>923</v>
      </c>
      <c r="D6270" s="11" t="s">
        <v>6638</v>
      </c>
      <c r="E6270" s="11" t="s">
        <v>6639</v>
      </c>
      <c r="F6270" s="11" t="s">
        <v>48</v>
      </c>
      <c r="G6270" s="11" t="s">
        <v>49</v>
      </c>
      <c r="H6270">
        <v>0.000085310011402</v>
      </c>
      <c r="I6270" t="s">
        <v>37</v>
      </c>
      <c r="K6270" s="47" t="s">
        <v>43</v>
      </c>
      <c r="L6270" s="47" t="s">
        <v>926</v>
      </c>
      <c r="M6270" t="s">
        <v>39</v>
      </c>
      <c r="N6270" s="71"/>
      <c r="O6270" s="71"/>
      <c r="P6270" s="71"/>
      <c r="Q6270" s="71"/>
      <c r="R6270" s="29"/>
      <c r="S6270" s="29"/>
      <c r="T6270" s="29"/>
      <c r="U6270" s="71"/>
      <c r="V6270" s="29"/>
      <c r="W6270" s="60"/>
      <c r="Y6270" t="s">
        <v>40</v>
      </c>
      <c r="AA6270">
        <v>744</v>
      </c>
      <c r="AB6270" t="b">
        <f>if((W6270=""),false,true)</f>
        <v>0</v>
      </c>
      <c r="AD6270" s="37"/>
    </row>
    <row r="6271" ht="14.25" customHeight="1">
      <c r="A6271" s="38">
        <v>1287</v>
      </c>
      <c r="B6271" s="46" t="s">
        <v>53</v>
      </c>
      <c r="C6271" s="46" t="s">
        <v>45</v>
      </c>
      <c r="D6271" s="46" t="s">
        <v>6638</v>
      </c>
      <c r="E6271" s="46" t="s">
        <v>6640</v>
      </c>
      <c r="F6271" t="s">
        <v>48</v>
      </c>
      <c r="G6271" s="46" t="s">
        <v>49</v>
      </c>
      <c r="H6271">
        <v>0.000263026799</v>
      </c>
      <c r="I6271" t="s">
        <v>37</v>
      </c>
      <c r="L6271" t="s">
        <v>50</v>
      </c>
      <c r="M6271" t="s">
        <v>39</v>
      </c>
      <c r="N6271" s="40"/>
      <c r="O6271" s="40"/>
      <c r="P6271" s="40"/>
      <c r="Q6271" s="40"/>
      <c r="R6271" s="39"/>
      <c r="S6271" s="39"/>
      <c r="T6271" s="39"/>
      <c r="U6271" s="40"/>
      <c r="V6271" s="39"/>
      <c r="W6271" s="69"/>
      <c r="Y6271" t="s">
        <v>40</v>
      </c>
      <c r="AA6271">
        <v>744</v>
      </c>
      <c r="AB6271" s="46" t="b">
        <v>0</v>
      </c>
      <c r="AD6271" s="8"/>
    </row>
    <row r="6272" ht="14.25" customHeight="1">
      <c r="A6272" s="38">
        <v>1287</v>
      </c>
      <c r="B6272" s="46" t="s">
        <v>653</v>
      </c>
      <c r="C6272" s="46" t="s">
        <v>45</v>
      </c>
      <c r="D6272" s="46" t="s">
        <v>6638</v>
      </c>
      <c r="E6272" s="46" t="s">
        <v>6639</v>
      </c>
      <c r="F6272" t="s">
        <v>48</v>
      </c>
      <c r="G6272" s="46" t="s">
        <v>49</v>
      </c>
      <c r="H6272">
        <v>0.000037376618</v>
      </c>
      <c r="I6272" t="s">
        <v>37</v>
      </c>
      <c r="L6272" t="s">
        <v>50</v>
      </c>
      <c r="M6272" t="s">
        <v>39</v>
      </c>
      <c r="N6272" s="40"/>
      <c r="O6272" s="40"/>
      <c r="P6272" s="40"/>
      <c r="Q6272" s="40"/>
      <c r="R6272" s="39"/>
      <c r="S6272" s="39"/>
      <c r="T6272" s="39"/>
      <c r="U6272" s="40"/>
      <c r="V6272" s="39"/>
      <c r="W6272" s="69"/>
      <c r="Y6272" t="s">
        <v>40</v>
      </c>
      <c r="AA6272">
        <v>744</v>
      </c>
      <c r="AB6272" s="46" t="b">
        <v>0</v>
      </c>
      <c r="AD6272" s="8"/>
    </row>
    <row r="6273" ht="14.25" customHeight="1">
      <c r="A6273" s="38">
        <v>966</v>
      </c>
      <c r="B6273" s="46" t="s">
        <v>1353</v>
      </c>
      <c r="C6273" s="46" t="s">
        <v>1219</v>
      </c>
      <c r="D6273" s="46" t="s">
        <v>6641</v>
      </c>
      <c r="E6273" s="46" t="s">
        <v>6642</v>
      </c>
      <c r="F6273" s="41" t="s">
        <v>434</v>
      </c>
      <c r="G6273" s="5" t="s">
        <v>593</v>
      </c>
      <c r="H6273" s="65">
        <v>0.037</v>
      </c>
      <c r="I6273" t="s">
        <v>1356</v>
      </c>
      <c r="K6273" s="46" t="s">
        <v>43</v>
      </c>
      <c r="L6273" s="46" t="s">
        <v>1358</v>
      </c>
      <c r="M6273" t="s">
        <v>39</v>
      </c>
      <c r="N6273" s="40">
        <f>U6273*V6273</f>
        <v>0.564643264870996</v>
      </c>
      <c r="O6273" s="56">
        <v>32.042</v>
      </c>
      <c r="P6273" s="56">
        <v>0.791</v>
      </c>
      <c r="Q6273" s="56">
        <v>1.239</v>
      </c>
      <c r="R6273" s="39">
        <f>O6273/P6273</f>
        <v>40.5082174462705</v>
      </c>
      <c r="S6273" s="39">
        <f>N6273/Q6273</f>
        <v>0.455724991824856</v>
      </c>
      <c r="T6273" s="39">
        <f>R6273+S6273</f>
        <v>40.9639424380954</v>
      </c>
      <c r="U6273" s="40">
        <v>375.8642</v>
      </c>
      <c r="V6273" s="39">
        <v>0.00150225338</v>
      </c>
      <c r="W6273" s="69">
        <f>round(((1000*V6273)/T6273),3)</f>
        <v>0.037</v>
      </c>
      <c r="Y6273" t="s">
        <v>40</v>
      </c>
      <c r="AA6273">
        <v>3438</v>
      </c>
      <c r="AB6273" t="b">
        <v>1</v>
      </c>
      <c r="AD6273" s="8"/>
    </row>
    <row r="6274" ht="14.25" customHeight="1">
      <c r="A6274" s="38">
        <v>1049</v>
      </c>
      <c r="B6274" s="46" t="s">
        <v>922</v>
      </c>
      <c r="C6274" s="46" t="s">
        <v>923</v>
      </c>
      <c r="D6274" s="11" t="s">
        <v>6641</v>
      </c>
      <c r="E6274" s="11" t="s">
        <v>6642</v>
      </c>
      <c r="F6274" s="7" t="s">
        <v>927</v>
      </c>
      <c r="G6274" s="7" t="s">
        <v>928</v>
      </c>
      <c r="H6274">
        <v>0.008953647655496</v>
      </c>
      <c r="I6274" t="s">
        <v>37</v>
      </c>
      <c r="K6274" s="47" t="s">
        <v>43</v>
      </c>
      <c r="L6274" s="47" t="s">
        <v>926</v>
      </c>
      <c r="M6274" t="s">
        <v>39</v>
      </c>
      <c r="N6274" s="71"/>
      <c r="O6274" s="71"/>
      <c r="P6274" s="71"/>
      <c r="Q6274" s="71"/>
      <c r="R6274" s="29"/>
      <c r="S6274" s="29"/>
      <c r="T6274" s="29"/>
      <c r="U6274" s="71"/>
      <c r="V6274" s="29"/>
      <c r="W6274" s="60"/>
      <c r="Y6274" t="s">
        <v>40</v>
      </c>
      <c r="AA6274">
        <v>3438</v>
      </c>
      <c r="AB6274" t="b">
        <f>if((W6274=""),false,true)</f>
        <v>0</v>
      </c>
      <c r="AD6274" s="37"/>
    </row>
    <row r="6275" ht="14.25" customHeight="1">
      <c r="A6275" s="38">
        <v>1049</v>
      </c>
      <c r="B6275" s="46" t="s">
        <v>922</v>
      </c>
      <c r="C6275" s="46" t="s">
        <v>923</v>
      </c>
      <c r="D6275" s="11" t="s">
        <v>6641</v>
      </c>
      <c r="E6275" s="11" t="s">
        <v>6642</v>
      </c>
      <c r="F6275" s="7" t="s">
        <v>929</v>
      </c>
      <c r="G6275" s="7" t="s">
        <v>928</v>
      </c>
      <c r="H6275">
        <v>0.010568175092137</v>
      </c>
      <c r="I6275" t="s">
        <v>37</v>
      </c>
      <c r="K6275" s="47" t="s">
        <v>43</v>
      </c>
      <c r="L6275" s="47" t="s">
        <v>926</v>
      </c>
      <c r="M6275" t="s">
        <v>39</v>
      </c>
      <c r="N6275" s="71"/>
      <c r="O6275" s="71"/>
      <c r="P6275" s="71"/>
      <c r="Q6275" s="71"/>
      <c r="R6275" s="29"/>
      <c r="S6275" s="29"/>
      <c r="T6275" s="29"/>
      <c r="U6275" s="71"/>
      <c r="V6275" s="29"/>
      <c r="W6275" s="60"/>
      <c r="Y6275" t="s">
        <v>40</v>
      </c>
      <c r="AA6275">
        <v>3438</v>
      </c>
      <c r="AB6275" t="b">
        <f>if((W6275=""),false,true)</f>
        <v>0</v>
      </c>
      <c r="AD6275" s="37"/>
    </row>
    <row r="6276" ht="14.25" customHeight="1">
      <c r="A6276" s="38">
        <v>1049</v>
      </c>
      <c r="B6276" s="46" t="s">
        <v>922</v>
      </c>
      <c r="C6276" s="46" t="s">
        <v>923</v>
      </c>
      <c r="D6276" s="11" t="s">
        <v>6641</v>
      </c>
      <c r="E6276" s="11" t="s">
        <v>6642</v>
      </c>
      <c r="F6276" s="7" t="s">
        <v>930</v>
      </c>
      <c r="G6276" s="7" t="s">
        <v>928</v>
      </c>
      <c r="H6276">
        <v>0.005807644175213</v>
      </c>
      <c r="I6276" t="s">
        <v>37</v>
      </c>
      <c r="K6276" s="47" t="s">
        <v>43</v>
      </c>
      <c r="L6276" s="47" t="s">
        <v>926</v>
      </c>
      <c r="M6276" t="s">
        <v>39</v>
      </c>
      <c r="N6276" s="71"/>
      <c r="O6276" s="71"/>
      <c r="P6276" s="71"/>
      <c r="Q6276" s="71"/>
      <c r="R6276" s="29"/>
      <c r="S6276" s="29"/>
      <c r="T6276" s="29"/>
      <c r="U6276" s="71"/>
      <c r="V6276" s="29"/>
      <c r="W6276" s="60"/>
      <c r="Y6276" t="s">
        <v>40</v>
      </c>
      <c r="AA6276">
        <v>3438</v>
      </c>
      <c r="AB6276" t="b">
        <f>if((W6276=""),false,true)</f>
        <v>0</v>
      </c>
      <c r="AD6276" s="37"/>
    </row>
    <row r="6277" ht="14.25" customHeight="1">
      <c r="A6277" s="38">
        <v>1049</v>
      </c>
      <c r="B6277" s="46" t="s">
        <v>922</v>
      </c>
      <c r="C6277" s="46" t="s">
        <v>923</v>
      </c>
      <c r="D6277" s="11" t="s">
        <v>6641</v>
      </c>
      <c r="E6277" s="11" t="s">
        <v>6642</v>
      </c>
      <c r="F6277" s="11" t="s">
        <v>48</v>
      </c>
      <c r="G6277" s="11" t="s">
        <v>49</v>
      </c>
      <c r="H6277">
        <v>0.000010592537252</v>
      </c>
      <c r="I6277" t="s">
        <v>37</v>
      </c>
      <c r="K6277" s="47" t="s">
        <v>43</v>
      </c>
      <c r="L6277" s="47" t="s">
        <v>926</v>
      </c>
      <c r="M6277" t="s">
        <v>39</v>
      </c>
      <c r="N6277" s="71"/>
      <c r="O6277" s="71"/>
      <c r="P6277" s="71"/>
      <c r="Q6277" s="71"/>
      <c r="R6277" s="29"/>
      <c r="S6277" s="29"/>
      <c r="T6277" s="29"/>
      <c r="U6277" s="71"/>
      <c r="V6277" s="29"/>
      <c r="W6277" s="60"/>
      <c r="Y6277" t="s">
        <v>40</v>
      </c>
      <c r="AA6277">
        <v>3438</v>
      </c>
      <c r="AB6277" t="b">
        <f>if((W6277=""),false,true)</f>
        <v>0</v>
      </c>
      <c r="AD6277" s="37"/>
    </row>
    <row r="6278" ht="14.25" customHeight="1">
      <c r="A6278" s="38">
        <v>1152</v>
      </c>
      <c r="B6278" s="46" t="s">
        <v>6643</v>
      </c>
      <c r="C6278" s="46" t="s">
        <v>2403</v>
      </c>
      <c r="D6278" s="11" t="s">
        <v>6641</v>
      </c>
      <c r="E6278" s="11" t="s">
        <v>6642</v>
      </c>
      <c r="F6278" s="7" t="s">
        <v>485</v>
      </c>
      <c r="G6278" s="7" t="s">
        <v>665</v>
      </c>
      <c r="H6278">
        <v>0.082965173221014</v>
      </c>
      <c r="I6278" t="s">
        <v>37</v>
      </c>
      <c r="K6278" s="47" t="s">
        <v>43</v>
      </c>
      <c r="L6278" s="47" t="s">
        <v>6644</v>
      </c>
      <c r="M6278" t="s">
        <v>39</v>
      </c>
      <c r="N6278" s="71"/>
      <c r="O6278" s="71"/>
      <c r="P6278" s="71"/>
      <c r="Q6278" s="71"/>
      <c r="R6278" s="29"/>
      <c r="S6278" s="29"/>
      <c r="T6278" s="29"/>
      <c r="U6278" s="71"/>
      <c r="V6278" s="29"/>
      <c r="W6278" s="60"/>
      <c r="Y6278" t="s">
        <v>40</v>
      </c>
      <c r="AA6278">
        <v>3438</v>
      </c>
      <c r="AB6278" t="b">
        <f>if((W6278=""),false,true)</f>
        <v>0</v>
      </c>
      <c r="AD6278" s="37"/>
    </row>
    <row r="6279" ht="14.25" customHeight="1">
      <c r="A6279" s="38">
        <v>1152</v>
      </c>
      <c r="B6279" s="46" t="s">
        <v>6643</v>
      </c>
      <c r="C6279" s="46" t="s">
        <v>2403</v>
      </c>
      <c r="D6279" s="11" t="s">
        <v>6641</v>
      </c>
      <c r="E6279" s="11" t="s">
        <v>6642</v>
      </c>
      <c r="F6279" s="7" t="s">
        <v>580</v>
      </c>
      <c r="G6279" s="7" t="s">
        <v>581</v>
      </c>
      <c r="H6279">
        <v>0.042734582965381</v>
      </c>
      <c r="I6279" t="s">
        <v>37</v>
      </c>
      <c r="K6279" s="47" t="s">
        <v>43</v>
      </c>
      <c r="L6279" s="47" t="s">
        <v>6644</v>
      </c>
      <c r="M6279" t="s">
        <v>39</v>
      </c>
      <c r="N6279" s="71"/>
      <c r="O6279" s="71"/>
      <c r="P6279" s="71"/>
      <c r="Q6279" s="71"/>
      <c r="R6279" s="29"/>
      <c r="S6279" s="29"/>
      <c r="T6279" s="29"/>
      <c r="U6279" s="71"/>
      <c r="V6279" s="29"/>
      <c r="W6279" s="60"/>
      <c r="Y6279" t="s">
        <v>40</v>
      </c>
      <c r="AA6279">
        <v>3438</v>
      </c>
      <c r="AB6279" t="b">
        <f>if((W6279=""),false,true)</f>
        <v>0</v>
      </c>
      <c r="AD6279" s="37"/>
    </row>
    <row r="6280" ht="14.25" customHeight="1">
      <c r="A6280" s="38">
        <v>1152</v>
      </c>
      <c r="B6280" s="46" t="s">
        <v>6643</v>
      </c>
      <c r="C6280" s="46" t="s">
        <v>2403</v>
      </c>
      <c r="D6280" s="11" t="s">
        <v>6641</v>
      </c>
      <c r="E6280" s="11" t="s">
        <v>6642</v>
      </c>
      <c r="F6280" s="7" t="s">
        <v>1361</v>
      </c>
      <c r="G6280" s="7" t="s">
        <v>1362</v>
      </c>
      <c r="H6280">
        <v>0.062763855437776</v>
      </c>
      <c r="I6280" t="s">
        <v>37</v>
      </c>
      <c r="K6280" s="47" t="s">
        <v>43</v>
      </c>
      <c r="L6280" s="47" t="s">
        <v>6644</v>
      </c>
      <c r="M6280" t="s">
        <v>39</v>
      </c>
      <c r="N6280" s="71"/>
      <c r="O6280" s="71"/>
      <c r="P6280" s="71"/>
      <c r="Q6280" s="71"/>
      <c r="R6280" s="29"/>
      <c r="S6280" s="29"/>
      <c r="T6280" s="29"/>
      <c r="U6280" s="71"/>
      <c r="V6280" s="29"/>
      <c r="W6280" s="60"/>
      <c r="Y6280" t="s">
        <v>40</v>
      </c>
      <c r="AA6280">
        <v>3438</v>
      </c>
      <c r="AB6280" t="b">
        <f>if((W6280=""),false,true)</f>
        <v>0</v>
      </c>
      <c r="AD6280" s="37"/>
    </row>
    <row r="6281" ht="14.25" customHeight="1">
      <c r="A6281" s="38">
        <v>1152</v>
      </c>
      <c r="B6281" s="46" t="s">
        <v>6643</v>
      </c>
      <c r="C6281" s="46" t="s">
        <v>2403</v>
      </c>
      <c r="D6281" s="11" t="s">
        <v>6641</v>
      </c>
      <c r="E6281" s="11" t="s">
        <v>6642</v>
      </c>
      <c r="F6281" s="7" t="s">
        <v>584</v>
      </c>
      <c r="G6281" s="7" t="s">
        <v>585</v>
      </c>
      <c r="H6281">
        <v>0.1476624907804</v>
      </c>
      <c r="I6281" t="s">
        <v>37</v>
      </c>
      <c r="K6281" s="47" t="s">
        <v>43</v>
      </c>
      <c r="L6281" s="47" t="s">
        <v>6644</v>
      </c>
      <c r="M6281" t="s">
        <v>39</v>
      </c>
      <c r="N6281" s="71"/>
      <c r="O6281" s="71"/>
      <c r="P6281" s="71"/>
      <c r="Q6281" s="71"/>
      <c r="R6281" s="29"/>
      <c r="S6281" s="29"/>
      <c r="T6281" s="29"/>
      <c r="U6281" s="71"/>
      <c r="V6281" s="29"/>
      <c r="W6281" s="60"/>
      <c r="Y6281" t="s">
        <v>40</v>
      </c>
      <c r="AA6281">
        <v>3438</v>
      </c>
      <c r="AB6281" t="b">
        <f>if((W6281=""),false,true)</f>
        <v>0</v>
      </c>
      <c r="AD6281" s="37"/>
    </row>
    <row r="6282" ht="14.25" customHeight="1">
      <c r="A6282" s="38">
        <v>1152</v>
      </c>
      <c r="B6282" s="46" t="s">
        <v>6643</v>
      </c>
      <c r="C6282" s="46" t="s">
        <v>2403</v>
      </c>
      <c r="D6282" s="11" t="s">
        <v>6641</v>
      </c>
      <c r="E6282" s="11" t="s">
        <v>6642</v>
      </c>
      <c r="F6282" s="7" t="s">
        <v>586</v>
      </c>
      <c r="G6282" s="7" t="s">
        <v>587</v>
      </c>
      <c r="H6282">
        <v>0.040770422849145</v>
      </c>
      <c r="I6282" t="s">
        <v>37</v>
      </c>
      <c r="K6282" s="47" t="s">
        <v>43</v>
      </c>
      <c r="L6282" s="47" t="s">
        <v>6644</v>
      </c>
      <c r="M6282" t="s">
        <v>39</v>
      </c>
      <c r="N6282" s="71"/>
      <c r="O6282" s="71"/>
      <c r="P6282" s="71"/>
      <c r="Q6282" s="71"/>
      <c r="R6282" s="29"/>
      <c r="S6282" s="29"/>
      <c r="T6282" s="29"/>
      <c r="U6282" s="71"/>
      <c r="V6282" s="29"/>
      <c r="W6282" s="60"/>
      <c r="Y6282" t="s">
        <v>40</v>
      </c>
      <c r="AA6282">
        <v>3438</v>
      </c>
      <c r="AB6282" t="b">
        <f>if((W6282=""),false,true)</f>
        <v>0</v>
      </c>
      <c r="AD6282" s="37"/>
    </row>
    <row r="6283" ht="14.25" customHeight="1">
      <c r="A6283" s="38">
        <v>1152</v>
      </c>
      <c r="B6283" s="46" t="s">
        <v>6643</v>
      </c>
      <c r="C6283" s="46" t="s">
        <v>2403</v>
      </c>
      <c r="D6283" s="11" t="s">
        <v>6641</v>
      </c>
      <c r="E6283" s="11" t="s">
        <v>6642</v>
      </c>
      <c r="F6283" s="7" t="s">
        <v>691</v>
      </c>
      <c r="G6283" s="7" t="s">
        <v>692</v>
      </c>
      <c r="H6283">
        <v>0.11755583878018</v>
      </c>
      <c r="I6283" t="s">
        <v>37</v>
      </c>
      <c r="K6283" s="47" t="s">
        <v>43</v>
      </c>
      <c r="L6283" s="47" t="s">
        <v>6644</v>
      </c>
      <c r="M6283" t="s">
        <v>39</v>
      </c>
      <c r="N6283" s="71"/>
      <c r="O6283" s="71"/>
      <c r="P6283" s="71"/>
      <c r="Q6283" s="71"/>
      <c r="R6283" s="29"/>
      <c r="S6283" s="29"/>
      <c r="T6283" s="29"/>
      <c r="U6283" s="71"/>
      <c r="V6283" s="29"/>
      <c r="W6283" s="60"/>
      <c r="Y6283" t="s">
        <v>40</v>
      </c>
      <c r="AA6283">
        <v>3438</v>
      </c>
      <c r="AB6283" t="b">
        <f>if((W6283=""),false,true)</f>
        <v>0</v>
      </c>
      <c r="AD6283" s="37"/>
    </row>
    <row r="6284" ht="14.25" customHeight="1">
      <c r="A6284" s="38">
        <v>1152</v>
      </c>
      <c r="B6284" s="46" t="s">
        <v>6643</v>
      </c>
      <c r="C6284" s="46" t="s">
        <v>2403</v>
      </c>
      <c r="D6284" s="11" t="s">
        <v>6641</v>
      </c>
      <c r="E6284" s="11" t="s">
        <v>6642</v>
      </c>
      <c r="F6284" s="7" t="s">
        <v>588</v>
      </c>
      <c r="G6284" s="7" t="s">
        <v>589</v>
      </c>
      <c r="H6284">
        <v>0.03752183990928</v>
      </c>
      <c r="I6284" t="s">
        <v>37</v>
      </c>
      <c r="K6284" s="47" t="s">
        <v>43</v>
      </c>
      <c r="L6284" s="47" t="s">
        <v>6644</v>
      </c>
      <c r="M6284" t="s">
        <v>39</v>
      </c>
      <c r="N6284" s="71"/>
      <c r="O6284" s="71"/>
      <c r="P6284" s="71"/>
      <c r="Q6284" s="71"/>
      <c r="R6284" s="29"/>
      <c r="S6284" s="29"/>
      <c r="T6284" s="29"/>
      <c r="U6284" s="71"/>
      <c r="V6284" s="29"/>
      <c r="W6284" s="60"/>
      <c r="Y6284" t="s">
        <v>40</v>
      </c>
      <c r="AA6284">
        <v>3438</v>
      </c>
      <c r="AB6284" t="b">
        <f>if((W6284=""),false,true)</f>
        <v>0</v>
      </c>
      <c r="AD6284" s="37"/>
    </row>
    <row r="6285" ht="14.25" customHeight="1">
      <c r="A6285" s="38">
        <v>1152</v>
      </c>
      <c r="B6285" s="46" t="s">
        <v>6643</v>
      </c>
      <c r="C6285" s="46" t="s">
        <v>2403</v>
      </c>
      <c r="D6285" s="11" t="s">
        <v>6641</v>
      </c>
      <c r="E6285" s="11" t="s">
        <v>6642</v>
      </c>
      <c r="F6285" s="7" t="s">
        <v>1603</v>
      </c>
      <c r="G6285" s="7" t="s">
        <v>1604</v>
      </c>
      <c r="H6285">
        <v>1.3969492029506</v>
      </c>
      <c r="I6285" t="s">
        <v>37</v>
      </c>
      <c r="K6285" s="47" t="s">
        <v>43</v>
      </c>
      <c r="L6285" s="47" t="s">
        <v>6644</v>
      </c>
      <c r="M6285" t="s">
        <v>39</v>
      </c>
      <c r="N6285" s="71"/>
      <c r="O6285" s="71"/>
      <c r="P6285" s="71"/>
      <c r="Q6285" s="71"/>
      <c r="R6285" s="29"/>
      <c r="S6285" s="29"/>
      <c r="T6285" s="29"/>
      <c r="U6285" s="71"/>
      <c r="V6285" s="29"/>
      <c r="W6285" s="60"/>
      <c r="Y6285" t="s">
        <v>40</v>
      </c>
      <c r="AA6285">
        <v>3438</v>
      </c>
      <c r="AB6285" t="b">
        <f>if((W6285=""),false,true)</f>
        <v>0</v>
      </c>
      <c r="AD6285" s="37"/>
    </row>
    <row r="6286" ht="14.25" customHeight="1">
      <c r="A6286" s="38">
        <v>1152</v>
      </c>
      <c r="B6286" s="46" t="s">
        <v>6643</v>
      </c>
      <c r="C6286" s="46" t="s">
        <v>2403</v>
      </c>
      <c r="D6286" s="11" t="s">
        <v>6641</v>
      </c>
      <c r="E6286" s="11" t="s">
        <v>6642</v>
      </c>
      <c r="F6286" s="7" t="s">
        <v>1108</v>
      </c>
      <c r="G6286" s="7" t="s">
        <v>1109</v>
      </c>
      <c r="H6286">
        <v>0.44249699790794</v>
      </c>
      <c r="I6286" t="s">
        <v>37</v>
      </c>
      <c r="K6286" s="47" t="s">
        <v>43</v>
      </c>
      <c r="L6286" s="47" t="s">
        <v>6644</v>
      </c>
      <c r="M6286" t="s">
        <v>39</v>
      </c>
      <c r="N6286" s="71"/>
      <c r="O6286" s="71"/>
      <c r="P6286" s="71"/>
      <c r="Q6286" s="71"/>
      <c r="R6286" s="29"/>
      <c r="S6286" s="29"/>
      <c r="T6286" s="29"/>
      <c r="U6286" s="71"/>
      <c r="V6286" s="29"/>
      <c r="W6286" s="60"/>
      <c r="Y6286" t="s">
        <v>40</v>
      </c>
      <c r="AA6286">
        <v>3438</v>
      </c>
      <c r="AB6286" t="b">
        <f>if((W6286=""),false,true)</f>
        <v>0</v>
      </c>
      <c r="AD6286" s="37"/>
    </row>
    <row r="6287" ht="14.25" customHeight="1">
      <c r="A6287" s="38">
        <v>1152</v>
      </c>
      <c r="B6287" s="46" t="s">
        <v>6643</v>
      </c>
      <c r="C6287" s="46" t="s">
        <v>2403</v>
      </c>
      <c r="D6287" s="11" t="s">
        <v>6641</v>
      </c>
      <c r="E6287" s="11" t="s">
        <v>6642</v>
      </c>
      <c r="F6287" s="7" t="s">
        <v>1281</v>
      </c>
      <c r="G6287" s="7" t="s">
        <v>2411</v>
      </c>
      <c r="H6287">
        <v>0.14413842014013</v>
      </c>
      <c r="I6287" t="s">
        <v>37</v>
      </c>
      <c r="K6287" s="47" t="s">
        <v>43</v>
      </c>
      <c r="L6287" s="47" t="s">
        <v>6644</v>
      </c>
      <c r="M6287" t="s">
        <v>39</v>
      </c>
      <c r="N6287" s="71"/>
      <c r="O6287" s="71"/>
      <c r="P6287" s="71"/>
      <c r="Q6287" s="71"/>
      <c r="R6287" s="29"/>
      <c r="S6287" s="29"/>
      <c r="T6287" s="29"/>
      <c r="U6287" s="71"/>
      <c r="V6287" s="29"/>
      <c r="W6287" s="60"/>
      <c r="Y6287" t="s">
        <v>40</v>
      </c>
      <c r="AA6287">
        <v>3438</v>
      </c>
      <c r="AB6287" t="b">
        <f>if((W6287=""),false,true)</f>
        <v>0</v>
      </c>
      <c r="AD6287" s="37"/>
    </row>
    <row r="6288" ht="14.25" customHeight="1">
      <c r="A6288" s="38">
        <v>1152</v>
      </c>
      <c r="B6288" s="46" t="s">
        <v>6643</v>
      </c>
      <c r="C6288" s="46" t="s">
        <v>2403</v>
      </c>
      <c r="D6288" s="11" t="s">
        <v>6641</v>
      </c>
      <c r="E6288" s="11" t="s">
        <v>6642</v>
      </c>
      <c r="F6288" s="7" t="s">
        <v>429</v>
      </c>
      <c r="G6288" s="7" t="s">
        <v>590</v>
      </c>
      <c r="H6288">
        <v>0.094343416330987</v>
      </c>
      <c r="I6288" t="s">
        <v>37</v>
      </c>
      <c r="K6288" s="47" t="s">
        <v>43</v>
      </c>
      <c r="L6288" s="47" t="s">
        <v>6644</v>
      </c>
      <c r="M6288" t="s">
        <v>39</v>
      </c>
      <c r="N6288" s="71"/>
      <c r="O6288" s="71"/>
      <c r="P6288" s="71"/>
      <c r="Q6288" s="71"/>
      <c r="R6288" s="29"/>
      <c r="S6288" s="29"/>
      <c r="T6288" s="29"/>
      <c r="U6288" s="71"/>
      <c r="V6288" s="29"/>
      <c r="W6288" s="60"/>
      <c r="Y6288" t="s">
        <v>40</v>
      </c>
      <c r="AA6288">
        <v>3438</v>
      </c>
      <c r="AB6288" t="b">
        <f>if((W6288=""),false,true)</f>
        <v>0</v>
      </c>
      <c r="AD6288" s="37"/>
    </row>
    <row r="6289" ht="14.25" customHeight="1">
      <c r="A6289" s="38">
        <v>1152</v>
      </c>
      <c r="B6289" s="46" t="s">
        <v>6643</v>
      </c>
      <c r="C6289" s="46" t="s">
        <v>2403</v>
      </c>
      <c r="D6289" s="11" t="s">
        <v>6641</v>
      </c>
      <c r="E6289" s="11" t="s">
        <v>6642</v>
      </c>
      <c r="F6289" s="7" t="s">
        <v>591</v>
      </c>
      <c r="G6289" s="7" t="s">
        <v>592</v>
      </c>
      <c r="H6289">
        <v>0.10069243306892</v>
      </c>
      <c r="I6289" t="s">
        <v>37</v>
      </c>
      <c r="K6289" s="47" t="s">
        <v>43</v>
      </c>
      <c r="L6289" s="47" t="s">
        <v>6644</v>
      </c>
      <c r="M6289" t="s">
        <v>39</v>
      </c>
      <c r="N6289" s="71"/>
      <c r="O6289" s="71"/>
      <c r="P6289" s="71"/>
      <c r="Q6289" s="71"/>
      <c r="R6289" s="29"/>
      <c r="S6289" s="29"/>
      <c r="T6289" s="29"/>
      <c r="U6289" s="71"/>
      <c r="V6289" s="29"/>
      <c r="W6289" s="60"/>
      <c r="Y6289" t="s">
        <v>40</v>
      </c>
      <c r="AA6289">
        <v>3438</v>
      </c>
      <c r="AB6289" t="b">
        <f>if((W6289=""),false,true)</f>
        <v>0</v>
      </c>
      <c r="AD6289" s="37"/>
    </row>
    <row r="6290" ht="14.25" customHeight="1">
      <c r="A6290" s="38">
        <v>1152</v>
      </c>
      <c r="B6290" s="46" t="s">
        <v>6643</v>
      </c>
      <c r="C6290" s="46" t="s">
        <v>2403</v>
      </c>
      <c r="D6290" s="11" t="s">
        <v>6641</v>
      </c>
      <c r="E6290" s="11" t="s">
        <v>6642</v>
      </c>
      <c r="F6290" s="7" t="s">
        <v>5546</v>
      </c>
      <c r="G6290" s="7" t="s">
        <v>6645</v>
      </c>
      <c r="H6290">
        <v>0.005970755318326</v>
      </c>
      <c r="I6290" t="s">
        <v>37</v>
      </c>
      <c r="K6290" s="47" t="s">
        <v>43</v>
      </c>
      <c r="L6290" s="47" t="s">
        <v>6644</v>
      </c>
      <c r="M6290" t="s">
        <v>39</v>
      </c>
      <c r="N6290" s="71"/>
      <c r="O6290" s="71"/>
      <c r="P6290" s="71"/>
      <c r="Q6290" s="71"/>
      <c r="R6290" s="29"/>
      <c r="S6290" s="29"/>
      <c r="T6290" s="29"/>
      <c r="U6290" s="71"/>
      <c r="V6290" s="29"/>
      <c r="W6290" s="60"/>
      <c r="Y6290" t="s">
        <v>40</v>
      </c>
      <c r="AA6290">
        <v>3438</v>
      </c>
      <c r="AB6290" t="b">
        <f>if((W6290=""),false,true)</f>
        <v>0</v>
      </c>
      <c r="AD6290" s="37"/>
    </row>
    <row r="6291" ht="14.25" customHeight="1">
      <c r="A6291" s="38">
        <v>1152</v>
      </c>
      <c r="B6291" s="46" t="s">
        <v>6643</v>
      </c>
      <c r="C6291" s="46" t="s">
        <v>2403</v>
      </c>
      <c r="D6291" s="11" t="s">
        <v>6641</v>
      </c>
      <c r="E6291" s="11" t="s">
        <v>6642</v>
      </c>
      <c r="F6291" s="7" t="s">
        <v>434</v>
      </c>
      <c r="G6291" s="7" t="s">
        <v>593</v>
      </c>
      <c r="H6291">
        <v>0.035639923433079</v>
      </c>
      <c r="I6291" t="s">
        <v>37</v>
      </c>
      <c r="K6291" s="47" t="s">
        <v>43</v>
      </c>
      <c r="L6291" s="47" t="s">
        <v>6644</v>
      </c>
      <c r="M6291" t="s">
        <v>39</v>
      </c>
      <c r="N6291" s="71"/>
      <c r="O6291" s="71"/>
      <c r="P6291" s="71"/>
      <c r="Q6291" s="71"/>
      <c r="R6291" s="29"/>
      <c r="S6291" s="29"/>
      <c r="T6291" s="29"/>
      <c r="U6291" s="71"/>
      <c r="V6291" s="29"/>
      <c r="W6291" s="60"/>
      <c r="Y6291" t="s">
        <v>40</v>
      </c>
      <c r="AA6291">
        <v>3438</v>
      </c>
      <c r="AB6291" t="b">
        <f>if((W6291=""),false,true)</f>
        <v>0</v>
      </c>
      <c r="AD6291" s="37"/>
    </row>
    <row r="6292" ht="14.25" customHeight="1">
      <c r="A6292" s="38">
        <v>1152</v>
      </c>
      <c r="B6292" s="46" t="s">
        <v>6643</v>
      </c>
      <c r="C6292" s="46" t="s">
        <v>2403</v>
      </c>
      <c r="D6292" s="11" t="s">
        <v>6641</v>
      </c>
      <c r="E6292" s="11" t="s">
        <v>6642</v>
      </c>
      <c r="F6292" s="7" t="s">
        <v>994</v>
      </c>
      <c r="G6292" s="7" t="s">
        <v>4557</v>
      </c>
      <c r="H6292">
        <v>0.012225584749138</v>
      </c>
      <c r="I6292" t="s">
        <v>37</v>
      </c>
      <c r="K6292" s="47" t="s">
        <v>43</v>
      </c>
      <c r="L6292" s="47" t="s">
        <v>6644</v>
      </c>
      <c r="M6292" t="s">
        <v>39</v>
      </c>
      <c r="N6292" s="71"/>
      <c r="O6292" s="71"/>
      <c r="P6292" s="71"/>
      <c r="Q6292" s="71"/>
      <c r="R6292" s="29"/>
      <c r="S6292" s="29"/>
      <c r="T6292" s="29"/>
      <c r="U6292" s="71"/>
      <c r="V6292" s="29"/>
      <c r="W6292" s="60"/>
      <c r="Y6292" t="s">
        <v>40</v>
      </c>
      <c r="AA6292">
        <v>3438</v>
      </c>
      <c r="AB6292" t="b">
        <f>if((W6292=""),false,true)</f>
        <v>0</v>
      </c>
      <c r="AD6292" s="37"/>
    </row>
    <row r="6293" ht="14.25" customHeight="1">
      <c r="A6293" s="38">
        <v>1152</v>
      </c>
      <c r="B6293" s="46" t="s">
        <v>6643</v>
      </c>
      <c r="C6293" s="46" t="s">
        <v>2403</v>
      </c>
      <c r="D6293" s="11" t="s">
        <v>6641</v>
      </c>
      <c r="E6293" s="11" t="s">
        <v>6642</v>
      </c>
      <c r="F6293" s="11" t="s">
        <v>731</v>
      </c>
      <c r="G6293" s="7" t="s">
        <v>732</v>
      </c>
      <c r="H6293">
        <v>0.10906695367892</v>
      </c>
      <c r="I6293" t="s">
        <v>37</v>
      </c>
      <c r="K6293" s="47" t="s">
        <v>43</v>
      </c>
      <c r="L6293" s="47" t="s">
        <v>6644</v>
      </c>
      <c r="M6293" t="s">
        <v>39</v>
      </c>
      <c r="N6293" s="71"/>
      <c r="O6293" s="71"/>
      <c r="P6293" s="71"/>
      <c r="Q6293" s="71"/>
      <c r="R6293" s="29"/>
      <c r="S6293" s="29"/>
      <c r="T6293" s="29"/>
      <c r="U6293" s="71"/>
      <c r="V6293" s="29"/>
      <c r="W6293" s="60"/>
      <c r="Y6293" t="s">
        <v>40</v>
      </c>
      <c r="AA6293">
        <v>3438</v>
      </c>
      <c r="AB6293" t="b">
        <f>if((W6293=""),false,true)</f>
        <v>0</v>
      </c>
      <c r="AD6293" s="37"/>
    </row>
    <row r="6294" ht="14.25" customHeight="1">
      <c r="A6294" s="38">
        <v>1152</v>
      </c>
      <c r="B6294" s="46" t="s">
        <v>6643</v>
      </c>
      <c r="C6294" s="46" t="s">
        <v>2403</v>
      </c>
      <c r="D6294" s="11" t="s">
        <v>6641</v>
      </c>
      <c r="E6294" s="11" t="s">
        <v>6642</v>
      </c>
      <c r="F6294" s="7" t="s">
        <v>48</v>
      </c>
      <c r="G6294" s="7" t="s">
        <v>49</v>
      </c>
      <c r="H6294">
        <v>0.00003566</v>
      </c>
      <c r="I6294" t="s">
        <v>37</v>
      </c>
      <c r="K6294" s="47" t="s">
        <v>43</v>
      </c>
      <c r="L6294" s="47" t="s">
        <v>6644</v>
      </c>
      <c r="M6294" t="s">
        <v>39</v>
      </c>
      <c r="N6294" s="71"/>
      <c r="O6294" s="71"/>
      <c r="P6294" s="71"/>
      <c r="Q6294" s="71"/>
      <c r="R6294" s="29"/>
      <c r="S6294" s="29"/>
      <c r="T6294" s="29"/>
      <c r="U6294" s="71"/>
      <c r="V6294" s="29"/>
      <c r="W6294" s="60"/>
      <c r="Y6294" t="s">
        <v>40</v>
      </c>
      <c r="AA6294">
        <v>3438</v>
      </c>
      <c r="AB6294" t="b">
        <f>if((W6294=""),false,true)</f>
        <v>0</v>
      </c>
      <c r="AD6294" s="37"/>
    </row>
    <row r="6295" ht="14.25" customHeight="1">
      <c r="A6295" s="38">
        <v>1287</v>
      </c>
      <c r="B6295" s="46" t="s">
        <v>53</v>
      </c>
      <c r="C6295" s="46" t="s">
        <v>45</v>
      </c>
      <c r="D6295" s="46" t="s">
        <v>6641</v>
      </c>
      <c r="E6295" s="46" t="s">
        <v>6642</v>
      </c>
      <c r="F6295" t="s">
        <v>48</v>
      </c>
      <c r="G6295" s="46" t="s">
        <v>49</v>
      </c>
      <c r="H6295">
        <v>0.000037153523</v>
      </c>
      <c r="I6295" t="s">
        <v>37</v>
      </c>
      <c r="L6295" t="s">
        <v>50</v>
      </c>
      <c r="M6295" t="s">
        <v>39</v>
      </c>
      <c r="N6295" s="40"/>
      <c r="O6295" s="40"/>
      <c r="P6295" s="40"/>
      <c r="Q6295" s="40"/>
      <c r="R6295" s="39"/>
      <c r="S6295" s="39"/>
      <c r="T6295" s="39"/>
      <c r="U6295" s="40"/>
      <c r="V6295" s="39"/>
      <c r="W6295" s="69"/>
      <c r="Y6295" t="s">
        <v>40</v>
      </c>
      <c r="AA6295">
        <v>3438</v>
      </c>
      <c r="AB6295" s="46" t="b">
        <v>0</v>
      </c>
      <c r="AD6295" s="8"/>
    </row>
    <row r="6296" ht="14.25" customHeight="1">
      <c r="A6296" s="38">
        <v>1287</v>
      </c>
      <c r="B6296" s="46" t="s">
        <v>44</v>
      </c>
      <c r="C6296" s="46" t="s">
        <v>45</v>
      </c>
      <c r="D6296" s="46" t="s">
        <v>6641</v>
      </c>
      <c r="E6296" s="46" t="s">
        <v>6642</v>
      </c>
      <c r="F6296" t="s">
        <v>48</v>
      </c>
      <c r="G6296" s="46" t="s">
        <v>49</v>
      </c>
      <c r="H6296">
        <v>0.000519995997</v>
      </c>
      <c r="I6296" t="s">
        <v>37</v>
      </c>
      <c r="L6296" t="s">
        <v>50</v>
      </c>
      <c r="M6296" t="s">
        <v>39</v>
      </c>
      <c r="N6296" s="40"/>
      <c r="O6296" s="40"/>
      <c r="P6296" s="40"/>
      <c r="Q6296" s="40"/>
      <c r="R6296" s="39"/>
      <c r="S6296" s="39"/>
      <c r="T6296" s="39"/>
      <c r="U6296" s="40"/>
      <c r="V6296" s="39"/>
      <c r="W6296" s="69"/>
      <c r="Y6296" t="s">
        <v>40</v>
      </c>
      <c r="AA6296">
        <v>3438</v>
      </c>
      <c r="AB6296" s="46" t="b">
        <v>0</v>
      </c>
      <c r="AD6296" s="8"/>
    </row>
    <row r="6297" ht="14.25" customHeight="1">
      <c r="A6297" s="38">
        <v>1287</v>
      </c>
      <c r="B6297" s="46" t="s">
        <v>53</v>
      </c>
      <c r="C6297" s="46" t="s">
        <v>45</v>
      </c>
      <c r="D6297" s="46" t="s">
        <v>6646</v>
      </c>
      <c r="E6297" s="46" t="s">
        <v>6647</v>
      </c>
      <c r="F6297" t="s">
        <v>48</v>
      </c>
      <c r="G6297" s="46" t="s">
        <v>49</v>
      </c>
      <c r="H6297">
        <v>0.019498445998</v>
      </c>
      <c r="I6297" t="s">
        <v>37</v>
      </c>
      <c r="L6297" t="s">
        <v>50</v>
      </c>
      <c r="M6297" t="s">
        <v>39</v>
      </c>
      <c r="N6297" s="40"/>
      <c r="O6297" s="40"/>
      <c r="P6297" s="40"/>
      <c r="Q6297" s="40"/>
      <c r="R6297" s="39"/>
      <c r="S6297" s="39"/>
      <c r="T6297" s="39"/>
      <c r="U6297" s="40"/>
      <c r="V6297" s="39"/>
      <c r="W6297" s="69"/>
      <c r="Y6297" t="s">
        <v>294</v>
      </c>
      <c r="AA6297">
        <v>3441</v>
      </c>
      <c r="AB6297" s="46" t="b">
        <v>0</v>
      </c>
      <c r="AD6297" s="8"/>
    </row>
    <row r="6298" ht="14.25" customHeight="1">
      <c r="A6298" s="38">
        <v>1287</v>
      </c>
      <c r="B6298" s="46" t="s">
        <v>174</v>
      </c>
      <c r="C6298" s="46" t="s">
        <v>45</v>
      </c>
      <c r="D6298" s="46" t="s">
        <v>6646</v>
      </c>
      <c r="E6298" s="46" t="s">
        <v>6647</v>
      </c>
      <c r="F6298" t="s">
        <v>48</v>
      </c>
      <c r="G6298" s="46" t="s">
        <v>49</v>
      </c>
      <c r="H6298">
        <v>0.038904514499</v>
      </c>
      <c r="I6298" t="s">
        <v>37</v>
      </c>
      <c r="L6298" t="s">
        <v>50</v>
      </c>
      <c r="M6298" t="s">
        <v>39</v>
      </c>
      <c r="N6298" s="40"/>
      <c r="O6298" s="40"/>
      <c r="P6298" s="40"/>
      <c r="Q6298" s="40"/>
      <c r="R6298" s="39"/>
      <c r="S6298" s="39"/>
      <c r="T6298" s="39"/>
      <c r="U6298" s="40"/>
      <c r="V6298" s="39"/>
      <c r="W6298" s="69"/>
      <c r="Y6298" t="s">
        <v>294</v>
      </c>
      <c r="AA6298">
        <v>3441</v>
      </c>
      <c r="AB6298" s="46" t="b">
        <v>0</v>
      </c>
      <c r="AD6298" s="8"/>
    </row>
    <row r="6299" ht="14.25" customHeight="1">
      <c r="A6299" s="38">
        <v>1287</v>
      </c>
      <c r="B6299" s="46" t="s">
        <v>53</v>
      </c>
      <c r="C6299" s="46" t="s">
        <v>45</v>
      </c>
      <c r="D6299" s="46" t="s">
        <v>6648</v>
      </c>
      <c r="E6299" s="46" t="s">
        <v>6649</v>
      </c>
      <c r="F6299" t="s">
        <v>48</v>
      </c>
      <c r="G6299" s="46" t="s">
        <v>49</v>
      </c>
      <c r="H6299">
        <v>0.001995262315</v>
      </c>
      <c r="I6299" t="s">
        <v>37</v>
      </c>
      <c r="L6299" t="s">
        <v>50</v>
      </c>
      <c r="M6299" t="s">
        <v>39</v>
      </c>
      <c r="N6299" s="40"/>
      <c r="O6299" s="40"/>
      <c r="P6299" s="40"/>
      <c r="Q6299" s="40"/>
      <c r="R6299" s="39"/>
      <c r="S6299" s="39"/>
      <c r="T6299" s="39"/>
      <c r="U6299" s="40"/>
      <c r="V6299" s="39"/>
      <c r="W6299" s="69"/>
      <c r="Y6299" t="s">
        <v>40</v>
      </c>
      <c r="AA6299">
        <v>9732</v>
      </c>
      <c r="AB6299" s="46" t="b">
        <v>0</v>
      </c>
      <c r="AD6299" s="8"/>
    </row>
    <row r="6300" ht="14.25" customHeight="1">
      <c r="A6300" s="38">
        <v>1287</v>
      </c>
      <c r="B6300" s="46" t="s">
        <v>53</v>
      </c>
      <c r="C6300" s="46" t="s">
        <v>45</v>
      </c>
      <c r="D6300" s="46" t="s">
        <v>6650</v>
      </c>
      <c r="E6300" s="46" t="s">
        <v>6651</v>
      </c>
      <c r="F6300" t="s">
        <v>48</v>
      </c>
      <c r="G6300" s="46" t="s">
        <v>49</v>
      </c>
      <c r="H6300">
        <v>0.000186208714</v>
      </c>
      <c r="I6300" t="s">
        <v>37</v>
      </c>
      <c r="L6300" t="s">
        <v>50</v>
      </c>
      <c r="M6300" t="s">
        <v>39</v>
      </c>
      <c r="N6300" s="40"/>
      <c r="O6300" s="40"/>
      <c r="P6300" s="40"/>
      <c r="Q6300" s="40"/>
      <c r="R6300" s="39"/>
      <c r="S6300" s="39"/>
      <c r="T6300" s="39"/>
      <c r="U6300" s="40"/>
      <c r="V6300" s="39"/>
      <c r="W6300" s="69"/>
      <c r="Y6300" t="s">
        <v>294</v>
      </c>
      <c r="AA6300">
        <v>11121</v>
      </c>
      <c r="AB6300" s="46" t="b">
        <v>0</v>
      </c>
      <c r="AD6300" s="8"/>
    </row>
    <row r="6301" ht="14.25" customHeight="1">
      <c r="A6301" s="38">
        <v>1287</v>
      </c>
      <c r="B6301" s="46" t="s">
        <v>44</v>
      </c>
      <c r="C6301" s="46" t="s">
        <v>45</v>
      </c>
      <c r="D6301" s="46" t="s">
        <v>6652</v>
      </c>
      <c r="E6301" s="46" t="s">
        <v>6653</v>
      </c>
      <c r="F6301" t="s">
        <v>48</v>
      </c>
      <c r="G6301" s="46" t="s">
        <v>49</v>
      </c>
      <c r="H6301">
        <v>0.000997700064</v>
      </c>
      <c r="I6301" t="s">
        <v>37</v>
      </c>
      <c r="L6301" t="s">
        <v>50</v>
      </c>
      <c r="M6301" t="s">
        <v>39</v>
      </c>
      <c r="N6301" s="40"/>
      <c r="O6301" s="40"/>
      <c r="P6301" s="40"/>
      <c r="Q6301" s="40"/>
      <c r="R6301" s="39"/>
      <c r="S6301" s="39"/>
      <c r="T6301" s="39"/>
      <c r="U6301" s="40"/>
      <c r="V6301" s="39"/>
      <c r="W6301" s="69"/>
      <c r="Y6301" t="s">
        <v>40</v>
      </c>
      <c r="AA6301">
        <v>10081</v>
      </c>
      <c r="AB6301" s="46" t="b">
        <v>0</v>
      </c>
      <c r="AD6301" s="8"/>
    </row>
    <row r="6302" ht="14.25" customHeight="1">
      <c r="A6302" s="38">
        <v>1287</v>
      </c>
      <c r="B6302" s="46" t="s">
        <v>53</v>
      </c>
      <c r="C6302" s="46" t="s">
        <v>45</v>
      </c>
      <c r="D6302" s="46" t="s">
        <v>6652</v>
      </c>
      <c r="E6302" s="46" t="s">
        <v>6653</v>
      </c>
      <c r="F6302" t="s">
        <v>48</v>
      </c>
      <c r="G6302" s="46" t="s">
        <v>49</v>
      </c>
      <c r="H6302">
        <v>0.001</v>
      </c>
      <c r="I6302" t="s">
        <v>37</v>
      </c>
      <c r="L6302" t="s">
        <v>50</v>
      </c>
      <c r="M6302" t="s">
        <v>39</v>
      </c>
      <c r="N6302" s="40"/>
      <c r="O6302" s="40"/>
      <c r="P6302" s="40"/>
      <c r="Q6302" s="40"/>
      <c r="R6302" s="39"/>
      <c r="S6302" s="39"/>
      <c r="T6302" s="39"/>
      <c r="U6302" s="40"/>
      <c r="V6302" s="39"/>
      <c r="W6302" s="69"/>
      <c r="Y6302" t="s">
        <v>40</v>
      </c>
      <c r="AA6302">
        <v>10081</v>
      </c>
      <c r="AB6302" s="46" t="b">
        <v>0</v>
      </c>
      <c r="AD6302" s="8"/>
    </row>
    <row r="6303" ht="14.25" customHeight="1">
      <c r="A6303" s="38">
        <v>997</v>
      </c>
      <c r="B6303" s="44" t="s">
        <v>638</v>
      </c>
      <c r="C6303" s="46" t="s">
        <v>639</v>
      </c>
      <c r="D6303" s="46" t="s">
        <v>6654</v>
      </c>
      <c r="E6303" s="46" t="s">
        <v>6655</v>
      </c>
      <c r="F6303" s="5" t="s">
        <v>35</v>
      </c>
      <c r="G6303" s="5" t="s">
        <v>36</v>
      </c>
      <c r="H6303" s="65">
        <v>0.234422882</v>
      </c>
      <c r="I6303" t="s">
        <v>37</v>
      </c>
      <c r="K6303" s="47"/>
      <c r="L6303" s="47" t="str">
        <f>((I6303&amp;A6303)&amp;"-")&amp;B6303</f>
        <v>REF997-Kia Sepassi and Samuel H. Yalkowsky. Solubility Prediction in Octanol: A Technical Note. AAPS PharmSciTech 2006; 7 (1) Article 26</v>
      </c>
      <c r="M6303" t="s">
        <v>39</v>
      </c>
      <c r="N6303" s="71"/>
      <c r="O6303" s="71"/>
      <c r="P6303" s="71"/>
      <c r="Q6303" s="71"/>
      <c r="R6303" s="29"/>
      <c r="S6303" s="29"/>
      <c r="T6303" s="29"/>
      <c r="U6303" s="71"/>
      <c r="V6303" s="29"/>
      <c r="W6303" s="60"/>
      <c r="Y6303" t="s">
        <v>40</v>
      </c>
      <c r="AA6303">
        <v>554613</v>
      </c>
      <c r="AB6303" t="b">
        <f>if((W6303=""),false,true)</f>
        <v>0</v>
      </c>
      <c r="AD6303" s="37"/>
    </row>
    <row r="6304" ht="14.25" customHeight="1">
      <c r="A6304" s="38">
        <v>1283</v>
      </c>
      <c r="B6304" s="46" t="s">
        <v>31</v>
      </c>
      <c r="C6304" s="46" t="s">
        <v>32</v>
      </c>
      <c r="D6304" s="46" t="s">
        <v>6654</v>
      </c>
      <c r="E6304" s="46" t="s">
        <v>6655</v>
      </c>
      <c r="F6304" t="s">
        <v>35</v>
      </c>
      <c r="G6304" s="46" t="s">
        <v>36</v>
      </c>
      <c r="H6304">
        <v>0.2344228815</v>
      </c>
      <c r="I6304" t="s">
        <v>37</v>
      </c>
      <c r="L6304" t="s">
        <v>38</v>
      </c>
      <c r="M6304" t="s">
        <v>39</v>
      </c>
      <c r="N6304" s="40"/>
      <c r="O6304" s="40"/>
      <c r="P6304" s="40"/>
      <c r="Q6304" s="40"/>
      <c r="R6304" s="39"/>
      <c r="S6304" s="39"/>
      <c r="T6304" s="39"/>
      <c r="U6304" s="40"/>
      <c r="V6304" s="39"/>
      <c r="W6304" s="69"/>
      <c r="Y6304" t="s">
        <v>40</v>
      </c>
      <c r="AA6304">
        <v>554613</v>
      </c>
      <c r="AB6304" s="46" t="b">
        <f>if((W6304=""),false,true)</f>
        <v>0</v>
      </c>
      <c r="AD6304" s="8"/>
    </row>
    <row r="6305" ht="14.25" customHeight="1">
      <c r="A6305" s="38">
        <v>1287</v>
      </c>
      <c r="B6305" s="46" t="s">
        <v>53</v>
      </c>
      <c r="C6305" s="46" t="s">
        <v>45</v>
      </c>
      <c r="D6305" s="46" t="s">
        <v>6654</v>
      </c>
      <c r="E6305" s="46" t="s">
        <v>6655</v>
      </c>
      <c r="F6305" t="s">
        <v>48</v>
      </c>
      <c r="G6305" s="46" t="s">
        <v>49</v>
      </c>
      <c r="H6305">
        <v>0.00000047863</v>
      </c>
      <c r="I6305" t="s">
        <v>37</v>
      </c>
      <c r="L6305" t="s">
        <v>50</v>
      </c>
      <c r="M6305" t="s">
        <v>39</v>
      </c>
      <c r="N6305" s="40"/>
      <c r="O6305" s="40"/>
      <c r="P6305" s="40"/>
      <c r="Q6305" s="40"/>
      <c r="R6305" s="39"/>
      <c r="S6305" s="39"/>
      <c r="T6305" s="39"/>
      <c r="U6305" s="40"/>
      <c r="V6305" s="39"/>
      <c r="W6305" s="69"/>
      <c r="Y6305" t="s">
        <v>40</v>
      </c>
      <c r="AA6305">
        <v>554613</v>
      </c>
      <c r="AB6305" s="46" t="b">
        <v>0</v>
      </c>
      <c r="AD6305" s="8"/>
    </row>
    <row r="6306" ht="14.25" customHeight="1">
      <c r="A6306" s="38">
        <v>1287</v>
      </c>
      <c r="B6306" s="46" t="s">
        <v>174</v>
      </c>
      <c r="C6306" s="46" t="s">
        <v>45</v>
      </c>
      <c r="D6306" s="46" t="s">
        <v>6654</v>
      </c>
      <c r="E6306" s="46" t="s">
        <v>6655</v>
      </c>
      <c r="F6306" t="s">
        <v>48</v>
      </c>
      <c r="G6306" s="46" t="s">
        <v>49</v>
      </c>
      <c r="H6306">
        <v>0.000000831764</v>
      </c>
      <c r="I6306" t="s">
        <v>37</v>
      </c>
      <c r="L6306" t="s">
        <v>50</v>
      </c>
      <c r="M6306" t="s">
        <v>39</v>
      </c>
      <c r="N6306" s="40"/>
      <c r="O6306" s="40"/>
      <c r="P6306" s="40"/>
      <c r="Q6306" s="40"/>
      <c r="R6306" s="39"/>
      <c r="S6306" s="39"/>
      <c r="T6306" s="39"/>
      <c r="U6306" s="40"/>
      <c r="V6306" s="39"/>
      <c r="W6306" s="69"/>
      <c r="Y6306" t="s">
        <v>40</v>
      </c>
      <c r="AA6306">
        <v>554613</v>
      </c>
      <c r="AB6306" s="46" t="b">
        <v>0</v>
      </c>
      <c r="AD6306" s="8"/>
    </row>
    <row r="6307" ht="14.25" customHeight="1">
      <c r="A6307" s="38">
        <v>1308</v>
      </c>
      <c r="B6307" s="46" t="s">
        <v>41</v>
      </c>
      <c r="C6307" s="46" t="s">
        <v>42</v>
      </c>
      <c r="D6307" s="46" t="s">
        <v>6654</v>
      </c>
      <c r="E6307" s="46" t="s">
        <v>6656</v>
      </c>
      <c r="F6307" t="s">
        <v>35</v>
      </c>
      <c r="G6307" s="12" t="s">
        <v>36</v>
      </c>
      <c r="H6307">
        <v>0.257039578276886</v>
      </c>
      <c r="I6307" t="s">
        <v>37</v>
      </c>
      <c r="K6307" s="47" t="s">
        <v>43</v>
      </c>
      <c r="L6307" s="47" t="str">
        <f>((I6307&amp;A6307)&amp;"-")&amp;B6307</f>
        <v>REF1308-Abraham M.H. and Acree Jr. W.E. The solubility of liquid and solid compounds in dry octan-1-ol. Chemosphere (2013)</v>
      </c>
      <c r="M6307" t="s">
        <v>39</v>
      </c>
      <c r="N6307" s="71"/>
      <c r="O6307" s="71"/>
      <c r="P6307" s="71"/>
      <c r="Q6307" s="71"/>
      <c r="R6307" s="29"/>
      <c r="S6307" s="29"/>
      <c r="T6307" s="29"/>
      <c r="U6307" s="71"/>
      <c r="V6307" s="29"/>
      <c r="W6307" s="60"/>
      <c r="Y6307" t="s">
        <v>40</v>
      </c>
      <c r="AA6307">
        <v>3463</v>
      </c>
      <c r="AB6307" t="b">
        <f>if((W6307=""),false,true)</f>
        <v>0</v>
      </c>
      <c r="AD6307" s="37"/>
    </row>
    <row r="6308" ht="14.25" customHeight="1">
      <c r="A6308" s="38">
        <v>1283</v>
      </c>
      <c r="B6308" s="46" t="s">
        <v>31</v>
      </c>
      <c r="C6308" s="46" t="s">
        <v>32</v>
      </c>
      <c r="D6308" s="46" t="s">
        <v>6657</v>
      </c>
      <c r="E6308" s="46" t="s">
        <v>6658</v>
      </c>
      <c r="F6308" t="s">
        <v>35</v>
      </c>
      <c r="G6308" s="46" t="s">
        <v>36</v>
      </c>
      <c r="H6308">
        <v>0.1202264435</v>
      </c>
      <c r="I6308" t="s">
        <v>37</v>
      </c>
      <c r="L6308" t="s">
        <v>38</v>
      </c>
      <c r="M6308" t="s">
        <v>39</v>
      </c>
      <c r="N6308" s="40"/>
      <c r="O6308" s="40"/>
      <c r="P6308" s="40"/>
      <c r="Q6308" s="40"/>
      <c r="R6308" s="39"/>
      <c r="S6308" s="39"/>
      <c r="T6308" s="39"/>
      <c r="U6308" s="40"/>
      <c r="V6308" s="39"/>
      <c r="W6308" s="69"/>
      <c r="Y6308" t="s">
        <v>40</v>
      </c>
      <c r="AA6308">
        <v>13328</v>
      </c>
      <c r="AB6308" s="46" t="b">
        <f>if((W6308=""),false,true)</f>
        <v>0</v>
      </c>
      <c r="AD6308" s="8"/>
    </row>
    <row r="6309" ht="14.25" customHeight="1">
      <c r="A6309" s="38">
        <v>1308</v>
      </c>
      <c r="B6309" s="46" t="s">
        <v>41</v>
      </c>
      <c r="C6309" s="46" t="s">
        <v>42</v>
      </c>
      <c r="D6309" s="46" t="s">
        <v>6657</v>
      </c>
      <c r="E6309" s="46" t="s">
        <v>6659</v>
      </c>
      <c r="F6309" t="s">
        <v>35</v>
      </c>
      <c r="G6309" s="12" t="s">
        <v>36</v>
      </c>
      <c r="H6309">
        <v>0.123026877081238</v>
      </c>
      <c r="I6309" t="s">
        <v>37</v>
      </c>
      <c r="K6309" s="47" t="s">
        <v>43</v>
      </c>
      <c r="L6309" s="47" t="str">
        <f>((I6309&amp;A6309)&amp;"-")&amp;B6309</f>
        <v>REF1308-Abraham M.H. and Acree Jr. W.E. The solubility of liquid and solid compounds in dry octan-1-ol. Chemosphere (2013)</v>
      </c>
      <c r="M6309" t="s">
        <v>39</v>
      </c>
      <c r="N6309" s="71"/>
      <c r="O6309" s="71"/>
      <c r="P6309" s="71"/>
      <c r="Q6309" s="71"/>
      <c r="R6309" s="29"/>
      <c r="S6309" s="29"/>
      <c r="T6309" s="29"/>
      <c r="U6309" s="71"/>
      <c r="V6309" s="29"/>
      <c r="W6309" s="60"/>
      <c r="Y6309" t="s">
        <v>40</v>
      </c>
      <c r="AA6309">
        <v>13328</v>
      </c>
      <c r="AB6309" t="b">
        <f>if((W6309=""),false,true)</f>
        <v>0</v>
      </c>
      <c r="AD6309" s="37"/>
    </row>
    <row r="6310" ht="14.25" customHeight="1">
      <c r="A6310" s="38">
        <v>1287</v>
      </c>
      <c r="B6310" s="46" t="s">
        <v>174</v>
      </c>
      <c r="C6310" s="46" t="s">
        <v>45</v>
      </c>
      <c r="D6310" s="46" t="s">
        <v>6660</v>
      </c>
      <c r="E6310" s="46" t="s">
        <v>6661</v>
      </c>
      <c r="F6310" t="s">
        <v>48</v>
      </c>
      <c r="G6310" s="46" t="s">
        <v>49</v>
      </c>
      <c r="H6310">
        <v>0.01995262315</v>
      </c>
      <c r="I6310" t="s">
        <v>37</v>
      </c>
      <c r="L6310" t="s">
        <v>50</v>
      </c>
      <c r="M6310" t="s">
        <v>39</v>
      </c>
      <c r="N6310" s="40"/>
      <c r="O6310" s="40"/>
      <c r="P6310" s="40"/>
      <c r="Q6310" s="40"/>
      <c r="R6310" s="39"/>
      <c r="S6310" s="39"/>
      <c r="T6310" s="39"/>
      <c r="U6310" s="40"/>
      <c r="V6310" s="39"/>
      <c r="W6310" s="69"/>
      <c r="Y6310" t="s">
        <v>294</v>
      </c>
      <c r="AA6310">
        <v>7838</v>
      </c>
      <c r="AB6310" s="46" t="b">
        <v>0</v>
      </c>
      <c r="AD6310" s="8"/>
    </row>
    <row r="6311" ht="14.25" customHeight="1">
      <c r="A6311" s="38">
        <v>1287</v>
      </c>
      <c r="B6311" s="46" t="s">
        <v>53</v>
      </c>
      <c r="C6311" s="46" t="s">
        <v>45</v>
      </c>
      <c r="D6311" s="46" t="s">
        <v>6660</v>
      </c>
      <c r="E6311" s="46" t="s">
        <v>6661</v>
      </c>
      <c r="F6311" t="s">
        <v>48</v>
      </c>
      <c r="G6311" s="46" t="s">
        <v>49</v>
      </c>
      <c r="H6311">
        <v>0.01995262315</v>
      </c>
      <c r="I6311" t="s">
        <v>37</v>
      </c>
      <c r="L6311" t="s">
        <v>50</v>
      </c>
      <c r="M6311" t="s">
        <v>39</v>
      </c>
      <c r="N6311" s="40"/>
      <c r="O6311" s="40"/>
      <c r="P6311" s="40"/>
      <c r="Q6311" s="40"/>
      <c r="R6311" s="39"/>
      <c r="S6311" s="39"/>
      <c r="T6311" s="39"/>
      <c r="U6311" s="40"/>
      <c r="V6311" s="39"/>
      <c r="W6311" s="69"/>
      <c r="Y6311" t="s">
        <v>294</v>
      </c>
      <c r="AA6311">
        <v>7838</v>
      </c>
      <c r="AB6311" s="46" t="b">
        <v>0</v>
      </c>
      <c r="AD6311" s="8"/>
    </row>
    <row r="6312" ht="14.25" customHeight="1">
      <c r="A6312" s="38">
        <v>1287</v>
      </c>
      <c r="B6312" s="46" t="s">
        <v>53</v>
      </c>
      <c r="C6312" s="46" t="s">
        <v>45</v>
      </c>
      <c r="D6312" s="46" t="s">
        <v>711</v>
      </c>
      <c r="E6312" s="46" t="s">
        <v>712</v>
      </c>
      <c r="F6312" t="s">
        <v>48</v>
      </c>
      <c r="G6312" s="46" t="s">
        <v>49</v>
      </c>
      <c r="H6312">
        <v>0.000029512092</v>
      </c>
      <c r="I6312" t="s">
        <v>37</v>
      </c>
      <c r="L6312" t="s">
        <v>50</v>
      </c>
      <c r="M6312" t="s">
        <v>39</v>
      </c>
      <c r="N6312" s="40"/>
      <c r="O6312" s="40"/>
      <c r="P6312" s="40"/>
      <c r="Q6312" s="40"/>
      <c r="R6312" s="39"/>
      <c r="S6312" s="39"/>
      <c r="T6312" s="39"/>
      <c r="U6312" s="40"/>
      <c r="V6312" s="39"/>
      <c r="W6312" s="69"/>
      <c r="Y6312" t="s">
        <v>294</v>
      </c>
      <c r="AA6312">
        <v>8560</v>
      </c>
      <c r="AB6312" s="46" t="b">
        <v>0</v>
      </c>
      <c r="AD6312" s="8"/>
    </row>
    <row r="6313" ht="14.25" customHeight="1">
      <c r="A6313" s="38">
        <v>1287</v>
      </c>
      <c r="B6313" s="46" t="s">
        <v>174</v>
      </c>
      <c r="C6313" s="46" t="s">
        <v>45</v>
      </c>
      <c r="D6313" s="46" t="s">
        <v>711</v>
      </c>
      <c r="E6313" s="46" t="s">
        <v>712</v>
      </c>
      <c r="F6313" t="s">
        <v>48</v>
      </c>
      <c r="G6313" s="46" t="s">
        <v>49</v>
      </c>
      <c r="H6313">
        <v>0.000029512092</v>
      </c>
      <c r="I6313" t="s">
        <v>37</v>
      </c>
      <c r="L6313" t="s">
        <v>50</v>
      </c>
      <c r="M6313" t="s">
        <v>39</v>
      </c>
      <c r="N6313" s="40"/>
      <c r="O6313" s="40"/>
      <c r="P6313" s="40"/>
      <c r="Q6313" s="40"/>
      <c r="R6313" s="39"/>
      <c r="S6313" s="39"/>
      <c r="T6313" s="39"/>
      <c r="U6313" s="40"/>
      <c r="V6313" s="39"/>
      <c r="W6313" s="69"/>
      <c r="Y6313" t="s">
        <v>294</v>
      </c>
      <c r="AA6313">
        <v>8560</v>
      </c>
      <c r="AB6313" s="46" t="b">
        <v>0</v>
      </c>
      <c r="AD6313" s="8"/>
    </row>
    <row r="6314" ht="14.25" customHeight="1">
      <c r="A6314" s="38">
        <v>1287</v>
      </c>
      <c r="B6314" s="46" t="s">
        <v>44</v>
      </c>
      <c r="C6314" s="46" t="s">
        <v>45</v>
      </c>
      <c r="D6314" s="46" t="s">
        <v>6662</v>
      </c>
      <c r="E6314" s="46" t="s">
        <v>6663</v>
      </c>
      <c r="F6314" t="s">
        <v>48</v>
      </c>
      <c r="G6314" s="46" t="s">
        <v>49</v>
      </c>
      <c r="H6314">
        <v>0.000000076384</v>
      </c>
      <c r="I6314" t="s">
        <v>37</v>
      </c>
      <c r="L6314" t="s">
        <v>50</v>
      </c>
      <c r="M6314" t="s">
        <v>39</v>
      </c>
      <c r="N6314" s="40"/>
      <c r="O6314" s="40"/>
      <c r="P6314" s="40"/>
      <c r="Q6314" s="40"/>
      <c r="R6314" s="39"/>
      <c r="S6314" s="39"/>
      <c r="T6314" s="39"/>
      <c r="U6314" s="40"/>
      <c r="V6314" s="39"/>
      <c r="W6314" s="69"/>
      <c r="Y6314" t="s">
        <v>40</v>
      </c>
      <c r="AA6314">
        <v>8512093</v>
      </c>
      <c r="AB6314" s="46" t="b">
        <v>0</v>
      </c>
      <c r="AD6314" s="8"/>
    </row>
    <row r="6315" ht="14.25" customHeight="1">
      <c r="A6315" s="38">
        <v>1287</v>
      </c>
      <c r="B6315" s="46" t="s">
        <v>44</v>
      </c>
      <c r="C6315" s="46" t="s">
        <v>45</v>
      </c>
      <c r="D6315" s="46" t="s">
        <v>6664</v>
      </c>
      <c r="E6315" s="46" t="s">
        <v>6665</v>
      </c>
      <c r="F6315" t="s">
        <v>48</v>
      </c>
      <c r="G6315" s="46" t="s">
        <v>49</v>
      </c>
      <c r="H6315">
        <v>0.000038106582</v>
      </c>
      <c r="I6315" t="s">
        <v>37</v>
      </c>
      <c r="L6315" s="46" t="str">
        <f>((I6315&amp;A6315)&amp;"-")&amp;B6315</f>
        <v>REF1287-Wang 99 - S3</v>
      </c>
      <c r="M6315" t="s">
        <v>39</v>
      </c>
      <c r="N6315" s="40"/>
      <c r="O6315" s="40"/>
      <c r="P6315" s="40"/>
      <c r="Q6315" s="40"/>
      <c r="R6315" s="39"/>
      <c r="S6315" s="39"/>
      <c r="T6315" s="39"/>
      <c r="U6315" s="40"/>
      <c r="V6315" s="39"/>
      <c r="W6315" s="69"/>
      <c r="Y6315" t="s">
        <v>40</v>
      </c>
      <c r="AA6315">
        <v>28295198</v>
      </c>
      <c r="AB6315" s="46" t="b">
        <v>0</v>
      </c>
      <c r="AD6315" s="8"/>
    </row>
    <row r="6316" ht="14.25" customHeight="1">
      <c r="A6316" s="38">
        <v>1287</v>
      </c>
      <c r="B6316" s="46" t="s">
        <v>44</v>
      </c>
      <c r="C6316" s="46" t="s">
        <v>45</v>
      </c>
      <c r="D6316" s="46" t="s">
        <v>6666</v>
      </c>
      <c r="E6316" s="46" t="s">
        <v>6667</v>
      </c>
      <c r="F6316" t="s">
        <v>48</v>
      </c>
      <c r="G6316" s="46" t="s">
        <v>49</v>
      </c>
      <c r="H6316">
        <v>0.000059156163</v>
      </c>
      <c r="I6316" t="s">
        <v>37</v>
      </c>
      <c r="L6316" s="46" t="str">
        <f>((I6316&amp;A6316)&amp;"-")&amp;B6316</f>
        <v>REF1287-Wang 99 - S3</v>
      </c>
      <c r="M6316" t="s">
        <v>39</v>
      </c>
      <c r="N6316" s="40"/>
      <c r="O6316" s="40"/>
      <c r="P6316" s="40"/>
      <c r="Q6316" s="40"/>
      <c r="R6316" s="39"/>
      <c r="S6316" s="39"/>
      <c r="T6316" s="39"/>
      <c r="U6316" s="40"/>
      <c r="V6316" s="39"/>
      <c r="W6316" s="69"/>
      <c r="Y6316" t="s">
        <v>40</v>
      </c>
      <c r="AA6316">
        <v>28295191</v>
      </c>
      <c r="AB6316" s="46" t="b">
        <v>0</v>
      </c>
      <c r="AD6316" s="8"/>
    </row>
    <row r="6317" ht="14.25" customHeight="1">
      <c r="A6317" s="38">
        <v>1287</v>
      </c>
      <c r="B6317" s="46" t="s">
        <v>44</v>
      </c>
      <c r="C6317" s="46" t="s">
        <v>45</v>
      </c>
      <c r="D6317" s="46" t="s">
        <v>6668</v>
      </c>
      <c r="E6317" s="46" t="s">
        <v>6669</v>
      </c>
      <c r="F6317" t="s">
        <v>48</v>
      </c>
      <c r="G6317" s="46" t="s">
        <v>49</v>
      </c>
      <c r="H6317">
        <v>0.000027605779</v>
      </c>
      <c r="I6317" t="s">
        <v>37</v>
      </c>
      <c r="L6317" s="46" t="str">
        <f>((I6317&amp;A6317)&amp;"-")&amp;B6317</f>
        <v>REF1287-Wang 99 - S3</v>
      </c>
      <c r="M6317" t="s">
        <v>39</v>
      </c>
      <c r="N6317" s="40"/>
      <c r="O6317" s="40"/>
      <c r="P6317" s="40"/>
      <c r="Q6317" s="40"/>
      <c r="R6317" s="39"/>
      <c r="S6317" s="39"/>
      <c r="T6317" s="39"/>
      <c r="U6317" s="40"/>
      <c r="V6317" s="39"/>
      <c r="W6317" s="69"/>
      <c r="Y6317" t="s">
        <v>40</v>
      </c>
      <c r="AA6317">
        <v>28295204</v>
      </c>
      <c r="AB6317" s="46" t="b">
        <v>0</v>
      </c>
      <c r="AD6317" s="8"/>
    </row>
    <row r="6318" ht="14.25" customHeight="1">
      <c r="A6318" s="38">
        <v>1287</v>
      </c>
      <c r="B6318" s="46" t="s">
        <v>44</v>
      </c>
      <c r="C6318" s="46" t="s">
        <v>45</v>
      </c>
      <c r="D6318" s="46" t="s">
        <v>6670</v>
      </c>
      <c r="E6318" s="46" t="s">
        <v>6671</v>
      </c>
      <c r="F6318" t="s">
        <v>48</v>
      </c>
      <c r="G6318" s="46" t="s">
        <v>49</v>
      </c>
      <c r="H6318">
        <v>0.000084527885</v>
      </c>
      <c r="I6318" t="s">
        <v>37</v>
      </c>
      <c r="L6318" t="s">
        <v>50</v>
      </c>
      <c r="M6318" t="s">
        <v>39</v>
      </c>
      <c r="N6318" s="40"/>
      <c r="O6318" s="40"/>
      <c r="P6318" s="40"/>
      <c r="Q6318" s="40"/>
      <c r="R6318" s="39"/>
      <c r="S6318" s="39"/>
      <c r="T6318" s="39"/>
      <c r="U6318" s="40"/>
      <c r="V6318" s="39"/>
      <c r="W6318" s="69"/>
      <c r="Y6318" t="s">
        <v>40</v>
      </c>
      <c r="AA6318">
        <v>13515</v>
      </c>
      <c r="AB6318" s="46" t="b">
        <v>0</v>
      </c>
      <c r="AD6318" s="8"/>
    </row>
    <row r="6319" ht="14.25" customHeight="1">
      <c r="A6319" s="38">
        <v>1287</v>
      </c>
      <c r="B6319" s="46" t="s">
        <v>53</v>
      </c>
      <c r="C6319" s="46" t="s">
        <v>45</v>
      </c>
      <c r="D6319" s="46" t="s">
        <v>6672</v>
      </c>
      <c r="E6319" s="46" t="s">
        <v>6673</v>
      </c>
      <c r="F6319" t="s">
        <v>48</v>
      </c>
      <c r="G6319" s="46" t="s">
        <v>49</v>
      </c>
      <c r="H6319">
        <v>0.000025118864</v>
      </c>
      <c r="I6319" t="s">
        <v>37</v>
      </c>
      <c r="L6319" t="s">
        <v>50</v>
      </c>
      <c r="M6319" t="s">
        <v>39</v>
      </c>
      <c r="N6319" s="40"/>
      <c r="O6319" s="40"/>
      <c r="P6319" s="40"/>
      <c r="Q6319" s="40"/>
      <c r="R6319" s="39"/>
      <c r="S6319" s="39"/>
      <c r="T6319" s="39"/>
      <c r="U6319" s="40"/>
      <c r="V6319" s="39"/>
      <c r="W6319" s="69"/>
      <c r="Y6319" t="s">
        <v>40</v>
      </c>
      <c r="AA6319">
        <v>24805</v>
      </c>
      <c r="AB6319" s="46" t="b">
        <v>0</v>
      </c>
      <c r="AD6319" s="8"/>
    </row>
    <row r="6320" ht="14.25" customHeight="1">
      <c r="A6320" s="38">
        <v>1287</v>
      </c>
      <c r="B6320" s="46" t="s">
        <v>53</v>
      </c>
      <c r="C6320" s="46" t="s">
        <v>45</v>
      </c>
      <c r="D6320" s="46" t="s">
        <v>6674</v>
      </c>
      <c r="E6320" s="46" t="s">
        <v>6675</v>
      </c>
      <c r="F6320" t="s">
        <v>48</v>
      </c>
      <c r="G6320" s="46" t="s">
        <v>49</v>
      </c>
      <c r="H6320">
        <v>0.014125375446</v>
      </c>
      <c r="I6320" t="s">
        <v>37</v>
      </c>
      <c r="L6320" t="s">
        <v>50</v>
      </c>
      <c r="M6320" t="s">
        <v>39</v>
      </c>
      <c r="N6320" s="40"/>
      <c r="O6320" s="40"/>
      <c r="P6320" s="40"/>
      <c r="Q6320" s="40"/>
      <c r="R6320" s="39"/>
      <c r="S6320" s="39"/>
      <c r="T6320" s="39"/>
      <c r="U6320" s="40"/>
      <c r="V6320" s="39"/>
      <c r="W6320" s="69"/>
      <c r="Y6320" t="s">
        <v>294</v>
      </c>
      <c r="AA6320">
        <v>7835</v>
      </c>
      <c r="AB6320" s="46" t="b">
        <v>0</v>
      </c>
      <c r="AD6320" s="8"/>
    </row>
    <row r="6321" ht="14.25" customHeight="1">
      <c r="A6321" s="38">
        <v>966</v>
      </c>
      <c r="B6321" s="46" t="s">
        <v>1353</v>
      </c>
      <c r="C6321" s="46" t="s">
        <v>1219</v>
      </c>
      <c r="D6321" s="46" t="s">
        <v>6676</v>
      </c>
      <c r="E6321" s="46" t="s">
        <v>6677</v>
      </c>
      <c r="F6321" s="41" t="s">
        <v>434</v>
      </c>
      <c r="G6321" s="5" t="s">
        <v>593</v>
      </c>
      <c r="H6321" s="65">
        <v>0.106</v>
      </c>
      <c r="I6321" t="s">
        <v>1356</v>
      </c>
      <c r="K6321" s="46" t="s">
        <v>43</v>
      </c>
      <c r="L6321" s="46" t="s">
        <v>1358</v>
      </c>
      <c r="M6321" t="s">
        <v>39</v>
      </c>
      <c r="N6321" s="40"/>
      <c r="O6321" s="56"/>
      <c r="P6321" s="56"/>
      <c r="Q6321" s="56"/>
      <c r="R6321" s="39"/>
      <c r="S6321" s="39"/>
      <c r="T6321" s="39"/>
      <c r="U6321" s="40"/>
      <c r="V6321" s="39"/>
      <c r="W6321" s="69"/>
      <c r="Y6321" t="s">
        <v>40</v>
      </c>
      <c r="AA6321">
        <v>65234</v>
      </c>
      <c r="AB6321" t="b">
        <v>0</v>
      </c>
      <c r="AD6321" s="8"/>
    </row>
    <row r="6322" ht="14.25" customHeight="1">
      <c r="A6322" s="38">
        <v>1221</v>
      </c>
      <c r="B6322" s="46" t="s">
        <v>6678</v>
      </c>
      <c r="C6322" s="46" t="s">
        <v>577</v>
      </c>
      <c r="D6322" s="11" t="s">
        <v>6676</v>
      </c>
      <c r="E6322" s="11" t="s">
        <v>6677</v>
      </c>
      <c r="F6322" s="7" t="s">
        <v>485</v>
      </c>
      <c r="G6322" s="7" t="s">
        <v>665</v>
      </c>
      <c r="H6322">
        <v>0.037</v>
      </c>
      <c r="I6322" s="46" t="s">
        <v>37</v>
      </c>
      <c r="K6322" s="46"/>
      <c r="L6322" t="s">
        <v>6679</v>
      </c>
      <c r="M6322" t="s">
        <v>39</v>
      </c>
      <c r="N6322" s="40"/>
      <c r="O6322" s="40"/>
      <c r="P6322" s="40"/>
      <c r="Q6322" s="40"/>
      <c r="R6322" s="39"/>
      <c r="S6322" s="39"/>
      <c r="T6322" s="39"/>
      <c r="U6322" s="40"/>
      <c r="V6322" s="39"/>
      <c r="W6322" s="69"/>
      <c r="Y6322" t="s">
        <v>40</v>
      </c>
      <c r="AA6322">
        <v>65234</v>
      </c>
      <c r="AB6322" s="46" t="b">
        <f>if((W6322=""),false,true)</f>
        <v>0</v>
      </c>
      <c r="AD6322" s="8"/>
    </row>
    <row r="6323" ht="14.25" customHeight="1">
      <c r="A6323" s="38">
        <v>1221</v>
      </c>
      <c r="B6323" s="46" t="s">
        <v>6678</v>
      </c>
      <c r="C6323" s="46" t="s">
        <v>577</v>
      </c>
      <c r="D6323" s="11" t="s">
        <v>6676</v>
      </c>
      <c r="E6323" s="11" t="s">
        <v>6677</v>
      </c>
      <c r="F6323" s="7" t="s">
        <v>586</v>
      </c>
      <c r="G6323" s="7" t="s">
        <v>587</v>
      </c>
      <c r="H6323">
        <v>0.34</v>
      </c>
      <c r="I6323" s="46" t="s">
        <v>37</v>
      </c>
      <c r="K6323" s="46"/>
      <c r="L6323" t="s">
        <v>6679</v>
      </c>
      <c r="M6323" t="s">
        <v>39</v>
      </c>
      <c r="N6323" s="40"/>
      <c r="O6323" s="40"/>
      <c r="P6323" s="40"/>
      <c r="Q6323" s="40"/>
      <c r="R6323" s="39"/>
      <c r="S6323" s="39"/>
      <c r="T6323" s="39"/>
      <c r="U6323" s="40"/>
      <c r="V6323" s="39"/>
      <c r="W6323" s="69"/>
      <c r="Y6323" t="s">
        <v>40</v>
      </c>
      <c r="AA6323">
        <v>65234</v>
      </c>
      <c r="AB6323" s="46" t="b">
        <f>if((W6323=""),false,true)</f>
        <v>0</v>
      </c>
      <c r="AD6323" s="8"/>
    </row>
    <row r="6324" ht="14.25" customHeight="1">
      <c r="A6324" s="38">
        <v>1221</v>
      </c>
      <c r="B6324" s="46" t="s">
        <v>6678</v>
      </c>
      <c r="C6324" s="46" t="s">
        <v>577</v>
      </c>
      <c r="D6324" s="11" t="s">
        <v>6676</v>
      </c>
      <c r="E6324" s="11" t="s">
        <v>6677</v>
      </c>
      <c r="F6324" s="7" t="s">
        <v>429</v>
      </c>
      <c r="G6324" s="7" t="s">
        <v>590</v>
      </c>
      <c r="H6324">
        <v>0.087</v>
      </c>
      <c r="I6324" s="46" t="s">
        <v>37</v>
      </c>
      <c r="K6324" s="46"/>
      <c r="L6324" t="s">
        <v>6679</v>
      </c>
      <c r="M6324" t="s">
        <v>39</v>
      </c>
      <c r="N6324" s="40"/>
      <c r="O6324" s="40"/>
      <c r="P6324" s="40"/>
      <c r="Q6324" s="40"/>
      <c r="R6324" s="39"/>
      <c r="S6324" s="39"/>
      <c r="T6324" s="39"/>
      <c r="U6324" s="40"/>
      <c r="V6324" s="39"/>
      <c r="W6324" s="69"/>
      <c r="Y6324" t="s">
        <v>40</v>
      </c>
      <c r="AA6324">
        <v>65234</v>
      </c>
      <c r="AB6324" s="46" t="b">
        <f>if((W6324=""),false,true)</f>
        <v>0</v>
      </c>
      <c r="AD6324" s="8"/>
    </row>
    <row r="6325" ht="14.25" customHeight="1">
      <c r="A6325" s="38">
        <v>1221</v>
      </c>
      <c r="B6325" s="46" t="s">
        <v>6678</v>
      </c>
      <c r="C6325" s="46" t="s">
        <v>577</v>
      </c>
      <c r="D6325" s="11" t="s">
        <v>6676</v>
      </c>
      <c r="E6325" s="11" t="s">
        <v>6677</v>
      </c>
      <c r="F6325" s="7" t="s">
        <v>434</v>
      </c>
      <c r="G6325" s="7" t="s">
        <v>593</v>
      </c>
      <c r="H6325">
        <v>0.106</v>
      </c>
      <c r="I6325" s="46" t="s">
        <v>37</v>
      </c>
      <c r="K6325" s="46"/>
      <c r="L6325" t="s">
        <v>6679</v>
      </c>
      <c r="M6325" t="s">
        <v>39</v>
      </c>
      <c r="N6325" s="40"/>
      <c r="O6325" s="40"/>
      <c r="P6325" s="40"/>
      <c r="Q6325" s="40"/>
      <c r="R6325" s="39"/>
      <c r="S6325" s="39"/>
      <c r="T6325" s="39"/>
      <c r="U6325" s="40"/>
      <c r="V6325" s="39"/>
      <c r="W6325" s="69"/>
      <c r="Y6325" t="s">
        <v>40</v>
      </c>
      <c r="AA6325">
        <v>65234</v>
      </c>
      <c r="AB6325" s="46" t="b">
        <f>if((W6325=""),false,true)</f>
        <v>0</v>
      </c>
      <c r="AD6325" s="8"/>
    </row>
    <row r="6326" ht="14.25" customHeight="1">
      <c r="A6326" s="38">
        <v>1221</v>
      </c>
      <c r="B6326" s="46" t="s">
        <v>6678</v>
      </c>
      <c r="C6326" s="46" t="s">
        <v>577</v>
      </c>
      <c r="D6326" s="11" t="s">
        <v>6676</v>
      </c>
      <c r="E6326" s="11" t="s">
        <v>6677</v>
      </c>
      <c r="F6326" s="7" t="s">
        <v>48</v>
      </c>
      <c r="G6326" s="7" t="s">
        <v>49</v>
      </c>
      <c r="H6326">
        <v>0.0000045</v>
      </c>
      <c r="I6326" s="46" t="s">
        <v>37</v>
      </c>
      <c r="K6326" s="46"/>
      <c r="L6326" t="s">
        <v>6679</v>
      </c>
      <c r="M6326" t="s">
        <v>39</v>
      </c>
      <c r="N6326" s="40"/>
      <c r="O6326" s="40"/>
      <c r="P6326" s="40"/>
      <c r="Q6326" s="40"/>
      <c r="R6326" s="39"/>
      <c r="S6326" s="39"/>
      <c r="T6326" s="39"/>
      <c r="U6326" s="40"/>
      <c r="V6326" s="39"/>
      <c r="W6326" s="69"/>
      <c r="Y6326" t="s">
        <v>40</v>
      </c>
      <c r="AA6326">
        <v>65234</v>
      </c>
      <c r="AB6326" s="46" t="b">
        <f>if((W6326=""),false,true)</f>
        <v>0</v>
      </c>
      <c r="AD6326" s="8"/>
    </row>
    <row r="6327" ht="14.25" customHeight="1">
      <c r="A6327" s="38">
        <v>1287</v>
      </c>
      <c r="B6327" s="46" t="s">
        <v>53</v>
      </c>
      <c r="C6327" s="46" t="s">
        <v>45</v>
      </c>
      <c r="D6327" s="46" t="s">
        <v>6680</v>
      </c>
      <c r="E6327" s="46" t="s">
        <v>6681</v>
      </c>
      <c r="F6327" t="s">
        <v>48</v>
      </c>
      <c r="G6327" s="46" t="s">
        <v>49</v>
      </c>
      <c r="H6327">
        <v>0.010232929923</v>
      </c>
      <c r="I6327" t="s">
        <v>37</v>
      </c>
      <c r="L6327" t="s">
        <v>50</v>
      </c>
      <c r="M6327" t="s">
        <v>39</v>
      </c>
      <c r="N6327" s="40"/>
      <c r="O6327" s="40"/>
      <c r="P6327" s="40"/>
      <c r="Q6327" s="40"/>
      <c r="R6327" s="39"/>
      <c r="S6327" s="39"/>
      <c r="T6327" s="39"/>
      <c r="U6327" s="40"/>
      <c r="V6327" s="39"/>
      <c r="W6327" s="69"/>
      <c r="Y6327" t="s">
        <v>294</v>
      </c>
      <c r="AA6327">
        <v>12979</v>
      </c>
      <c r="AB6327" s="46" t="b">
        <v>0</v>
      </c>
      <c r="AD6327" s="8"/>
    </row>
    <row r="6328" ht="14.25" customHeight="1">
      <c r="A6328" s="38">
        <v>1287</v>
      </c>
      <c r="B6328" s="46" t="s">
        <v>44</v>
      </c>
      <c r="C6328" s="46" t="s">
        <v>45</v>
      </c>
      <c r="D6328" s="46" t="s">
        <v>6682</v>
      </c>
      <c r="E6328" s="46" t="s">
        <v>6683</v>
      </c>
      <c r="F6328" t="s">
        <v>48</v>
      </c>
      <c r="G6328" s="46" t="s">
        <v>49</v>
      </c>
      <c r="H6328">
        <v>0.000000046666</v>
      </c>
      <c r="I6328" t="s">
        <v>37</v>
      </c>
      <c r="L6328" t="s">
        <v>50</v>
      </c>
      <c r="M6328" t="s">
        <v>39</v>
      </c>
      <c r="N6328" s="40"/>
      <c r="O6328" s="40"/>
      <c r="P6328" s="40"/>
      <c r="Q6328" s="40"/>
      <c r="R6328" s="39"/>
      <c r="S6328" s="39"/>
      <c r="T6328" s="39"/>
      <c r="U6328" s="40"/>
      <c r="V6328" s="39"/>
      <c r="W6328" s="69"/>
      <c r="Y6328" t="s">
        <v>40</v>
      </c>
      <c r="AA6328">
        <v>8533494</v>
      </c>
      <c r="AB6328" s="46" t="b">
        <v>0</v>
      </c>
      <c r="AD6328" s="8"/>
    </row>
    <row r="6329" ht="14.25" customHeight="1">
      <c r="A6329" s="38">
        <v>1283</v>
      </c>
      <c r="B6329" s="46" t="s">
        <v>31</v>
      </c>
      <c r="C6329" s="46" t="s">
        <v>32</v>
      </c>
      <c r="D6329" s="46" t="s">
        <v>6684</v>
      </c>
      <c r="E6329" s="46" t="s">
        <v>6685</v>
      </c>
      <c r="F6329" t="s">
        <v>35</v>
      </c>
      <c r="G6329" s="46" t="s">
        <v>36</v>
      </c>
      <c r="H6329">
        <v>0.000724436</v>
      </c>
      <c r="I6329" t="s">
        <v>37</v>
      </c>
      <c r="L6329" t="s">
        <v>38</v>
      </c>
      <c r="M6329" t="s">
        <v>39</v>
      </c>
      <c r="N6329" s="40"/>
      <c r="O6329" s="40"/>
      <c r="P6329" s="40"/>
      <c r="Q6329" s="40"/>
      <c r="R6329" s="39"/>
      <c r="S6329" s="39"/>
      <c r="T6329" s="39"/>
      <c r="U6329" s="40"/>
      <c r="V6329" s="39"/>
      <c r="W6329" s="69"/>
      <c r="Y6329" t="s">
        <v>40</v>
      </c>
      <c r="AA6329">
        <v>6639</v>
      </c>
      <c r="AB6329" s="46" t="b">
        <f>if((W6329=""),false,true)</f>
        <v>0</v>
      </c>
      <c r="AD6329" s="8"/>
    </row>
    <row r="6330" ht="14.25" customHeight="1">
      <c r="A6330" s="38">
        <v>1308</v>
      </c>
      <c r="B6330" s="46" t="s">
        <v>41</v>
      </c>
      <c r="C6330" s="46" t="s">
        <v>42</v>
      </c>
      <c r="D6330" s="46" t="s">
        <v>6684</v>
      </c>
      <c r="E6330" s="46" t="s">
        <v>6686</v>
      </c>
      <c r="F6330" t="s">
        <v>35</v>
      </c>
      <c r="G6330" s="12" t="s">
        <v>36</v>
      </c>
      <c r="H6330">
        <v>0.002398832919019</v>
      </c>
      <c r="I6330" t="s">
        <v>37</v>
      </c>
      <c r="K6330" s="47" t="s">
        <v>43</v>
      </c>
      <c r="L6330" s="47" t="str">
        <f>((I6330&amp;A6330)&amp;"-")&amp;B6330</f>
        <v>REF1308-Abraham M.H. and Acree Jr. W.E. The solubility of liquid and solid compounds in dry octan-1-ol. Chemosphere (2013)</v>
      </c>
      <c r="M6330" t="s">
        <v>39</v>
      </c>
      <c r="N6330" s="71"/>
      <c r="O6330" s="71"/>
      <c r="P6330" s="71"/>
      <c r="Q6330" s="71"/>
      <c r="R6330" s="29"/>
      <c r="S6330" s="29"/>
      <c r="T6330" s="29"/>
      <c r="U6330" s="71"/>
      <c r="V6330" s="29"/>
      <c r="W6330" s="60"/>
      <c r="Y6330" t="s">
        <v>40</v>
      </c>
      <c r="AA6330">
        <v>6639</v>
      </c>
      <c r="AB6330" t="b">
        <f>if((W6330=""),false,true)</f>
        <v>0</v>
      </c>
      <c r="AD6330" s="37"/>
    </row>
    <row r="6331" ht="14.25" customHeight="1">
      <c r="A6331" s="38">
        <v>1287</v>
      </c>
      <c r="B6331" s="46" t="s">
        <v>53</v>
      </c>
      <c r="C6331" s="46" t="s">
        <v>45</v>
      </c>
      <c r="D6331" s="46" t="s">
        <v>6687</v>
      </c>
      <c r="E6331" s="46" t="s">
        <v>6688</v>
      </c>
      <c r="F6331" t="s">
        <v>48</v>
      </c>
      <c r="G6331" s="46" t="s">
        <v>49</v>
      </c>
      <c r="H6331">
        <v>0.000030902954</v>
      </c>
      <c r="I6331" t="s">
        <v>37</v>
      </c>
      <c r="L6331" t="s">
        <v>50</v>
      </c>
      <c r="M6331" t="s">
        <v>39</v>
      </c>
      <c r="N6331" s="40"/>
      <c r="O6331" s="40"/>
      <c r="P6331" s="40"/>
      <c r="Q6331" s="40"/>
      <c r="R6331" s="39"/>
      <c r="S6331" s="39"/>
      <c r="T6331" s="39"/>
      <c r="U6331" s="40"/>
      <c r="V6331" s="39"/>
      <c r="W6331" s="69"/>
      <c r="Y6331" t="s">
        <v>40</v>
      </c>
      <c r="AA6331">
        <v>707</v>
      </c>
      <c r="AB6331" s="46" t="b">
        <v>0</v>
      </c>
      <c r="AD6331" s="8"/>
    </row>
    <row r="6332" ht="14.25" customHeight="1">
      <c r="A6332" s="38">
        <v>997</v>
      </c>
      <c r="B6332" s="44" t="s">
        <v>638</v>
      </c>
      <c r="C6332" s="46" t="s">
        <v>639</v>
      </c>
      <c r="D6332" s="46" t="s">
        <v>6689</v>
      </c>
      <c r="E6332" s="46" t="s">
        <v>6690</v>
      </c>
      <c r="F6332" s="5" t="s">
        <v>35</v>
      </c>
      <c r="G6332" s="5" t="s">
        <v>36</v>
      </c>
      <c r="H6332" s="65">
        <v>0.013803843</v>
      </c>
      <c r="I6332" t="s">
        <v>37</v>
      </c>
      <c r="K6332" s="47"/>
      <c r="L6332" s="47" t="str">
        <f>((I6332&amp;A6332)&amp;"-")&amp;B6332</f>
        <v>REF997-Kia Sepassi and Samuel H. Yalkowsky. Solubility Prediction in Octanol: A Technical Note. AAPS PharmSciTech 2006; 7 (1) Article 26</v>
      </c>
      <c r="M6332" t="s">
        <v>39</v>
      </c>
      <c r="N6332" s="71"/>
      <c r="O6332" s="71"/>
      <c r="P6332" s="71"/>
      <c r="Q6332" s="71"/>
      <c r="R6332" s="29"/>
      <c r="S6332" s="29"/>
      <c r="T6332" s="29"/>
      <c r="U6332" s="71"/>
      <c r="V6332" s="29"/>
      <c r="W6332" s="60"/>
      <c r="Y6332" t="s">
        <v>40</v>
      </c>
      <c r="AA6332">
        <v>8067</v>
      </c>
      <c r="AB6332" t="b">
        <f>if((W6332=""),false,true)</f>
        <v>0</v>
      </c>
      <c r="AD6332" s="37"/>
    </row>
    <row r="6333" ht="14.25" customHeight="1">
      <c r="A6333" s="38">
        <v>997</v>
      </c>
      <c r="B6333" s="44" t="s">
        <v>638</v>
      </c>
      <c r="C6333" s="46" t="s">
        <v>639</v>
      </c>
      <c r="D6333" s="46" t="s">
        <v>6689</v>
      </c>
      <c r="E6333" s="46" t="s">
        <v>6690</v>
      </c>
      <c r="F6333" s="5" t="s">
        <v>35</v>
      </c>
      <c r="G6333" s="5" t="s">
        <v>36</v>
      </c>
      <c r="H6333" s="65">
        <v>0.015135612</v>
      </c>
      <c r="I6333" t="s">
        <v>37</v>
      </c>
      <c r="K6333" s="47"/>
      <c r="L6333" s="47" t="str">
        <f>((I6333&amp;A6333)&amp;"-")&amp;B6333</f>
        <v>REF997-Kia Sepassi and Samuel H. Yalkowsky. Solubility Prediction in Octanol: A Technical Note. AAPS PharmSciTech 2006; 7 (1) Article 26</v>
      </c>
      <c r="M6333" t="s">
        <v>39</v>
      </c>
      <c r="N6333" s="71"/>
      <c r="O6333" s="71"/>
      <c r="P6333" s="71"/>
      <c r="Q6333" s="71"/>
      <c r="R6333" s="29"/>
      <c r="S6333" s="29"/>
      <c r="T6333" s="29"/>
      <c r="U6333" s="71"/>
      <c r="V6333" s="29"/>
      <c r="W6333" s="60"/>
      <c r="Y6333" t="s">
        <v>40</v>
      </c>
      <c r="AA6333">
        <v>8067</v>
      </c>
      <c r="AB6333" t="b">
        <f>if((W6333=""),false,true)</f>
        <v>0</v>
      </c>
      <c r="AD6333" s="37"/>
    </row>
    <row r="6334" ht="14.25" customHeight="1">
      <c r="A6334" s="38">
        <v>1004</v>
      </c>
      <c r="B6334" s="46" t="s">
        <v>4751</v>
      </c>
      <c r="C6334" s="46" t="s">
        <v>4752</v>
      </c>
      <c r="D6334" s="46" t="s">
        <v>6689</v>
      </c>
      <c r="E6334" s="46" t="s">
        <v>6690</v>
      </c>
      <c r="F6334" s="5" t="s">
        <v>485</v>
      </c>
      <c r="G6334" s="5" t="s">
        <v>665</v>
      </c>
      <c r="H6334" s="23">
        <v>0.00725</v>
      </c>
      <c r="I6334" t="s">
        <v>37</v>
      </c>
      <c r="L6334" s="46" t="s">
        <v>4753</v>
      </c>
      <c r="M6334" t="s">
        <v>39</v>
      </c>
      <c r="N6334" s="40"/>
      <c r="O6334" s="40"/>
      <c r="P6334" s="40"/>
      <c r="Q6334" s="40"/>
      <c r="R6334" s="39"/>
      <c r="S6334" s="39"/>
      <c r="T6334" s="39"/>
      <c r="U6334" s="40"/>
      <c r="V6334" s="39"/>
      <c r="W6334" s="69"/>
      <c r="Y6334" t="s">
        <v>40</v>
      </c>
      <c r="AA6334">
        <v>8067</v>
      </c>
      <c r="AB6334" t="b">
        <f>if((W6334=""),false,true)</f>
        <v>0</v>
      </c>
      <c r="AD6334" s="8"/>
    </row>
    <row r="6335" ht="14.25" customHeight="1">
      <c r="A6335" s="38">
        <v>1004</v>
      </c>
      <c r="B6335" s="46" t="s">
        <v>4751</v>
      </c>
      <c r="C6335" s="46" t="s">
        <v>4752</v>
      </c>
      <c r="D6335" s="46" t="s">
        <v>6689</v>
      </c>
      <c r="E6335" s="46" t="s">
        <v>6690</v>
      </c>
      <c r="F6335" s="5" t="s">
        <v>547</v>
      </c>
      <c r="G6335" s="5" t="s">
        <v>548</v>
      </c>
      <c r="H6335" s="23">
        <v>0.01251</v>
      </c>
      <c r="I6335" t="s">
        <v>37</v>
      </c>
      <c r="L6335" s="46" t="s">
        <v>4753</v>
      </c>
      <c r="M6335" t="s">
        <v>39</v>
      </c>
      <c r="N6335" s="40"/>
      <c r="O6335" s="40"/>
      <c r="P6335" s="40"/>
      <c r="Q6335" s="40"/>
      <c r="R6335" s="39"/>
      <c r="S6335" s="39"/>
      <c r="T6335" s="39"/>
      <c r="U6335" s="40"/>
      <c r="V6335" s="39"/>
      <c r="W6335" s="69"/>
      <c r="Y6335" t="s">
        <v>40</v>
      </c>
      <c r="AA6335">
        <v>8067</v>
      </c>
      <c r="AB6335" t="b">
        <f>if((W6335=""),false,true)</f>
        <v>0</v>
      </c>
      <c r="AD6335" s="8"/>
    </row>
    <row r="6336" ht="14.25" customHeight="1">
      <c r="A6336" s="38">
        <v>1004</v>
      </c>
      <c r="B6336" s="46" t="s">
        <v>4751</v>
      </c>
      <c r="C6336" s="46" t="s">
        <v>4752</v>
      </c>
      <c r="D6336" s="46" t="s">
        <v>6689</v>
      </c>
      <c r="E6336" s="46" t="s">
        <v>6690</v>
      </c>
      <c r="F6336" s="5" t="s">
        <v>594</v>
      </c>
      <c r="G6336" s="5" t="s">
        <v>595</v>
      </c>
      <c r="H6336" s="23">
        <v>0.01341</v>
      </c>
      <c r="I6336" t="s">
        <v>37</v>
      </c>
      <c r="L6336" s="46" t="s">
        <v>4753</v>
      </c>
      <c r="M6336" t="s">
        <v>39</v>
      </c>
      <c r="N6336" s="40"/>
      <c r="O6336" s="40"/>
      <c r="P6336" s="40"/>
      <c r="Q6336" s="40"/>
      <c r="R6336" s="39"/>
      <c r="S6336" s="39"/>
      <c r="T6336" s="39"/>
      <c r="U6336" s="40"/>
      <c r="V6336" s="39"/>
      <c r="W6336" s="69"/>
      <c r="Y6336" t="s">
        <v>40</v>
      </c>
      <c r="AA6336">
        <v>8067</v>
      </c>
      <c r="AB6336" t="b">
        <f>if((W6336=""),false,true)</f>
        <v>0</v>
      </c>
      <c r="AD6336" s="8"/>
    </row>
    <row r="6337" ht="14.25" customHeight="1">
      <c r="A6337" s="38">
        <v>1004</v>
      </c>
      <c r="B6337" s="46" t="s">
        <v>4751</v>
      </c>
      <c r="C6337" s="46" t="s">
        <v>4752</v>
      </c>
      <c r="D6337" s="46" t="s">
        <v>6689</v>
      </c>
      <c r="E6337" s="46" t="s">
        <v>6690</v>
      </c>
      <c r="F6337" s="5" t="s">
        <v>598</v>
      </c>
      <c r="G6337" s="5" t="s">
        <v>599</v>
      </c>
      <c r="H6337" s="23">
        <v>0.01149</v>
      </c>
      <c r="I6337" t="s">
        <v>37</v>
      </c>
      <c r="L6337" s="46" t="s">
        <v>4753</v>
      </c>
      <c r="M6337" t="s">
        <v>39</v>
      </c>
      <c r="N6337" s="40"/>
      <c r="O6337" s="40"/>
      <c r="P6337" s="40"/>
      <c r="Q6337" s="40"/>
      <c r="R6337" s="39"/>
      <c r="S6337" s="39"/>
      <c r="T6337" s="39"/>
      <c r="U6337" s="40"/>
      <c r="V6337" s="39"/>
      <c r="W6337" s="69"/>
      <c r="Y6337" t="s">
        <v>40</v>
      </c>
      <c r="AA6337">
        <v>8067</v>
      </c>
      <c r="AB6337" t="b">
        <f>if((W6337=""),false,true)</f>
        <v>0</v>
      </c>
      <c r="AD6337" s="8"/>
    </row>
    <row r="6338" ht="14.25" customHeight="1">
      <c r="A6338" s="38">
        <v>1004</v>
      </c>
      <c r="B6338" s="46" t="s">
        <v>4751</v>
      </c>
      <c r="C6338" s="46" t="s">
        <v>4752</v>
      </c>
      <c r="D6338" s="46" t="s">
        <v>6689</v>
      </c>
      <c r="E6338" s="46" t="s">
        <v>6690</v>
      </c>
      <c r="F6338" s="5" t="s">
        <v>35</v>
      </c>
      <c r="G6338" s="5" t="s">
        <v>36</v>
      </c>
      <c r="H6338" s="23">
        <v>0.015</v>
      </c>
      <c r="I6338" t="s">
        <v>37</v>
      </c>
      <c r="L6338" s="46" t="s">
        <v>4753</v>
      </c>
      <c r="M6338" t="s">
        <v>39</v>
      </c>
      <c r="N6338" s="40"/>
      <c r="O6338" s="40"/>
      <c r="P6338" s="40"/>
      <c r="Q6338" s="40"/>
      <c r="R6338" s="39"/>
      <c r="S6338" s="39"/>
      <c r="T6338" s="39"/>
      <c r="U6338" s="40"/>
      <c r="V6338" s="39"/>
      <c r="W6338" s="69"/>
      <c r="Y6338" t="s">
        <v>40</v>
      </c>
      <c r="AA6338">
        <v>8067</v>
      </c>
      <c r="AB6338" t="b">
        <f>if((W6338=""),false,true)</f>
        <v>0</v>
      </c>
      <c r="AD6338" s="8"/>
    </row>
    <row r="6339" ht="14.25" customHeight="1">
      <c r="A6339" s="38">
        <v>1004</v>
      </c>
      <c r="B6339" s="46" t="s">
        <v>4751</v>
      </c>
      <c r="C6339" s="46" t="s">
        <v>4752</v>
      </c>
      <c r="D6339" s="46" t="s">
        <v>6689</v>
      </c>
      <c r="E6339" s="46" t="s">
        <v>6690</v>
      </c>
      <c r="F6339" s="5" t="s">
        <v>669</v>
      </c>
      <c r="G6339" s="5" t="s">
        <v>670</v>
      </c>
      <c r="H6339" s="23">
        <v>0.00944</v>
      </c>
      <c r="I6339" t="s">
        <v>37</v>
      </c>
      <c r="L6339" s="46" t="s">
        <v>4753</v>
      </c>
      <c r="M6339" t="s">
        <v>39</v>
      </c>
      <c r="N6339" s="40"/>
      <c r="O6339" s="40"/>
      <c r="P6339" s="40"/>
      <c r="Q6339" s="40"/>
      <c r="R6339" s="39"/>
      <c r="S6339" s="39"/>
      <c r="T6339" s="39"/>
      <c r="U6339" s="40"/>
      <c r="V6339" s="39"/>
      <c r="W6339" s="69"/>
      <c r="Y6339" t="s">
        <v>40</v>
      </c>
      <c r="AA6339">
        <v>8067</v>
      </c>
      <c r="AB6339" t="b">
        <f>if((W6339=""),false,true)</f>
        <v>0</v>
      </c>
      <c r="AD6339" s="8"/>
    </row>
    <row r="6340" ht="14.25" customHeight="1">
      <c r="A6340" s="38">
        <v>1004</v>
      </c>
      <c r="B6340" s="46" t="s">
        <v>4751</v>
      </c>
      <c r="C6340" s="46" t="s">
        <v>4752</v>
      </c>
      <c r="D6340" s="46" t="s">
        <v>6689</v>
      </c>
      <c r="E6340" s="46" t="s">
        <v>6690</v>
      </c>
      <c r="F6340" s="5" t="s">
        <v>580</v>
      </c>
      <c r="G6340" s="5" t="s">
        <v>581</v>
      </c>
      <c r="H6340" s="23">
        <v>0.0053</v>
      </c>
      <c r="I6340" t="s">
        <v>37</v>
      </c>
      <c r="L6340" s="46" t="s">
        <v>4753</v>
      </c>
      <c r="M6340" t="s">
        <v>39</v>
      </c>
      <c r="N6340" s="40"/>
      <c r="O6340" s="40"/>
      <c r="P6340" s="40"/>
      <c r="Q6340" s="40"/>
      <c r="R6340" s="39"/>
      <c r="S6340" s="39"/>
      <c r="T6340" s="39"/>
      <c r="U6340" s="40"/>
      <c r="V6340" s="39"/>
      <c r="W6340" s="69"/>
      <c r="Y6340" t="s">
        <v>40</v>
      </c>
      <c r="AA6340">
        <v>8067</v>
      </c>
      <c r="AB6340" t="b">
        <f>if((W6340=""),false,true)</f>
        <v>0</v>
      </c>
      <c r="AD6340" s="8"/>
    </row>
    <row r="6341" ht="14.25" customHeight="1">
      <c r="A6341" s="38">
        <v>1004</v>
      </c>
      <c r="B6341" s="46" t="s">
        <v>4751</v>
      </c>
      <c r="C6341" s="46" t="s">
        <v>4752</v>
      </c>
      <c r="D6341" s="46" t="s">
        <v>6689</v>
      </c>
      <c r="E6341" s="46" t="s">
        <v>6690</v>
      </c>
      <c r="F6341" s="5" t="s">
        <v>873</v>
      </c>
      <c r="G6341" s="5" t="s">
        <v>874</v>
      </c>
      <c r="H6341" s="23">
        <v>0.03627</v>
      </c>
      <c r="I6341" t="s">
        <v>37</v>
      </c>
      <c r="L6341" s="46" t="s">
        <v>4753</v>
      </c>
      <c r="M6341" t="s">
        <v>39</v>
      </c>
      <c r="N6341" s="40"/>
      <c r="O6341" s="40"/>
      <c r="P6341" s="40"/>
      <c r="Q6341" s="40"/>
      <c r="R6341" s="39"/>
      <c r="S6341" s="39"/>
      <c r="T6341" s="39"/>
      <c r="U6341" s="40"/>
      <c r="V6341" s="39"/>
      <c r="W6341" s="69"/>
      <c r="Y6341" t="s">
        <v>40</v>
      </c>
      <c r="AA6341">
        <v>8067</v>
      </c>
      <c r="AB6341" t="b">
        <f>if((W6341=""),false,true)</f>
        <v>0</v>
      </c>
      <c r="AD6341" s="8"/>
    </row>
    <row r="6342" ht="14.25" customHeight="1">
      <c r="A6342" s="38">
        <v>1004</v>
      </c>
      <c r="B6342" s="46" t="s">
        <v>4751</v>
      </c>
      <c r="C6342" s="46" t="s">
        <v>4752</v>
      </c>
      <c r="D6342" s="46" t="s">
        <v>6689</v>
      </c>
      <c r="E6342" s="46" t="s">
        <v>6690</v>
      </c>
      <c r="F6342" s="5" t="s">
        <v>584</v>
      </c>
      <c r="G6342" s="5" t="s">
        <v>988</v>
      </c>
      <c r="H6342" s="23">
        <v>0.00387</v>
      </c>
      <c r="I6342" t="s">
        <v>37</v>
      </c>
      <c r="L6342" s="46" t="s">
        <v>4753</v>
      </c>
      <c r="M6342" t="s">
        <v>39</v>
      </c>
      <c r="N6342" s="40"/>
      <c r="O6342" s="40"/>
      <c r="P6342" s="40"/>
      <c r="Q6342" s="40"/>
      <c r="R6342" s="39"/>
      <c r="S6342" s="39"/>
      <c r="T6342" s="39"/>
      <c r="U6342" s="40"/>
      <c r="V6342" s="39"/>
      <c r="W6342" s="69"/>
      <c r="Y6342" t="s">
        <v>40</v>
      </c>
      <c r="AA6342">
        <v>8067</v>
      </c>
      <c r="AB6342" t="b">
        <f>if((W6342=""),false,true)</f>
        <v>0</v>
      </c>
      <c r="AD6342" s="8"/>
    </row>
    <row r="6343" ht="14.25" customHeight="1">
      <c r="A6343" s="38">
        <v>1004</v>
      </c>
      <c r="B6343" s="46" t="s">
        <v>4751</v>
      </c>
      <c r="C6343" s="46" t="s">
        <v>4752</v>
      </c>
      <c r="D6343" s="46" t="s">
        <v>6689</v>
      </c>
      <c r="E6343" s="46" t="s">
        <v>6690</v>
      </c>
      <c r="F6343" s="5" t="s">
        <v>1832</v>
      </c>
      <c r="G6343" s="5" t="s">
        <v>1833</v>
      </c>
      <c r="H6343" s="23">
        <v>0.01515</v>
      </c>
      <c r="I6343" t="s">
        <v>37</v>
      </c>
      <c r="L6343" s="46" t="s">
        <v>4753</v>
      </c>
      <c r="M6343" t="s">
        <v>39</v>
      </c>
      <c r="N6343" s="40"/>
      <c r="O6343" s="40"/>
      <c r="P6343" s="40"/>
      <c r="Q6343" s="40"/>
      <c r="R6343" s="39"/>
      <c r="S6343" s="39"/>
      <c r="T6343" s="39"/>
      <c r="U6343" s="40"/>
      <c r="V6343" s="39"/>
      <c r="W6343" s="69"/>
      <c r="Y6343" t="s">
        <v>40</v>
      </c>
      <c r="AA6343">
        <v>8067</v>
      </c>
      <c r="AB6343" t="b">
        <f>if((W6343=""),false,true)</f>
        <v>0</v>
      </c>
      <c r="AD6343" s="8"/>
    </row>
    <row r="6344" ht="14.25" customHeight="1">
      <c r="A6344" s="38">
        <v>1004</v>
      </c>
      <c r="B6344" s="46" t="s">
        <v>4751</v>
      </c>
      <c r="C6344" s="46" t="s">
        <v>4752</v>
      </c>
      <c r="D6344" s="46" t="s">
        <v>6689</v>
      </c>
      <c r="E6344" s="46" t="s">
        <v>6690</v>
      </c>
      <c r="F6344" s="5" t="s">
        <v>695</v>
      </c>
      <c r="G6344" s="5" t="s">
        <v>696</v>
      </c>
      <c r="H6344" s="23">
        <v>0.02712</v>
      </c>
      <c r="I6344" t="s">
        <v>37</v>
      </c>
      <c r="L6344" s="46" t="s">
        <v>4753</v>
      </c>
      <c r="M6344" t="s">
        <v>39</v>
      </c>
      <c r="N6344" s="40"/>
      <c r="O6344" s="40"/>
      <c r="P6344" s="40"/>
      <c r="Q6344" s="40"/>
      <c r="R6344" s="39"/>
      <c r="S6344" s="39"/>
      <c r="T6344" s="39"/>
      <c r="U6344" s="40"/>
      <c r="V6344" s="39"/>
      <c r="W6344" s="69"/>
      <c r="Y6344" t="s">
        <v>40</v>
      </c>
      <c r="AA6344">
        <v>8067</v>
      </c>
      <c r="AB6344" t="b">
        <f>if((W6344=""),false,true)</f>
        <v>0</v>
      </c>
      <c r="AD6344" s="8"/>
    </row>
    <row r="6345" ht="14.25" customHeight="1">
      <c r="A6345" s="38">
        <v>1004</v>
      </c>
      <c r="B6345" s="46" t="s">
        <v>4751</v>
      </c>
      <c r="C6345" s="46" t="s">
        <v>4752</v>
      </c>
      <c r="D6345" s="46" t="s">
        <v>6689</v>
      </c>
      <c r="E6345" s="46" t="s">
        <v>6690</v>
      </c>
      <c r="F6345" s="5" t="s">
        <v>701</v>
      </c>
      <c r="G6345" s="5" t="s">
        <v>1834</v>
      </c>
      <c r="H6345" s="23">
        <v>0.02348</v>
      </c>
      <c r="I6345" t="s">
        <v>37</v>
      </c>
      <c r="L6345" s="46" t="s">
        <v>4753</v>
      </c>
      <c r="M6345" t="s">
        <v>39</v>
      </c>
      <c r="N6345" s="40"/>
      <c r="O6345" s="40"/>
      <c r="P6345" s="40"/>
      <c r="Q6345" s="40"/>
      <c r="R6345" s="39"/>
      <c r="S6345" s="39"/>
      <c r="T6345" s="39"/>
      <c r="U6345" s="40"/>
      <c r="V6345" s="39"/>
      <c r="W6345" s="69"/>
      <c r="Y6345" t="s">
        <v>40</v>
      </c>
      <c r="AA6345">
        <v>8067</v>
      </c>
      <c r="AB6345" t="b">
        <f>if((W6345=""),false,true)</f>
        <v>0</v>
      </c>
      <c r="AD6345" s="8"/>
    </row>
    <row r="6346" ht="14.25" customHeight="1">
      <c r="A6346" s="38">
        <v>1004</v>
      </c>
      <c r="B6346" s="46" t="s">
        <v>4751</v>
      </c>
      <c r="C6346" s="46" t="s">
        <v>4752</v>
      </c>
      <c r="D6346" s="46" t="s">
        <v>6689</v>
      </c>
      <c r="E6346" s="46" t="s">
        <v>6690</v>
      </c>
      <c r="F6346" s="5" t="s">
        <v>429</v>
      </c>
      <c r="G6346" s="5" t="s">
        <v>590</v>
      </c>
      <c r="H6346" s="23">
        <v>0.00401</v>
      </c>
      <c r="I6346" t="s">
        <v>37</v>
      </c>
      <c r="L6346" s="46" t="s">
        <v>4753</v>
      </c>
      <c r="M6346" t="s">
        <v>39</v>
      </c>
      <c r="N6346" s="40"/>
      <c r="O6346" s="40"/>
      <c r="P6346" s="40"/>
      <c r="Q6346" s="40"/>
      <c r="R6346" s="39"/>
      <c r="S6346" s="39"/>
      <c r="T6346" s="39"/>
      <c r="U6346" s="40"/>
      <c r="V6346" s="39"/>
      <c r="W6346" s="69"/>
      <c r="Y6346" t="s">
        <v>40</v>
      </c>
      <c r="AA6346">
        <v>8067</v>
      </c>
      <c r="AB6346" t="b">
        <f>if((W6346=""),false,true)</f>
        <v>0</v>
      </c>
      <c r="AD6346" s="8"/>
    </row>
    <row r="6347" ht="14.25" customHeight="1">
      <c r="A6347" s="38">
        <v>1004</v>
      </c>
      <c r="B6347" s="46" t="s">
        <v>4751</v>
      </c>
      <c r="C6347" s="46" t="s">
        <v>4752</v>
      </c>
      <c r="D6347" s="46" t="s">
        <v>6689</v>
      </c>
      <c r="E6347" s="46" t="s">
        <v>6690</v>
      </c>
      <c r="F6347" s="5" t="s">
        <v>591</v>
      </c>
      <c r="G6347" s="5" t="s">
        <v>592</v>
      </c>
      <c r="H6347" s="23">
        <v>0.0214</v>
      </c>
      <c r="I6347" t="s">
        <v>37</v>
      </c>
      <c r="L6347" s="46" t="s">
        <v>4753</v>
      </c>
      <c r="M6347" t="s">
        <v>39</v>
      </c>
      <c r="N6347" s="40"/>
      <c r="O6347" s="40"/>
      <c r="P6347" s="40"/>
      <c r="Q6347" s="40"/>
      <c r="R6347" s="39"/>
      <c r="S6347" s="39"/>
      <c r="T6347" s="39"/>
      <c r="U6347" s="40"/>
      <c r="V6347" s="39"/>
      <c r="W6347" s="69"/>
      <c r="Y6347" t="s">
        <v>40</v>
      </c>
      <c r="AA6347">
        <v>8067</v>
      </c>
      <c r="AB6347" t="b">
        <f>if((W6347=""),false,true)</f>
        <v>0</v>
      </c>
      <c r="AD6347" s="8"/>
    </row>
    <row r="6348" ht="14.25" customHeight="1">
      <c r="A6348" s="38">
        <v>1004</v>
      </c>
      <c r="B6348" s="46" t="s">
        <v>4751</v>
      </c>
      <c r="C6348" s="46" t="s">
        <v>4752</v>
      </c>
      <c r="D6348" s="46" t="s">
        <v>6689</v>
      </c>
      <c r="E6348" s="46" t="s">
        <v>6690</v>
      </c>
      <c r="F6348" s="5" t="s">
        <v>711</v>
      </c>
      <c r="G6348" s="5" t="s">
        <v>712</v>
      </c>
      <c r="H6348" s="23">
        <v>0.02128</v>
      </c>
      <c r="I6348" t="s">
        <v>37</v>
      </c>
      <c r="L6348" s="46" t="s">
        <v>4753</v>
      </c>
      <c r="M6348" t="s">
        <v>39</v>
      </c>
      <c r="N6348" s="40"/>
      <c r="O6348" s="40"/>
      <c r="P6348" s="40"/>
      <c r="Q6348" s="40"/>
      <c r="R6348" s="39"/>
      <c r="S6348" s="39"/>
      <c r="T6348" s="39"/>
      <c r="U6348" s="40"/>
      <c r="V6348" s="39"/>
      <c r="W6348" s="69"/>
      <c r="Y6348" t="s">
        <v>40</v>
      </c>
      <c r="AA6348">
        <v>8067</v>
      </c>
      <c r="AB6348" t="b">
        <f>if((W6348=""),false,true)</f>
        <v>0</v>
      </c>
      <c r="AD6348" s="8"/>
    </row>
    <row r="6349" ht="14.25" customHeight="1">
      <c r="A6349" s="38">
        <v>1004</v>
      </c>
      <c r="B6349" s="46" t="s">
        <v>4751</v>
      </c>
      <c r="C6349" s="46" t="s">
        <v>4752</v>
      </c>
      <c r="D6349" s="46" t="s">
        <v>6689</v>
      </c>
      <c r="E6349" s="46" t="s">
        <v>6690</v>
      </c>
      <c r="F6349" s="5" t="s">
        <v>713</v>
      </c>
      <c r="G6349" s="5" t="s">
        <v>714</v>
      </c>
      <c r="H6349" s="23">
        <v>0.02316</v>
      </c>
      <c r="I6349" t="s">
        <v>37</v>
      </c>
      <c r="L6349" s="46" t="s">
        <v>4753</v>
      </c>
      <c r="M6349" t="s">
        <v>39</v>
      </c>
      <c r="N6349" s="40"/>
      <c r="O6349" s="40"/>
      <c r="P6349" s="40"/>
      <c r="Q6349" s="40"/>
      <c r="R6349" s="39"/>
      <c r="S6349" s="39"/>
      <c r="T6349" s="39"/>
      <c r="U6349" s="40"/>
      <c r="V6349" s="39"/>
      <c r="W6349" s="69"/>
      <c r="Y6349" t="s">
        <v>40</v>
      </c>
      <c r="AA6349">
        <v>8067</v>
      </c>
      <c r="AB6349" t="b">
        <f>if((W6349=""),false,true)</f>
        <v>0</v>
      </c>
      <c r="AD6349" s="8"/>
    </row>
    <row r="6350" ht="14.25" customHeight="1">
      <c r="A6350" s="38">
        <v>1004</v>
      </c>
      <c r="B6350" s="46" t="s">
        <v>4751</v>
      </c>
      <c r="C6350" s="46" t="s">
        <v>4752</v>
      </c>
      <c r="D6350" s="46" t="s">
        <v>6689</v>
      </c>
      <c r="E6350" s="46" t="s">
        <v>6690</v>
      </c>
      <c r="F6350" s="5" t="s">
        <v>715</v>
      </c>
      <c r="G6350" s="5" t="s">
        <v>716</v>
      </c>
      <c r="H6350" s="23">
        <v>0.0199</v>
      </c>
      <c r="I6350" t="s">
        <v>37</v>
      </c>
      <c r="L6350" s="46" t="s">
        <v>4753</v>
      </c>
      <c r="M6350" t="s">
        <v>39</v>
      </c>
      <c r="N6350" s="40"/>
      <c r="O6350" s="40"/>
      <c r="P6350" s="40"/>
      <c r="Q6350" s="40"/>
      <c r="R6350" s="39"/>
      <c r="S6350" s="39"/>
      <c r="T6350" s="39"/>
      <c r="U6350" s="40"/>
      <c r="V6350" s="39"/>
      <c r="W6350" s="69"/>
      <c r="Y6350" t="s">
        <v>40</v>
      </c>
      <c r="AA6350">
        <v>8067</v>
      </c>
      <c r="AB6350" t="b">
        <f>if((W6350=""),false,true)</f>
        <v>0</v>
      </c>
      <c r="AD6350" s="8"/>
    </row>
    <row r="6351" ht="14.25" customHeight="1">
      <c r="A6351" s="38">
        <v>1004</v>
      </c>
      <c r="B6351" s="46" t="s">
        <v>4751</v>
      </c>
      <c r="C6351" s="46" t="s">
        <v>4752</v>
      </c>
      <c r="D6351" s="46" t="s">
        <v>6689</v>
      </c>
      <c r="E6351" s="46" t="s">
        <v>6690</v>
      </c>
      <c r="F6351" s="5" t="s">
        <v>434</v>
      </c>
      <c r="G6351" s="5" t="s">
        <v>593</v>
      </c>
      <c r="H6351" s="23">
        <v>0.00222</v>
      </c>
      <c r="I6351" t="s">
        <v>37</v>
      </c>
      <c r="L6351" s="46" t="s">
        <v>4753</v>
      </c>
      <c r="M6351" t="s">
        <v>39</v>
      </c>
      <c r="N6351" s="40"/>
      <c r="O6351" s="40"/>
      <c r="P6351" s="40"/>
      <c r="Q6351" s="40"/>
      <c r="R6351" s="39"/>
      <c r="S6351" s="39"/>
      <c r="T6351" s="39"/>
      <c r="U6351" s="40"/>
      <c r="V6351" s="39"/>
      <c r="W6351" s="69"/>
      <c r="Y6351" t="s">
        <v>40</v>
      </c>
      <c r="AA6351">
        <v>8067</v>
      </c>
      <c r="AB6351" t="b">
        <f>if((W6351=""),false,true)</f>
        <v>0</v>
      </c>
      <c r="AD6351" s="8"/>
    </row>
    <row r="6352" ht="14.25" customHeight="1">
      <c r="A6352" s="38">
        <v>1004</v>
      </c>
      <c r="B6352" s="46" t="s">
        <v>4751</v>
      </c>
      <c r="C6352" s="46" t="s">
        <v>4752</v>
      </c>
      <c r="D6352" s="46" t="s">
        <v>6689</v>
      </c>
      <c r="E6352" s="46" t="s">
        <v>6690</v>
      </c>
      <c r="F6352" s="5" t="s">
        <v>723</v>
      </c>
      <c r="G6352" s="5" t="s">
        <v>724</v>
      </c>
      <c r="H6352" s="23">
        <v>0.02279</v>
      </c>
      <c r="I6352" t="s">
        <v>37</v>
      </c>
      <c r="L6352" s="46" t="s">
        <v>4753</v>
      </c>
      <c r="M6352" t="s">
        <v>39</v>
      </c>
      <c r="N6352" s="40"/>
      <c r="O6352" s="40"/>
      <c r="P6352" s="40"/>
      <c r="Q6352" s="40"/>
      <c r="R6352" s="39"/>
      <c r="S6352" s="39"/>
      <c r="T6352" s="39"/>
      <c r="U6352" s="40"/>
      <c r="V6352" s="39"/>
      <c r="W6352" s="69"/>
      <c r="Y6352" t="s">
        <v>40</v>
      </c>
      <c r="AA6352">
        <v>8067</v>
      </c>
      <c r="AB6352" t="b">
        <f>if((W6352=""),false,true)</f>
        <v>0</v>
      </c>
      <c r="AD6352" s="8"/>
    </row>
    <row r="6353" ht="14.25" customHeight="1">
      <c r="A6353" s="38">
        <v>1004</v>
      </c>
      <c r="B6353" s="46" t="s">
        <v>4751</v>
      </c>
      <c r="C6353" s="46" t="s">
        <v>4752</v>
      </c>
      <c r="D6353" s="46" t="s">
        <v>6689</v>
      </c>
      <c r="E6353" s="46" t="s">
        <v>6690</v>
      </c>
      <c r="F6353" s="5" t="s">
        <v>725</v>
      </c>
      <c r="G6353" s="5" t="s">
        <v>726</v>
      </c>
      <c r="H6353" s="23">
        <v>0.0227</v>
      </c>
      <c r="I6353" t="s">
        <v>37</v>
      </c>
      <c r="L6353" s="46" t="s">
        <v>4753</v>
      </c>
      <c r="M6353" t="s">
        <v>39</v>
      </c>
      <c r="N6353" s="40"/>
      <c r="O6353" s="40"/>
      <c r="P6353" s="40"/>
      <c r="Q6353" s="40"/>
      <c r="R6353" s="39"/>
      <c r="S6353" s="39"/>
      <c r="T6353" s="39"/>
      <c r="U6353" s="40"/>
      <c r="V6353" s="39"/>
      <c r="W6353" s="69"/>
      <c r="Y6353" t="s">
        <v>40</v>
      </c>
      <c r="AA6353">
        <v>8067</v>
      </c>
      <c r="AB6353" t="b">
        <f>if((W6353=""),false,true)</f>
        <v>0</v>
      </c>
      <c r="AD6353" s="8"/>
    </row>
    <row r="6354" ht="14.25" customHeight="1">
      <c r="A6354" s="38">
        <v>1004</v>
      </c>
      <c r="B6354" s="46" t="s">
        <v>4751</v>
      </c>
      <c r="C6354" s="46" t="s">
        <v>4752</v>
      </c>
      <c r="D6354" s="46" t="s">
        <v>6689</v>
      </c>
      <c r="E6354" s="46" t="s">
        <v>6690</v>
      </c>
      <c r="F6354" s="5" t="s">
        <v>48</v>
      </c>
      <c r="G6354" s="5" t="s">
        <v>49</v>
      </c>
      <c r="H6354" s="23">
        <v>0.000000020892961</v>
      </c>
      <c r="I6354" t="s">
        <v>37</v>
      </c>
      <c r="L6354" s="46" t="s">
        <v>4753</v>
      </c>
      <c r="M6354" t="s">
        <v>39</v>
      </c>
      <c r="N6354" s="40"/>
      <c r="O6354" s="40"/>
      <c r="P6354" s="40"/>
      <c r="Q6354" s="40"/>
      <c r="R6354" s="39"/>
      <c r="S6354" s="39"/>
      <c r="T6354" s="39"/>
      <c r="U6354" s="40"/>
      <c r="V6354" s="39"/>
      <c r="W6354" s="69"/>
      <c r="Y6354" t="s">
        <v>40</v>
      </c>
      <c r="AA6354">
        <v>8067</v>
      </c>
      <c r="AB6354" t="b">
        <f>if((W6354=""),false,true)</f>
        <v>0</v>
      </c>
      <c r="AD6354" s="8"/>
    </row>
    <row r="6355" ht="14.25" customHeight="1">
      <c r="A6355" s="38">
        <v>1044</v>
      </c>
      <c r="B6355" s="44" t="s">
        <v>6691</v>
      </c>
      <c r="C6355" s="46" t="s">
        <v>6692</v>
      </c>
      <c r="D6355" s="46" t="s">
        <v>6689</v>
      </c>
      <c r="E6355" s="46" t="s">
        <v>6690</v>
      </c>
      <c r="F6355" s="46" t="s">
        <v>521</v>
      </c>
      <c r="G6355" s="46" t="s">
        <v>522</v>
      </c>
      <c r="H6355">
        <v>0.036256658730317</v>
      </c>
      <c r="I6355" t="s">
        <v>37</v>
      </c>
      <c r="K6355" s="47" t="s">
        <v>43</v>
      </c>
      <c r="L6355" s="47" t="s">
        <v>6693</v>
      </c>
      <c r="M6355" t="s">
        <v>39</v>
      </c>
      <c r="N6355" s="71"/>
      <c r="O6355" s="71"/>
      <c r="P6355" s="71"/>
      <c r="Q6355" s="71"/>
      <c r="R6355" s="29"/>
      <c r="S6355" s="29"/>
      <c r="T6355" s="29"/>
      <c r="U6355" s="71"/>
      <c r="V6355" s="29"/>
      <c r="W6355" s="60"/>
      <c r="Y6355" t="s">
        <v>40</v>
      </c>
      <c r="AA6355">
        <v>8067</v>
      </c>
      <c r="AB6355" t="b">
        <f>if((W6355=""),false,true)</f>
        <v>0</v>
      </c>
      <c r="AD6355" s="37"/>
    </row>
    <row r="6356" ht="14.25" customHeight="1">
      <c r="A6356" s="38">
        <v>1044</v>
      </c>
      <c r="B6356" s="44" t="s">
        <v>6691</v>
      </c>
      <c r="C6356" s="46" t="s">
        <v>6692</v>
      </c>
      <c r="D6356" s="46" t="s">
        <v>6689</v>
      </c>
      <c r="E6356" s="46" t="s">
        <v>6690</v>
      </c>
      <c r="F6356" s="46" t="s">
        <v>525</v>
      </c>
      <c r="G6356" s="7" t="s">
        <v>526</v>
      </c>
      <c r="H6356">
        <v>0.036695224016989</v>
      </c>
      <c r="I6356" t="s">
        <v>37</v>
      </c>
      <c r="K6356" s="47" t="s">
        <v>43</v>
      </c>
      <c r="L6356" s="47" t="s">
        <v>6693</v>
      </c>
      <c r="M6356" t="s">
        <v>39</v>
      </c>
      <c r="N6356" s="71"/>
      <c r="O6356" s="71"/>
      <c r="P6356" s="71"/>
      <c r="Q6356" s="71"/>
      <c r="R6356" s="29"/>
      <c r="S6356" s="29"/>
      <c r="T6356" s="29"/>
      <c r="U6356" s="71"/>
      <c r="V6356" s="29"/>
      <c r="W6356" s="60"/>
      <c r="Y6356" t="s">
        <v>40</v>
      </c>
      <c r="AA6356">
        <v>8067</v>
      </c>
      <c r="AB6356" t="b">
        <f>if((W6356=""),false,true)</f>
        <v>0</v>
      </c>
      <c r="AD6356" s="37"/>
    </row>
    <row r="6357" ht="14.25" customHeight="1">
      <c r="A6357" s="38">
        <v>1044</v>
      </c>
      <c r="B6357" s="44" t="s">
        <v>6691</v>
      </c>
      <c r="C6357" s="46" t="s">
        <v>6692</v>
      </c>
      <c r="D6357" s="46" t="s">
        <v>6689</v>
      </c>
      <c r="E6357" s="46" t="s">
        <v>6690</v>
      </c>
      <c r="F6357" s="46" t="s">
        <v>4784</v>
      </c>
      <c r="G6357" s="46" t="s">
        <v>4785</v>
      </c>
      <c r="H6357">
        <v>0.035367875231791</v>
      </c>
      <c r="I6357" t="s">
        <v>37</v>
      </c>
      <c r="K6357" s="47" t="s">
        <v>43</v>
      </c>
      <c r="L6357" s="47" t="s">
        <v>6693</v>
      </c>
      <c r="M6357" t="s">
        <v>39</v>
      </c>
      <c r="N6357" s="71"/>
      <c r="O6357" s="71"/>
      <c r="P6357" s="71"/>
      <c r="Q6357" s="71"/>
      <c r="R6357" s="29"/>
      <c r="S6357" s="29"/>
      <c r="T6357" s="29"/>
      <c r="U6357" s="71"/>
      <c r="V6357" s="29"/>
      <c r="W6357" s="60"/>
      <c r="Y6357" t="s">
        <v>40</v>
      </c>
      <c r="AA6357">
        <v>8067</v>
      </c>
      <c r="AB6357" t="b">
        <f>if((W6357=""),false,true)</f>
        <v>0</v>
      </c>
      <c r="AD6357" s="37"/>
    </row>
    <row r="6358" ht="14.25" customHeight="1">
      <c r="A6358" s="38">
        <v>1044</v>
      </c>
      <c r="B6358" s="44" t="s">
        <v>6691</v>
      </c>
      <c r="C6358" s="46" t="s">
        <v>6692</v>
      </c>
      <c r="D6358" s="46" t="s">
        <v>6689</v>
      </c>
      <c r="E6358" s="46" t="s">
        <v>6690</v>
      </c>
      <c r="F6358" s="46" t="s">
        <v>1361</v>
      </c>
      <c r="G6358" s="46" t="s">
        <v>1362</v>
      </c>
      <c r="H6358">
        <v>0.044718920264738</v>
      </c>
      <c r="I6358" t="s">
        <v>37</v>
      </c>
      <c r="K6358" s="47" t="s">
        <v>43</v>
      </c>
      <c r="L6358" s="47" t="s">
        <v>6693</v>
      </c>
      <c r="M6358" t="s">
        <v>39</v>
      </c>
      <c r="N6358" s="71"/>
      <c r="O6358" s="71"/>
      <c r="P6358" s="71"/>
      <c r="Q6358" s="71"/>
      <c r="R6358" s="29"/>
      <c r="S6358" s="29"/>
      <c r="T6358" s="29"/>
      <c r="U6358" s="71"/>
      <c r="V6358" s="29"/>
      <c r="W6358" s="60"/>
      <c r="Y6358" t="s">
        <v>40</v>
      </c>
      <c r="AA6358">
        <v>8067</v>
      </c>
      <c r="AB6358" t="b">
        <f>if((W6358=""),false,true)</f>
        <v>0</v>
      </c>
      <c r="AD6358" s="37"/>
    </row>
    <row r="6359" ht="14.25" customHeight="1">
      <c r="A6359" s="38">
        <v>1044</v>
      </c>
      <c r="B6359" s="44" t="s">
        <v>6691</v>
      </c>
      <c r="C6359" s="46" t="s">
        <v>6692</v>
      </c>
      <c r="D6359" s="46" t="s">
        <v>6689</v>
      </c>
      <c r="E6359" s="46" t="s">
        <v>6690</v>
      </c>
      <c r="F6359" s="46" t="s">
        <v>671</v>
      </c>
      <c r="G6359" s="46" t="s">
        <v>672</v>
      </c>
      <c r="H6359">
        <v>0.005631776463175</v>
      </c>
      <c r="I6359" t="s">
        <v>37</v>
      </c>
      <c r="K6359" s="47" t="s">
        <v>43</v>
      </c>
      <c r="L6359" s="47" t="s">
        <v>6693</v>
      </c>
      <c r="M6359" t="s">
        <v>39</v>
      </c>
      <c r="N6359" s="71"/>
      <c r="O6359" s="71"/>
      <c r="P6359" s="71"/>
      <c r="Q6359" s="71"/>
      <c r="R6359" s="29"/>
      <c r="S6359" s="29"/>
      <c r="T6359" s="29"/>
      <c r="U6359" s="71"/>
      <c r="V6359" s="29"/>
      <c r="W6359" s="60"/>
      <c r="Y6359" t="s">
        <v>40</v>
      </c>
      <c r="AA6359">
        <v>8067</v>
      </c>
      <c r="AB6359" t="b">
        <f>if((W6359=""),false,true)</f>
        <v>0</v>
      </c>
      <c r="AD6359" s="37"/>
    </row>
    <row r="6360" ht="14.25" customHeight="1">
      <c r="A6360" s="38">
        <v>1044</v>
      </c>
      <c r="B6360" s="44" t="s">
        <v>6691</v>
      </c>
      <c r="C6360" s="46" t="s">
        <v>6692</v>
      </c>
      <c r="D6360" s="46" t="s">
        <v>6689</v>
      </c>
      <c r="E6360" s="46" t="s">
        <v>6690</v>
      </c>
      <c r="F6360" s="46" t="s">
        <v>673</v>
      </c>
      <c r="G6360" s="46" t="s">
        <v>674</v>
      </c>
      <c r="H6360">
        <v>0.010977187293322</v>
      </c>
      <c r="I6360" t="s">
        <v>37</v>
      </c>
      <c r="K6360" s="47" t="s">
        <v>43</v>
      </c>
      <c r="L6360" s="47" t="s">
        <v>6693</v>
      </c>
      <c r="M6360" t="s">
        <v>39</v>
      </c>
      <c r="N6360" s="71"/>
      <c r="O6360" s="71"/>
      <c r="P6360" s="71"/>
      <c r="Q6360" s="71"/>
      <c r="R6360" s="29"/>
      <c r="S6360" s="29"/>
      <c r="T6360" s="29"/>
      <c r="U6360" s="71"/>
      <c r="V6360" s="29"/>
      <c r="W6360" s="60"/>
      <c r="Y6360" t="s">
        <v>40</v>
      </c>
      <c r="AA6360">
        <v>8067</v>
      </c>
      <c r="AB6360" t="b">
        <f>if((W6360=""),false,true)</f>
        <v>0</v>
      </c>
      <c r="AD6360" s="37"/>
    </row>
    <row r="6361" ht="14.25" customHeight="1">
      <c r="A6361" s="38">
        <v>1044</v>
      </c>
      <c r="B6361" s="44" t="s">
        <v>6691</v>
      </c>
      <c r="C6361" s="46" t="s">
        <v>6692</v>
      </c>
      <c r="D6361" s="46" t="s">
        <v>6689</v>
      </c>
      <c r="E6361" s="46" t="s">
        <v>6690</v>
      </c>
      <c r="F6361" s="46" t="s">
        <v>677</v>
      </c>
      <c r="G6361" s="46" t="s">
        <v>678</v>
      </c>
      <c r="H6361">
        <v>0.011156878003897</v>
      </c>
      <c r="I6361" t="s">
        <v>37</v>
      </c>
      <c r="K6361" s="47" t="s">
        <v>43</v>
      </c>
      <c r="L6361" s="47" t="s">
        <v>6693</v>
      </c>
      <c r="M6361" t="s">
        <v>39</v>
      </c>
      <c r="N6361" s="71"/>
      <c r="O6361" s="71"/>
      <c r="P6361" s="71"/>
      <c r="Q6361" s="71"/>
      <c r="R6361" s="29"/>
      <c r="S6361" s="29"/>
      <c r="T6361" s="29"/>
      <c r="U6361" s="71"/>
      <c r="V6361" s="29"/>
      <c r="W6361" s="60"/>
      <c r="Y6361" t="s">
        <v>40</v>
      </c>
      <c r="AA6361">
        <v>8067</v>
      </c>
      <c r="AB6361" t="b">
        <f>if((W6361=""),false,true)</f>
        <v>0</v>
      </c>
      <c r="AD6361" s="37"/>
    </row>
    <row r="6362" ht="14.25" customHeight="1">
      <c r="A6362" s="38">
        <v>1044</v>
      </c>
      <c r="B6362" s="44" t="s">
        <v>6691</v>
      </c>
      <c r="C6362" s="46" t="s">
        <v>6692</v>
      </c>
      <c r="D6362" s="46" t="s">
        <v>6689</v>
      </c>
      <c r="E6362" s="46" t="s">
        <v>6690</v>
      </c>
      <c r="F6362" s="46" t="s">
        <v>679</v>
      </c>
      <c r="G6362" s="46" t="s">
        <v>680</v>
      </c>
      <c r="H6362">
        <v>0.005768640034816</v>
      </c>
      <c r="I6362" t="s">
        <v>37</v>
      </c>
      <c r="K6362" s="47" t="s">
        <v>43</v>
      </c>
      <c r="L6362" s="47" t="s">
        <v>6693</v>
      </c>
      <c r="M6362" t="s">
        <v>39</v>
      </c>
      <c r="N6362" s="71"/>
      <c r="O6362" s="71"/>
      <c r="P6362" s="71"/>
      <c r="Q6362" s="71"/>
      <c r="R6362" s="29"/>
      <c r="S6362" s="29"/>
      <c r="T6362" s="29"/>
      <c r="U6362" s="71"/>
      <c r="V6362" s="29"/>
      <c r="W6362" s="60"/>
      <c r="Y6362" t="s">
        <v>40</v>
      </c>
      <c r="AA6362">
        <v>8067</v>
      </c>
      <c r="AB6362" t="b">
        <f>if((W6362=""),false,true)</f>
        <v>0</v>
      </c>
      <c r="AD6362" s="37"/>
    </row>
    <row r="6363" ht="14.25" customHeight="1">
      <c r="A6363" s="38">
        <v>1044</v>
      </c>
      <c r="B6363" s="44" t="s">
        <v>6691</v>
      </c>
      <c r="C6363" s="46" t="s">
        <v>6692</v>
      </c>
      <c r="D6363" s="46" t="s">
        <v>6689</v>
      </c>
      <c r="E6363" s="46" t="s">
        <v>6690</v>
      </c>
      <c r="F6363" s="46" t="s">
        <v>3769</v>
      </c>
      <c r="G6363" s="46" t="s">
        <v>3770</v>
      </c>
      <c r="H6363">
        <v>0.011041735198649</v>
      </c>
      <c r="I6363" t="s">
        <v>37</v>
      </c>
      <c r="K6363" s="47" t="s">
        <v>43</v>
      </c>
      <c r="L6363" s="47" t="s">
        <v>6693</v>
      </c>
      <c r="M6363" t="s">
        <v>39</v>
      </c>
      <c r="N6363" s="71"/>
      <c r="O6363" s="71"/>
      <c r="P6363" s="71"/>
      <c r="Q6363" s="71"/>
      <c r="R6363" s="29"/>
      <c r="S6363" s="29"/>
      <c r="T6363" s="29"/>
      <c r="U6363" s="71"/>
      <c r="V6363" s="29"/>
      <c r="W6363" s="60"/>
      <c r="Y6363" t="s">
        <v>40</v>
      </c>
      <c r="AA6363">
        <v>8067</v>
      </c>
      <c r="AB6363" t="b">
        <f>if((W6363=""),false,true)</f>
        <v>0</v>
      </c>
      <c r="AD6363" s="37"/>
    </row>
    <row r="6364" ht="14.25" customHeight="1">
      <c r="A6364" s="38">
        <v>1044</v>
      </c>
      <c r="B6364" s="44" t="s">
        <v>6691</v>
      </c>
      <c r="C6364" s="46" t="s">
        <v>6692</v>
      </c>
      <c r="D6364" s="46" t="s">
        <v>6689</v>
      </c>
      <c r="E6364" s="46" t="s">
        <v>6690</v>
      </c>
      <c r="F6364" s="46" t="s">
        <v>681</v>
      </c>
      <c r="G6364" s="46" t="s">
        <v>682</v>
      </c>
      <c r="H6364">
        <v>0.005616449837166</v>
      </c>
      <c r="I6364" t="s">
        <v>37</v>
      </c>
      <c r="K6364" s="47" t="s">
        <v>43</v>
      </c>
      <c r="L6364" s="47" t="s">
        <v>6693</v>
      </c>
      <c r="M6364" t="s">
        <v>39</v>
      </c>
      <c r="N6364" s="71"/>
      <c r="O6364" s="71"/>
      <c r="P6364" s="71"/>
      <c r="Q6364" s="71"/>
      <c r="R6364" s="29"/>
      <c r="S6364" s="29"/>
      <c r="T6364" s="29"/>
      <c r="U6364" s="71"/>
      <c r="V6364" s="29"/>
      <c r="W6364" s="60"/>
      <c r="Y6364" t="s">
        <v>40</v>
      </c>
      <c r="AA6364">
        <v>8067</v>
      </c>
      <c r="AB6364" t="b">
        <f>if((W6364=""),false,true)</f>
        <v>0</v>
      </c>
      <c r="AD6364" s="37"/>
    </row>
    <row r="6365" ht="14.25" customHeight="1">
      <c r="A6365" s="38">
        <v>1044</v>
      </c>
      <c r="B6365" s="44" t="s">
        <v>6691</v>
      </c>
      <c r="C6365" s="46" t="s">
        <v>6692</v>
      </c>
      <c r="D6365" s="46" t="s">
        <v>6689</v>
      </c>
      <c r="E6365" s="46" t="s">
        <v>6690</v>
      </c>
      <c r="F6365" s="46" t="s">
        <v>683</v>
      </c>
      <c r="G6365" s="46" t="s">
        <v>684</v>
      </c>
      <c r="H6365">
        <v>0.007895009792104</v>
      </c>
      <c r="I6365" t="s">
        <v>37</v>
      </c>
      <c r="K6365" s="47" t="s">
        <v>43</v>
      </c>
      <c r="L6365" s="47" t="s">
        <v>6693</v>
      </c>
      <c r="M6365" t="s">
        <v>39</v>
      </c>
      <c r="N6365" s="71"/>
      <c r="O6365" s="71"/>
      <c r="P6365" s="71"/>
      <c r="Q6365" s="71"/>
      <c r="R6365" s="29"/>
      <c r="S6365" s="29"/>
      <c r="T6365" s="29"/>
      <c r="U6365" s="71"/>
      <c r="V6365" s="29"/>
      <c r="W6365" s="60"/>
      <c r="Y6365" t="s">
        <v>40</v>
      </c>
      <c r="AA6365">
        <v>8067</v>
      </c>
      <c r="AB6365" t="b">
        <f>if((W6365=""),false,true)</f>
        <v>0</v>
      </c>
      <c r="AD6365" s="37"/>
    </row>
    <row r="6366" ht="14.25" customHeight="1">
      <c r="A6366" s="38">
        <v>1044</v>
      </c>
      <c r="B6366" s="44" t="s">
        <v>6691</v>
      </c>
      <c r="C6366" s="46" t="s">
        <v>6692</v>
      </c>
      <c r="D6366" s="46" t="s">
        <v>6689</v>
      </c>
      <c r="E6366" s="46" t="s">
        <v>6690</v>
      </c>
      <c r="F6366" s="46" t="s">
        <v>685</v>
      </c>
      <c r="G6366" s="46" t="s">
        <v>686</v>
      </c>
      <c r="H6366">
        <v>0.007069083376886</v>
      </c>
      <c r="I6366" t="s">
        <v>37</v>
      </c>
      <c r="K6366" s="47" t="s">
        <v>43</v>
      </c>
      <c r="L6366" s="47" t="s">
        <v>6693</v>
      </c>
      <c r="M6366" t="s">
        <v>39</v>
      </c>
      <c r="N6366" s="71"/>
      <c r="O6366" s="71"/>
      <c r="P6366" s="71"/>
      <c r="Q6366" s="71"/>
      <c r="R6366" s="29"/>
      <c r="S6366" s="29"/>
      <c r="T6366" s="29"/>
      <c r="U6366" s="71"/>
      <c r="V6366" s="29"/>
      <c r="W6366" s="60"/>
      <c r="Y6366" t="s">
        <v>40</v>
      </c>
      <c r="AA6366">
        <v>8067</v>
      </c>
      <c r="AB6366" t="b">
        <f>if((W6366=""),false,true)</f>
        <v>0</v>
      </c>
      <c r="AD6366" s="37"/>
    </row>
    <row r="6367" ht="14.25" customHeight="1">
      <c r="A6367" s="38">
        <v>1044</v>
      </c>
      <c r="B6367" s="44" t="s">
        <v>6691</v>
      </c>
      <c r="C6367" s="46" t="s">
        <v>6692</v>
      </c>
      <c r="D6367" s="46" t="s">
        <v>6689</v>
      </c>
      <c r="E6367" s="46" t="s">
        <v>6690</v>
      </c>
      <c r="F6367" s="46" t="s">
        <v>687</v>
      </c>
      <c r="G6367" s="46" t="s">
        <v>688</v>
      </c>
      <c r="H6367">
        <v>0.011353937753671</v>
      </c>
      <c r="I6367" t="s">
        <v>37</v>
      </c>
      <c r="K6367" s="47" t="s">
        <v>43</v>
      </c>
      <c r="L6367" s="47" t="s">
        <v>6693</v>
      </c>
      <c r="M6367" t="s">
        <v>39</v>
      </c>
      <c r="N6367" s="71"/>
      <c r="O6367" s="71"/>
      <c r="P6367" s="71"/>
      <c r="Q6367" s="71"/>
      <c r="R6367" s="29"/>
      <c r="S6367" s="29"/>
      <c r="T6367" s="29"/>
      <c r="U6367" s="71"/>
      <c r="V6367" s="29"/>
      <c r="W6367" s="60"/>
      <c r="Y6367" t="s">
        <v>40</v>
      </c>
      <c r="AA6367">
        <v>8067</v>
      </c>
      <c r="AB6367" t="b">
        <f>if((W6367=""),false,true)</f>
        <v>0</v>
      </c>
      <c r="AD6367" s="37"/>
    </row>
    <row r="6368" ht="14.25" customHeight="1">
      <c r="A6368" s="38">
        <v>1044</v>
      </c>
      <c r="B6368" s="44" t="s">
        <v>6691</v>
      </c>
      <c r="C6368" s="46" t="s">
        <v>6692</v>
      </c>
      <c r="D6368" s="46" t="s">
        <v>6689</v>
      </c>
      <c r="E6368" s="46" t="s">
        <v>6690</v>
      </c>
      <c r="F6368" s="46" t="s">
        <v>588</v>
      </c>
      <c r="G6368" s="46" t="s">
        <v>589</v>
      </c>
      <c r="H6368">
        <v>0.027836200256997</v>
      </c>
      <c r="I6368" t="s">
        <v>37</v>
      </c>
      <c r="K6368" s="47" t="s">
        <v>43</v>
      </c>
      <c r="L6368" s="47" t="s">
        <v>6693</v>
      </c>
      <c r="M6368" t="s">
        <v>39</v>
      </c>
      <c r="N6368" s="71"/>
      <c r="O6368" s="71"/>
      <c r="P6368" s="71"/>
      <c r="Q6368" s="71"/>
      <c r="R6368" s="29"/>
      <c r="S6368" s="29"/>
      <c r="T6368" s="29"/>
      <c r="U6368" s="71"/>
      <c r="V6368" s="29"/>
      <c r="W6368" s="60"/>
      <c r="Y6368" t="s">
        <v>40</v>
      </c>
      <c r="AA6368">
        <v>8067</v>
      </c>
      <c r="AB6368" t="b">
        <f>if((W6368=""),false,true)</f>
        <v>0</v>
      </c>
      <c r="AD6368" s="37"/>
    </row>
    <row r="6369" ht="14.25" customHeight="1">
      <c r="A6369" s="38">
        <v>1044</v>
      </c>
      <c r="B6369" s="44" t="s">
        <v>6691</v>
      </c>
      <c r="C6369" s="46" t="s">
        <v>6692</v>
      </c>
      <c r="D6369" s="46" t="s">
        <v>6689</v>
      </c>
      <c r="E6369" s="46" t="s">
        <v>6690</v>
      </c>
      <c r="F6369" s="46" t="s">
        <v>4788</v>
      </c>
      <c r="G6369" s="46" t="s">
        <v>4789</v>
      </c>
      <c r="H6369">
        <v>0.050537583426237</v>
      </c>
      <c r="I6369" t="s">
        <v>37</v>
      </c>
      <c r="K6369" s="47" t="s">
        <v>43</v>
      </c>
      <c r="L6369" s="47" t="s">
        <v>6693</v>
      </c>
      <c r="M6369" t="s">
        <v>39</v>
      </c>
      <c r="N6369" s="71"/>
      <c r="O6369" s="71"/>
      <c r="P6369" s="71"/>
      <c r="Q6369" s="71"/>
      <c r="R6369" s="29"/>
      <c r="S6369" s="29"/>
      <c r="T6369" s="29"/>
      <c r="U6369" s="71"/>
      <c r="V6369" s="29"/>
      <c r="W6369" s="60"/>
      <c r="Y6369" t="s">
        <v>40</v>
      </c>
      <c r="AA6369">
        <v>8067</v>
      </c>
      <c r="AB6369" t="b">
        <f>if((W6369=""),false,true)</f>
        <v>0</v>
      </c>
      <c r="AD6369" s="37"/>
    </row>
    <row r="6370" ht="14.25" customHeight="1">
      <c r="A6370" s="38">
        <v>1044</v>
      </c>
      <c r="B6370" s="44" t="s">
        <v>6691</v>
      </c>
      <c r="C6370" s="46" t="s">
        <v>6692</v>
      </c>
      <c r="D6370" s="46" t="s">
        <v>6689</v>
      </c>
      <c r="E6370" s="46" t="s">
        <v>6690</v>
      </c>
      <c r="F6370" s="46" t="s">
        <v>699</v>
      </c>
      <c r="G6370" s="46" t="s">
        <v>700</v>
      </c>
      <c r="H6370">
        <v>0.010733530565005</v>
      </c>
      <c r="I6370" t="s">
        <v>37</v>
      </c>
      <c r="K6370" s="47" t="s">
        <v>43</v>
      </c>
      <c r="L6370" s="47" t="s">
        <v>6693</v>
      </c>
      <c r="M6370" t="s">
        <v>39</v>
      </c>
      <c r="N6370" s="71"/>
      <c r="O6370" s="71"/>
      <c r="P6370" s="71"/>
      <c r="Q6370" s="71"/>
      <c r="R6370" s="29"/>
      <c r="S6370" s="29"/>
      <c r="T6370" s="29"/>
      <c r="U6370" s="71"/>
      <c r="V6370" s="29"/>
      <c r="W6370" s="60"/>
      <c r="Y6370" t="s">
        <v>40</v>
      </c>
      <c r="AA6370">
        <v>8067</v>
      </c>
      <c r="AB6370" t="b">
        <f>if((W6370=""),false,true)</f>
        <v>0</v>
      </c>
      <c r="AD6370" s="37"/>
    </row>
    <row r="6371" ht="14.25" customHeight="1">
      <c r="A6371" s="38">
        <v>1044</v>
      </c>
      <c r="B6371" s="44" t="s">
        <v>6691</v>
      </c>
      <c r="C6371" s="46" t="s">
        <v>6692</v>
      </c>
      <c r="D6371" s="46" t="s">
        <v>6689</v>
      </c>
      <c r="E6371" s="46" t="s">
        <v>6690</v>
      </c>
      <c r="F6371" s="62" t="s">
        <v>703</v>
      </c>
      <c r="G6371" s="46" t="s">
        <v>704</v>
      </c>
      <c r="H6371">
        <v>0.026377573788685</v>
      </c>
      <c r="I6371" t="s">
        <v>37</v>
      </c>
      <c r="K6371" s="47" t="s">
        <v>43</v>
      </c>
      <c r="L6371" s="47" t="s">
        <v>6693</v>
      </c>
      <c r="M6371" t="s">
        <v>39</v>
      </c>
      <c r="N6371" s="71"/>
      <c r="O6371" s="71"/>
      <c r="P6371" s="71"/>
      <c r="Q6371" s="71"/>
      <c r="R6371" s="29"/>
      <c r="S6371" s="29"/>
      <c r="T6371" s="29"/>
      <c r="U6371" s="71"/>
      <c r="V6371" s="29"/>
      <c r="W6371" s="60"/>
      <c r="Y6371" t="s">
        <v>40</v>
      </c>
      <c r="AA6371">
        <v>8067</v>
      </c>
      <c r="AB6371" t="b">
        <f>if((W6371=""),false,true)</f>
        <v>0</v>
      </c>
      <c r="AD6371" s="37"/>
    </row>
    <row r="6372" ht="14.25" customHeight="1">
      <c r="A6372" s="38">
        <v>1044</v>
      </c>
      <c r="B6372" s="44" t="s">
        <v>6691</v>
      </c>
      <c r="C6372" s="46" t="s">
        <v>6692</v>
      </c>
      <c r="D6372" s="46" t="s">
        <v>6689</v>
      </c>
      <c r="E6372" s="46" t="s">
        <v>6690</v>
      </c>
      <c r="F6372" s="46" t="s">
        <v>992</v>
      </c>
      <c r="G6372" s="46" t="s">
        <v>993</v>
      </c>
      <c r="H6372">
        <v>0.018125334275624</v>
      </c>
      <c r="I6372" t="s">
        <v>37</v>
      </c>
      <c r="K6372" s="47" t="s">
        <v>43</v>
      </c>
      <c r="L6372" s="47" t="s">
        <v>6693</v>
      </c>
      <c r="M6372" t="s">
        <v>39</v>
      </c>
      <c r="N6372" s="71"/>
      <c r="O6372" s="71"/>
      <c r="P6372" s="71"/>
      <c r="Q6372" s="71"/>
      <c r="R6372" s="29"/>
      <c r="S6372" s="29"/>
      <c r="T6372" s="29"/>
      <c r="U6372" s="71"/>
      <c r="V6372" s="29"/>
      <c r="W6372" s="60"/>
      <c r="Y6372" t="s">
        <v>40</v>
      </c>
      <c r="AA6372">
        <v>8067</v>
      </c>
      <c r="AB6372" t="b">
        <f>if((W6372=""),false,true)</f>
        <v>0</v>
      </c>
      <c r="AD6372" s="37"/>
    </row>
    <row r="6373" ht="14.25" customHeight="1">
      <c r="A6373" s="38">
        <v>1044</v>
      </c>
      <c r="B6373" s="44" t="s">
        <v>6691</v>
      </c>
      <c r="C6373" s="46" t="s">
        <v>6692</v>
      </c>
      <c r="D6373" s="46" t="s">
        <v>6689</v>
      </c>
      <c r="E6373" s="46" t="s">
        <v>6690</v>
      </c>
      <c r="F6373" s="46" t="s">
        <v>719</v>
      </c>
      <c r="G6373" s="46" t="s">
        <v>720</v>
      </c>
      <c r="H6373">
        <v>0.027214062760808</v>
      </c>
      <c r="I6373" t="s">
        <v>37</v>
      </c>
      <c r="K6373" s="47" t="s">
        <v>43</v>
      </c>
      <c r="L6373" s="47" t="s">
        <v>6693</v>
      </c>
      <c r="M6373" t="s">
        <v>39</v>
      </c>
      <c r="N6373" s="71"/>
      <c r="O6373" s="71"/>
      <c r="P6373" s="71"/>
      <c r="Q6373" s="71"/>
      <c r="R6373" s="29"/>
      <c r="S6373" s="29"/>
      <c r="T6373" s="29"/>
      <c r="U6373" s="71"/>
      <c r="V6373" s="29"/>
      <c r="W6373" s="60"/>
      <c r="Y6373" t="s">
        <v>40</v>
      </c>
      <c r="AA6373">
        <v>8067</v>
      </c>
      <c r="AB6373" t="b">
        <f>if((W6373=""),false,true)</f>
        <v>0</v>
      </c>
      <c r="AD6373" s="37"/>
    </row>
    <row r="6374" ht="14.25" customHeight="1">
      <c r="A6374" s="38">
        <v>1044</v>
      </c>
      <c r="B6374" s="44" t="s">
        <v>6691</v>
      </c>
      <c r="C6374" s="46" t="s">
        <v>6692</v>
      </c>
      <c r="D6374" s="46" t="s">
        <v>6689</v>
      </c>
      <c r="E6374" s="46" t="s">
        <v>6690</v>
      </c>
      <c r="F6374" s="46" t="s">
        <v>721</v>
      </c>
      <c r="G6374" s="46" t="s">
        <v>722</v>
      </c>
      <c r="H6374">
        <v>0.030617996049773</v>
      </c>
      <c r="I6374" t="s">
        <v>37</v>
      </c>
      <c r="K6374" s="47" t="s">
        <v>43</v>
      </c>
      <c r="L6374" s="47" t="s">
        <v>6693</v>
      </c>
      <c r="M6374" t="s">
        <v>39</v>
      </c>
      <c r="N6374" s="71"/>
      <c r="O6374" s="71"/>
      <c r="P6374" s="71"/>
      <c r="Q6374" s="71"/>
      <c r="R6374" s="29"/>
      <c r="S6374" s="29"/>
      <c r="T6374" s="29"/>
      <c r="U6374" s="71"/>
      <c r="V6374" s="29"/>
      <c r="W6374" s="60"/>
      <c r="Y6374" t="s">
        <v>40</v>
      </c>
      <c r="AA6374">
        <v>8067</v>
      </c>
      <c r="AB6374" t="b">
        <f>if((W6374=""),false,true)</f>
        <v>0</v>
      </c>
      <c r="AD6374" s="37"/>
    </row>
    <row r="6375" ht="14.25" customHeight="1">
      <c r="A6375" s="38">
        <v>1044</v>
      </c>
      <c r="B6375" s="44" t="s">
        <v>6691</v>
      </c>
      <c r="C6375" s="46" t="s">
        <v>6692</v>
      </c>
      <c r="D6375" s="46" t="s">
        <v>6689</v>
      </c>
      <c r="E6375" s="46" t="s">
        <v>6690</v>
      </c>
      <c r="F6375" s="46" t="s">
        <v>729</v>
      </c>
      <c r="G6375" s="46" t="s">
        <v>730</v>
      </c>
      <c r="H6375">
        <v>0.027297268902622</v>
      </c>
      <c r="I6375" t="s">
        <v>37</v>
      </c>
      <c r="K6375" s="47" t="s">
        <v>43</v>
      </c>
      <c r="L6375" s="47" t="s">
        <v>6693</v>
      </c>
      <c r="M6375" t="s">
        <v>39</v>
      </c>
      <c r="N6375" s="71"/>
      <c r="O6375" s="71"/>
      <c r="P6375" s="71"/>
      <c r="Q6375" s="71"/>
      <c r="R6375" s="29"/>
      <c r="S6375" s="29"/>
      <c r="T6375" s="29"/>
      <c r="U6375" s="71"/>
      <c r="V6375" s="29"/>
      <c r="W6375" s="60"/>
      <c r="Y6375" t="s">
        <v>40</v>
      </c>
      <c r="AA6375">
        <v>8067</v>
      </c>
      <c r="AB6375" t="b">
        <f>if((W6375=""),false,true)</f>
        <v>0</v>
      </c>
      <c r="AD6375" s="37"/>
    </row>
    <row r="6376" ht="14.25" customHeight="1">
      <c r="A6376" s="38">
        <v>1044</v>
      </c>
      <c r="B6376" s="44" t="s">
        <v>6691</v>
      </c>
      <c r="C6376" s="46" t="s">
        <v>6692</v>
      </c>
      <c r="D6376" s="46" t="s">
        <v>6689</v>
      </c>
      <c r="E6376" s="46" t="s">
        <v>6690</v>
      </c>
      <c r="F6376" s="46" t="s">
        <v>238</v>
      </c>
      <c r="G6376" s="46" t="s">
        <v>1365</v>
      </c>
      <c r="H6376">
        <v>0.073831614073377</v>
      </c>
      <c r="I6376" t="s">
        <v>37</v>
      </c>
      <c r="K6376" s="47" t="s">
        <v>43</v>
      </c>
      <c r="L6376" s="47" t="s">
        <v>6693</v>
      </c>
      <c r="M6376" t="s">
        <v>39</v>
      </c>
      <c r="N6376" s="71"/>
      <c r="O6376" s="71"/>
      <c r="P6376" s="71"/>
      <c r="Q6376" s="71"/>
      <c r="R6376" s="29"/>
      <c r="S6376" s="29"/>
      <c r="T6376" s="29"/>
      <c r="U6376" s="71"/>
      <c r="V6376" s="29"/>
      <c r="W6376" s="60"/>
      <c r="Y6376" t="s">
        <v>40</v>
      </c>
      <c r="AA6376">
        <v>8067</v>
      </c>
      <c r="AB6376" t="b">
        <f>if((W6376=""),false,true)</f>
        <v>0</v>
      </c>
      <c r="AD6376" s="37"/>
    </row>
    <row r="6377" ht="14.25" customHeight="1">
      <c r="A6377" s="38">
        <v>1283</v>
      </c>
      <c r="B6377" s="46" t="s">
        <v>31</v>
      </c>
      <c r="C6377" s="46" t="s">
        <v>32</v>
      </c>
      <c r="D6377" s="46" t="s">
        <v>6689</v>
      </c>
      <c r="E6377" s="46" t="s">
        <v>6690</v>
      </c>
      <c r="F6377" t="s">
        <v>35</v>
      </c>
      <c r="G6377" s="46" t="s">
        <v>36</v>
      </c>
      <c r="H6377">
        <v>0.0138038426</v>
      </c>
      <c r="I6377" t="s">
        <v>37</v>
      </c>
      <c r="L6377" t="s">
        <v>38</v>
      </c>
      <c r="M6377" t="s">
        <v>39</v>
      </c>
      <c r="N6377" s="40"/>
      <c r="O6377" s="40"/>
      <c r="P6377" s="40"/>
      <c r="Q6377" s="40"/>
      <c r="R6377" s="39"/>
      <c r="S6377" s="39"/>
      <c r="T6377" s="39"/>
      <c r="U6377" s="40"/>
      <c r="V6377" s="39"/>
      <c r="W6377" s="69"/>
      <c r="Y6377" t="s">
        <v>40</v>
      </c>
      <c r="AA6377">
        <v>8067</v>
      </c>
      <c r="AB6377" s="46" t="b">
        <f>if((W6377=""),false,true)</f>
        <v>0</v>
      </c>
      <c r="AD6377" s="8"/>
    </row>
    <row r="6378" ht="14.25" customHeight="1">
      <c r="A6378" s="38">
        <v>1287</v>
      </c>
      <c r="B6378" s="46" t="s">
        <v>174</v>
      </c>
      <c r="C6378" s="46" t="s">
        <v>45</v>
      </c>
      <c r="D6378" s="46" t="s">
        <v>6689</v>
      </c>
      <c r="E6378" s="46" t="s">
        <v>6690</v>
      </c>
      <c r="F6378" t="s">
        <v>48</v>
      </c>
      <c r="G6378" s="46" t="s">
        <v>49</v>
      </c>
      <c r="H6378">
        <v>0.000000027542</v>
      </c>
      <c r="I6378" t="s">
        <v>37</v>
      </c>
      <c r="L6378" t="s">
        <v>50</v>
      </c>
      <c r="M6378" t="s">
        <v>39</v>
      </c>
      <c r="N6378" s="40"/>
      <c r="O6378" s="40"/>
      <c r="P6378" s="40"/>
      <c r="Q6378" s="40"/>
      <c r="R6378" s="39"/>
      <c r="S6378" s="39"/>
      <c r="T6378" s="39"/>
      <c r="U6378" s="40"/>
      <c r="V6378" s="39"/>
      <c r="W6378" s="69"/>
      <c r="Y6378" t="s">
        <v>40</v>
      </c>
      <c r="AA6378">
        <v>8067</v>
      </c>
      <c r="AB6378" s="46" t="b">
        <v>0</v>
      </c>
      <c r="AD6378" s="8"/>
    </row>
    <row r="6379" ht="14.25" customHeight="1">
      <c r="A6379" s="38">
        <v>1308</v>
      </c>
      <c r="B6379" s="46" t="s">
        <v>41</v>
      </c>
      <c r="C6379" s="46" t="s">
        <v>42</v>
      </c>
      <c r="D6379" s="46" t="s">
        <v>6689</v>
      </c>
      <c r="E6379" s="46" t="s">
        <v>6694</v>
      </c>
      <c r="F6379" t="s">
        <v>35</v>
      </c>
      <c r="G6379" s="12" t="s">
        <v>36</v>
      </c>
      <c r="H6379">
        <v>0.015848931924611</v>
      </c>
      <c r="I6379" t="s">
        <v>37</v>
      </c>
      <c r="K6379" s="47" t="s">
        <v>43</v>
      </c>
      <c r="L6379" s="47" t="str">
        <f>((I6379&amp;A6379)&amp;"-")&amp;B6379</f>
        <v>REF1308-Abraham M.H. and Acree Jr. W.E. The solubility of liquid and solid compounds in dry octan-1-ol. Chemosphere (2013)</v>
      </c>
      <c r="M6379" t="s">
        <v>39</v>
      </c>
      <c r="N6379" s="71"/>
      <c r="O6379" s="71"/>
      <c r="P6379" s="71"/>
      <c r="Q6379" s="71"/>
      <c r="R6379" s="29"/>
      <c r="S6379" s="29"/>
      <c r="T6379" s="29"/>
      <c r="U6379" s="71"/>
      <c r="V6379" s="29"/>
      <c r="W6379" s="60"/>
      <c r="Y6379" t="s">
        <v>40</v>
      </c>
      <c r="AA6379">
        <v>8067</v>
      </c>
      <c r="AB6379" t="b">
        <f>if((W6379=""),false,true)</f>
        <v>0</v>
      </c>
      <c r="AD6379" s="37"/>
    </row>
    <row r="6380" ht="14.25" customHeight="1">
      <c r="A6380" s="38">
        <v>997</v>
      </c>
      <c r="B6380" s="44" t="s">
        <v>638</v>
      </c>
      <c r="C6380" s="46" t="s">
        <v>639</v>
      </c>
      <c r="D6380" s="46" t="s">
        <v>6695</v>
      </c>
      <c r="E6380" s="46" t="s">
        <v>6696</v>
      </c>
      <c r="F6380" s="5" t="s">
        <v>35</v>
      </c>
      <c r="G6380" s="5" t="s">
        <v>36</v>
      </c>
      <c r="H6380" s="65">
        <v>0.52480746</v>
      </c>
      <c r="I6380" t="s">
        <v>37</v>
      </c>
      <c r="K6380" s="47"/>
      <c r="L6380" s="47" t="str">
        <f>((I6380&amp;A6380)&amp;"-")&amp;B6380</f>
        <v>REF997-Kia Sepassi and Samuel H. Yalkowsky. Solubility Prediction in Octanol: A Technical Note. AAPS PharmSciTech 2006; 7 (1) Article 26</v>
      </c>
      <c r="M6380" t="s">
        <v>39</v>
      </c>
      <c r="N6380" s="71"/>
      <c r="O6380" s="71"/>
      <c r="P6380" s="71"/>
      <c r="Q6380" s="71"/>
      <c r="R6380" s="29"/>
      <c r="S6380" s="29"/>
      <c r="T6380" s="29"/>
      <c r="U6380" s="71"/>
      <c r="V6380" s="29"/>
      <c r="W6380" s="60"/>
      <c r="Y6380" t="s">
        <v>40</v>
      </c>
      <c r="AA6380">
        <v>5979</v>
      </c>
      <c r="AB6380" t="b">
        <f>if((W6380=""),false,true)</f>
        <v>0</v>
      </c>
      <c r="AD6380" s="37"/>
    </row>
    <row r="6381" ht="14.25" customHeight="1">
      <c r="A6381" s="38">
        <v>1081</v>
      </c>
      <c r="B6381" s="46" t="s">
        <v>6697</v>
      </c>
      <c r="C6381" s="46" t="s">
        <v>1115</v>
      </c>
      <c r="D6381" s="11" t="s">
        <v>6695</v>
      </c>
      <c r="E6381" s="11" t="s">
        <v>6696</v>
      </c>
      <c r="F6381" s="7" t="s">
        <v>859</v>
      </c>
      <c r="G6381" s="7" t="s">
        <v>860</v>
      </c>
      <c r="H6381">
        <v>1.6597844971587</v>
      </c>
      <c r="I6381" t="s">
        <v>37</v>
      </c>
      <c r="K6381" s="47"/>
      <c r="L6381" s="47" t="s">
        <v>5186</v>
      </c>
      <c r="M6381" t="s">
        <v>39</v>
      </c>
      <c r="N6381" s="71"/>
      <c r="O6381" s="71"/>
      <c r="P6381" s="71"/>
      <c r="Q6381" s="71"/>
      <c r="R6381" s="29"/>
      <c r="S6381" s="29"/>
      <c r="T6381" s="29"/>
      <c r="U6381" s="71"/>
      <c r="V6381" s="29"/>
      <c r="W6381" s="60"/>
      <c r="Y6381" t="s">
        <v>40</v>
      </c>
      <c r="AA6381">
        <v>5979</v>
      </c>
      <c r="AB6381" t="b">
        <f>if((W6381=""),false,true)</f>
        <v>0</v>
      </c>
      <c r="AD6381" s="37"/>
    </row>
    <row r="6382" ht="14.25" customHeight="1">
      <c r="A6382" s="38">
        <v>1081</v>
      </c>
      <c r="B6382" s="46" t="s">
        <v>6697</v>
      </c>
      <c r="C6382" s="46" t="s">
        <v>1115</v>
      </c>
      <c r="D6382" s="11" t="s">
        <v>6695</v>
      </c>
      <c r="E6382" s="11" t="s">
        <v>6696</v>
      </c>
      <c r="F6382" s="7" t="s">
        <v>873</v>
      </c>
      <c r="G6382" s="7" t="s">
        <v>874</v>
      </c>
      <c r="H6382">
        <v>1.4769577003294</v>
      </c>
      <c r="I6382" t="s">
        <v>37</v>
      </c>
      <c r="K6382" s="47"/>
      <c r="L6382" s="47" t="s">
        <v>5186</v>
      </c>
      <c r="M6382" t="s">
        <v>39</v>
      </c>
      <c r="N6382" s="71"/>
      <c r="O6382" s="71"/>
      <c r="P6382" s="71"/>
      <c r="Q6382" s="71"/>
      <c r="R6382" s="29"/>
      <c r="S6382" s="29"/>
      <c r="T6382" s="29"/>
      <c r="U6382" s="71"/>
      <c r="V6382" s="29"/>
      <c r="W6382" s="60"/>
      <c r="Y6382" t="s">
        <v>40</v>
      </c>
      <c r="AA6382">
        <v>5979</v>
      </c>
      <c r="AB6382" t="b">
        <f>if((W6382=""),false,true)</f>
        <v>0</v>
      </c>
      <c r="AD6382" s="37"/>
    </row>
    <row r="6383" ht="14.25" customHeight="1">
      <c r="A6383" s="38">
        <v>1081</v>
      </c>
      <c r="B6383" s="46" t="s">
        <v>6697</v>
      </c>
      <c r="C6383" s="46" t="s">
        <v>1115</v>
      </c>
      <c r="D6383" s="11" t="s">
        <v>6695</v>
      </c>
      <c r="E6383" s="11" t="s">
        <v>6696</v>
      </c>
      <c r="F6383" s="7" t="s">
        <v>691</v>
      </c>
      <c r="G6383" s="7" t="s">
        <v>692</v>
      </c>
      <c r="H6383">
        <v>2.0342169116593</v>
      </c>
      <c r="I6383" t="s">
        <v>37</v>
      </c>
      <c r="K6383" s="47"/>
      <c r="L6383" s="47" t="s">
        <v>5186</v>
      </c>
      <c r="M6383" t="s">
        <v>39</v>
      </c>
      <c r="N6383" s="71"/>
      <c r="O6383" s="71"/>
      <c r="P6383" s="71"/>
      <c r="Q6383" s="71"/>
      <c r="R6383" s="29"/>
      <c r="S6383" s="29"/>
      <c r="T6383" s="29"/>
      <c r="U6383" s="71"/>
      <c r="V6383" s="29"/>
      <c r="W6383" s="60"/>
      <c r="Y6383" t="s">
        <v>40</v>
      </c>
      <c r="AA6383">
        <v>5979</v>
      </c>
      <c r="AB6383" t="b">
        <f>if((W6383=""),false,true)</f>
        <v>0</v>
      </c>
      <c r="AD6383" s="37"/>
    </row>
    <row r="6384" ht="14.25" customHeight="1">
      <c r="A6384" s="38">
        <v>1081</v>
      </c>
      <c r="B6384" s="46" t="s">
        <v>6697</v>
      </c>
      <c r="C6384" s="46" t="s">
        <v>1115</v>
      </c>
      <c r="D6384" s="11" t="s">
        <v>6695</v>
      </c>
      <c r="E6384" s="11" t="s">
        <v>6696</v>
      </c>
      <c r="F6384" s="7" t="s">
        <v>1123</v>
      </c>
      <c r="G6384" s="7" t="s">
        <v>1124</v>
      </c>
      <c r="H6384">
        <v>2.1598975457795</v>
      </c>
      <c r="I6384" t="s">
        <v>37</v>
      </c>
      <c r="K6384" s="47"/>
      <c r="L6384" s="47" t="s">
        <v>5186</v>
      </c>
      <c r="M6384" t="s">
        <v>39</v>
      </c>
      <c r="N6384" s="71"/>
      <c r="O6384" s="71"/>
      <c r="P6384" s="71"/>
      <c r="Q6384" s="71"/>
      <c r="R6384" s="29"/>
      <c r="S6384" s="29"/>
      <c r="T6384" s="29"/>
      <c r="U6384" s="71"/>
      <c r="V6384" s="29"/>
      <c r="W6384" s="60"/>
      <c r="Y6384" t="s">
        <v>40</v>
      </c>
      <c r="AA6384">
        <v>5979</v>
      </c>
      <c r="AB6384" t="b">
        <f>if((W6384=""),false,true)</f>
        <v>0</v>
      </c>
      <c r="AD6384" s="37"/>
    </row>
    <row r="6385" ht="14.25" customHeight="1">
      <c r="A6385" s="38">
        <v>1081</v>
      </c>
      <c r="B6385" s="46" t="s">
        <v>6697</v>
      </c>
      <c r="C6385" s="46" t="s">
        <v>1115</v>
      </c>
      <c r="D6385" s="11" t="s">
        <v>6695</v>
      </c>
      <c r="E6385" s="11" t="s">
        <v>6696</v>
      </c>
      <c r="F6385" s="7" t="s">
        <v>1601</v>
      </c>
      <c r="G6385" s="7" t="s">
        <v>3371</v>
      </c>
      <c r="H6385">
        <v>1.8976605602389</v>
      </c>
      <c r="I6385" t="s">
        <v>37</v>
      </c>
      <c r="K6385" s="47"/>
      <c r="L6385" s="47" t="s">
        <v>5186</v>
      </c>
      <c r="M6385" t="s">
        <v>39</v>
      </c>
      <c r="N6385" s="71"/>
      <c r="O6385" s="71"/>
      <c r="P6385" s="71"/>
      <c r="Q6385" s="71"/>
      <c r="R6385" s="29"/>
      <c r="S6385" s="29"/>
      <c r="T6385" s="29"/>
      <c r="U6385" s="71"/>
      <c r="V6385" s="29"/>
      <c r="W6385" s="60"/>
      <c r="Y6385" t="s">
        <v>40</v>
      </c>
      <c r="AA6385">
        <v>5979</v>
      </c>
      <c r="AB6385" t="b">
        <f>if((W6385=""),false,true)</f>
        <v>0</v>
      </c>
      <c r="AD6385" s="37"/>
    </row>
    <row r="6386" ht="14.25" customHeight="1">
      <c r="A6386" s="38">
        <v>1081</v>
      </c>
      <c r="B6386" s="46" t="s">
        <v>6697</v>
      </c>
      <c r="C6386" s="46" t="s">
        <v>1115</v>
      </c>
      <c r="D6386" s="11" t="s">
        <v>6695</v>
      </c>
      <c r="E6386" s="11" t="s">
        <v>6696</v>
      </c>
      <c r="F6386" s="7" t="s">
        <v>1603</v>
      </c>
      <c r="G6386" s="7" t="s">
        <v>1674</v>
      </c>
      <c r="H6386">
        <v>2.2334322286767</v>
      </c>
      <c r="I6386" t="s">
        <v>37</v>
      </c>
      <c r="K6386" s="47"/>
      <c r="L6386" s="47" t="s">
        <v>5186</v>
      </c>
      <c r="M6386" t="s">
        <v>39</v>
      </c>
      <c r="N6386" s="71"/>
      <c r="O6386" s="71"/>
      <c r="P6386" s="71"/>
      <c r="Q6386" s="71"/>
      <c r="R6386" s="29"/>
      <c r="S6386" s="29"/>
      <c r="T6386" s="29"/>
      <c r="U6386" s="71"/>
      <c r="V6386" s="29"/>
      <c r="W6386" s="60"/>
      <c r="Y6386" t="s">
        <v>40</v>
      </c>
      <c r="AA6386">
        <v>5979</v>
      </c>
      <c r="AB6386" t="b">
        <f>if((W6386=""),false,true)</f>
        <v>0</v>
      </c>
      <c r="AD6386" s="37"/>
    </row>
    <row r="6387" ht="14.25" customHeight="1">
      <c r="A6387" s="38">
        <v>1081</v>
      </c>
      <c r="B6387" s="46" t="s">
        <v>6697</v>
      </c>
      <c r="C6387" s="46" t="s">
        <v>1115</v>
      </c>
      <c r="D6387" s="11" t="s">
        <v>6695</v>
      </c>
      <c r="E6387" s="11" t="s">
        <v>6696</v>
      </c>
      <c r="F6387" s="7" t="s">
        <v>5187</v>
      </c>
      <c r="G6387" s="7" t="s">
        <v>5188</v>
      </c>
      <c r="H6387">
        <v>1.2790545821232</v>
      </c>
      <c r="I6387" t="s">
        <v>37</v>
      </c>
      <c r="K6387" s="47"/>
      <c r="L6387" s="47" t="s">
        <v>5186</v>
      </c>
      <c r="M6387" t="s">
        <v>39</v>
      </c>
      <c r="N6387" s="71"/>
      <c r="O6387" s="71"/>
      <c r="P6387" s="71"/>
      <c r="Q6387" s="71"/>
      <c r="R6387" s="29"/>
      <c r="S6387" s="29"/>
      <c r="T6387" s="29"/>
      <c r="U6387" s="71"/>
      <c r="V6387" s="29"/>
      <c r="W6387" s="60"/>
      <c r="Y6387" t="s">
        <v>40</v>
      </c>
      <c r="AA6387">
        <v>5979</v>
      </c>
      <c r="AB6387" t="b">
        <f>if((W6387=""),false,true)</f>
        <v>0</v>
      </c>
      <c r="AD6387" s="37"/>
    </row>
    <row r="6388" ht="14.25" customHeight="1">
      <c r="A6388" s="38">
        <v>1081</v>
      </c>
      <c r="B6388" s="46" t="s">
        <v>6697</v>
      </c>
      <c r="C6388" s="46" t="s">
        <v>1115</v>
      </c>
      <c r="D6388" s="11" t="s">
        <v>6695</v>
      </c>
      <c r="E6388" s="11" t="s">
        <v>6696</v>
      </c>
      <c r="F6388" s="7" t="s">
        <v>5189</v>
      </c>
      <c r="G6388" s="7" t="s">
        <v>5190</v>
      </c>
      <c r="H6388">
        <v>1.2005055476518</v>
      </c>
      <c r="I6388" t="s">
        <v>37</v>
      </c>
      <c r="K6388" s="47"/>
      <c r="L6388" s="47" t="s">
        <v>5186</v>
      </c>
      <c r="M6388" t="s">
        <v>39</v>
      </c>
      <c r="N6388" s="71"/>
      <c r="O6388" s="71"/>
      <c r="P6388" s="71"/>
      <c r="Q6388" s="71"/>
      <c r="R6388" s="29"/>
      <c r="S6388" s="29"/>
      <c r="T6388" s="29"/>
      <c r="U6388" s="71"/>
      <c r="V6388" s="29"/>
      <c r="W6388" s="60"/>
      <c r="Y6388" t="s">
        <v>40</v>
      </c>
      <c r="AA6388">
        <v>5979</v>
      </c>
      <c r="AB6388" t="b">
        <f>if((W6388=""),false,true)</f>
        <v>0</v>
      </c>
      <c r="AD6388" s="37"/>
    </row>
    <row r="6389" ht="14.25" customHeight="1">
      <c r="A6389" s="38">
        <v>1081</v>
      </c>
      <c r="B6389" s="46" t="s">
        <v>6697</v>
      </c>
      <c r="C6389" s="46" t="s">
        <v>1115</v>
      </c>
      <c r="D6389" s="11" t="s">
        <v>6695</v>
      </c>
      <c r="E6389" s="11" t="s">
        <v>6696</v>
      </c>
      <c r="F6389" s="7" t="s">
        <v>5191</v>
      </c>
      <c r="G6389" s="7" t="s">
        <v>5192</v>
      </c>
      <c r="H6389">
        <v>1.2576105056293</v>
      </c>
      <c r="I6389" t="s">
        <v>37</v>
      </c>
      <c r="K6389" s="47"/>
      <c r="L6389" s="47" t="s">
        <v>5186</v>
      </c>
      <c r="M6389" t="s">
        <v>39</v>
      </c>
      <c r="N6389" s="71"/>
      <c r="O6389" s="71"/>
      <c r="P6389" s="71"/>
      <c r="Q6389" s="71"/>
      <c r="R6389" s="29"/>
      <c r="S6389" s="29"/>
      <c r="T6389" s="29"/>
      <c r="U6389" s="71"/>
      <c r="V6389" s="29"/>
      <c r="W6389" s="60"/>
      <c r="Y6389" t="s">
        <v>40</v>
      </c>
      <c r="AA6389">
        <v>5979</v>
      </c>
      <c r="AB6389" t="b">
        <f>if((W6389=""),false,true)</f>
        <v>0</v>
      </c>
      <c r="AD6389" s="37"/>
    </row>
    <row r="6390" ht="14.25" customHeight="1">
      <c r="A6390" s="38">
        <v>1081</v>
      </c>
      <c r="B6390" s="46" t="s">
        <v>6697</v>
      </c>
      <c r="C6390" s="46" t="s">
        <v>1115</v>
      </c>
      <c r="D6390" s="11" t="s">
        <v>6695</v>
      </c>
      <c r="E6390" s="11" t="s">
        <v>6696</v>
      </c>
      <c r="F6390" s="7" t="s">
        <v>695</v>
      </c>
      <c r="G6390" s="7" t="s">
        <v>696</v>
      </c>
      <c r="H6390">
        <v>1.0206240178381</v>
      </c>
      <c r="I6390" t="s">
        <v>37</v>
      </c>
      <c r="K6390" s="47"/>
      <c r="L6390" s="47" t="s">
        <v>5186</v>
      </c>
      <c r="M6390" t="s">
        <v>39</v>
      </c>
      <c r="N6390" s="71"/>
      <c r="O6390" s="71"/>
      <c r="P6390" s="71"/>
      <c r="Q6390" s="71"/>
      <c r="R6390" s="29"/>
      <c r="S6390" s="29"/>
      <c r="T6390" s="29"/>
      <c r="U6390" s="71"/>
      <c r="V6390" s="29"/>
      <c r="W6390" s="60"/>
      <c r="Y6390" t="s">
        <v>40</v>
      </c>
      <c r="AA6390">
        <v>5979</v>
      </c>
      <c r="AB6390" t="b">
        <f>if((W6390=""),false,true)</f>
        <v>0</v>
      </c>
      <c r="AD6390" s="37"/>
    </row>
    <row r="6391" ht="14.25" customHeight="1">
      <c r="A6391" s="38">
        <v>1081</v>
      </c>
      <c r="B6391" s="46" t="s">
        <v>6697</v>
      </c>
      <c r="C6391" s="46" t="s">
        <v>1115</v>
      </c>
      <c r="D6391" s="11" t="s">
        <v>6695</v>
      </c>
      <c r="E6391" s="11" t="s">
        <v>6696</v>
      </c>
      <c r="F6391" s="7" t="s">
        <v>4496</v>
      </c>
      <c r="G6391" s="7" t="s">
        <v>799</v>
      </c>
      <c r="H6391">
        <v>1.7483065452461</v>
      </c>
      <c r="I6391" t="s">
        <v>37</v>
      </c>
      <c r="K6391" s="47"/>
      <c r="L6391" s="47" t="s">
        <v>5186</v>
      </c>
      <c r="M6391" t="s">
        <v>39</v>
      </c>
      <c r="N6391" s="71"/>
      <c r="O6391" s="71"/>
      <c r="P6391" s="71"/>
      <c r="Q6391" s="71"/>
      <c r="R6391" s="29"/>
      <c r="S6391" s="29"/>
      <c r="T6391" s="29"/>
      <c r="U6391" s="71"/>
      <c r="V6391" s="29"/>
      <c r="W6391" s="60"/>
      <c r="Y6391" t="s">
        <v>40</v>
      </c>
      <c r="AA6391">
        <v>5979</v>
      </c>
      <c r="AB6391" t="b">
        <f>if((W6391=""),false,true)</f>
        <v>0</v>
      </c>
      <c r="AD6391" s="37"/>
    </row>
    <row r="6392" ht="14.25" customHeight="1">
      <c r="A6392" s="38">
        <v>1081</v>
      </c>
      <c r="B6392" s="46" t="s">
        <v>6697</v>
      </c>
      <c r="C6392" s="46" t="s">
        <v>1115</v>
      </c>
      <c r="D6392" s="11" t="s">
        <v>6695</v>
      </c>
      <c r="E6392" s="11" t="s">
        <v>6696</v>
      </c>
      <c r="F6392" s="7" t="s">
        <v>1605</v>
      </c>
      <c r="G6392" s="7" t="s">
        <v>2038</v>
      </c>
      <c r="H6392">
        <v>1.9673100295839</v>
      </c>
      <c r="I6392" t="s">
        <v>37</v>
      </c>
      <c r="K6392" s="47"/>
      <c r="L6392" s="47" t="s">
        <v>5186</v>
      </c>
      <c r="M6392" t="s">
        <v>39</v>
      </c>
      <c r="N6392" s="71"/>
      <c r="O6392" s="71"/>
      <c r="P6392" s="71"/>
      <c r="Q6392" s="71"/>
      <c r="R6392" s="29"/>
      <c r="S6392" s="29"/>
      <c r="T6392" s="29"/>
      <c r="U6392" s="71"/>
      <c r="V6392" s="29"/>
      <c r="W6392" s="60"/>
      <c r="Y6392" t="s">
        <v>40</v>
      </c>
      <c r="AA6392">
        <v>5979</v>
      </c>
      <c r="AB6392" t="b">
        <f>if((W6392=""),false,true)</f>
        <v>0</v>
      </c>
      <c r="AD6392" s="37"/>
    </row>
    <row r="6393" ht="14.25" customHeight="1">
      <c r="A6393" s="38">
        <v>1081</v>
      </c>
      <c r="B6393" s="46" t="s">
        <v>6697</v>
      </c>
      <c r="C6393" s="46" t="s">
        <v>1115</v>
      </c>
      <c r="D6393" s="11" t="s">
        <v>6695</v>
      </c>
      <c r="E6393" s="11" t="s">
        <v>6696</v>
      </c>
      <c r="F6393" s="7" t="s">
        <v>1125</v>
      </c>
      <c r="G6393" s="7" t="s">
        <v>1126</v>
      </c>
      <c r="H6393">
        <v>1.716502910933</v>
      </c>
      <c r="I6393" t="s">
        <v>37</v>
      </c>
      <c r="K6393" s="47"/>
      <c r="L6393" s="47" t="s">
        <v>5186</v>
      </c>
      <c r="M6393" t="s">
        <v>39</v>
      </c>
      <c r="N6393" s="71"/>
      <c r="O6393" s="71"/>
      <c r="P6393" s="71"/>
      <c r="Q6393" s="71"/>
      <c r="R6393" s="29"/>
      <c r="S6393" s="29"/>
      <c r="T6393" s="29"/>
      <c r="U6393" s="71"/>
      <c r="V6393" s="29"/>
      <c r="W6393" s="60"/>
      <c r="Y6393" t="s">
        <v>40</v>
      </c>
      <c r="AA6393">
        <v>5979</v>
      </c>
      <c r="AB6393" t="b">
        <f>if((W6393=""),false,true)</f>
        <v>0</v>
      </c>
      <c r="AD6393" s="37"/>
    </row>
    <row r="6394" ht="14.25" customHeight="1">
      <c r="A6394" s="38">
        <v>1081</v>
      </c>
      <c r="B6394" s="46" t="s">
        <v>6697</v>
      </c>
      <c r="C6394" s="46" t="s">
        <v>1115</v>
      </c>
      <c r="D6394" s="11" t="s">
        <v>6695</v>
      </c>
      <c r="E6394" s="11" t="s">
        <v>6696</v>
      </c>
      <c r="F6394" s="7" t="s">
        <v>711</v>
      </c>
      <c r="G6394" s="7" t="s">
        <v>712</v>
      </c>
      <c r="H6394">
        <v>1.0657166089742</v>
      </c>
      <c r="I6394" t="s">
        <v>37</v>
      </c>
      <c r="K6394" s="47"/>
      <c r="L6394" s="47" t="s">
        <v>5186</v>
      </c>
      <c r="M6394" t="s">
        <v>39</v>
      </c>
      <c r="N6394" s="71"/>
      <c r="O6394" s="71"/>
      <c r="P6394" s="71"/>
      <c r="Q6394" s="71"/>
      <c r="R6394" s="29"/>
      <c r="S6394" s="29"/>
      <c r="T6394" s="29"/>
      <c r="U6394" s="71"/>
      <c r="V6394" s="29"/>
      <c r="W6394" s="60"/>
      <c r="Y6394" t="s">
        <v>40</v>
      </c>
      <c r="AA6394">
        <v>5979</v>
      </c>
      <c r="AB6394" t="b">
        <f>if((W6394=""),false,true)</f>
        <v>0</v>
      </c>
      <c r="AD6394" s="37"/>
    </row>
    <row r="6395" ht="14.25" customHeight="1">
      <c r="A6395" s="38">
        <v>1081</v>
      </c>
      <c r="B6395" s="46" t="s">
        <v>6697</v>
      </c>
      <c r="C6395" s="46" t="s">
        <v>1115</v>
      </c>
      <c r="D6395" s="11" t="s">
        <v>6695</v>
      </c>
      <c r="E6395" s="11" t="s">
        <v>6696</v>
      </c>
      <c r="F6395" s="7" t="s">
        <v>715</v>
      </c>
      <c r="G6395" s="7" t="s">
        <v>716</v>
      </c>
      <c r="H6395">
        <v>1.0665851330353</v>
      </c>
      <c r="I6395" t="s">
        <v>37</v>
      </c>
      <c r="K6395" s="47"/>
      <c r="L6395" s="47" t="s">
        <v>5186</v>
      </c>
      <c r="M6395" t="s">
        <v>39</v>
      </c>
      <c r="N6395" s="71"/>
      <c r="O6395" s="71"/>
      <c r="P6395" s="71"/>
      <c r="Q6395" s="71"/>
      <c r="R6395" s="29"/>
      <c r="S6395" s="29"/>
      <c r="T6395" s="29"/>
      <c r="U6395" s="71"/>
      <c r="V6395" s="29"/>
      <c r="W6395" s="60"/>
      <c r="Y6395" t="s">
        <v>40</v>
      </c>
      <c r="AA6395">
        <v>5979</v>
      </c>
      <c r="AB6395" t="b">
        <f>if((W6395=""),false,true)</f>
        <v>0</v>
      </c>
      <c r="AD6395" s="37"/>
    </row>
    <row r="6396" ht="14.25" customHeight="1">
      <c r="A6396" s="38">
        <v>1081</v>
      </c>
      <c r="B6396" s="46" t="s">
        <v>6697</v>
      </c>
      <c r="C6396" s="46" t="s">
        <v>1115</v>
      </c>
      <c r="D6396" s="11" t="s">
        <v>6695</v>
      </c>
      <c r="E6396" s="11" t="s">
        <v>6696</v>
      </c>
      <c r="F6396" s="7" t="s">
        <v>721</v>
      </c>
      <c r="G6396" s="7" t="s">
        <v>722</v>
      </c>
      <c r="H6396">
        <v>1.3662539805054</v>
      </c>
      <c r="I6396" t="s">
        <v>37</v>
      </c>
      <c r="K6396" s="47"/>
      <c r="L6396" s="47" t="s">
        <v>5186</v>
      </c>
      <c r="M6396" t="s">
        <v>39</v>
      </c>
      <c r="N6396" s="71"/>
      <c r="O6396" s="71"/>
      <c r="P6396" s="71"/>
      <c r="Q6396" s="71"/>
      <c r="R6396" s="29"/>
      <c r="S6396" s="29"/>
      <c r="T6396" s="29"/>
      <c r="U6396" s="71"/>
      <c r="V6396" s="29"/>
      <c r="W6396" s="60"/>
      <c r="Y6396" t="s">
        <v>40</v>
      </c>
      <c r="AA6396">
        <v>5979</v>
      </c>
      <c r="AB6396" t="b">
        <f>if((W6396=""),false,true)</f>
        <v>0</v>
      </c>
      <c r="AD6396" s="37"/>
    </row>
    <row r="6397" ht="14.25" customHeight="1">
      <c r="A6397" s="38">
        <v>1081</v>
      </c>
      <c r="B6397" s="46" t="s">
        <v>6697</v>
      </c>
      <c r="C6397" s="46" t="s">
        <v>1115</v>
      </c>
      <c r="D6397" s="11" t="s">
        <v>6695</v>
      </c>
      <c r="E6397" s="11" t="s">
        <v>6696</v>
      </c>
      <c r="F6397" s="7" t="s">
        <v>725</v>
      </c>
      <c r="G6397" s="7" t="s">
        <v>726</v>
      </c>
      <c r="H6397">
        <v>1.0097814688013</v>
      </c>
      <c r="I6397" t="s">
        <v>37</v>
      </c>
      <c r="K6397" s="47"/>
      <c r="L6397" s="47" t="s">
        <v>5186</v>
      </c>
      <c r="M6397" t="s">
        <v>39</v>
      </c>
      <c r="N6397" s="71"/>
      <c r="O6397" s="71"/>
      <c r="P6397" s="71"/>
      <c r="Q6397" s="71"/>
      <c r="R6397" s="29"/>
      <c r="S6397" s="29"/>
      <c r="T6397" s="29"/>
      <c r="U6397" s="71"/>
      <c r="V6397" s="29"/>
      <c r="W6397" s="60"/>
      <c r="Y6397" t="s">
        <v>40</v>
      </c>
      <c r="AA6397">
        <v>5979</v>
      </c>
      <c r="AB6397" t="b">
        <f>if((W6397=""),false,true)</f>
        <v>0</v>
      </c>
      <c r="AD6397" s="37"/>
    </row>
    <row r="6398" ht="14.25" customHeight="1">
      <c r="A6398" s="38">
        <v>1081</v>
      </c>
      <c r="B6398" s="46" t="s">
        <v>6697</v>
      </c>
      <c r="C6398" s="46" t="s">
        <v>1115</v>
      </c>
      <c r="D6398" s="11" t="s">
        <v>6695</v>
      </c>
      <c r="E6398" s="11" t="s">
        <v>6696</v>
      </c>
      <c r="F6398" s="7" t="s">
        <v>731</v>
      </c>
      <c r="G6398" s="7" t="s">
        <v>767</v>
      </c>
      <c r="H6398">
        <v>1.9202957581723</v>
      </c>
      <c r="I6398" t="s">
        <v>37</v>
      </c>
      <c r="K6398" s="47"/>
      <c r="L6398" s="47" t="s">
        <v>5186</v>
      </c>
      <c r="M6398" t="s">
        <v>39</v>
      </c>
      <c r="N6398" s="71"/>
      <c r="O6398" s="71"/>
      <c r="P6398" s="71"/>
      <c r="Q6398" s="71"/>
      <c r="R6398" s="29"/>
      <c r="S6398" s="29"/>
      <c r="T6398" s="29"/>
      <c r="U6398" s="71"/>
      <c r="V6398" s="29"/>
      <c r="W6398" s="60"/>
      <c r="Y6398" t="s">
        <v>40</v>
      </c>
      <c r="AA6398">
        <v>5979</v>
      </c>
      <c r="AB6398" t="b">
        <f>if((W6398=""),false,true)</f>
        <v>0</v>
      </c>
      <c r="AD6398" s="37"/>
    </row>
    <row r="6399" ht="14.25" customHeight="1">
      <c r="A6399" s="38">
        <v>1081</v>
      </c>
      <c r="B6399" s="46" t="s">
        <v>6697</v>
      </c>
      <c r="C6399" s="46" t="s">
        <v>1115</v>
      </c>
      <c r="D6399" s="11" t="s">
        <v>6695</v>
      </c>
      <c r="E6399" s="11" t="s">
        <v>6696</v>
      </c>
      <c r="F6399" s="7" t="s">
        <v>5193</v>
      </c>
      <c r="G6399" s="7" t="s">
        <v>5194</v>
      </c>
      <c r="H6399">
        <v>1.2076373716819</v>
      </c>
      <c r="I6399" t="s">
        <v>37</v>
      </c>
      <c r="K6399" s="47"/>
      <c r="L6399" s="47" t="s">
        <v>5186</v>
      </c>
      <c r="M6399" t="s">
        <v>39</v>
      </c>
      <c r="N6399" s="71"/>
      <c r="O6399" s="71"/>
      <c r="P6399" s="71"/>
      <c r="Q6399" s="71"/>
      <c r="R6399" s="29"/>
      <c r="S6399" s="29"/>
      <c r="T6399" s="29"/>
      <c r="U6399" s="71"/>
      <c r="V6399" s="29"/>
      <c r="W6399" s="60"/>
      <c r="Y6399" t="s">
        <v>40</v>
      </c>
      <c r="AA6399">
        <v>5979</v>
      </c>
      <c r="AB6399" t="b">
        <f>if((W6399=""),false,true)</f>
        <v>0</v>
      </c>
      <c r="AD6399" s="37"/>
    </row>
    <row r="6400" ht="14.25" customHeight="1">
      <c r="A6400" s="38">
        <v>1081</v>
      </c>
      <c r="B6400" s="46" t="s">
        <v>6697</v>
      </c>
      <c r="C6400" s="46" t="s">
        <v>1115</v>
      </c>
      <c r="D6400" s="11" t="s">
        <v>6695</v>
      </c>
      <c r="E6400" s="11" t="s">
        <v>6696</v>
      </c>
      <c r="F6400" s="7" t="s">
        <v>5195</v>
      </c>
      <c r="G6400" s="7" t="s">
        <v>5196</v>
      </c>
      <c r="H6400">
        <v>1.1719962121147</v>
      </c>
      <c r="I6400" t="s">
        <v>37</v>
      </c>
      <c r="K6400" s="47"/>
      <c r="L6400" s="47" t="s">
        <v>5186</v>
      </c>
      <c r="M6400" t="s">
        <v>39</v>
      </c>
      <c r="N6400" s="71"/>
      <c r="O6400" s="71"/>
      <c r="P6400" s="71"/>
      <c r="Q6400" s="71"/>
      <c r="R6400" s="29"/>
      <c r="S6400" s="29"/>
      <c r="T6400" s="29"/>
      <c r="U6400" s="71"/>
      <c r="V6400" s="29"/>
      <c r="W6400" s="60"/>
      <c r="Y6400" t="s">
        <v>40</v>
      </c>
      <c r="AA6400">
        <v>5979</v>
      </c>
      <c r="AB6400" t="b">
        <f>if((W6400=""),false,true)</f>
        <v>0</v>
      </c>
      <c r="AD6400" s="37"/>
    </row>
    <row r="6401" ht="14.25" customHeight="1">
      <c r="A6401" s="38">
        <v>1191</v>
      </c>
      <c r="B6401" s="46" t="s">
        <v>4819</v>
      </c>
      <c r="C6401" s="46" t="s">
        <v>577</v>
      </c>
      <c r="D6401" s="11" t="s">
        <v>6695</v>
      </c>
      <c r="E6401" s="11" t="s">
        <v>6696</v>
      </c>
      <c r="F6401" s="11" t="s">
        <v>2058</v>
      </c>
      <c r="G6401" s="7" t="s">
        <v>6698</v>
      </c>
      <c r="H6401">
        <v>1.0185161304748</v>
      </c>
      <c r="I6401" s="46" t="s">
        <v>37</v>
      </c>
      <c r="K6401" s="46"/>
      <c r="L6401" t="s">
        <v>4822</v>
      </c>
      <c r="M6401" t="s">
        <v>39</v>
      </c>
      <c r="N6401" s="40"/>
      <c r="O6401" s="40"/>
      <c r="P6401" s="40"/>
      <c r="Q6401" s="40"/>
      <c r="R6401" s="39"/>
      <c r="S6401" s="39"/>
      <c r="T6401" s="39"/>
      <c r="U6401" s="40"/>
      <c r="V6401" s="39"/>
      <c r="W6401" s="69"/>
      <c r="Y6401" t="s">
        <v>40</v>
      </c>
      <c r="AA6401">
        <v>5979</v>
      </c>
      <c r="AB6401" s="46" t="b">
        <f>if((W6401=""),false,true)</f>
        <v>0</v>
      </c>
      <c r="AD6401" s="8"/>
    </row>
    <row r="6402" ht="14.25" customHeight="1">
      <c r="A6402" s="38">
        <v>1191</v>
      </c>
      <c r="B6402" s="46" t="s">
        <v>4819</v>
      </c>
      <c r="C6402" s="46" t="s">
        <v>577</v>
      </c>
      <c r="D6402" s="11" t="s">
        <v>6695</v>
      </c>
      <c r="E6402" s="11" t="s">
        <v>6696</v>
      </c>
      <c r="F6402" s="11" t="s">
        <v>6699</v>
      </c>
      <c r="G6402" s="7" t="s">
        <v>6700</v>
      </c>
      <c r="H6402">
        <v>0.94155749837024</v>
      </c>
      <c r="I6402" s="46" t="s">
        <v>37</v>
      </c>
      <c r="K6402" s="46"/>
      <c r="L6402" t="s">
        <v>4822</v>
      </c>
      <c r="M6402" t="s">
        <v>39</v>
      </c>
      <c r="N6402" s="40"/>
      <c r="O6402" s="40"/>
      <c r="P6402" s="40"/>
      <c r="Q6402" s="40"/>
      <c r="R6402" s="39"/>
      <c r="S6402" s="39"/>
      <c r="T6402" s="39"/>
      <c r="U6402" s="40"/>
      <c r="V6402" s="39"/>
      <c r="W6402" s="69"/>
      <c r="Y6402" t="s">
        <v>40</v>
      </c>
      <c r="AA6402">
        <v>5979</v>
      </c>
      <c r="AB6402" s="46" t="b">
        <f>if((W6402=""),false,true)</f>
        <v>0</v>
      </c>
      <c r="AD6402" s="8"/>
    </row>
    <row r="6403" ht="14.25" customHeight="1">
      <c r="A6403" s="38">
        <v>1191</v>
      </c>
      <c r="B6403" s="46" t="s">
        <v>4819</v>
      </c>
      <c r="C6403" s="46" t="s">
        <v>577</v>
      </c>
      <c r="D6403" s="11" t="s">
        <v>6695</v>
      </c>
      <c r="E6403" s="11" t="s">
        <v>6696</v>
      </c>
      <c r="F6403" s="11" t="s">
        <v>6701</v>
      </c>
      <c r="G6403" s="7" t="s">
        <v>6702</v>
      </c>
      <c r="H6403">
        <v>1.0260291461281</v>
      </c>
      <c r="I6403" s="46" t="s">
        <v>37</v>
      </c>
      <c r="K6403" s="46"/>
      <c r="L6403" t="s">
        <v>4822</v>
      </c>
      <c r="M6403" t="s">
        <v>39</v>
      </c>
      <c r="N6403" s="40"/>
      <c r="O6403" s="40"/>
      <c r="P6403" s="40"/>
      <c r="Q6403" s="40"/>
      <c r="R6403" s="39"/>
      <c r="S6403" s="39"/>
      <c r="T6403" s="39"/>
      <c r="U6403" s="40"/>
      <c r="V6403" s="39"/>
      <c r="W6403" s="69"/>
      <c r="Y6403" t="s">
        <v>40</v>
      </c>
      <c r="AA6403">
        <v>5979</v>
      </c>
      <c r="AB6403" s="46" t="b">
        <f>if((W6403=""),false,true)</f>
        <v>0</v>
      </c>
      <c r="AD6403" s="8"/>
    </row>
    <row r="6404" ht="14.25" customHeight="1">
      <c r="A6404" s="38">
        <v>1191</v>
      </c>
      <c r="B6404" s="46" t="s">
        <v>4819</v>
      </c>
      <c r="C6404" s="46" t="s">
        <v>577</v>
      </c>
      <c r="D6404" s="11" t="s">
        <v>6695</v>
      </c>
      <c r="E6404" s="11" t="s">
        <v>6696</v>
      </c>
      <c r="F6404" s="11" t="s">
        <v>2950</v>
      </c>
      <c r="G6404" s="7" t="s">
        <v>2951</v>
      </c>
      <c r="H6404">
        <v>1.0576061260038</v>
      </c>
      <c r="I6404" s="46" t="s">
        <v>37</v>
      </c>
      <c r="K6404" s="46"/>
      <c r="L6404" t="s">
        <v>4822</v>
      </c>
      <c r="M6404" t="s">
        <v>39</v>
      </c>
      <c r="N6404" s="40"/>
      <c r="O6404" s="40"/>
      <c r="P6404" s="40"/>
      <c r="Q6404" s="40"/>
      <c r="R6404" s="39"/>
      <c r="S6404" s="39"/>
      <c r="T6404" s="39"/>
      <c r="U6404" s="40"/>
      <c r="V6404" s="39"/>
      <c r="W6404" s="69"/>
      <c r="Y6404" t="s">
        <v>40</v>
      </c>
      <c r="AA6404">
        <v>5979</v>
      </c>
      <c r="AB6404" s="46" t="b">
        <f>if((W6404=""),false,true)</f>
        <v>0</v>
      </c>
      <c r="AD6404" s="8"/>
    </row>
    <row r="6405" ht="14.25" customHeight="1">
      <c r="A6405" s="38">
        <v>1191</v>
      </c>
      <c r="B6405" s="46" t="s">
        <v>4819</v>
      </c>
      <c r="C6405" s="46" t="s">
        <v>577</v>
      </c>
      <c r="D6405" s="11" t="s">
        <v>6695</v>
      </c>
      <c r="E6405" s="11" t="s">
        <v>6696</v>
      </c>
      <c r="F6405" s="11" t="s">
        <v>4820</v>
      </c>
      <c r="G6405" s="7" t="s">
        <v>4821</v>
      </c>
      <c r="H6405">
        <v>2.6500934729357</v>
      </c>
      <c r="I6405" s="46" t="s">
        <v>37</v>
      </c>
      <c r="K6405" s="46"/>
      <c r="L6405" t="s">
        <v>4822</v>
      </c>
      <c r="M6405" t="s">
        <v>39</v>
      </c>
      <c r="N6405" s="40"/>
      <c r="O6405" s="40"/>
      <c r="P6405" s="40"/>
      <c r="Q6405" s="40"/>
      <c r="R6405" s="39"/>
      <c r="S6405" s="39"/>
      <c r="T6405" s="39"/>
      <c r="U6405" s="40"/>
      <c r="V6405" s="39"/>
      <c r="W6405" s="69"/>
      <c r="Y6405" t="s">
        <v>40</v>
      </c>
      <c r="AA6405">
        <v>5979</v>
      </c>
      <c r="AB6405" s="46" t="b">
        <f>if((W6405=""),false,true)</f>
        <v>0</v>
      </c>
      <c r="AD6405" s="8"/>
    </row>
    <row r="6406" ht="14.25" customHeight="1">
      <c r="A6406" s="38">
        <v>1191</v>
      </c>
      <c r="B6406" s="46" t="s">
        <v>4819</v>
      </c>
      <c r="C6406" s="46" t="s">
        <v>577</v>
      </c>
      <c r="D6406" s="11" t="s">
        <v>6695</v>
      </c>
      <c r="E6406" s="11" t="s">
        <v>6696</v>
      </c>
      <c r="F6406" s="11" t="s">
        <v>711</v>
      </c>
      <c r="G6406" s="7" t="s">
        <v>712</v>
      </c>
      <c r="H6406">
        <v>1.0714579948349</v>
      </c>
      <c r="I6406" s="46" t="s">
        <v>37</v>
      </c>
      <c r="K6406" s="46"/>
      <c r="L6406" t="s">
        <v>4822</v>
      </c>
      <c r="M6406" t="s">
        <v>39</v>
      </c>
      <c r="N6406" s="40"/>
      <c r="O6406" s="40"/>
      <c r="P6406" s="40"/>
      <c r="Q6406" s="40"/>
      <c r="R6406" s="39"/>
      <c r="S6406" s="39"/>
      <c r="T6406" s="39"/>
      <c r="U6406" s="40"/>
      <c r="V6406" s="39"/>
      <c r="W6406" s="69"/>
      <c r="Y6406" t="s">
        <v>40</v>
      </c>
      <c r="AA6406">
        <v>5979</v>
      </c>
      <c r="AB6406" s="46" t="b">
        <f>if((W6406=""),false,true)</f>
        <v>0</v>
      </c>
      <c r="AD6406" s="8"/>
    </row>
    <row r="6407" ht="14.25" customHeight="1">
      <c r="A6407" s="38">
        <v>1191</v>
      </c>
      <c r="B6407" s="46" t="s">
        <v>4819</v>
      </c>
      <c r="C6407" s="46" t="s">
        <v>577</v>
      </c>
      <c r="D6407" s="11" t="s">
        <v>6695</v>
      </c>
      <c r="E6407" s="11" t="s">
        <v>6696</v>
      </c>
      <c r="F6407" s="7" t="s">
        <v>715</v>
      </c>
      <c r="G6407" s="7" t="s">
        <v>716</v>
      </c>
      <c r="H6407">
        <v>1.0916553168688</v>
      </c>
      <c r="I6407" s="46" t="s">
        <v>37</v>
      </c>
      <c r="K6407" s="46"/>
      <c r="L6407" t="s">
        <v>4822</v>
      </c>
      <c r="M6407" t="s">
        <v>39</v>
      </c>
      <c r="N6407" s="40"/>
      <c r="O6407" s="40"/>
      <c r="P6407" s="40"/>
      <c r="Q6407" s="40"/>
      <c r="R6407" s="39"/>
      <c r="S6407" s="39"/>
      <c r="T6407" s="39"/>
      <c r="U6407" s="40"/>
      <c r="V6407" s="39"/>
      <c r="W6407" s="69"/>
      <c r="Y6407" t="s">
        <v>40</v>
      </c>
      <c r="AA6407">
        <v>5979</v>
      </c>
      <c r="AB6407" s="46" t="b">
        <f>if((W6407=""),false,true)</f>
        <v>0</v>
      </c>
      <c r="AD6407" s="8"/>
    </row>
    <row r="6408" ht="14.25" customHeight="1">
      <c r="A6408" s="38">
        <v>1191</v>
      </c>
      <c r="B6408" s="46" t="s">
        <v>4819</v>
      </c>
      <c r="C6408" s="46" t="s">
        <v>577</v>
      </c>
      <c r="D6408" s="11" t="s">
        <v>6695</v>
      </c>
      <c r="E6408" s="11" t="s">
        <v>6696</v>
      </c>
      <c r="F6408" s="11" t="s">
        <v>725</v>
      </c>
      <c r="G6408" s="7" t="s">
        <v>726</v>
      </c>
      <c r="H6408">
        <v>1.0111097057131</v>
      </c>
      <c r="I6408" s="46" t="s">
        <v>37</v>
      </c>
      <c r="K6408" s="46"/>
      <c r="L6408" t="s">
        <v>4822</v>
      </c>
      <c r="M6408" t="s">
        <v>39</v>
      </c>
      <c r="N6408" s="40"/>
      <c r="O6408" s="40"/>
      <c r="P6408" s="40"/>
      <c r="Q6408" s="40"/>
      <c r="R6408" s="39"/>
      <c r="S6408" s="39"/>
      <c r="T6408" s="39"/>
      <c r="U6408" s="40"/>
      <c r="V6408" s="39"/>
      <c r="W6408" s="69"/>
      <c r="Y6408" t="s">
        <v>40</v>
      </c>
      <c r="AA6408">
        <v>5979</v>
      </c>
      <c r="AB6408" s="46" t="b">
        <f>if((W6408=""),false,true)</f>
        <v>0</v>
      </c>
      <c r="AD6408" s="8"/>
    </row>
    <row r="6409" ht="14.25" customHeight="1">
      <c r="A6409" s="38">
        <v>1283</v>
      </c>
      <c r="B6409" s="46" t="s">
        <v>31</v>
      </c>
      <c r="C6409" s="46" t="s">
        <v>32</v>
      </c>
      <c r="D6409" s="46" t="s">
        <v>6695</v>
      </c>
      <c r="E6409" s="46" t="s">
        <v>6696</v>
      </c>
      <c r="F6409" t="s">
        <v>35</v>
      </c>
      <c r="G6409" s="46" t="s">
        <v>36</v>
      </c>
      <c r="H6409">
        <v>0.5248074602</v>
      </c>
      <c r="I6409" t="s">
        <v>37</v>
      </c>
      <c r="L6409" t="s">
        <v>38</v>
      </c>
      <c r="M6409" t="s">
        <v>39</v>
      </c>
      <c r="N6409" s="40"/>
      <c r="O6409" s="40"/>
      <c r="P6409" s="40"/>
      <c r="Q6409" s="40"/>
      <c r="R6409" s="39"/>
      <c r="S6409" s="39"/>
      <c r="T6409" s="39"/>
      <c r="U6409" s="40"/>
      <c r="V6409" s="39"/>
      <c r="W6409" s="69"/>
      <c r="Y6409" t="s">
        <v>40</v>
      </c>
      <c r="AA6409">
        <v>5979</v>
      </c>
      <c r="AB6409" s="46" t="b">
        <f>if((W6409=""),false,true)</f>
        <v>0</v>
      </c>
      <c r="AD6409" s="8"/>
    </row>
    <row r="6410" ht="14.25" customHeight="1">
      <c r="A6410" s="38">
        <v>1287</v>
      </c>
      <c r="B6410" s="46" t="s">
        <v>53</v>
      </c>
      <c r="C6410" s="46" t="s">
        <v>45</v>
      </c>
      <c r="D6410" s="46" t="s">
        <v>6695</v>
      </c>
      <c r="E6410" s="46" t="s">
        <v>6696</v>
      </c>
      <c r="F6410" t="s">
        <v>48</v>
      </c>
      <c r="G6410" s="46" t="s">
        <v>49</v>
      </c>
      <c r="H6410">
        <v>0.000213796209</v>
      </c>
      <c r="I6410" t="s">
        <v>37</v>
      </c>
      <c r="L6410" t="s">
        <v>50</v>
      </c>
      <c r="M6410" t="s">
        <v>39</v>
      </c>
      <c r="N6410" s="40"/>
      <c r="O6410" s="40"/>
      <c r="P6410" s="40"/>
      <c r="Q6410" s="40"/>
      <c r="R6410" s="39"/>
      <c r="S6410" s="39"/>
      <c r="T6410" s="39"/>
      <c r="U6410" s="40"/>
      <c r="V6410" s="39"/>
      <c r="W6410" s="69"/>
      <c r="Y6410" t="s">
        <v>40</v>
      </c>
      <c r="AA6410">
        <v>5979</v>
      </c>
      <c r="AB6410" s="46" t="b">
        <v>0</v>
      </c>
      <c r="AD6410" s="8"/>
    </row>
    <row r="6411" ht="14.25" customHeight="1">
      <c r="A6411" s="38">
        <v>1287</v>
      </c>
      <c r="B6411" s="46" t="s">
        <v>174</v>
      </c>
      <c r="C6411" s="46" t="s">
        <v>45</v>
      </c>
      <c r="D6411" s="46" t="s">
        <v>6695</v>
      </c>
      <c r="E6411" s="46" t="s">
        <v>6696</v>
      </c>
      <c r="F6411" t="s">
        <v>48</v>
      </c>
      <c r="G6411" s="46" t="s">
        <v>49</v>
      </c>
      <c r="H6411">
        <v>0.000213796209</v>
      </c>
      <c r="I6411" t="s">
        <v>37</v>
      </c>
      <c r="L6411" t="s">
        <v>50</v>
      </c>
      <c r="M6411" t="s">
        <v>39</v>
      </c>
      <c r="N6411" s="40"/>
      <c r="O6411" s="40"/>
      <c r="P6411" s="40"/>
      <c r="Q6411" s="40"/>
      <c r="R6411" s="39"/>
      <c r="S6411" s="39"/>
      <c r="T6411" s="39"/>
      <c r="U6411" s="40"/>
      <c r="V6411" s="39"/>
      <c r="W6411" s="69"/>
      <c r="Y6411" t="s">
        <v>40</v>
      </c>
      <c r="AA6411">
        <v>5979</v>
      </c>
      <c r="AB6411" s="46" t="b">
        <v>0</v>
      </c>
      <c r="AD6411" s="8"/>
    </row>
    <row r="6412" ht="14.25" customHeight="1">
      <c r="A6412" s="38">
        <v>1308</v>
      </c>
      <c r="B6412" s="46" t="s">
        <v>41</v>
      </c>
      <c r="C6412" s="46" t="s">
        <v>42</v>
      </c>
      <c r="D6412" s="46" t="s">
        <v>6695</v>
      </c>
      <c r="E6412" s="46" t="s">
        <v>6703</v>
      </c>
      <c r="F6412" t="s">
        <v>35</v>
      </c>
      <c r="G6412" s="12" t="s">
        <v>36</v>
      </c>
      <c r="H6412">
        <v>0.588843655355589</v>
      </c>
      <c r="I6412" t="s">
        <v>37</v>
      </c>
      <c r="K6412" s="47" t="s">
        <v>43</v>
      </c>
      <c r="L6412" s="47" t="str">
        <f>((I6412&amp;A6412)&amp;"-")&amp;B6412</f>
        <v>REF1308-Abraham M.H. and Acree Jr. W.E. The solubility of liquid and solid compounds in dry octan-1-ol. Chemosphere (2013)</v>
      </c>
      <c r="M6412" t="s">
        <v>39</v>
      </c>
      <c r="N6412" s="71"/>
      <c r="O6412" s="71"/>
      <c r="P6412" s="71"/>
      <c r="Q6412" s="71"/>
      <c r="R6412" s="29"/>
      <c r="S6412" s="29"/>
      <c r="T6412" s="29"/>
      <c r="U6412" s="71"/>
      <c r="V6412" s="29"/>
      <c r="W6412" s="60"/>
      <c r="Y6412" t="s">
        <v>40</v>
      </c>
      <c r="AA6412">
        <v>5979</v>
      </c>
      <c r="AB6412" t="b">
        <f>if((W6412=""),false,true)</f>
        <v>0</v>
      </c>
      <c r="AD6412" s="37"/>
    </row>
    <row r="6413" ht="14.25" customHeight="1">
      <c r="A6413" s="38">
        <v>1287</v>
      </c>
      <c r="B6413" s="46" t="s">
        <v>53</v>
      </c>
      <c r="C6413" s="46" t="s">
        <v>45</v>
      </c>
      <c r="D6413" s="46" t="s">
        <v>6704</v>
      </c>
      <c r="E6413" s="46" t="s">
        <v>6705</v>
      </c>
      <c r="F6413" t="s">
        <v>48</v>
      </c>
      <c r="G6413" s="46" t="s">
        <v>49</v>
      </c>
      <c r="H6413">
        <v>0.000000004677</v>
      </c>
      <c r="I6413" t="s">
        <v>37</v>
      </c>
      <c r="L6413" t="s">
        <v>50</v>
      </c>
      <c r="M6413" t="s">
        <v>39</v>
      </c>
      <c r="N6413" s="40"/>
      <c r="O6413" s="40"/>
      <c r="P6413" s="40"/>
      <c r="Q6413" s="40"/>
      <c r="R6413" s="39"/>
      <c r="S6413" s="39"/>
      <c r="T6413" s="39"/>
      <c r="U6413" s="40"/>
      <c r="V6413" s="39"/>
      <c r="W6413" s="69"/>
      <c r="Y6413" t="s">
        <v>40</v>
      </c>
      <c r="AA6413">
        <v>11901</v>
      </c>
      <c r="AB6413" s="46" t="b">
        <v>0</v>
      </c>
      <c r="AD6413" s="8"/>
    </row>
    <row r="6414" ht="14.25" customHeight="1">
      <c r="A6414" s="38">
        <v>1287</v>
      </c>
      <c r="B6414" s="46" t="s">
        <v>53</v>
      </c>
      <c r="C6414" s="46" t="s">
        <v>45</v>
      </c>
      <c r="D6414" s="46" t="s">
        <v>6706</v>
      </c>
      <c r="E6414" s="46" t="s">
        <v>6707</v>
      </c>
      <c r="F6414" t="s">
        <v>48</v>
      </c>
      <c r="G6414" s="46" t="s">
        <v>49</v>
      </c>
      <c r="H6414">
        <v>0.000000003981</v>
      </c>
      <c r="I6414" t="s">
        <v>37</v>
      </c>
      <c r="L6414" t="s">
        <v>50</v>
      </c>
      <c r="M6414" t="s">
        <v>39</v>
      </c>
      <c r="N6414" s="40"/>
      <c r="O6414" s="40"/>
      <c r="P6414" s="40"/>
      <c r="Q6414" s="40"/>
      <c r="R6414" s="39"/>
      <c r="S6414" s="39"/>
      <c r="T6414" s="39"/>
      <c r="U6414" s="40"/>
      <c r="V6414" s="39"/>
      <c r="W6414" s="69"/>
      <c r="Y6414" t="s">
        <v>294</v>
      </c>
      <c r="AA6414">
        <v>10540</v>
      </c>
      <c r="AB6414" s="46" t="b">
        <v>0</v>
      </c>
      <c r="AD6414" s="8"/>
    </row>
    <row r="6415" ht="14.25" customHeight="1">
      <c r="A6415" s="38">
        <v>997</v>
      </c>
      <c r="B6415" s="44" t="s">
        <v>638</v>
      </c>
      <c r="C6415" s="46" t="s">
        <v>639</v>
      </c>
      <c r="D6415" s="46" t="s">
        <v>6708</v>
      </c>
      <c r="E6415" s="46" t="s">
        <v>6709</v>
      </c>
      <c r="F6415" s="5" t="s">
        <v>35</v>
      </c>
      <c r="G6415" s="5" t="s">
        <v>36</v>
      </c>
      <c r="H6415" s="65">
        <v>0.128824955</v>
      </c>
      <c r="I6415" t="s">
        <v>37</v>
      </c>
      <c r="K6415" s="47"/>
      <c r="L6415" s="47" t="str">
        <f>((I6415&amp;A6415)&amp;"-")&amp;B6415</f>
        <v>REF997-Kia Sepassi and Samuel H. Yalkowsky. Solubility Prediction in Octanol: A Technical Note. AAPS PharmSciTech 2006; 7 (1) Article 26</v>
      </c>
      <c r="M6415" t="s">
        <v>39</v>
      </c>
      <c r="N6415" s="71"/>
      <c r="O6415" s="71"/>
      <c r="P6415" s="71"/>
      <c r="Q6415" s="71"/>
      <c r="R6415" s="29"/>
      <c r="S6415" s="29"/>
      <c r="T6415" s="29"/>
      <c r="U6415" s="71"/>
      <c r="V6415" s="29"/>
      <c r="W6415" s="60"/>
      <c r="Y6415" t="s">
        <v>40</v>
      </c>
      <c r="AA6415">
        <v>6642</v>
      </c>
      <c r="AB6415" t="b">
        <f>if((W6415=""),false,true)</f>
        <v>0</v>
      </c>
      <c r="AD6415" s="37"/>
    </row>
    <row r="6416" ht="14.25" customHeight="1">
      <c r="A6416" s="38">
        <v>1283</v>
      </c>
      <c r="B6416" s="46" t="s">
        <v>31</v>
      </c>
      <c r="C6416" s="46" t="s">
        <v>32</v>
      </c>
      <c r="D6416" s="46" t="s">
        <v>6708</v>
      </c>
      <c r="E6416" s="46" t="s">
        <v>6709</v>
      </c>
      <c r="F6416" t="s">
        <v>35</v>
      </c>
      <c r="G6416" s="46" t="s">
        <v>36</v>
      </c>
      <c r="H6416">
        <v>0.1288249552</v>
      </c>
      <c r="I6416" t="s">
        <v>37</v>
      </c>
      <c r="L6416" t="s">
        <v>38</v>
      </c>
      <c r="M6416" t="s">
        <v>39</v>
      </c>
      <c r="N6416" s="40"/>
      <c r="O6416" s="40"/>
      <c r="P6416" s="40"/>
      <c r="Q6416" s="40"/>
      <c r="R6416" s="39"/>
      <c r="S6416" s="39"/>
      <c r="T6416" s="39"/>
      <c r="U6416" s="40"/>
      <c r="V6416" s="39"/>
      <c r="W6416" s="69"/>
      <c r="Y6416" t="s">
        <v>40</v>
      </c>
      <c r="AA6416">
        <v>6642</v>
      </c>
      <c r="AB6416" s="46" t="b">
        <f>if((W6416=""),false,true)</f>
        <v>0</v>
      </c>
      <c r="AD6416" s="8"/>
    </row>
    <row r="6417" ht="14.25" customHeight="1">
      <c r="A6417" s="38">
        <v>1308</v>
      </c>
      <c r="B6417" s="46" t="s">
        <v>41</v>
      </c>
      <c r="C6417" s="46" t="s">
        <v>42</v>
      </c>
      <c r="D6417" s="46" t="s">
        <v>6708</v>
      </c>
      <c r="E6417" s="46" t="s">
        <v>6710</v>
      </c>
      <c r="F6417" t="s">
        <v>35</v>
      </c>
      <c r="G6417" s="12" t="s">
        <v>36</v>
      </c>
      <c r="H6417">
        <v>0.128824955169313</v>
      </c>
      <c r="I6417" t="s">
        <v>37</v>
      </c>
      <c r="K6417" s="47" t="s">
        <v>43</v>
      </c>
      <c r="L6417" s="47" t="str">
        <f>((I6417&amp;A6417)&amp;"-")&amp;B6417</f>
        <v>REF1308-Abraham M.H. and Acree Jr. W.E. The solubility of liquid and solid compounds in dry octan-1-ol. Chemosphere (2013)</v>
      </c>
      <c r="M6417" t="s">
        <v>39</v>
      </c>
      <c r="N6417" s="71"/>
      <c r="O6417" s="71"/>
      <c r="P6417" s="71"/>
      <c r="Q6417" s="71"/>
      <c r="R6417" s="29"/>
      <c r="S6417" s="29"/>
      <c r="T6417" s="29"/>
      <c r="U6417" s="71"/>
      <c r="V6417" s="29"/>
      <c r="W6417" s="60"/>
      <c r="Y6417" t="s">
        <v>40</v>
      </c>
      <c r="AA6417">
        <v>6642</v>
      </c>
      <c r="AB6417" t="b">
        <f>if((W6417=""),false,true)</f>
        <v>0</v>
      </c>
      <c r="AD6417" s="37"/>
    </row>
    <row r="6418" ht="14.25" customHeight="1">
      <c r="A6418" s="38">
        <v>21</v>
      </c>
      <c r="B6418" s="44" t="s">
        <v>766</v>
      </c>
      <c r="C6418" s="46" t="s">
        <v>1641</v>
      </c>
      <c r="D6418" s="46" t="s">
        <v>6711</v>
      </c>
      <c r="E6418" s="46" t="s">
        <v>6712</v>
      </c>
      <c r="F6418" s="41" t="s">
        <v>434</v>
      </c>
      <c r="G6418" s="41" t="s">
        <v>435</v>
      </c>
      <c r="H6418" s="65">
        <v>8.33</v>
      </c>
      <c r="I6418" t="s">
        <v>431</v>
      </c>
      <c r="K6418" s="46"/>
      <c r="L6418" s="46" t="str">
        <f>((I6418&amp;A6418)&amp;"-")&amp;B6418</f>
        <v>ONSC21-10-</v>
      </c>
      <c r="M6418" t="s">
        <v>1191</v>
      </c>
      <c r="N6418" s="40"/>
      <c r="O6418" s="40"/>
      <c r="P6418" s="40"/>
      <c r="Q6418" s="40"/>
      <c r="R6418" s="39"/>
      <c r="S6418" s="39"/>
      <c r="T6418" s="39"/>
      <c r="U6418" s="40"/>
      <c r="V6418" s="39"/>
      <c r="W6418" s="69"/>
      <c r="Y6418" t="s">
        <v>294</v>
      </c>
      <c r="AA6418">
        <v>5949</v>
      </c>
      <c r="AB6418" t="b">
        <f>if((W6418=""),false,true)</f>
        <v>0</v>
      </c>
      <c r="AD6418" s="8"/>
    </row>
    <row r="6419" ht="14.25" customHeight="1">
      <c r="A6419" s="38">
        <v>1287</v>
      </c>
      <c r="B6419" s="46" t="s">
        <v>174</v>
      </c>
      <c r="C6419" s="46" t="s">
        <v>45</v>
      </c>
      <c r="D6419" s="46" t="s">
        <v>6711</v>
      </c>
      <c r="E6419" s="46" t="s">
        <v>6712</v>
      </c>
      <c r="F6419" t="s">
        <v>48</v>
      </c>
      <c r="G6419" s="46" t="s">
        <v>49</v>
      </c>
      <c r="H6419">
        <v>0.050118723363</v>
      </c>
      <c r="I6419" t="s">
        <v>37</v>
      </c>
      <c r="L6419" t="s">
        <v>50</v>
      </c>
      <c r="M6419" t="s">
        <v>39</v>
      </c>
      <c r="N6419" s="40"/>
      <c r="O6419" s="40"/>
      <c r="P6419" s="40"/>
      <c r="Q6419" s="40"/>
      <c r="R6419" s="39"/>
      <c r="S6419" s="39"/>
      <c r="T6419" s="39"/>
      <c r="U6419" s="40"/>
      <c r="V6419" s="39"/>
      <c r="W6419" s="69"/>
      <c r="Y6419" t="s">
        <v>294</v>
      </c>
      <c r="AA6419">
        <v>5949</v>
      </c>
      <c r="AB6419" s="46" t="b">
        <v>0</v>
      </c>
      <c r="AD6419" s="8"/>
    </row>
    <row r="6420" ht="14.25" customHeight="1">
      <c r="A6420" s="38">
        <v>1287</v>
      </c>
      <c r="B6420" s="46" t="s">
        <v>53</v>
      </c>
      <c r="C6420" s="46" t="s">
        <v>45</v>
      </c>
      <c r="D6420" s="46" t="s">
        <v>6711</v>
      </c>
      <c r="E6420" s="46" t="s">
        <v>6712</v>
      </c>
      <c r="F6420" t="s">
        <v>48</v>
      </c>
      <c r="G6420" s="46" t="s">
        <v>49</v>
      </c>
      <c r="H6420">
        <v>0.050118723363</v>
      </c>
      <c r="I6420" t="s">
        <v>37</v>
      </c>
      <c r="L6420" t="s">
        <v>50</v>
      </c>
      <c r="M6420" t="s">
        <v>39</v>
      </c>
      <c r="N6420" s="40"/>
      <c r="O6420" s="40"/>
      <c r="P6420" s="40"/>
      <c r="Q6420" s="40"/>
      <c r="R6420" s="39"/>
      <c r="S6420" s="39"/>
      <c r="T6420" s="39"/>
      <c r="U6420" s="40"/>
      <c r="V6420" s="39"/>
      <c r="W6420" s="69"/>
      <c r="Y6420" t="s">
        <v>294</v>
      </c>
      <c r="AA6420">
        <v>5949</v>
      </c>
      <c r="AB6420" s="46" t="b">
        <v>0</v>
      </c>
      <c r="AD6420" s="8"/>
    </row>
    <row r="6421" ht="14.25" customHeight="1">
      <c r="A6421" s="38">
        <v>1268</v>
      </c>
      <c r="B6421" s="46" t="s">
        <v>3548</v>
      </c>
      <c r="C6421" s="46" t="s">
        <v>3549</v>
      </c>
      <c r="D6421" s="46" t="s">
        <v>715</v>
      </c>
      <c r="E6421" s="46" t="s">
        <v>716</v>
      </c>
      <c r="F6421" s="7" t="s">
        <v>1281</v>
      </c>
      <c r="G6421" s="7" t="s">
        <v>2411</v>
      </c>
      <c r="H6421">
        <v>0.35376441640494</v>
      </c>
      <c r="I6421" t="s">
        <v>37</v>
      </c>
      <c r="K6421" t="s">
        <v>3552</v>
      </c>
      <c r="L6421" t="s">
        <v>3553</v>
      </c>
      <c r="M6421" t="s">
        <v>39</v>
      </c>
      <c r="N6421" s="40"/>
      <c r="O6421" s="40"/>
      <c r="P6421" s="40"/>
      <c r="Q6421" s="40"/>
      <c r="R6421" s="39"/>
      <c r="S6421" s="39"/>
      <c r="T6421" s="39"/>
      <c r="U6421" s="40"/>
      <c r="V6421" s="39"/>
      <c r="W6421" s="69"/>
      <c r="Y6421" t="s">
        <v>294</v>
      </c>
      <c r="AA6421">
        <v>7767</v>
      </c>
      <c r="AB6421" s="46" t="b">
        <f>if((W6421=""),false,true)</f>
        <v>0</v>
      </c>
      <c r="AD6421" s="8"/>
    </row>
    <row r="6422" ht="14.25" customHeight="1">
      <c r="A6422" s="38">
        <v>1287</v>
      </c>
      <c r="B6422" s="46" t="s">
        <v>53</v>
      </c>
      <c r="C6422" s="46" t="s">
        <v>45</v>
      </c>
      <c r="D6422" s="46" t="s">
        <v>6713</v>
      </c>
      <c r="E6422" s="46" t="s">
        <v>6714</v>
      </c>
      <c r="F6422" t="s">
        <v>48</v>
      </c>
      <c r="G6422" s="46" t="s">
        <v>49</v>
      </c>
      <c r="H6422">
        <v>0.000144543977</v>
      </c>
      <c r="I6422" t="s">
        <v>37</v>
      </c>
      <c r="L6422" t="s">
        <v>50</v>
      </c>
      <c r="M6422" t="s">
        <v>39</v>
      </c>
      <c r="N6422" s="40"/>
      <c r="O6422" s="40"/>
      <c r="P6422" s="40"/>
      <c r="Q6422" s="40"/>
      <c r="R6422" s="39"/>
      <c r="S6422" s="39"/>
      <c r="T6422" s="39"/>
      <c r="U6422" s="40"/>
      <c r="V6422" s="39"/>
      <c r="W6422" s="69"/>
      <c r="Y6422" t="s">
        <v>294</v>
      </c>
      <c r="AA6422">
        <v>7767</v>
      </c>
      <c r="AB6422" s="46" t="b">
        <v>0</v>
      </c>
      <c r="AD6422" s="8"/>
    </row>
    <row r="6423" ht="14.25" customHeight="1">
      <c r="A6423" s="38">
        <v>1287</v>
      </c>
      <c r="B6423" s="46" t="s">
        <v>174</v>
      </c>
      <c r="C6423" s="46" t="s">
        <v>45</v>
      </c>
      <c r="D6423" s="46" t="s">
        <v>6713</v>
      </c>
      <c r="E6423" s="46" t="s">
        <v>716</v>
      </c>
      <c r="F6423" t="s">
        <v>48</v>
      </c>
      <c r="G6423" s="46" t="s">
        <v>49</v>
      </c>
      <c r="H6423">
        <v>0.000144543977</v>
      </c>
      <c r="I6423" t="s">
        <v>37</v>
      </c>
      <c r="L6423" t="s">
        <v>50</v>
      </c>
      <c r="M6423" t="s">
        <v>39</v>
      </c>
      <c r="N6423" s="40"/>
      <c r="O6423" s="40"/>
      <c r="P6423" s="40"/>
      <c r="Q6423" s="40"/>
      <c r="R6423" s="39"/>
      <c r="S6423" s="39"/>
      <c r="T6423" s="39"/>
      <c r="U6423" s="40"/>
      <c r="V6423" s="39"/>
      <c r="W6423" s="69"/>
      <c r="Y6423" t="s">
        <v>294</v>
      </c>
      <c r="AA6423">
        <v>7767</v>
      </c>
      <c r="AB6423" s="46" t="b">
        <v>0</v>
      </c>
      <c r="AD6423" s="8"/>
    </row>
    <row r="6424" ht="14.25" customHeight="1">
      <c r="A6424" s="38">
        <v>22</v>
      </c>
      <c r="B6424" s="44" t="s">
        <v>764</v>
      </c>
      <c r="C6424" s="46" t="s">
        <v>1841</v>
      </c>
      <c r="D6424" s="46" t="s">
        <v>6715</v>
      </c>
      <c r="E6424" s="46" t="s">
        <v>6716</v>
      </c>
      <c r="F6424" s="41" t="s">
        <v>434</v>
      </c>
      <c r="G6424" s="41" t="s">
        <v>435</v>
      </c>
      <c r="H6424" s="65">
        <v>7.98</v>
      </c>
      <c r="I6424" t="s">
        <v>431</v>
      </c>
      <c r="K6424" s="46"/>
      <c r="L6424" s="46" t="str">
        <f>((I6424&amp;A6424)&amp;"-")&amp;B6424</f>
        <v>ONSC22-6-</v>
      </c>
      <c r="M6424" t="s">
        <v>583</v>
      </c>
      <c r="N6424" s="40"/>
      <c r="O6424" s="40"/>
      <c r="P6424" s="40"/>
      <c r="Q6424" s="40"/>
      <c r="R6424" s="39"/>
      <c r="S6424" s="39"/>
      <c r="T6424" s="39"/>
      <c r="U6424" s="40"/>
      <c r="V6424" s="39"/>
      <c r="W6424" s="69"/>
      <c r="Y6424" t="s">
        <v>294</v>
      </c>
      <c r="AA6424">
        <v>8552</v>
      </c>
      <c r="AB6424" t="b">
        <f>if((W6424=""),false,true)</f>
        <v>0</v>
      </c>
      <c r="AD6424" s="8"/>
    </row>
    <row r="6425" ht="14.25" customHeight="1">
      <c r="A6425" s="38">
        <v>1287</v>
      </c>
      <c r="B6425" s="46" t="s">
        <v>53</v>
      </c>
      <c r="C6425" s="46" t="s">
        <v>45</v>
      </c>
      <c r="D6425" s="46" t="s">
        <v>6717</v>
      </c>
      <c r="E6425" s="46" t="s">
        <v>6718</v>
      </c>
      <c r="F6425" t="s">
        <v>48</v>
      </c>
      <c r="G6425" s="46" t="s">
        <v>49</v>
      </c>
      <c r="H6425">
        <v>0.000037153523</v>
      </c>
      <c r="I6425" t="s">
        <v>37</v>
      </c>
      <c r="L6425" t="s">
        <v>50</v>
      </c>
      <c r="M6425" t="s">
        <v>39</v>
      </c>
      <c r="N6425" s="40"/>
      <c r="O6425" s="40"/>
      <c r="P6425" s="40"/>
      <c r="Q6425" s="40"/>
      <c r="R6425" s="39"/>
      <c r="S6425" s="39"/>
      <c r="T6425" s="39"/>
      <c r="U6425" s="40"/>
      <c r="V6425" s="39"/>
      <c r="W6425" s="69"/>
      <c r="Y6425" t="s">
        <v>40</v>
      </c>
      <c r="AA6425">
        <v>3480</v>
      </c>
      <c r="AB6425" s="46" t="b">
        <v>0</v>
      </c>
      <c r="AD6425" s="8"/>
    </row>
    <row r="6426" ht="14.25" customHeight="1">
      <c r="A6426" s="38">
        <v>1287</v>
      </c>
      <c r="B6426" s="46" t="s">
        <v>53</v>
      </c>
      <c r="C6426" s="46" t="s">
        <v>45</v>
      </c>
      <c r="D6426" s="46" t="s">
        <v>6719</v>
      </c>
      <c r="E6426" s="46" t="s">
        <v>6720</v>
      </c>
      <c r="F6426" t="s">
        <v>48</v>
      </c>
      <c r="G6426" s="46" t="s">
        <v>49</v>
      </c>
      <c r="H6426">
        <v>0.001819700859</v>
      </c>
      <c r="I6426" t="s">
        <v>37</v>
      </c>
      <c r="L6426" t="s">
        <v>50</v>
      </c>
      <c r="M6426" t="s">
        <v>39</v>
      </c>
      <c r="N6426" s="40"/>
      <c r="O6426" s="40"/>
      <c r="P6426" s="40"/>
      <c r="Q6426" s="40"/>
      <c r="R6426" s="39"/>
      <c r="S6426" s="39"/>
      <c r="T6426" s="39"/>
      <c r="U6426" s="40"/>
      <c r="V6426" s="39"/>
      <c r="W6426" s="69"/>
      <c r="Y6426" t="s">
        <v>40</v>
      </c>
      <c r="AA6426">
        <v>3482</v>
      </c>
      <c r="AB6426" s="46" t="b">
        <v>0</v>
      </c>
      <c r="AD6426" s="8"/>
    </row>
    <row r="6427" ht="14.25" customHeight="1">
      <c r="A6427" s="38">
        <v>1287</v>
      </c>
      <c r="B6427" s="46" t="s">
        <v>44</v>
      </c>
      <c r="C6427" s="46" t="s">
        <v>45</v>
      </c>
      <c r="D6427" s="46" t="s">
        <v>6719</v>
      </c>
      <c r="E6427" s="46" t="s">
        <v>6720</v>
      </c>
      <c r="F6427" t="s">
        <v>48</v>
      </c>
      <c r="G6427" s="46" t="s">
        <v>49</v>
      </c>
      <c r="H6427">
        <v>0.001227439231</v>
      </c>
      <c r="I6427" t="s">
        <v>37</v>
      </c>
      <c r="L6427" t="s">
        <v>50</v>
      </c>
      <c r="M6427" t="s">
        <v>39</v>
      </c>
      <c r="N6427" s="40"/>
      <c r="O6427" s="40"/>
      <c r="P6427" s="40"/>
      <c r="Q6427" s="40"/>
      <c r="R6427" s="39"/>
      <c r="S6427" s="39"/>
      <c r="T6427" s="39"/>
      <c r="U6427" s="40"/>
      <c r="V6427" s="39"/>
      <c r="W6427" s="69"/>
      <c r="Y6427" t="s">
        <v>40</v>
      </c>
      <c r="AA6427">
        <v>3482</v>
      </c>
      <c r="AB6427" s="46" t="b">
        <v>0</v>
      </c>
      <c r="AD6427" s="8"/>
    </row>
    <row r="6428" ht="14.25" customHeight="1">
      <c r="A6428" s="38">
        <v>1287</v>
      </c>
      <c r="B6428" s="46" t="s">
        <v>653</v>
      </c>
      <c r="C6428" s="46" t="s">
        <v>45</v>
      </c>
      <c r="D6428" s="46" t="s">
        <v>6719</v>
      </c>
      <c r="E6428" s="46" t="s">
        <v>6720</v>
      </c>
      <c r="F6428" t="s">
        <v>48</v>
      </c>
      <c r="G6428" s="46" t="s">
        <v>49</v>
      </c>
      <c r="H6428">
        <v>0.002122755623</v>
      </c>
      <c r="I6428" t="s">
        <v>37</v>
      </c>
      <c r="L6428" t="s">
        <v>50</v>
      </c>
      <c r="M6428" t="s">
        <v>39</v>
      </c>
      <c r="N6428" s="40"/>
      <c r="O6428" s="40"/>
      <c r="P6428" s="40"/>
      <c r="Q6428" s="40"/>
      <c r="R6428" s="39"/>
      <c r="S6428" s="39"/>
      <c r="T6428" s="39"/>
      <c r="U6428" s="40"/>
      <c r="V6428" s="39"/>
      <c r="W6428" s="69"/>
      <c r="Y6428" t="s">
        <v>40</v>
      </c>
      <c r="AA6428">
        <v>3482</v>
      </c>
      <c r="AB6428" s="46" t="b">
        <v>0</v>
      </c>
      <c r="AD6428" s="8"/>
    </row>
    <row r="6429" ht="14.25" customHeight="1">
      <c r="A6429" s="38">
        <v>1287</v>
      </c>
      <c r="B6429" s="46" t="s">
        <v>44</v>
      </c>
      <c r="C6429" s="46" t="s">
        <v>45</v>
      </c>
      <c r="D6429" s="46" t="s">
        <v>6721</v>
      </c>
      <c r="E6429" s="46" t="s">
        <v>6722</v>
      </c>
      <c r="F6429" t="s">
        <v>48</v>
      </c>
      <c r="G6429" s="46" t="s">
        <v>49</v>
      </c>
      <c r="H6429">
        <v>0.000000028642</v>
      </c>
      <c r="I6429" t="s">
        <v>37</v>
      </c>
      <c r="L6429" t="s">
        <v>50</v>
      </c>
      <c r="M6429" t="s">
        <v>39</v>
      </c>
      <c r="N6429" s="40"/>
      <c r="O6429" s="40"/>
      <c r="P6429" s="40"/>
      <c r="Q6429" s="40"/>
      <c r="R6429" s="39"/>
      <c r="S6429" s="39"/>
      <c r="T6429" s="39"/>
      <c r="U6429" s="40"/>
      <c r="V6429" s="39"/>
      <c r="W6429" s="69"/>
      <c r="Y6429" t="s">
        <v>40</v>
      </c>
      <c r="AA6429">
        <v>10442510</v>
      </c>
      <c r="AB6429" s="46" t="b">
        <v>0</v>
      </c>
      <c r="AD6429" s="8"/>
    </row>
    <row r="6430" ht="14.25" customHeight="1">
      <c r="A6430" s="38">
        <v>1287</v>
      </c>
      <c r="B6430" s="46" t="s">
        <v>44</v>
      </c>
      <c r="C6430" s="46" t="s">
        <v>45</v>
      </c>
      <c r="D6430" s="46" t="s">
        <v>6723</v>
      </c>
      <c r="E6430" s="46" t="s">
        <v>6724</v>
      </c>
      <c r="F6430" t="s">
        <v>48</v>
      </c>
      <c r="G6430" s="46" t="s">
        <v>49</v>
      </c>
      <c r="H6430">
        <v>0.072945751025</v>
      </c>
      <c r="I6430" t="s">
        <v>37</v>
      </c>
      <c r="L6430" t="s">
        <v>50</v>
      </c>
      <c r="M6430" t="s">
        <v>39</v>
      </c>
      <c r="N6430" s="40"/>
      <c r="O6430" s="40"/>
      <c r="P6430" s="40"/>
      <c r="Q6430" s="40"/>
      <c r="R6430" s="39"/>
      <c r="S6430" s="39"/>
      <c r="T6430" s="39"/>
      <c r="U6430" s="40"/>
      <c r="V6430" s="39"/>
      <c r="W6430" s="69"/>
      <c r="Y6430" t="s">
        <v>40</v>
      </c>
      <c r="AA6430">
        <v>453372</v>
      </c>
      <c r="AB6430" s="46" t="b">
        <v>0</v>
      </c>
      <c r="AD6430" s="8"/>
    </row>
    <row r="6431" ht="14.25" customHeight="1">
      <c r="A6431" s="38">
        <v>1287</v>
      </c>
      <c r="B6431" s="46" t="s">
        <v>44</v>
      </c>
      <c r="C6431" s="46" t="s">
        <v>45</v>
      </c>
      <c r="D6431" s="46" t="s">
        <v>6725</v>
      </c>
      <c r="E6431" s="46" t="s">
        <v>6726</v>
      </c>
      <c r="F6431" t="s">
        <v>48</v>
      </c>
      <c r="G6431" s="46" t="s">
        <v>49</v>
      </c>
      <c r="H6431">
        <v>0.000059703529</v>
      </c>
      <c r="I6431" t="s">
        <v>37</v>
      </c>
      <c r="L6431" s="46" t="str">
        <f>((I6431&amp;A6431)&amp;"-")&amp;B6431</f>
        <v>REF1287-Wang 99 - S3</v>
      </c>
      <c r="M6431" t="s">
        <v>39</v>
      </c>
      <c r="N6431" s="40"/>
      <c r="O6431" s="40"/>
      <c r="P6431" s="40"/>
      <c r="Q6431" s="40"/>
      <c r="R6431" s="39"/>
      <c r="S6431" s="39"/>
      <c r="T6431" s="39"/>
      <c r="U6431" s="40"/>
      <c r="V6431" s="39"/>
      <c r="W6431" s="69"/>
      <c r="Y6431" t="s">
        <v>40</v>
      </c>
      <c r="AA6431">
        <v>28295190</v>
      </c>
      <c r="AB6431" s="46" t="b">
        <v>0</v>
      </c>
      <c r="AD6431" s="8"/>
    </row>
    <row r="6432" ht="14.25" customHeight="1">
      <c r="A6432" s="38">
        <v>1287</v>
      </c>
      <c r="B6432" s="46" t="s">
        <v>44</v>
      </c>
      <c r="C6432" s="46" t="s">
        <v>45</v>
      </c>
      <c r="D6432" s="46" t="s">
        <v>6727</v>
      </c>
      <c r="E6432" s="46" t="s">
        <v>6728</v>
      </c>
      <c r="F6432" t="s">
        <v>48</v>
      </c>
      <c r="G6432" s="46" t="s">
        <v>49</v>
      </c>
      <c r="H6432">
        <v>0.000081846479</v>
      </c>
      <c r="I6432" t="s">
        <v>37</v>
      </c>
      <c r="L6432" s="46" t="str">
        <f>((I6432&amp;A6432)&amp;"-")&amp;B6432</f>
        <v>REF1287-Wang 99 - S3</v>
      </c>
      <c r="M6432" t="s">
        <v>39</v>
      </c>
      <c r="N6432" s="40"/>
      <c r="O6432" s="40"/>
      <c r="P6432" s="40"/>
      <c r="Q6432" s="40"/>
      <c r="R6432" s="39"/>
      <c r="S6432" s="39"/>
      <c r="T6432" s="39"/>
      <c r="U6432" s="40"/>
      <c r="V6432" s="39"/>
      <c r="W6432" s="69"/>
      <c r="Y6432" t="s">
        <v>40</v>
      </c>
      <c r="AA6432">
        <v>25913348</v>
      </c>
      <c r="AB6432" s="46" t="b">
        <v>0</v>
      </c>
      <c r="AD6432" s="8"/>
    </row>
    <row r="6433" ht="14.25" customHeight="1">
      <c r="A6433" s="38">
        <v>1287</v>
      </c>
      <c r="B6433" s="46" t="s">
        <v>44</v>
      </c>
      <c r="C6433" s="46" t="s">
        <v>45</v>
      </c>
      <c r="D6433" s="46" t="s">
        <v>6729</v>
      </c>
      <c r="E6433" s="46" t="s">
        <v>6730</v>
      </c>
      <c r="F6433" t="s">
        <v>48</v>
      </c>
      <c r="G6433" s="46" t="s">
        <v>49</v>
      </c>
      <c r="H6433">
        <v>0.000037325016</v>
      </c>
      <c r="I6433" t="s">
        <v>37</v>
      </c>
      <c r="L6433" s="46" t="str">
        <f>((I6433&amp;A6433)&amp;"-")&amp;B6433</f>
        <v>REF1287-Wang 99 - S3</v>
      </c>
      <c r="M6433" t="s">
        <v>39</v>
      </c>
      <c r="N6433" s="40"/>
      <c r="O6433" s="40"/>
      <c r="P6433" s="40"/>
      <c r="Q6433" s="40"/>
      <c r="R6433" s="39"/>
      <c r="S6433" s="39"/>
      <c r="T6433" s="39"/>
      <c r="U6433" s="40"/>
      <c r="V6433" s="39"/>
      <c r="W6433" s="69"/>
      <c r="Y6433" t="s">
        <v>40</v>
      </c>
      <c r="AA6433">
        <v>28295199</v>
      </c>
      <c r="AB6433" s="46" t="b">
        <v>0</v>
      </c>
      <c r="AD6433" s="8"/>
    </row>
    <row r="6434" ht="14.25" customHeight="1">
      <c r="A6434" s="38">
        <v>1287</v>
      </c>
      <c r="B6434" s="46" t="s">
        <v>44</v>
      </c>
      <c r="C6434" s="46" t="s">
        <v>45</v>
      </c>
      <c r="D6434" s="46" t="s">
        <v>6731</v>
      </c>
      <c r="E6434" s="46" t="s">
        <v>6732</v>
      </c>
      <c r="F6434" t="s">
        <v>48</v>
      </c>
      <c r="G6434" s="46" t="s">
        <v>49</v>
      </c>
      <c r="H6434">
        <v>0.000112460497</v>
      </c>
      <c r="I6434" t="s">
        <v>37</v>
      </c>
      <c r="L6434" t="s">
        <v>50</v>
      </c>
      <c r="M6434" t="s">
        <v>39</v>
      </c>
      <c r="N6434" s="40"/>
      <c r="O6434" s="40"/>
      <c r="P6434" s="40"/>
      <c r="Q6434" s="40"/>
      <c r="R6434" s="39"/>
      <c r="S6434" s="39"/>
      <c r="T6434" s="39"/>
      <c r="U6434" s="40"/>
      <c r="V6434" s="39"/>
      <c r="W6434" s="69"/>
      <c r="Y6434" t="s">
        <v>40</v>
      </c>
      <c r="AA6434">
        <v>13504</v>
      </c>
      <c r="AB6434" s="46" t="b">
        <v>0</v>
      </c>
      <c r="AD6434" s="8"/>
    </row>
    <row r="6435" ht="14.25" customHeight="1">
      <c r="A6435" s="38">
        <v>1287</v>
      </c>
      <c r="B6435" s="46" t="s">
        <v>53</v>
      </c>
      <c r="C6435" s="46" t="s">
        <v>45</v>
      </c>
      <c r="D6435" s="46" t="s">
        <v>6733</v>
      </c>
      <c r="E6435" s="46" t="s">
        <v>6734</v>
      </c>
      <c r="F6435" t="s">
        <v>48</v>
      </c>
      <c r="G6435" s="46" t="s">
        <v>49</v>
      </c>
      <c r="H6435">
        <v>0.003467368505</v>
      </c>
      <c r="I6435" t="s">
        <v>37</v>
      </c>
      <c r="L6435" t="s">
        <v>50</v>
      </c>
      <c r="M6435" t="s">
        <v>39</v>
      </c>
      <c r="N6435" s="40"/>
      <c r="O6435" s="40"/>
      <c r="P6435" s="40"/>
      <c r="Q6435" s="40"/>
      <c r="R6435" s="39"/>
      <c r="S6435" s="39"/>
      <c r="T6435" s="39"/>
      <c r="U6435" s="40"/>
      <c r="V6435" s="39"/>
      <c r="W6435" s="69"/>
      <c r="Y6435" t="s">
        <v>294</v>
      </c>
      <c r="AA6435">
        <v>8568</v>
      </c>
      <c r="AB6435" s="46" t="b">
        <v>0</v>
      </c>
      <c r="AD6435" s="8"/>
    </row>
    <row r="6436" ht="14.25" customHeight="1">
      <c r="A6436" s="38">
        <v>1287</v>
      </c>
      <c r="B6436" s="46" t="s">
        <v>174</v>
      </c>
      <c r="C6436" s="46" t="s">
        <v>45</v>
      </c>
      <c r="D6436" s="46" t="s">
        <v>6733</v>
      </c>
      <c r="E6436" s="46" t="s">
        <v>6735</v>
      </c>
      <c r="F6436" t="s">
        <v>48</v>
      </c>
      <c r="G6436" s="46" t="s">
        <v>49</v>
      </c>
      <c r="H6436">
        <v>0.003467368505</v>
      </c>
      <c r="I6436" t="s">
        <v>37</v>
      </c>
      <c r="L6436" t="s">
        <v>50</v>
      </c>
      <c r="M6436" t="s">
        <v>39</v>
      </c>
      <c r="N6436" s="40"/>
      <c r="O6436" s="40"/>
      <c r="P6436" s="40"/>
      <c r="Q6436" s="40"/>
      <c r="R6436" s="39"/>
      <c r="S6436" s="39"/>
      <c r="T6436" s="39"/>
      <c r="U6436" s="40"/>
      <c r="V6436" s="39"/>
      <c r="W6436" s="69"/>
      <c r="Y6436" t="s">
        <v>294</v>
      </c>
      <c r="AA6436">
        <v>8568</v>
      </c>
      <c r="AB6436" s="46" t="b">
        <v>0</v>
      </c>
      <c r="AD6436" s="8"/>
    </row>
    <row r="6437" ht="14.25" customHeight="1">
      <c r="A6437" s="38">
        <v>1287</v>
      </c>
      <c r="B6437" s="46" t="s">
        <v>53</v>
      </c>
      <c r="C6437" s="46" t="s">
        <v>45</v>
      </c>
      <c r="D6437" s="46" t="s">
        <v>6736</v>
      </c>
      <c r="E6437" s="46" t="s">
        <v>6737</v>
      </c>
      <c r="F6437" t="s">
        <v>48</v>
      </c>
      <c r="G6437" s="46" t="s">
        <v>49</v>
      </c>
      <c r="H6437">
        <v>0.000112201845</v>
      </c>
      <c r="I6437" t="s">
        <v>37</v>
      </c>
      <c r="L6437" t="s">
        <v>50</v>
      </c>
      <c r="M6437" t="s">
        <v>39</v>
      </c>
      <c r="N6437" s="40"/>
      <c r="O6437" s="40"/>
      <c r="P6437" s="40"/>
      <c r="Q6437" s="40"/>
      <c r="R6437" s="39"/>
      <c r="S6437" s="39"/>
      <c r="T6437" s="39"/>
      <c r="U6437" s="40"/>
      <c r="V6437" s="39"/>
      <c r="W6437" s="69"/>
      <c r="Y6437" t="s">
        <v>40</v>
      </c>
      <c r="AA6437">
        <v>1273924</v>
      </c>
      <c r="AB6437" s="46" t="b">
        <v>0</v>
      </c>
      <c r="AD6437" s="8"/>
    </row>
    <row r="6438" ht="14.25" customHeight="1">
      <c r="A6438" s="38">
        <v>1287</v>
      </c>
      <c r="B6438" s="46" t="s">
        <v>53</v>
      </c>
      <c r="C6438" s="46" t="s">
        <v>45</v>
      </c>
      <c r="D6438" s="46" t="s">
        <v>6738</v>
      </c>
      <c r="E6438" s="46" t="s">
        <v>6739</v>
      </c>
      <c r="F6438" t="s">
        <v>48</v>
      </c>
      <c r="G6438" s="46" t="s">
        <v>49</v>
      </c>
      <c r="H6438">
        <v>0.079432823472</v>
      </c>
      <c r="I6438" t="s">
        <v>37</v>
      </c>
      <c r="L6438" t="s">
        <v>50</v>
      </c>
      <c r="M6438" t="s">
        <v>39</v>
      </c>
      <c r="N6438" s="40"/>
      <c r="O6438" s="40"/>
      <c r="P6438" s="40"/>
      <c r="Q6438" s="40"/>
      <c r="R6438" s="39"/>
      <c r="S6438" s="39"/>
      <c r="T6438" s="39"/>
      <c r="U6438" s="40"/>
      <c r="V6438" s="39"/>
      <c r="W6438" s="69"/>
      <c r="Y6438" t="s">
        <v>294</v>
      </c>
      <c r="AA6438">
        <v>7811</v>
      </c>
      <c r="AB6438" s="46" t="b">
        <v>0</v>
      </c>
      <c r="AD6438" s="8"/>
    </row>
    <row r="6439" ht="14.25" customHeight="1">
      <c r="A6439" s="38">
        <v>1287</v>
      </c>
      <c r="B6439" s="46" t="s">
        <v>174</v>
      </c>
      <c r="C6439" s="46" t="s">
        <v>45</v>
      </c>
      <c r="D6439" s="46" t="s">
        <v>6740</v>
      </c>
      <c r="E6439" s="46" t="s">
        <v>6741</v>
      </c>
      <c r="F6439" t="s">
        <v>48</v>
      </c>
      <c r="G6439" s="46" t="s">
        <v>49</v>
      </c>
      <c r="H6439">
        <v>0.00000616595</v>
      </c>
      <c r="I6439" t="s">
        <v>37</v>
      </c>
      <c r="L6439" t="s">
        <v>50</v>
      </c>
      <c r="M6439" t="s">
        <v>39</v>
      </c>
      <c r="N6439" s="40"/>
      <c r="O6439" s="40"/>
      <c r="P6439" s="40"/>
      <c r="Q6439" s="40"/>
      <c r="R6439" s="39"/>
      <c r="S6439" s="39"/>
      <c r="T6439" s="39"/>
      <c r="U6439" s="40"/>
      <c r="V6439" s="39"/>
      <c r="W6439" s="69"/>
      <c r="Y6439" t="s">
        <v>294</v>
      </c>
      <c r="AA6439">
        <v>13487</v>
      </c>
      <c r="AB6439" s="46" t="b">
        <v>0</v>
      </c>
      <c r="AD6439" s="8"/>
    </row>
    <row r="6440" ht="14.25" customHeight="1">
      <c r="A6440" s="38">
        <v>1287</v>
      </c>
      <c r="B6440" s="46" t="s">
        <v>53</v>
      </c>
      <c r="C6440" s="46" t="s">
        <v>45</v>
      </c>
      <c r="D6440" s="46" t="s">
        <v>6740</v>
      </c>
      <c r="E6440" s="46" t="s">
        <v>6741</v>
      </c>
      <c r="F6440" t="s">
        <v>48</v>
      </c>
      <c r="G6440" s="46" t="s">
        <v>49</v>
      </c>
      <c r="H6440">
        <v>0.00000616595</v>
      </c>
      <c r="I6440" t="s">
        <v>37</v>
      </c>
      <c r="L6440" t="s">
        <v>50</v>
      </c>
      <c r="M6440" t="s">
        <v>39</v>
      </c>
      <c r="N6440" s="40"/>
      <c r="O6440" s="40"/>
      <c r="P6440" s="40"/>
      <c r="Q6440" s="40"/>
      <c r="R6440" s="39"/>
      <c r="S6440" s="39"/>
      <c r="T6440" s="39"/>
      <c r="U6440" s="40"/>
      <c r="V6440" s="39"/>
      <c r="W6440" s="69"/>
      <c r="Y6440" t="s">
        <v>294</v>
      </c>
      <c r="AA6440">
        <v>13487</v>
      </c>
      <c r="AB6440" s="46" t="b">
        <v>0</v>
      </c>
      <c r="AD6440" s="8"/>
    </row>
    <row r="6441" ht="14.25" customHeight="1">
      <c r="A6441" s="38">
        <v>1287</v>
      </c>
      <c r="B6441" s="46" t="s">
        <v>44</v>
      </c>
      <c r="C6441" s="46" t="s">
        <v>45</v>
      </c>
      <c r="D6441" s="46" t="s">
        <v>6742</v>
      </c>
      <c r="E6441" s="46" t="s">
        <v>6743</v>
      </c>
      <c r="F6441" t="s">
        <v>48</v>
      </c>
      <c r="G6441" s="46" t="s">
        <v>49</v>
      </c>
      <c r="H6441">
        <v>0.018281002161</v>
      </c>
      <c r="I6441" t="s">
        <v>37</v>
      </c>
      <c r="L6441" t="s">
        <v>50</v>
      </c>
      <c r="M6441" t="s">
        <v>39</v>
      </c>
      <c r="N6441" s="40"/>
      <c r="O6441" s="40"/>
      <c r="P6441" s="40"/>
      <c r="Q6441" s="40"/>
      <c r="R6441" s="39"/>
      <c r="S6441" s="39"/>
      <c r="T6441" s="39"/>
      <c r="U6441" s="40"/>
      <c r="V6441" s="39"/>
      <c r="W6441" s="69"/>
      <c r="Y6441" t="s">
        <v>40</v>
      </c>
      <c r="AA6441">
        <v>451</v>
      </c>
      <c r="AB6441" s="46" t="b">
        <v>0</v>
      </c>
      <c r="AD6441" s="8"/>
    </row>
    <row r="6442" ht="14.25" customHeight="1">
      <c r="A6442" s="38">
        <v>1287</v>
      </c>
      <c r="B6442" s="46" t="s">
        <v>53</v>
      </c>
      <c r="C6442" s="46" t="s">
        <v>45</v>
      </c>
      <c r="D6442" s="46" t="s">
        <v>6742</v>
      </c>
      <c r="E6442" s="46" t="s">
        <v>6743</v>
      </c>
      <c r="F6442" t="s">
        <v>48</v>
      </c>
      <c r="G6442" s="46" t="s">
        <v>49</v>
      </c>
      <c r="H6442">
        <v>0.020892961309</v>
      </c>
      <c r="I6442" t="s">
        <v>37</v>
      </c>
      <c r="L6442" t="s">
        <v>50</v>
      </c>
      <c r="M6442" t="s">
        <v>39</v>
      </c>
      <c r="N6442" s="40"/>
      <c r="O6442" s="40"/>
      <c r="P6442" s="40"/>
      <c r="Q6442" s="40"/>
      <c r="R6442" s="39"/>
      <c r="S6442" s="39"/>
      <c r="T6442" s="39"/>
      <c r="U6442" s="40"/>
      <c r="V6442" s="39"/>
      <c r="W6442" s="69"/>
      <c r="Y6442" t="s">
        <v>40</v>
      </c>
      <c r="AA6442">
        <v>451</v>
      </c>
      <c r="AB6442" s="46" t="b">
        <v>0</v>
      </c>
      <c r="AD6442" s="8"/>
    </row>
    <row r="6443" ht="14.25" customHeight="1">
      <c r="A6443" s="38">
        <v>1287</v>
      </c>
      <c r="B6443" s="46" t="s">
        <v>53</v>
      </c>
      <c r="C6443" s="46" t="s">
        <v>45</v>
      </c>
      <c r="D6443" s="46" t="s">
        <v>6744</v>
      </c>
      <c r="E6443" s="46" t="s">
        <v>6745</v>
      </c>
      <c r="F6443" t="s">
        <v>48</v>
      </c>
      <c r="G6443" s="46" t="s">
        <v>49</v>
      </c>
      <c r="H6443">
        <v>0.295120922667</v>
      </c>
      <c r="I6443" t="s">
        <v>37</v>
      </c>
      <c r="L6443" t="s">
        <v>50</v>
      </c>
      <c r="M6443" t="s">
        <v>39</v>
      </c>
      <c r="N6443" s="40"/>
      <c r="O6443" s="40"/>
      <c r="P6443" s="40"/>
      <c r="Q6443" s="40"/>
      <c r="R6443" s="39"/>
      <c r="S6443" s="39"/>
      <c r="T6443" s="39"/>
      <c r="U6443" s="40"/>
      <c r="V6443" s="39"/>
      <c r="W6443" s="69"/>
      <c r="Y6443" t="s">
        <v>40</v>
      </c>
      <c r="AA6443">
        <v>752</v>
      </c>
      <c r="AB6443" s="46" t="b">
        <v>0</v>
      </c>
      <c r="AD6443" s="8"/>
    </row>
    <row r="6444" ht="14.25" customHeight="1">
      <c r="A6444" s="38">
        <v>1287</v>
      </c>
      <c r="B6444" s="46" t="s">
        <v>53</v>
      </c>
      <c r="C6444" s="46" t="s">
        <v>45</v>
      </c>
      <c r="D6444" s="46" t="s">
        <v>6746</v>
      </c>
      <c r="E6444" s="46" t="s">
        <v>6747</v>
      </c>
      <c r="F6444" t="s">
        <v>48</v>
      </c>
      <c r="G6444" s="46" t="s">
        <v>49</v>
      </c>
      <c r="H6444">
        <v>0.398107170553</v>
      </c>
      <c r="I6444" t="s">
        <v>37</v>
      </c>
      <c r="L6444" t="s">
        <v>50</v>
      </c>
      <c r="M6444" t="s">
        <v>39</v>
      </c>
      <c r="N6444" s="40"/>
      <c r="O6444" s="40"/>
      <c r="P6444" s="40"/>
      <c r="Q6444" s="40"/>
      <c r="R6444" s="39"/>
      <c r="S6444" s="39"/>
      <c r="T6444" s="39"/>
      <c r="U6444" s="40"/>
      <c r="V6444" s="39"/>
      <c r="W6444" s="69"/>
      <c r="Y6444" t="s">
        <v>40</v>
      </c>
      <c r="AA6444">
        <v>9612</v>
      </c>
      <c r="AB6444" s="46" t="b">
        <v>0</v>
      </c>
      <c r="AD6444" s="8"/>
    </row>
    <row r="6445" ht="14.25" customHeight="1">
      <c r="A6445" s="38">
        <v>1287</v>
      </c>
      <c r="B6445" s="46" t="s">
        <v>53</v>
      </c>
      <c r="C6445" s="46" t="s">
        <v>45</v>
      </c>
      <c r="D6445" s="46" t="s">
        <v>6748</v>
      </c>
      <c r="E6445" s="46" t="s">
        <v>6749</v>
      </c>
      <c r="F6445" t="s">
        <v>48</v>
      </c>
      <c r="G6445" s="46" t="s">
        <v>49</v>
      </c>
      <c r="H6445">
        <v>0.000077624712</v>
      </c>
      <c r="I6445" t="s">
        <v>37</v>
      </c>
      <c r="L6445" t="s">
        <v>50</v>
      </c>
      <c r="M6445" t="s">
        <v>39</v>
      </c>
      <c r="N6445" s="40"/>
      <c r="O6445" s="40"/>
      <c r="P6445" s="40"/>
      <c r="Q6445" s="40"/>
      <c r="R6445" s="39"/>
      <c r="S6445" s="39"/>
      <c r="T6445" s="39"/>
      <c r="U6445" s="40"/>
      <c r="V6445" s="39"/>
      <c r="W6445" s="69"/>
      <c r="Y6445" t="s">
        <v>40</v>
      </c>
      <c r="AA6445">
        <v>1269</v>
      </c>
      <c r="AB6445" s="46" t="b">
        <v>0</v>
      </c>
      <c r="AD6445" s="8"/>
    </row>
    <row r="6446" ht="14.25" customHeight="1">
      <c r="A6446" s="38">
        <v>1287</v>
      </c>
      <c r="B6446" s="46" t="s">
        <v>53</v>
      </c>
      <c r="C6446" s="46" t="s">
        <v>45</v>
      </c>
      <c r="D6446" s="46" t="s">
        <v>6750</v>
      </c>
      <c r="E6446" s="46" t="s">
        <v>6751</v>
      </c>
      <c r="F6446" t="s">
        <v>48</v>
      </c>
      <c r="G6446" s="46" t="s">
        <v>49</v>
      </c>
      <c r="H6446">
        <v>0.001202264435</v>
      </c>
      <c r="I6446" t="s">
        <v>37</v>
      </c>
      <c r="L6446" t="s">
        <v>50</v>
      </c>
      <c r="M6446" t="s">
        <v>39</v>
      </c>
      <c r="N6446" s="40"/>
      <c r="O6446" s="40"/>
      <c r="P6446" s="40"/>
      <c r="Q6446" s="40"/>
      <c r="R6446" s="39"/>
      <c r="S6446" s="39"/>
      <c r="T6446" s="39"/>
      <c r="U6446" s="40"/>
      <c r="V6446" s="39"/>
      <c r="W6446" s="69"/>
      <c r="Y6446" t="s">
        <v>40</v>
      </c>
      <c r="AA6446">
        <v>28962</v>
      </c>
      <c r="AB6446" s="46" t="b">
        <v>0</v>
      </c>
      <c r="AD6446" s="8"/>
    </row>
    <row r="6447" ht="14.25" customHeight="1">
      <c r="A6447" s="38">
        <v>1287</v>
      </c>
      <c r="B6447" s="46" t="s">
        <v>53</v>
      </c>
      <c r="C6447" s="46" t="s">
        <v>45</v>
      </c>
      <c r="D6447" s="46" t="s">
        <v>6752</v>
      </c>
      <c r="E6447" s="46" t="s">
        <v>6753</v>
      </c>
      <c r="F6447" t="s">
        <v>48</v>
      </c>
      <c r="G6447" s="46" t="s">
        <v>49</v>
      </c>
      <c r="H6447">
        <v>0.011748975549</v>
      </c>
      <c r="I6447" t="s">
        <v>37</v>
      </c>
      <c r="L6447" t="s">
        <v>50</v>
      </c>
      <c r="M6447" t="s">
        <v>39</v>
      </c>
      <c r="N6447" s="40"/>
      <c r="O6447" s="40"/>
      <c r="P6447" s="40"/>
      <c r="Q6447" s="40"/>
      <c r="R6447" s="39"/>
      <c r="S6447" s="39"/>
      <c r="T6447" s="39"/>
      <c r="U6447" s="40"/>
      <c r="V6447" s="39"/>
      <c r="W6447" s="69"/>
      <c r="Y6447" t="s">
        <v>40</v>
      </c>
      <c r="AA6447">
        <v>86143</v>
      </c>
      <c r="AB6447" s="46" t="b">
        <v>0</v>
      </c>
      <c r="AD6447" s="8"/>
    </row>
    <row r="6448" ht="14.25" customHeight="1">
      <c r="A6448" s="38">
        <v>1049</v>
      </c>
      <c r="B6448" s="46" t="s">
        <v>922</v>
      </c>
      <c r="C6448" s="46" t="s">
        <v>923</v>
      </c>
      <c r="D6448" s="11" t="s">
        <v>6754</v>
      </c>
      <c r="E6448" s="46" t="s">
        <v>6755</v>
      </c>
      <c r="F6448" s="7" t="s">
        <v>924</v>
      </c>
      <c r="G6448" s="7" t="s">
        <v>925</v>
      </c>
      <c r="H6448">
        <v>0.08472274141406</v>
      </c>
      <c r="I6448" t="s">
        <v>37</v>
      </c>
      <c r="K6448" s="47" t="s">
        <v>43</v>
      </c>
      <c r="L6448" s="47" t="s">
        <v>926</v>
      </c>
      <c r="M6448" t="s">
        <v>39</v>
      </c>
      <c r="N6448" s="71"/>
      <c r="O6448" s="71"/>
      <c r="P6448" s="71"/>
      <c r="Q6448" s="71"/>
      <c r="R6448" s="29"/>
      <c r="S6448" s="29"/>
      <c r="T6448" s="29"/>
      <c r="U6448" s="71"/>
      <c r="V6448" s="29"/>
      <c r="W6448" s="60"/>
      <c r="Y6448" t="s">
        <v>40</v>
      </c>
      <c r="AA6448" s="21">
        <v>3513</v>
      </c>
      <c r="AB6448" t="b">
        <f>if((W6448=""),false,true)</f>
        <v>0</v>
      </c>
      <c r="AD6448" s="37"/>
    </row>
    <row r="6449" ht="14.25" customHeight="1">
      <c r="A6449" s="38">
        <v>1049</v>
      </c>
      <c r="B6449" s="46" t="s">
        <v>922</v>
      </c>
      <c r="C6449" s="46" t="s">
        <v>923</v>
      </c>
      <c r="D6449" s="11" t="s">
        <v>6754</v>
      </c>
      <c r="E6449" s="11" t="s">
        <v>6755</v>
      </c>
      <c r="F6449" s="7" t="s">
        <v>927</v>
      </c>
      <c r="G6449" s="7" t="s">
        <v>928</v>
      </c>
      <c r="H6449">
        <v>0.017741894808902</v>
      </c>
      <c r="I6449" t="s">
        <v>37</v>
      </c>
      <c r="K6449" s="47" t="s">
        <v>43</v>
      </c>
      <c r="L6449" s="47" t="s">
        <v>926</v>
      </c>
      <c r="M6449" t="s">
        <v>39</v>
      </c>
      <c r="N6449" s="71"/>
      <c r="O6449" s="71"/>
      <c r="P6449" s="71"/>
      <c r="Q6449" s="71"/>
      <c r="R6449" s="29"/>
      <c r="S6449" s="29"/>
      <c r="T6449" s="29"/>
      <c r="U6449" s="71"/>
      <c r="V6449" s="29"/>
      <c r="W6449" s="60"/>
      <c r="Y6449" t="s">
        <v>40</v>
      </c>
      <c r="AA6449">
        <v>3513</v>
      </c>
      <c r="AB6449" t="b">
        <f>if((W6449=""),false,true)</f>
        <v>0</v>
      </c>
      <c r="AD6449" s="37"/>
    </row>
    <row r="6450" ht="14.25" customHeight="1">
      <c r="A6450" s="38">
        <v>1049</v>
      </c>
      <c r="B6450" s="46" t="s">
        <v>922</v>
      </c>
      <c r="C6450" s="46" t="s">
        <v>923</v>
      </c>
      <c r="D6450" s="11" t="s">
        <v>6754</v>
      </c>
      <c r="E6450" s="11" t="s">
        <v>6755</v>
      </c>
      <c r="F6450" s="7" t="s">
        <v>929</v>
      </c>
      <c r="G6450" s="7" t="s">
        <v>928</v>
      </c>
      <c r="H6450">
        <v>0.10764652136298</v>
      </c>
      <c r="I6450" t="s">
        <v>37</v>
      </c>
      <c r="K6450" s="47" t="s">
        <v>43</v>
      </c>
      <c r="L6450" s="47" t="s">
        <v>926</v>
      </c>
      <c r="M6450" t="s">
        <v>39</v>
      </c>
      <c r="N6450" s="71"/>
      <c r="O6450" s="71"/>
      <c r="P6450" s="71"/>
      <c r="Q6450" s="71"/>
      <c r="R6450" s="29"/>
      <c r="S6450" s="29"/>
      <c r="T6450" s="29"/>
      <c r="U6450" s="71"/>
      <c r="V6450" s="29"/>
      <c r="W6450" s="60"/>
      <c r="Y6450" t="s">
        <v>40</v>
      </c>
      <c r="AA6450">
        <v>3513</v>
      </c>
      <c r="AB6450" t="b">
        <f>if((W6450=""),false,true)</f>
        <v>0</v>
      </c>
      <c r="AD6450" s="37"/>
    </row>
    <row r="6451" ht="14.25" customHeight="1">
      <c r="A6451" s="38">
        <v>1049</v>
      </c>
      <c r="B6451" s="46" t="s">
        <v>922</v>
      </c>
      <c r="C6451" s="46" t="s">
        <v>923</v>
      </c>
      <c r="D6451" s="11" t="s">
        <v>6754</v>
      </c>
      <c r="E6451" s="11" t="s">
        <v>6755</v>
      </c>
      <c r="F6451" s="7" t="s">
        <v>930</v>
      </c>
      <c r="G6451" s="7" t="s">
        <v>928</v>
      </c>
      <c r="H6451">
        <v>0.2182729911843</v>
      </c>
      <c r="I6451" t="s">
        <v>37</v>
      </c>
      <c r="K6451" s="47" t="s">
        <v>43</v>
      </c>
      <c r="L6451" s="47" t="s">
        <v>926</v>
      </c>
      <c r="M6451" t="s">
        <v>39</v>
      </c>
      <c r="N6451" s="71"/>
      <c r="O6451" s="71"/>
      <c r="P6451" s="71"/>
      <c r="Q6451" s="71"/>
      <c r="R6451" s="29"/>
      <c r="S6451" s="29"/>
      <c r="T6451" s="29"/>
      <c r="U6451" s="71"/>
      <c r="V6451" s="29"/>
      <c r="W6451" s="60"/>
      <c r="Y6451" t="s">
        <v>40</v>
      </c>
      <c r="AA6451">
        <v>3513</v>
      </c>
      <c r="AB6451" t="b">
        <f>if((W6451=""),false,true)</f>
        <v>0</v>
      </c>
      <c r="AD6451" s="37"/>
    </row>
    <row r="6452" ht="14.25" customHeight="1">
      <c r="A6452" s="38">
        <v>1049</v>
      </c>
      <c r="B6452" s="46" t="s">
        <v>922</v>
      </c>
      <c r="C6452" s="46" t="s">
        <v>923</v>
      </c>
      <c r="D6452" s="11" t="s">
        <v>6754</v>
      </c>
      <c r="E6452" s="11" t="s">
        <v>6755</v>
      </c>
      <c r="F6452" s="11" t="s">
        <v>48</v>
      </c>
      <c r="G6452" s="11" t="s">
        <v>49</v>
      </c>
      <c r="H6452">
        <v>0.001648162391526</v>
      </c>
      <c r="I6452" t="s">
        <v>37</v>
      </c>
      <c r="K6452" s="47" t="s">
        <v>43</v>
      </c>
      <c r="L6452" s="47" t="s">
        <v>926</v>
      </c>
      <c r="M6452" t="s">
        <v>39</v>
      </c>
      <c r="N6452" s="71"/>
      <c r="O6452" s="71"/>
      <c r="P6452" s="71"/>
      <c r="Q6452" s="71"/>
      <c r="R6452" s="29"/>
      <c r="S6452" s="29"/>
      <c r="T6452" s="29"/>
      <c r="U6452" s="71"/>
      <c r="V6452" s="29"/>
      <c r="W6452" s="60"/>
      <c r="Y6452" t="s">
        <v>40</v>
      </c>
      <c r="AA6452">
        <v>3513</v>
      </c>
      <c r="AB6452" t="b">
        <f>if((W6452=""),false,true)</f>
        <v>0</v>
      </c>
      <c r="AD6452" s="37"/>
    </row>
    <row r="6453" ht="14.25" customHeight="1">
      <c r="A6453" s="38">
        <v>1287</v>
      </c>
      <c r="B6453" s="46" t="s">
        <v>53</v>
      </c>
      <c r="C6453" s="46" t="s">
        <v>45</v>
      </c>
      <c r="D6453" s="11" t="s">
        <v>6754</v>
      </c>
      <c r="E6453" s="46" t="s">
        <v>6755</v>
      </c>
      <c r="F6453" t="s">
        <v>48</v>
      </c>
      <c r="G6453" s="46" t="s">
        <v>49</v>
      </c>
      <c r="H6453">
        <v>0.002398832919</v>
      </c>
      <c r="I6453" t="s">
        <v>37</v>
      </c>
      <c r="L6453" t="s">
        <v>50</v>
      </c>
      <c r="M6453" t="s">
        <v>39</v>
      </c>
      <c r="N6453" s="40"/>
      <c r="O6453" s="40"/>
      <c r="P6453" s="40"/>
      <c r="Q6453" s="40"/>
      <c r="R6453" s="39"/>
      <c r="S6453" s="39"/>
      <c r="T6453" s="39"/>
      <c r="U6453" s="40"/>
      <c r="V6453" s="39"/>
      <c r="W6453" s="69"/>
      <c r="Y6453" t="s">
        <v>40</v>
      </c>
      <c r="AA6453">
        <v>3513</v>
      </c>
      <c r="AB6453" s="46" t="b">
        <v>0</v>
      </c>
      <c r="AD6453" s="8"/>
    </row>
    <row r="6454" ht="14.25" customHeight="1">
      <c r="A6454" s="38">
        <v>1287</v>
      </c>
      <c r="B6454" s="46" t="s">
        <v>53</v>
      </c>
      <c r="C6454" s="46" t="s">
        <v>45</v>
      </c>
      <c r="D6454" s="46" t="s">
        <v>6756</v>
      </c>
      <c r="E6454" s="46" t="s">
        <v>6757</v>
      </c>
      <c r="F6454" t="s">
        <v>48</v>
      </c>
      <c r="G6454" s="46" t="s">
        <v>49</v>
      </c>
      <c r="H6454">
        <v>0.002344228815</v>
      </c>
      <c r="I6454" t="s">
        <v>37</v>
      </c>
      <c r="L6454" t="s">
        <v>50</v>
      </c>
      <c r="M6454" t="s">
        <v>39</v>
      </c>
      <c r="N6454" s="40"/>
      <c r="O6454" s="40"/>
      <c r="P6454" s="40"/>
      <c r="Q6454" s="40"/>
      <c r="R6454" s="39"/>
      <c r="S6454" s="39"/>
      <c r="T6454" s="39"/>
      <c r="U6454" s="40"/>
      <c r="V6454" s="39"/>
      <c r="W6454" s="69"/>
      <c r="Y6454" t="s">
        <v>40</v>
      </c>
      <c r="AA6454">
        <v>91899</v>
      </c>
      <c r="AB6454" s="46" t="b">
        <v>0</v>
      </c>
      <c r="AD6454" s="8"/>
    </row>
    <row r="6455" ht="14.25" customHeight="1">
      <c r="A6455" s="38">
        <v>1287</v>
      </c>
      <c r="B6455" s="46" t="s">
        <v>53</v>
      </c>
      <c r="C6455" s="46" t="s">
        <v>45</v>
      </c>
      <c r="D6455" s="46" t="s">
        <v>6758</v>
      </c>
      <c r="E6455" s="46" t="s">
        <v>6759</v>
      </c>
      <c r="F6455" t="s">
        <v>48</v>
      </c>
      <c r="G6455" s="46" t="s">
        <v>49</v>
      </c>
      <c r="H6455">
        <v>0.038904514499</v>
      </c>
      <c r="I6455" t="s">
        <v>37</v>
      </c>
      <c r="L6455" t="s">
        <v>50</v>
      </c>
      <c r="M6455" t="s">
        <v>39</v>
      </c>
      <c r="N6455" s="40"/>
      <c r="O6455" s="40"/>
      <c r="P6455" s="40"/>
      <c r="Q6455" s="40"/>
      <c r="R6455" s="39"/>
      <c r="S6455" s="39"/>
      <c r="T6455" s="39"/>
      <c r="U6455" s="40"/>
      <c r="V6455" s="39"/>
      <c r="W6455" s="69"/>
      <c r="Y6455" t="s">
        <v>40</v>
      </c>
      <c r="AA6455">
        <v>10181339</v>
      </c>
      <c r="AB6455" s="46" t="b">
        <v>0</v>
      </c>
      <c r="AD6455" s="8"/>
    </row>
    <row r="6456" ht="14.25" customHeight="1">
      <c r="A6456" s="38">
        <v>981</v>
      </c>
      <c r="B6456" s="44" t="s">
        <v>1926</v>
      </c>
      <c r="C6456" s="46" t="s">
        <v>1219</v>
      </c>
      <c r="D6456" s="46" t="s">
        <v>6760</v>
      </c>
      <c r="E6456" s="46" t="s">
        <v>6761</v>
      </c>
      <c r="F6456" s="41" t="s">
        <v>689</v>
      </c>
      <c r="G6456" s="41" t="s">
        <v>762</v>
      </c>
      <c r="H6456" s="65">
        <f>W6456</f>
        <v>0.0093</v>
      </c>
      <c r="I6456" t="s">
        <v>37</v>
      </c>
      <c r="K6456" s="47" t="s">
        <v>43</v>
      </c>
      <c r="L6456" s="47" t="str">
        <f>((I6456&amp;A6456)&amp;"-")&amp;B6456</f>
        <v>REF981-Li; J.; Masso; J.J.; and Guertin; J.A.; Prediction of drug solubility in an acrylate adhesive based on the drug-polymer interaction parameter and drug solubility in acetonitrile. Journal of Controlled Release; 2002. 83: 211-221</v>
      </c>
      <c r="M6456" t="s">
        <v>39</v>
      </c>
      <c r="N6456" s="71">
        <f>U6456*V6456</f>
        <v>0.427702682</v>
      </c>
      <c r="O6456" s="71">
        <v>100</v>
      </c>
      <c r="P6456" s="71">
        <v>0.786</v>
      </c>
      <c r="Q6456" s="71">
        <v>1.28</v>
      </c>
      <c r="R6456" s="29">
        <f>O6456/P6456</f>
        <v>127.226463104326</v>
      </c>
      <c r="S6456" s="29">
        <f>N6456/Q6456</f>
        <v>0.3341427203125</v>
      </c>
      <c r="T6456" s="29">
        <f>R6456+S6456</f>
        <v>127.560605824638</v>
      </c>
      <c r="U6456" s="71">
        <v>362.4599</v>
      </c>
      <c r="V6456" s="29">
        <v>0.00118</v>
      </c>
      <c r="W6456" s="60">
        <f>round((V6456/(T6456/1000)),4)</f>
        <v>0.0093</v>
      </c>
      <c r="Y6456" t="s">
        <v>40</v>
      </c>
      <c r="AA6456">
        <v>5551</v>
      </c>
      <c r="AB6456" t="b">
        <v>1</v>
      </c>
      <c r="AD6456" s="37"/>
    </row>
    <row r="6457" ht="14.25" customHeight="1">
      <c r="A6457" s="38">
        <v>1049</v>
      </c>
      <c r="B6457" s="46" t="s">
        <v>922</v>
      </c>
      <c r="C6457" s="46" t="s">
        <v>923</v>
      </c>
      <c r="D6457" s="11" t="s">
        <v>6760</v>
      </c>
      <c r="E6457" s="46" t="s">
        <v>6761</v>
      </c>
      <c r="F6457" s="7" t="s">
        <v>924</v>
      </c>
      <c r="G6457" s="7" t="s">
        <v>925</v>
      </c>
      <c r="H6457">
        <v>0.013963683610559</v>
      </c>
      <c r="I6457" t="s">
        <v>37</v>
      </c>
      <c r="K6457" s="47" t="s">
        <v>43</v>
      </c>
      <c r="L6457" s="47" t="s">
        <v>926</v>
      </c>
      <c r="M6457" t="s">
        <v>39</v>
      </c>
      <c r="N6457" s="71"/>
      <c r="O6457" s="71"/>
      <c r="P6457" s="71"/>
      <c r="Q6457" s="71"/>
      <c r="R6457" s="29"/>
      <c r="S6457" s="29"/>
      <c r="T6457" s="29"/>
      <c r="U6457" s="71"/>
      <c r="V6457" s="29"/>
      <c r="W6457" s="60"/>
      <c r="Y6457" t="s">
        <v>40</v>
      </c>
      <c r="AA6457" s="21">
        <v>5551</v>
      </c>
      <c r="AB6457" t="b">
        <f>if((W6457=""),false,true)</f>
        <v>0</v>
      </c>
      <c r="AD6457" s="37"/>
    </row>
    <row r="6458" ht="14.25" customHeight="1">
      <c r="A6458" s="38">
        <v>1049</v>
      </c>
      <c r="B6458" s="46" t="s">
        <v>922</v>
      </c>
      <c r="C6458" s="46" t="s">
        <v>923</v>
      </c>
      <c r="D6458" s="11" t="s">
        <v>6760</v>
      </c>
      <c r="E6458" s="11" t="s">
        <v>6761</v>
      </c>
      <c r="F6458" s="7" t="s">
        <v>927</v>
      </c>
      <c r="G6458" s="7" t="s">
        <v>928</v>
      </c>
      <c r="H6458">
        <v>0.002890679882365</v>
      </c>
      <c r="I6458" t="s">
        <v>37</v>
      </c>
      <c r="K6458" s="47" t="s">
        <v>43</v>
      </c>
      <c r="L6458" s="47" t="s">
        <v>926</v>
      </c>
      <c r="M6458" t="s">
        <v>39</v>
      </c>
      <c r="N6458" s="71"/>
      <c r="O6458" s="71"/>
      <c r="P6458" s="71"/>
      <c r="Q6458" s="71"/>
      <c r="R6458" s="29"/>
      <c r="S6458" s="29"/>
      <c r="T6458" s="29"/>
      <c r="U6458" s="71"/>
      <c r="V6458" s="29"/>
      <c r="W6458" s="60"/>
      <c r="Y6458" t="s">
        <v>40</v>
      </c>
      <c r="AA6458">
        <v>5551</v>
      </c>
      <c r="AB6458" t="b">
        <f>if((W6458=""),false,true)</f>
        <v>0</v>
      </c>
      <c r="AD6458" s="37"/>
    </row>
    <row r="6459" ht="14.25" customHeight="1">
      <c r="A6459" s="38">
        <v>1049</v>
      </c>
      <c r="B6459" s="46" t="s">
        <v>922</v>
      </c>
      <c r="C6459" s="46" t="s">
        <v>923</v>
      </c>
      <c r="D6459" s="11" t="s">
        <v>6760</v>
      </c>
      <c r="E6459" s="11" t="s">
        <v>6761</v>
      </c>
      <c r="F6459" s="7" t="s">
        <v>929</v>
      </c>
      <c r="G6459" s="7" t="s">
        <v>928</v>
      </c>
      <c r="H6459">
        <v>0.007362070974947</v>
      </c>
      <c r="I6459" t="s">
        <v>37</v>
      </c>
      <c r="K6459" s="47" t="s">
        <v>43</v>
      </c>
      <c r="L6459" s="47" t="s">
        <v>926</v>
      </c>
      <c r="M6459" t="s">
        <v>39</v>
      </c>
      <c r="N6459" s="71"/>
      <c r="O6459" s="71"/>
      <c r="P6459" s="71"/>
      <c r="Q6459" s="71"/>
      <c r="R6459" s="29"/>
      <c r="S6459" s="29"/>
      <c r="T6459" s="29"/>
      <c r="U6459" s="71"/>
      <c r="V6459" s="29"/>
      <c r="W6459" s="60"/>
      <c r="Y6459" t="s">
        <v>40</v>
      </c>
      <c r="AA6459">
        <v>5551</v>
      </c>
      <c r="AB6459" t="b">
        <f>if((W6459=""),false,true)</f>
        <v>0</v>
      </c>
      <c r="AD6459" s="37"/>
    </row>
    <row r="6460" ht="14.25" customHeight="1">
      <c r="A6460" s="38">
        <v>1049</v>
      </c>
      <c r="B6460" s="46" t="s">
        <v>922</v>
      </c>
      <c r="C6460" s="46" t="s">
        <v>923</v>
      </c>
      <c r="D6460" s="11" t="s">
        <v>6760</v>
      </c>
      <c r="E6460" s="11" t="s">
        <v>6761</v>
      </c>
      <c r="F6460" s="7" t="s">
        <v>930</v>
      </c>
      <c r="G6460" s="7" t="s">
        <v>928</v>
      </c>
      <c r="H6460">
        <v>0.034994516702836</v>
      </c>
      <c r="I6460" t="s">
        <v>37</v>
      </c>
      <c r="K6460" s="47" t="s">
        <v>43</v>
      </c>
      <c r="L6460" s="47" t="s">
        <v>926</v>
      </c>
      <c r="M6460" t="s">
        <v>39</v>
      </c>
      <c r="N6460" s="71"/>
      <c r="O6460" s="71"/>
      <c r="P6460" s="71"/>
      <c r="Q6460" s="71"/>
      <c r="R6460" s="29"/>
      <c r="S6460" s="29"/>
      <c r="T6460" s="29"/>
      <c r="U6460" s="71"/>
      <c r="V6460" s="29"/>
      <c r="W6460" s="60"/>
      <c r="Y6460" t="s">
        <v>40</v>
      </c>
      <c r="AA6460">
        <v>5551</v>
      </c>
      <c r="AB6460" t="b">
        <f>if((W6460=""),false,true)</f>
        <v>0</v>
      </c>
      <c r="AD6460" s="37"/>
    </row>
    <row r="6461" ht="14.25" customHeight="1">
      <c r="A6461" s="38">
        <v>1049</v>
      </c>
      <c r="B6461" s="46" t="s">
        <v>922</v>
      </c>
      <c r="C6461" s="46" t="s">
        <v>923</v>
      </c>
      <c r="D6461" s="11" t="s">
        <v>6760</v>
      </c>
      <c r="E6461" s="11" t="s">
        <v>6761</v>
      </c>
      <c r="F6461" s="11" t="s">
        <v>48</v>
      </c>
      <c r="G6461" s="11" t="s">
        <v>49</v>
      </c>
      <c r="H6461">
        <v>0.000931107875468</v>
      </c>
      <c r="I6461" t="s">
        <v>37</v>
      </c>
      <c r="K6461" s="47" t="s">
        <v>43</v>
      </c>
      <c r="L6461" s="47" t="s">
        <v>926</v>
      </c>
      <c r="M6461" t="s">
        <v>39</v>
      </c>
      <c r="N6461" s="71"/>
      <c r="O6461" s="71"/>
      <c r="P6461" s="71"/>
      <c r="Q6461" s="71"/>
      <c r="R6461" s="29"/>
      <c r="S6461" s="29"/>
      <c r="T6461" s="29"/>
      <c r="U6461" s="71"/>
      <c r="V6461" s="29"/>
      <c r="W6461" s="60"/>
      <c r="Y6461" t="s">
        <v>40</v>
      </c>
      <c r="AA6461">
        <v>5551</v>
      </c>
      <c r="AB6461" t="b">
        <f>if((W6461=""),false,true)</f>
        <v>0</v>
      </c>
      <c r="AD6461" s="37"/>
    </row>
    <row r="6462" ht="14.25" customHeight="1">
      <c r="A6462" s="38">
        <v>1078</v>
      </c>
      <c r="B6462" s="46" t="s">
        <v>6762</v>
      </c>
      <c r="C6462" s="46" t="s">
        <v>1115</v>
      </c>
      <c r="D6462" s="11" t="s">
        <v>6760</v>
      </c>
      <c r="E6462" s="11" t="s">
        <v>6761</v>
      </c>
      <c r="F6462" s="7" t="s">
        <v>429</v>
      </c>
      <c r="G6462" s="7" t="s">
        <v>590</v>
      </c>
      <c r="H6462">
        <v>0.04055</v>
      </c>
      <c r="I6462" t="s">
        <v>37</v>
      </c>
      <c r="K6462" s="47"/>
      <c r="L6462" s="47" t="s">
        <v>6763</v>
      </c>
      <c r="M6462" t="s">
        <v>39</v>
      </c>
      <c r="N6462" s="71"/>
      <c r="O6462" s="71"/>
      <c r="P6462" s="71"/>
      <c r="Q6462" s="71"/>
      <c r="R6462" s="29"/>
      <c r="S6462" s="29"/>
      <c r="T6462" s="29"/>
      <c r="U6462" s="71"/>
      <c r="V6462" s="29"/>
      <c r="W6462" s="60"/>
      <c r="Y6462" t="s">
        <v>40</v>
      </c>
      <c r="AA6462">
        <v>5551</v>
      </c>
      <c r="AB6462" t="b">
        <f>if((W6462=""),false,true)</f>
        <v>0</v>
      </c>
      <c r="AD6462" s="37"/>
    </row>
    <row r="6463" ht="14.25" customHeight="1">
      <c r="A6463" s="38">
        <v>1155</v>
      </c>
      <c r="B6463" s="46" t="s">
        <v>5288</v>
      </c>
      <c r="C6463" s="46" t="s">
        <v>2403</v>
      </c>
      <c r="D6463" s="11" t="s">
        <v>6760</v>
      </c>
      <c r="E6463" s="11" t="s">
        <v>6761</v>
      </c>
      <c r="F6463" s="7" t="s">
        <v>429</v>
      </c>
      <c r="G6463" s="7" t="s">
        <v>590</v>
      </c>
      <c r="H6463">
        <v>0.040552</v>
      </c>
      <c r="I6463" t="s">
        <v>37</v>
      </c>
      <c r="K6463" s="47" t="s">
        <v>43</v>
      </c>
      <c r="L6463" s="47" t="s">
        <v>5291</v>
      </c>
      <c r="M6463" t="s">
        <v>39</v>
      </c>
      <c r="N6463" s="71"/>
      <c r="O6463" s="71"/>
      <c r="P6463" s="71"/>
      <c r="Q6463" s="71"/>
      <c r="R6463" s="29"/>
      <c r="S6463" s="29"/>
      <c r="T6463" s="29"/>
      <c r="U6463" s="71"/>
      <c r="V6463" s="29"/>
      <c r="W6463" s="60"/>
      <c r="Y6463" t="s">
        <v>40</v>
      </c>
      <c r="AA6463">
        <v>5551</v>
      </c>
      <c r="AB6463" t="b">
        <f>if((W6463=""),false,true)</f>
        <v>0</v>
      </c>
      <c r="AD6463" s="37"/>
    </row>
    <row r="6464" ht="14.25" customHeight="1">
      <c r="A6464" s="38">
        <v>1155</v>
      </c>
      <c r="B6464" s="46" t="s">
        <v>5288</v>
      </c>
      <c r="C6464" s="46" t="s">
        <v>2403</v>
      </c>
      <c r="D6464" s="11" t="s">
        <v>6760</v>
      </c>
      <c r="E6464" s="11" t="s">
        <v>6761</v>
      </c>
      <c r="F6464" s="7" t="s">
        <v>2084</v>
      </c>
      <c r="G6464" s="7" t="s">
        <v>2085</v>
      </c>
      <c r="H6464">
        <v>0.001959</v>
      </c>
      <c r="I6464" t="s">
        <v>37</v>
      </c>
      <c r="K6464" s="47" t="s">
        <v>43</v>
      </c>
      <c r="L6464" s="47" t="s">
        <v>5291</v>
      </c>
      <c r="M6464" t="s">
        <v>39</v>
      </c>
      <c r="N6464" s="71"/>
      <c r="O6464" s="71"/>
      <c r="P6464" s="71"/>
      <c r="Q6464" s="71"/>
      <c r="R6464" s="29"/>
      <c r="S6464" s="29"/>
      <c r="T6464" s="29"/>
      <c r="U6464" s="71"/>
      <c r="V6464" s="29"/>
      <c r="W6464" s="60"/>
      <c r="Y6464" t="s">
        <v>40</v>
      </c>
      <c r="AA6464">
        <v>5551</v>
      </c>
      <c r="AB6464" t="b">
        <f>if((W6464=""),false,true)</f>
        <v>0</v>
      </c>
      <c r="AD6464" s="37"/>
    </row>
    <row r="6465" ht="14.25" customHeight="1">
      <c r="A6465" s="38">
        <v>1155</v>
      </c>
      <c r="B6465" s="46" t="s">
        <v>5288</v>
      </c>
      <c r="C6465" s="46" t="s">
        <v>2403</v>
      </c>
      <c r="D6465" s="11" t="s">
        <v>6760</v>
      </c>
      <c r="E6465" s="11" t="s">
        <v>6761</v>
      </c>
      <c r="F6465" s="7" t="s">
        <v>2087</v>
      </c>
      <c r="G6465" s="7" t="s">
        <v>2085</v>
      </c>
      <c r="H6465">
        <v>0.00309</v>
      </c>
      <c r="I6465" t="s">
        <v>37</v>
      </c>
      <c r="K6465" s="47" t="s">
        <v>43</v>
      </c>
      <c r="L6465" s="47" t="s">
        <v>5291</v>
      </c>
      <c r="M6465" t="s">
        <v>39</v>
      </c>
      <c r="N6465" s="71"/>
      <c r="O6465" s="71"/>
      <c r="P6465" s="71"/>
      <c r="Q6465" s="71"/>
      <c r="R6465" s="29"/>
      <c r="S6465" s="29"/>
      <c r="T6465" s="29"/>
      <c r="U6465" s="71"/>
      <c r="V6465" s="29"/>
      <c r="W6465" s="60"/>
      <c r="Y6465" t="s">
        <v>40</v>
      </c>
      <c r="AA6465">
        <v>5551</v>
      </c>
      <c r="AB6465" t="b">
        <f>if((W6465=""),false,true)</f>
        <v>0</v>
      </c>
      <c r="AD6465" s="37"/>
    </row>
    <row r="6466" ht="14.25" customHeight="1">
      <c r="A6466" s="38">
        <v>1155</v>
      </c>
      <c r="B6466" s="46" t="s">
        <v>5288</v>
      </c>
      <c r="C6466" s="46" t="s">
        <v>2403</v>
      </c>
      <c r="D6466" s="11" t="s">
        <v>6760</v>
      </c>
      <c r="E6466" s="11" t="s">
        <v>6761</v>
      </c>
      <c r="F6466" s="7" t="s">
        <v>2088</v>
      </c>
      <c r="G6466" s="7" t="s">
        <v>2085</v>
      </c>
      <c r="H6466">
        <v>0.0064</v>
      </c>
      <c r="I6466" t="s">
        <v>37</v>
      </c>
      <c r="K6466" s="47" t="s">
        <v>43</v>
      </c>
      <c r="L6466" s="47" t="s">
        <v>5291</v>
      </c>
      <c r="M6466" t="s">
        <v>39</v>
      </c>
      <c r="N6466" s="71"/>
      <c r="O6466" s="71"/>
      <c r="P6466" s="71"/>
      <c r="Q6466" s="71"/>
      <c r="R6466" s="29"/>
      <c r="S6466" s="29"/>
      <c r="T6466" s="29"/>
      <c r="U6466" s="71"/>
      <c r="V6466" s="29"/>
      <c r="W6466" s="60"/>
      <c r="Y6466" t="s">
        <v>40</v>
      </c>
      <c r="AA6466">
        <v>5551</v>
      </c>
      <c r="AB6466" t="b">
        <f>if((W6466=""),false,true)</f>
        <v>0</v>
      </c>
      <c r="AD6466" s="37"/>
    </row>
    <row r="6467" ht="14.25" customHeight="1">
      <c r="A6467" s="38">
        <v>1155</v>
      </c>
      <c r="B6467" s="46" t="s">
        <v>5288</v>
      </c>
      <c r="C6467" s="46" t="s">
        <v>2403</v>
      </c>
      <c r="D6467" s="11" t="s">
        <v>6760</v>
      </c>
      <c r="E6467" s="11" t="s">
        <v>6761</v>
      </c>
      <c r="F6467" s="7" t="s">
        <v>2089</v>
      </c>
      <c r="G6467" s="7" t="s">
        <v>2085</v>
      </c>
      <c r="H6467">
        <v>0.014897</v>
      </c>
      <c r="I6467" t="s">
        <v>37</v>
      </c>
      <c r="K6467" s="47" t="s">
        <v>43</v>
      </c>
      <c r="L6467" s="47" t="s">
        <v>5291</v>
      </c>
      <c r="M6467" t="s">
        <v>39</v>
      </c>
      <c r="N6467" s="71"/>
      <c r="O6467" s="71"/>
      <c r="P6467" s="71"/>
      <c r="Q6467" s="71"/>
      <c r="R6467" s="29"/>
      <c r="S6467" s="29"/>
      <c r="T6467" s="29"/>
      <c r="U6467" s="71"/>
      <c r="V6467" s="29"/>
      <c r="W6467" s="60"/>
      <c r="Y6467" t="s">
        <v>40</v>
      </c>
      <c r="AA6467">
        <v>5551</v>
      </c>
      <c r="AB6467" t="b">
        <f>if((W6467=""),false,true)</f>
        <v>0</v>
      </c>
      <c r="AD6467" s="37"/>
    </row>
    <row r="6468" ht="14.25" customHeight="1">
      <c r="A6468" s="38">
        <v>1155</v>
      </c>
      <c r="B6468" s="46" t="s">
        <v>5288</v>
      </c>
      <c r="C6468" s="46" t="s">
        <v>2403</v>
      </c>
      <c r="D6468" s="11" t="s">
        <v>6760</v>
      </c>
      <c r="E6468" s="11" t="s">
        <v>6761</v>
      </c>
      <c r="F6468" s="7" t="s">
        <v>2090</v>
      </c>
      <c r="G6468" s="7" t="s">
        <v>2085</v>
      </c>
      <c r="H6468">
        <v>0.022538</v>
      </c>
      <c r="I6468" t="s">
        <v>37</v>
      </c>
      <c r="K6468" s="47" t="s">
        <v>43</v>
      </c>
      <c r="L6468" s="47" t="s">
        <v>5291</v>
      </c>
      <c r="M6468" t="s">
        <v>39</v>
      </c>
      <c r="N6468" s="71"/>
      <c r="O6468" s="71"/>
      <c r="P6468" s="71"/>
      <c r="Q6468" s="71"/>
      <c r="R6468" s="29"/>
      <c r="S6468" s="29"/>
      <c r="T6468" s="29"/>
      <c r="U6468" s="71"/>
      <c r="V6468" s="29"/>
      <c r="W6468" s="60"/>
      <c r="Y6468" t="s">
        <v>40</v>
      </c>
      <c r="AA6468">
        <v>5551</v>
      </c>
      <c r="AB6468" t="b">
        <f>if((W6468=""),false,true)</f>
        <v>0</v>
      </c>
      <c r="AD6468" s="37"/>
    </row>
    <row r="6469" ht="14.25" customHeight="1">
      <c r="A6469" s="38">
        <v>1155</v>
      </c>
      <c r="B6469" s="46" t="s">
        <v>5288</v>
      </c>
      <c r="C6469" s="46" t="s">
        <v>2403</v>
      </c>
      <c r="D6469" s="11" t="s">
        <v>6760</v>
      </c>
      <c r="E6469" s="11" t="s">
        <v>6761</v>
      </c>
      <c r="F6469" s="7" t="s">
        <v>2091</v>
      </c>
      <c r="G6469" s="7" t="s">
        <v>2085</v>
      </c>
      <c r="H6469">
        <v>0.040552</v>
      </c>
      <c r="I6469" t="s">
        <v>37</v>
      </c>
      <c r="K6469" s="47" t="s">
        <v>43</v>
      </c>
      <c r="L6469" s="47" t="s">
        <v>5291</v>
      </c>
      <c r="M6469" t="s">
        <v>39</v>
      </c>
      <c r="N6469" s="71"/>
      <c r="O6469" s="71"/>
      <c r="P6469" s="71"/>
      <c r="Q6469" s="71"/>
      <c r="R6469" s="29"/>
      <c r="S6469" s="29"/>
      <c r="T6469" s="29"/>
      <c r="U6469" s="71"/>
      <c r="V6469" s="29"/>
      <c r="W6469" s="60"/>
      <c r="Y6469" t="s">
        <v>40</v>
      </c>
      <c r="AA6469">
        <v>5551</v>
      </c>
      <c r="AB6469" t="b">
        <f>if((W6469=""),false,true)</f>
        <v>0</v>
      </c>
      <c r="AD6469" s="37"/>
    </row>
    <row r="6470" ht="14.25" customHeight="1">
      <c r="A6470" s="38">
        <v>1155</v>
      </c>
      <c r="B6470" s="46" t="s">
        <v>5288</v>
      </c>
      <c r="C6470" s="46" t="s">
        <v>2403</v>
      </c>
      <c r="D6470" s="11" t="s">
        <v>6760</v>
      </c>
      <c r="E6470" s="11" t="s">
        <v>6761</v>
      </c>
      <c r="F6470" s="7" t="s">
        <v>2092</v>
      </c>
      <c r="G6470" s="7" t="s">
        <v>2085</v>
      </c>
      <c r="H6470">
        <v>0.062759</v>
      </c>
      <c r="I6470" t="s">
        <v>37</v>
      </c>
      <c r="K6470" s="47" t="s">
        <v>43</v>
      </c>
      <c r="L6470" s="47" t="s">
        <v>5291</v>
      </c>
      <c r="M6470" t="s">
        <v>39</v>
      </c>
      <c r="N6470" s="71"/>
      <c r="O6470" s="71"/>
      <c r="P6470" s="71"/>
      <c r="Q6470" s="71"/>
      <c r="R6470" s="29"/>
      <c r="S6470" s="29"/>
      <c r="T6470" s="29"/>
      <c r="U6470" s="71"/>
      <c r="V6470" s="29"/>
      <c r="W6470" s="60"/>
      <c r="Y6470" t="s">
        <v>40</v>
      </c>
      <c r="AA6470">
        <v>5551</v>
      </c>
      <c r="AB6470" t="b">
        <f>if((W6470=""),false,true)</f>
        <v>0</v>
      </c>
      <c r="AD6470" s="37"/>
    </row>
    <row r="6471" ht="14.25" customHeight="1">
      <c r="A6471" s="38">
        <v>1155</v>
      </c>
      <c r="B6471" s="46" t="s">
        <v>5288</v>
      </c>
      <c r="C6471" s="46" t="s">
        <v>2403</v>
      </c>
      <c r="D6471" s="11" t="s">
        <v>6760</v>
      </c>
      <c r="E6471" s="11" t="s">
        <v>6761</v>
      </c>
      <c r="F6471" s="7" t="s">
        <v>2093</v>
      </c>
      <c r="G6471" s="7" t="s">
        <v>2085</v>
      </c>
      <c r="H6471">
        <v>0.078345</v>
      </c>
      <c r="I6471" t="s">
        <v>37</v>
      </c>
      <c r="K6471" s="47" t="s">
        <v>43</v>
      </c>
      <c r="L6471" s="47" t="s">
        <v>5291</v>
      </c>
      <c r="M6471" t="s">
        <v>39</v>
      </c>
      <c r="N6471" s="71"/>
      <c r="O6471" s="71"/>
      <c r="P6471" s="71"/>
      <c r="Q6471" s="71"/>
      <c r="R6471" s="29"/>
      <c r="S6471" s="29"/>
      <c r="T6471" s="29"/>
      <c r="U6471" s="71"/>
      <c r="V6471" s="29"/>
      <c r="W6471" s="60"/>
      <c r="Y6471" t="s">
        <v>40</v>
      </c>
      <c r="AA6471">
        <v>5551</v>
      </c>
      <c r="AB6471" t="b">
        <f>if((W6471=""),false,true)</f>
        <v>0</v>
      </c>
      <c r="AD6471" s="37"/>
    </row>
    <row r="6472" ht="14.25" customHeight="1">
      <c r="A6472" s="38">
        <v>1155</v>
      </c>
      <c r="B6472" s="46" t="s">
        <v>5288</v>
      </c>
      <c r="C6472" s="46" t="s">
        <v>2403</v>
      </c>
      <c r="D6472" s="11" t="s">
        <v>6760</v>
      </c>
      <c r="E6472" s="11" t="s">
        <v>6761</v>
      </c>
      <c r="F6472" s="7" t="s">
        <v>2094</v>
      </c>
      <c r="G6472" s="7" t="s">
        <v>2085</v>
      </c>
      <c r="H6472">
        <v>0.064317</v>
      </c>
      <c r="I6472" t="s">
        <v>37</v>
      </c>
      <c r="K6472" s="47" t="s">
        <v>43</v>
      </c>
      <c r="L6472" s="47" t="s">
        <v>5291</v>
      </c>
      <c r="M6472" t="s">
        <v>39</v>
      </c>
      <c r="N6472" s="71"/>
      <c r="O6472" s="71"/>
      <c r="P6472" s="71"/>
      <c r="Q6472" s="71"/>
      <c r="R6472" s="29"/>
      <c r="S6472" s="29"/>
      <c r="T6472" s="29"/>
      <c r="U6472" s="71"/>
      <c r="V6472" s="29"/>
      <c r="W6472" s="60"/>
      <c r="Y6472" t="s">
        <v>40</v>
      </c>
      <c r="AA6472">
        <v>5551</v>
      </c>
      <c r="AB6472" t="b">
        <f>if((W6472=""),false,true)</f>
        <v>0</v>
      </c>
      <c r="AD6472" s="37"/>
    </row>
    <row r="6473" ht="14.25" customHeight="1">
      <c r="A6473" s="38">
        <v>1155</v>
      </c>
      <c r="B6473" s="46" t="s">
        <v>5288</v>
      </c>
      <c r="C6473" s="46" t="s">
        <v>2403</v>
      </c>
      <c r="D6473" s="11" t="s">
        <v>6760</v>
      </c>
      <c r="E6473" s="11" t="s">
        <v>6761</v>
      </c>
      <c r="F6473" s="7" t="s">
        <v>48</v>
      </c>
      <c r="G6473" s="7" t="s">
        <v>49</v>
      </c>
      <c r="H6473">
        <v>0.00086</v>
      </c>
      <c r="I6473" t="s">
        <v>37</v>
      </c>
      <c r="K6473" s="47" t="s">
        <v>43</v>
      </c>
      <c r="L6473" s="47" t="s">
        <v>5291</v>
      </c>
      <c r="M6473" t="s">
        <v>39</v>
      </c>
      <c r="N6473" s="71"/>
      <c r="O6473" s="71"/>
      <c r="P6473" s="71"/>
      <c r="Q6473" s="71"/>
      <c r="R6473" s="29"/>
      <c r="S6473" s="29"/>
      <c r="T6473" s="29"/>
      <c r="U6473" s="71"/>
      <c r="V6473" s="29"/>
      <c r="W6473" s="60"/>
      <c r="Y6473" t="s">
        <v>40</v>
      </c>
      <c r="AA6473">
        <v>5551</v>
      </c>
      <c r="AB6473" t="b">
        <f>if((W6473=""),false,true)</f>
        <v>0</v>
      </c>
      <c r="AD6473" s="37"/>
    </row>
    <row r="6474" ht="14.25" customHeight="1">
      <c r="A6474" s="38">
        <v>1283</v>
      </c>
      <c r="B6474" s="46" t="s">
        <v>31</v>
      </c>
      <c r="C6474" s="46" t="s">
        <v>32</v>
      </c>
      <c r="D6474" s="46" t="s">
        <v>6760</v>
      </c>
      <c r="E6474" s="46" t="s">
        <v>6761</v>
      </c>
      <c r="F6474" t="s">
        <v>35</v>
      </c>
      <c r="G6474" s="46" t="s">
        <v>36</v>
      </c>
      <c r="H6474">
        <v>0.0158489319</v>
      </c>
      <c r="I6474" t="s">
        <v>37</v>
      </c>
      <c r="L6474" t="s">
        <v>38</v>
      </c>
      <c r="M6474" t="s">
        <v>39</v>
      </c>
      <c r="N6474" s="40"/>
      <c r="O6474" s="40"/>
      <c r="P6474" s="40"/>
      <c r="Q6474" s="40"/>
      <c r="R6474" s="39"/>
      <c r="S6474" s="39"/>
      <c r="T6474" s="39"/>
      <c r="U6474" s="40"/>
      <c r="V6474" s="39"/>
      <c r="W6474" s="69"/>
      <c r="Y6474" t="s">
        <v>40</v>
      </c>
      <c r="AA6474">
        <v>5551</v>
      </c>
      <c r="AB6474" s="46" t="b">
        <f>if((W6474=""),false,true)</f>
        <v>0</v>
      </c>
      <c r="AD6474" s="8"/>
    </row>
    <row r="6475" ht="14.25" customHeight="1">
      <c r="A6475" s="38">
        <v>1287</v>
      </c>
      <c r="B6475" s="46" t="s">
        <v>44</v>
      </c>
      <c r="C6475" s="46" t="s">
        <v>45</v>
      </c>
      <c r="D6475" s="46" t="s">
        <v>6760</v>
      </c>
      <c r="E6475" s="46" t="s">
        <v>6761</v>
      </c>
      <c r="F6475" t="s">
        <v>48</v>
      </c>
      <c r="G6475" s="46" t="s">
        <v>49</v>
      </c>
      <c r="H6475">
        <v>0.000571478637</v>
      </c>
      <c r="I6475" t="s">
        <v>37</v>
      </c>
      <c r="L6475" t="s">
        <v>50</v>
      </c>
      <c r="M6475" t="s">
        <v>39</v>
      </c>
      <c r="N6475" s="40"/>
      <c r="O6475" s="40"/>
      <c r="P6475" s="40"/>
      <c r="Q6475" s="40"/>
      <c r="R6475" s="39"/>
      <c r="S6475" s="39"/>
      <c r="T6475" s="39"/>
      <c r="U6475" s="40"/>
      <c r="V6475" s="39"/>
      <c r="W6475" s="69"/>
      <c r="Y6475" t="s">
        <v>40</v>
      </c>
      <c r="AA6475">
        <v>5551</v>
      </c>
      <c r="AB6475" s="46" t="b">
        <v>0</v>
      </c>
      <c r="AD6475" s="8"/>
    </row>
    <row r="6476" ht="14.25" customHeight="1">
      <c r="A6476" s="38">
        <v>1287</v>
      </c>
      <c r="B6476" s="46" t="s">
        <v>53</v>
      </c>
      <c r="C6476" s="46" t="s">
        <v>45</v>
      </c>
      <c r="D6476" s="46" t="s">
        <v>6760</v>
      </c>
      <c r="E6476" s="46" t="s">
        <v>6761</v>
      </c>
      <c r="F6476" t="s">
        <v>48</v>
      </c>
      <c r="G6476" s="46" t="s">
        <v>49</v>
      </c>
      <c r="H6476">
        <v>0.001071519305</v>
      </c>
      <c r="I6476" t="s">
        <v>37</v>
      </c>
      <c r="L6476" t="s">
        <v>50</v>
      </c>
      <c r="M6476" t="s">
        <v>39</v>
      </c>
      <c r="N6476" s="40"/>
      <c r="O6476" s="40"/>
      <c r="P6476" s="40"/>
      <c r="Q6476" s="40"/>
      <c r="R6476" s="39"/>
      <c r="S6476" s="39"/>
      <c r="T6476" s="39"/>
      <c r="U6476" s="40"/>
      <c r="V6476" s="39"/>
      <c r="W6476" s="69"/>
      <c r="Y6476" t="s">
        <v>40</v>
      </c>
      <c r="AA6476">
        <v>5551</v>
      </c>
      <c r="AB6476" s="46" t="b">
        <v>0</v>
      </c>
      <c r="AD6476" s="8"/>
    </row>
    <row r="6477" ht="14.25" customHeight="1">
      <c r="A6477" s="38">
        <v>1287</v>
      </c>
      <c r="B6477" s="46" t="s">
        <v>174</v>
      </c>
      <c r="C6477" s="46" t="s">
        <v>45</v>
      </c>
      <c r="D6477" s="46" t="s">
        <v>6760</v>
      </c>
      <c r="E6477" s="46" t="s">
        <v>6761</v>
      </c>
      <c r="F6477" t="s">
        <v>48</v>
      </c>
      <c r="G6477" s="46" t="s">
        <v>49</v>
      </c>
      <c r="H6477">
        <v>0.000812830516</v>
      </c>
      <c r="I6477" t="s">
        <v>37</v>
      </c>
      <c r="L6477" t="s">
        <v>50</v>
      </c>
      <c r="M6477" t="s">
        <v>39</v>
      </c>
      <c r="N6477" s="40"/>
      <c r="O6477" s="40"/>
      <c r="P6477" s="40"/>
      <c r="Q6477" s="40"/>
      <c r="R6477" s="39"/>
      <c r="S6477" s="39"/>
      <c r="T6477" s="39"/>
      <c r="U6477" s="40"/>
      <c r="V6477" s="39"/>
      <c r="W6477" s="69"/>
      <c r="Y6477" t="s">
        <v>40</v>
      </c>
      <c r="AA6477">
        <v>5551</v>
      </c>
      <c r="AB6477" s="46" t="b">
        <v>0</v>
      </c>
      <c r="AD6477" s="8"/>
    </row>
    <row r="6478" ht="14.25" customHeight="1">
      <c r="A6478" s="38">
        <v>1287</v>
      </c>
      <c r="B6478" s="46" t="s">
        <v>247</v>
      </c>
      <c r="C6478" s="46" t="s">
        <v>45</v>
      </c>
      <c r="D6478" s="46" t="s">
        <v>6760</v>
      </c>
      <c r="E6478" s="46" t="s">
        <v>6761</v>
      </c>
      <c r="F6478" t="s">
        <v>48</v>
      </c>
      <c r="G6478" s="46" t="s">
        <v>49</v>
      </c>
      <c r="H6478">
        <v>0.000899290488</v>
      </c>
      <c r="I6478" t="s">
        <v>37</v>
      </c>
      <c r="L6478" t="s">
        <v>50</v>
      </c>
      <c r="M6478" t="s">
        <v>39</v>
      </c>
      <c r="N6478" s="40"/>
      <c r="O6478" s="40"/>
      <c r="P6478" s="40"/>
      <c r="Q6478" s="40"/>
      <c r="R6478" s="39"/>
      <c r="S6478" s="39"/>
      <c r="T6478" s="39"/>
      <c r="U6478" s="40"/>
      <c r="V6478" s="39"/>
      <c r="W6478" s="69"/>
      <c r="Y6478" t="s">
        <v>40</v>
      </c>
      <c r="AA6478">
        <v>5551</v>
      </c>
      <c r="AB6478" s="46" t="b">
        <v>0</v>
      </c>
      <c r="AD6478" s="8"/>
    </row>
    <row r="6479" ht="14.25" customHeight="1">
      <c r="A6479" s="38">
        <v>1308</v>
      </c>
      <c r="B6479" s="46" t="s">
        <v>41</v>
      </c>
      <c r="C6479" s="46" t="s">
        <v>42</v>
      </c>
      <c r="D6479" s="46" t="s">
        <v>6760</v>
      </c>
      <c r="E6479" s="46" t="s">
        <v>6764</v>
      </c>
      <c r="F6479" t="s">
        <v>35</v>
      </c>
      <c r="G6479" s="12" t="s">
        <v>36</v>
      </c>
      <c r="H6479">
        <v>0.015848931924611</v>
      </c>
      <c r="I6479" t="s">
        <v>37</v>
      </c>
      <c r="K6479" s="47" t="s">
        <v>43</v>
      </c>
      <c r="L6479" s="47" t="str">
        <f>((I6479&amp;A6479)&amp;"-")&amp;B6479</f>
        <v>REF1308-Abraham M.H. and Acree Jr. W.E. The solubility of liquid and solid compounds in dry octan-1-ol. Chemosphere (2013)</v>
      </c>
      <c r="M6479" t="s">
        <v>39</v>
      </c>
      <c r="N6479" s="71"/>
      <c r="O6479" s="71"/>
      <c r="P6479" s="71"/>
      <c r="Q6479" s="71"/>
      <c r="R6479" s="29"/>
      <c r="S6479" s="29"/>
      <c r="T6479" s="29"/>
      <c r="U6479" s="71"/>
      <c r="V6479" s="29"/>
      <c r="W6479" s="60"/>
      <c r="Y6479" t="s">
        <v>40</v>
      </c>
      <c r="AA6479">
        <v>5551</v>
      </c>
      <c r="AB6479" t="b">
        <f>if((W6479=""),false,true)</f>
        <v>0</v>
      </c>
      <c r="AD6479" s="37"/>
    </row>
    <row r="6480" ht="14.25" customHeight="1">
      <c r="A6480" s="38">
        <v>1287</v>
      </c>
      <c r="B6480" s="46" t="s">
        <v>53</v>
      </c>
      <c r="C6480" s="46" t="s">
        <v>45</v>
      </c>
      <c r="D6480" s="46" t="s">
        <v>6765</v>
      </c>
      <c r="E6480" s="46" t="s">
        <v>6766</v>
      </c>
      <c r="F6480" t="s">
        <v>48</v>
      </c>
      <c r="G6480" s="46" t="s">
        <v>49</v>
      </c>
      <c r="H6480">
        <v>0.000050118723</v>
      </c>
      <c r="I6480" t="s">
        <v>37</v>
      </c>
      <c r="L6480" t="s">
        <v>50</v>
      </c>
      <c r="M6480" t="s">
        <v>39</v>
      </c>
      <c r="N6480" s="40"/>
      <c r="O6480" s="40"/>
      <c r="P6480" s="40"/>
      <c r="Q6480" s="40"/>
      <c r="R6480" s="39"/>
      <c r="S6480" s="39"/>
      <c r="T6480" s="39"/>
      <c r="U6480" s="40"/>
      <c r="V6480" s="39"/>
      <c r="W6480" s="69"/>
      <c r="Y6480" t="s">
        <v>40</v>
      </c>
      <c r="AA6480">
        <v>3515</v>
      </c>
      <c r="AB6480" s="46" t="b">
        <v>0</v>
      </c>
      <c r="AD6480" s="8"/>
    </row>
    <row r="6481" ht="14.25" customHeight="1">
      <c r="A6481" s="38">
        <v>1268</v>
      </c>
      <c r="B6481" s="46" t="s">
        <v>3548</v>
      </c>
      <c r="C6481" s="46" t="s">
        <v>3549</v>
      </c>
      <c r="D6481" s="46" t="s">
        <v>6767</v>
      </c>
      <c r="E6481" s="46" t="s">
        <v>6768</v>
      </c>
      <c r="F6481" s="7" t="s">
        <v>1281</v>
      </c>
      <c r="G6481" s="7" t="s">
        <v>2411</v>
      </c>
      <c r="H6481">
        <v>0.452723888606085</v>
      </c>
      <c r="I6481" t="s">
        <v>37</v>
      </c>
      <c r="K6481" t="s">
        <v>43</v>
      </c>
      <c r="L6481" t="s">
        <v>3553</v>
      </c>
      <c r="M6481" t="s">
        <v>39</v>
      </c>
      <c r="N6481" s="40"/>
      <c r="O6481" s="40"/>
      <c r="P6481" s="40"/>
      <c r="Q6481" s="40"/>
      <c r="R6481" s="39"/>
      <c r="S6481" s="39"/>
      <c r="T6481" s="39"/>
      <c r="U6481" s="40"/>
      <c r="V6481" s="39"/>
      <c r="W6481" s="69"/>
      <c r="Y6481" t="s">
        <v>40</v>
      </c>
      <c r="AA6481">
        <v>5542</v>
      </c>
      <c r="AB6481" s="46" t="b">
        <f>if((W6481=""),false,true)</f>
        <v>0</v>
      </c>
      <c r="AD6481" s="8"/>
    </row>
    <row r="6482" ht="14.25" customHeight="1">
      <c r="A6482" s="38">
        <v>1287</v>
      </c>
      <c r="B6482" s="46" t="s">
        <v>53</v>
      </c>
      <c r="C6482" s="46" t="s">
        <v>45</v>
      </c>
      <c r="D6482" s="46" t="s">
        <v>6767</v>
      </c>
      <c r="E6482" s="46" t="s">
        <v>6769</v>
      </c>
      <c r="F6482" t="s">
        <v>48</v>
      </c>
      <c r="G6482" s="46" t="s">
        <v>49</v>
      </c>
      <c r="H6482">
        <v>0.0001</v>
      </c>
      <c r="I6482" t="s">
        <v>37</v>
      </c>
      <c r="L6482" t="s">
        <v>50</v>
      </c>
      <c r="M6482" t="s">
        <v>39</v>
      </c>
      <c r="N6482" s="40"/>
      <c r="O6482" s="40"/>
      <c r="P6482" s="40"/>
      <c r="Q6482" s="40"/>
      <c r="R6482" s="39"/>
      <c r="S6482" s="39"/>
      <c r="T6482" s="39"/>
      <c r="U6482" s="40"/>
      <c r="V6482" s="39"/>
      <c r="W6482" s="69"/>
      <c r="Y6482" t="s">
        <v>40</v>
      </c>
      <c r="AA6482">
        <v>2760</v>
      </c>
      <c r="AB6482" s="46" t="b">
        <v>0</v>
      </c>
      <c r="AD6482" s="8"/>
    </row>
    <row r="6483" ht="14.25" customHeight="1">
      <c r="A6483" s="38">
        <v>1287</v>
      </c>
      <c r="B6483" s="46" t="s">
        <v>53</v>
      </c>
      <c r="C6483" s="46" t="s">
        <v>45</v>
      </c>
      <c r="D6483" s="46" t="s">
        <v>6770</v>
      </c>
      <c r="E6483" s="46" t="s">
        <v>6771</v>
      </c>
      <c r="F6483" t="s">
        <v>48</v>
      </c>
      <c r="G6483" s="46" t="s">
        <v>49</v>
      </c>
      <c r="H6483">
        <v>0.000003090295</v>
      </c>
      <c r="I6483" t="s">
        <v>37</v>
      </c>
      <c r="L6483" t="s">
        <v>50</v>
      </c>
      <c r="M6483" t="s">
        <v>39</v>
      </c>
      <c r="N6483" s="40"/>
      <c r="O6483" s="40"/>
      <c r="P6483" s="40"/>
      <c r="Q6483" s="40"/>
      <c r="R6483" s="39"/>
      <c r="S6483" s="39"/>
      <c r="T6483" s="39"/>
      <c r="U6483" s="40"/>
      <c r="V6483" s="39"/>
      <c r="W6483" s="69"/>
      <c r="Y6483" t="s">
        <v>40</v>
      </c>
      <c r="AA6483">
        <v>10073</v>
      </c>
      <c r="AB6483" s="46" t="b">
        <v>0</v>
      </c>
      <c r="AD6483" s="8"/>
    </row>
    <row r="6484" ht="14.25" customHeight="1">
      <c r="A6484" s="38">
        <v>1049</v>
      </c>
      <c r="B6484" s="46" t="s">
        <v>922</v>
      </c>
      <c r="C6484" s="46" t="s">
        <v>923</v>
      </c>
      <c r="D6484" s="11" t="s">
        <v>6772</v>
      </c>
      <c r="E6484" s="46" t="s">
        <v>6773</v>
      </c>
      <c r="F6484" s="7" t="s">
        <v>924</v>
      </c>
      <c r="G6484" s="7" t="s">
        <v>925</v>
      </c>
      <c r="H6484">
        <v>0.033113112148259</v>
      </c>
      <c r="I6484" t="s">
        <v>37</v>
      </c>
      <c r="K6484" s="47" t="s">
        <v>43</v>
      </c>
      <c r="L6484" s="47" t="s">
        <v>926</v>
      </c>
      <c r="M6484" t="s">
        <v>39</v>
      </c>
      <c r="N6484" s="71"/>
      <c r="O6484" s="71"/>
      <c r="P6484" s="71"/>
      <c r="Q6484" s="71"/>
      <c r="R6484" s="29"/>
      <c r="S6484" s="29"/>
      <c r="T6484" s="29"/>
      <c r="U6484" s="71"/>
      <c r="V6484" s="29"/>
      <c r="W6484" s="60"/>
      <c r="Y6484" t="s">
        <v>40</v>
      </c>
      <c r="AA6484" s="21">
        <v>3521</v>
      </c>
      <c r="AB6484" t="b">
        <f>if((W6484=""),false,true)</f>
        <v>0</v>
      </c>
      <c r="AD6484" s="37"/>
    </row>
    <row r="6485" ht="14.25" customHeight="1">
      <c r="A6485" s="38">
        <v>1049</v>
      </c>
      <c r="B6485" s="46" t="s">
        <v>922</v>
      </c>
      <c r="C6485" s="46" t="s">
        <v>923</v>
      </c>
      <c r="D6485" s="11" t="s">
        <v>6772</v>
      </c>
      <c r="E6485" s="11" t="s">
        <v>6773</v>
      </c>
      <c r="F6485" s="7" t="s">
        <v>927</v>
      </c>
      <c r="G6485" s="7" t="s">
        <v>928</v>
      </c>
      <c r="H6485">
        <v>0.006561452663029</v>
      </c>
      <c r="I6485" t="s">
        <v>37</v>
      </c>
      <c r="K6485" s="47" t="s">
        <v>43</v>
      </c>
      <c r="L6485" s="47" t="s">
        <v>926</v>
      </c>
      <c r="M6485" t="s">
        <v>39</v>
      </c>
      <c r="N6485" s="71"/>
      <c r="O6485" s="71"/>
      <c r="P6485" s="71"/>
      <c r="Q6485" s="71"/>
      <c r="R6485" s="29"/>
      <c r="S6485" s="29"/>
      <c r="T6485" s="29"/>
      <c r="U6485" s="71"/>
      <c r="V6485" s="29"/>
      <c r="W6485" s="60"/>
      <c r="Y6485" t="s">
        <v>40</v>
      </c>
      <c r="AA6485">
        <v>3521</v>
      </c>
      <c r="AB6485" t="b">
        <f>if((W6485=""),false,true)</f>
        <v>0</v>
      </c>
      <c r="AD6485" s="37"/>
    </row>
    <row r="6486" ht="14.25" customHeight="1">
      <c r="A6486" s="38">
        <v>1049</v>
      </c>
      <c r="B6486" s="46" t="s">
        <v>922</v>
      </c>
      <c r="C6486" s="46" t="s">
        <v>923</v>
      </c>
      <c r="D6486" s="11" t="s">
        <v>6772</v>
      </c>
      <c r="E6486" s="11" t="s">
        <v>6773</v>
      </c>
      <c r="F6486" s="7" t="s">
        <v>929</v>
      </c>
      <c r="G6486" s="7" t="s">
        <v>928</v>
      </c>
      <c r="H6486">
        <v>0.043451022417157</v>
      </c>
      <c r="I6486" t="s">
        <v>37</v>
      </c>
      <c r="K6486" s="47" t="s">
        <v>43</v>
      </c>
      <c r="L6486" s="47" t="s">
        <v>926</v>
      </c>
      <c r="M6486" t="s">
        <v>39</v>
      </c>
      <c r="N6486" s="71"/>
      <c r="O6486" s="71"/>
      <c r="P6486" s="71"/>
      <c r="Q6486" s="71"/>
      <c r="R6486" s="29"/>
      <c r="S6486" s="29"/>
      <c r="T6486" s="29"/>
      <c r="U6486" s="71"/>
      <c r="V6486" s="29"/>
      <c r="W6486" s="60"/>
      <c r="Y6486" t="s">
        <v>40</v>
      </c>
      <c r="AA6486">
        <v>3521</v>
      </c>
      <c r="AB6486" t="b">
        <f>if((W6486=""),false,true)</f>
        <v>0</v>
      </c>
      <c r="AD6486" s="37"/>
    </row>
    <row r="6487" ht="14.25" customHeight="1">
      <c r="A6487" s="38">
        <v>1049</v>
      </c>
      <c r="B6487" s="46" t="s">
        <v>922</v>
      </c>
      <c r="C6487" s="46" t="s">
        <v>923</v>
      </c>
      <c r="D6487" s="11" t="s">
        <v>6772</v>
      </c>
      <c r="E6487" s="11" t="s">
        <v>6773</v>
      </c>
      <c r="F6487" s="7" t="s">
        <v>930</v>
      </c>
      <c r="G6487" s="7" t="s">
        <v>928</v>
      </c>
      <c r="H6487">
        <v>0.046665938031429</v>
      </c>
      <c r="I6487" t="s">
        <v>37</v>
      </c>
      <c r="K6487" s="47" t="s">
        <v>43</v>
      </c>
      <c r="L6487" s="47" t="s">
        <v>926</v>
      </c>
      <c r="M6487" t="s">
        <v>39</v>
      </c>
      <c r="N6487" s="71"/>
      <c r="O6487" s="71"/>
      <c r="P6487" s="71"/>
      <c r="Q6487" s="71"/>
      <c r="R6487" s="29"/>
      <c r="S6487" s="29"/>
      <c r="T6487" s="29"/>
      <c r="U6487" s="71"/>
      <c r="V6487" s="29"/>
      <c r="W6487" s="60"/>
      <c r="Y6487" t="s">
        <v>40</v>
      </c>
      <c r="AA6487">
        <v>3521</v>
      </c>
      <c r="AB6487" t="b">
        <f>if((W6487=""),false,true)</f>
        <v>0</v>
      </c>
      <c r="AD6487" s="37"/>
    </row>
    <row r="6488" ht="14.25" customHeight="1">
      <c r="A6488" s="38">
        <v>1049</v>
      </c>
      <c r="B6488" s="46" t="s">
        <v>922</v>
      </c>
      <c r="C6488" s="46" t="s">
        <v>923</v>
      </c>
      <c r="D6488" s="11" t="s">
        <v>6772</v>
      </c>
      <c r="E6488" s="11" t="s">
        <v>6773</v>
      </c>
      <c r="F6488" s="11" t="s">
        <v>48</v>
      </c>
      <c r="G6488" s="11" t="s">
        <v>49</v>
      </c>
      <c r="H6488">
        <v>0.00082035154433</v>
      </c>
      <c r="I6488" t="s">
        <v>37</v>
      </c>
      <c r="K6488" s="47" t="s">
        <v>43</v>
      </c>
      <c r="L6488" s="47" t="s">
        <v>926</v>
      </c>
      <c r="M6488" t="s">
        <v>39</v>
      </c>
      <c r="N6488" s="71"/>
      <c r="O6488" s="71"/>
      <c r="P6488" s="71"/>
      <c r="Q6488" s="71"/>
      <c r="R6488" s="29"/>
      <c r="S6488" s="29"/>
      <c r="T6488" s="29"/>
      <c r="U6488" s="71"/>
      <c r="V6488" s="29"/>
      <c r="W6488" s="60"/>
      <c r="Y6488" t="s">
        <v>40</v>
      </c>
      <c r="AA6488">
        <v>3521</v>
      </c>
      <c r="AB6488" t="b">
        <f>if((W6488=""),false,true)</f>
        <v>0</v>
      </c>
      <c r="AD6488" s="37"/>
    </row>
    <row r="6489" ht="14.25" customHeight="1">
      <c r="A6489" s="38">
        <v>1287</v>
      </c>
      <c r="B6489" s="46" t="s">
        <v>653</v>
      </c>
      <c r="C6489" s="46" t="s">
        <v>45</v>
      </c>
      <c r="D6489" s="46" t="s">
        <v>6772</v>
      </c>
      <c r="E6489" s="46" t="s">
        <v>6773</v>
      </c>
      <c r="F6489" t="s">
        <v>48</v>
      </c>
      <c r="G6489" s="46" t="s">
        <v>49</v>
      </c>
      <c r="H6489">
        <v>0.001080189621</v>
      </c>
      <c r="I6489" t="s">
        <v>37</v>
      </c>
      <c r="L6489" t="s">
        <v>50</v>
      </c>
      <c r="M6489" t="s">
        <v>39</v>
      </c>
      <c r="N6489" s="40"/>
      <c r="O6489" s="40"/>
      <c r="P6489" s="40"/>
      <c r="Q6489" s="40"/>
      <c r="R6489" s="39"/>
      <c r="S6489" s="39"/>
      <c r="T6489" s="39"/>
      <c r="U6489" s="40"/>
      <c r="V6489" s="39"/>
      <c r="W6489" s="69"/>
      <c r="Y6489" t="s">
        <v>40</v>
      </c>
      <c r="AA6489">
        <v>3521</v>
      </c>
      <c r="AB6489" s="46" t="b">
        <v>0</v>
      </c>
      <c r="AD6489" s="8"/>
    </row>
    <row r="6490" ht="14.25" customHeight="1">
      <c r="A6490" s="38">
        <v>966</v>
      </c>
      <c r="B6490" s="46" t="s">
        <v>1353</v>
      </c>
      <c r="C6490" s="46" t="s">
        <v>1219</v>
      </c>
      <c r="D6490" s="46" t="s">
        <v>6774</v>
      </c>
      <c r="E6490" s="46" t="s">
        <v>6775</v>
      </c>
      <c r="F6490" s="41" t="s">
        <v>434</v>
      </c>
      <c r="G6490" s="5" t="s">
        <v>593</v>
      </c>
      <c r="H6490" s="65">
        <v>2.741</v>
      </c>
      <c r="I6490" t="s">
        <v>1356</v>
      </c>
      <c r="K6490" s="46" t="s">
        <v>2035</v>
      </c>
      <c r="L6490" s="46" t="s">
        <v>1358</v>
      </c>
      <c r="M6490" t="s">
        <v>39</v>
      </c>
      <c r="N6490" s="40">
        <f>U6490*V6490</f>
        <v>16.0183804961432</v>
      </c>
      <c r="O6490" s="56">
        <v>32.042</v>
      </c>
      <c r="P6490" s="56">
        <v>0.791</v>
      </c>
      <c r="Q6490" s="56">
        <v>1.275</v>
      </c>
      <c r="R6490" s="39">
        <f>O6490/P6490</f>
        <v>40.5082174462705</v>
      </c>
      <c r="S6490" s="39">
        <f>N6490/Q6490</f>
        <v>12.5634356832496</v>
      </c>
      <c r="T6490" s="39">
        <f>R6490+S6490</f>
        <v>53.0716531295201</v>
      </c>
      <c r="U6490" s="40">
        <v>110.1106</v>
      </c>
      <c r="V6490" s="39">
        <v>0.145475372</v>
      </c>
      <c r="W6490" s="69">
        <f>round(((1000*V6490)/T6490),3)</f>
        <v>2.741</v>
      </c>
      <c r="Y6490" t="s">
        <v>40</v>
      </c>
      <c r="AA6490">
        <v>764</v>
      </c>
      <c r="AB6490" t="b">
        <v>1</v>
      </c>
      <c r="AD6490" s="8"/>
    </row>
    <row r="6491" ht="14.25" customHeight="1">
      <c r="A6491" s="38">
        <v>1054</v>
      </c>
      <c r="B6491" s="46" t="s">
        <v>6776</v>
      </c>
      <c r="C6491" s="46" t="s">
        <v>1115</v>
      </c>
      <c r="D6491" s="11" t="s">
        <v>6774</v>
      </c>
      <c r="E6491" s="11" t="s">
        <v>6777</v>
      </c>
      <c r="F6491" s="7" t="s">
        <v>584</v>
      </c>
      <c r="G6491" s="7" t="s">
        <v>988</v>
      </c>
      <c r="H6491">
        <v>2.0889906163632</v>
      </c>
      <c r="I6491" t="s">
        <v>37</v>
      </c>
      <c r="K6491" s="47"/>
      <c r="L6491" s="47" t="s">
        <v>6778</v>
      </c>
      <c r="M6491" t="s">
        <v>39</v>
      </c>
      <c r="N6491" s="71"/>
      <c r="O6491" s="71"/>
      <c r="P6491" s="71"/>
      <c r="Q6491" s="71"/>
      <c r="R6491" s="29"/>
      <c r="S6491" s="29"/>
      <c r="T6491" s="29"/>
      <c r="U6491" s="71"/>
      <c r="V6491" s="29"/>
      <c r="W6491" s="60"/>
      <c r="Y6491" t="s">
        <v>40</v>
      </c>
      <c r="AA6491">
        <v>764</v>
      </c>
      <c r="AB6491" t="b">
        <f>if((W6491=""),false,true)</f>
        <v>0</v>
      </c>
      <c r="AD6491" s="37"/>
    </row>
    <row r="6492" ht="14.25" customHeight="1">
      <c r="A6492" s="38">
        <v>1054</v>
      </c>
      <c r="B6492" s="46" t="s">
        <v>6776</v>
      </c>
      <c r="C6492" s="46" t="s">
        <v>1115</v>
      </c>
      <c r="D6492" s="11" t="s">
        <v>6774</v>
      </c>
      <c r="E6492" s="11" t="s">
        <v>6777</v>
      </c>
      <c r="F6492" s="7" t="s">
        <v>588</v>
      </c>
      <c r="G6492" s="7" t="s">
        <v>989</v>
      </c>
      <c r="H6492">
        <v>0.93764936320803</v>
      </c>
      <c r="I6492" t="s">
        <v>37</v>
      </c>
      <c r="K6492" s="47"/>
      <c r="L6492" s="47" t="s">
        <v>6778</v>
      </c>
      <c r="M6492" t="s">
        <v>39</v>
      </c>
      <c r="N6492" s="71"/>
      <c r="O6492" s="71"/>
      <c r="P6492" s="71"/>
      <c r="Q6492" s="71"/>
      <c r="R6492" s="29"/>
      <c r="S6492" s="29"/>
      <c r="T6492" s="29"/>
      <c r="U6492" s="71"/>
      <c r="V6492" s="29"/>
      <c r="W6492" s="60"/>
      <c r="Y6492" t="s">
        <v>40</v>
      </c>
      <c r="AA6492">
        <v>764</v>
      </c>
      <c r="AB6492" t="b">
        <f>if((W6492=""),false,true)</f>
        <v>0</v>
      </c>
      <c r="AD6492" s="37"/>
    </row>
    <row r="6493" ht="14.25" customHeight="1">
      <c r="A6493" s="38">
        <v>1054</v>
      </c>
      <c r="B6493" s="46" t="s">
        <v>6776</v>
      </c>
      <c r="C6493" s="46" t="s">
        <v>1115</v>
      </c>
      <c r="D6493" s="11" t="s">
        <v>6774</v>
      </c>
      <c r="E6493" s="11" t="s">
        <v>6777</v>
      </c>
      <c r="F6493" s="7" t="s">
        <v>429</v>
      </c>
      <c r="G6493" s="7" t="s">
        <v>590</v>
      </c>
      <c r="H6493">
        <v>2.9739256575097</v>
      </c>
      <c r="I6493" t="s">
        <v>37</v>
      </c>
      <c r="K6493" s="47"/>
      <c r="L6493" s="47" t="s">
        <v>6778</v>
      </c>
      <c r="M6493" t="s">
        <v>39</v>
      </c>
      <c r="N6493" s="71"/>
      <c r="O6493" s="71"/>
      <c r="P6493" s="71"/>
      <c r="Q6493" s="71"/>
      <c r="R6493" s="29"/>
      <c r="S6493" s="29"/>
      <c r="T6493" s="29"/>
      <c r="U6493" s="71"/>
      <c r="V6493" s="29"/>
      <c r="W6493" s="60"/>
      <c r="Y6493" t="s">
        <v>40</v>
      </c>
      <c r="AA6493">
        <v>764</v>
      </c>
      <c r="AB6493" t="b">
        <f>if((W6493=""),false,true)</f>
        <v>0</v>
      </c>
      <c r="AD6493" s="37"/>
    </row>
    <row r="6494" ht="14.25" customHeight="1">
      <c r="A6494" s="38">
        <v>1054</v>
      </c>
      <c r="B6494" s="46" t="s">
        <v>6776</v>
      </c>
      <c r="C6494" s="46" t="s">
        <v>1115</v>
      </c>
      <c r="D6494" s="11" t="s">
        <v>6774</v>
      </c>
      <c r="E6494" s="11" t="s">
        <v>6777</v>
      </c>
      <c r="F6494" s="7" t="s">
        <v>591</v>
      </c>
      <c r="G6494" s="7" t="s">
        <v>592</v>
      </c>
      <c r="H6494">
        <v>1.0333357907865</v>
      </c>
      <c r="I6494" t="s">
        <v>37</v>
      </c>
      <c r="K6494" s="47"/>
      <c r="L6494" s="47" t="s">
        <v>6778</v>
      </c>
      <c r="M6494" t="s">
        <v>39</v>
      </c>
      <c r="N6494" s="71"/>
      <c r="O6494" s="71"/>
      <c r="P6494" s="71"/>
      <c r="Q6494" s="71"/>
      <c r="R6494" s="29"/>
      <c r="S6494" s="29"/>
      <c r="T6494" s="29"/>
      <c r="U6494" s="71"/>
      <c r="V6494" s="29"/>
      <c r="W6494" s="60"/>
      <c r="Y6494" t="s">
        <v>40</v>
      </c>
      <c r="AA6494">
        <v>764</v>
      </c>
      <c r="AB6494" t="b">
        <f>if((W6494=""),false,true)</f>
        <v>0</v>
      </c>
      <c r="AD6494" s="37"/>
    </row>
    <row r="6495" ht="14.25" customHeight="1">
      <c r="A6495" s="38">
        <v>1054</v>
      </c>
      <c r="B6495" s="46" t="s">
        <v>6776</v>
      </c>
      <c r="C6495" s="46" t="s">
        <v>1115</v>
      </c>
      <c r="D6495" s="11" t="s">
        <v>6774</v>
      </c>
      <c r="E6495" s="11" t="s">
        <v>6777</v>
      </c>
      <c r="F6495" s="7" t="s">
        <v>434</v>
      </c>
      <c r="G6495" s="7" t="s">
        <v>593</v>
      </c>
      <c r="H6495">
        <v>2.5582105788584</v>
      </c>
      <c r="I6495" t="s">
        <v>37</v>
      </c>
      <c r="K6495" s="47"/>
      <c r="L6495" s="47" t="s">
        <v>6778</v>
      </c>
      <c r="M6495" t="s">
        <v>39</v>
      </c>
      <c r="N6495" s="71"/>
      <c r="O6495" s="71"/>
      <c r="P6495" s="71"/>
      <c r="Q6495" s="71"/>
      <c r="R6495" s="29"/>
      <c r="S6495" s="29"/>
      <c r="T6495" s="29"/>
      <c r="U6495" s="71"/>
      <c r="V6495" s="29"/>
      <c r="W6495" s="60"/>
      <c r="Y6495" t="s">
        <v>40</v>
      </c>
      <c r="AA6495">
        <v>764</v>
      </c>
      <c r="AB6495" t="b">
        <f>if((W6495=""),false,true)</f>
        <v>0</v>
      </c>
      <c r="AD6495" s="37"/>
    </row>
    <row r="6496" ht="14.25" customHeight="1">
      <c r="A6496" s="38">
        <v>1287</v>
      </c>
      <c r="B6496" s="46" t="s">
        <v>53</v>
      </c>
      <c r="C6496" s="46" t="s">
        <v>45</v>
      </c>
      <c r="D6496" s="46" t="s">
        <v>6779</v>
      </c>
      <c r="E6496" s="46" t="s">
        <v>6780</v>
      </c>
      <c r="F6496" t="s">
        <v>48</v>
      </c>
      <c r="G6496" s="46" t="s">
        <v>49</v>
      </c>
      <c r="H6496">
        <v>0.602559586074</v>
      </c>
      <c r="I6496" t="s">
        <v>37</v>
      </c>
      <c r="L6496" t="s">
        <v>50</v>
      </c>
      <c r="M6496" t="s">
        <v>39</v>
      </c>
      <c r="N6496" s="40"/>
      <c r="O6496" s="40"/>
      <c r="P6496" s="40"/>
      <c r="Q6496" s="40"/>
      <c r="R6496" s="39"/>
      <c r="S6496" s="39"/>
      <c r="T6496" s="39"/>
      <c r="U6496" s="40"/>
      <c r="V6496" s="39"/>
      <c r="W6496" s="69"/>
      <c r="Y6496" t="s">
        <v>40</v>
      </c>
      <c r="AA6496">
        <v>5644</v>
      </c>
      <c r="AB6496" s="46" t="b">
        <v>0</v>
      </c>
      <c r="AD6496" s="8"/>
    </row>
    <row r="6497" ht="14.25" customHeight="1">
      <c r="A6497" s="38">
        <v>1287</v>
      </c>
      <c r="B6497" s="46" t="s">
        <v>44</v>
      </c>
      <c r="C6497" s="46" t="s">
        <v>45</v>
      </c>
      <c r="D6497" s="46" t="s">
        <v>6779</v>
      </c>
      <c r="E6497" s="46" t="s">
        <v>6781</v>
      </c>
      <c r="F6497" t="s">
        <v>48</v>
      </c>
      <c r="G6497" s="46" t="s">
        <v>49</v>
      </c>
      <c r="H6497">
        <v>0.349945167028</v>
      </c>
      <c r="I6497" t="s">
        <v>37</v>
      </c>
      <c r="L6497" t="s">
        <v>50</v>
      </c>
      <c r="M6497" t="s">
        <v>39</v>
      </c>
      <c r="N6497" s="40"/>
      <c r="O6497" s="40"/>
      <c r="P6497" s="40"/>
      <c r="Q6497" s="40"/>
      <c r="R6497" s="39"/>
      <c r="S6497" s="39"/>
      <c r="T6497" s="39"/>
      <c r="U6497" s="40"/>
      <c r="V6497" s="39"/>
      <c r="W6497" s="69"/>
      <c r="Y6497" t="s">
        <v>40</v>
      </c>
      <c r="AA6497">
        <v>5644</v>
      </c>
      <c r="AB6497" s="46" t="b">
        <v>0</v>
      </c>
      <c r="AD6497" s="8"/>
    </row>
    <row r="6498" ht="14.25" customHeight="1">
      <c r="A6498" s="38">
        <v>1287</v>
      </c>
      <c r="B6498" s="46" t="s">
        <v>53</v>
      </c>
      <c r="C6498" s="46" t="s">
        <v>45</v>
      </c>
      <c r="D6498" s="46" t="s">
        <v>6782</v>
      </c>
      <c r="E6498" s="46" t="s">
        <v>6783</v>
      </c>
      <c r="F6498" t="s">
        <v>48</v>
      </c>
      <c r="G6498" s="46" t="s">
        <v>49</v>
      </c>
      <c r="H6498">
        <v>0.000257039578</v>
      </c>
      <c r="I6498" t="s">
        <v>37</v>
      </c>
      <c r="L6498" t="s">
        <v>50</v>
      </c>
      <c r="M6498" t="s">
        <v>39</v>
      </c>
      <c r="N6498" s="40"/>
      <c r="O6498" s="40"/>
      <c r="P6498" s="40"/>
      <c r="Q6498" s="40"/>
      <c r="R6498" s="39"/>
      <c r="S6498" s="39"/>
      <c r="T6498" s="39"/>
      <c r="U6498" s="40"/>
      <c r="V6498" s="39"/>
      <c r="W6498" s="69"/>
      <c r="Y6498" t="s">
        <v>40</v>
      </c>
      <c r="AA6498">
        <v>214241</v>
      </c>
      <c r="AB6498" s="46" t="b">
        <v>0</v>
      </c>
      <c r="AD6498" s="8"/>
    </row>
    <row r="6499" ht="14.25" customHeight="1">
      <c r="A6499" s="38">
        <v>1268</v>
      </c>
      <c r="B6499" s="46" t="s">
        <v>3548</v>
      </c>
      <c r="C6499" s="46" t="s">
        <v>3549</v>
      </c>
      <c r="D6499" s="46" t="s">
        <v>6784</v>
      </c>
      <c r="E6499" s="46" t="s">
        <v>6785</v>
      </c>
      <c r="F6499" s="7" t="s">
        <v>1281</v>
      </c>
      <c r="G6499" s="7" t="s">
        <v>2411</v>
      </c>
      <c r="H6499">
        <v>0.224145797833818</v>
      </c>
      <c r="I6499" t="s">
        <v>37</v>
      </c>
      <c r="K6499" t="s">
        <v>43</v>
      </c>
      <c r="L6499" t="s">
        <v>3553</v>
      </c>
      <c r="M6499" t="s">
        <v>39</v>
      </c>
      <c r="N6499" s="40"/>
      <c r="O6499" s="40"/>
      <c r="P6499" s="40"/>
      <c r="Q6499" s="40"/>
      <c r="R6499" s="39"/>
      <c r="S6499" s="39"/>
      <c r="T6499" s="39"/>
      <c r="U6499" s="40"/>
      <c r="V6499" s="39"/>
      <c r="W6499" s="69"/>
      <c r="Y6499" t="s">
        <v>40</v>
      </c>
      <c r="AA6499">
        <v>148552</v>
      </c>
      <c r="AB6499" s="46" t="b">
        <f>if((W6499=""),false,true)</f>
        <v>0</v>
      </c>
      <c r="AD6499" s="8"/>
    </row>
    <row r="6500" ht="14.25" customHeight="1">
      <c r="A6500" s="38">
        <v>1287</v>
      </c>
      <c r="B6500" s="46" t="s">
        <v>53</v>
      </c>
      <c r="C6500" s="46" t="s">
        <v>45</v>
      </c>
      <c r="D6500" s="46" t="s">
        <v>6786</v>
      </c>
      <c r="E6500" s="46" t="s">
        <v>6787</v>
      </c>
      <c r="F6500" t="s">
        <v>48</v>
      </c>
      <c r="G6500" s="46" t="s">
        <v>49</v>
      </c>
      <c r="H6500">
        <v>13.182567385564</v>
      </c>
      <c r="I6500" t="s">
        <v>37</v>
      </c>
      <c r="L6500" t="s">
        <v>50</v>
      </c>
      <c r="M6500" t="s">
        <v>39</v>
      </c>
      <c r="N6500" s="40"/>
      <c r="O6500" s="40"/>
      <c r="P6500" s="40"/>
      <c r="Q6500" s="40"/>
      <c r="R6500" s="39"/>
      <c r="S6500" s="39"/>
      <c r="T6500" s="39"/>
      <c r="U6500" s="40"/>
      <c r="V6500" s="39"/>
      <c r="W6500" s="69"/>
      <c r="Y6500" t="s">
        <v>40</v>
      </c>
      <c r="AA6500">
        <v>3530</v>
      </c>
      <c r="AB6500" s="46" t="b">
        <v>0</v>
      </c>
      <c r="AD6500" s="8"/>
    </row>
    <row r="6501" ht="14.25" customHeight="1">
      <c r="A6501" s="38">
        <v>1287</v>
      </c>
      <c r="B6501" s="46" t="s">
        <v>247</v>
      </c>
      <c r="C6501" s="46" t="s">
        <v>45</v>
      </c>
      <c r="D6501" s="46" t="s">
        <v>6788</v>
      </c>
      <c r="E6501" s="46" t="s">
        <v>6789</v>
      </c>
      <c r="F6501" t="s">
        <v>48</v>
      </c>
      <c r="G6501" s="46" t="s">
        <v>49</v>
      </c>
      <c r="H6501">
        <v>0.000044998703</v>
      </c>
      <c r="I6501" t="s">
        <v>37</v>
      </c>
      <c r="L6501" t="s">
        <v>50</v>
      </c>
      <c r="M6501" t="s">
        <v>39</v>
      </c>
      <c r="N6501" s="40"/>
      <c r="O6501" s="40"/>
      <c r="P6501" s="40"/>
      <c r="Q6501" s="40"/>
      <c r="R6501" s="39"/>
      <c r="S6501" s="39"/>
      <c r="T6501" s="39"/>
      <c r="U6501" s="40"/>
      <c r="V6501" s="39"/>
      <c r="W6501" s="69"/>
      <c r="Y6501" t="s">
        <v>40</v>
      </c>
      <c r="AA6501">
        <v>83777</v>
      </c>
      <c r="AB6501" s="46" t="b">
        <v>0</v>
      </c>
      <c r="AD6501" s="8"/>
    </row>
    <row r="6502" ht="14.25" customHeight="1">
      <c r="A6502" s="38">
        <v>1287</v>
      </c>
      <c r="B6502" s="46" t="s">
        <v>53</v>
      </c>
      <c r="C6502" s="46" t="s">
        <v>45</v>
      </c>
      <c r="D6502" s="46" t="s">
        <v>6788</v>
      </c>
      <c r="E6502" s="46" t="s">
        <v>6790</v>
      </c>
      <c r="F6502" t="s">
        <v>48</v>
      </c>
      <c r="G6502" s="46" t="s">
        <v>49</v>
      </c>
      <c r="H6502">
        <v>0.000044668359</v>
      </c>
      <c r="I6502" t="s">
        <v>37</v>
      </c>
      <c r="L6502" t="s">
        <v>50</v>
      </c>
      <c r="M6502" t="s">
        <v>39</v>
      </c>
      <c r="N6502" s="40"/>
      <c r="O6502" s="40"/>
      <c r="P6502" s="40"/>
      <c r="Q6502" s="40"/>
      <c r="R6502" s="39"/>
      <c r="S6502" s="39"/>
      <c r="T6502" s="39"/>
      <c r="U6502" s="40"/>
      <c r="V6502" s="39"/>
      <c r="W6502" s="69"/>
      <c r="Y6502" t="s">
        <v>40</v>
      </c>
      <c r="AA6502">
        <v>433794</v>
      </c>
      <c r="AB6502" s="46" t="b">
        <v>0</v>
      </c>
      <c r="AD6502" s="8"/>
    </row>
    <row r="6503" ht="14.25" customHeight="1">
      <c r="A6503" s="38">
        <v>1287</v>
      </c>
      <c r="B6503" s="46" t="s">
        <v>53</v>
      </c>
      <c r="C6503" s="46" t="s">
        <v>45</v>
      </c>
      <c r="D6503" s="46" t="s">
        <v>6788</v>
      </c>
      <c r="E6503" s="46" t="s">
        <v>6791</v>
      </c>
      <c r="F6503" t="s">
        <v>48</v>
      </c>
      <c r="G6503" s="46" t="s">
        <v>49</v>
      </c>
      <c r="H6503">
        <v>0.000044668359</v>
      </c>
      <c r="I6503" t="s">
        <v>37</v>
      </c>
      <c r="L6503" s="46" t="str">
        <f>((I6503&amp;A6503)&amp;"-")&amp;B6503</f>
        <v>REF1287-Wang 99 - S1</v>
      </c>
      <c r="M6503" t="s">
        <v>39</v>
      </c>
      <c r="N6503" s="40"/>
      <c r="O6503" s="40"/>
      <c r="P6503" s="40"/>
      <c r="Q6503" s="40"/>
      <c r="R6503" s="39"/>
      <c r="S6503" s="39"/>
      <c r="T6503" s="39"/>
      <c r="U6503" s="40"/>
      <c r="V6503" s="39"/>
      <c r="W6503" s="69"/>
      <c r="Y6503" t="s">
        <v>40</v>
      </c>
      <c r="AA6503">
        <v>21235692</v>
      </c>
      <c r="AB6503" s="46" t="b">
        <v>0</v>
      </c>
      <c r="AD6503" s="8"/>
    </row>
    <row r="6504" ht="14.25" customHeight="1">
      <c r="A6504" s="38">
        <v>1287</v>
      </c>
      <c r="B6504" s="46" t="s">
        <v>44</v>
      </c>
      <c r="C6504" s="46" t="s">
        <v>45</v>
      </c>
      <c r="D6504" s="46" t="s">
        <v>6792</v>
      </c>
      <c r="E6504" s="46" t="s">
        <v>6793</v>
      </c>
      <c r="F6504" t="s">
        <v>48</v>
      </c>
      <c r="G6504" s="46" t="s">
        <v>49</v>
      </c>
      <c r="H6504">
        <v>0.000015631476</v>
      </c>
      <c r="I6504" t="s">
        <v>37</v>
      </c>
      <c r="L6504" t="s">
        <v>50</v>
      </c>
      <c r="M6504" t="s">
        <v>39</v>
      </c>
      <c r="N6504" s="40"/>
      <c r="O6504" s="40"/>
      <c r="P6504" s="40"/>
      <c r="Q6504" s="40"/>
      <c r="R6504" s="39"/>
      <c r="S6504" s="39"/>
      <c r="T6504" s="39"/>
      <c r="U6504" s="40"/>
      <c r="V6504" s="39"/>
      <c r="W6504" s="69"/>
      <c r="Y6504" t="s">
        <v>40</v>
      </c>
      <c r="AA6504">
        <v>4446908</v>
      </c>
      <c r="AB6504" s="46" t="b">
        <v>0</v>
      </c>
      <c r="AD6504" s="8"/>
    </row>
    <row r="6505" ht="14.25" customHeight="1">
      <c r="A6505" s="38">
        <v>1287</v>
      </c>
      <c r="B6505" s="46" t="s">
        <v>53</v>
      </c>
      <c r="C6505" s="46" t="s">
        <v>45</v>
      </c>
      <c r="D6505" s="46" t="s">
        <v>6792</v>
      </c>
      <c r="E6505" s="46" t="s">
        <v>6793</v>
      </c>
      <c r="F6505" t="s">
        <v>48</v>
      </c>
      <c r="G6505" s="46" t="s">
        <v>49</v>
      </c>
      <c r="H6505">
        <v>0.000229086765</v>
      </c>
      <c r="I6505" t="s">
        <v>37</v>
      </c>
      <c r="L6505" t="s">
        <v>50</v>
      </c>
      <c r="M6505" t="s">
        <v>39</v>
      </c>
      <c r="N6505" s="40"/>
      <c r="O6505" s="40"/>
      <c r="P6505" s="40"/>
      <c r="Q6505" s="40"/>
      <c r="R6505" s="39"/>
      <c r="S6505" s="39"/>
      <c r="T6505" s="39"/>
      <c r="U6505" s="40"/>
      <c r="V6505" s="39"/>
      <c r="W6505" s="69"/>
      <c r="Y6505" t="s">
        <v>40</v>
      </c>
      <c r="AA6505">
        <v>4446908</v>
      </c>
      <c r="AB6505" s="46" t="b">
        <v>0</v>
      </c>
      <c r="AD6505" s="8"/>
    </row>
    <row r="6506" ht="14.25" customHeight="1">
      <c r="A6506" s="38">
        <v>1287</v>
      </c>
      <c r="B6506" s="46" t="s">
        <v>247</v>
      </c>
      <c r="C6506" s="46" t="s">
        <v>45</v>
      </c>
      <c r="D6506" s="46" t="s">
        <v>6792</v>
      </c>
      <c r="E6506" s="46" t="s">
        <v>6794</v>
      </c>
      <c r="F6506" t="s">
        <v>48</v>
      </c>
      <c r="G6506" s="46" t="s">
        <v>49</v>
      </c>
      <c r="H6506">
        <v>0.000015000302</v>
      </c>
      <c r="I6506" t="s">
        <v>37</v>
      </c>
      <c r="L6506" t="s">
        <v>50</v>
      </c>
      <c r="M6506" t="s">
        <v>39</v>
      </c>
      <c r="N6506" s="40"/>
      <c r="O6506" s="40"/>
      <c r="P6506" s="40"/>
      <c r="Q6506" s="40"/>
      <c r="R6506" s="39"/>
      <c r="S6506" s="39"/>
      <c r="T6506" s="39"/>
      <c r="U6506" s="40"/>
      <c r="V6506" s="39"/>
      <c r="W6506" s="69"/>
      <c r="Y6506" t="s">
        <v>40</v>
      </c>
      <c r="AA6506">
        <v>8139282</v>
      </c>
      <c r="AB6506" s="46" t="b">
        <v>0</v>
      </c>
      <c r="AD6506" s="8"/>
    </row>
    <row r="6507" ht="14.25" customHeight="1">
      <c r="A6507" s="38">
        <v>1287</v>
      </c>
      <c r="B6507" s="46" t="s">
        <v>44</v>
      </c>
      <c r="C6507" s="46" t="s">
        <v>45</v>
      </c>
      <c r="D6507" s="46" t="s">
        <v>6795</v>
      </c>
      <c r="E6507" s="46" t="s">
        <v>6793</v>
      </c>
      <c r="F6507" t="s">
        <v>48</v>
      </c>
      <c r="G6507" s="46" t="s">
        <v>49</v>
      </c>
      <c r="H6507">
        <v>0.00001503142</v>
      </c>
      <c r="I6507" t="s">
        <v>37</v>
      </c>
      <c r="L6507" t="s">
        <v>50</v>
      </c>
      <c r="M6507" t="s">
        <v>39</v>
      </c>
      <c r="N6507" s="40"/>
      <c r="O6507" s="40"/>
      <c r="P6507" s="40"/>
      <c r="Q6507" s="40"/>
      <c r="R6507" s="39"/>
      <c r="S6507" s="39"/>
      <c r="T6507" s="39"/>
      <c r="U6507" s="40"/>
      <c r="V6507" s="39"/>
      <c r="W6507" s="69"/>
      <c r="Y6507" t="s">
        <v>40</v>
      </c>
      <c r="AA6507">
        <v>4446908</v>
      </c>
      <c r="AB6507" s="46" t="b">
        <v>0</v>
      </c>
      <c r="AD6507" s="8"/>
    </row>
    <row r="6508" ht="14.25" customHeight="1">
      <c r="A6508" s="38">
        <v>1287</v>
      </c>
      <c r="B6508" s="46" t="s">
        <v>53</v>
      </c>
      <c r="C6508" s="46" t="s">
        <v>45</v>
      </c>
      <c r="D6508" s="46" t="s">
        <v>6795</v>
      </c>
      <c r="E6508" s="46" t="s">
        <v>6793</v>
      </c>
      <c r="F6508" t="s">
        <v>48</v>
      </c>
      <c r="G6508" s="46" t="s">
        <v>49</v>
      </c>
      <c r="H6508">
        <v>0.000151356125</v>
      </c>
      <c r="I6508" t="s">
        <v>37</v>
      </c>
      <c r="L6508" t="s">
        <v>50</v>
      </c>
      <c r="M6508" t="s">
        <v>39</v>
      </c>
      <c r="N6508" s="40"/>
      <c r="O6508" s="40"/>
      <c r="P6508" s="40"/>
      <c r="Q6508" s="40"/>
      <c r="R6508" s="39"/>
      <c r="S6508" s="39"/>
      <c r="T6508" s="39"/>
      <c r="U6508" s="40"/>
      <c r="V6508" s="39"/>
      <c r="W6508" s="69"/>
      <c r="Y6508" t="s">
        <v>40</v>
      </c>
      <c r="AA6508">
        <v>4446908</v>
      </c>
      <c r="AB6508" s="46" t="b">
        <v>0</v>
      </c>
      <c r="AD6508" s="8"/>
    </row>
    <row r="6509" ht="14.25" customHeight="1">
      <c r="A6509" s="38">
        <v>1049</v>
      </c>
      <c r="B6509" s="46" t="s">
        <v>922</v>
      </c>
      <c r="C6509" s="46" t="s">
        <v>923</v>
      </c>
      <c r="D6509" s="11" t="s">
        <v>6796</v>
      </c>
      <c r="E6509" s="11" t="s">
        <v>6797</v>
      </c>
      <c r="F6509" s="7" t="s">
        <v>927</v>
      </c>
      <c r="G6509" s="7" t="s">
        <v>928</v>
      </c>
      <c r="H6509">
        <v>0.043954161543782</v>
      </c>
      <c r="I6509" t="s">
        <v>37</v>
      </c>
      <c r="K6509" s="47" t="s">
        <v>43</v>
      </c>
      <c r="L6509" s="47" t="s">
        <v>926</v>
      </c>
      <c r="M6509" t="s">
        <v>39</v>
      </c>
      <c r="N6509" s="71"/>
      <c r="O6509" s="71"/>
      <c r="P6509" s="71"/>
      <c r="Q6509" s="71"/>
      <c r="R6509" s="29"/>
      <c r="S6509" s="29"/>
      <c r="T6509" s="29"/>
      <c r="U6509" s="71"/>
      <c r="V6509" s="29"/>
      <c r="W6509" s="60"/>
      <c r="Y6509" t="s">
        <v>40</v>
      </c>
      <c r="AA6509">
        <v>58240</v>
      </c>
      <c r="AB6509" t="b">
        <f>if((W6509=""),false,true)</f>
        <v>0</v>
      </c>
      <c r="AD6509" s="37"/>
    </row>
    <row r="6510" ht="14.25" customHeight="1">
      <c r="A6510" s="38">
        <v>1049</v>
      </c>
      <c r="B6510" s="46" t="s">
        <v>922</v>
      </c>
      <c r="C6510" s="46" t="s">
        <v>923</v>
      </c>
      <c r="D6510" s="11" t="s">
        <v>6796</v>
      </c>
      <c r="E6510" s="11" t="s">
        <v>6797</v>
      </c>
      <c r="F6510" s="7" t="s">
        <v>929</v>
      </c>
      <c r="G6510" s="7" t="s">
        <v>928</v>
      </c>
      <c r="H6510">
        <v>0.048305880203977</v>
      </c>
      <c r="I6510" t="s">
        <v>37</v>
      </c>
      <c r="K6510" s="47" t="s">
        <v>43</v>
      </c>
      <c r="L6510" s="47" t="s">
        <v>926</v>
      </c>
      <c r="M6510" t="s">
        <v>39</v>
      </c>
      <c r="N6510" s="71"/>
      <c r="O6510" s="71"/>
      <c r="P6510" s="71"/>
      <c r="Q6510" s="71"/>
      <c r="R6510" s="29"/>
      <c r="S6510" s="29"/>
      <c r="T6510" s="29"/>
      <c r="U6510" s="71"/>
      <c r="V6510" s="29"/>
      <c r="W6510" s="60"/>
      <c r="Y6510" t="s">
        <v>40</v>
      </c>
      <c r="AA6510">
        <v>58240</v>
      </c>
      <c r="AB6510" t="b">
        <f>if((W6510=""),false,true)</f>
        <v>0</v>
      </c>
      <c r="AD6510" s="37"/>
    </row>
    <row r="6511" ht="14.25" customHeight="1">
      <c r="A6511" s="38">
        <v>1049</v>
      </c>
      <c r="B6511" s="46" t="s">
        <v>922</v>
      </c>
      <c r="C6511" s="46" t="s">
        <v>923</v>
      </c>
      <c r="D6511" s="11" t="s">
        <v>6796</v>
      </c>
      <c r="E6511" s="11" t="s">
        <v>6797</v>
      </c>
      <c r="F6511" s="7" t="s">
        <v>930</v>
      </c>
      <c r="G6511" s="7" t="s">
        <v>928</v>
      </c>
      <c r="H6511">
        <v>0.066221650370176</v>
      </c>
      <c r="I6511" t="s">
        <v>37</v>
      </c>
      <c r="K6511" s="47" t="s">
        <v>43</v>
      </c>
      <c r="L6511" s="47" t="s">
        <v>926</v>
      </c>
      <c r="M6511" t="s">
        <v>39</v>
      </c>
      <c r="N6511" s="71"/>
      <c r="O6511" s="71"/>
      <c r="P6511" s="71"/>
      <c r="Q6511" s="71"/>
      <c r="R6511" s="29"/>
      <c r="S6511" s="29"/>
      <c r="T6511" s="29"/>
      <c r="U6511" s="71"/>
      <c r="V6511" s="29"/>
      <c r="W6511" s="60"/>
      <c r="Y6511" t="s">
        <v>40</v>
      </c>
      <c r="AA6511">
        <v>58240</v>
      </c>
      <c r="AB6511" t="b">
        <f>if((W6511=""),false,true)</f>
        <v>0</v>
      </c>
      <c r="AD6511" s="37"/>
    </row>
    <row r="6512" ht="14.25" customHeight="1">
      <c r="A6512" s="38">
        <v>1049</v>
      </c>
      <c r="B6512" s="46" t="s">
        <v>922</v>
      </c>
      <c r="C6512" s="46" t="s">
        <v>923</v>
      </c>
      <c r="D6512" s="11" t="s">
        <v>6796</v>
      </c>
      <c r="E6512" s="11" t="s">
        <v>6797</v>
      </c>
      <c r="F6512" s="11" t="s">
        <v>48</v>
      </c>
      <c r="G6512" s="11" t="s">
        <v>49</v>
      </c>
      <c r="H6512">
        <v>0.018879913490963</v>
      </c>
      <c r="I6512" t="s">
        <v>37</v>
      </c>
      <c r="K6512" s="47" t="s">
        <v>43</v>
      </c>
      <c r="L6512" s="47" t="s">
        <v>926</v>
      </c>
      <c r="M6512" t="s">
        <v>39</v>
      </c>
      <c r="N6512" s="71"/>
      <c r="O6512" s="71"/>
      <c r="P6512" s="71"/>
      <c r="Q6512" s="71"/>
      <c r="R6512" s="29"/>
      <c r="S6512" s="29"/>
      <c r="T6512" s="29"/>
      <c r="U6512" s="71"/>
      <c r="V6512" s="29"/>
      <c r="W6512" s="60"/>
      <c r="Y6512" t="s">
        <v>40</v>
      </c>
      <c r="AA6512">
        <v>58240</v>
      </c>
      <c r="AB6512" t="b">
        <f>if((W6512=""),false,true)</f>
        <v>0</v>
      </c>
      <c r="AD6512" s="37"/>
    </row>
    <row r="6513" ht="14.25" customHeight="1">
      <c r="A6513" s="38">
        <v>1287</v>
      </c>
      <c r="B6513" s="46" t="s">
        <v>53</v>
      </c>
      <c r="C6513" s="46" t="s">
        <v>45</v>
      </c>
      <c r="D6513" s="46" t="s">
        <v>6798</v>
      </c>
      <c r="E6513" s="46" t="s">
        <v>6799</v>
      </c>
      <c r="F6513" t="s">
        <v>48</v>
      </c>
      <c r="G6513" s="46" t="s">
        <v>49</v>
      </c>
      <c r="H6513">
        <v>0.00512861384</v>
      </c>
      <c r="I6513" t="s">
        <v>37</v>
      </c>
      <c r="L6513" t="s">
        <v>50</v>
      </c>
      <c r="M6513" t="s">
        <v>39</v>
      </c>
      <c r="N6513" s="40"/>
      <c r="O6513" s="40"/>
      <c r="P6513" s="40"/>
      <c r="Q6513" s="40"/>
      <c r="R6513" s="39"/>
      <c r="S6513" s="39"/>
      <c r="T6513" s="39"/>
      <c r="U6513" s="40"/>
      <c r="V6513" s="39"/>
      <c r="W6513" s="69"/>
      <c r="Y6513" t="s">
        <v>40</v>
      </c>
      <c r="AA6513">
        <v>768</v>
      </c>
      <c r="AB6513" s="46" t="b">
        <v>0</v>
      </c>
      <c r="AD6513" s="8"/>
    </row>
    <row r="6514" ht="14.25" customHeight="1">
      <c r="A6514" s="38">
        <v>1287</v>
      </c>
      <c r="B6514" s="46" t="s">
        <v>53</v>
      </c>
      <c r="C6514" s="46" t="s">
        <v>45</v>
      </c>
      <c r="D6514" s="46" t="s">
        <v>6798</v>
      </c>
      <c r="E6514" s="46" t="s">
        <v>6800</v>
      </c>
      <c r="F6514" t="s">
        <v>48</v>
      </c>
      <c r="G6514" s="46" t="s">
        <v>49</v>
      </c>
      <c r="H6514">
        <v>0.00512861384</v>
      </c>
      <c r="I6514" t="s">
        <v>37</v>
      </c>
      <c r="L6514" t="s">
        <v>50</v>
      </c>
      <c r="M6514" t="s">
        <v>39</v>
      </c>
      <c r="N6514" s="40"/>
      <c r="O6514" s="40"/>
      <c r="P6514" s="40"/>
      <c r="Q6514" s="40"/>
      <c r="R6514" s="39"/>
      <c r="S6514" s="39"/>
      <c r="T6514" s="39"/>
      <c r="U6514" s="40"/>
      <c r="V6514" s="39"/>
      <c r="W6514" s="69"/>
      <c r="Y6514" t="s">
        <v>40</v>
      </c>
      <c r="AA6514">
        <v>768</v>
      </c>
      <c r="AB6514" s="46" t="b">
        <v>0</v>
      </c>
      <c r="AD6514" s="8"/>
    </row>
    <row r="6515" ht="14.25" customHeight="1">
      <c r="A6515" s="38">
        <v>905</v>
      </c>
      <c r="B6515" s="44" t="s">
        <v>1728</v>
      </c>
      <c r="C6515" s="46" t="s">
        <v>1729</v>
      </c>
      <c r="D6515" s="46" t="s">
        <v>6801</v>
      </c>
      <c r="E6515" s="46" t="s">
        <v>6802</v>
      </c>
      <c r="F6515" s="41" t="s">
        <v>547</v>
      </c>
      <c r="G6515" s="41" t="s">
        <v>548</v>
      </c>
      <c r="H6515" s="65">
        <v>1.12</v>
      </c>
      <c r="I6515" t="s">
        <v>37</v>
      </c>
      <c r="K6515" s="46" t="s">
        <v>43</v>
      </c>
      <c r="L6515" s="46" t="s">
        <v>1732</v>
      </c>
      <c r="M6515" t="s">
        <v>583</v>
      </c>
      <c r="N6515" s="40">
        <f>U6515*V6515</f>
        <v>44.6804646</v>
      </c>
      <c r="O6515" s="40">
        <f>(1-V6515)*158.2811</f>
        <v>123.99741374</v>
      </c>
      <c r="P6515" s="40">
        <v>0.828</v>
      </c>
      <c r="Q6515" s="40">
        <v>1.029</v>
      </c>
      <c r="R6515" s="39">
        <f>N6515/Q6515</f>
        <v>43.4212483965015</v>
      </c>
      <c r="S6515" s="39">
        <f>O6515/P6515</f>
        <v>149.755330603865</v>
      </c>
      <c r="T6515" s="39">
        <f>R6515+S6515</f>
        <v>193.176579000366</v>
      </c>
      <c r="U6515" s="40">
        <v>206.281</v>
      </c>
      <c r="V6515" s="39">
        <v>0.2166</v>
      </c>
      <c r="W6515" s="69">
        <f>round(((1000*V6515)/T6515),2)</f>
        <v>1.12</v>
      </c>
      <c r="Y6515" t="s">
        <v>40</v>
      </c>
      <c r="AA6515">
        <v>3544</v>
      </c>
      <c r="AB6515" t="b">
        <v>1</v>
      </c>
      <c r="AD6515" s="8"/>
    </row>
    <row r="6516" ht="14.25" customHeight="1">
      <c r="A6516" s="38">
        <v>905</v>
      </c>
      <c r="B6516" s="44" t="s">
        <v>1728</v>
      </c>
      <c r="C6516" s="46" t="s">
        <v>1729</v>
      </c>
      <c r="D6516" s="46" t="s">
        <v>6801</v>
      </c>
      <c r="E6516" s="46" t="s">
        <v>6802</v>
      </c>
      <c r="F6516" s="41" t="s">
        <v>35</v>
      </c>
      <c r="G6516" s="41" t="s">
        <v>36</v>
      </c>
      <c r="H6516" s="65">
        <v>1.2</v>
      </c>
      <c r="I6516" t="s">
        <v>37</v>
      </c>
      <c r="K6516" s="46" t="s">
        <v>43</v>
      </c>
      <c r="L6516" s="46" t="s">
        <v>1732</v>
      </c>
      <c r="M6516" t="s">
        <v>583</v>
      </c>
      <c r="N6516" s="40">
        <f>U6516*V6516</f>
        <v>41.1118033</v>
      </c>
      <c r="O6516" s="40">
        <f>(1-V6516)*130.2279</f>
        <v>104.27347953</v>
      </c>
      <c r="P6516" s="40">
        <v>0.823</v>
      </c>
      <c r="Q6516" s="40">
        <v>1.029</v>
      </c>
      <c r="R6516" s="39">
        <f>N6516/Q6516</f>
        <v>39.9531616132167</v>
      </c>
      <c r="S6516" s="39">
        <f>O6516/P6516</f>
        <v>126.699246087485</v>
      </c>
      <c r="T6516" s="39">
        <f>R6516+S6516</f>
        <v>166.652407700702</v>
      </c>
      <c r="U6516" s="40">
        <v>206.281</v>
      </c>
      <c r="V6516" s="39">
        <v>0.1993</v>
      </c>
      <c r="W6516" s="69">
        <f>round(((1000*V6516)/T6516),2)</f>
        <v>1.2</v>
      </c>
      <c r="Y6516" t="s">
        <v>40</v>
      </c>
      <c r="AA6516">
        <v>3544</v>
      </c>
      <c r="AB6516" t="b">
        <v>1</v>
      </c>
      <c r="AD6516" s="8"/>
    </row>
    <row r="6517" ht="14.25" customHeight="1">
      <c r="A6517" s="38">
        <v>905</v>
      </c>
      <c r="B6517" s="44" t="s">
        <v>1728</v>
      </c>
      <c r="C6517" s="46" t="s">
        <v>1729</v>
      </c>
      <c r="D6517" s="46" t="s">
        <v>6801</v>
      </c>
      <c r="E6517" s="46" t="s">
        <v>6802</v>
      </c>
      <c r="F6517" s="41" t="s">
        <v>669</v>
      </c>
      <c r="G6517" s="41" t="s">
        <v>670</v>
      </c>
      <c r="H6517" s="65">
        <v>1.46</v>
      </c>
      <c r="I6517" t="s">
        <v>37</v>
      </c>
      <c r="K6517" s="46" t="s">
        <v>43</v>
      </c>
      <c r="L6517" s="46" t="s">
        <v>1732</v>
      </c>
      <c r="M6517" t="s">
        <v>583</v>
      </c>
      <c r="N6517" s="40">
        <f>U6517*V6517</f>
        <v>37.8113073</v>
      </c>
      <c r="O6517" s="40">
        <f>(1-V6517)*88.1482</f>
        <v>71.99063494</v>
      </c>
      <c r="P6517" s="40">
        <v>0.811</v>
      </c>
      <c r="Q6517" s="40">
        <v>1.029</v>
      </c>
      <c r="R6517" s="39">
        <f>N6517/Q6517</f>
        <v>36.7456825072886</v>
      </c>
      <c r="S6517" s="39">
        <f>O6517/P6517</f>
        <v>88.7677372872996</v>
      </c>
      <c r="T6517" s="39">
        <f>R6517+S6517</f>
        <v>125.513419794588</v>
      </c>
      <c r="U6517" s="40">
        <v>206.281</v>
      </c>
      <c r="V6517" s="39">
        <v>0.1833</v>
      </c>
      <c r="W6517" s="69">
        <f>round(((1000*V6517)/T6517),2)</f>
        <v>1.46</v>
      </c>
      <c r="Y6517" t="s">
        <v>40</v>
      </c>
      <c r="AA6517">
        <v>3544</v>
      </c>
      <c r="AB6517" t="b">
        <v>1</v>
      </c>
      <c r="AD6517" s="8"/>
    </row>
    <row r="6518" ht="14.25" customHeight="1">
      <c r="A6518" s="38">
        <v>905</v>
      </c>
      <c r="B6518" s="44" t="s">
        <v>1728</v>
      </c>
      <c r="C6518" s="46" t="s">
        <v>1729</v>
      </c>
      <c r="D6518" s="46" t="s">
        <v>6801</v>
      </c>
      <c r="E6518" s="46" t="s">
        <v>6802</v>
      </c>
      <c r="F6518" s="41" t="s">
        <v>580</v>
      </c>
      <c r="G6518" s="41" t="s">
        <v>792</v>
      </c>
      <c r="H6518" s="65">
        <v>1.52</v>
      </c>
      <c r="I6518" t="s">
        <v>37</v>
      </c>
      <c r="K6518" s="46" t="s">
        <v>43</v>
      </c>
      <c r="L6518" s="46" t="s">
        <v>1732</v>
      </c>
      <c r="M6518" t="s">
        <v>583</v>
      </c>
      <c r="N6518" s="40">
        <f>U6518*V6518</f>
        <v>29.2300177</v>
      </c>
      <c r="O6518" s="40">
        <f>(1-V6518)*60.095</f>
        <v>51.5795385</v>
      </c>
      <c r="P6518" s="40">
        <v>0.795</v>
      </c>
      <c r="Q6518" s="40">
        <v>1.029</v>
      </c>
      <c r="R6518" s="39">
        <f>N6518/Q6518</f>
        <v>28.4062368318756</v>
      </c>
      <c r="S6518" s="39">
        <f>O6518/P6518</f>
        <v>64.8799226415094</v>
      </c>
      <c r="T6518" s="39">
        <f>R6518+S6518</f>
        <v>93.286159473385</v>
      </c>
      <c r="U6518" s="40">
        <v>206.281</v>
      </c>
      <c r="V6518" s="39">
        <v>0.1417</v>
      </c>
      <c r="W6518" s="69">
        <f>round(((1000*V6518)/T6518),2)</f>
        <v>1.52</v>
      </c>
      <c r="Y6518" t="s">
        <v>40</v>
      </c>
      <c r="AA6518">
        <v>3544</v>
      </c>
      <c r="AB6518" t="b">
        <v>1</v>
      </c>
      <c r="AD6518" s="8"/>
    </row>
    <row r="6519" ht="14.25" customHeight="1">
      <c r="A6519" s="38">
        <v>905</v>
      </c>
      <c r="B6519" s="44" t="s">
        <v>1728</v>
      </c>
      <c r="C6519" s="46" t="s">
        <v>1729</v>
      </c>
      <c r="D6519" s="46" t="s">
        <v>6801</v>
      </c>
      <c r="E6519" s="46" t="s">
        <v>6802</v>
      </c>
      <c r="F6519" s="41" t="s">
        <v>671</v>
      </c>
      <c r="G6519" s="41" t="s">
        <v>672</v>
      </c>
      <c r="H6519" s="65">
        <v>1.78</v>
      </c>
      <c r="I6519" t="s">
        <v>37</v>
      </c>
      <c r="K6519" s="46" t="s">
        <v>43</v>
      </c>
      <c r="L6519" s="46" t="s">
        <v>1732</v>
      </c>
      <c r="M6519" t="s">
        <v>583</v>
      </c>
      <c r="N6519" s="40">
        <f>U6519*V6519</f>
        <v>42.081324</v>
      </c>
      <c r="O6519" s="40">
        <f>(1-V6519)*74.1216</f>
        <v>59.0007936</v>
      </c>
      <c r="P6519" s="40">
        <v>0.801</v>
      </c>
      <c r="Q6519" s="40">
        <v>1.029</v>
      </c>
      <c r="R6519" s="39">
        <f>N6519/Q6519</f>
        <v>40.8953586005831</v>
      </c>
      <c r="S6519" s="39">
        <f>O6519/P6519</f>
        <v>73.6589183520599</v>
      </c>
      <c r="T6519" s="39">
        <f>R6519+S6519</f>
        <v>114.554276952643</v>
      </c>
      <c r="U6519" s="40">
        <v>206.281</v>
      </c>
      <c r="V6519" s="39">
        <v>0.204</v>
      </c>
      <c r="W6519" s="69">
        <f>round(((1000*V6519)/T6519),2)</f>
        <v>1.78</v>
      </c>
      <c r="Y6519" t="s">
        <v>40</v>
      </c>
      <c r="AA6519">
        <v>3544</v>
      </c>
      <c r="AB6519" t="b">
        <v>1</v>
      </c>
      <c r="AD6519" s="8"/>
    </row>
    <row r="6520" ht="14.25" customHeight="1">
      <c r="A6520" s="38">
        <v>905</v>
      </c>
      <c r="B6520" s="44" t="s">
        <v>1728</v>
      </c>
      <c r="C6520" s="46" t="s">
        <v>1729</v>
      </c>
      <c r="D6520" s="46" t="s">
        <v>6801</v>
      </c>
      <c r="E6520" s="46" t="s">
        <v>6802</v>
      </c>
      <c r="F6520" s="41" t="s">
        <v>679</v>
      </c>
      <c r="G6520" s="41" t="s">
        <v>1119</v>
      </c>
      <c r="H6520" s="65">
        <v>1.76</v>
      </c>
      <c r="I6520" t="s">
        <v>37</v>
      </c>
      <c r="K6520" s="46" t="s">
        <v>43</v>
      </c>
      <c r="L6520" s="46" t="s">
        <v>1732</v>
      </c>
      <c r="M6520" t="s">
        <v>583</v>
      </c>
      <c r="N6520" s="40">
        <f>U6520*V6520</f>
        <v>41.4831091</v>
      </c>
      <c r="O6520" s="40">
        <f>(1-V6520)*74.1216</f>
        <v>59.21574624</v>
      </c>
      <c r="P6520" s="40">
        <v>0.801</v>
      </c>
      <c r="Q6520" s="40">
        <v>1.029</v>
      </c>
      <c r="R6520" s="39">
        <f>N6520/Q6520</f>
        <v>40.3140030126336</v>
      </c>
      <c r="S6520" s="39">
        <f>O6520/P6520</f>
        <v>73.9272737078652</v>
      </c>
      <c r="T6520" s="39">
        <f>R6520+S6520</f>
        <v>114.241276720499</v>
      </c>
      <c r="U6520" s="40">
        <v>206.281</v>
      </c>
      <c r="V6520" s="39">
        <v>0.2011</v>
      </c>
      <c r="W6520" s="69">
        <f>round(((1000*V6520)/T6520),2)</f>
        <v>1.76</v>
      </c>
      <c r="Y6520" t="s">
        <v>40</v>
      </c>
      <c r="AA6520">
        <v>3544</v>
      </c>
      <c r="AB6520" t="b">
        <v>1</v>
      </c>
      <c r="AD6520" s="8"/>
    </row>
    <row r="6521" ht="14.25" customHeight="1">
      <c r="A6521" s="38">
        <v>905</v>
      </c>
      <c r="B6521" s="44" t="s">
        <v>1728</v>
      </c>
      <c r="C6521" s="46" t="s">
        <v>1729</v>
      </c>
      <c r="D6521" s="46" t="s">
        <v>6801</v>
      </c>
      <c r="E6521" s="46" t="s">
        <v>6802</v>
      </c>
      <c r="F6521" s="41" t="s">
        <v>584</v>
      </c>
      <c r="G6521" s="41" t="s">
        <v>1733</v>
      </c>
      <c r="H6521" s="65">
        <v>2.22</v>
      </c>
      <c r="I6521" t="s">
        <v>37</v>
      </c>
      <c r="K6521" s="46" t="s">
        <v>43</v>
      </c>
      <c r="L6521" s="46" t="s">
        <v>1732</v>
      </c>
      <c r="M6521" t="s">
        <v>583</v>
      </c>
      <c r="N6521" s="40">
        <f>U6521*V6521</f>
        <v>48.1459854</v>
      </c>
      <c r="O6521" s="40">
        <f>(1-V6521)*60.095</f>
        <v>46.068827</v>
      </c>
      <c r="P6521" s="40">
        <v>0.791</v>
      </c>
      <c r="Q6521" s="40">
        <v>1.029</v>
      </c>
      <c r="R6521" s="39">
        <f>N6521/Q6521</f>
        <v>46.789101457726</v>
      </c>
      <c r="S6521" s="39">
        <f>O6521/P6521</f>
        <v>58.2412477876106</v>
      </c>
      <c r="T6521" s="39">
        <f>R6521+S6521</f>
        <v>105.030349245337</v>
      </c>
      <c r="U6521" s="40">
        <v>206.281</v>
      </c>
      <c r="V6521" s="39">
        <v>0.2334</v>
      </c>
      <c r="W6521" s="69">
        <f>round(((1000*V6521)/T6521),2)</f>
        <v>2.22</v>
      </c>
      <c r="Y6521" t="s">
        <v>40</v>
      </c>
      <c r="AA6521">
        <v>3544</v>
      </c>
      <c r="AB6521" t="b">
        <v>1</v>
      </c>
      <c r="AD6521" s="8"/>
    </row>
    <row r="6522" ht="14.25" customHeight="1">
      <c r="A6522" s="38">
        <v>905</v>
      </c>
      <c r="B6522" s="44" t="s">
        <v>1728</v>
      </c>
      <c r="C6522" s="46" t="s">
        <v>1729</v>
      </c>
      <c r="D6522" s="46" t="s">
        <v>6801</v>
      </c>
      <c r="E6522" s="46" t="s">
        <v>6802</v>
      </c>
      <c r="F6522" s="41" t="s">
        <v>429</v>
      </c>
      <c r="G6522" s="41" t="s">
        <v>430</v>
      </c>
      <c r="H6522" s="65">
        <v>1.18</v>
      </c>
      <c r="I6522" t="s">
        <v>37</v>
      </c>
      <c r="K6522" s="46" t="s">
        <v>43</v>
      </c>
      <c r="L6522" s="46" t="s">
        <v>1732</v>
      </c>
      <c r="M6522" t="s">
        <v>583</v>
      </c>
      <c r="N6522" s="40">
        <f>U6522*V6522</f>
        <v>17.31110152</v>
      </c>
      <c r="O6522" s="40">
        <f>(1-V6522)*46.0684</f>
        <v>42.202339872</v>
      </c>
      <c r="P6522" s="40">
        <v>0.78</v>
      </c>
      <c r="Q6522" s="40">
        <v>1.029</v>
      </c>
      <c r="R6522" s="39">
        <f>N6522/Q6522</f>
        <v>16.8232279105928</v>
      </c>
      <c r="S6522" s="39">
        <f>O6522/P6522</f>
        <v>54.1055639384615</v>
      </c>
      <c r="T6522" s="39">
        <f>R6522+S6522</f>
        <v>70.9287918490543</v>
      </c>
      <c r="U6522" s="40">
        <v>206.281</v>
      </c>
      <c r="V6522" s="39">
        <v>0.08392</v>
      </c>
      <c r="W6522" s="69">
        <f>round(((1000*V6522)/T6522),2)</f>
        <v>1.18</v>
      </c>
      <c r="Y6522" t="s">
        <v>40</v>
      </c>
      <c r="AA6522">
        <v>3544</v>
      </c>
      <c r="AB6522" t="b">
        <v>1</v>
      </c>
      <c r="AD6522" s="8"/>
    </row>
    <row r="6523" ht="14.25" customHeight="1">
      <c r="A6523" s="38">
        <v>905</v>
      </c>
      <c r="B6523" s="44" t="s">
        <v>1728</v>
      </c>
      <c r="C6523" s="46" t="s">
        <v>1729</v>
      </c>
      <c r="D6523" s="46" t="s">
        <v>6801</v>
      </c>
      <c r="E6523" s="46" t="s">
        <v>6802</v>
      </c>
      <c r="F6523" s="41" t="s">
        <v>434</v>
      </c>
      <c r="G6523" s="41" t="s">
        <v>435</v>
      </c>
      <c r="H6523" s="65">
        <v>1.16</v>
      </c>
      <c r="I6523" t="s">
        <v>37</v>
      </c>
      <c r="K6523" s="46" t="s">
        <v>43</v>
      </c>
      <c r="L6523" s="46" t="s">
        <v>1732</v>
      </c>
      <c r="M6523" t="s">
        <v>583</v>
      </c>
      <c r="N6523" s="40">
        <f>U6523*V6523</f>
        <v>12.488239632</v>
      </c>
      <c r="O6523" s="40">
        <f>(1-V6523)*32.0419</f>
        <v>30.102083374</v>
      </c>
      <c r="P6523" s="40">
        <v>0.753</v>
      </c>
      <c r="Q6523" s="40">
        <v>1.029</v>
      </c>
      <c r="R6523" s="39">
        <f>N6523/Q6523</f>
        <v>12.1362873002915</v>
      </c>
      <c r="S6523" s="39">
        <f>O6523/P6523</f>
        <v>39.9762063399734</v>
      </c>
      <c r="T6523" s="39">
        <f>R6523+S6523</f>
        <v>52.112493640265</v>
      </c>
      <c r="U6523" s="40">
        <v>206.2808</v>
      </c>
      <c r="V6523" s="39">
        <v>0.06054</v>
      </c>
      <c r="W6523" s="69">
        <f>round(((1000*V6523)/T6523),2)</f>
        <v>1.16</v>
      </c>
      <c r="Y6523" t="s">
        <v>40</v>
      </c>
      <c r="AA6523">
        <v>3544</v>
      </c>
      <c r="AB6523" t="b">
        <v>1</v>
      </c>
      <c r="AD6523" s="8"/>
    </row>
    <row r="6524" ht="14.25" customHeight="1">
      <c r="A6524" s="38">
        <v>907</v>
      </c>
      <c r="B6524" s="44" t="s">
        <v>1953</v>
      </c>
      <c r="C6524" s="46" t="s">
        <v>1954</v>
      </c>
      <c r="D6524" s="46" t="s">
        <v>6801</v>
      </c>
      <c r="E6524" s="46" t="s">
        <v>6802</v>
      </c>
      <c r="F6524" s="41" t="s">
        <v>48</v>
      </c>
      <c r="G6524" s="41" t="s">
        <v>49</v>
      </c>
      <c r="H6524" s="65">
        <v>0.000043</v>
      </c>
      <c r="I6524" t="s">
        <v>37</v>
      </c>
      <c r="K6524" s="46" t="s">
        <v>43</v>
      </c>
      <c r="L6524" s="46" t="s">
        <v>1955</v>
      </c>
      <c r="M6524" t="s">
        <v>583</v>
      </c>
      <c r="N6524" s="40"/>
      <c r="O6524" s="40"/>
      <c r="P6524" s="40"/>
      <c r="Q6524" s="40"/>
      <c r="R6524" s="39"/>
      <c r="S6524" s="39"/>
      <c r="T6524" s="39"/>
      <c r="U6524" s="40"/>
      <c r="V6524" s="39"/>
      <c r="W6524" s="69"/>
      <c r="Y6524" t="s">
        <v>40</v>
      </c>
      <c r="AA6524">
        <v>3544</v>
      </c>
      <c r="AB6524" t="b">
        <f>if((W6524=""),false,true)</f>
        <v>0</v>
      </c>
      <c r="AD6524" s="8"/>
    </row>
    <row r="6525" ht="14.25" customHeight="1">
      <c r="A6525" s="38">
        <v>907</v>
      </c>
      <c r="B6525" s="44" t="s">
        <v>1953</v>
      </c>
      <c r="C6525" s="46" t="s">
        <v>1954</v>
      </c>
      <c r="D6525" s="46" t="s">
        <v>6801</v>
      </c>
      <c r="E6525" s="46" t="s">
        <v>6802</v>
      </c>
      <c r="F6525" s="41" t="s">
        <v>48</v>
      </c>
      <c r="G6525" s="41" t="s">
        <v>49</v>
      </c>
      <c r="H6525" s="65">
        <v>0.000043</v>
      </c>
      <c r="I6525" t="s">
        <v>37</v>
      </c>
      <c r="K6525" s="46" t="s">
        <v>43</v>
      </c>
      <c r="L6525" s="46" t="s">
        <v>1955</v>
      </c>
      <c r="M6525" t="s">
        <v>583</v>
      </c>
      <c r="N6525" s="40"/>
      <c r="O6525" s="40"/>
      <c r="P6525" s="40"/>
      <c r="Q6525" s="40"/>
      <c r="R6525" s="39"/>
      <c r="S6525" s="39"/>
      <c r="T6525" s="39"/>
      <c r="U6525" s="40"/>
      <c r="V6525" s="39"/>
      <c r="W6525" s="69"/>
      <c r="Y6525" t="s">
        <v>40</v>
      </c>
      <c r="AA6525">
        <v>3544</v>
      </c>
      <c r="AB6525" t="b">
        <f>if((W6525=""),false,true)</f>
        <v>0</v>
      </c>
      <c r="AD6525" s="8"/>
    </row>
    <row r="6526" ht="14.25" customHeight="1">
      <c r="A6526" s="38">
        <v>907</v>
      </c>
      <c r="B6526" s="44" t="s">
        <v>1953</v>
      </c>
      <c r="C6526" s="46" t="s">
        <v>1954</v>
      </c>
      <c r="D6526" s="46" t="s">
        <v>6801</v>
      </c>
      <c r="E6526" s="46" t="s">
        <v>6802</v>
      </c>
      <c r="F6526" s="41" t="s">
        <v>48</v>
      </c>
      <c r="G6526" s="41" t="s">
        <v>49</v>
      </c>
      <c r="H6526" s="65">
        <v>0.00005478</v>
      </c>
      <c r="I6526" t="s">
        <v>37</v>
      </c>
      <c r="K6526" s="46" t="s">
        <v>43</v>
      </c>
      <c r="L6526" s="46" t="s">
        <v>1955</v>
      </c>
      <c r="M6526" t="s">
        <v>583</v>
      </c>
      <c r="N6526" s="40"/>
      <c r="O6526" s="40"/>
      <c r="P6526" s="40"/>
      <c r="Q6526" s="40"/>
      <c r="R6526" s="39"/>
      <c r="S6526" s="39"/>
      <c r="T6526" s="39"/>
      <c r="U6526" s="40"/>
      <c r="V6526" s="39"/>
      <c r="W6526" s="69"/>
      <c r="Y6526" t="s">
        <v>40</v>
      </c>
      <c r="AA6526">
        <v>3544</v>
      </c>
      <c r="AB6526" t="b">
        <f>if((W6526=""),false,true)</f>
        <v>0</v>
      </c>
      <c r="AD6526" s="8"/>
    </row>
    <row r="6527" ht="14.25" customHeight="1">
      <c r="A6527" s="38">
        <v>907</v>
      </c>
      <c r="B6527" s="44" t="s">
        <v>1953</v>
      </c>
      <c r="C6527" s="46" t="s">
        <v>1954</v>
      </c>
      <c r="D6527" s="46" t="s">
        <v>6801</v>
      </c>
      <c r="E6527" s="46" t="s">
        <v>6802</v>
      </c>
      <c r="F6527" s="41" t="s">
        <v>48</v>
      </c>
      <c r="G6527" s="41" t="s">
        <v>49</v>
      </c>
      <c r="H6527" s="65">
        <v>0.0000556</v>
      </c>
      <c r="I6527" t="s">
        <v>37</v>
      </c>
      <c r="K6527" s="46" t="s">
        <v>43</v>
      </c>
      <c r="L6527" s="46" t="s">
        <v>1955</v>
      </c>
      <c r="M6527" t="s">
        <v>583</v>
      </c>
      <c r="N6527" s="40"/>
      <c r="O6527" s="40"/>
      <c r="P6527" s="40"/>
      <c r="Q6527" s="40"/>
      <c r="R6527" s="39"/>
      <c r="S6527" s="39"/>
      <c r="T6527" s="39"/>
      <c r="U6527" s="40"/>
      <c r="V6527" s="39"/>
      <c r="W6527" s="69"/>
      <c r="Y6527" t="s">
        <v>40</v>
      </c>
      <c r="AA6527">
        <v>3544</v>
      </c>
      <c r="AB6527" t="b">
        <f>if((W6527=""),false,true)</f>
        <v>0</v>
      </c>
      <c r="AD6527" s="8"/>
    </row>
    <row r="6528" ht="14.25" customHeight="1">
      <c r="A6528" s="38">
        <v>907</v>
      </c>
      <c r="B6528" s="44" t="s">
        <v>1953</v>
      </c>
      <c r="C6528" s="46" t="s">
        <v>1954</v>
      </c>
      <c r="D6528" s="46" t="s">
        <v>6801</v>
      </c>
      <c r="E6528" s="46" t="s">
        <v>6802</v>
      </c>
      <c r="F6528" s="41" t="s">
        <v>48</v>
      </c>
      <c r="G6528" s="41" t="s">
        <v>49</v>
      </c>
      <c r="H6528" s="65">
        <v>0.000943</v>
      </c>
      <c r="I6528" t="s">
        <v>37</v>
      </c>
      <c r="K6528" s="46" t="s">
        <v>43</v>
      </c>
      <c r="L6528" s="46" t="s">
        <v>1955</v>
      </c>
      <c r="M6528" t="s">
        <v>583</v>
      </c>
      <c r="N6528" s="40"/>
      <c r="O6528" s="40"/>
      <c r="P6528" s="40"/>
      <c r="Q6528" s="40"/>
      <c r="R6528" s="39"/>
      <c r="S6528" s="39"/>
      <c r="T6528" s="39"/>
      <c r="U6528" s="40"/>
      <c r="V6528" s="39"/>
      <c r="W6528" s="69"/>
      <c r="Y6528" t="s">
        <v>40</v>
      </c>
      <c r="AA6528">
        <v>3544</v>
      </c>
      <c r="AB6528" t="b">
        <f>if((W6528=""),false,true)</f>
        <v>0</v>
      </c>
      <c r="AD6528" s="8"/>
    </row>
    <row r="6529" ht="14.25" customHeight="1">
      <c r="A6529" s="38">
        <v>942</v>
      </c>
      <c r="B6529" s="46" t="s">
        <v>6803</v>
      </c>
      <c r="C6529" s="46" t="s">
        <v>6804</v>
      </c>
      <c r="D6529" s="46" t="s">
        <v>6801</v>
      </c>
      <c r="E6529" s="46" t="s">
        <v>6802</v>
      </c>
      <c r="F6529" s="41" t="s">
        <v>35</v>
      </c>
      <c r="G6529" s="41" t="s">
        <v>36</v>
      </c>
      <c r="H6529" s="65">
        <v>1.314</v>
      </c>
      <c r="I6529" t="s">
        <v>6805</v>
      </c>
      <c r="K6529" s="46" t="s">
        <v>43</v>
      </c>
      <c r="L6529" s="46" t="s">
        <v>6806</v>
      </c>
      <c r="M6529" t="s">
        <v>583</v>
      </c>
      <c r="N6529" s="40">
        <f>U6529*V6529</f>
        <v>58.249648789257</v>
      </c>
      <c r="O6529" s="56">
        <v>130.2279</v>
      </c>
      <c r="P6529" s="56">
        <v>0.823</v>
      </c>
      <c r="Q6529" s="56">
        <v>1.029</v>
      </c>
      <c r="R6529" s="39">
        <f>O6529/P6529</f>
        <v>158.23560145808</v>
      </c>
      <c r="S6529" s="39">
        <f>N6529/Q6529</f>
        <v>56.6080163160904</v>
      </c>
      <c r="T6529" s="39">
        <f>R6529+S6529</f>
        <v>214.843617774171</v>
      </c>
      <c r="U6529" s="40">
        <v>206.281</v>
      </c>
      <c r="V6529" s="39">
        <v>0.282380097</v>
      </c>
      <c r="W6529" s="69">
        <f>round(((1000*V6529)/T6529),3)</f>
        <v>1.314</v>
      </c>
      <c r="Y6529" t="s">
        <v>40</v>
      </c>
      <c r="AA6529">
        <v>3544</v>
      </c>
      <c r="AB6529" t="b">
        <v>1</v>
      </c>
      <c r="AD6529" s="8"/>
    </row>
    <row r="6530" ht="14.25" customHeight="1">
      <c r="A6530" s="38">
        <v>942</v>
      </c>
      <c r="B6530" s="46" t="s">
        <v>6803</v>
      </c>
      <c r="C6530" s="46" t="s">
        <v>6804</v>
      </c>
      <c r="D6530" s="46" t="s">
        <v>6801</v>
      </c>
      <c r="E6530" s="46" t="s">
        <v>6802</v>
      </c>
      <c r="F6530" s="41" t="s">
        <v>669</v>
      </c>
      <c r="G6530" s="41" t="s">
        <v>670</v>
      </c>
      <c r="H6530" s="65">
        <v>1.665</v>
      </c>
      <c r="I6530" t="s">
        <v>6805</v>
      </c>
      <c r="K6530" s="46" t="s">
        <v>43</v>
      </c>
      <c r="L6530" s="46" t="s">
        <v>6806</v>
      </c>
      <c r="M6530" t="s">
        <v>583</v>
      </c>
      <c r="N6530" s="40">
        <f>U6530*V6530</f>
        <v>56.029528898657</v>
      </c>
      <c r="O6530" s="56">
        <v>88.1482</v>
      </c>
      <c r="P6530" s="56">
        <v>0.811</v>
      </c>
      <c r="Q6530" s="56">
        <v>1.029</v>
      </c>
      <c r="R6530" s="39">
        <f>O6530/P6530</f>
        <v>108.69075215783</v>
      </c>
      <c r="S6530" s="39">
        <f>N6530/Q6530</f>
        <v>54.450465401999</v>
      </c>
      <c r="T6530" s="39">
        <f>R6530+S6530</f>
        <v>163.141217559829</v>
      </c>
      <c r="U6530" s="40">
        <v>206.281</v>
      </c>
      <c r="V6530" s="39">
        <v>0.271617497</v>
      </c>
      <c r="W6530" s="69">
        <f>round(((1000*V6530)/T6530),3)</f>
        <v>1.665</v>
      </c>
      <c r="Y6530" t="s">
        <v>40</v>
      </c>
      <c r="AA6530">
        <v>3544</v>
      </c>
      <c r="AB6530" t="b">
        <v>1</v>
      </c>
      <c r="AD6530" s="8"/>
    </row>
    <row r="6531" ht="14.25" customHeight="1">
      <c r="A6531" s="38">
        <v>942</v>
      </c>
      <c r="B6531" s="46" t="s">
        <v>6803</v>
      </c>
      <c r="C6531" s="46" t="s">
        <v>6804</v>
      </c>
      <c r="D6531" s="46" t="s">
        <v>6801</v>
      </c>
      <c r="E6531" s="46" t="s">
        <v>6802</v>
      </c>
      <c r="F6531" s="41" t="s">
        <v>1361</v>
      </c>
      <c r="G6531" s="41" t="s">
        <v>1362</v>
      </c>
      <c r="H6531" s="65">
        <v>0.401</v>
      </c>
      <c r="I6531" t="s">
        <v>6805</v>
      </c>
      <c r="K6531" s="46" t="s">
        <v>43</v>
      </c>
      <c r="L6531" s="46" t="s">
        <v>6806</v>
      </c>
      <c r="M6531" t="s">
        <v>583</v>
      </c>
      <c r="N6531" s="40">
        <f>U6531*V6531</f>
        <v>7.97013478345832</v>
      </c>
      <c r="O6531" s="56">
        <v>88.1051</v>
      </c>
      <c r="P6531" s="56">
        <v>0.995</v>
      </c>
      <c r="Q6531" s="56">
        <v>1.029</v>
      </c>
      <c r="R6531" s="39">
        <f>O6531/P6531</f>
        <v>88.5478391959799</v>
      </c>
      <c r="S6531" s="39">
        <f>N6531/Q6531</f>
        <v>7.74551485272918</v>
      </c>
      <c r="T6531" s="39">
        <f>R6531+S6531</f>
        <v>96.2933540487091</v>
      </c>
      <c r="U6531" s="40">
        <v>206.2808</v>
      </c>
      <c r="V6531" s="39">
        <v>0.0386373079</v>
      </c>
      <c r="W6531" s="69">
        <f>round(((1000*V6531)/T6531),3)</f>
        <v>0.401</v>
      </c>
      <c r="Y6531" t="s">
        <v>40</v>
      </c>
      <c r="AA6531">
        <v>3544</v>
      </c>
      <c r="AB6531" t="b">
        <v>1</v>
      </c>
      <c r="AD6531" s="8"/>
    </row>
    <row r="6532" ht="14.25" customHeight="1">
      <c r="A6532" s="38">
        <v>942</v>
      </c>
      <c r="B6532" s="46" t="s">
        <v>6803</v>
      </c>
      <c r="C6532" s="46" t="s">
        <v>6804</v>
      </c>
      <c r="D6532" s="46" t="s">
        <v>6801</v>
      </c>
      <c r="E6532" s="46" t="s">
        <v>6802</v>
      </c>
      <c r="F6532" s="41" t="s">
        <v>1665</v>
      </c>
      <c r="G6532" s="41" t="s">
        <v>3370</v>
      </c>
      <c r="H6532" s="65">
        <v>1.566</v>
      </c>
      <c r="I6532" t="s">
        <v>6805</v>
      </c>
      <c r="K6532" s="46" t="s">
        <v>43</v>
      </c>
      <c r="L6532" s="46" t="s">
        <v>6806</v>
      </c>
      <c r="M6532" t="s">
        <v>583</v>
      </c>
      <c r="N6532" s="40">
        <f>U6532*V6532</f>
        <v>26.462991801373</v>
      </c>
      <c r="O6532" s="56">
        <v>60.052</v>
      </c>
      <c r="P6532" s="56">
        <v>1.068</v>
      </c>
      <c r="Q6532" s="56">
        <v>1.029</v>
      </c>
      <c r="R6532" s="39">
        <f>O6532/P6532</f>
        <v>56.2284644194756</v>
      </c>
      <c r="S6532" s="39">
        <f>N6532/Q6532</f>
        <v>25.7171931986132</v>
      </c>
      <c r="T6532" s="39">
        <f>R6532+S6532</f>
        <v>81.9456576180889</v>
      </c>
      <c r="U6532" s="40">
        <v>206.281</v>
      </c>
      <c r="V6532" s="39">
        <v>0.128286133</v>
      </c>
      <c r="W6532" s="69">
        <f>round(((1000*V6532)/T6532),3)</f>
        <v>1.566</v>
      </c>
      <c r="Y6532" t="s">
        <v>40</v>
      </c>
      <c r="AA6532">
        <v>3544</v>
      </c>
      <c r="AB6532" t="b">
        <v>1</v>
      </c>
      <c r="AD6532" s="8"/>
    </row>
    <row r="6533" ht="14.25" customHeight="1">
      <c r="A6533" s="38">
        <v>942</v>
      </c>
      <c r="B6533" s="46" t="s">
        <v>6803</v>
      </c>
      <c r="C6533" s="46" t="s">
        <v>6804</v>
      </c>
      <c r="D6533" s="46" t="s">
        <v>6801</v>
      </c>
      <c r="E6533" s="46" t="s">
        <v>6802</v>
      </c>
      <c r="F6533" s="41" t="s">
        <v>586</v>
      </c>
      <c r="G6533" s="41" t="s">
        <v>587</v>
      </c>
      <c r="H6533" s="65">
        <v>2.944</v>
      </c>
      <c r="I6533" t="s">
        <v>6805</v>
      </c>
      <c r="K6533" s="46" t="s">
        <v>43</v>
      </c>
      <c r="L6533" s="46" t="s">
        <v>6806</v>
      </c>
      <c r="M6533" t="s">
        <v>583</v>
      </c>
      <c r="N6533" s="40">
        <f>U6533*V6533</f>
        <v>111.465457197003</v>
      </c>
      <c r="O6533" s="56">
        <v>58.0791</v>
      </c>
      <c r="P6533" s="56">
        <v>0.772</v>
      </c>
      <c r="Q6533" s="56">
        <v>1.029</v>
      </c>
      <c r="R6533" s="39">
        <f>O6533/P6533</f>
        <v>75.2319948186528</v>
      </c>
      <c r="S6533" s="39">
        <f>N6533/Q6533</f>
        <v>108.324059472306</v>
      </c>
      <c r="T6533" s="39">
        <f>R6533+S6533</f>
        <v>183.556054290959</v>
      </c>
      <c r="U6533" s="40">
        <v>206.281</v>
      </c>
      <c r="V6533" s="39">
        <v>0.540357363</v>
      </c>
      <c r="W6533" s="69">
        <f>round(((1000*V6533)/T6533),3)</f>
        <v>2.944</v>
      </c>
      <c r="Y6533" t="s">
        <v>40</v>
      </c>
      <c r="AA6533">
        <v>3544</v>
      </c>
      <c r="AB6533" t="b">
        <v>1</v>
      </c>
      <c r="AD6533" s="8"/>
    </row>
    <row r="6534" ht="14.25" customHeight="1">
      <c r="A6534" s="38">
        <v>942</v>
      </c>
      <c r="B6534" s="46" t="s">
        <v>6803</v>
      </c>
      <c r="C6534" s="46" t="s">
        <v>6804</v>
      </c>
      <c r="D6534" s="46" t="s">
        <v>6801</v>
      </c>
      <c r="E6534" s="46" t="s">
        <v>6802</v>
      </c>
      <c r="F6534" s="41" t="s">
        <v>691</v>
      </c>
      <c r="G6534" s="41" t="s">
        <v>692</v>
      </c>
      <c r="H6534" s="65">
        <v>0.857</v>
      </c>
      <c r="I6534" t="s">
        <v>6805</v>
      </c>
      <c r="K6534" s="46" t="s">
        <v>43</v>
      </c>
      <c r="L6534" s="46" t="s">
        <v>6806</v>
      </c>
      <c r="M6534" t="s">
        <v>583</v>
      </c>
      <c r="N6534" s="40">
        <f>U6534*V6534</f>
        <v>19.0888241025617</v>
      </c>
      <c r="O6534" s="56">
        <v>78.1118</v>
      </c>
      <c r="P6534" s="56">
        <v>0.873</v>
      </c>
      <c r="Q6534" s="56">
        <v>1.029</v>
      </c>
      <c r="R6534" s="39">
        <f>O6534/P6534</f>
        <v>89.4751431844215</v>
      </c>
      <c r="S6534" s="39">
        <f>N6534/Q6534</f>
        <v>18.55084946799</v>
      </c>
      <c r="T6534" s="39">
        <f>R6534+S6534</f>
        <v>108.025992652412</v>
      </c>
      <c r="U6534" s="40">
        <v>206.281</v>
      </c>
      <c r="V6534" s="39">
        <v>0.0925379657</v>
      </c>
      <c r="W6534" s="69">
        <f>round(((1000*V6534)/T6534),3)</f>
        <v>0.857</v>
      </c>
      <c r="Y6534" t="s">
        <v>40</v>
      </c>
      <c r="AA6534">
        <v>3544</v>
      </c>
      <c r="AB6534" t="b">
        <v>1</v>
      </c>
      <c r="AD6534" s="8"/>
    </row>
    <row r="6535" ht="14.25" customHeight="1">
      <c r="A6535" s="38">
        <v>942</v>
      </c>
      <c r="B6535" s="46" t="s">
        <v>6803</v>
      </c>
      <c r="C6535" s="46" t="s">
        <v>6804</v>
      </c>
      <c r="D6535" s="46" t="s">
        <v>6801</v>
      </c>
      <c r="E6535" s="46" t="s">
        <v>6802</v>
      </c>
      <c r="F6535" s="41" t="s">
        <v>1601</v>
      </c>
      <c r="G6535" s="41" t="s">
        <v>3371</v>
      </c>
      <c r="H6535" s="65">
        <v>1.94</v>
      </c>
      <c r="I6535" t="s">
        <v>6805</v>
      </c>
      <c r="K6535" s="46" t="s">
        <v>43</v>
      </c>
      <c r="L6535" s="46" t="s">
        <v>6806</v>
      </c>
      <c r="M6535" t="s">
        <v>583</v>
      </c>
      <c r="N6535" s="40">
        <f>U6535*V6535</f>
        <v>4.2312971787132</v>
      </c>
      <c r="O6535" s="56">
        <v>112.5569</v>
      </c>
      <c r="P6535" s="56">
        <v>1.11</v>
      </c>
      <c r="Q6535" s="56">
        <v>1.029</v>
      </c>
      <c r="R6535" s="39">
        <f>O6535/P6535</f>
        <v>101.402612612613</v>
      </c>
      <c r="S6535" s="39">
        <f>N6535/Q6535</f>
        <v>4.1120477927242</v>
      </c>
      <c r="T6535" s="39">
        <f>R6535+S6535</f>
        <v>105.514660405337</v>
      </c>
      <c r="U6535" s="40">
        <v>206.281</v>
      </c>
      <c r="V6535" s="39">
        <v>0.0205122972</v>
      </c>
      <c r="W6535" s="69">
        <f>round(((1000*V6535)/T6535),3)</f>
        <v>0.194</v>
      </c>
      <c r="Y6535" t="s">
        <v>40</v>
      </c>
      <c r="AA6535">
        <v>3544</v>
      </c>
      <c r="AB6535" t="b">
        <v>1</v>
      </c>
      <c r="AD6535" s="8"/>
    </row>
    <row r="6536" ht="14.25" customHeight="1">
      <c r="A6536" s="38">
        <v>942</v>
      </c>
      <c r="B6536" s="46" t="s">
        <v>6803</v>
      </c>
      <c r="C6536" s="46" t="s">
        <v>6804</v>
      </c>
      <c r="D6536" s="46" t="s">
        <v>6801</v>
      </c>
      <c r="E6536" s="46" t="s">
        <v>6802</v>
      </c>
      <c r="F6536" s="41" t="s">
        <v>1603</v>
      </c>
      <c r="G6536" s="41" t="s">
        <v>1674</v>
      </c>
      <c r="H6536" s="65">
        <v>2.302</v>
      </c>
      <c r="I6536" t="s">
        <v>6805</v>
      </c>
      <c r="K6536" s="46" t="s">
        <v>43</v>
      </c>
      <c r="L6536" s="46" t="s">
        <v>6806</v>
      </c>
      <c r="M6536" t="s">
        <v>583</v>
      </c>
      <c r="N6536" s="40">
        <f>U6536*V6536</f>
        <v>70.160972590771</v>
      </c>
      <c r="O6536" s="56">
        <v>119.3776</v>
      </c>
      <c r="P6536" s="56">
        <v>1.5</v>
      </c>
      <c r="Q6536" s="56">
        <v>1.029</v>
      </c>
      <c r="R6536" s="39">
        <f>O6536/P6536</f>
        <v>79.5850666666667</v>
      </c>
      <c r="S6536" s="39">
        <f>N6536/Q6536</f>
        <v>68.1836468326249</v>
      </c>
      <c r="T6536" s="39">
        <f>R6536+S6536</f>
        <v>147.768713499292</v>
      </c>
      <c r="U6536" s="40">
        <v>206.281</v>
      </c>
      <c r="V6536" s="39">
        <v>0.340123291</v>
      </c>
      <c r="W6536" s="69">
        <f>round(((1000*V6536)/T6536),3)</f>
        <v>2.302</v>
      </c>
      <c r="Y6536" t="s">
        <v>40</v>
      </c>
      <c r="AA6536">
        <v>3544</v>
      </c>
      <c r="AB6536" t="b">
        <v>1</v>
      </c>
      <c r="AD6536" s="8"/>
    </row>
    <row r="6537" ht="14.25" customHeight="1">
      <c r="A6537" s="38">
        <v>942</v>
      </c>
      <c r="B6537" s="46" t="s">
        <v>6803</v>
      </c>
      <c r="C6537" s="46" t="s">
        <v>6804</v>
      </c>
      <c r="D6537" s="46" t="s">
        <v>6801</v>
      </c>
      <c r="E6537" s="46" t="s">
        <v>6802</v>
      </c>
      <c r="F6537" s="41" t="s">
        <v>695</v>
      </c>
      <c r="G6537" s="41" t="s">
        <v>696</v>
      </c>
      <c r="H6537" s="65">
        <v>1.259</v>
      </c>
      <c r="I6537" t="s">
        <v>6805</v>
      </c>
      <c r="K6537" s="46" t="s">
        <v>43</v>
      </c>
      <c r="L6537" s="46" t="s">
        <v>6806</v>
      </c>
      <c r="M6537" t="s">
        <v>583</v>
      </c>
      <c r="N6537" s="40">
        <f>U6537*V6537</f>
        <v>37.003585371441</v>
      </c>
      <c r="O6537" s="56">
        <v>84.1595</v>
      </c>
      <c r="P6537" s="56">
        <v>0.79</v>
      </c>
      <c r="Q6537" s="56">
        <v>1.029</v>
      </c>
      <c r="R6537" s="39">
        <f>O6537/P6537</f>
        <v>106.531012658228</v>
      </c>
      <c r="S6537" s="39">
        <f>N6537/Q6537</f>
        <v>35.9607243648601</v>
      </c>
      <c r="T6537" s="39">
        <f>R6537+S6537</f>
        <v>142.491737023088</v>
      </c>
      <c r="U6537" s="40">
        <v>206.281</v>
      </c>
      <c r="V6537" s="39">
        <v>0.179384361</v>
      </c>
      <c r="W6537" s="69">
        <f>round(((1000*V6537)/T6537),3)</f>
        <v>1.259</v>
      </c>
      <c r="Y6537" t="s">
        <v>40</v>
      </c>
      <c r="AA6537">
        <v>3544</v>
      </c>
      <c r="AB6537" t="b">
        <v>1</v>
      </c>
      <c r="AD6537" s="8"/>
    </row>
    <row r="6538" ht="14.25" customHeight="1">
      <c r="A6538" s="38">
        <v>942</v>
      </c>
      <c r="B6538" s="46" t="s">
        <v>6803</v>
      </c>
      <c r="C6538" s="46" t="s">
        <v>6804</v>
      </c>
      <c r="D6538" s="46" t="s">
        <v>6801</v>
      </c>
      <c r="E6538" s="46" t="s">
        <v>6802</v>
      </c>
      <c r="F6538" s="41" t="s">
        <v>705</v>
      </c>
      <c r="G6538" s="41" t="s">
        <v>706</v>
      </c>
      <c r="H6538" s="65">
        <v>0.215</v>
      </c>
      <c r="I6538" t="s">
        <v>6805</v>
      </c>
      <c r="K6538" s="46" t="s">
        <v>43</v>
      </c>
      <c r="L6538" s="46" t="s">
        <v>6806</v>
      </c>
      <c r="M6538" t="s">
        <v>583</v>
      </c>
      <c r="N6538" s="40">
        <f>U6538*V6538</f>
        <v>4.6834099092895</v>
      </c>
      <c r="O6538" s="56">
        <v>74.1216</v>
      </c>
      <c r="P6538" s="56">
        <v>0.734</v>
      </c>
      <c r="Q6538" s="56">
        <v>1.029</v>
      </c>
      <c r="R6538" s="39">
        <f>O6538/P6538</f>
        <v>100.98310626703</v>
      </c>
      <c r="S6538" s="39">
        <f>N6538/Q6538</f>
        <v>4.55141876510156</v>
      </c>
      <c r="T6538" s="39">
        <f>R6538+S6538</f>
        <v>105.534525032132</v>
      </c>
      <c r="U6538" s="40">
        <v>206.281</v>
      </c>
      <c r="V6538" s="39">
        <v>0.0227040295</v>
      </c>
      <c r="W6538" s="69">
        <f>round(((1000*V6538)/T6538),3)</f>
        <v>0.215</v>
      </c>
      <c r="Y6538" t="s">
        <v>40</v>
      </c>
      <c r="AA6538">
        <v>3544</v>
      </c>
      <c r="AB6538" t="b">
        <v>1</v>
      </c>
      <c r="AD6538" s="8"/>
    </row>
    <row r="6539" ht="14.25" customHeight="1">
      <c r="A6539" s="38">
        <v>942</v>
      </c>
      <c r="B6539" s="46" t="s">
        <v>6803</v>
      </c>
      <c r="C6539" s="46" t="s">
        <v>6804</v>
      </c>
      <c r="D6539" s="46" t="s">
        <v>6801</v>
      </c>
      <c r="E6539" s="46" t="s">
        <v>6802</v>
      </c>
      <c r="F6539" s="41" t="s">
        <v>1108</v>
      </c>
      <c r="G6539" s="41" t="s">
        <v>3372</v>
      </c>
      <c r="H6539" s="65">
        <v>1.291</v>
      </c>
      <c r="I6539" t="s">
        <v>6805</v>
      </c>
      <c r="K6539" s="46" t="s">
        <v>43</v>
      </c>
      <c r="L6539" s="46" t="s">
        <v>6806</v>
      </c>
      <c r="M6539" t="s">
        <v>583</v>
      </c>
      <c r="N6539" s="40">
        <f>U6539*V6539</f>
        <v>30.198422213509</v>
      </c>
      <c r="O6539" s="56">
        <v>73.0938</v>
      </c>
      <c r="P6539" s="56">
        <v>0.87</v>
      </c>
      <c r="Q6539" s="56">
        <v>1.029</v>
      </c>
      <c r="R6539" s="39">
        <f>O6539/P6539</f>
        <v>84.0158620689655</v>
      </c>
      <c r="S6539" s="39">
        <f>N6539/Q6539</f>
        <v>29.3473490899018</v>
      </c>
      <c r="T6539" s="39">
        <f>R6539+S6539</f>
        <v>113.363211158867</v>
      </c>
      <c r="U6539" s="40">
        <v>206.281</v>
      </c>
      <c r="V6539" s="39">
        <v>0.146394589</v>
      </c>
      <c r="W6539" s="69">
        <f>round(((1000*V6539)/T6539),3)</f>
        <v>1.291</v>
      </c>
      <c r="Y6539" t="s">
        <v>40</v>
      </c>
      <c r="AA6539">
        <v>3544</v>
      </c>
      <c r="AB6539" t="b">
        <v>1</v>
      </c>
      <c r="AD6539" s="8"/>
    </row>
    <row r="6540" ht="14.25" customHeight="1">
      <c r="A6540" s="38">
        <v>942</v>
      </c>
      <c r="B6540" s="46" t="s">
        <v>6803</v>
      </c>
      <c r="C6540" s="46" t="s">
        <v>6804</v>
      </c>
      <c r="D6540" s="46" t="s">
        <v>6801</v>
      </c>
      <c r="E6540" s="46" t="s">
        <v>6802</v>
      </c>
      <c r="F6540" s="41" t="s">
        <v>429</v>
      </c>
      <c r="G6540" s="41" t="s">
        <v>590</v>
      </c>
      <c r="H6540" s="65">
        <v>1.81</v>
      </c>
      <c r="I6540" t="s">
        <v>6805</v>
      </c>
      <c r="K6540" s="46" t="s">
        <v>43</v>
      </c>
      <c r="L6540" s="46" t="s">
        <v>6806</v>
      </c>
      <c r="M6540" t="s">
        <v>583</v>
      </c>
      <c r="N6540" s="40">
        <f>U6540*V6540</f>
        <v>34.195801028867</v>
      </c>
      <c r="O6540" s="56">
        <v>46.0684</v>
      </c>
      <c r="P6540" s="56">
        <v>0.7893</v>
      </c>
      <c r="Q6540" s="56">
        <v>1.029</v>
      </c>
      <c r="R6540" s="39">
        <f>O6540/P6540</f>
        <v>58.3661472190548</v>
      </c>
      <c r="S6540" s="39">
        <f>N6540/Q6540</f>
        <v>33.2320709707162</v>
      </c>
      <c r="T6540" s="39">
        <f>R6540+S6540</f>
        <v>91.5982181897711</v>
      </c>
      <c r="U6540" s="40">
        <v>206.281</v>
      </c>
      <c r="V6540" s="39">
        <v>0.165772907</v>
      </c>
      <c r="W6540" s="69">
        <f>round(((1000*V6540)/T6540),3)</f>
        <v>1.81</v>
      </c>
      <c r="Y6540" t="s">
        <v>40</v>
      </c>
      <c r="AA6540">
        <v>3544</v>
      </c>
      <c r="AB6540" t="b">
        <v>1</v>
      </c>
      <c r="AD6540" s="8"/>
    </row>
    <row r="6541" ht="14.25" customHeight="1">
      <c r="A6541" s="38">
        <v>942</v>
      </c>
      <c r="B6541" s="46" t="s">
        <v>6803</v>
      </c>
      <c r="C6541" s="46" t="s">
        <v>6804</v>
      </c>
      <c r="D6541" s="46" t="s">
        <v>6801</v>
      </c>
      <c r="E6541" s="46" t="s">
        <v>6802</v>
      </c>
      <c r="F6541" s="41" t="s">
        <v>591</v>
      </c>
      <c r="G6541" s="41" t="s">
        <v>2243</v>
      </c>
      <c r="H6541" s="65">
        <v>2.529</v>
      </c>
      <c r="I6541" t="s">
        <v>6805</v>
      </c>
      <c r="K6541" s="46" t="s">
        <v>43</v>
      </c>
      <c r="L6541" s="46" t="s">
        <v>6806</v>
      </c>
      <c r="M6541" t="s">
        <v>583</v>
      </c>
      <c r="N6541" s="40">
        <f>U6541*V6541</f>
        <v>103.822728200556</v>
      </c>
      <c r="O6541" s="56">
        <v>88.1051</v>
      </c>
      <c r="P6541" s="56">
        <v>0.898</v>
      </c>
      <c r="Q6541" s="56">
        <v>1.029</v>
      </c>
      <c r="R6541" s="39">
        <f>O6541/P6541</f>
        <v>98.112583518931</v>
      </c>
      <c r="S6541" s="39">
        <f>N6541/Q6541</f>
        <v>100.896723226974</v>
      </c>
      <c r="T6541" s="39">
        <f>R6541+S6541</f>
        <v>199.009306745905</v>
      </c>
      <c r="U6541" s="40">
        <v>206.281</v>
      </c>
      <c r="V6541" s="39">
        <v>0.503307276</v>
      </c>
      <c r="W6541" s="69">
        <f>round(((1000*V6541)/T6541),3)</f>
        <v>2.529</v>
      </c>
      <c r="Y6541" t="s">
        <v>40</v>
      </c>
      <c r="AA6541">
        <v>3544</v>
      </c>
      <c r="AB6541" t="b">
        <v>1</v>
      </c>
      <c r="AD6541" s="8"/>
    </row>
    <row r="6542" ht="14.25" customHeight="1">
      <c r="A6542" s="38">
        <v>942</v>
      </c>
      <c r="B6542" s="46" t="s">
        <v>6803</v>
      </c>
      <c r="C6542" s="46" t="s">
        <v>6804</v>
      </c>
      <c r="D6542" s="46" t="s">
        <v>6801</v>
      </c>
      <c r="E6542" s="46" t="s">
        <v>6802</v>
      </c>
      <c r="F6542" s="41" t="s">
        <v>709</v>
      </c>
      <c r="G6542" s="41" t="s">
        <v>3373</v>
      </c>
      <c r="H6542" s="65">
        <v>0.32</v>
      </c>
      <c r="I6542" t="s">
        <v>6805</v>
      </c>
      <c r="K6542" s="46" t="s">
        <v>43</v>
      </c>
      <c r="L6542" s="46" t="s">
        <v>6806</v>
      </c>
      <c r="M6542" t="s">
        <v>583</v>
      </c>
      <c r="N6542" s="40">
        <f>U6542*V6542</f>
        <v>3.9952487164958</v>
      </c>
      <c r="O6542" s="56">
        <v>62.0678</v>
      </c>
      <c r="P6542" s="56">
        <v>1.097</v>
      </c>
      <c r="Q6542" s="56">
        <v>1.029</v>
      </c>
      <c r="R6542" s="39">
        <f>O6542/P6542</f>
        <v>56.579580674567</v>
      </c>
      <c r="S6542" s="39">
        <f>N6542/Q6542</f>
        <v>3.88265181389291</v>
      </c>
      <c r="T6542" s="39">
        <f>R6542+S6542</f>
        <v>60.4622324884599</v>
      </c>
      <c r="U6542" s="40">
        <v>206.281</v>
      </c>
      <c r="V6542" s="39">
        <v>0.0193679918</v>
      </c>
      <c r="W6542" s="69">
        <f>round(((1000*V6542)/T6542),3)</f>
        <v>0.32</v>
      </c>
      <c r="Y6542" t="s">
        <v>40</v>
      </c>
      <c r="AA6542">
        <v>3544</v>
      </c>
      <c r="AB6542" t="b">
        <v>1</v>
      </c>
      <c r="AD6542" s="8"/>
    </row>
    <row r="6543" ht="14.25" customHeight="1">
      <c r="A6543" s="38">
        <v>942</v>
      </c>
      <c r="B6543" s="46" t="s">
        <v>6803</v>
      </c>
      <c r="C6543" s="46" t="s">
        <v>6804</v>
      </c>
      <c r="D6543" s="46" t="s">
        <v>6801</v>
      </c>
      <c r="E6543" s="46" t="s">
        <v>6802</v>
      </c>
      <c r="F6543" s="41" t="s">
        <v>999</v>
      </c>
      <c r="G6543" s="41" t="s">
        <v>1000</v>
      </c>
      <c r="H6543" s="65">
        <v>0.03</v>
      </c>
      <c r="I6543" t="s">
        <v>6805</v>
      </c>
      <c r="K6543" s="46" t="s">
        <v>43</v>
      </c>
      <c r="L6543" s="46" t="s">
        <v>6806</v>
      </c>
      <c r="M6543" t="s">
        <v>583</v>
      </c>
      <c r="N6543" s="40">
        <f>U6543*V6543</f>
        <v>0.28919827803275</v>
      </c>
      <c r="O6543" s="56">
        <v>45.0406</v>
      </c>
      <c r="P6543" s="56">
        <v>0.978</v>
      </c>
      <c r="Q6543" s="56">
        <v>1.029</v>
      </c>
      <c r="R6543" s="39">
        <f>O6543/P6543</f>
        <v>46.0537832310838</v>
      </c>
      <c r="S6543" s="39">
        <f>N6543/Q6543</f>
        <v>0.281047889244655</v>
      </c>
      <c r="T6543" s="39">
        <f>R6543+S6543</f>
        <v>46.3348311203285</v>
      </c>
      <c r="U6543" s="40">
        <v>206.281</v>
      </c>
      <c r="V6543" s="39">
        <v>0.00140196275</v>
      </c>
      <c r="W6543" s="69">
        <f>round(((1000*V6543)/T6543),3)</f>
        <v>0.03</v>
      </c>
      <c r="Y6543" t="s">
        <v>40</v>
      </c>
      <c r="AA6543">
        <v>3544</v>
      </c>
      <c r="AB6543" t="b">
        <v>1</v>
      </c>
      <c r="AD6543" s="8"/>
    </row>
    <row r="6544" ht="14.25" customHeight="1">
      <c r="A6544" s="38">
        <v>942</v>
      </c>
      <c r="B6544" s="46" t="s">
        <v>6803</v>
      </c>
      <c r="C6544" s="46" t="s">
        <v>6804</v>
      </c>
      <c r="D6544" s="46" t="s">
        <v>6801</v>
      </c>
      <c r="E6544" s="46" t="s">
        <v>6802</v>
      </c>
      <c r="F6544" s="41" t="s">
        <v>711</v>
      </c>
      <c r="G6544" s="41" t="s">
        <v>712</v>
      </c>
      <c r="H6544" s="65">
        <v>0.38</v>
      </c>
      <c r="I6544" t="s">
        <v>6805</v>
      </c>
      <c r="K6544" s="46" t="s">
        <v>43</v>
      </c>
      <c r="L6544" s="46" t="s">
        <v>6806</v>
      </c>
      <c r="M6544" t="s">
        <v>583</v>
      </c>
      <c r="N6544" s="40">
        <f>U6544*V6544</f>
        <v>12.2370084749259</v>
      </c>
      <c r="O6544" s="56">
        <v>100.2019</v>
      </c>
      <c r="P6544" s="56">
        <v>0.695</v>
      </c>
      <c r="Q6544" s="56">
        <v>1.029</v>
      </c>
      <c r="R6544" s="39">
        <f>O6544/P6544</f>
        <v>144.175395683453</v>
      </c>
      <c r="S6544" s="39">
        <f>N6544/Q6544</f>
        <v>11.892136515963</v>
      </c>
      <c r="T6544" s="39">
        <f>R6544+S6544</f>
        <v>156.067532199416</v>
      </c>
      <c r="U6544" s="40">
        <v>206.281</v>
      </c>
      <c r="V6544" s="39">
        <v>0.0593220339</v>
      </c>
      <c r="W6544" s="69">
        <f>round(((1000*V6544)/T6544),3)</f>
        <v>0.38</v>
      </c>
      <c r="Y6544" t="s">
        <v>40</v>
      </c>
      <c r="AA6544">
        <v>3544</v>
      </c>
      <c r="AB6544" t="b">
        <v>1</v>
      </c>
      <c r="AD6544" s="8"/>
    </row>
    <row r="6545" ht="14.25" customHeight="1">
      <c r="A6545" s="38">
        <v>942</v>
      </c>
      <c r="B6545" s="46" t="s">
        <v>6803</v>
      </c>
      <c r="C6545" s="46" t="s">
        <v>6804</v>
      </c>
      <c r="D6545" s="46" t="s">
        <v>6801</v>
      </c>
      <c r="E6545" s="46" t="s">
        <v>6802</v>
      </c>
      <c r="F6545" s="41" t="s">
        <v>434</v>
      </c>
      <c r="G6545" s="41" t="s">
        <v>593</v>
      </c>
      <c r="H6545" s="65">
        <v>0.556</v>
      </c>
      <c r="I6545" t="s">
        <v>6805</v>
      </c>
      <c r="K6545" s="46" t="s">
        <v>43</v>
      </c>
      <c r="L6545" s="46" t="s">
        <v>6806</v>
      </c>
      <c r="M6545" t="s">
        <v>583</v>
      </c>
      <c r="N6545" s="40">
        <f>U6545*V6545</f>
        <v>5.2241779023929</v>
      </c>
      <c r="O6545" s="56">
        <v>32.0419</v>
      </c>
      <c r="P6545" s="56">
        <v>0.791</v>
      </c>
      <c r="Q6545" s="56">
        <v>1.029</v>
      </c>
      <c r="R6545" s="39">
        <f>O6545/P6545</f>
        <v>40.5080910240202</v>
      </c>
      <c r="S6545" s="39">
        <f>N6545/Q6545</f>
        <v>5.07694645519232</v>
      </c>
      <c r="T6545" s="39">
        <f>R6545+S6545</f>
        <v>45.5850374792125</v>
      </c>
      <c r="U6545" s="40">
        <v>206.281</v>
      </c>
      <c r="V6545" s="39">
        <v>0.0253255409</v>
      </c>
      <c r="W6545" s="69">
        <f>round(((1000*V6545)/T6545),3)</f>
        <v>0.556</v>
      </c>
      <c r="Y6545" t="s">
        <v>40</v>
      </c>
      <c r="AA6545">
        <v>3544</v>
      </c>
      <c r="AB6545" t="b">
        <v>1</v>
      </c>
      <c r="AD6545" s="8"/>
    </row>
    <row r="6546" ht="14.25" customHeight="1">
      <c r="A6546" s="38">
        <v>943</v>
      </c>
      <c r="B6546" s="46" t="s">
        <v>6807</v>
      </c>
      <c r="C6546" s="46" t="s">
        <v>6808</v>
      </c>
      <c r="D6546" s="46" t="s">
        <v>6801</v>
      </c>
      <c r="E6546" s="46" t="s">
        <v>6802</v>
      </c>
      <c r="F6546" s="41" t="s">
        <v>35</v>
      </c>
      <c r="G6546" s="41" t="s">
        <v>36</v>
      </c>
      <c r="H6546" s="65">
        <v>1.912</v>
      </c>
      <c r="I6546" t="s">
        <v>6809</v>
      </c>
      <c r="K6546" s="46" t="s">
        <v>43</v>
      </c>
      <c r="L6546" s="46" t="s">
        <v>6810</v>
      </c>
      <c r="M6546" t="s">
        <v>583</v>
      </c>
      <c r="N6546" s="40"/>
      <c r="O6546" s="56"/>
      <c r="P6546" s="56"/>
      <c r="Q6546" s="56"/>
      <c r="R6546" s="39"/>
      <c r="S6546" s="39"/>
      <c r="T6546" s="39"/>
      <c r="U6546" s="40"/>
      <c r="V6546" s="39"/>
      <c r="W6546" s="69"/>
      <c r="Y6546" t="s">
        <v>40</v>
      </c>
      <c r="AA6546">
        <v>3544</v>
      </c>
      <c r="AB6546" t="b">
        <v>0</v>
      </c>
      <c r="AD6546" s="8"/>
    </row>
    <row r="6547" ht="14.25" customHeight="1">
      <c r="A6547" s="38">
        <v>943</v>
      </c>
      <c r="B6547" s="46" t="s">
        <v>6807</v>
      </c>
      <c r="C6547" s="46" t="s">
        <v>6808</v>
      </c>
      <c r="D6547" s="46" t="s">
        <v>6801</v>
      </c>
      <c r="E6547" s="46" t="s">
        <v>6802</v>
      </c>
      <c r="F6547" s="41" t="s">
        <v>1603</v>
      </c>
      <c r="G6547" s="41" t="s">
        <v>1674</v>
      </c>
      <c r="H6547" s="65">
        <v>3</v>
      </c>
      <c r="I6547" t="s">
        <v>6809</v>
      </c>
      <c r="K6547" s="46" t="s">
        <v>43</v>
      </c>
      <c r="L6547" s="46" t="s">
        <v>6810</v>
      </c>
      <c r="M6547" t="s">
        <v>583</v>
      </c>
      <c r="N6547" s="40"/>
      <c r="O6547" s="56"/>
      <c r="P6547" s="56"/>
      <c r="Q6547" s="56"/>
      <c r="R6547" s="39"/>
      <c r="S6547" s="39"/>
      <c r="T6547" s="39"/>
      <c r="U6547" s="40"/>
      <c r="V6547" s="39"/>
      <c r="W6547" s="69"/>
      <c r="Y6547" t="s">
        <v>40</v>
      </c>
      <c r="AA6547">
        <v>3544</v>
      </c>
      <c r="AB6547" t="b">
        <v>0</v>
      </c>
      <c r="AD6547" s="8"/>
    </row>
    <row r="6548" ht="14.25" customHeight="1">
      <c r="A6548" s="38">
        <v>943</v>
      </c>
      <c r="B6548" s="46" t="s">
        <v>6807</v>
      </c>
      <c r="C6548" s="46" t="s">
        <v>6808</v>
      </c>
      <c r="D6548" s="46" t="s">
        <v>6801</v>
      </c>
      <c r="E6548" s="46" t="s">
        <v>6802</v>
      </c>
      <c r="F6548" s="41" t="s">
        <v>695</v>
      </c>
      <c r="G6548" s="41" t="s">
        <v>696</v>
      </c>
      <c r="H6548" s="65">
        <v>0.937</v>
      </c>
      <c r="I6548" t="s">
        <v>6809</v>
      </c>
      <c r="K6548" s="46" t="s">
        <v>43</v>
      </c>
      <c r="L6548" s="46" t="s">
        <v>6810</v>
      </c>
      <c r="M6548" t="s">
        <v>583</v>
      </c>
      <c r="N6548" s="40"/>
      <c r="O6548" s="56"/>
      <c r="P6548" s="56"/>
      <c r="Q6548" s="56"/>
      <c r="R6548" s="39"/>
      <c r="S6548" s="39"/>
      <c r="T6548" s="39"/>
      <c r="U6548" s="40"/>
      <c r="V6548" s="39"/>
      <c r="W6548" s="69"/>
      <c r="Y6548" t="s">
        <v>40</v>
      </c>
      <c r="AA6548">
        <v>3544</v>
      </c>
      <c r="AB6548" t="b">
        <v>0</v>
      </c>
      <c r="AD6548" s="8"/>
    </row>
    <row r="6549" ht="14.25" customHeight="1">
      <c r="A6549" s="38">
        <v>943</v>
      </c>
      <c r="B6549" s="46" t="s">
        <v>6807</v>
      </c>
      <c r="C6549" s="46" t="s">
        <v>6808</v>
      </c>
      <c r="D6549" s="46" t="s">
        <v>6801</v>
      </c>
      <c r="E6549" s="46" t="s">
        <v>6802</v>
      </c>
      <c r="F6549" s="41" t="s">
        <v>4542</v>
      </c>
      <c r="G6549" s="41" t="s">
        <v>4543</v>
      </c>
      <c r="H6549" s="65">
        <v>0.5847</v>
      </c>
      <c r="I6549" t="s">
        <v>6809</v>
      </c>
      <c r="K6549" s="46" t="s">
        <v>43</v>
      </c>
      <c r="L6549" s="46" t="s">
        <v>6810</v>
      </c>
      <c r="M6549" t="s">
        <v>583</v>
      </c>
      <c r="N6549" s="40"/>
      <c r="O6549" s="56"/>
      <c r="P6549" s="56"/>
      <c r="Q6549" s="56"/>
      <c r="R6549" s="39"/>
      <c r="S6549" s="39"/>
      <c r="T6549" s="39"/>
      <c r="U6549" s="40"/>
      <c r="V6549" s="39"/>
      <c r="W6549" s="69"/>
      <c r="Y6549" t="s">
        <v>40</v>
      </c>
      <c r="AA6549">
        <v>3544</v>
      </c>
      <c r="AB6549" t="b">
        <v>0</v>
      </c>
      <c r="AD6549" s="8"/>
    </row>
    <row r="6550" ht="14.25" customHeight="1">
      <c r="A6550" s="38">
        <v>997</v>
      </c>
      <c r="B6550" s="44" t="s">
        <v>638</v>
      </c>
      <c r="C6550" s="46" t="s">
        <v>639</v>
      </c>
      <c r="D6550" s="46" t="s">
        <v>6801</v>
      </c>
      <c r="E6550" s="46" t="s">
        <v>6811</v>
      </c>
      <c r="F6550" s="5" t="s">
        <v>35</v>
      </c>
      <c r="G6550" s="5" t="s">
        <v>36</v>
      </c>
      <c r="H6550" s="65">
        <v>1.513561248</v>
      </c>
      <c r="I6550" t="s">
        <v>37</v>
      </c>
      <c r="K6550" s="47"/>
      <c r="L6550" s="47" t="str">
        <f>((I6550&amp;A6550)&amp;"-")&amp;B6550</f>
        <v>REF997-Kia Sepassi and Samuel H. Yalkowsky. Solubility Prediction in Octanol: A Technical Note. AAPS PharmSciTech 2006; 7 (1) Article 26</v>
      </c>
      <c r="M6550" t="s">
        <v>39</v>
      </c>
      <c r="N6550" s="71"/>
      <c r="O6550" s="71"/>
      <c r="P6550" s="71"/>
      <c r="Q6550" s="71"/>
      <c r="R6550" s="29"/>
      <c r="S6550" s="29"/>
      <c r="T6550" s="29"/>
      <c r="U6550" s="71"/>
      <c r="V6550" s="29"/>
      <c r="W6550" s="60"/>
      <c r="Y6550" t="s">
        <v>40</v>
      </c>
      <c r="AA6550">
        <v>3544</v>
      </c>
      <c r="AB6550" t="b">
        <f>if((W6550=""),false,true)</f>
        <v>0</v>
      </c>
      <c r="AD6550" s="37"/>
    </row>
    <row r="6551" ht="14.25" customHeight="1">
      <c r="A6551" s="38">
        <v>1049</v>
      </c>
      <c r="B6551" s="46" t="s">
        <v>922</v>
      </c>
      <c r="C6551" s="46" t="s">
        <v>923</v>
      </c>
      <c r="D6551" s="11" t="s">
        <v>6801</v>
      </c>
      <c r="E6551" s="46" t="s">
        <v>6811</v>
      </c>
      <c r="F6551" s="7" t="s">
        <v>924</v>
      </c>
      <c r="G6551" s="7" t="s">
        <v>925</v>
      </c>
      <c r="H6551">
        <v>1.19949930314938</v>
      </c>
      <c r="I6551" t="s">
        <v>37</v>
      </c>
      <c r="K6551" s="47" t="s">
        <v>43</v>
      </c>
      <c r="L6551" s="47" t="s">
        <v>926</v>
      </c>
      <c r="M6551" t="s">
        <v>39</v>
      </c>
      <c r="N6551" s="71"/>
      <c r="O6551" s="71"/>
      <c r="P6551" s="71"/>
      <c r="Q6551" s="71"/>
      <c r="R6551" s="29"/>
      <c r="S6551" s="29"/>
      <c r="T6551" s="29"/>
      <c r="U6551" s="71"/>
      <c r="V6551" s="29"/>
      <c r="W6551" s="60"/>
      <c r="Y6551" t="s">
        <v>40</v>
      </c>
      <c r="AA6551" s="21">
        <v>3544</v>
      </c>
      <c r="AB6551" t="b">
        <f>if((W6551=""),false,true)</f>
        <v>0</v>
      </c>
      <c r="AD6551" s="37"/>
    </row>
    <row r="6552" ht="14.25" customHeight="1">
      <c r="A6552" s="38">
        <v>1049</v>
      </c>
      <c r="B6552" s="46" t="s">
        <v>922</v>
      </c>
      <c r="C6552" s="46" t="s">
        <v>923</v>
      </c>
      <c r="D6552" s="11" t="s">
        <v>6801</v>
      </c>
      <c r="E6552" s="11" t="s">
        <v>6811</v>
      </c>
      <c r="F6552" s="7" t="s">
        <v>927</v>
      </c>
      <c r="G6552" s="7" t="s">
        <v>928</v>
      </c>
      <c r="H6552">
        <v>0.008090958991784</v>
      </c>
      <c r="I6552" t="s">
        <v>37</v>
      </c>
      <c r="K6552" s="47" t="s">
        <v>43</v>
      </c>
      <c r="L6552" s="47" t="s">
        <v>926</v>
      </c>
      <c r="M6552" t="s">
        <v>39</v>
      </c>
      <c r="N6552" s="71"/>
      <c r="O6552" s="71"/>
      <c r="P6552" s="71"/>
      <c r="Q6552" s="71"/>
      <c r="R6552" s="29"/>
      <c r="S6552" s="29"/>
      <c r="T6552" s="29"/>
      <c r="U6552" s="71"/>
      <c r="V6552" s="29"/>
      <c r="W6552" s="60"/>
      <c r="Y6552" t="s">
        <v>40</v>
      </c>
      <c r="AA6552">
        <v>3544</v>
      </c>
      <c r="AB6552" t="b">
        <f>if((W6552=""),false,true)</f>
        <v>0</v>
      </c>
      <c r="AD6552" s="37"/>
    </row>
    <row r="6553" ht="14.25" customHeight="1">
      <c r="A6553" s="38">
        <v>1049</v>
      </c>
      <c r="B6553" s="46" t="s">
        <v>922</v>
      </c>
      <c r="C6553" s="46" t="s">
        <v>923</v>
      </c>
      <c r="D6553" s="11" t="s">
        <v>6801</v>
      </c>
      <c r="E6553" s="11" t="s">
        <v>6811</v>
      </c>
      <c r="F6553" s="7" t="s">
        <v>929</v>
      </c>
      <c r="G6553" s="7" t="s">
        <v>928</v>
      </c>
      <c r="H6553">
        <v>0.01361444682466</v>
      </c>
      <c r="I6553" t="s">
        <v>37</v>
      </c>
      <c r="K6553" s="47" t="s">
        <v>43</v>
      </c>
      <c r="L6553" s="47" t="s">
        <v>926</v>
      </c>
      <c r="M6553" t="s">
        <v>39</v>
      </c>
      <c r="N6553" s="71"/>
      <c r="O6553" s="71"/>
      <c r="P6553" s="71"/>
      <c r="Q6553" s="71"/>
      <c r="R6553" s="29"/>
      <c r="S6553" s="29"/>
      <c r="T6553" s="29"/>
      <c r="U6553" s="71"/>
      <c r="V6553" s="29"/>
      <c r="W6553" s="60"/>
      <c r="Y6553" t="s">
        <v>40</v>
      </c>
      <c r="AA6553">
        <v>3544</v>
      </c>
      <c r="AB6553" t="b">
        <f>if((W6553=""),false,true)</f>
        <v>0</v>
      </c>
      <c r="AD6553" s="37"/>
    </row>
    <row r="6554" ht="14.25" customHeight="1">
      <c r="A6554" s="38">
        <v>1049</v>
      </c>
      <c r="B6554" s="46" t="s">
        <v>922</v>
      </c>
      <c r="C6554" s="46" t="s">
        <v>923</v>
      </c>
      <c r="D6554" s="11" t="s">
        <v>6801</v>
      </c>
      <c r="E6554" s="11" t="s">
        <v>6811</v>
      </c>
      <c r="F6554" s="7" t="s">
        <v>930</v>
      </c>
      <c r="G6554" s="7" t="s">
        <v>928</v>
      </c>
      <c r="H6554">
        <v>0.54827696492085</v>
      </c>
      <c r="I6554" t="s">
        <v>37</v>
      </c>
      <c r="K6554" s="47" t="s">
        <v>43</v>
      </c>
      <c r="L6554" s="47" t="s">
        <v>926</v>
      </c>
      <c r="M6554" t="s">
        <v>39</v>
      </c>
      <c r="N6554" s="71"/>
      <c r="O6554" s="71"/>
      <c r="P6554" s="71"/>
      <c r="Q6554" s="71"/>
      <c r="R6554" s="29"/>
      <c r="S6554" s="29"/>
      <c r="T6554" s="29"/>
      <c r="U6554" s="71"/>
      <c r="V6554" s="29"/>
      <c r="W6554" s="60"/>
      <c r="Y6554" t="s">
        <v>40</v>
      </c>
      <c r="AA6554">
        <v>3544</v>
      </c>
      <c r="AB6554" t="b">
        <f>if((W6554=""),false,true)</f>
        <v>0</v>
      </c>
      <c r="AD6554" s="37"/>
    </row>
    <row r="6555" ht="14.25" customHeight="1">
      <c r="A6555" s="38">
        <v>1049</v>
      </c>
      <c r="B6555" s="46" t="s">
        <v>922</v>
      </c>
      <c r="C6555" s="46" t="s">
        <v>923</v>
      </c>
      <c r="D6555" s="11" t="s">
        <v>6801</v>
      </c>
      <c r="E6555" s="11" t="s">
        <v>6811</v>
      </c>
      <c r="F6555" s="11" t="s">
        <v>48</v>
      </c>
      <c r="G6555" s="11" t="s">
        <v>49</v>
      </c>
      <c r="H6555">
        <v>0.000237137370566</v>
      </c>
      <c r="I6555" t="s">
        <v>37</v>
      </c>
      <c r="K6555" s="47" t="s">
        <v>43</v>
      </c>
      <c r="L6555" s="47" t="s">
        <v>926</v>
      </c>
      <c r="M6555" t="s">
        <v>39</v>
      </c>
      <c r="N6555" s="71"/>
      <c r="O6555" s="71"/>
      <c r="P6555" s="71"/>
      <c r="Q6555" s="71"/>
      <c r="R6555" s="29"/>
      <c r="S6555" s="29"/>
      <c r="T6555" s="29"/>
      <c r="U6555" s="71"/>
      <c r="V6555" s="29"/>
      <c r="W6555" s="60"/>
      <c r="Y6555" t="s">
        <v>40</v>
      </c>
      <c r="AA6555">
        <v>3544</v>
      </c>
      <c r="AB6555" t="b">
        <f>if((W6555=""),false,true)</f>
        <v>0</v>
      </c>
      <c r="AD6555" s="37"/>
    </row>
    <row r="6556" ht="14.25" customHeight="1">
      <c r="A6556" s="38">
        <v>1068</v>
      </c>
      <c r="B6556" s="46" t="s">
        <v>6812</v>
      </c>
      <c r="C6556" s="46" t="s">
        <v>1115</v>
      </c>
      <c r="D6556" s="11" t="s">
        <v>6801</v>
      </c>
      <c r="E6556" s="11" t="s">
        <v>6811</v>
      </c>
      <c r="F6556" s="7" t="s">
        <v>1605</v>
      </c>
      <c r="G6556" s="7" t="s">
        <v>2038</v>
      </c>
      <c r="H6556">
        <v>2.8166180994827</v>
      </c>
      <c r="I6556" t="s">
        <v>37</v>
      </c>
      <c r="K6556" s="47"/>
      <c r="L6556" s="47" t="s">
        <v>6813</v>
      </c>
      <c r="M6556" t="s">
        <v>39</v>
      </c>
      <c r="N6556" s="71"/>
      <c r="O6556" s="71"/>
      <c r="P6556" s="71"/>
      <c r="Q6556" s="71"/>
      <c r="R6556" s="29"/>
      <c r="S6556" s="29"/>
      <c r="T6556" s="29"/>
      <c r="U6556" s="71"/>
      <c r="V6556" s="29"/>
      <c r="W6556" s="60"/>
      <c r="Y6556" t="s">
        <v>40</v>
      </c>
      <c r="AA6556">
        <v>3544</v>
      </c>
      <c r="AB6556" t="b">
        <f>if((W6556=""),false,true)</f>
        <v>0</v>
      </c>
      <c r="AD6556" s="37"/>
    </row>
    <row r="6557" ht="14.25" customHeight="1">
      <c r="A6557" s="38">
        <v>1243</v>
      </c>
      <c r="B6557" s="46" t="s">
        <v>6814</v>
      </c>
      <c r="C6557" s="46" t="s">
        <v>577</v>
      </c>
      <c r="D6557" s="11" t="s">
        <v>6801</v>
      </c>
      <c r="E6557" s="11" t="s">
        <v>6811</v>
      </c>
      <c r="F6557" s="7" t="s">
        <v>1363</v>
      </c>
      <c r="G6557" s="7" t="s">
        <v>1364</v>
      </c>
      <c r="H6557">
        <v>5.512</v>
      </c>
      <c r="I6557" s="46" t="s">
        <v>37</v>
      </c>
      <c r="K6557" s="46"/>
      <c r="L6557" t="s">
        <v>4553</v>
      </c>
      <c r="M6557" t="s">
        <v>39</v>
      </c>
      <c r="N6557" s="40"/>
      <c r="O6557" s="40"/>
      <c r="P6557" s="40"/>
      <c r="Q6557" s="40"/>
      <c r="R6557" s="39"/>
      <c r="S6557" s="39"/>
      <c r="T6557" s="39"/>
      <c r="U6557" s="40"/>
      <c r="V6557" s="39"/>
      <c r="W6557" s="69"/>
      <c r="Y6557" t="s">
        <v>40</v>
      </c>
      <c r="AA6557">
        <v>3544</v>
      </c>
      <c r="AB6557" s="46" t="b">
        <f>if((W6557=""),false,true)</f>
        <v>0</v>
      </c>
      <c r="AD6557" s="8"/>
    </row>
    <row r="6558" ht="14.25" customHeight="1">
      <c r="A6558" s="38">
        <v>1268</v>
      </c>
      <c r="B6558" s="46" t="s">
        <v>3548</v>
      </c>
      <c r="C6558" s="46" t="s">
        <v>3549</v>
      </c>
      <c r="D6558" s="46" t="s">
        <v>6801</v>
      </c>
      <c r="E6558" s="46" t="s">
        <v>6811</v>
      </c>
      <c r="F6558" s="7" t="s">
        <v>1281</v>
      </c>
      <c r="G6558" s="7" t="s">
        <v>2411</v>
      </c>
      <c r="H6558">
        <v>3.83252022529252</v>
      </c>
      <c r="I6558" t="s">
        <v>37</v>
      </c>
      <c r="K6558" t="s">
        <v>43</v>
      </c>
      <c r="L6558" t="s">
        <v>3553</v>
      </c>
      <c r="M6558" t="s">
        <v>39</v>
      </c>
      <c r="N6558" s="40"/>
      <c r="O6558" s="40"/>
      <c r="P6558" s="40"/>
      <c r="Q6558" s="40"/>
      <c r="R6558" s="39"/>
      <c r="S6558" s="39"/>
      <c r="T6558" s="39"/>
      <c r="U6558" s="40"/>
      <c r="V6558" s="39"/>
      <c r="W6558" s="69"/>
      <c r="Y6558" t="s">
        <v>40</v>
      </c>
      <c r="AA6558">
        <v>3544</v>
      </c>
      <c r="AB6558" s="46" t="b">
        <f>if((W6558=""),false,true)</f>
        <v>0</v>
      </c>
      <c r="AD6558" s="8"/>
    </row>
    <row r="6559" ht="14.25" customHeight="1">
      <c r="A6559" s="38">
        <v>1283</v>
      </c>
      <c r="B6559" s="46" t="s">
        <v>31</v>
      </c>
      <c r="C6559" s="46" t="s">
        <v>32</v>
      </c>
      <c r="D6559" s="46" t="s">
        <v>6801</v>
      </c>
      <c r="E6559" s="46" t="s">
        <v>6811</v>
      </c>
      <c r="F6559" t="s">
        <v>35</v>
      </c>
      <c r="G6559" s="46" t="s">
        <v>36</v>
      </c>
      <c r="H6559">
        <v>1.5135612484</v>
      </c>
      <c r="I6559" t="s">
        <v>37</v>
      </c>
      <c r="L6559" t="s">
        <v>38</v>
      </c>
      <c r="M6559" t="s">
        <v>39</v>
      </c>
      <c r="N6559" s="40"/>
      <c r="O6559" s="40"/>
      <c r="P6559" s="40"/>
      <c r="Q6559" s="40"/>
      <c r="R6559" s="39"/>
      <c r="S6559" s="39"/>
      <c r="T6559" s="39"/>
      <c r="U6559" s="40"/>
      <c r="V6559" s="39"/>
      <c r="W6559" s="69"/>
      <c r="Y6559" t="s">
        <v>40</v>
      </c>
      <c r="AA6559">
        <v>3544</v>
      </c>
      <c r="AB6559" s="46" t="b">
        <f>if((W6559=""),false,true)</f>
        <v>0</v>
      </c>
      <c r="AD6559" s="8"/>
    </row>
    <row r="6560" ht="14.25" customHeight="1">
      <c r="A6560" s="38">
        <v>1287</v>
      </c>
      <c r="B6560" s="46" t="s">
        <v>53</v>
      </c>
      <c r="C6560" s="46" t="s">
        <v>45</v>
      </c>
      <c r="D6560" s="46" t="s">
        <v>6801</v>
      </c>
      <c r="E6560" s="46" t="s">
        <v>6815</v>
      </c>
      <c r="F6560" t="s">
        <v>48</v>
      </c>
      <c r="G6560" s="46" t="s">
        <v>49</v>
      </c>
      <c r="H6560">
        <v>0.000102329299</v>
      </c>
      <c r="I6560" t="s">
        <v>37</v>
      </c>
      <c r="L6560" t="s">
        <v>50</v>
      </c>
      <c r="M6560" t="s">
        <v>39</v>
      </c>
      <c r="N6560" s="40"/>
      <c r="O6560" s="40"/>
      <c r="P6560" s="40"/>
      <c r="Q6560" s="40"/>
      <c r="R6560" s="39"/>
      <c r="S6560" s="39"/>
      <c r="T6560" s="39"/>
      <c r="U6560" s="40"/>
      <c r="V6560" s="39"/>
      <c r="W6560" s="69"/>
      <c r="Y6560" t="s">
        <v>40</v>
      </c>
      <c r="AA6560">
        <v>3544</v>
      </c>
      <c r="AB6560" s="46" t="b">
        <v>0</v>
      </c>
      <c r="AD6560" s="8"/>
    </row>
    <row r="6561" ht="14.25" customHeight="1">
      <c r="A6561" s="38">
        <v>1308</v>
      </c>
      <c r="B6561" s="46" t="s">
        <v>41</v>
      </c>
      <c r="C6561" s="46" t="s">
        <v>42</v>
      </c>
      <c r="D6561" s="46" t="s">
        <v>6801</v>
      </c>
      <c r="E6561" s="46" t="s">
        <v>6816</v>
      </c>
      <c r="F6561" t="s">
        <v>35</v>
      </c>
      <c r="G6561" s="12" t="s">
        <v>36</v>
      </c>
      <c r="H6561">
        <v>1.17489755493953</v>
      </c>
      <c r="I6561" t="s">
        <v>37</v>
      </c>
      <c r="K6561" s="47" t="s">
        <v>43</v>
      </c>
      <c r="L6561" s="47" t="str">
        <f>((I6561&amp;A6561)&amp;"-")&amp;B6561</f>
        <v>REF1308-Abraham M.H. and Acree Jr. W.E. The solubility of liquid and solid compounds in dry octan-1-ol. Chemosphere (2013)</v>
      </c>
      <c r="M6561" t="s">
        <v>39</v>
      </c>
      <c r="N6561" s="71"/>
      <c r="O6561" s="71"/>
      <c r="P6561" s="71"/>
      <c r="Q6561" s="71"/>
      <c r="R6561" s="29"/>
      <c r="S6561" s="29"/>
      <c r="T6561" s="29"/>
      <c r="U6561" s="71"/>
      <c r="V6561" s="29"/>
      <c r="W6561" s="60"/>
      <c r="Y6561" t="s">
        <v>40</v>
      </c>
      <c r="AA6561">
        <v>3544</v>
      </c>
      <c r="AB6561" t="b">
        <f>if((W6561=""),false,true)</f>
        <v>0</v>
      </c>
      <c r="AD6561" s="37"/>
    </row>
    <row r="6562" ht="14.25" customHeight="1">
      <c r="A6562" s="38">
        <v>1287</v>
      </c>
      <c r="B6562" s="46" t="s">
        <v>53</v>
      </c>
      <c r="C6562" s="46" t="s">
        <v>45</v>
      </c>
      <c r="D6562" s="46" t="s">
        <v>6817</v>
      </c>
      <c r="E6562" s="46" t="s">
        <v>6818</v>
      </c>
      <c r="F6562" t="s">
        <v>48</v>
      </c>
      <c r="G6562" s="46" t="s">
        <v>49</v>
      </c>
      <c r="H6562">
        <v>0.000912010839</v>
      </c>
      <c r="I6562" t="s">
        <v>37</v>
      </c>
      <c r="L6562" t="s">
        <v>50</v>
      </c>
      <c r="M6562" t="s">
        <v>39</v>
      </c>
      <c r="N6562" s="40"/>
      <c r="O6562" s="40"/>
      <c r="P6562" s="40"/>
      <c r="Q6562" s="40"/>
      <c r="R6562" s="39"/>
      <c r="S6562" s="39"/>
      <c r="T6562" s="39"/>
      <c r="U6562" s="40"/>
      <c r="V6562" s="39"/>
      <c r="W6562" s="69"/>
      <c r="Y6562" t="s">
        <v>40</v>
      </c>
      <c r="AA6562">
        <v>61955</v>
      </c>
      <c r="AB6562" s="46" t="b">
        <v>0</v>
      </c>
      <c r="AD6562" s="8"/>
    </row>
    <row r="6563" ht="14.25" customHeight="1">
      <c r="A6563" s="38">
        <v>1287</v>
      </c>
      <c r="B6563" s="46" t="s">
        <v>53</v>
      </c>
      <c r="C6563" s="46" t="s">
        <v>45</v>
      </c>
      <c r="D6563" s="46" t="s">
        <v>6819</v>
      </c>
      <c r="E6563" s="46" t="s">
        <v>6820</v>
      </c>
      <c r="F6563" t="s">
        <v>48</v>
      </c>
      <c r="G6563" s="46" t="s">
        <v>49</v>
      </c>
      <c r="H6563">
        <v>0.000000006761</v>
      </c>
      <c r="I6563" t="s">
        <v>37</v>
      </c>
      <c r="L6563" t="s">
        <v>50</v>
      </c>
      <c r="M6563" t="s">
        <v>39</v>
      </c>
      <c r="N6563" s="40"/>
      <c r="O6563" s="40"/>
      <c r="P6563" s="40"/>
      <c r="Q6563" s="40"/>
      <c r="R6563" s="39"/>
      <c r="S6563" s="39"/>
      <c r="T6563" s="39"/>
      <c r="U6563" s="40"/>
      <c r="V6563" s="39"/>
      <c r="W6563" s="69"/>
      <c r="Y6563" t="s">
        <v>40</v>
      </c>
      <c r="AA6563">
        <v>7929</v>
      </c>
      <c r="AB6563" s="46" t="b">
        <v>0</v>
      </c>
      <c r="AD6563" s="8"/>
    </row>
    <row r="6564" ht="14.25" customHeight="1">
      <c r="A6564" s="38">
        <v>966</v>
      </c>
      <c r="B6564" s="46" t="s">
        <v>1353</v>
      </c>
      <c r="C6564" s="46" t="s">
        <v>1219</v>
      </c>
      <c r="D6564" s="46" t="s">
        <v>6821</v>
      </c>
      <c r="E6564" s="46" t="s">
        <v>6822</v>
      </c>
      <c r="F6564" s="41" t="s">
        <v>434</v>
      </c>
      <c r="G6564" s="5" t="s">
        <v>593</v>
      </c>
      <c r="H6564" s="65">
        <v>0.034</v>
      </c>
      <c r="I6564" t="s">
        <v>1356</v>
      </c>
      <c r="K6564" s="46" t="s">
        <v>43</v>
      </c>
      <c r="L6564" s="46" t="s">
        <v>1358</v>
      </c>
      <c r="M6564" t="s">
        <v>39</v>
      </c>
      <c r="N6564" s="40">
        <f>U6564*V6564</f>
        <v>0.35842719862775</v>
      </c>
      <c r="O6564" s="56">
        <v>32.042</v>
      </c>
      <c r="P6564" s="56">
        <v>0.791</v>
      </c>
      <c r="Q6564" s="56">
        <v>1.59</v>
      </c>
      <c r="R6564" s="39">
        <f>O6564/P6564</f>
        <v>40.5082174462705</v>
      </c>
      <c r="S6564" s="39">
        <f>N6564/Q6564</f>
        <v>0.225425911086635</v>
      </c>
      <c r="T6564" s="39">
        <f>R6564+S6564</f>
        <v>40.7336433573572</v>
      </c>
      <c r="U6564" s="40">
        <v>255.661</v>
      </c>
      <c r="V6564" s="39">
        <v>0.00140196275</v>
      </c>
      <c r="W6564" s="69">
        <f>round(((1000*V6564)/T6564),3)</f>
        <v>0.034</v>
      </c>
      <c r="Y6564" t="s">
        <v>40</v>
      </c>
      <c r="AA6564">
        <v>77934</v>
      </c>
      <c r="AB6564" t="b">
        <v>1</v>
      </c>
      <c r="AD6564" s="8"/>
    </row>
    <row r="6565" ht="14.25" customHeight="1">
      <c r="A6565" s="38">
        <v>1200</v>
      </c>
      <c r="B6565" s="46" t="s">
        <v>6823</v>
      </c>
      <c r="C6565" s="46" t="s">
        <v>577</v>
      </c>
      <c r="D6565" s="11" t="s">
        <v>6824</v>
      </c>
      <c r="E6565" s="11" t="s">
        <v>6825</v>
      </c>
      <c r="F6565" s="7" t="s">
        <v>429</v>
      </c>
      <c r="G6565" s="7" t="s">
        <v>590</v>
      </c>
      <c r="H6565">
        <v>0.10489031139609</v>
      </c>
      <c r="I6565" s="46" t="s">
        <v>37</v>
      </c>
      <c r="K6565" s="46"/>
      <c r="L6565" t="s">
        <v>6826</v>
      </c>
      <c r="M6565" t="s">
        <v>39</v>
      </c>
      <c r="N6565" s="40"/>
      <c r="O6565" s="40"/>
      <c r="P6565" s="40"/>
      <c r="Q6565" s="40"/>
      <c r="R6565" s="39"/>
      <c r="S6565" s="39"/>
      <c r="T6565" s="39"/>
      <c r="U6565" s="40"/>
      <c r="V6565" s="39"/>
      <c r="W6565" s="69"/>
      <c r="Y6565" t="s">
        <v>40</v>
      </c>
      <c r="AA6565">
        <v>9797</v>
      </c>
      <c r="AB6565" s="46" t="b">
        <f>if((W6565=""),false,true)</f>
        <v>0</v>
      </c>
      <c r="AD6565" s="8"/>
    </row>
    <row r="6566" ht="14.25" customHeight="1">
      <c r="A6566" s="38">
        <v>1200</v>
      </c>
      <c r="B6566" s="46" t="s">
        <v>6823</v>
      </c>
      <c r="C6566" s="46" t="s">
        <v>577</v>
      </c>
      <c r="D6566" s="11" t="s">
        <v>6824</v>
      </c>
      <c r="E6566" s="11" t="s">
        <v>6825</v>
      </c>
      <c r="F6566" s="7" t="s">
        <v>48</v>
      </c>
      <c r="G6566" s="7" t="s">
        <v>49</v>
      </c>
      <c r="H6566">
        <v>0.000059015241769</v>
      </c>
      <c r="I6566" s="46" t="s">
        <v>37</v>
      </c>
      <c r="K6566" s="46"/>
      <c r="L6566" t="s">
        <v>6826</v>
      </c>
      <c r="M6566" t="s">
        <v>39</v>
      </c>
      <c r="N6566" s="40"/>
      <c r="O6566" s="40"/>
      <c r="P6566" s="40"/>
      <c r="Q6566" s="40"/>
      <c r="R6566" s="39"/>
      <c r="S6566" s="39"/>
      <c r="T6566" s="39"/>
      <c r="U6566" s="40"/>
      <c r="V6566" s="39"/>
      <c r="W6566" s="69"/>
      <c r="Y6566" t="s">
        <v>40</v>
      </c>
      <c r="AA6566">
        <v>9797</v>
      </c>
      <c r="AB6566" s="46" t="b">
        <f>if((W6566=""),false,true)</f>
        <v>0</v>
      </c>
      <c r="AD6566" s="8"/>
    </row>
    <row r="6567" ht="14.25" customHeight="1">
      <c r="A6567" s="38">
        <v>1225</v>
      </c>
      <c r="B6567" s="46" t="s">
        <v>6827</v>
      </c>
      <c r="C6567" s="46" t="s">
        <v>577</v>
      </c>
      <c r="D6567" s="11" t="s">
        <v>6824</v>
      </c>
      <c r="E6567" s="11" t="s">
        <v>6825</v>
      </c>
      <c r="F6567" s="7" t="s">
        <v>429</v>
      </c>
      <c r="G6567" s="7" t="s">
        <v>590</v>
      </c>
      <c r="H6567">
        <v>0.00882</v>
      </c>
      <c r="I6567" s="46" t="s">
        <v>37</v>
      </c>
      <c r="K6567" s="46"/>
      <c r="L6567" t="s">
        <v>6828</v>
      </c>
      <c r="M6567" t="s">
        <v>39</v>
      </c>
      <c r="N6567" s="40"/>
      <c r="O6567" s="40"/>
      <c r="P6567" s="40"/>
      <c r="Q6567" s="40"/>
      <c r="R6567" s="39"/>
      <c r="S6567" s="39"/>
      <c r="T6567" s="39"/>
      <c r="U6567" s="40"/>
      <c r="V6567" s="39"/>
      <c r="W6567" s="69"/>
      <c r="Y6567" t="s">
        <v>40</v>
      </c>
      <c r="AA6567">
        <v>9797</v>
      </c>
      <c r="AB6567" s="46" t="b">
        <f>if((W6567=""),false,true)</f>
        <v>0</v>
      </c>
      <c r="AD6567" s="8"/>
    </row>
    <row r="6568" ht="14.25" customHeight="1">
      <c r="A6568" s="38">
        <v>1225</v>
      </c>
      <c r="B6568" s="46" t="s">
        <v>6827</v>
      </c>
      <c r="C6568" s="46" t="s">
        <v>577</v>
      </c>
      <c r="D6568" s="11" t="s">
        <v>6824</v>
      </c>
      <c r="E6568" s="11" t="s">
        <v>6825</v>
      </c>
      <c r="F6568" s="7" t="s">
        <v>591</v>
      </c>
      <c r="G6568" s="7" t="s">
        <v>592</v>
      </c>
      <c r="H6568">
        <v>0.06953</v>
      </c>
      <c r="I6568" s="46" t="s">
        <v>37</v>
      </c>
      <c r="K6568" s="46"/>
      <c r="L6568" t="s">
        <v>6828</v>
      </c>
      <c r="M6568" t="s">
        <v>39</v>
      </c>
      <c r="N6568" s="40"/>
      <c r="O6568" s="40"/>
      <c r="P6568" s="40"/>
      <c r="Q6568" s="40"/>
      <c r="R6568" s="39"/>
      <c r="S6568" s="39"/>
      <c r="T6568" s="39"/>
      <c r="U6568" s="40"/>
      <c r="V6568" s="39"/>
      <c r="W6568" s="69"/>
      <c r="Y6568" t="s">
        <v>40</v>
      </c>
      <c r="AA6568">
        <v>9797</v>
      </c>
      <c r="AB6568" s="46" t="b">
        <f>if((W6568=""),false,true)</f>
        <v>0</v>
      </c>
      <c r="AD6568" s="8"/>
    </row>
    <row r="6569" ht="14.25" customHeight="1">
      <c r="A6569" s="38">
        <v>1225</v>
      </c>
      <c r="B6569" s="46" t="s">
        <v>6827</v>
      </c>
      <c r="C6569" s="46" t="s">
        <v>577</v>
      </c>
      <c r="D6569" s="11" t="s">
        <v>6824</v>
      </c>
      <c r="E6569" s="11" t="s">
        <v>6825</v>
      </c>
      <c r="F6569" s="7" t="s">
        <v>715</v>
      </c>
      <c r="G6569" s="7" t="s">
        <v>716</v>
      </c>
      <c r="H6569">
        <v>0.002426</v>
      </c>
      <c r="I6569" s="46" t="s">
        <v>37</v>
      </c>
      <c r="K6569" s="46"/>
      <c r="L6569" t="s">
        <v>6828</v>
      </c>
      <c r="M6569" t="s">
        <v>39</v>
      </c>
      <c r="N6569" s="40"/>
      <c r="O6569" s="40"/>
      <c r="P6569" s="40"/>
      <c r="Q6569" s="40"/>
      <c r="R6569" s="39"/>
      <c r="S6569" s="39"/>
      <c r="T6569" s="39"/>
      <c r="U6569" s="40"/>
      <c r="V6569" s="39"/>
      <c r="W6569" s="69"/>
      <c r="Y6569" t="s">
        <v>40</v>
      </c>
      <c r="AA6569">
        <v>9797</v>
      </c>
      <c r="AB6569" s="46" t="b">
        <f>if((W6569=""),false,true)</f>
        <v>0</v>
      </c>
      <c r="AD6569" s="8"/>
    </row>
    <row r="6570" ht="14.25" customHeight="1">
      <c r="A6570" s="38">
        <v>1225</v>
      </c>
      <c r="B6570" s="46" t="s">
        <v>6827</v>
      </c>
      <c r="C6570" s="46" t="s">
        <v>577</v>
      </c>
      <c r="D6570" s="11" t="s">
        <v>6824</v>
      </c>
      <c r="E6570" s="11" t="s">
        <v>6825</v>
      </c>
      <c r="F6570" s="7" t="s">
        <v>434</v>
      </c>
      <c r="G6570" s="7" t="s">
        <v>593</v>
      </c>
      <c r="H6570">
        <v>0.01815</v>
      </c>
      <c r="I6570" s="46" t="s">
        <v>37</v>
      </c>
      <c r="K6570" s="46"/>
      <c r="L6570" t="s">
        <v>6828</v>
      </c>
      <c r="M6570" t="s">
        <v>39</v>
      </c>
      <c r="N6570" s="40"/>
      <c r="O6570" s="40"/>
      <c r="P6570" s="40"/>
      <c r="Q6570" s="40"/>
      <c r="R6570" s="39"/>
      <c r="S6570" s="39"/>
      <c r="T6570" s="39"/>
      <c r="U6570" s="40"/>
      <c r="V6570" s="39"/>
      <c r="W6570" s="69"/>
      <c r="Y6570" t="s">
        <v>40</v>
      </c>
      <c r="AA6570">
        <v>9797</v>
      </c>
      <c r="AB6570" s="46" t="b">
        <f>if((W6570=""),false,true)</f>
        <v>0</v>
      </c>
      <c r="AD6570" s="8"/>
    </row>
    <row r="6571" ht="14.25" customHeight="1">
      <c r="A6571" s="38">
        <v>1287</v>
      </c>
      <c r="B6571" s="46" t="s">
        <v>53</v>
      </c>
      <c r="C6571" s="46" t="s">
        <v>45</v>
      </c>
      <c r="D6571" s="46" t="s">
        <v>6829</v>
      </c>
      <c r="E6571" s="46" t="s">
        <v>6830</v>
      </c>
      <c r="F6571" t="s">
        <v>48</v>
      </c>
      <c r="G6571" s="46" t="s">
        <v>49</v>
      </c>
      <c r="H6571">
        <v>0.000912010839</v>
      </c>
      <c r="I6571" t="s">
        <v>37</v>
      </c>
      <c r="L6571" t="s">
        <v>50</v>
      </c>
      <c r="M6571" t="s">
        <v>39</v>
      </c>
      <c r="N6571" s="40"/>
      <c r="O6571" s="40"/>
      <c r="P6571" s="40"/>
      <c r="Q6571" s="40"/>
      <c r="R6571" s="39"/>
      <c r="S6571" s="39"/>
      <c r="T6571" s="39"/>
      <c r="U6571" s="40"/>
      <c r="V6571" s="39"/>
      <c r="W6571" s="69"/>
      <c r="Y6571" t="s">
        <v>294</v>
      </c>
      <c r="AA6571">
        <v>9903</v>
      </c>
      <c r="AB6571" s="46" t="b">
        <v>0</v>
      </c>
      <c r="AD6571" s="8"/>
    </row>
    <row r="6572" ht="14.25" customHeight="1">
      <c r="A6572" s="38">
        <v>1287</v>
      </c>
      <c r="B6572" s="46" t="s">
        <v>174</v>
      </c>
      <c r="C6572" s="46" t="s">
        <v>45</v>
      </c>
      <c r="D6572" s="46" t="s">
        <v>6829</v>
      </c>
      <c r="E6572" s="46" t="s">
        <v>6830</v>
      </c>
      <c r="F6572" t="s">
        <v>48</v>
      </c>
      <c r="G6572" s="46" t="s">
        <v>49</v>
      </c>
      <c r="H6572">
        <v>0.000933254301</v>
      </c>
      <c r="I6572" t="s">
        <v>37</v>
      </c>
      <c r="L6572" t="s">
        <v>50</v>
      </c>
      <c r="M6572" t="s">
        <v>39</v>
      </c>
      <c r="N6572" s="40"/>
      <c r="O6572" s="40"/>
      <c r="P6572" s="40"/>
      <c r="Q6572" s="40"/>
      <c r="R6572" s="39"/>
      <c r="S6572" s="39"/>
      <c r="T6572" s="39"/>
      <c r="U6572" s="40"/>
      <c r="V6572" s="39"/>
      <c r="W6572" s="69"/>
      <c r="Y6572" t="s">
        <v>294</v>
      </c>
      <c r="AA6572">
        <v>9903</v>
      </c>
      <c r="AB6572" s="46" t="b">
        <v>0</v>
      </c>
      <c r="AD6572" s="8"/>
    </row>
    <row r="6573" ht="14.25" customHeight="1">
      <c r="A6573" s="38">
        <v>1049</v>
      </c>
      <c r="B6573" s="46" t="s">
        <v>922</v>
      </c>
      <c r="C6573" s="46" t="s">
        <v>923</v>
      </c>
      <c r="D6573" s="11" t="s">
        <v>6831</v>
      </c>
      <c r="E6573" s="46" t="s">
        <v>6832</v>
      </c>
      <c r="F6573" s="7" t="s">
        <v>924</v>
      </c>
      <c r="G6573" s="7" t="s">
        <v>925</v>
      </c>
      <c r="H6573">
        <v>0.24043628000069</v>
      </c>
      <c r="I6573" t="s">
        <v>37</v>
      </c>
      <c r="K6573" s="47" t="s">
        <v>43</v>
      </c>
      <c r="L6573" s="47" t="s">
        <v>926</v>
      </c>
      <c r="M6573" t="s">
        <v>39</v>
      </c>
      <c r="N6573" s="71"/>
      <c r="O6573" s="71"/>
      <c r="P6573" s="71"/>
      <c r="Q6573" s="71"/>
      <c r="R6573" s="29"/>
      <c r="S6573" s="29"/>
      <c r="T6573" s="29"/>
      <c r="U6573" s="71"/>
      <c r="V6573" s="29"/>
      <c r="W6573" s="60"/>
      <c r="Y6573" t="s">
        <v>40</v>
      </c>
      <c r="AA6573" s="21">
        <v>3574</v>
      </c>
      <c r="AB6573" t="b">
        <f>if((W6573=""),false,true)</f>
        <v>0</v>
      </c>
      <c r="AD6573" s="37"/>
    </row>
    <row r="6574" ht="14.25" customHeight="1">
      <c r="A6574" s="38">
        <v>1049</v>
      </c>
      <c r="B6574" s="46" t="s">
        <v>922</v>
      </c>
      <c r="C6574" s="46" t="s">
        <v>923</v>
      </c>
      <c r="D6574" s="11" t="s">
        <v>6831</v>
      </c>
      <c r="E6574" s="11" t="s">
        <v>6832</v>
      </c>
      <c r="F6574" s="7" t="s">
        <v>927</v>
      </c>
      <c r="G6574" s="7" t="s">
        <v>928</v>
      </c>
      <c r="H6574">
        <v>0.001479108388168</v>
      </c>
      <c r="I6574" t="s">
        <v>37</v>
      </c>
      <c r="K6574" s="47" t="s">
        <v>43</v>
      </c>
      <c r="L6574" s="47" t="s">
        <v>926</v>
      </c>
      <c r="M6574" t="s">
        <v>39</v>
      </c>
      <c r="N6574" s="71"/>
      <c r="O6574" s="71"/>
      <c r="P6574" s="71"/>
      <c r="Q6574" s="71"/>
      <c r="R6574" s="29"/>
      <c r="S6574" s="29"/>
      <c r="T6574" s="29"/>
      <c r="U6574" s="71"/>
      <c r="V6574" s="29"/>
      <c r="W6574" s="60"/>
      <c r="Y6574" t="s">
        <v>40</v>
      </c>
      <c r="AA6574">
        <v>3574</v>
      </c>
      <c r="AB6574" t="b">
        <f>if((W6574=""),false,true)</f>
        <v>0</v>
      </c>
      <c r="AD6574" s="37"/>
    </row>
    <row r="6575" ht="14.25" customHeight="1">
      <c r="A6575" s="38">
        <v>1049</v>
      </c>
      <c r="B6575" s="46" t="s">
        <v>922</v>
      </c>
      <c r="C6575" s="46" t="s">
        <v>923</v>
      </c>
      <c r="D6575" s="11" t="s">
        <v>6831</v>
      </c>
      <c r="E6575" s="11" t="s">
        <v>6832</v>
      </c>
      <c r="F6575" s="7" t="s">
        <v>929</v>
      </c>
      <c r="G6575" s="7" t="s">
        <v>928</v>
      </c>
      <c r="H6575">
        <v>0.01538154640303</v>
      </c>
      <c r="I6575" t="s">
        <v>37</v>
      </c>
      <c r="K6575" s="47" t="s">
        <v>43</v>
      </c>
      <c r="L6575" s="47" t="s">
        <v>926</v>
      </c>
      <c r="M6575" t="s">
        <v>39</v>
      </c>
      <c r="N6575" s="71"/>
      <c r="O6575" s="71"/>
      <c r="P6575" s="71"/>
      <c r="Q6575" s="71"/>
      <c r="R6575" s="29"/>
      <c r="S6575" s="29"/>
      <c r="T6575" s="29"/>
      <c r="U6575" s="71"/>
      <c r="V6575" s="29"/>
      <c r="W6575" s="60"/>
      <c r="Y6575" t="s">
        <v>40</v>
      </c>
      <c r="AA6575">
        <v>3574</v>
      </c>
      <c r="AB6575" t="b">
        <f>if((W6575=""),false,true)</f>
        <v>0</v>
      </c>
      <c r="AD6575" s="37"/>
    </row>
    <row r="6576" ht="14.25" customHeight="1">
      <c r="A6576" s="38">
        <v>1049</v>
      </c>
      <c r="B6576" s="46" t="s">
        <v>922</v>
      </c>
      <c r="C6576" s="46" t="s">
        <v>923</v>
      </c>
      <c r="D6576" s="11" t="s">
        <v>6831</v>
      </c>
      <c r="E6576" s="11" t="s">
        <v>6832</v>
      </c>
      <c r="F6576" s="7" t="s">
        <v>930</v>
      </c>
      <c r="G6576" s="7" t="s">
        <v>928</v>
      </c>
      <c r="H6576">
        <v>0.33342641276324</v>
      </c>
      <c r="I6576" t="s">
        <v>37</v>
      </c>
      <c r="K6576" s="47" t="s">
        <v>43</v>
      </c>
      <c r="L6576" s="47" t="s">
        <v>926</v>
      </c>
      <c r="M6576" t="s">
        <v>39</v>
      </c>
      <c r="N6576" s="71"/>
      <c r="O6576" s="71"/>
      <c r="P6576" s="71"/>
      <c r="Q6576" s="71"/>
      <c r="R6576" s="29"/>
      <c r="S6576" s="29"/>
      <c r="T6576" s="29"/>
      <c r="U6576" s="71"/>
      <c r="V6576" s="29"/>
      <c r="W6576" s="60"/>
      <c r="Y6576" t="s">
        <v>40</v>
      </c>
      <c r="AA6576">
        <v>3574</v>
      </c>
      <c r="AB6576" t="b">
        <f>if((W6576=""),false,true)</f>
        <v>0</v>
      </c>
      <c r="AD6576" s="37"/>
    </row>
    <row r="6577" ht="14.25" customHeight="1">
      <c r="A6577" s="38">
        <v>1049</v>
      </c>
      <c r="B6577" s="46" t="s">
        <v>922</v>
      </c>
      <c r="C6577" s="46" t="s">
        <v>923</v>
      </c>
      <c r="D6577" s="11" t="s">
        <v>6831</v>
      </c>
      <c r="E6577" s="11" t="s">
        <v>6832</v>
      </c>
      <c r="F6577" s="11" t="s">
        <v>48</v>
      </c>
      <c r="G6577" s="11" t="s">
        <v>49</v>
      </c>
      <c r="H6577">
        <v>0.000201372424986</v>
      </c>
      <c r="I6577" t="s">
        <v>37</v>
      </c>
      <c r="K6577" s="47" t="s">
        <v>43</v>
      </c>
      <c r="L6577" s="47" t="s">
        <v>926</v>
      </c>
      <c r="M6577" t="s">
        <v>39</v>
      </c>
      <c r="N6577" s="71"/>
      <c r="O6577" s="71"/>
      <c r="P6577" s="71"/>
      <c r="Q6577" s="71"/>
      <c r="R6577" s="29"/>
      <c r="S6577" s="29"/>
      <c r="T6577" s="29"/>
      <c r="U6577" s="71"/>
      <c r="V6577" s="29"/>
      <c r="W6577" s="60"/>
      <c r="Y6577" t="s">
        <v>40</v>
      </c>
      <c r="AA6577">
        <v>3574</v>
      </c>
      <c r="AB6577" t="b">
        <f>if((W6577=""),false,true)</f>
        <v>0</v>
      </c>
      <c r="AD6577" s="37"/>
    </row>
    <row r="6578" ht="14.25" customHeight="1">
      <c r="A6578" s="38">
        <v>1287</v>
      </c>
      <c r="B6578" s="46" t="s">
        <v>53</v>
      </c>
      <c r="C6578" s="46" t="s">
        <v>45</v>
      </c>
      <c r="D6578" s="11" t="s">
        <v>6831</v>
      </c>
      <c r="E6578" s="46" t="s">
        <v>6832</v>
      </c>
      <c r="F6578" t="s">
        <v>48</v>
      </c>
      <c r="G6578" s="46" t="s">
        <v>49</v>
      </c>
      <c r="H6578">
        <v>0.000257039578</v>
      </c>
      <c r="I6578" t="s">
        <v>37</v>
      </c>
      <c r="L6578" t="s">
        <v>50</v>
      </c>
      <c r="M6578" t="s">
        <v>39</v>
      </c>
      <c r="N6578" s="40"/>
      <c r="O6578" s="40"/>
      <c r="P6578" s="40"/>
      <c r="Q6578" s="40"/>
      <c r="R6578" s="39"/>
      <c r="S6578" s="39"/>
      <c r="T6578" s="39"/>
      <c r="U6578" s="40"/>
      <c r="V6578" s="39"/>
      <c r="W6578" s="69"/>
      <c r="Y6578" t="s">
        <v>40</v>
      </c>
      <c r="AA6578">
        <v>3574</v>
      </c>
      <c r="AB6578" s="46" t="b">
        <v>0</v>
      </c>
      <c r="AD6578" s="8"/>
    </row>
    <row r="6579" ht="14.25" customHeight="1">
      <c r="A6579" s="38">
        <v>1287</v>
      </c>
      <c r="B6579" s="46" t="s">
        <v>53</v>
      </c>
      <c r="C6579" s="46" t="s">
        <v>45</v>
      </c>
      <c r="D6579" s="46" t="s">
        <v>6833</v>
      </c>
      <c r="E6579" s="46" t="s">
        <v>6834</v>
      </c>
      <c r="F6579" t="s">
        <v>48</v>
      </c>
      <c r="G6579" s="46" t="s">
        <v>49</v>
      </c>
      <c r="H6579">
        <v>0.006918309709</v>
      </c>
      <c r="I6579" t="s">
        <v>37</v>
      </c>
      <c r="L6579" t="s">
        <v>50</v>
      </c>
      <c r="M6579" t="s">
        <v>39</v>
      </c>
      <c r="N6579" s="40"/>
      <c r="O6579" s="40"/>
      <c r="P6579" s="40"/>
      <c r="Q6579" s="40"/>
      <c r="R6579" s="39"/>
      <c r="S6579" s="39"/>
      <c r="T6579" s="39"/>
      <c r="U6579" s="40"/>
      <c r="V6579" s="39"/>
      <c r="W6579" s="69"/>
      <c r="Y6579" t="s">
        <v>40</v>
      </c>
      <c r="AA6579">
        <v>8866</v>
      </c>
      <c r="AB6579" s="46" t="b">
        <v>0</v>
      </c>
      <c r="AD6579" s="8"/>
    </row>
    <row r="6580" ht="14.25" customHeight="1">
      <c r="A6580" s="38">
        <v>1287</v>
      </c>
      <c r="B6580" s="46" t="s">
        <v>53</v>
      </c>
      <c r="C6580" s="46" t="s">
        <v>45</v>
      </c>
      <c r="D6580" s="46" t="s">
        <v>6835</v>
      </c>
      <c r="E6580" s="46" t="s">
        <v>6836</v>
      </c>
      <c r="F6580" t="s">
        <v>48</v>
      </c>
      <c r="G6580" s="46" t="s">
        <v>49</v>
      </c>
      <c r="H6580">
        <v>0.030199517204</v>
      </c>
      <c r="I6580" t="s">
        <v>37</v>
      </c>
      <c r="L6580" t="s">
        <v>50</v>
      </c>
      <c r="M6580" t="s">
        <v>39</v>
      </c>
      <c r="N6580" s="40"/>
      <c r="O6580" s="40"/>
      <c r="P6580" s="40"/>
      <c r="Q6580" s="40"/>
      <c r="R6580" s="39"/>
      <c r="S6580" s="39"/>
      <c r="T6580" s="39"/>
      <c r="U6580" s="40"/>
      <c r="V6580" s="39"/>
      <c r="W6580" s="69"/>
      <c r="Y6580" t="s">
        <v>40</v>
      </c>
      <c r="AA6580">
        <v>776</v>
      </c>
      <c r="AB6580" s="46" t="b">
        <v>0</v>
      </c>
      <c r="AD6580" s="8"/>
    </row>
    <row r="6581" ht="14.25" customHeight="1">
      <c r="A6581" s="38">
        <v>1315</v>
      </c>
      <c r="B6581" s="46" t="s">
        <v>6837</v>
      </c>
      <c r="C6581" s="46" t="s">
        <v>6838</v>
      </c>
      <c r="D6581" s="46" t="s">
        <v>6839</v>
      </c>
      <c r="E6581" s="46" t="s">
        <v>6840</v>
      </c>
      <c r="F6581" t="s">
        <v>485</v>
      </c>
      <c r="G6581" s="12" t="s">
        <v>665</v>
      </c>
      <c r="H6581">
        <v>0.7292939311009</v>
      </c>
      <c r="I6581" t="s">
        <v>37</v>
      </c>
      <c r="K6581" s="47" t="s">
        <v>43</v>
      </c>
      <c r="L6581" s="47" t="str">
        <f>((I6581&amp;A6581)&amp;"-")&amp;B6581</f>
        <v>REF1315-Jin-Qiang Liu. Xin-Xiang Cao. Baoming Ji. and Bangtun Zhao. Measurement and Correlation of Solubilities of Indole-2-carboxylic Acid in Ten Different Pure Solvents from (278.15 to 360.15) K. J. Chem. Eng. Data 2013. 58. 3309−3313</v>
      </c>
      <c r="M6581" t="s">
        <v>583</v>
      </c>
      <c r="N6581" s="71"/>
      <c r="O6581" s="71"/>
      <c r="P6581" s="71"/>
      <c r="Q6581" s="71"/>
      <c r="R6581" s="29"/>
      <c r="S6581" s="29"/>
      <c r="T6581" s="29"/>
      <c r="U6581" s="71"/>
      <c r="V6581" s="29"/>
      <c r="W6581" s="60"/>
      <c r="Y6581" t="s">
        <v>40</v>
      </c>
      <c r="AA6581">
        <v>65731</v>
      </c>
      <c r="AB6581" t="b">
        <v>0</v>
      </c>
      <c r="AD6581" s="37"/>
    </row>
    <row r="6582" ht="14.25" customHeight="1">
      <c r="A6582" s="38">
        <v>1315</v>
      </c>
      <c r="B6582" s="46" t="s">
        <v>6837</v>
      </c>
      <c r="C6582" s="46" t="s">
        <v>6838</v>
      </c>
      <c r="D6582" s="46" t="s">
        <v>6839</v>
      </c>
      <c r="E6582" s="46" t="s">
        <v>6840</v>
      </c>
      <c r="F6582" t="s">
        <v>580</v>
      </c>
      <c r="G6582" s="12" t="s">
        <v>581</v>
      </c>
      <c r="H6582">
        <v>0.87440411144503</v>
      </c>
      <c r="I6582" t="s">
        <v>37</v>
      </c>
      <c r="K6582" s="47" t="s">
        <v>43</v>
      </c>
      <c r="L6582" s="47" t="str">
        <f>((I6582&amp;A6582)&amp;"-")&amp;B6582</f>
        <v>REF1315-Jin-Qiang Liu. Xin-Xiang Cao. Baoming Ji. and Bangtun Zhao. Measurement and Correlation of Solubilities of Indole-2-carboxylic Acid in Ten Different Pure Solvents from (278.15 to 360.15) K. J. Chem. Eng. Data 2013. 58. 3309−3313</v>
      </c>
      <c r="M6582" t="s">
        <v>583</v>
      </c>
      <c r="N6582" s="71"/>
      <c r="O6582" s="71"/>
      <c r="P6582" s="71"/>
      <c r="Q6582" s="71"/>
      <c r="R6582" s="29"/>
      <c r="S6582" s="29"/>
      <c r="T6582" s="29"/>
      <c r="U6582" s="71"/>
      <c r="V6582" s="29"/>
      <c r="W6582" s="60"/>
      <c r="Y6582" t="s">
        <v>40</v>
      </c>
      <c r="AA6582">
        <v>65731</v>
      </c>
      <c r="AB6582" t="b">
        <v>0</v>
      </c>
      <c r="AD6582" s="37"/>
    </row>
    <row r="6583" ht="14.25" customHeight="1">
      <c r="A6583" s="38">
        <v>1315</v>
      </c>
      <c r="B6583" s="46" t="s">
        <v>6837</v>
      </c>
      <c r="C6583" s="46" t="s">
        <v>6838</v>
      </c>
      <c r="D6583" s="46" t="s">
        <v>6839</v>
      </c>
      <c r="E6583" s="46" t="s">
        <v>6840</v>
      </c>
      <c r="F6583" t="s">
        <v>1361</v>
      </c>
      <c r="G6583" s="12" t="s">
        <v>1362</v>
      </c>
      <c r="H6583">
        <v>0.048385158032298</v>
      </c>
      <c r="I6583" t="s">
        <v>37</v>
      </c>
      <c r="K6583" s="47" t="s">
        <v>43</v>
      </c>
      <c r="L6583" s="47" t="str">
        <f>((I6583&amp;A6583)&amp;"-")&amp;B6583</f>
        <v>REF1315-Jin-Qiang Liu. Xin-Xiang Cao. Baoming Ji. and Bangtun Zhao. Measurement and Correlation of Solubilities of Indole-2-carboxylic Acid in Ten Different Pure Solvents from (278.15 to 360.15) K. J. Chem. Eng. Data 2013. 58. 3309−3313</v>
      </c>
      <c r="M6583" t="s">
        <v>583</v>
      </c>
      <c r="N6583" s="71"/>
      <c r="O6583" s="71"/>
      <c r="P6583" s="71"/>
      <c r="Q6583" s="71"/>
      <c r="R6583" s="29"/>
      <c r="S6583" s="29"/>
      <c r="T6583" s="29"/>
      <c r="U6583" s="71"/>
      <c r="V6583" s="29"/>
      <c r="W6583" s="60"/>
      <c r="Y6583" t="s">
        <v>40</v>
      </c>
      <c r="AA6583">
        <v>65731</v>
      </c>
      <c r="AB6583" t="b">
        <v>0</v>
      </c>
      <c r="AD6583" s="37"/>
    </row>
    <row r="6584" ht="14.25" customHeight="1">
      <c r="A6584" s="38">
        <v>1315</v>
      </c>
      <c r="B6584" s="46" t="s">
        <v>6837</v>
      </c>
      <c r="C6584" s="46" t="s">
        <v>6838</v>
      </c>
      <c r="D6584" s="46" t="s">
        <v>6839</v>
      </c>
      <c r="E6584" s="46" t="s">
        <v>6840</v>
      </c>
      <c r="F6584" t="s">
        <v>584</v>
      </c>
      <c r="G6584" s="12" t="s">
        <v>988</v>
      </c>
      <c r="H6584">
        <v>0.90067602020267</v>
      </c>
      <c r="I6584" t="s">
        <v>37</v>
      </c>
      <c r="K6584" s="47" t="s">
        <v>43</v>
      </c>
      <c r="L6584" s="47" t="str">
        <f>((I6584&amp;A6584)&amp;"-")&amp;B6584</f>
        <v>REF1315-Jin-Qiang Liu. Xin-Xiang Cao. Baoming Ji. and Bangtun Zhao. Measurement and Correlation of Solubilities of Indole-2-carboxylic Acid in Ten Different Pure Solvents from (278.15 to 360.15) K. J. Chem. Eng. Data 2013. 58. 3309−3313</v>
      </c>
      <c r="M6584" t="s">
        <v>583</v>
      </c>
      <c r="N6584" s="71"/>
      <c r="O6584" s="71"/>
      <c r="P6584" s="71"/>
      <c r="Q6584" s="71"/>
      <c r="R6584" s="29"/>
      <c r="S6584" s="29"/>
      <c r="T6584" s="29"/>
      <c r="U6584" s="71"/>
      <c r="V6584" s="29"/>
      <c r="W6584" s="60"/>
      <c r="Y6584" t="s">
        <v>40</v>
      </c>
      <c r="AA6584">
        <v>65731</v>
      </c>
      <c r="AB6584" t="b">
        <v>0</v>
      </c>
      <c r="AD6584" s="37"/>
    </row>
    <row r="6585" ht="14.25" customHeight="1">
      <c r="A6585" s="38">
        <v>1315</v>
      </c>
      <c r="B6585" s="46" t="s">
        <v>6837</v>
      </c>
      <c r="C6585" s="46" t="s">
        <v>6838</v>
      </c>
      <c r="D6585" s="46" t="s">
        <v>6839</v>
      </c>
      <c r="E6585" s="46" t="s">
        <v>6840</v>
      </c>
      <c r="F6585" s="12" t="s">
        <v>1605</v>
      </c>
      <c r="G6585" s="12" t="s">
        <v>2038</v>
      </c>
      <c r="H6585">
        <v>0.018398964105074</v>
      </c>
      <c r="I6585" t="s">
        <v>37</v>
      </c>
      <c r="K6585" s="47" t="s">
        <v>43</v>
      </c>
      <c r="L6585" s="47" t="str">
        <f>((I6585&amp;A6585)&amp;"-")&amp;B6585</f>
        <v>REF1315-Jin-Qiang Liu. Xin-Xiang Cao. Baoming Ji. and Bangtun Zhao. Measurement and Correlation of Solubilities of Indole-2-carboxylic Acid in Ten Different Pure Solvents from (278.15 to 360.15) K. J. Chem. Eng. Data 2013. 58. 3309−3313</v>
      </c>
      <c r="M6585" t="s">
        <v>583</v>
      </c>
      <c r="N6585" s="71"/>
      <c r="O6585" s="71"/>
      <c r="P6585" s="71"/>
      <c r="Q6585" s="71"/>
      <c r="R6585" s="29"/>
      <c r="S6585" s="29"/>
      <c r="T6585" s="29"/>
      <c r="U6585" s="71"/>
      <c r="V6585" s="29"/>
      <c r="W6585" s="60"/>
      <c r="Y6585" t="s">
        <v>40</v>
      </c>
      <c r="AA6585">
        <v>65731</v>
      </c>
      <c r="AB6585" t="b">
        <v>0</v>
      </c>
      <c r="AD6585" s="37"/>
    </row>
    <row r="6586" ht="14.25" customHeight="1">
      <c r="A6586" s="38">
        <v>1315</v>
      </c>
      <c r="B6586" s="46" t="s">
        <v>6837</v>
      </c>
      <c r="C6586" s="46" t="s">
        <v>6838</v>
      </c>
      <c r="D6586" s="46" t="s">
        <v>6839</v>
      </c>
      <c r="E6586" s="46" t="s">
        <v>6840</v>
      </c>
      <c r="F6586" t="s">
        <v>429</v>
      </c>
      <c r="G6586" s="12" t="s">
        <v>590</v>
      </c>
      <c r="H6586">
        <v>1.2571867828848</v>
      </c>
      <c r="I6586" t="s">
        <v>37</v>
      </c>
      <c r="K6586" s="47" t="s">
        <v>43</v>
      </c>
      <c r="L6586" s="47" t="str">
        <f>((I6586&amp;A6586)&amp;"-")&amp;B6586</f>
        <v>REF1315-Jin-Qiang Liu. Xin-Xiang Cao. Baoming Ji. and Bangtun Zhao. Measurement and Correlation of Solubilities of Indole-2-carboxylic Acid in Ten Different Pure Solvents from (278.15 to 360.15) K. J. Chem. Eng. Data 2013. 58. 3309−3313</v>
      </c>
      <c r="M6586" t="s">
        <v>583</v>
      </c>
      <c r="N6586" s="71"/>
      <c r="O6586" s="71"/>
      <c r="P6586" s="71"/>
      <c r="Q6586" s="71"/>
      <c r="R6586" s="29"/>
      <c r="S6586" s="29"/>
      <c r="T6586" s="29"/>
      <c r="U6586" s="71"/>
      <c r="V6586" s="29"/>
      <c r="W6586" s="60"/>
      <c r="Y6586" t="s">
        <v>40</v>
      </c>
      <c r="AA6586">
        <v>65731</v>
      </c>
      <c r="AB6586" t="b">
        <v>0</v>
      </c>
      <c r="AD6586" s="37"/>
    </row>
    <row r="6587" ht="14.25" customHeight="1">
      <c r="A6587" s="38">
        <v>1315</v>
      </c>
      <c r="B6587" s="46" t="s">
        <v>6837</v>
      </c>
      <c r="C6587" s="46" t="s">
        <v>6838</v>
      </c>
      <c r="D6587" s="46" t="s">
        <v>6839</v>
      </c>
      <c r="E6587" s="46" t="s">
        <v>6840</v>
      </c>
      <c r="F6587" t="s">
        <v>591</v>
      </c>
      <c r="G6587" s="12" t="s">
        <v>592</v>
      </c>
      <c r="H6587">
        <v>0.87108850967024</v>
      </c>
      <c r="I6587" t="s">
        <v>37</v>
      </c>
      <c r="K6587" s="47" t="s">
        <v>43</v>
      </c>
      <c r="L6587" s="47" t="str">
        <f>((I6587&amp;A6587)&amp;"-")&amp;B6587</f>
        <v>REF1315-Jin-Qiang Liu. Xin-Xiang Cao. Baoming Ji. and Bangtun Zhao. Measurement and Correlation of Solubilities of Indole-2-carboxylic Acid in Ten Different Pure Solvents from (278.15 to 360.15) K. J. Chem. Eng. Data 2013. 58. 3309−3313</v>
      </c>
      <c r="M6587" t="s">
        <v>583</v>
      </c>
      <c r="N6587" s="71"/>
      <c r="O6587" s="71"/>
      <c r="P6587" s="71"/>
      <c r="Q6587" s="71"/>
      <c r="R6587" s="29"/>
      <c r="S6587" s="29"/>
      <c r="T6587" s="29"/>
      <c r="U6587" s="71"/>
      <c r="V6587" s="29"/>
      <c r="W6587" s="60"/>
      <c r="Y6587" t="s">
        <v>40</v>
      </c>
      <c r="AA6587">
        <v>65731</v>
      </c>
      <c r="AB6587" t="b">
        <v>0</v>
      </c>
      <c r="AD6587" s="37"/>
    </row>
    <row r="6588" ht="14.25" customHeight="1">
      <c r="A6588" s="38">
        <v>1315</v>
      </c>
      <c r="B6588" s="46" t="s">
        <v>6837</v>
      </c>
      <c r="C6588" s="46" t="s">
        <v>6838</v>
      </c>
      <c r="D6588" s="46" t="s">
        <v>6839</v>
      </c>
      <c r="E6588" s="46" t="s">
        <v>6840</v>
      </c>
      <c r="F6588" t="s">
        <v>434</v>
      </c>
      <c r="G6588" s="12" t="s">
        <v>593</v>
      </c>
      <c r="H6588">
        <v>1.8419854135151</v>
      </c>
      <c r="I6588" t="s">
        <v>37</v>
      </c>
      <c r="K6588" s="47" t="s">
        <v>43</v>
      </c>
      <c r="L6588" s="47" t="str">
        <f>((I6588&amp;A6588)&amp;"-")&amp;B6588</f>
        <v>REF1315-Jin-Qiang Liu. Xin-Xiang Cao. Baoming Ji. and Bangtun Zhao. Measurement and Correlation of Solubilities of Indole-2-carboxylic Acid in Ten Different Pure Solvents from (278.15 to 360.15) K. J. Chem. Eng. Data 2013. 58. 3309−3313</v>
      </c>
      <c r="M6588" t="s">
        <v>583</v>
      </c>
      <c r="N6588" s="71"/>
      <c r="O6588" s="71"/>
      <c r="P6588" s="71"/>
      <c r="Q6588" s="71"/>
      <c r="R6588" s="29"/>
      <c r="S6588" s="29"/>
      <c r="T6588" s="29"/>
      <c r="U6588" s="71"/>
      <c r="V6588" s="29"/>
      <c r="W6588" s="60"/>
      <c r="Y6588" t="s">
        <v>40</v>
      </c>
      <c r="AA6588">
        <v>65731</v>
      </c>
      <c r="AB6588" t="b">
        <v>0</v>
      </c>
      <c r="AD6588" s="37"/>
    </row>
    <row r="6589" ht="14.25" customHeight="1">
      <c r="A6589" s="38">
        <v>1315</v>
      </c>
      <c r="B6589" s="46" t="s">
        <v>6837</v>
      </c>
      <c r="C6589" s="46" t="s">
        <v>6838</v>
      </c>
      <c r="D6589" s="46" t="s">
        <v>6839</v>
      </c>
      <c r="E6589" s="46" t="s">
        <v>6840</v>
      </c>
      <c r="F6589" t="s">
        <v>731</v>
      </c>
      <c r="G6589" s="12" t="s">
        <v>767</v>
      </c>
      <c r="H6589">
        <v>0.007053696454993</v>
      </c>
      <c r="I6589" t="s">
        <v>37</v>
      </c>
      <c r="K6589" s="47" t="s">
        <v>43</v>
      </c>
      <c r="L6589" s="47" t="str">
        <f>((I6589&amp;A6589)&amp;"-")&amp;B6589</f>
        <v>REF1315-Jin-Qiang Liu. Xin-Xiang Cao. Baoming Ji. and Bangtun Zhao. Measurement and Correlation of Solubilities of Indole-2-carboxylic Acid in Ten Different Pure Solvents from (278.15 to 360.15) K. J. Chem. Eng. Data 2013. 58. 3309−3313</v>
      </c>
      <c r="M6589" t="s">
        <v>583</v>
      </c>
      <c r="N6589" s="71"/>
      <c r="O6589" s="71"/>
      <c r="P6589" s="71"/>
      <c r="Q6589" s="71"/>
      <c r="R6589" s="29"/>
      <c r="S6589" s="29"/>
      <c r="T6589" s="29"/>
      <c r="U6589" s="71"/>
      <c r="V6589" s="29"/>
      <c r="W6589" s="60"/>
      <c r="Y6589" t="s">
        <v>40</v>
      </c>
      <c r="AA6589">
        <v>65731</v>
      </c>
      <c r="AB6589" t="b">
        <v>0</v>
      </c>
      <c r="AD6589" s="37"/>
    </row>
    <row r="6590" ht="14.25" customHeight="1">
      <c r="A6590" s="38">
        <v>1315</v>
      </c>
      <c r="B6590" s="46" t="s">
        <v>6837</v>
      </c>
      <c r="C6590" s="46" t="s">
        <v>6838</v>
      </c>
      <c r="D6590" s="46" t="s">
        <v>6839</v>
      </c>
      <c r="E6590" s="46" t="s">
        <v>6840</v>
      </c>
      <c r="F6590" t="s">
        <v>48</v>
      </c>
      <c r="G6590" s="12" t="s">
        <v>49</v>
      </c>
      <c r="H6590">
        <v>0.003818564839756</v>
      </c>
      <c r="I6590" t="s">
        <v>37</v>
      </c>
      <c r="K6590" s="47" t="s">
        <v>43</v>
      </c>
      <c r="L6590" s="47" t="str">
        <f>((I6590&amp;A6590)&amp;"-")&amp;B6590</f>
        <v>REF1315-Jin-Qiang Liu. Xin-Xiang Cao. Baoming Ji. and Bangtun Zhao. Measurement and Correlation of Solubilities of Indole-2-carboxylic Acid in Ten Different Pure Solvents from (278.15 to 360.15) K. J. Chem. Eng. Data 2013. 58. 3309−3313</v>
      </c>
      <c r="M6590" t="s">
        <v>583</v>
      </c>
      <c r="N6590" s="71"/>
      <c r="O6590" s="71"/>
      <c r="P6590" s="71"/>
      <c r="Q6590" s="71"/>
      <c r="R6590" s="29"/>
      <c r="S6590" s="29"/>
      <c r="T6590" s="29"/>
      <c r="U6590" s="71"/>
      <c r="V6590" s="29"/>
      <c r="W6590" s="60"/>
      <c r="Y6590" t="s">
        <v>40</v>
      </c>
      <c r="AA6590">
        <v>65731</v>
      </c>
      <c r="AB6590" t="b">
        <v>0</v>
      </c>
      <c r="AD6590" s="37"/>
    </row>
    <row r="6591" ht="14.25" customHeight="1">
      <c r="A6591" s="38">
        <v>1283</v>
      </c>
      <c r="B6591" s="46" t="s">
        <v>6841</v>
      </c>
      <c r="C6591" s="46" t="s">
        <v>32</v>
      </c>
      <c r="D6591" s="46" t="s">
        <v>6842</v>
      </c>
      <c r="E6591" s="46" t="s">
        <v>6843</v>
      </c>
      <c r="F6591" t="s">
        <v>35</v>
      </c>
      <c r="G6591" s="46" t="s">
        <v>36</v>
      </c>
      <c r="H6591">
        <v>0.2570395783</v>
      </c>
      <c r="I6591" t="s">
        <v>37</v>
      </c>
      <c r="L6591" t="s">
        <v>38</v>
      </c>
      <c r="M6591" t="s">
        <v>39</v>
      </c>
      <c r="N6591" s="40"/>
      <c r="O6591" s="40"/>
      <c r="P6591" s="40"/>
      <c r="Q6591" s="40"/>
      <c r="R6591" s="39"/>
      <c r="S6591" s="39"/>
      <c r="T6591" s="39"/>
      <c r="U6591" s="40"/>
      <c r="V6591" s="39"/>
      <c r="W6591" s="69"/>
      <c r="Y6591" t="s">
        <v>40</v>
      </c>
      <c r="AA6591">
        <v>780</v>
      </c>
      <c r="AB6591" s="46" t="b">
        <f>if((W6591=""),false,true)</f>
        <v>0</v>
      </c>
      <c r="AD6591" s="8"/>
    </row>
    <row r="6592" ht="14.25" customHeight="1">
      <c r="A6592" s="38">
        <v>1287</v>
      </c>
      <c r="B6592" s="46" t="s">
        <v>44</v>
      </c>
      <c r="C6592" s="46" t="s">
        <v>45</v>
      </c>
      <c r="D6592" s="46" t="s">
        <v>6842</v>
      </c>
      <c r="E6592" s="46" t="s">
        <v>6843</v>
      </c>
      <c r="F6592" t="s">
        <v>48</v>
      </c>
      <c r="G6592" s="46" t="s">
        <v>49</v>
      </c>
      <c r="H6592">
        <v>0.009183325965</v>
      </c>
      <c r="I6592" t="s">
        <v>37</v>
      </c>
      <c r="L6592" t="s">
        <v>50</v>
      </c>
      <c r="M6592" t="s">
        <v>39</v>
      </c>
      <c r="N6592" s="40"/>
      <c r="O6592" s="40"/>
      <c r="P6592" s="40"/>
      <c r="Q6592" s="40"/>
      <c r="R6592" s="39"/>
      <c r="S6592" s="39"/>
      <c r="T6592" s="39"/>
      <c r="U6592" s="40"/>
      <c r="V6592" s="39"/>
      <c r="W6592" s="69"/>
      <c r="Y6592" t="s">
        <v>40</v>
      </c>
      <c r="AA6592">
        <v>780</v>
      </c>
      <c r="AB6592" s="46" t="b">
        <v>0</v>
      </c>
      <c r="AD6592" s="8"/>
    </row>
    <row r="6593" ht="14.25" customHeight="1">
      <c r="A6593" s="38">
        <v>1287</v>
      </c>
      <c r="B6593" s="46" t="s">
        <v>53</v>
      </c>
      <c r="C6593" s="46" t="s">
        <v>45</v>
      </c>
      <c r="D6593" s="46" t="s">
        <v>6842</v>
      </c>
      <c r="E6593" s="46" t="s">
        <v>6843</v>
      </c>
      <c r="F6593" t="s">
        <v>48</v>
      </c>
      <c r="G6593" s="46" t="s">
        <v>49</v>
      </c>
      <c r="H6593">
        <v>0.008511380382</v>
      </c>
      <c r="I6593" t="s">
        <v>37</v>
      </c>
      <c r="L6593" t="s">
        <v>50</v>
      </c>
      <c r="M6593" t="s">
        <v>39</v>
      </c>
      <c r="N6593" s="40"/>
      <c r="O6593" s="40"/>
      <c r="P6593" s="40"/>
      <c r="Q6593" s="40"/>
      <c r="R6593" s="39"/>
      <c r="S6593" s="39"/>
      <c r="T6593" s="39"/>
      <c r="U6593" s="40"/>
      <c r="V6593" s="39"/>
      <c r="W6593" s="69"/>
      <c r="Y6593" t="s">
        <v>40</v>
      </c>
      <c r="AA6593">
        <v>780</v>
      </c>
      <c r="AB6593" s="46" t="b">
        <v>0</v>
      </c>
      <c r="AD6593" s="8"/>
    </row>
    <row r="6594" ht="14.25" customHeight="1">
      <c r="A6594" s="38">
        <v>1308</v>
      </c>
      <c r="B6594" s="46" t="s">
        <v>41</v>
      </c>
      <c r="C6594" s="46" t="s">
        <v>42</v>
      </c>
      <c r="D6594" s="46" t="s">
        <v>6842</v>
      </c>
      <c r="E6594" s="46" t="s">
        <v>6844</v>
      </c>
      <c r="F6594" t="s">
        <v>35</v>
      </c>
      <c r="G6594" s="12" t="s">
        <v>36</v>
      </c>
      <c r="H6594">
        <v>0.257039578276886</v>
      </c>
      <c r="I6594" t="s">
        <v>37</v>
      </c>
      <c r="K6594" s="47" t="s">
        <v>43</v>
      </c>
      <c r="L6594" s="47" t="str">
        <f>((I6594&amp;A6594)&amp;"-")&amp;B6594</f>
        <v>REF1308-Abraham M.H. and Acree Jr. W.E. The solubility of liquid and solid compounds in dry octan-1-ol. Chemosphere (2013)</v>
      </c>
      <c r="M6594" t="s">
        <v>39</v>
      </c>
      <c r="N6594" s="71"/>
      <c r="O6594" s="71"/>
      <c r="P6594" s="71"/>
      <c r="Q6594" s="71"/>
      <c r="R6594" s="29"/>
      <c r="S6594" s="29"/>
      <c r="T6594" s="29"/>
      <c r="U6594" s="71"/>
      <c r="V6594" s="29"/>
      <c r="W6594" s="60"/>
      <c r="Y6594" t="s">
        <v>40</v>
      </c>
      <c r="AA6594">
        <v>780</v>
      </c>
      <c r="AB6594" t="b">
        <f>if((W6594=""),false,true)</f>
        <v>0</v>
      </c>
      <c r="AD6594" s="37"/>
    </row>
    <row r="6595" ht="14.25" customHeight="1">
      <c r="A6595" s="38">
        <v>1287</v>
      </c>
      <c r="B6595" s="46" t="s">
        <v>53</v>
      </c>
      <c r="C6595" s="46" t="s">
        <v>45</v>
      </c>
      <c r="D6595" s="46" t="s">
        <v>6845</v>
      </c>
      <c r="E6595" s="46" t="s">
        <v>6846</v>
      </c>
      <c r="F6595" t="s">
        <v>48</v>
      </c>
      <c r="G6595" s="46" t="s">
        <v>49</v>
      </c>
      <c r="H6595">
        <v>0.091201083936</v>
      </c>
      <c r="I6595" t="s">
        <v>37</v>
      </c>
      <c r="L6595" t="s">
        <v>50</v>
      </c>
      <c r="M6595" t="s">
        <v>39</v>
      </c>
      <c r="N6595" s="40"/>
      <c r="O6595" s="40"/>
      <c r="P6595" s="40"/>
      <c r="Q6595" s="40"/>
      <c r="R6595" s="39"/>
      <c r="S6595" s="39"/>
      <c r="T6595" s="39"/>
      <c r="U6595" s="40"/>
      <c r="V6595" s="39"/>
      <c r="W6595" s="69"/>
      <c r="Y6595" t="s">
        <v>294</v>
      </c>
      <c r="AA6595">
        <v>9905</v>
      </c>
      <c r="AB6595" s="46" t="b">
        <v>0</v>
      </c>
      <c r="AD6595" s="8"/>
    </row>
    <row r="6596" ht="14.25" customHeight="1">
      <c r="A6596" s="38">
        <v>1268</v>
      </c>
      <c r="B6596" s="46" t="s">
        <v>3548</v>
      </c>
      <c r="C6596" s="46" t="s">
        <v>3549</v>
      </c>
      <c r="D6596" s="46" t="s">
        <v>6847</v>
      </c>
      <c r="E6596" s="46" t="s">
        <v>6848</v>
      </c>
      <c r="F6596" s="7" t="s">
        <v>1281</v>
      </c>
      <c r="G6596" s="7" t="s">
        <v>2411</v>
      </c>
      <c r="H6596">
        <v>1.45906992758643</v>
      </c>
      <c r="I6596" t="s">
        <v>37</v>
      </c>
      <c r="K6596" t="s">
        <v>43</v>
      </c>
      <c r="L6596" t="s">
        <v>3553</v>
      </c>
      <c r="M6596" t="s">
        <v>39</v>
      </c>
      <c r="N6596" s="40"/>
      <c r="O6596" s="40"/>
      <c r="P6596" s="40"/>
      <c r="Q6596" s="40"/>
      <c r="R6596" s="39"/>
      <c r="S6596" s="39"/>
      <c r="T6596" s="39"/>
      <c r="U6596" s="40"/>
      <c r="V6596" s="39"/>
      <c r="W6596" s="69"/>
      <c r="Y6596" t="s">
        <v>40</v>
      </c>
      <c r="AA6596">
        <v>3584</v>
      </c>
      <c r="AB6596" s="46" t="b">
        <f>if((W6596=""),false,true)</f>
        <v>0</v>
      </c>
      <c r="AD6596" s="8"/>
    </row>
    <row r="6597" ht="14.25" customHeight="1">
      <c r="A6597" s="38">
        <v>1283</v>
      </c>
      <c r="B6597" s="46" t="s">
        <v>31</v>
      </c>
      <c r="C6597" s="46" t="s">
        <v>32</v>
      </c>
      <c r="D6597" s="46" t="s">
        <v>6847</v>
      </c>
      <c r="E6597" s="46" t="s">
        <v>6848</v>
      </c>
      <c r="F6597" t="s">
        <v>35</v>
      </c>
      <c r="G6597" s="46" t="s">
        <v>36</v>
      </c>
      <c r="H6597">
        <v>0.0338844156</v>
      </c>
      <c r="I6597" t="s">
        <v>37</v>
      </c>
      <c r="L6597" t="s">
        <v>38</v>
      </c>
      <c r="M6597" t="s">
        <v>39</v>
      </c>
      <c r="N6597" s="40"/>
      <c r="O6597" s="40"/>
      <c r="P6597" s="40"/>
      <c r="Q6597" s="40"/>
      <c r="R6597" s="39"/>
      <c r="S6597" s="39"/>
      <c r="T6597" s="39"/>
      <c r="U6597" s="40"/>
      <c r="V6597" s="39"/>
      <c r="W6597" s="69"/>
      <c r="Y6597" t="s">
        <v>40</v>
      </c>
      <c r="AA6597">
        <v>3584</v>
      </c>
      <c r="AB6597" s="46" t="b">
        <f>if((W6597=""),false,true)</f>
        <v>0</v>
      </c>
      <c r="AD6597" s="8"/>
    </row>
    <row r="6598" ht="14.25" customHeight="1">
      <c r="A6598" s="38">
        <v>1287</v>
      </c>
      <c r="B6598" s="46" t="s">
        <v>53</v>
      </c>
      <c r="C6598" s="46" t="s">
        <v>45</v>
      </c>
      <c r="D6598" s="46" t="s">
        <v>6847</v>
      </c>
      <c r="E6598" s="46" t="s">
        <v>6848</v>
      </c>
      <c r="F6598" t="s">
        <v>48</v>
      </c>
      <c r="G6598" s="46" t="s">
        <v>49</v>
      </c>
      <c r="H6598">
        <v>0.000023988329</v>
      </c>
      <c r="I6598" t="s">
        <v>37</v>
      </c>
      <c r="L6598" t="s">
        <v>50</v>
      </c>
      <c r="M6598" t="s">
        <v>39</v>
      </c>
      <c r="N6598" s="40"/>
      <c r="O6598" s="40"/>
      <c r="P6598" s="40"/>
      <c r="Q6598" s="40"/>
      <c r="R6598" s="39"/>
      <c r="S6598" s="39"/>
      <c r="T6598" s="39"/>
      <c r="U6598" s="40"/>
      <c r="V6598" s="39"/>
      <c r="W6598" s="69"/>
      <c r="Y6598" t="s">
        <v>40</v>
      </c>
      <c r="AA6598">
        <v>3584</v>
      </c>
      <c r="AB6598" s="46" t="b">
        <v>0</v>
      </c>
      <c r="AD6598" s="8"/>
    </row>
    <row r="6599" ht="14.25" customHeight="1">
      <c r="A6599" s="38">
        <v>1287</v>
      </c>
      <c r="B6599" s="46" t="s">
        <v>44</v>
      </c>
      <c r="C6599" s="46" t="s">
        <v>45</v>
      </c>
      <c r="D6599" s="46" t="s">
        <v>6847</v>
      </c>
      <c r="E6599" s="46" t="s">
        <v>6848</v>
      </c>
      <c r="F6599" t="s">
        <v>48</v>
      </c>
      <c r="G6599" s="46" t="s">
        <v>49</v>
      </c>
      <c r="H6599">
        <v>0.000016826741</v>
      </c>
      <c r="I6599" t="s">
        <v>37</v>
      </c>
      <c r="L6599" t="s">
        <v>50</v>
      </c>
      <c r="M6599" t="s">
        <v>39</v>
      </c>
      <c r="N6599" s="40"/>
      <c r="O6599" s="40"/>
      <c r="P6599" s="40"/>
      <c r="Q6599" s="40"/>
      <c r="R6599" s="39"/>
      <c r="S6599" s="39"/>
      <c r="T6599" s="39"/>
      <c r="U6599" s="40"/>
      <c r="V6599" s="39"/>
      <c r="W6599" s="69"/>
      <c r="Y6599" t="s">
        <v>40</v>
      </c>
      <c r="AA6599">
        <v>3584</v>
      </c>
      <c r="AB6599" s="46" t="b">
        <v>0</v>
      </c>
      <c r="AD6599" s="8"/>
    </row>
    <row r="6600" ht="14.25" customHeight="1">
      <c r="A6600" s="38">
        <v>1308</v>
      </c>
      <c r="B6600" s="46" t="s">
        <v>41</v>
      </c>
      <c r="C6600" s="46" t="s">
        <v>42</v>
      </c>
      <c r="D6600" s="46" t="s">
        <v>6847</v>
      </c>
      <c r="E6600" s="46" t="s">
        <v>6849</v>
      </c>
      <c r="F6600" t="s">
        <v>35</v>
      </c>
      <c r="G6600" s="12" t="s">
        <v>36</v>
      </c>
      <c r="H6600">
        <v>0.03388441561392</v>
      </c>
      <c r="I6600" t="s">
        <v>37</v>
      </c>
      <c r="K6600" s="47" t="s">
        <v>43</v>
      </c>
      <c r="L6600" s="47" t="str">
        <f>((I6600&amp;A6600)&amp;"-")&amp;B6600</f>
        <v>REF1308-Abraham M.H. and Acree Jr. W.E. The solubility of liquid and solid compounds in dry octan-1-ol. Chemosphere (2013)</v>
      </c>
      <c r="M6600" t="s">
        <v>39</v>
      </c>
      <c r="N6600" s="71"/>
      <c r="O6600" s="71"/>
      <c r="P6600" s="71"/>
      <c r="Q6600" s="71"/>
      <c r="R6600" s="29"/>
      <c r="S6600" s="29"/>
      <c r="T6600" s="29"/>
      <c r="U6600" s="71"/>
      <c r="V6600" s="29"/>
      <c r="W6600" s="60"/>
      <c r="Y6600" t="s">
        <v>40</v>
      </c>
      <c r="AA6600">
        <v>3584</v>
      </c>
      <c r="AB6600" t="b">
        <f>if((W6600=""),false,true)</f>
        <v>0</v>
      </c>
      <c r="AD6600" s="37"/>
    </row>
    <row r="6601" ht="14.25" customHeight="1">
      <c r="A6601" s="38">
        <v>1283</v>
      </c>
      <c r="B6601" s="46" t="s">
        <v>31</v>
      </c>
      <c r="C6601" s="46" t="s">
        <v>32</v>
      </c>
      <c r="D6601" s="46" t="s">
        <v>6850</v>
      </c>
      <c r="E6601" s="46" t="s">
        <v>6851</v>
      </c>
      <c r="F6601" t="s">
        <v>35</v>
      </c>
      <c r="G6601" s="46" t="s">
        <v>36</v>
      </c>
      <c r="H6601">
        <v>0.0138038426</v>
      </c>
      <c r="I6601" t="s">
        <v>37</v>
      </c>
      <c r="L6601" t="s">
        <v>38</v>
      </c>
      <c r="M6601" t="s">
        <v>39</v>
      </c>
      <c r="N6601" s="40"/>
      <c r="O6601" s="40"/>
      <c r="P6601" s="40"/>
      <c r="Q6601" s="40"/>
      <c r="R6601" s="39"/>
      <c r="S6601" s="39"/>
      <c r="T6601" s="39"/>
      <c r="U6601" s="40"/>
      <c r="V6601" s="39"/>
      <c r="W6601" s="69"/>
      <c r="Y6601" t="s">
        <v>40</v>
      </c>
      <c r="AA6601">
        <v>25923</v>
      </c>
      <c r="AB6601" s="46" t="b">
        <f>if((W6601=""),false,true)</f>
        <v>0</v>
      </c>
      <c r="AD6601" s="8"/>
    </row>
    <row r="6602" ht="14.25" customHeight="1">
      <c r="A6602" s="38">
        <v>1308</v>
      </c>
      <c r="B6602" s="46" t="s">
        <v>41</v>
      </c>
      <c r="C6602" s="46" t="s">
        <v>42</v>
      </c>
      <c r="D6602" s="46" t="s">
        <v>6850</v>
      </c>
      <c r="E6602" s="46" t="s">
        <v>6852</v>
      </c>
      <c r="F6602" t="s">
        <v>35</v>
      </c>
      <c r="G6602" s="12" t="s">
        <v>36</v>
      </c>
      <c r="H6602">
        <v>0.013803842646029</v>
      </c>
      <c r="I6602" t="s">
        <v>37</v>
      </c>
      <c r="K6602" s="47" t="s">
        <v>43</v>
      </c>
      <c r="L6602" s="47" t="str">
        <f>((I6602&amp;A6602)&amp;"-")&amp;B6602</f>
        <v>REF1308-Abraham M.H. and Acree Jr. W.E. The solubility of liquid and solid compounds in dry octan-1-ol. Chemosphere (2013)</v>
      </c>
      <c r="M6602" t="s">
        <v>39</v>
      </c>
      <c r="N6602" s="71"/>
      <c r="O6602" s="71"/>
      <c r="P6602" s="71"/>
      <c r="Q6602" s="71"/>
      <c r="R6602" s="29"/>
      <c r="S6602" s="29"/>
      <c r="T6602" s="29"/>
      <c r="U6602" s="71"/>
      <c r="V6602" s="29"/>
      <c r="W6602" s="60"/>
      <c r="Y6602" t="s">
        <v>40</v>
      </c>
      <c r="AA6602">
        <v>25923</v>
      </c>
      <c r="AB6602" t="b">
        <f>if((W6602=""),false,true)</f>
        <v>0</v>
      </c>
      <c r="AD6602" s="37"/>
    </row>
    <row r="6603" ht="14.25" customHeight="1">
      <c r="A6603" s="38">
        <v>1049</v>
      </c>
      <c r="B6603" s="46" t="s">
        <v>922</v>
      </c>
      <c r="C6603" s="46" t="s">
        <v>923</v>
      </c>
      <c r="D6603" s="11" t="s">
        <v>6853</v>
      </c>
      <c r="E6603" s="46" t="s">
        <v>6854</v>
      </c>
      <c r="F6603" s="7" t="s">
        <v>924</v>
      </c>
      <c r="G6603" s="7" t="s">
        <v>925</v>
      </c>
      <c r="H6603">
        <v>0.054075432294558</v>
      </c>
      <c r="I6603" t="s">
        <v>37</v>
      </c>
      <c r="K6603" s="47" t="s">
        <v>43</v>
      </c>
      <c r="L6603" s="47" t="s">
        <v>926</v>
      </c>
      <c r="M6603" t="s">
        <v>39</v>
      </c>
      <c r="N6603" s="71"/>
      <c r="O6603" s="71"/>
      <c r="P6603" s="71"/>
      <c r="Q6603" s="71"/>
      <c r="R6603" s="29"/>
      <c r="S6603" s="29"/>
      <c r="T6603" s="29"/>
      <c r="U6603" s="71"/>
      <c r="V6603" s="29"/>
      <c r="W6603" s="60"/>
      <c r="Y6603" t="s">
        <v>40</v>
      </c>
      <c r="AA6603" s="21">
        <v>3587</v>
      </c>
      <c r="AB6603" t="b">
        <f>if((W6603=""),false,true)</f>
        <v>0</v>
      </c>
      <c r="AD6603" s="37"/>
    </row>
    <row r="6604" ht="14.25" customHeight="1">
      <c r="A6604" s="38">
        <v>1049</v>
      </c>
      <c r="B6604" s="46" t="s">
        <v>922</v>
      </c>
      <c r="C6604" s="46" t="s">
        <v>923</v>
      </c>
      <c r="D6604" s="11" t="s">
        <v>6853</v>
      </c>
      <c r="E6604" s="11" t="s">
        <v>6854</v>
      </c>
      <c r="F6604" s="7" t="s">
        <v>927</v>
      </c>
      <c r="G6604" s="7" t="s">
        <v>928</v>
      </c>
      <c r="H6604">
        <v>0.000255858588691</v>
      </c>
      <c r="I6604" t="s">
        <v>37</v>
      </c>
      <c r="K6604" s="47" t="s">
        <v>43</v>
      </c>
      <c r="L6604" s="47" t="s">
        <v>926</v>
      </c>
      <c r="M6604" t="s">
        <v>39</v>
      </c>
      <c r="N6604" s="71"/>
      <c r="O6604" s="71"/>
      <c r="P6604" s="71"/>
      <c r="Q6604" s="71"/>
      <c r="R6604" s="29"/>
      <c r="S6604" s="29"/>
      <c r="T6604" s="29"/>
      <c r="U6604" s="71"/>
      <c r="V6604" s="29"/>
      <c r="W6604" s="60"/>
      <c r="Y6604" t="s">
        <v>40</v>
      </c>
      <c r="AA6604">
        <v>3587</v>
      </c>
      <c r="AB6604" t="b">
        <f>if((W6604=""),false,true)</f>
        <v>0</v>
      </c>
      <c r="AD6604" s="37"/>
    </row>
    <row r="6605" ht="14.25" customHeight="1">
      <c r="A6605" s="38">
        <v>1049</v>
      </c>
      <c r="B6605" s="46" t="s">
        <v>922</v>
      </c>
      <c r="C6605" s="46" t="s">
        <v>923</v>
      </c>
      <c r="D6605" s="11" t="s">
        <v>6853</v>
      </c>
      <c r="E6605" s="11" t="s">
        <v>6854</v>
      </c>
      <c r="F6605" s="7" t="s">
        <v>929</v>
      </c>
      <c r="G6605" s="7" t="s">
        <v>928</v>
      </c>
      <c r="H6605">
        <v>0.002552701302661</v>
      </c>
      <c r="I6605" t="s">
        <v>37</v>
      </c>
      <c r="K6605" s="47" t="s">
        <v>43</v>
      </c>
      <c r="L6605" s="47" t="s">
        <v>926</v>
      </c>
      <c r="M6605" t="s">
        <v>39</v>
      </c>
      <c r="N6605" s="71"/>
      <c r="O6605" s="71"/>
      <c r="P6605" s="71"/>
      <c r="Q6605" s="71"/>
      <c r="R6605" s="29"/>
      <c r="S6605" s="29"/>
      <c r="T6605" s="29"/>
      <c r="U6605" s="71"/>
      <c r="V6605" s="29"/>
      <c r="W6605" s="60"/>
      <c r="Y6605" t="s">
        <v>40</v>
      </c>
      <c r="AA6605">
        <v>3587</v>
      </c>
      <c r="AB6605" t="b">
        <f>if((W6605=""),false,true)</f>
        <v>0</v>
      </c>
      <c r="AD6605" s="37"/>
    </row>
    <row r="6606" ht="14.25" customHeight="1">
      <c r="A6606" s="38">
        <v>1049</v>
      </c>
      <c r="B6606" s="46" t="s">
        <v>922</v>
      </c>
      <c r="C6606" s="46" t="s">
        <v>923</v>
      </c>
      <c r="D6606" s="11" t="s">
        <v>6853</v>
      </c>
      <c r="E6606" s="11" t="s">
        <v>6854</v>
      </c>
      <c r="F6606" s="7" t="s">
        <v>930</v>
      </c>
      <c r="G6606" s="7" t="s">
        <v>928</v>
      </c>
      <c r="H6606">
        <v>0.028379190284416</v>
      </c>
      <c r="I6606" t="s">
        <v>37</v>
      </c>
      <c r="K6606" s="47" t="s">
        <v>43</v>
      </c>
      <c r="L6606" s="47" t="s">
        <v>926</v>
      </c>
      <c r="M6606" t="s">
        <v>39</v>
      </c>
      <c r="N6606" s="71"/>
      <c r="O6606" s="71"/>
      <c r="P6606" s="71"/>
      <c r="Q6606" s="71"/>
      <c r="R6606" s="29"/>
      <c r="S6606" s="29"/>
      <c r="T6606" s="29"/>
      <c r="U6606" s="71"/>
      <c r="V6606" s="29"/>
      <c r="W6606" s="60"/>
      <c r="Y6606" t="s">
        <v>40</v>
      </c>
      <c r="AA6606">
        <v>3587</v>
      </c>
      <c r="AB6606" t="b">
        <f>if((W6606=""),false,true)</f>
        <v>0</v>
      </c>
      <c r="AD6606" s="37"/>
    </row>
    <row r="6607" ht="14.25" customHeight="1">
      <c r="A6607" s="38">
        <v>1049</v>
      </c>
      <c r="B6607" s="46" t="s">
        <v>922</v>
      </c>
      <c r="C6607" s="46" t="s">
        <v>923</v>
      </c>
      <c r="D6607" s="11" t="s">
        <v>6853</v>
      </c>
      <c r="E6607" s="11" t="s">
        <v>6854</v>
      </c>
      <c r="F6607" s="11" t="s">
        <v>48</v>
      </c>
      <c r="G6607" s="11" t="s">
        <v>49</v>
      </c>
      <c r="H6607">
        <v>0.000049203953568</v>
      </c>
      <c r="I6607" t="s">
        <v>37</v>
      </c>
      <c r="K6607" s="47" t="s">
        <v>43</v>
      </c>
      <c r="L6607" s="47" t="s">
        <v>926</v>
      </c>
      <c r="M6607" t="s">
        <v>39</v>
      </c>
      <c r="N6607" s="71"/>
      <c r="O6607" s="71"/>
      <c r="P6607" s="71"/>
      <c r="Q6607" s="71"/>
      <c r="R6607" s="29"/>
      <c r="S6607" s="29"/>
      <c r="T6607" s="29"/>
      <c r="U6607" s="71"/>
      <c r="V6607" s="29"/>
      <c r="W6607" s="60"/>
      <c r="Y6607" t="s">
        <v>40</v>
      </c>
      <c r="AA6607">
        <v>3587</v>
      </c>
      <c r="AB6607" t="b">
        <f>if((W6607=""),false,true)</f>
        <v>0</v>
      </c>
      <c r="AD6607" s="37"/>
    </row>
    <row r="6608" ht="14.25" customHeight="1">
      <c r="A6608" s="38">
        <v>1287</v>
      </c>
      <c r="B6608" s="46" t="s">
        <v>53</v>
      </c>
      <c r="C6608" s="46" t="s">
        <v>45</v>
      </c>
      <c r="D6608" s="46" t="s">
        <v>6855</v>
      </c>
      <c r="E6608" s="46" t="s">
        <v>6856</v>
      </c>
      <c r="F6608" t="s">
        <v>48</v>
      </c>
      <c r="G6608" s="46" t="s">
        <v>49</v>
      </c>
      <c r="H6608">
        <v>0.058884365536</v>
      </c>
      <c r="I6608" t="s">
        <v>37</v>
      </c>
      <c r="L6608" t="s">
        <v>50</v>
      </c>
      <c r="M6608" t="s">
        <v>39</v>
      </c>
      <c r="N6608" s="40"/>
      <c r="O6608" s="40"/>
      <c r="P6608" s="40"/>
      <c r="Q6608" s="40"/>
      <c r="R6608" s="39"/>
      <c r="S6608" s="39"/>
      <c r="T6608" s="39"/>
      <c r="U6608" s="40"/>
      <c r="V6608" s="39"/>
      <c r="W6608" s="69"/>
      <c r="Y6608" t="s">
        <v>40</v>
      </c>
      <c r="AA6608">
        <v>5799</v>
      </c>
      <c r="AB6608" s="46" t="b">
        <v>0</v>
      </c>
      <c r="AD6608" s="8"/>
    </row>
    <row r="6609" ht="14.25" customHeight="1">
      <c r="A6609" s="38">
        <v>1287</v>
      </c>
      <c r="B6609" s="46" t="s">
        <v>53</v>
      </c>
      <c r="C6609" s="46" t="s">
        <v>45</v>
      </c>
      <c r="D6609" s="46" t="s">
        <v>6855</v>
      </c>
      <c r="E6609" s="46" t="s">
        <v>6856</v>
      </c>
      <c r="F6609" t="s">
        <v>48</v>
      </c>
      <c r="G6609" s="46" t="s">
        <v>49</v>
      </c>
      <c r="H6609">
        <v>0.058884365536</v>
      </c>
      <c r="I6609" t="s">
        <v>37</v>
      </c>
      <c r="L6609" t="s">
        <v>50</v>
      </c>
      <c r="M6609" t="s">
        <v>39</v>
      </c>
      <c r="N6609" s="40"/>
      <c r="O6609" s="40"/>
      <c r="P6609" s="40"/>
      <c r="Q6609" s="40"/>
      <c r="R6609" s="39"/>
      <c r="S6609" s="39"/>
      <c r="T6609" s="39"/>
      <c r="U6609" s="40"/>
      <c r="V6609" s="39"/>
      <c r="W6609" s="69"/>
      <c r="Y6609" t="s">
        <v>40</v>
      </c>
      <c r="AA6609">
        <v>5799</v>
      </c>
      <c r="AB6609" s="46" t="b">
        <v>0</v>
      </c>
      <c r="AD6609" s="8"/>
    </row>
    <row r="6610" ht="14.25" customHeight="1">
      <c r="A6610" s="38">
        <v>1287</v>
      </c>
      <c r="B6610" s="46" t="s">
        <v>53</v>
      </c>
      <c r="C6610" s="46" t="s">
        <v>45</v>
      </c>
      <c r="D6610" s="46" t="s">
        <v>6857</v>
      </c>
      <c r="E6610" s="46" t="s">
        <v>6858</v>
      </c>
      <c r="F6610" t="s">
        <v>48</v>
      </c>
      <c r="G6610" s="46" t="s">
        <v>49</v>
      </c>
      <c r="H6610">
        <v>0.001659586907</v>
      </c>
      <c r="I6610" t="s">
        <v>37</v>
      </c>
      <c r="L6610" t="s">
        <v>50</v>
      </c>
      <c r="M6610" t="s">
        <v>39</v>
      </c>
      <c r="N6610" s="40"/>
      <c r="O6610" s="40"/>
      <c r="P6610" s="40"/>
      <c r="Q6610" s="40"/>
      <c r="R6610" s="39"/>
      <c r="S6610" s="39"/>
      <c r="T6610" s="39"/>
      <c r="U6610" s="40"/>
      <c r="V6610" s="39"/>
      <c r="W6610" s="69"/>
      <c r="Y6610" t="s">
        <v>294</v>
      </c>
      <c r="AA6610">
        <v>11087</v>
      </c>
      <c r="AB6610" s="46" t="b">
        <v>0</v>
      </c>
      <c r="AD6610" s="8"/>
    </row>
    <row r="6611" ht="14.25" customHeight="1">
      <c r="A6611" s="38">
        <v>1287</v>
      </c>
      <c r="B6611" s="46" t="s">
        <v>174</v>
      </c>
      <c r="C6611" s="46" t="s">
        <v>45</v>
      </c>
      <c r="D6611" s="46" t="s">
        <v>6857</v>
      </c>
      <c r="E6611" s="46" t="s">
        <v>6859</v>
      </c>
      <c r="F6611" t="s">
        <v>48</v>
      </c>
      <c r="G6611" s="46" t="s">
        <v>49</v>
      </c>
      <c r="H6611">
        <v>0.000912010839</v>
      </c>
      <c r="I6611" t="s">
        <v>37</v>
      </c>
      <c r="L6611" t="s">
        <v>50</v>
      </c>
      <c r="M6611" t="s">
        <v>39</v>
      </c>
      <c r="N6611" s="40"/>
      <c r="O6611" s="40"/>
      <c r="P6611" s="40"/>
      <c r="Q6611" s="40"/>
      <c r="R6611" s="39"/>
      <c r="S6611" s="39"/>
      <c r="T6611" s="39"/>
      <c r="U6611" s="40"/>
      <c r="V6611" s="39"/>
      <c r="W6611" s="69"/>
      <c r="Y6611" t="s">
        <v>294</v>
      </c>
      <c r="AA6611">
        <v>11087</v>
      </c>
      <c r="AB6611" s="46" t="b">
        <v>0</v>
      </c>
      <c r="AD6611" s="8"/>
    </row>
    <row r="6612" ht="14.25" customHeight="1">
      <c r="A6612" s="38">
        <v>1287</v>
      </c>
      <c r="B6612" s="46" t="s">
        <v>53</v>
      </c>
      <c r="C6612" s="46" t="s">
        <v>45</v>
      </c>
      <c r="D6612" s="46" t="s">
        <v>6860</v>
      </c>
      <c r="E6612" s="46" t="s">
        <v>6861</v>
      </c>
      <c r="F6612" t="s">
        <v>48</v>
      </c>
      <c r="G6612" s="46" t="s">
        <v>49</v>
      </c>
      <c r="H6612">
        <v>0.025118864315</v>
      </c>
      <c r="I6612" t="s">
        <v>37</v>
      </c>
      <c r="L6612" t="s">
        <v>50</v>
      </c>
      <c r="M6612" t="s">
        <v>39</v>
      </c>
      <c r="N6612" s="40"/>
      <c r="O6612" s="40"/>
      <c r="P6612" s="40"/>
      <c r="Q6612" s="40"/>
      <c r="R6612" s="39"/>
      <c r="S6612" s="39"/>
      <c r="T6612" s="39"/>
      <c r="U6612" s="40"/>
      <c r="V6612" s="39"/>
      <c r="W6612" s="69"/>
      <c r="Y6612" t="s">
        <v>294</v>
      </c>
      <c r="AA6612">
        <v>6100</v>
      </c>
      <c r="AB6612" s="46" t="b">
        <v>0</v>
      </c>
      <c r="AD6612" s="8"/>
    </row>
    <row r="6613" ht="14.25" customHeight="1">
      <c r="A6613" s="38">
        <v>1287</v>
      </c>
      <c r="B6613" s="46" t="s">
        <v>174</v>
      </c>
      <c r="C6613" s="46" t="s">
        <v>45</v>
      </c>
      <c r="D6613" s="46" t="s">
        <v>6860</v>
      </c>
      <c r="E6613" s="46" t="s">
        <v>6862</v>
      </c>
      <c r="F6613" t="s">
        <v>48</v>
      </c>
      <c r="G6613" s="46" t="s">
        <v>49</v>
      </c>
      <c r="H6613">
        <v>0.025118864315</v>
      </c>
      <c r="I6613" t="s">
        <v>37</v>
      </c>
      <c r="L6613" t="s">
        <v>50</v>
      </c>
      <c r="M6613" t="s">
        <v>39</v>
      </c>
      <c r="N6613" s="40"/>
      <c r="O6613" s="40"/>
      <c r="P6613" s="40"/>
      <c r="Q6613" s="40"/>
      <c r="R6613" s="39"/>
      <c r="S6613" s="39"/>
      <c r="T6613" s="39"/>
      <c r="U6613" s="40"/>
      <c r="V6613" s="39"/>
      <c r="W6613" s="69"/>
      <c r="Y6613" t="s">
        <v>294</v>
      </c>
      <c r="AA6613">
        <v>6100</v>
      </c>
      <c r="AB6613" s="46" t="b">
        <v>0</v>
      </c>
      <c r="AD6613" s="8"/>
    </row>
    <row r="6614" ht="14.25" customHeight="1">
      <c r="A6614" s="38">
        <v>1287</v>
      </c>
      <c r="B6614" s="46" t="s">
        <v>53</v>
      </c>
      <c r="C6614" s="46" t="s">
        <v>45</v>
      </c>
      <c r="D6614" s="46" t="s">
        <v>6863</v>
      </c>
      <c r="E6614" s="46" t="s">
        <v>6864</v>
      </c>
      <c r="F6614" t="s">
        <v>48</v>
      </c>
      <c r="G6614" s="46" t="s">
        <v>49</v>
      </c>
      <c r="H6614">
        <v>0.1</v>
      </c>
      <c r="I6614" t="s">
        <v>37</v>
      </c>
      <c r="L6614" t="s">
        <v>50</v>
      </c>
      <c r="M6614" t="s">
        <v>39</v>
      </c>
      <c r="N6614" s="40"/>
      <c r="O6614" s="40"/>
      <c r="P6614" s="40"/>
      <c r="Q6614" s="40"/>
      <c r="R6614" s="39"/>
      <c r="S6614" s="39"/>
      <c r="T6614" s="39"/>
      <c r="U6614" s="40"/>
      <c r="V6614" s="39"/>
      <c r="W6614" s="69"/>
      <c r="Y6614" t="s">
        <v>294</v>
      </c>
      <c r="AA6614">
        <v>6088</v>
      </c>
      <c r="AB6614" s="46" t="b">
        <v>0</v>
      </c>
      <c r="AD6614" s="8"/>
    </row>
    <row r="6615" ht="14.25" customHeight="1">
      <c r="A6615" s="38">
        <v>1287</v>
      </c>
      <c r="B6615" s="46" t="s">
        <v>174</v>
      </c>
      <c r="C6615" s="46" t="s">
        <v>45</v>
      </c>
      <c r="D6615" s="46" t="s">
        <v>6863</v>
      </c>
      <c r="E6615" s="46" t="s">
        <v>6864</v>
      </c>
      <c r="F6615" t="s">
        <v>48</v>
      </c>
      <c r="G6615" s="46" t="s">
        <v>49</v>
      </c>
      <c r="H6615">
        <v>0.1</v>
      </c>
      <c r="I6615" t="s">
        <v>37</v>
      </c>
      <c r="L6615" t="s">
        <v>50</v>
      </c>
      <c r="M6615" t="s">
        <v>39</v>
      </c>
      <c r="N6615" s="40"/>
      <c r="O6615" s="40"/>
      <c r="P6615" s="40"/>
      <c r="Q6615" s="40"/>
      <c r="R6615" s="39"/>
      <c r="S6615" s="39"/>
      <c r="T6615" s="39"/>
      <c r="U6615" s="40"/>
      <c r="V6615" s="39"/>
      <c r="W6615" s="69"/>
      <c r="Y6615" t="s">
        <v>294</v>
      </c>
      <c r="AA6615">
        <v>6088</v>
      </c>
      <c r="AB6615" s="46" t="b">
        <v>0</v>
      </c>
      <c r="AD6615" s="8"/>
    </row>
    <row r="6616" ht="14.25" customHeight="1">
      <c r="A6616" s="38">
        <v>1287</v>
      </c>
      <c r="B6616" s="46" t="s">
        <v>174</v>
      </c>
      <c r="C6616" s="46" t="s">
        <v>45</v>
      </c>
      <c r="D6616" s="46" t="s">
        <v>6863</v>
      </c>
      <c r="E6616" s="46" t="s">
        <v>6864</v>
      </c>
      <c r="F6616" t="s">
        <v>48</v>
      </c>
      <c r="G6616" s="46" t="s">
        <v>49</v>
      </c>
      <c r="H6616">
        <v>0.097723722096</v>
      </c>
      <c r="I6616" t="s">
        <v>37</v>
      </c>
      <c r="L6616" t="s">
        <v>50</v>
      </c>
      <c r="M6616" t="s">
        <v>39</v>
      </c>
      <c r="N6616" s="40"/>
      <c r="O6616" s="40"/>
      <c r="P6616" s="40"/>
      <c r="Q6616" s="40"/>
      <c r="R6616" s="39"/>
      <c r="S6616" s="39"/>
      <c r="T6616" s="39"/>
      <c r="U6616" s="40"/>
      <c r="V6616" s="39"/>
      <c r="W6616" s="69"/>
      <c r="Y6616" t="s">
        <v>294</v>
      </c>
      <c r="AA6616">
        <v>6088</v>
      </c>
      <c r="AB6616" s="46" t="b">
        <v>0</v>
      </c>
      <c r="AD6616" s="8"/>
    </row>
    <row r="6617" ht="14.25" customHeight="1">
      <c r="A6617" s="38">
        <v>1049</v>
      </c>
      <c r="B6617" s="46" t="s">
        <v>922</v>
      </c>
      <c r="C6617" s="46" t="s">
        <v>923</v>
      </c>
      <c r="D6617" s="11" t="s">
        <v>6865</v>
      </c>
      <c r="E6617" s="46" t="s">
        <v>6866</v>
      </c>
      <c r="F6617" s="7" t="s">
        <v>924</v>
      </c>
      <c r="G6617" s="7" t="s">
        <v>925</v>
      </c>
      <c r="H6617">
        <v>0.26977394324449</v>
      </c>
      <c r="I6617" t="s">
        <v>37</v>
      </c>
      <c r="K6617" s="47" t="s">
        <v>43</v>
      </c>
      <c r="L6617" s="47" t="s">
        <v>926</v>
      </c>
      <c r="M6617" t="s">
        <v>39</v>
      </c>
      <c r="N6617" s="71"/>
      <c r="O6617" s="71"/>
      <c r="P6617" s="71"/>
      <c r="Q6617" s="71"/>
      <c r="R6617" s="29"/>
      <c r="S6617" s="29"/>
      <c r="T6617" s="29"/>
      <c r="U6617" s="71"/>
      <c r="V6617" s="29"/>
      <c r="W6617" s="60"/>
      <c r="Y6617" t="s">
        <v>40</v>
      </c>
      <c r="AA6617" s="21">
        <v>3604</v>
      </c>
      <c r="AB6617" t="b">
        <f>if((W6617=""),false,true)</f>
        <v>0</v>
      </c>
      <c r="AD6617" s="37"/>
    </row>
    <row r="6618" ht="14.25" customHeight="1">
      <c r="A6618" s="38">
        <v>1049</v>
      </c>
      <c r="B6618" s="46" t="s">
        <v>922</v>
      </c>
      <c r="C6618" s="46" t="s">
        <v>923</v>
      </c>
      <c r="D6618" s="11" t="s">
        <v>6865</v>
      </c>
      <c r="E6618" s="11" t="s">
        <v>6866</v>
      </c>
      <c r="F6618" s="7" t="s">
        <v>927</v>
      </c>
      <c r="G6618" s="7" t="s">
        <v>928</v>
      </c>
      <c r="H6618">
        <v>0.000067297665628</v>
      </c>
      <c r="I6618" t="s">
        <v>37</v>
      </c>
      <c r="K6618" s="47" t="s">
        <v>43</v>
      </c>
      <c r="L6618" s="47" t="s">
        <v>926</v>
      </c>
      <c r="M6618" t="s">
        <v>39</v>
      </c>
      <c r="N6618" s="71"/>
      <c r="O6618" s="71"/>
      <c r="P6618" s="71"/>
      <c r="Q6618" s="71"/>
      <c r="R6618" s="29"/>
      <c r="S6618" s="29"/>
      <c r="T6618" s="29"/>
      <c r="U6618" s="71"/>
      <c r="V6618" s="29"/>
      <c r="W6618" s="60"/>
      <c r="Y6618" t="s">
        <v>40</v>
      </c>
      <c r="AA6618">
        <v>3604</v>
      </c>
      <c r="AB6618" t="b">
        <f>if((W6618=""),false,true)</f>
        <v>0</v>
      </c>
      <c r="AD6618" s="37"/>
    </row>
    <row r="6619" ht="14.25" customHeight="1">
      <c r="A6619" s="38">
        <v>1049</v>
      </c>
      <c r="B6619" s="46" t="s">
        <v>922</v>
      </c>
      <c r="C6619" s="46" t="s">
        <v>923</v>
      </c>
      <c r="D6619" s="11" t="s">
        <v>6865</v>
      </c>
      <c r="E6619" s="11" t="s">
        <v>6866</v>
      </c>
      <c r="F6619" s="7" t="s">
        <v>929</v>
      </c>
      <c r="G6619" s="7" t="s">
        <v>928</v>
      </c>
      <c r="H6619">
        <v>0.001552387009958</v>
      </c>
      <c r="I6619" t="s">
        <v>37</v>
      </c>
      <c r="K6619" s="47" t="s">
        <v>43</v>
      </c>
      <c r="L6619" s="47" t="s">
        <v>926</v>
      </c>
      <c r="M6619" t="s">
        <v>39</v>
      </c>
      <c r="N6619" s="71"/>
      <c r="O6619" s="71"/>
      <c r="P6619" s="71"/>
      <c r="Q6619" s="71"/>
      <c r="R6619" s="29"/>
      <c r="S6619" s="29"/>
      <c r="T6619" s="29"/>
      <c r="U6619" s="71"/>
      <c r="V6619" s="29"/>
      <c r="W6619" s="60"/>
      <c r="Y6619" t="s">
        <v>40</v>
      </c>
      <c r="AA6619">
        <v>3604</v>
      </c>
      <c r="AB6619" t="b">
        <f>if((W6619=""),false,true)</f>
        <v>0</v>
      </c>
      <c r="AD6619" s="37"/>
    </row>
    <row r="6620" ht="14.25" customHeight="1">
      <c r="A6620" s="38">
        <v>1049</v>
      </c>
      <c r="B6620" s="46" t="s">
        <v>922</v>
      </c>
      <c r="C6620" s="46" t="s">
        <v>923</v>
      </c>
      <c r="D6620" s="11" t="s">
        <v>6865</v>
      </c>
      <c r="E6620" s="11" t="s">
        <v>6866</v>
      </c>
      <c r="F6620" s="7" t="s">
        <v>930</v>
      </c>
      <c r="G6620" s="7" t="s">
        <v>928</v>
      </c>
      <c r="H6620">
        <v>0.093972331056464</v>
      </c>
      <c r="I6620" t="s">
        <v>37</v>
      </c>
      <c r="K6620" s="47" t="s">
        <v>43</v>
      </c>
      <c r="L6620" s="47" t="s">
        <v>926</v>
      </c>
      <c r="M6620" t="s">
        <v>39</v>
      </c>
      <c r="N6620" s="71"/>
      <c r="O6620" s="71"/>
      <c r="P6620" s="71"/>
      <c r="Q6620" s="71"/>
      <c r="R6620" s="29"/>
      <c r="S6620" s="29"/>
      <c r="T6620" s="29"/>
      <c r="U6620" s="71"/>
      <c r="V6620" s="29"/>
      <c r="W6620" s="60"/>
      <c r="Y6620" t="s">
        <v>40</v>
      </c>
      <c r="AA6620">
        <v>3604</v>
      </c>
      <c r="AB6620" t="b">
        <f>if((W6620=""),false,true)</f>
        <v>0</v>
      </c>
      <c r="AD6620" s="37"/>
    </row>
    <row r="6621" ht="14.25" customHeight="1">
      <c r="A6621" s="38">
        <v>1049</v>
      </c>
      <c r="B6621" s="46" t="s">
        <v>922</v>
      </c>
      <c r="C6621" s="46" t="s">
        <v>923</v>
      </c>
      <c r="D6621" s="11" t="s">
        <v>6865</v>
      </c>
      <c r="E6621" s="11" t="s">
        <v>6866</v>
      </c>
      <c r="F6621" s="11" t="s">
        <v>48</v>
      </c>
      <c r="G6621" s="11" t="s">
        <v>49</v>
      </c>
      <c r="H6621">
        <v>0.000003334264128</v>
      </c>
      <c r="I6621" t="s">
        <v>37</v>
      </c>
      <c r="K6621" s="47" t="s">
        <v>43</v>
      </c>
      <c r="L6621" s="47" t="s">
        <v>926</v>
      </c>
      <c r="M6621" t="s">
        <v>39</v>
      </c>
      <c r="N6621" s="71"/>
      <c r="O6621" s="71"/>
      <c r="P6621" s="71"/>
      <c r="Q6621" s="71"/>
      <c r="R6621" s="29"/>
      <c r="S6621" s="29"/>
      <c r="T6621" s="29"/>
      <c r="U6621" s="71"/>
      <c r="V6621" s="29"/>
      <c r="W6621" s="60"/>
      <c r="Y6621" t="s">
        <v>40</v>
      </c>
      <c r="AA6621">
        <v>3604</v>
      </c>
      <c r="AB6621" t="b">
        <f>if((W6621=""),false,true)</f>
        <v>0</v>
      </c>
      <c r="AD6621" s="37"/>
    </row>
    <row r="6622" ht="14.25" customHeight="1">
      <c r="A6622" s="38">
        <v>997</v>
      </c>
      <c r="B6622" s="44" t="s">
        <v>638</v>
      </c>
      <c r="C6622" s="46" t="s">
        <v>639</v>
      </c>
      <c r="D6622" s="46" t="s">
        <v>6867</v>
      </c>
      <c r="E6622" s="46" t="s">
        <v>6868</v>
      </c>
      <c r="F6622" s="5" t="s">
        <v>35</v>
      </c>
      <c r="G6622" s="5" t="s">
        <v>36</v>
      </c>
      <c r="H6622" s="65">
        <v>0.87096359</v>
      </c>
      <c r="I6622" t="s">
        <v>37</v>
      </c>
      <c r="K6622" s="47"/>
      <c r="L6622" s="47" t="str">
        <f>((I6622&amp;A6622)&amp;"-")&amp;B6622</f>
        <v>REF997-Kia Sepassi and Samuel H. Yalkowsky. Solubility Prediction in Octanol: A Technical Note. AAPS PharmSciTech 2006; 7 (1) Article 26</v>
      </c>
      <c r="M6622" t="s">
        <v>39</v>
      </c>
      <c r="N6622" s="71"/>
      <c r="O6622" s="71"/>
      <c r="P6622" s="71"/>
      <c r="Q6622" s="71"/>
      <c r="R6622" s="29"/>
      <c r="S6622" s="29"/>
      <c r="T6622" s="29"/>
      <c r="U6622" s="71"/>
      <c r="V6622" s="29"/>
      <c r="W6622" s="60"/>
      <c r="Y6622" t="s">
        <v>40</v>
      </c>
      <c r="AA6622">
        <v>25097</v>
      </c>
      <c r="AB6622" t="b">
        <f>if((W6622=""),false,true)</f>
        <v>0</v>
      </c>
      <c r="AD6622" s="37"/>
    </row>
    <row r="6623" ht="14.25" customHeight="1">
      <c r="A6623" s="38">
        <v>1308</v>
      </c>
      <c r="B6623" s="46" t="s">
        <v>41</v>
      </c>
      <c r="C6623" s="46" t="s">
        <v>42</v>
      </c>
      <c r="D6623" s="46" t="s">
        <v>6867</v>
      </c>
      <c r="E6623" s="46" t="s">
        <v>6869</v>
      </c>
      <c r="F6623" t="s">
        <v>35</v>
      </c>
      <c r="G6623" s="12" t="s">
        <v>36</v>
      </c>
      <c r="H6623">
        <v>0.870963589956081</v>
      </c>
      <c r="I6623" t="s">
        <v>37</v>
      </c>
      <c r="K6623" s="47" t="s">
        <v>43</v>
      </c>
      <c r="L6623" s="47" t="str">
        <f>((I6623&amp;A6623)&amp;"-")&amp;B6623</f>
        <v>REF1308-Abraham M.H. and Acree Jr. W.E. The solubility of liquid and solid compounds in dry octan-1-ol. Chemosphere (2013)</v>
      </c>
      <c r="M6623" t="s">
        <v>39</v>
      </c>
      <c r="N6623" s="71"/>
      <c r="O6623" s="71"/>
      <c r="P6623" s="71"/>
      <c r="Q6623" s="71"/>
      <c r="R6623" s="29"/>
      <c r="S6623" s="29"/>
      <c r="T6623" s="29"/>
      <c r="U6623" s="71"/>
      <c r="V6623" s="29"/>
      <c r="W6623" s="60"/>
      <c r="Y6623" t="s">
        <v>40</v>
      </c>
      <c r="AA6623">
        <v>25097</v>
      </c>
      <c r="AB6623" t="b">
        <f>if((W6623=""),false,true)</f>
        <v>0</v>
      </c>
      <c r="AD6623" s="37"/>
    </row>
    <row r="6624" ht="14.25" customHeight="1">
      <c r="A6624" s="38">
        <v>997</v>
      </c>
      <c r="B6624" s="44" t="s">
        <v>638</v>
      </c>
      <c r="C6624" s="46" t="s">
        <v>639</v>
      </c>
      <c r="D6624" s="46" t="s">
        <v>6870</v>
      </c>
      <c r="E6624" s="46" t="s">
        <v>6871</v>
      </c>
      <c r="F6624" s="5" t="s">
        <v>35</v>
      </c>
      <c r="G6624" s="5" t="s">
        <v>36</v>
      </c>
      <c r="H6624" s="65">
        <v>3.16227766</v>
      </c>
      <c r="I6624" t="s">
        <v>37</v>
      </c>
      <c r="K6624" s="47"/>
      <c r="L6624" s="47" t="str">
        <f>((I6624&amp;A6624)&amp;"-")&amp;B6624</f>
        <v>REF997-Kia Sepassi and Samuel H. Yalkowsky. Solubility Prediction in Octanol: A Technical Note. AAPS PharmSciTech 2006; 7 (1) Article 26</v>
      </c>
      <c r="M6624" t="s">
        <v>39</v>
      </c>
      <c r="N6624" s="71"/>
      <c r="O6624" s="71"/>
      <c r="P6624" s="71"/>
      <c r="Q6624" s="71"/>
      <c r="R6624" s="29"/>
      <c r="S6624" s="29"/>
      <c r="T6624" s="29"/>
      <c r="U6624" s="71"/>
      <c r="V6624" s="29"/>
      <c r="W6624" s="60"/>
      <c r="Y6624" t="s">
        <v>40</v>
      </c>
      <c r="AA6624">
        <v>35885</v>
      </c>
      <c r="AB6624" t="b">
        <f>if((W6624=""),false,true)</f>
        <v>0</v>
      </c>
      <c r="AD6624" s="37"/>
    </row>
    <row r="6625" ht="14.25" customHeight="1">
      <c r="A6625" s="38">
        <v>1287</v>
      </c>
      <c r="B6625" s="46" t="s">
        <v>53</v>
      </c>
      <c r="C6625" s="46" t="s">
        <v>45</v>
      </c>
      <c r="D6625" s="46" t="s">
        <v>6872</v>
      </c>
      <c r="E6625" s="46" t="s">
        <v>6873</v>
      </c>
      <c r="F6625" t="s">
        <v>48</v>
      </c>
      <c r="G6625" s="46" t="s">
        <v>49</v>
      </c>
      <c r="H6625">
        <v>0.001380384265</v>
      </c>
      <c r="I6625" t="s">
        <v>37</v>
      </c>
      <c r="L6625" s="46" t="str">
        <f>((I6625&amp;A6625)&amp;"-")&amp;B6625</f>
        <v>REF1287-Wang 99 - S1</v>
      </c>
      <c r="M6625" t="s">
        <v>39</v>
      </c>
      <c r="N6625" s="40"/>
      <c r="O6625" s="40"/>
      <c r="P6625" s="40"/>
      <c r="Q6625" s="40"/>
      <c r="R6625" s="39"/>
      <c r="S6625" s="39"/>
      <c r="T6625" s="39"/>
      <c r="U6625" s="40"/>
      <c r="V6625" s="39"/>
      <c r="W6625" s="69"/>
      <c r="Y6625" t="s">
        <v>40</v>
      </c>
      <c r="AA6625">
        <v>14080252</v>
      </c>
      <c r="AB6625" s="46" t="b">
        <v>0</v>
      </c>
      <c r="AD6625" s="8"/>
    </row>
    <row r="6626" ht="14.25" customHeight="1">
      <c r="A6626" s="38">
        <v>1287</v>
      </c>
      <c r="B6626" s="46" t="s">
        <v>53</v>
      </c>
      <c r="C6626" s="46" t="s">
        <v>45</v>
      </c>
      <c r="D6626" s="46" t="s">
        <v>6874</v>
      </c>
      <c r="E6626" s="46" t="s">
        <v>6875</v>
      </c>
      <c r="F6626" t="s">
        <v>48</v>
      </c>
      <c r="G6626" s="46" t="s">
        <v>49</v>
      </c>
      <c r="H6626">
        <v>0.012022644346</v>
      </c>
      <c r="I6626" t="s">
        <v>37</v>
      </c>
      <c r="L6626" t="s">
        <v>50</v>
      </c>
      <c r="M6626" t="s">
        <v>39</v>
      </c>
      <c r="N6626" s="40"/>
      <c r="O6626" s="40"/>
      <c r="P6626" s="40"/>
      <c r="Q6626" s="40"/>
      <c r="R6626" s="39"/>
      <c r="S6626" s="39"/>
      <c r="T6626" s="39"/>
      <c r="U6626" s="40"/>
      <c r="V6626" s="39"/>
      <c r="W6626" s="69"/>
      <c r="Y6626" t="s">
        <v>294</v>
      </c>
      <c r="AA6626">
        <v>29016</v>
      </c>
      <c r="AB6626" s="46" t="b">
        <v>0</v>
      </c>
      <c r="AD6626" s="8"/>
    </row>
    <row r="6627" ht="14.25" customHeight="1">
      <c r="A6627" s="38">
        <v>1287</v>
      </c>
      <c r="B6627" s="46" t="s">
        <v>53</v>
      </c>
      <c r="C6627" s="46" t="s">
        <v>45</v>
      </c>
      <c r="D6627" s="46" t="s">
        <v>6876</v>
      </c>
      <c r="E6627" s="46" t="s">
        <v>6877</v>
      </c>
      <c r="F6627" t="s">
        <v>48</v>
      </c>
      <c r="G6627" s="46" t="s">
        <v>49</v>
      </c>
      <c r="H6627">
        <v>0.000691830971</v>
      </c>
      <c r="I6627" t="s">
        <v>37</v>
      </c>
      <c r="L6627" t="s">
        <v>50</v>
      </c>
      <c r="M6627" t="s">
        <v>39</v>
      </c>
      <c r="N6627" s="40"/>
      <c r="O6627" s="40"/>
      <c r="P6627" s="40"/>
      <c r="Q6627" s="40"/>
      <c r="R6627" s="39"/>
      <c r="S6627" s="39"/>
      <c r="T6627" s="39"/>
      <c r="U6627" s="40"/>
      <c r="V6627" s="39"/>
      <c r="W6627" s="69"/>
      <c r="Y6627" t="s">
        <v>40</v>
      </c>
      <c r="AA6627">
        <v>6612</v>
      </c>
      <c r="AB6627" s="46" t="b">
        <v>0</v>
      </c>
      <c r="AD6627" s="8"/>
    </row>
    <row r="6628" ht="14.25" customHeight="1">
      <c r="A6628" s="38">
        <v>1287</v>
      </c>
      <c r="B6628" s="46" t="s">
        <v>53</v>
      </c>
      <c r="C6628" s="46" t="s">
        <v>45</v>
      </c>
      <c r="D6628" s="46" t="s">
        <v>6878</v>
      </c>
      <c r="E6628" s="46" t="s">
        <v>6879</v>
      </c>
      <c r="F6628" t="s">
        <v>48</v>
      </c>
      <c r="G6628" s="46" t="s">
        <v>49</v>
      </c>
      <c r="H6628">
        <v>0.061659500186</v>
      </c>
      <c r="I6628" t="s">
        <v>37</v>
      </c>
      <c r="L6628" t="s">
        <v>50</v>
      </c>
      <c r="M6628" t="s">
        <v>39</v>
      </c>
      <c r="N6628" s="40"/>
      <c r="O6628" s="40"/>
      <c r="P6628" s="40"/>
      <c r="Q6628" s="40"/>
      <c r="R6628" s="39"/>
      <c r="S6628" s="39"/>
      <c r="T6628" s="39"/>
      <c r="U6628" s="40"/>
      <c r="V6628" s="39"/>
      <c r="W6628" s="69"/>
      <c r="Y6628" t="s">
        <v>294</v>
      </c>
      <c r="AA6628">
        <v>7747</v>
      </c>
      <c r="AB6628" s="46" t="b">
        <v>0</v>
      </c>
      <c r="AD6628" s="8"/>
    </row>
    <row r="6629" ht="14.25" customHeight="1">
      <c r="A6629" s="38">
        <v>1287</v>
      </c>
      <c r="B6629" s="46" t="s">
        <v>174</v>
      </c>
      <c r="C6629" s="46" t="s">
        <v>45</v>
      </c>
      <c r="D6629" s="46" t="s">
        <v>6878</v>
      </c>
      <c r="E6629" s="46" t="s">
        <v>6880</v>
      </c>
      <c r="F6629" t="s">
        <v>48</v>
      </c>
      <c r="G6629" s="46" t="s">
        <v>49</v>
      </c>
      <c r="H6629">
        <v>0.061659500186</v>
      </c>
      <c r="I6629" t="s">
        <v>37</v>
      </c>
      <c r="L6629" t="s">
        <v>50</v>
      </c>
      <c r="M6629" t="s">
        <v>39</v>
      </c>
      <c r="N6629" s="40"/>
      <c r="O6629" s="40"/>
      <c r="P6629" s="40"/>
      <c r="Q6629" s="40"/>
      <c r="R6629" s="39"/>
      <c r="S6629" s="39"/>
      <c r="T6629" s="39"/>
      <c r="U6629" s="40"/>
      <c r="V6629" s="39"/>
      <c r="W6629" s="69"/>
      <c r="Y6629" t="s">
        <v>294</v>
      </c>
      <c r="AA6629">
        <v>7747</v>
      </c>
      <c r="AB6629" s="46" t="b">
        <v>0</v>
      </c>
      <c r="AD6629" s="8"/>
    </row>
    <row r="6630" ht="14.25" customHeight="1">
      <c r="A6630" s="38">
        <v>1287</v>
      </c>
      <c r="B6630" s="46" t="s">
        <v>53</v>
      </c>
      <c r="C6630" s="46" t="s">
        <v>45</v>
      </c>
      <c r="D6630" s="46" t="s">
        <v>6881</v>
      </c>
      <c r="E6630" s="46" t="s">
        <v>6882</v>
      </c>
      <c r="F6630" t="s">
        <v>48</v>
      </c>
      <c r="G6630" s="46" t="s">
        <v>49</v>
      </c>
      <c r="H6630">
        <v>0.061659500186</v>
      </c>
      <c r="I6630" t="s">
        <v>37</v>
      </c>
      <c r="L6630" t="s">
        <v>50</v>
      </c>
      <c r="M6630" t="s">
        <v>39</v>
      </c>
      <c r="N6630" s="40"/>
      <c r="O6630" s="40"/>
      <c r="P6630" s="40"/>
      <c r="Q6630" s="40"/>
      <c r="R6630" s="39"/>
      <c r="S6630" s="39"/>
      <c r="T6630" s="39"/>
      <c r="U6630" s="40"/>
      <c r="V6630" s="39"/>
      <c r="W6630" s="69"/>
      <c r="Y6630" t="s">
        <v>294</v>
      </c>
      <c r="AA6630">
        <v>7531</v>
      </c>
      <c r="AB6630" s="46" t="b">
        <v>0</v>
      </c>
      <c r="AD6630" s="8"/>
    </row>
    <row r="6631" ht="14.25" customHeight="1">
      <c r="A6631" s="38">
        <v>1287</v>
      </c>
      <c r="B6631" s="46" t="s">
        <v>53</v>
      </c>
      <c r="C6631" s="46" t="s">
        <v>45</v>
      </c>
      <c r="D6631" s="46" t="s">
        <v>6883</v>
      </c>
      <c r="E6631" s="46" t="s">
        <v>6884</v>
      </c>
      <c r="F6631" t="s">
        <v>48</v>
      </c>
      <c r="G6631" s="46" t="s">
        <v>49</v>
      </c>
      <c r="H6631">
        <v>0.097723722096</v>
      </c>
      <c r="I6631" t="s">
        <v>37</v>
      </c>
      <c r="L6631" t="s">
        <v>50</v>
      </c>
      <c r="M6631" t="s">
        <v>39</v>
      </c>
      <c r="N6631" s="40"/>
      <c r="O6631" s="40"/>
      <c r="P6631" s="40"/>
      <c r="Q6631" s="40"/>
      <c r="R6631" s="39"/>
      <c r="S6631" s="39"/>
      <c r="T6631" s="39"/>
      <c r="U6631" s="40"/>
      <c r="V6631" s="39"/>
      <c r="W6631" s="69"/>
      <c r="Y6631" t="s">
        <v>294</v>
      </c>
      <c r="AA6631">
        <v>10492</v>
      </c>
      <c r="AB6631" s="46" t="b">
        <v>0</v>
      </c>
      <c r="AD6631" s="8"/>
    </row>
    <row r="6632" ht="14.25" customHeight="1">
      <c r="A6632" s="38">
        <v>1287</v>
      </c>
      <c r="B6632" s="46" t="s">
        <v>174</v>
      </c>
      <c r="C6632" s="46" t="s">
        <v>45</v>
      </c>
      <c r="D6632" s="46" t="s">
        <v>6883</v>
      </c>
      <c r="E6632" s="46" t="s">
        <v>6885</v>
      </c>
      <c r="F6632" t="s">
        <v>48</v>
      </c>
      <c r="G6632" s="46" t="s">
        <v>49</v>
      </c>
      <c r="H6632">
        <v>0.097723722096</v>
      </c>
      <c r="I6632" t="s">
        <v>37</v>
      </c>
      <c r="L6632" t="s">
        <v>50</v>
      </c>
      <c r="M6632" t="s">
        <v>39</v>
      </c>
      <c r="N6632" s="40"/>
      <c r="O6632" s="40"/>
      <c r="P6632" s="40"/>
      <c r="Q6632" s="40"/>
      <c r="R6632" s="39"/>
      <c r="S6632" s="39"/>
      <c r="T6632" s="39"/>
      <c r="U6632" s="40"/>
      <c r="V6632" s="39"/>
      <c r="W6632" s="69"/>
      <c r="Y6632" t="s">
        <v>294</v>
      </c>
      <c r="AA6632">
        <v>10492</v>
      </c>
      <c r="AB6632" s="46" t="b">
        <v>0</v>
      </c>
      <c r="AD6632" s="8"/>
    </row>
    <row r="6633" ht="14.25" customHeight="1">
      <c r="A6633" s="38">
        <v>1287</v>
      </c>
      <c r="B6633" s="46" t="s">
        <v>53</v>
      </c>
      <c r="C6633" s="46" t="s">
        <v>45</v>
      </c>
      <c r="D6633" s="46" t="s">
        <v>6886</v>
      </c>
      <c r="E6633" s="46" t="s">
        <v>6887</v>
      </c>
      <c r="F6633" t="s">
        <v>48</v>
      </c>
      <c r="G6633" s="46" t="s">
        <v>49</v>
      </c>
      <c r="H6633">
        <v>1.905460717963</v>
      </c>
      <c r="I6633" t="s">
        <v>37</v>
      </c>
      <c r="L6633" t="s">
        <v>50</v>
      </c>
      <c r="M6633" t="s">
        <v>39</v>
      </c>
      <c r="N6633" s="40"/>
      <c r="O6633" s="40"/>
      <c r="P6633" s="40"/>
      <c r="Q6633" s="40"/>
      <c r="R6633" s="39"/>
      <c r="S6633" s="39"/>
      <c r="T6633" s="39"/>
      <c r="U6633" s="40"/>
      <c r="V6633" s="39"/>
      <c r="W6633" s="69"/>
      <c r="Y6633" t="s">
        <v>294</v>
      </c>
      <c r="AA6633">
        <v>6341</v>
      </c>
      <c r="AB6633" s="46" t="b">
        <v>0</v>
      </c>
      <c r="AD6633" s="8"/>
    </row>
    <row r="6634" ht="14.25" customHeight="1">
      <c r="A6634" s="38">
        <v>1287</v>
      </c>
      <c r="B6634" s="46" t="s">
        <v>53</v>
      </c>
      <c r="C6634" s="46" t="s">
        <v>45</v>
      </c>
      <c r="D6634" s="46" t="s">
        <v>6888</v>
      </c>
      <c r="E6634" s="46" t="s">
        <v>6889</v>
      </c>
      <c r="F6634" t="s">
        <v>48</v>
      </c>
      <c r="G6634" s="46" t="s">
        <v>49</v>
      </c>
      <c r="H6634">
        <v>0.007079457844</v>
      </c>
      <c r="I6634" t="s">
        <v>37</v>
      </c>
      <c r="L6634" t="s">
        <v>50</v>
      </c>
      <c r="M6634" t="s">
        <v>39</v>
      </c>
      <c r="N6634" s="40"/>
      <c r="O6634" s="40"/>
      <c r="P6634" s="40"/>
      <c r="Q6634" s="40"/>
      <c r="R6634" s="39"/>
      <c r="S6634" s="39"/>
      <c r="T6634" s="39"/>
      <c r="U6634" s="40"/>
      <c r="V6634" s="39"/>
      <c r="W6634" s="69"/>
      <c r="Y6634" t="s">
        <v>40</v>
      </c>
      <c r="AA6634">
        <v>32837</v>
      </c>
      <c r="AB6634" s="46" t="b">
        <v>0</v>
      </c>
      <c r="AD6634" s="8"/>
    </row>
    <row r="6635" ht="14.25" customHeight="1">
      <c r="A6635" s="38">
        <v>1287</v>
      </c>
      <c r="B6635" s="46" t="s">
        <v>53</v>
      </c>
      <c r="C6635" s="46" t="s">
        <v>45</v>
      </c>
      <c r="D6635" s="46" t="s">
        <v>6890</v>
      </c>
      <c r="E6635" s="46" t="s">
        <v>6891</v>
      </c>
      <c r="F6635" t="s">
        <v>48</v>
      </c>
      <c r="G6635" s="46" t="s">
        <v>49</v>
      </c>
      <c r="H6635">
        <v>0.003467368505</v>
      </c>
      <c r="I6635" t="s">
        <v>37</v>
      </c>
      <c r="L6635" t="s">
        <v>50</v>
      </c>
      <c r="M6635" t="s">
        <v>39</v>
      </c>
      <c r="N6635" s="40"/>
      <c r="O6635" s="40"/>
      <c r="P6635" s="40"/>
      <c r="Q6635" s="40"/>
      <c r="R6635" s="39"/>
      <c r="S6635" s="39"/>
      <c r="T6635" s="39"/>
      <c r="U6635" s="40"/>
      <c r="V6635" s="39"/>
      <c r="W6635" s="69"/>
      <c r="Y6635" t="s">
        <v>40</v>
      </c>
      <c r="AA6635">
        <v>3628</v>
      </c>
      <c r="AB6635" s="46" t="b">
        <v>0</v>
      </c>
      <c r="AD6635" s="8"/>
    </row>
    <row r="6636" ht="14.25" customHeight="1">
      <c r="A6636" s="38">
        <v>1287</v>
      </c>
      <c r="B6636" s="46" t="s">
        <v>53</v>
      </c>
      <c r="C6636" s="46" t="s">
        <v>45</v>
      </c>
      <c r="D6636" s="46" t="s">
        <v>6892</v>
      </c>
      <c r="E6636" s="46" t="s">
        <v>6893</v>
      </c>
      <c r="F6636" t="s">
        <v>48</v>
      </c>
      <c r="G6636" s="46" t="s">
        <v>49</v>
      </c>
      <c r="H6636">
        <v>0.000064565423</v>
      </c>
      <c r="I6636" t="s">
        <v>37</v>
      </c>
      <c r="L6636" t="s">
        <v>50</v>
      </c>
      <c r="M6636" t="s">
        <v>39</v>
      </c>
      <c r="N6636" s="40"/>
      <c r="O6636" s="40"/>
      <c r="P6636" s="40"/>
      <c r="Q6636" s="40"/>
      <c r="R6636" s="39"/>
      <c r="S6636" s="39"/>
      <c r="T6636" s="39"/>
      <c r="U6636" s="40"/>
      <c r="V6636" s="39"/>
      <c r="W6636" s="69"/>
      <c r="Y6636" t="s">
        <v>294</v>
      </c>
      <c r="AA6636">
        <v>30459</v>
      </c>
      <c r="AB6636" s="46" t="b">
        <v>0</v>
      </c>
      <c r="AD6636" s="8"/>
    </row>
    <row r="6637" ht="14.25" customHeight="1">
      <c r="A6637" s="38">
        <v>1287</v>
      </c>
      <c r="B6637" s="46" t="s">
        <v>53</v>
      </c>
      <c r="C6637" s="46" t="s">
        <v>45</v>
      </c>
      <c r="D6637" s="46" t="s">
        <v>6894</v>
      </c>
      <c r="E6637" s="46" t="s">
        <v>6895</v>
      </c>
      <c r="F6637" t="s">
        <v>48</v>
      </c>
      <c r="G6637" s="46" t="s">
        <v>49</v>
      </c>
      <c r="H6637">
        <v>0.000398107171</v>
      </c>
      <c r="I6637" t="s">
        <v>37</v>
      </c>
      <c r="L6637" t="s">
        <v>50</v>
      </c>
      <c r="M6637" t="s">
        <v>39</v>
      </c>
      <c r="N6637" s="40"/>
      <c r="O6637" s="40"/>
      <c r="P6637" s="40"/>
      <c r="Q6637" s="40"/>
      <c r="R6637" s="39"/>
      <c r="S6637" s="39"/>
      <c r="T6637" s="39"/>
      <c r="U6637" s="40"/>
      <c r="V6637" s="39"/>
      <c r="W6637" s="69"/>
      <c r="Y6637" t="s">
        <v>40</v>
      </c>
      <c r="AA6637">
        <v>69351</v>
      </c>
      <c r="AB6637" s="46" t="b">
        <v>0</v>
      </c>
      <c r="AD6637" s="8"/>
    </row>
    <row r="6638" ht="14.25" customHeight="1">
      <c r="A6638" s="38">
        <v>966</v>
      </c>
      <c r="B6638" s="46" t="s">
        <v>1353</v>
      </c>
      <c r="C6638" s="46" t="s">
        <v>1219</v>
      </c>
      <c r="D6638" s="46" t="s">
        <v>6896</v>
      </c>
      <c r="E6638" s="46" t="s">
        <v>6897</v>
      </c>
      <c r="F6638" s="41" t="s">
        <v>434</v>
      </c>
      <c r="G6638" s="5" t="s">
        <v>593</v>
      </c>
      <c r="H6638" s="65">
        <v>0.259</v>
      </c>
      <c r="I6638" t="s">
        <v>1356</v>
      </c>
      <c r="K6638" s="46" t="s">
        <v>6898</v>
      </c>
      <c r="L6638" s="46" t="s">
        <v>1358</v>
      </c>
      <c r="M6638" t="s">
        <v>39</v>
      </c>
      <c r="N6638" s="40">
        <f>U6638*V6638</f>
        <v>1.48326140805219</v>
      </c>
      <c r="O6638" s="56">
        <v>32.042</v>
      </c>
      <c r="P6638" s="56">
        <v>0.791</v>
      </c>
      <c r="Q6638" s="56">
        <v>1.244</v>
      </c>
      <c r="R6638" s="39">
        <f>O6638/P6638</f>
        <v>40.5082174462705</v>
      </c>
      <c r="S6638" s="39">
        <f>N6638/Q6638</f>
        <v>1.19233232158536</v>
      </c>
      <c r="T6638" s="39">
        <f>R6638+S6638</f>
        <v>41.7005497678559</v>
      </c>
      <c r="U6638" s="40">
        <v>137.1393</v>
      </c>
      <c r="V6638" s="39">
        <v>0.0108157283</v>
      </c>
      <c r="W6638" s="69">
        <f>round(((1000*V6638)/T6638),3)</f>
        <v>0.259</v>
      </c>
      <c r="Y6638" t="s">
        <v>40</v>
      </c>
      <c r="AA6638">
        <v>3635</v>
      </c>
      <c r="AB6638" t="b">
        <v>1</v>
      </c>
      <c r="AD6638" s="8"/>
    </row>
    <row r="6639" ht="14.25" customHeight="1">
      <c r="A6639" s="38">
        <v>1239</v>
      </c>
      <c r="B6639" s="46" t="s">
        <v>6899</v>
      </c>
      <c r="C6639" s="46" t="s">
        <v>577</v>
      </c>
      <c r="D6639" s="11" t="s">
        <v>6896</v>
      </c>
      <c r="E6639" s="11" t="s">
        <v>6897</v>
      </c>
      <c r="F6639" s="7" t="s">
        <v>586</v>
      </c>
      <c r="G6639" s="7" t="s">
        <v>587</v>
      </c>
      <c r="H6639">
        <v>0.10879128920034</v>
      </c>
      <c r="I6639" s="46" t="s">
        <v>37</v>
      </c>
      <c r="K6639" s="46"/>
      <c r="L6639" t="s">
        <v>6900</v>
      </c>
      <c r="M6639" t="s">
        <v>39</v>
      </c>
      <c r="N6639" s="40"/>
      <c r="O6639" s="40"/>
      <c r="P6639" s="40"/>
      <c r="Q6639" s="40"/>
      <c r="R6639" s="39"/>
      <c r="S6639" s="39"/>
      <c r="T6639" s="39"/>
      <c r="U6639" s="40"/>
      <c r="V6639" s="39"/>
      <c r="W6639" s="69"/>
      <c r="Y6639" t="s">
        <v>40</v>
      </c>
      <c r="AA6639">
        <v>3635</v>
      </c>
      <c r="AB6639" s="46" t="b">
        <f>if((W6639=""),false,true)</f>
        <v>0</v>
      </c>
      <c r="AD6639" s="8"/>
    </row>
    <row r="6640" ht="14.25" customHeight="1">
      <c r="A6640" s="38">
        <v>1239</v>
      </c>
      <c r="B6640" s="46" t="s">
        <v>6899</v>
      </c>
      <c r="C6640" s="46" t="s">
        <v>577</v>
      </c>
      <c r="D6640" s="11" t="s">
        <v>6896</v>
      </c>
      <c r="E6640" s="11" t="s">
        <v>6897</v>
      </c>
      <c r="F6640" s="7" t="s">
        <v>429</v>
      </c>
      <c r="G6640" s="7" t="s">
        <v>590</v>
      </c>
      <c r="H6640">
        <v>0.082660807049817</v>
      </c>
      <c r="I6640" s="46" t="s">
        <v>37</v>
      </c>
      <c r="K6640" s="46"/>
      <c r="L6640" t="s">
        <v>6900</v>
      </c>
      <c r="M6640" t="s">
        <v>39</v>
      </c>
      <c r="N6640" s="40"/>
      <c r="O6640" s="40"/>
      <c r="P6640" s="40"/>
      <c r="Q6640" s="40"/>
      <c r="R6640" s="39"/>
      <c r="S6640" s="39"/>
      <c r="T6640" s="39"/>
      <c r="U6640" s="40"/>
      <c r="V6640" s="39"/>
      <c r="W6640" s="69"/>
      <c r="Y6640" t="s">
        <v>40</v>
      </c>
      <c r="AA6640">
        <v>3635</v>
      </c>
      <c r="AB6640" s="46" t="b">
        <f>if((W6640=""),false,true)</f>
        <v>0</v>
      </c>
      <c r="AD6640" s="8"/>
    </row>
    <row r="6641" ht="14.25" customHeight="1">
      <c r="A6641" s="38">
        <v>1239</v>
      </c>
      <c r="B6641" s="46" t="s">
        <v>6899</v>
      </c>
      <c r="C6641" s="46" t="s">
        <v>577</v>
      </c>
      <c r="D6641" s="11" t="s">
        <v>6896</v>
      </c>
      <c r="E6641" s="11" t="s">
        <v>6897</v>
      </c>
      <c r="F6641" s="7" t="s">
        <v>591</v>
      </c>
      <c r="G6641" s="7" t="s">
        <v>592</v>
      </c>
      <c r="H6641">
        <v>0.014597463640944</v>
      </c>
      <c r="I6641" s="46" t="s">
        <v>37</v>
      </c>
      <c r="K6641" s="46"/>
      <c r="L6641" t="s">
        <v>6900</v>
      </c>
      <c r="M6641" t="s">
        <v>39</v>
      </c>
      <c r="N6641" s="40"/>
      <c r="O6641" s="40"/>
      <c r="P6641" s="40"/>
      <c r="Q6641" s="40"/>
      <c r="R6641" s="39"/>
      <c r="S6641" s="39"/>
      <c r="T6641" s="39"/>
      <c r="U6641" s="40"/>
      <c r="V6641" s="39"/>
      <c r="W6641" s="69"/>
      <c r="Y6641" t="s">
        <v>40</v>
      </c>
      <c r="AA6641">
        <v>3635</v>
      </c>
      <c r="AB6641" s="46" t="b">
        <f>if((W6641=""),false,true)</f>
        <v>0</v>
      </c>
      <c r="AD6641" s="8"/>
    </row>
    <row r="6642" ht="14.25" customHeight="1">
      <c r="A6642" s="38">
        <v>1239</v>
      </c>
      <c r="B6642" s="46" t="s">
        <v>6899</v>
      </c>
      <c r="C6642" s="46" t="s">
        <v>577</v>
      </c>
      <c r="D6642" s="11" t="s">
        <v>6896</v>
      </c>
      <c r="E6642" s="11" t="s">
        <v>6897</v>
      </c>
      <c r="F6642" s="7" t="s">
        <v>434</v>
      </c>
      <c r="G6642" s="7" t="s">
        <v>593</v>
      </c>
      <c r="H6642">
        <v>0.23144519757401</v>
      </c>
      <c r="I6642" s="46" t="s">
        <v>37</v>
      </c>
      <c r="K6642" s="46"/>
      <c r="L6642" t="s">
        <v>6900</v>
      </c>
      <c r="M6642" t="s">
        <v>39</v>
      </c>
      <c r="N6642" s="40"/>
      <c r="O6642" s="40"/>
      <c r="P6642" s="40"/>
      <c r="Q6642" s="40"/>
      <c r="R6642" s="39"/>
      <c r="S6642" s="39"/>
      <c r="T6642" s="39"/>
      <c r="U6642" s="40"/>
      <c r="V6642" s="39"/>
      <c r="W6642" s="69"/>
      <c r="Y6642" t="s">
        <v>40</v>
      </c>
      <c r="AA6642">
        <v>3635</v>
      </c>
      <c r="AB6642" s="46" t="b">
        <f>if((W6642=""),false,true)</f>
        <v>0</v>
      </c>
      <c r="AD6642" s="8"/>
    </row>
    <row r="6643" ht="14.25" customHeight="1">
      <c r="A6643" s="38">
        <v>1287</v>
      </c>
      <c r="B6643" s="46" t="s">
        <v>53</v>
      </c>
      <c r="C6643" s="46" t="s">
        <v>45</v>
      </c>
      <c r="D6643" s="46" t="s">
        <v>6896</v>
      </c>
      <c r="E6643" s="46" t="s">
        <v>6901</v>
      </c>
      <c r="F6643" t="s">
        <v>48</v>
      </c>
      <c r="G6643" s="46" t="s">
        <v>49</v>
      </c>
      <c r="H6643">
        <v>1.023292992281</v>
      </c>
      <c r="I6643" t="s">
        <v>37</v>
      </c>
      <c r="L6643" t="s">
        <v>50</v>
      </c>
      <c r="M6643" t="s">
        <v>39</v>
      </c>
      <c r="N6643" s="40"/>
      <c r="O6643" s="40"/>
      <c r="P6643" s="40"/>
      <c r="Q6643" s="40"/>
      <c r="R6643" s="39"/>
      <c r="S6643" s="39"/>
      <c r="T6643" s="39"/>
      <c r="U6643" s="40"/>
      <c r="V6643" s="39"/>
      <c r="W6643" s="69"/>
      <c r="Y6643" t="s">
        <v>40</v>
      </c>
      <c r="AA6643">
        <v>3635</v>
      </c>
      <c r="AB6643" s="46" t="b">
        <v>0</v>
      </c>
      <c r="AD6643" s="8"/>
    </row>
    <row r="6644" ht="14.25" customHeight="1">
      <c r="A6644" s="38">
        <v>1187</v>
      </c>
      <c r="B6644" s="46" t="s">
        <v>6902</v>
      </c>
      <c r="C6644" s="46" t="s">
        <v>577</v>
      </c>
      <c r="D6644" s="11" t="s">
        <v>6903</v>
      </c>
      <c r="E6644" s="11" t="s">
        <v>6904</v>
      </c>
      <c r="F6644" s="11" t="s">
        <v>580</v>
      </c>
      <c r="G6644" s="7" t="s">
        <v>581</v>
      </c>
      <c r="H6644">
        <v>0.010279347241599</v>
      </c>
      <c r="I6644" s="46" t="s">
        <v>37</v>
      </c>
      <c r="K6644" s="46"/>
      <c r="L6644" t="s">
        <v>6905</v>
      </c>
      <c r="M6644" t="s">
        <v>583</v>
      </c>
      <c r="N6644" s="40"/>
      <c r="O6644" s="40"/>
      <c r="P6644" s="40"/>
      <c r="Q6644" s="40"/>
      <c r="R6644" s="39"/>
      <c r="S6644" s="39"/>
      <c r="T6644" s="39"/>
      <c r="U6644" s="40"/>
      <c r="V6644" s="39"/>
      <c r="W6644" s="69"/>
      <c r="Y6644" t="s">
        <v>40</v>
      </c>
      <c r="AA6644">
        <v>5709</v>
      </c>
      <c r="AB6644" s="46" t="b">
        <f>if((W6644=""),false,true)</f>
        <v>0</v>
      </c>
      <c r="AD6644" s="8"/>
    </row>
    <row r="6645" ht="14.25" customHeight="1">
      <c r="A6645" s="38">
        <v>1187</v>
      </c>
      <c r="B6645" s="46" t="s">
        <v>6902</v>
      </c>
      <c r="C6645" s="46" t="s">
        <v>577</v>
      </c>
      <c r="D6645" s="11" t="s">
        <v>6903</v>
      </c>
      <c r="E6645" s="11" t="s">
        <v>6904</v>
      </c>
      <c r="F6645" s="7" t="s">
        <v>584</v>
      </c>
      <c r="G6645" s="7" t="s">
        <v>585</v>
      </c>
      <c r="H6645">
        <v>0.00719547945326</v>
      </c>
      <c r="I6645" s="46" t="s">
        <v>37</v>
      </c>
      <c r="K6645" s="46"/>
      <c r="L6645" t="s">
        <v>6905</v>
      </c>
      <c r="M6645" t="s">
        <v>583</v>
      </c>
      <c r="N6645" s="40"/>
      <c r="O6645" s="40"/>
      <c r="P6645" s="40"/>
      <c r="Q6645" s="40"/>
      <c r="R6645" s="39"/>
      <c r="S6645" s="39"/>
      <c r="T6645" s="39"/>
      <c r="U6645" s="40"/>
      <c r="V6645" s="39"/>
      <c r="W6645" s="69"/>
      <c r="Y6645" t="s">
        <v>40</v>
      </c>
      <c r="AA6645">
        <v>5709</v>
      </c>
      <c r="AB6645" s="46" t="b">
        <f>if((W6645=""),false,true)</f>
        <v>0</v>
      </c>
      <c r="AD6645" s="8"/>
    </row>
    <row r="6646" ht="14.25" customHeight="1">
      <c r="A6646" s="38">
        <v>1187</v>
      </c>
      <c r="B6646" s="46" t="s">
        <v>6902</v>
      </c>
      <c r="C6646" s="46" t="s">
        <v>577</v>
      </c>
      <c r="D6646" s="11" t="s">
        <v>6903</v>
      </c>
      <c r="E6646" s="11" t="s">
        <v>6904</v>
      </c>
      <c r="F6646" s="7" t="s">
        <v>429</v>
      </c>
      <c r="G6646" s="7" t="s">
        <v>590</v>
      </c>
      <c r="H6646">
        <v>0.009719057335399</v>
      </c>
      <c r="I6646" s="46" t="s">
        <v>37</v>
      </c>
      <c r="K6646" s="46"/>
      <c r="L6646" t="s">
        <v>6905</v>
      </c>
      <c r="M6646" t="s">
        <v>583</v>
      </c>
      <c r="N6646" s="40"/>
      <c r="O6646" s="40"/>
      <c r="P6646" s="40"/>
      <c r="Q6646" s="40"/>
      <c r="R6646" s="39"/>
      <c r="S6646" s="39"/>
      <c r="T6646" s="39"/>
      <c r="U6646" s="40"/>
      <c r="V6646" s="39"/>
      <c r="W6646" s="69"/>
      <c r="Y6646" t="s">
        <v>40</v>
      </c>
      <c r="AA6646">
        <v>5709</v>
      </c>
      <c r="AB6646" s="46" t="b">
        <f>if((W6646=""),false,true)</f>
        <v>0</v>
      </c>
      <c r="AD6646" s="8"/>
    </row>
    <row r="6647" ht="14.25" customHeight="1">
      <c r="A6647" s="38">
        <v>1187</v>
      </c>
      <c r="B6647" s="46" t="s">
        <v>6902</v>
      </c>
      <c r="C6647" s="46" t="s">
        <v>577</v>
      </c>
      <c r="D6647" s="11" t="s">
        <v>6903</v>
      </c>
      <c r="E6647" s="11" t="s">
        <v>6904</v>
      </c>
      <c r="F6647" s="7" t="s">
        <v>434</v>
      </c>
      <c r="G6647" s="7" t="s">
        <v>593</v>
      </c>
      <c r="H6647">
        <v>0.01442549891578</v>
      </c>
      <c r="I6647" s="46" t="s">
        <v>37</v>
      </c>
      <c r="K6647" s="46"/>
      <c r="L6647" t="s">
        <v>6905</v>
      </c>
      <c r="M6647" t="s">
        <v>583</v>
      </c>
      <c r="N6647" s="40"/>
      <c r="O6647" s="40"/>
      <c r="P6647" s="40"/>
      <c r="Q6647" s="40"/>
      <c r="R6647" s="39"/>
      <c r="S6647" s="39"/>
      <c r="T6647" s="39"/>
      <c r="U6647" s="40"/>
      <c r="V6647" s="39"/>
      <c r="W6647" s="69"/>
      <c r="Y6647" t="s">
        <v>40</v>
      </c>
      <c r="AA6647">
        <v>5709</v>
      </c>
      <c r="AB6647" s="46" t="b">
        <f>if((W6647=""),false,true)</f>
        <v>0</v>
      </c>
      <c r="AD6647" s="8"/>
    </row>
    <row r="6648" ht="14.25" customHeight="1">
      <c r="A6648" s="38">
        <v>1187</v>
      </c>
      <c r="B6648" s="46" t="s">
        <v>6902</v>
      </c>
      <c r="C6648" s="46" t="s">
        <v>577</v>
      </c>
      <c r="D6648" s="11" t="s">
        <v>6903</v>
      </c>
      <c r="E6648" s="11" t="s">
        <v>6904</v>
      </c>
      <c r="F6648" s="7" t="s">
        <v>994</v>
      </c>
      <c r="G6648" s="7" t="s">
        <v>4557</v>
      </c>
      <c r="H6648">
        <v>0.008596713872755</v>
      </c>
      <c r="I6648" s="46" t="s">
        <v>37</v>
      </c>
      <c r="K6648" s="46"/>
      <c r="L6648" t="s">
        <v>6905</v>
      </c>
      <c r="M6648" t="s">
        <v>583</v>
      </c>
      <c r="N6648" s="40"/>
      <c r="O6648" s="40"/>
      <c r="P6648" s="40"/>
      <c r="Q6648" s="40"/>
      <c r="R6648" s="39"/>
      <c r="S6648" s="39"/>
      <c r="T6648" s="39"/>
      <c r="U6648" s="40"/>
      <c r="V6648" s="39"/>
      <c r="W6648" s="69"/>
      <c r="Y6648" t="s">
        <v>40</v>
      </c>
      <c r="AA6648">
        <v>5709</v>
      </c>
      <c r="AB6648" s="46" t="b">
        <f>if((W6648=""),false,true)</f>
        <v>0</v>
      </c>
      <c r="AD6648" s="8"/>
    </row>
    <row r="6649" ht="14.25" customHeight="1">
      <c r="A6649" s="38">
        <v>1287</v>
      </c>
      <c r="B6649" s="46" t="s">
        <v>53</v>
      </c>
      <c r="C6649" s="46" t="s">
        <v>45</v>
      </c>
      <c r="D6649" s="46" t="s">
        <v>6906</v>
      </c>
      <c r="E6649" s="46" t="s">
        <v>6907</v>
      </c>
      <c r="F6649" t="s">
        <v>48</v>
      </c>
      <c r="G6649" s="46" t="s">
        <v>49</v>
      </c>
      <c r="H6649">
        <v>0.000977237221</v>
      </c>
      <c r="I6649" t="s">
        <v>37</v>
      </c>
      <c r="L6649" t="s">
        <v>50</v>
      </c>
      <c r="M6649" t="s">
        <v>39</v>
      </c>
      <c r="N6649" s="40"/>
      <c r="O6649" s="40"/>
      <c r="P6649" s="40"/>
      <c r="Q6649" s="40"/>
      <c r="R6649" s="39"/>
      <c r="S6649" s="39"/>
      <c r="T6649" s="39"/>
      <c r="U6649" s="40"/>
      <c r="V6649" s="39"/>
      <c r="W6649" s="69"/>
      <c r="Y6649" t="s">
        <v>40</v>
      </c>
      <c r="AA6649">
        <v>15696</v>
      </c>
      <c r="AB6649" s="46" t="b">
        <v>0</v>
      </c>
      <c r="AD6649" s="8"/>
    </row>
    <row r="6650" ht="14.25" customHeight="1">
      <c r="A6650" s="38">
        <v>1287</v>
      </c>
      <c r="B6650" s="46" t="s">
        <v>53</v>
      </c>
      <c r="C6650" s="46" t="s">
        <v>45</v>
      </c>
      <c r="D6650" s="46" t="s">
        <v>6908</v>
      </c>
      <c r="E6650" s="46" t="s">
        <v>686</v>
      </c>
      <c r="F6650" t="s">
        <v>48</v>
      </c>
      <c r="G6650" s="46" t="s">
        <v>49</v>
      </c>
      <c r="H6650">
        <v>0.30199517204</v>
      </c>
      <c r="I6650" t="s">
        <v>37</v>
      </c>
      <c r="L6650" t="s">
        <v>50</v>
      </c>
      <c r="M6650" t="s">
        <v>39</v>
      </c>
      <c r="N6650" s="40"/>
      <c r="O6650" s="40"/>
      <c r="P6650" s="40"/>
      <c r="Q6650" s="40"/>
      <c r="R6650" s="39"/>
      <c r="S6650" s="39"/>
      <c r="T6650" s="39"/>
      <c r="U6650" s="40"/>
      <c r="V6650" s="39"/>
      <c r="W6650" s="69"/>
      <c r="Y6650" t="s">
        <v>294</v>
      </c>
      <c r="AA6650">
        <v>29000</v>
      </c>
      <c r="AB6650" s="46" t="b">
        <v>0</v>
      </c>
      <c r="AD6650" s="8"/>
    </row>
    <row r="6651" ht="14.25" customHeight="1">
      <c r="A6651" s="38">
        <v>1287</v>
      </c>
      <c r="B6651" s="46" t="s">
        <v>174</v>
      </c>
      <c r="C6651" s="46" t="s">
        <v>45</v>
      </c>
      <c r="D6651" s="46" t="s">
        <v>6908</v>
      </c>
      <c r="E6651" s="46" t="s">
        <v>6909</v>
      </c>
      <c r="F6651" t="s">
        <v>48</v>
      </c>
      <c r="G6651" s="46" t="s">
        <v>49</v>
      </c>
      <c r="H6651">
        <v>0.30199517204</v>
      </c>
      <c r="I6651" t="s">
        <v>37</v>
      </c>
      <c r="L6651" t="s">
        <v>50</v>
      </c>
      <c r="M6651" t="s">
        <v>39</v>
      </c>
      <c r="N6651" s="40"/>
      <c r="O6651" s="40"/>
      <c r="P6651" s="40"/>
      <c r="Q6651" s="40"/>
      <c r="R6651" s="39"/>
      <c r="S6651" s="39"/>
      <c r="T6651" s="39"/>
      <c r="U6651" s="40"/>
      <c r="V6651" s="39"/>
      <c r="W6651" s="69"/>
      <c r="Y6651" t="s">
        <v>294</v>
      </c>
      <c r="AA6651">
        <v>29000</v>
      </c>
      <c r="AB6651" s="46" t="b">
        <v>0</v>
      </c>
      <c r="AD6651" s="8"/>
    </row>
    <row r="6652" ht="14.25" customHeight="1">
      <c r="A6652" s="38">
        <v>1287</v>
      </c>
      <c r="B6652" s="46" t="s">
        <v>53</v>
      </c>
      <c r="C6652" s="46" t="s">
        <v>45</v>
      </c>
      <c r="D6652" s="46" t="s">
        <v>6910</v>
      </c>
      <c r="E6652" s="46" t="s">
        <v>6911</v>
      </c>
      <c r="F6652" t="s">
        <v>48</v>
      </c>
      <c r="G6652" s="46" t="s">
        <v>49</v>
      </c>
      <c r="H6652">
        <v>0.030199517204</v>
      </c>
      <c r="I6652" t="s">
        <v>37</v>
      </c>
      <c r="L6652" t="s">
        <v>50</v>
      </c>
      <c r="M6652" t="s">
        <v>39</v>
      </c>
      <c r="N6652" s="40"/>
      <c r="O6652" s="40"/>
      <c r="P6652" s="40"/>
      <c r="Q6652" s="40"/>
      <c r="R6652" s="39"/>
      <c r="S6652" s="39"/>
      <c r="T6652" s="39"/>
      <c r="U6652" s="40"/>
      <c r="V6652" s="39"/>
      <c r="W6652" s="69"/>
      <c r="Y6652" t="s">
        <v>294</v>
      </c>
      <c r="AA6652">
        <v>7761</v>
      </c>
      <c r="AB6652" s="46" t="b">
        <v>0</v>
      </c>
      <c r="AD6652" s="8"/>
    </row>
    <row r="6653" ht="14.25" customHeight="1">
      <c r="A6653" s="38">
        <v>1287</v>
      </c>
      <c r="B6653" s="46" t="s">
        <v>53</v>
      </c>
      <c r="C6653" s="46" t="s">
        <v>45</v>
      </c>
      <c r="D6653" s="46" t="s">
        <v>6912</v>
      </c>
      <c r="E6653" s="46" t="s">
        <v>6913</v>
      </c>
      <c r="F6653" t="s">
        <v>48</v>
      </c>
      <c r="G6653" s="46" t="s">
        <v>49</v>
      </c>
      <c r="H6653">
        <v>0.087096358996</v>
      </c>
      <c r="I6653" t="s">
        <v>37</v>
      </c>
      <c r="L6653" t="s">
        <v>50</v>
      </c>
      <c r="M6653" t="s">
        <v>39</v>
      </c>
      <c r="N6653" s="40"/>
      <c r="O6653" s="40"/>
      <c r="P6653" s="40"/>
      <c r="Q6653" s="40"/>
      <c r="R6653" s="39"/>
      <c r="S6653" s="39"/>
      <c r="T6653" s="39"/>
      <c r="U6653" s="40"/>
      <c r="V6653" s="39"/>
      <c r="W6653" s="69"/>
      <c r="Y6653" t="s">
        <v>294</v>
      </c>
      <c r="AA6653">
        <v>6296</v>
      </c>
      <c r="AB6653" s="46" t="b">
        <v>0</v>
      </c>
      <c r="AD6653" s="8"/>
    </row>
    <row r="6654" ht="14.25" customHeight="1">
      <c r="A6654" s="38">
        <v>1183</v>
      </c>
      <c r="B6654" s="46" t="s">
        <v>6914</v>
      </c>
      <c r="C6654" s="46" t="s">
        <v>577</v>
      </c>
      <c r="D6654" s="11" t="s">
        <v>6915</v>
      </c>
      <c r="E6654" s="11" t="s">
        <v>6916</v>
      </c>
      <c r="F6654" s="7" t="s">
        <v>485</v>
      </c>
      <c r="G6654" s="7" t="s">
        <v>665</v>
      </c>
      <c r="H6654">
        <v>0.034196033597705</v>
      </c>
      <c r="I6654" s="46" t="s">
        <v>37</v>
      </c>
      <c r="K6654" s="46"/>
      <c r="L6654" t="s">
        <v>6917</v>
      </c>
      <c r="M6654" t="s">
        <v>583</v>
      </c>
      <c r="N6654" s="40"/>
      <c r="O6654" s="40"/>
      <c r="P6654" s="40"/>
      <c r="Q6654" s="40"/>
      <c r="R6654" s="39"/>
      <c r="S6654" s="39"/>
      <c r="T6654" s="39"/>
      <c r="U6654" s="40"/>
      <c r="V6654" s="39"/>
      <c r="W6654" s="69"/>
      <c r="Y6654" t="s">
        <v>40</v>
      </c>
      <c r="AA6654">
        <v>8182</v>
      </c>
      <c r="AB6654" s="46" t="b">
        <f>if((W6654=""),false,true)</f>
        <v>0</v>
      </c>
      <c r="AD6654" s="8"/>
    </row>
    <row r="6655" ht="14.25" customHeight="1">
      <c r="A6655" s="38">
        <v>1183</v>
      </c>
      <c r="B6655" s="46" t="s">
        <v>6914</v>
      </c>
      <c r="C6655" s="46" t="s">
        <v>577</v>
      </c>
      <c r="D6655" s="11" t="s">
        <v>6915</v>
      </c>
      <c r="E6655" s="11" t="s">
        <v>6916</v>
      </c>
      <c r="F6655" s="7" t="s">
        <v>598</v>
      </c>
      <c r="G6655" s="7" t="s">
        <v>667</v>
      </c>
      <c r="H6655">
        <v>0.019487925200396</v>
      </c>
      <c r="I6655" s="46" t="s">
        <v>37</v>
      </c>
      <c r="K6655" s="46"/>
      <c r="L6655" t="s">
        <v>6917</v>
      </c>
      <c r="M6655" t="s">
        <v>583</v>
      </c>
      <c r="N6655" s="40"/>
      <c r="O6655" s="40"/>
      <c r="P6655" s="40"/>
      <c r="Q6655" s="40"/>
      <c r="R6655" s="39"/>
      <c r="S6655" s="39"/>
      <c r="T6655" s="39"/>
      <c r="U6655" s="40"/>
      <c r="V6655" s="39"/>
      <c r="W6655" s="69"/>
      <c r="Y6655" t="s">
        <v>40</v>
      </c>
      <c r="AA6655">
        <v>8182</v>
      </c>
      <c r="AB6655" s="46" t="b">
        <f>if((W6655=""),false,true)</f>
        <v>0</v>
      </c>
      <c r="AD6655" s="8"/>
    </row>
    <row r="6656" ht="14.25" customHeight="1">
      <c r="A6656" s="38">
        <v>1183</v>
      </c>
      <c r="B6656" s="46" t="s">
        <v>6914</v>
      </c>
      <c r="C6656" s="46" t="s">
        <v>577</v>
      </c>
      <c r="D6656" s="11" t="s">
        <v>6915</v>
      </c>
      <c r="E6656" s="11" t="s">
        <v>6916</v>
      </c>
      <c r="F6656" s="7" t="s">
        <v>580</v>
      </c>
      <c r="G6656" s="7" t="s">
        <v>581</v>
      </c>
      <c r="H6656">
        <v>0.042355719523409</v>
      </c>
      <c r="I6656" s="46" t="s">
        <v>37</v>
      </c>
      <c r="K6656" s="46"/>
      <c r="L6656" t="s">
        <v>6917</v>
      </c>
      <c r="M6656" t="s">
        <v>583</v>
      </c>
      <c r="N6656" s="40"/>
      <c r="O6656" s="40"/>
      <c r="P6656" s="40"/>
      <c r="Q6656" s="40"/>
      <c r="R6656" s="39"/>
      <c r="S6656" s="39"/>
      <c r="T6656" s="39"/>
      <c r="U6656" s="40"/>
      <c r="V6656" s="39"/>
      <c r="W6656" s="69"/>
      <c r="Y6656" t="s">
        <v>40</v>
      </c>
      <c r="AA6656">
        <v>8182</v>
      </c>
      <c r="AB6656" s="46" t="b">
        <f>if((W6656=""),false,true)</f>
        <v>0</v>
      </c>
      <c r="AD6656" s="8"/>
    </row>
    <row r="6657" ht="14.25" customHeight="1">
      <c r="A6657" s="38">
        <v>1183</v>
      </c>
      <c r="B6657" s="46" t="s">
        <v>6914</v>
      </c>
      <c r="C6657" s="46" t="s">
        <v>577</v>
      </c>
      <c r="D6657" s="11" t="s">
        <v>6915</v>
      </c>
      <c r="E6657" s="11" t="s">
        <v>6916</v>
      </c>
      <c r="F6657" s="7" t="s">
        <v>671</v>
      </c>
      <c r="G6657" s="7" t="s">
        <v>672</v>
      </c>
      <c r="H6657">
        <v>0.025418672560155</v>
      </c>
      <c r="I6657" s="46" t="s">
        <v>37</v>
      </c>
      <c r="K6657" s="46"/>
      <c r="L6657" t="s">
        <v>6917</v>
      </c>
      <c r="M6657" t="s">
        <v>583</v>
      </c>
      <c r="N6657" s="40"/>
      <c r="O6657" s="40"/>
      <c r="P6657" s="40"/>
      <c r="Q6657" s="40"/>
      <c r="R6657" s="39"/>
      <c r="S6657" s="39"/>
      <c r="T6657" s="39"/>
      <c r="U6657" s="40"/>
      <c r="V6657" s="39"/>
      <c r="W6657" s="69"/>
      <c r="Y6657" t="s">
        <v>40</v>
      </c>
      <c r="AA6657">
        <v>8182</v>
      </c>
      <c r="AB6657" s="46" t="b">
        <f>if((W6657=""),false,true)</f>
        <v>0</v>
      </c>
      <c r="AD6657" s="8"/>
    </row>
    <row r="6658" ht="14.25" customHeight="1">
      <c r="A6658" s="38">
        <v>1183</v>
      </c>
      <c r="B6658" s="46" t="s">
        <v>6914</v>
      </c>
      <c r="C6658" s="46" t="s">
        <v>577</v>
      </c>
      <c r="D6658" s="11" t="s">
        <v>6915</v>
      </c>
      <c r="E6658" s="11" t="s">
        <v>6916</v>
      </c>
      <c r="F6658" s="7" t="s">
        <v>584</v>
      </c>
      <c r="G6658" s="7" t="s">
        <v>585</v>
      </c>
      <c r="H6658">
        <v>0.052064613721719</v>
      </c>
      <c r="I6658" s="46" t="s">
        <v>37</v>
      </c>
      <c r="K6658" s="46"/>
      <c r="L6658" t="s">
        <v>6917</v>
      </c>
      <c r="M6658" t="s">
        <v>583</v>
      </c>
      <c r="N6658" s="40"/>
      <c r="O6658" s="40"/>
      <c r="P6658" s="40"/>
      <c r="Q6658" s="40"/>
      <c r="R6658" s="39"/>
      <c r="S6658" s="39"/>
      <c r="T6658" s="39"/>
      <c r="U6658" s="40"/>
      <c r="V6658" s="39"/>
      <c r="W6658" s="69"/>
      <c r="Y6658" t="s">
        <v>40</v>
      </c>
      <c r="AA6658">
        <v>8182</v>
      </c>
      <c r="AB6658" s="46" t="b">
        <f>if((W6658=""),false,true)</f>
        <v>0</v>
      </c>
      <c r="AD6658" s="8"/>
    </row>
    <row r="6659" ht="14.25" customHeight="1">
      <c r="A6659" s="38">
        <v>1183</v>
      </c>
      <c r="B6659" s="46" t="s">
        <v>6914</v>
      </c>
      <c r="C6659" s="46" t="s">
        <v>577</v>
      </c>
      <c r="D6659" s="11" t="s">
        <v>6915</v>
      </c>
      <c r="E6659" s="11" t="s">
        <v>6916</v>
      </c>
      <c r="F6659" s="7" t="s">
        <v>434</v>
      </c>
      <c r="G6659" s="7" t="s">
        <v>593</v>
      </c>
      <c r="H6659">
        <v>0.088474154050035</v>
      </c>
      <c r="I6659" s="46" t="s">
        <v>37</v>
      </c>
      <c r="K6659" s="46"/>
      <c r="L6659" t="s">
        <v>6917</v>
      </c>
      <c r="M6659" t="s">
        <v>583</v>
      </c>
      <c r="N6659" s="40"/>
      <c r="O6659" s="40"/>
      <c r="P6659" s="40"/>
      <c r="Q6659" s="40"/>
      <c r="R6659" s="39"/>
      <c r="S6659" s="39"/>
      <c r="T6659" s="39"/>
      <c r="U6659" s="40"/>
      <c r="V6659" s="39"/>
      <c r="W6659" s="69"/>
      <c r="Y6659" t="s">
        <v>40</v>
      </c>
      <c r="AA6659">
        <v>8182</v>
      </c>
      <c r="AB6659" s="46" t="b">
        <f>if((W6659=""),false,true)</f>
        <v>0</v>
      </c>
      <c r="AD6659" s="8"/>
    </row>
    <row r="6660" ht="14.25" customHeight="1">
      <c r="A6660" s="38">
        <v>1220</v>
      </c>
      <c r="B6660" s="46" t="s">
        <v>6918</v>
      </c>
      <c r="C6660" s="46" t="s">
        <v>577</v>
      </c>
      <c r="D6660" s="11" t="s">
        <v>6915</v>
      </c>
      <c r="E6660" s="11" t="s">
        <v>6916</v>
      </c>
      <c r="F6660" s="7" t="s">
        <v>2007</v>
      </c>
      <c r="G6660" s="7" t="s">
        <v>2008</v>
      </c>
      <c r="H6660">
        <v>0.006287901512271</v>
      </c>
      <c r="I6660" s="46" t="s">
        <v>37</v>
      </c>
      <c r="K6660" s="46"/>
      <c r="L6660" t="s">
        <v>6919</v>
      </c>
      <c r="M6660" t="s">
        <v>583</v>
      </c>
      <c r="N6660" s="40"/>
      <c r="O6660" s="40"/>
      <c r="P6660" s="40"/>
      <c r="Q6660" s="40"/>
      <c r="R6660" s="39"/>
      <c r="S6660" s="39"/>
      <c r="T6660" s="39"/>
      <c r="U6660" s="40"/>
      <c r="V6660" s="39"/>
      <c r="W6660" s="69"/>
      <c r="Y6660" t="s">
        <v>40</v>
      </c>
      <c r="AA6660">
        <v>8182</v>
      </c>
      <c r="AB6660" s="46" t="b">
        <f>if((W6660=""),false,true)</f>
        <v>0</v>
      </c>
      <c r="AD6660" s="8"/>
    </row>
    <row r="6661" ht="14.25" customHeight="1">
      <c r="A6661" s="38">
        <v>1268</v>
      </c>
      <c r="B6661" s="46" t="s">
        <v>3548</v>
      </c>
      <c r="C6661" s="46" t="s">
        <v>3549</v>
      </c>
      <c r="D6661" s="46" t="s">
        <v>6915</v>
      </c>
      <c r="E6661" s="46" t="s">
        <v>6916</v>
      </c>
      <c r="F6661" s="7" t="s">
        <v>1281</v>
      </c>
      <c r="G6661" s="7" t="s">
        <v>2411</v>
      </c>
      <c r="H6661">
        <v>2.9728026396362</v>
      </c>
      <c r="I6661" t="s">
        <v>37</v>
      </c>
      <c r="K6661" t="s">
        <v>3552</v>
      </c>
      <c r="L6661" t="s">
        <v>3553</v>
      </c>
      <c r="M6661" t="s">
        <v>39</v>
      </c>
      <c r="N6661" s="40"/>
      <c r="O6661" s="40"/>
      <c r="P6661" s="40"/>
      <c r="Q6661" s="40"/>
      <c r="R6661" s="39"/>
      <c r="S6661" s="39"/>
      <c r="T6661" s="39"/>
      <c r="U6661" s="40"/>
      <c r="V6661" s="39"/>
      <c r="W6661" s="69"/>
      <c r="Y6661" t="s">
        <v>40</v>
      </c>
      <c r="AA6661">
        <v>8182</v>
      </c>
      <c r="AB6661" s="46" t="b">
        <f>if((W6661=""),false,true)</f>
        <v>0</v>
      </c>
      <c r="AD6661" s="8"/>
    </row>
    <row r="6662" ht="14.25" customHeight="1">
      <c r="A6662" s="38">
        <v>1287</v>
      </c>
      <c r="B6662" s="46" t="s">
        <v>174</v>
      </c>
      <c r="C6662" s="46" t="s">
        <v>45</v>
      </c>
      <c r="D6662" s="46" t="s">
        <v>6920</v>
      </c>
      <c r="E6662" s="46" t="s">
        <v>6921</v>
      </c>
      <c r="F6662" t="s">
        <v>48</v>
      </c>
      <c r="G6662" s="46" t="s">
        <v>49</v>
      </c>
      <c r="H6662">
        <v>0.009332543008</v>
      </c>
      <c r="I6662" t="s">
        <v>37</v>
      </c>
      <c r="L6662" t="s">
        <v>50</v>
      </c>
      <c r="M6662" t="s">
        <v>39</v>
      </c>
      <c r="N6662" s="40"/>
      <c r="O6662" s="40"/>
      <c r="P6662" s="40"/>
      <c r="Q6662" s="40"/>
      <c r="R6662" s="39"/>
      <c r="S6662" s="39"/>
      <c r="T6662" s="39"/>
      <c r="U6662" s="40"/>
      <c r="V6662" s="39"/>
      <c r="W6662" s="69"/>
      <c r="Y6662" t="s">
        <v>294</v>
      </c>
      <c r="AA6662">
        <v>6309</v>
      </c>
      <c r="AB6662" s="46" t="b">
        <v>0</v>
      </c>
      <c r="AD6662" s="8"/>
    </row>
    <row r="6663" ht="14.25" customHeight="1">
      <c r="A6663" s="38">
        <v>1287</v>
      </c>
      <c r="B6663" s="46" t="s">
        <v>53</v>
      </c>
      <c r="C6663" s="46" t="s">
        <v>45</v>
      </c>
      <c r="D6663" s="46" t="s">
        <v>6920</v>
      </c>
      <c r="E6663" s="46" t="s">
        <v>6921</v>
      </c>
      <c r="F6663" t="s">
        <v>48</v>
      </c>
      <c r="G6663" s="46" t="s">
        <v>49</v>
      </c>
      <c r="H6663">
        <v>0.009332543008</v>
      </c>
      <c r="I6663" t="s">
        <v>37</v>
      </c>
      <c r="L6663" t="s">
        <v>50</v>
      </c>
      <c r="M6663" t="s">
        <v>39</v>
      </c>
      <c r="N6663" s="40"/>
      <c r="O6663" s="40"/>
      <c r="P6663" s="40"/>
      <c r="Q6663" s="40"/>
      <c r="R6663" s="39"/>
      <c r="S6663" s="39"/>
      <c r="T6663" s="39"/>
      <c r="U6663" s="40"/>
      <c r="V6663" s="39"/>
      <c r="W6663" s="69"/>
      <c r="Y6663" t="s">
        <v>294</v>
      </c>
      <c r="AA6663">
        <v>6309</v>
      </c>
      <c r="AB6663" s="46" t="b">
        <v>0</v>
      </c>
      <c r="AD6663" s="8"/>
    </row>
    <row r="6664" ht="14.25" customHeight="1">
      <c r="A6664" s="38">
        <v>1287</v>
      </c>
      <c r="B6664" s="46" t="s">
        <v>53</v>
      </c>
      <c r="C6664" s="46" t="s">
        <v>45</v>
      </c>
      <c r="D6664" s="46" t="s">
        <v>6922</v>
      </c>
      <c r="E6664" s="46" t="s">
        <v>6923</v>
      </c>
      <c r="F6664" t="s">
        <v>48</v>
      </c>
      <c r="G6664" s="46" t="s">
        <v>49</v>
      </c>
      <c r="H6664">
        <v>0.001380384265</v>
      </c>
      <c r="I6664" t="s">
        <v>37</v>
      </c>
      <c r="L6664" t="s">
        <v>50</v>
      </c>
      <c r="M6664" t="s">
        <v>39</v>
      </c>
      <c r="N6664" s="40"/>
      <c r="O6664" s="40"/>
      <c r="P6664" s="40"/>
      <c r="Q6664" s="40"/>
      <c r="R6664" s="39"/>
      <c r="S6664" s="39"/>
      <c r="T6664" s="39"/>
      <c r="U6664" s="40"/>
      <c r="V6664" s="39"/>
      <c r="W6664" s="69"/>
      <c r="Y6664" t="s">
        <v>40</v>
      </c>
      <c r="AA6664">
        <v>16564</v>
      </c>
      <c r="AB6664" s="46" t="b">
        <v>0</v>
      </c>
      <c r="AD6664" s="8"/>
    </row>
    <row r="6665" ht="14.25" customHeight="1">
      <c r="A6665" s="38">
        <v>1287</v>
      </c>
      <c r="B6665" s="46" t="s">
        <v>53</v>
      </c>
      <c r="C6665" s="46" t="s">
        <v>45</v>
      </c>
      <c r="D6665" s="46" t="s">
        <v>6924</v>
      </c>
      <c r="E6665" s="46" t="s">
        <v>6925</v>
      </c>
      <c r="F6665" t="s">
        <v>48</v>
      </c>
      <c r="G6665" s="46" t="s">
        <v>49</v>
      </c>
      <c r="H6665">
        <v>0.000000323594</v>
      </c>
      <c r="I6665" t="s">
        <v>37</v>
      </c>
      <c r="L6665" t="s">
        <v>50</v>
      </c>
      <c r="M6665" t="s">
        <v>39</v>
      </c>
      <c r="N6665" s="40"/>
      <c r="O6665" s="40"/>
      <c r="P6665" s="40"/>
      <c r="Q6665" s="40"/>
      <c r="R6665" s="39"/>
      <c r="S6665" s="39"/>
      <c r="T6665" s="39"/>
      <c r="U6665" s="40"/>
      <c r="V6665" s="39"/>
      <c r="W6665" s="69"/>
      <c r="Y6665" t="s">
        <v>40</v>
      </c>
      <c r="AA6665">
        <v>33636</v>
      </c>
      <c r="AB6665" s="46" t="b">
        <v>0</v>
      </c>
      <c r="AD6665" s="8"/>
    </row>
    <row r="6666" ht="14.25" customHeight="1">
      <c r="A6666" s="38">
        <v>1287</v>
      </c>
      <c r="B6666" s="46" t="s">
        <v>53</v>
      </c>
      <c r="C6666" s="46" t="s">
        <v>45</v>
      </c>
      <c r="D6666" s="46" t="s">
        <v>6926</v>
      </c>
      <c r="E6666" s="46" t="s">
        <v>6927</v>
      </c>
      <c r="F6666" t="s">
        <v>48</v>
      </c>
      <c r="G6666" s="46" t="s">
        <v>49</v>
      </c>
      <c r="H6666">
        <v>0.000029512092</v>
      </c>
      <c r="I6666" t="s">
        <v>37</v>
      </c>
      <c r="L6666" s="46" t="str">
        <f>((I6666&amp;A6666)&amp;"-")&amp;B6666</f>
        <v>REF1287-Wang 99 - S1</v>
      </c>
      <c r="M6666" t="s">
        <v>39</v>
      </c>
      <c r="N6666" s="40"/>
      <c r="O6666" s="40"/>
      <c r="P6666" s="40"/>
      <c r="Q6666" s="40"/>
      <c r="R6666" s="39"/>
      <c r="S6666" s="39"/>
      <c r="T6666" s="39"/>
      <c r="U6666" s="40"/>
      <c r="V6666" s="39"/>
      <c r="W6666" s="69"/>
      <c r="Y6666" t="s">
        <v>40</v>
      </c>
      <c r="AA6666">
        <v>28295203</v>
      </c>
      <c r="AB6666" s="46" t="b">
        <v>0</v>
      </c>
      <c r="AD6666" s="8"/>
    </row>
    <row r="6667" ht="14.25" customHeight="1">
      <c r="A6667" s="38">
        <v>1287</v>
      </c>
      <c r="B6667" s="46" t="s">
        <v>53</v>
      </c>
      <c r="C6667" s="46" t="s">
        <v>45</v>
      </c>
      <c r="D6667" s="46" t="s">
        <v>4861</v>
      </c>
      <c r="E6667" s="46" t="s">
        <v>6928</v>
      </c>
      <c r="F6667" t="s">
        <v>48</v>
      </c>
      <c r="G6667" s="46" t="s">
        <v>49</v>
      </c>
      <c r="H6667">
        <v>0.281838293126</v>
      </c>
      <c r="I6667" t="s">
        <v>37</v>
      </c>
      <c r="L6667" t="s">
        <v>50</v>
      </c>
      <c r="M6667" t="s">
        <v>39</v>
      </c>
      <c r="N6667" s="40"/>
      <c r="O6667" s="40"/>
      <c r="P6667" s="40"/>
      <c r="Q6667" s="40"/>
      <c r="R6667" s="39"/>
      <c r="S6667" s="39"/>
      <c r="T6667" s="39"/>
      <c r="U6667" s="40"/>
      <c r="V6667" s="39"/>
      <c r="W6667" s="69"/>
      <c r="Y6667" t="s">
        <v>294</v>
      </c>
      <c r="AA6667">
        <v>7627</v>
      </c>
      <c r="AB6667" s="46" t="b">
        <v>0</v>
      </c>
      <c r="AD6667" s="8"/>
    </row>
    <row r="6668" ht="14.25" customHeight="1">
      <c r="A6668" s="38">
        <v>1287</v>
      </c>
      <c r="B6668" s="46" t="s">
        <v>174</v>
      </c>
      <c r="C6668" s="46" t="s">
        <v>45</v>
      </c>
      <c r="D6668" s="46" t="s">
        <v>4861</v>
      </c>
      <c r="E6668" s="46" t="s">
        <v>6929</v>
      </c>
      <c r="F6668" t="s">
        <v>48</v>
      </c>
      <c r="G6668" s="46" t="s">
        <v>49</v>
      </c>
      <c r="H6668">
        <v>0.281838293126</v>
      </c>
      <c r="I6668" t="s">
        <v>37</v>
      </c>
      <c r="L6668" t="s">
        <v>50</v>
      </c>
      <c r="M6668" t="s">
        <v>39</v>
      </c>
      <c r="N6668" s="40"/>
      <c r="O6668" s="40"/>
      <c r="P6668" s="40"/>
      <c r="Q6668" s="40"/>
      <c r="R6668" s="39"/>
      <c r="S6668" s="39"/>
      <c r="T6668" s="39"/>
      <c r="U6668" s="40"/>
      <c r="V6668" s="39"/>
      <c r="W6668" s="69"/>
      <c r="Y6668" t="s">
        <v>294</v>
      </c>
      <c r="AA6668">
        <v>7627</v>
      </c>
      <c r="AB6668" s="46" t="b">
        <v>0</v>
      </c>
      <c r="AD6668" s="8"/>
    </row>
    <row r="6669" ht="14.25" customHeight="1">
      <c r="A6669" s="38">
        <v>1287</v>
      </c>
      <c r="B6669" s="46" t="s">
        <v>53</v>
      </c>
      <c r="C6669" s="46" t="s">
        <v>45</v>
      </c>
      <c r="D6669" s="46" t="s">
        <v>6930</v>
      </c>
      <c r="E6669" s="46" t="s">
        <v>6931</v>
      </c>
      <c r="F6669" t="s">
        <v>48</v>
      </c>
      <c r="G6669" s="46" t="s">
        <v>49</v>
      </c>
      <c r="H6669">
        <v>0.234422881532</v>
      </c>
      <c r="I6669" t="s">
        <v>37</v>
      </c>
      <c r="L6669" t="s">
        <v>50</v>
      </c>
      <c r="M6669" t="s">
        <v>39</v>
      </c>
      <c r="N6669" s="40"/>
      <c r="O6669" s="40"/>
      <c r="P6669" s="40"/>
      <c r="Q6669" s="40"/>
      <c r="R6669" s="39"/>
      <c r="S6669" s="39"/>
      <c r="T6669" s="39"/>
      <c r="U6669" s="40"/>
      <c r="V6669" s="39"/>
      <c r="W6669" s="69"/>
      <c r="Y6669" t="s">
        <v>294</v>
      </c>
      <c r="AA6669">
        <v>11755</v>
      </c>
      <c r="AB6669" s="46" t="b">
        <v>0</v>
      </c>
      <c r="AD6669" s="8"/>
    </row>
    <row r="6670" ht="14.25" customHeight="1">
      <c r="A6670" s="38">
        <v>1287</v>
      </c>
      <c r="B6670" s="46" t="s">
        <v>53</v>
      </c>
      <c r="C6670" s="46" t="s">
        <v>45</v>
      </c>
      <c r="D6670" s="46" t="s">
        <v>6932</v>
      </c>
      <c r="E6670" s="46" t="s">
        <v>6933</v>
      </c>
      <c r="F6670" t="s">
        <v>48</v>
      </c>
      <c r="G6670" s="46" t="s">
        <v>49</v>
      </c>
      <c r="H6670">
        <v>0.000537031796</v>
      </c>
      <c r="I6670" t="s">
        <v>37</v>
      </c>
      <c r="L6670" t="s">
        <v>50</v>
      </c>
      <c r="M6670" t="s">
        <v>39</v>
      </c>
      <c r="N6670" s="40"/>
      <c r="O6670" s="40"/>
      <c r="P6670" s="40"/>
      <c r="Q6670" s="40"/>
      <c r="R6670" s="39"/>
      <c r="S6670" s="39"/>
      <c r="T6670" s="39"/>
      <c r="U6670" s="40"/>
      <c r="V6670" s="39"/>
      <c r="W6670" s="69"/>
      <c r="Y6670" t="s">
        <v>294</v>
      </c>
      <c r="AA6670">
        <v>7128</v>
      </c>
      <c r="AB6670" s="46" t="b">
        <v>0</v>
      </c>
      <c r="AD6670" s="8"/>
    </row>
    <row r="6671" ht="14.25" customHeight="1">
      <c r="A6671" s="38">
        <v>1287</v>
      </c>
      <c r="B6671" s="46" t="s">
        <v>247</v>
      </c>
      <c r="C6671" s="46" t="s">
        <v>45</v>
      </c>
      <c r="D6671" s="46" t="s">
        <v>6934</v>
      </c>
      <c r="E6671" s="46" t="s">
        <v>6935</v>
      </c>
      <c r="F6671" t="s">
        <v>48</v>
      </c>
      <c r="G6671" s="46" t="s">
        <v>49</v>
      </c>
      <c r="H6671">
        <v>1.380384264603</v>
      </c>
      <c r="I6671" t="s">
        <v>37</v>
      </c>
      <c r="L6671" t="s">
        <v>50</v>
      </c>
      <c r="M6671" t="s">
        <v>39</v>
      </c>
      <c r="N6671" s="40"/>
      <c r="O6671" s="40"/>
      <c r="P6671" s="40"/>
      <c r="Q6671" s="40"/>
      <c r="R6671" s="39"/>
      <c r="S6671" s="39"/>
      <c r="T6671" s="39"/>
      <c r="U6671" s="40"/>
      <c r="V6671" s="39"/>
      <c r="W6671" s="69"/>
      <c r="Y6671" t="s">
        <v>40</v>
      </c>
      <c r="AA6671">
        <v>3647</v>
      </c>
      <c r="AB6671" s="46" t="b">
        <v>0</v>
      </c>
      <c r="AD6671" s="8"/>
    </row>
    <row r="6672" ht="14.25" customHeight="1">
      <c r="A6672" s="38">
        <v>1287</v>
      </c>
      <c r="B6672" s="46" t="s">
        <v>44</v>
      </c>
      <c r="C6672" s="46" t="s">
        <v>45</v>
      </c>
      <c r="D6672" s="46" t="s">
        <v>6936</v>
      </c>
      <c r="E6672" s="46" t="s">
        <v>6937</v>
      </c>
      <c r="F6672" t="s">
        <v>48</v>
      </c>
      <c r="G6672" s="46" t="s">
        <v>49</v>
      </c>
      <c r="H6672">
        <v>0.000314774831</v>
      </c>
      <c r="I6672" t="s">
        <v>37</v>
      </c>
      <c r="L6672" t="s">
        <v>50</v>
      </c>
      <c r="M6672" t="s">
        <v>39</v>
      </c>
      <c r="N6672" s="40"/>
      <c r="O6672" s="40"/>
      <c r="P6672" s="40"/>
      <c r="Q6672" s="40"/>
      <c r="R6672" s="39"/>
      <c r="S6672" s="39"/>
      <c r="T6672" s="39"/>
      <c r="U6672" s="40"/>
      <c r="V6672" s="39"/>
      <c r="W6672" s="69"/>
      <c r="Y6672" t="s">
        <v>40</v>
      </c>
      <c r="AA6672">
        <v>33695</v>
      </c>
      <c r="AB6672" s="46" t="b">
        <v>0</v>
      </c>
      <c r="AD6672" s="8"/>
    </row>
    <row r="6673" ht="14.25" customHeight="1">
      <c r="A6673" s="38">
        <v>1287</v>
      </c>
      <c r="B6673" s="46" t="s">
        <v>53</v>
      </c>
      <c r="C6673" s="46" t="s">
        <v>45</v>
      </c>
      <c r="D6673" s="46" t="s">
        <v>6936</v>
      </c>
      <c r="E6673" s="46" t="s">
        <v>6937</v>
      </c>
      <c r="F6673" t="s">
        <v>48</v>
      </c>
      <c r="G6673" s="46" t="s">
        <v>49</v>
      </c>
      <c r="H6673">
        <v>0.00028840315</v>
      </c>
      <c r="I6673" t="s">
        <v>37</v>
      </c>
      <c r="L6673" t="s">
        <v>50</v>
      </c>
      <c r="M6673" t="s">
        <v>39</v>
      </c>
      <c r="N6673" s="40"/>
      <c r="O6673" s="40"/>
      <c r="P6673" s="40"/>
      <c r="Q6673" s="40"/>
      <c r="R6673" s="39"/>
      <c r="S6673" s="39"/>
      <c r="T6673" s="39"/>
      <c r="U6673" s="40"/>
      <c r="V6673" s="39"/>
      <c r="W6673" s="69"/>
      <c r="Y6673" t="s">
        <v>40</v>
      </c>
      <c r="AA6673">
        <v>33695</v>
      </c>
      <c r="AB6673" s="46" t="b">
        <v>0</v>
      </c>
      <c r="AD6673" s="8"/>
    </row>
    <row r="6674" ht="14.25" customHeight="1">
      <c r="A6674" s="38">
        <v>1287</v>
      </c>
      <c r="B6674" s="46" t="s">
        <v>53</v>
      </c>
      <c r="C6674" s="46" t="s">
        <v>45</v>
      </c>
      <c r="D6674" s="46" t="s">
        <v>6938</v>
      </c>
      <c r="E6674" s="46" t="s">
        <v>6939</v>
      </c>
      <c r="F6674" t="s">
        <v>48</v>
      </c>
      <c r="G6674" s="46" t="s">
        <v>49</v>
      </c>
      <c r="H6674">
        <v>0.035481338923</v>
      </c>
      <c r="I6674" t="s">
        <v>37</v>
      </c>
      <c r="L6674" t="s">
        <v>50</v>
      </c>
      <c r="M6674" t="s">
        <v>39</v>
      </c>
      <c r="N6674" s="40"/>
      <c r="O6674" s="40"/>
      <c r="P6674" s="40"/>
      <c r="Q6674" s="40"/>
      <c r="R6674" s="39"/>
      <c r="S6674" s="39"/>
      <c r="T6674" s="39"/>
      <c r="U6674" s="40"/>
      <c r="V6674" s="39"/>
      <c r="W6674" s="69"/>
      <c r="Y6674" t="s">
        <v>40</v>
      </c>
      <c r="AA6674">
        <v>8098</v>
      </c>
      <c r="AB6674" s="46" t="b">
        <v>0</v>
      </c>
      <c r="AD6674" s="8"/>
    </row>
    <row r="6675" ht="14.25" customHeight="1">
      <c r="A6675" s="38">
        <v>1283</v>
      </c>
      <c r="B6675" s="46" t="s">
        <v>31</v>
      </c>
      <c r="C6675" s="46" t="s">
        <v>32</v>
      </c>
      <c r="D6675" s="46" t="s">
        <v>6940</v>
      </c>
      <c r="E6675" s="46" t="s">
        <v>6941</v>
      </c>
      <c r="F6675" t="s">
        <v>35</v>
      </c>
      <c r="G6675" s="46" t="s">
        <v>36</v>
      </c>
      <c r="H6675">
        <v>0.0758577575</v>
      </c>
      <c r="I6675" t="s">
        <v>37</v>
      </c>
      <c r="L6675" t="s">
        <v>38</v>
      </c>
      <c r="M6675" t="s">
        <v>39</v>
      </c>
      <c r="N6675" s="40"/>
      <c r="O6675" s="40"/>
      <c r="P6675" s="40"/>
      <c r="Q6675" s="40"/>
      <c r="R6675" s="39"/>
      <c r="S6675" s="39"/>
      <c r="T6675" s="39"/>
      <c r="U6675" s="40"/>
      <c r="V6675" s="39"/>
      <c r="W6675" s="69"/>
      <c r="Y6675" t="s">
        <v>40</v>
      </c>
      <c r="AA6675">
        <v>6619</v>
      </c>
      <c r="AB6675" s="46" t="b">
        <f>if((W6675=""),false,true)</f>
        <v>0</v>
      </c>
      <c r="AD6675" s="8"/>
    </row>
    <row r="6676" ht="14.25" customHeight="1">
      <c r="A6676" s="38">
        <v>1287</v>
      </c>
      <c r="B6676" s="46" t="s">
        <v>53</v>
      </c>
      <c r="C6676" s="46" t="s">
        <v>45</v>
      </c>
      <c r="D6676" s="46" t="s">
        <v>6940</v>
      </c>
      <c r="E6676" s="46" t="s">
        <v>6942</v>
      </c>
      <c r="F6676" t="s">
        <v>48</v>
      </c>
      <c r="G6676" s="46" t="s">
        <v>49</v>
      </c>
      <c r="H6676">
        <v>0.002344228815</v>
      </c>
      <c r="I6676" t="s">
        <v>37</v>
      </c>
      <c r="L6676" t="s">
        <v>50</v>
      </c>
      <c r="M6676" t="s">
        <v>39</v>
      </c>
      <c r="N6676" s="40"/>
      <c r="O6676" s="40"/>
      <c r="P6676" s="40"/>
      <c r="Q6676" s="40"/>
      <c r="R6676" s="39"/>
      <c r="S6676" s="39"/>
      <c r="T6676" s="39"/>
      <c r="U6676" s="40"/>
      <c r="V6676" s="39"/>
      <c r="W6676" s="69"/>
      <c r="Y6676" t="s">
        <v>40</v>
      </c>
      <c r="AA6676">
        <v>3648</v>
      </c>
      <c r="AB6676" s="46" t="b">
        <v>0</v>
      </c>
      <c r="AD6676" s="8"/>
    </row>
    <row r="6677" ht="14.25" customHeight="1">
      <c r="A6677" s="38">
        <v>22</v>
      </c>
      <c r="B6677" s="44" t="s">
        <v>758</v>
      </c>
      <c r="C6677" s="46" t="s">
        <v>1841</v>
      </c>
      <c r="D6677" s="46" t="s">
        <v>6943</v>
      </c>
      <c r="E6677" s="46" t="s">
        <v>6944</v>
      </c>
      <c r="F6677" s="41" t="s">
        <v>434</v>
      </c>
      <c r="G6677" s="41" t="s">
        <v>435</v>
      </c>
      <c r="H6677" s="65">
        <v>9.06</v>
      </c>
      <c r="I6677" t="s">
        <v>431</v>
      </c>
      <c r="K6677" s="46"/>
      <c r="L6677" s="46" t="str">
        <f>((I6677&amp;A6677)&amp;"-")&amp;B6677</f>
        <v>ONSC22-9-</v>
      </c>
      <c r="M6677" t="s">
        <v>583</v>
      </c>
      <c r="N6677" s="40"/>
      <c r="O6677" s="40"/>
      <c r="P6677" s="40"/>
      <c r="Q6677" s="40"/>
      <c r="R6677" s="39"/>
      <c r="S6677" s="39"/>
      <c r="T6677" s="39"/>
      <c r="U6677" s="40"/>
      <c r="V6677" s="39"/>
      <c r="W6677" s="69"/>
      <c r="Y6677" t="s">
        <v>294</v>
      </c>
      <c r="AA6677">
        <v>10001</v>
      </c>
      <c r="AB6677" t="b">
        <f>if((W6677=""),false,true)</f>
        <v>0</v>
      </c>
      <c r="AD6677" s="8"/>
    </row>
    <row r="6678" ht="14.25" customHeight="1">
      <c r="A6678" s="38">
        <v>1287</v>
      </c>
      <c r="B6678" s="46" t="s">
        <v>44</v>
      </c>
      <c r="C6678" s="46" t="s">
        <v>45</v>
      </c>
      <c r="D6678" s="46" t="s">
        <v>6945</v>
      </c>
      <c r="E6678" s="46" t="s">
        <v>6946</v>
      </c>
      <c r="F6678" t="s">
        <v>48</v>
      </c>
      <c r="G6678" s="46" t="s">
        <v>49</v>
      </c>
      <c r="H6678">
        <v>0.000027925438</v>
      </c>
      <c r="I6678" t="s">
        <v>37</v>
      </c>
      <c r="L6678" t="s">
        <v>50</v>
      </c>
      <c r="M6678" t="s">
        <v>39</v>
      </c>
      <c r="N6678" s="40"/>
      <c r="O6678" s="40"/>
      <c r="P6678" s="40"/>
      <c r="Q6678" s="40"/>
      <c r="R6678" s="39"/>
      <c r="S6678" s="39"/>
      <c r="T6678" s="39"/>
      <c r="U6678" s="40"/>
      <c r="V6678" s="39"/>
      <c r="W6678" s="69"/>
      <c r="Y6678" t="s">
        <v>40</v>
      </c>
      <c r="AA6678">
        <v>10277</v>
      </c>
      <c r="AB6678" s="46" t="b">
        <v>0</v>
      </c>
      <c r="AD6678" s="8"/>
    </row>
    <row r="6679" ht="14.25" customHeight="1">
      <c r="A6679" s="38">
        <v>907</v>
      </c>
      <c r="B6679" s="46" t="s">
        <v>6947</v>
      </c>
      <c r="C6679" s="46" t="s">
        <v>6948</v>
      </c>
      <c r="D6679" s="46" t="s">
        <v>6949</v>
      </c>
      <c r="E6679" s="46" t="s">
        <v>6950</v>
      </c>
      <c r="F6679" s="46" t="s">
        <v>48</v>
      </c>
      <c r="G6679" s="7" t="s">
        <v>49</v>
      </c>
      <c r="H6679">
        <v>0.59687422</v>
      </c>
      <c r="I6679" t="s">
        <v>37</v>
      </c>
      <c r="K6679" s="46" t="s">
        <v>43</v>
      </c>
      <c r="L6679" s="46" t="s">
        <v>1955</v>
      </c>
      <c r="M6679" t="s">
        <v>39</v>
      </c>
      <c r="N6679" s="40"/>
      <c r="O6679" s="40"/>
      <c r="P6679" s="40"/>
      <c r="Q6679" s="40"/>
      <c r="R6679" s="39"/>
      <c r="S6679" s="39"/>
      <c r="T6679" s="39"/>
      <c r="U6679" s="40"/>
      <c r="V6679" s="39"/>
      <c r="W6679" s="69"/>
      <c r="Y6679" t="s">
        <v>40</v>
      </c>
      <c r="AA6679" s="54">
        <v>789</v>
      </c>
      <c r="AB6679" t="b">
        <v>0</v>
      </c>
    </row>
    <row r="6680" ht="14.25" customHeight="1">
      <c r="A6680" s="38">
        <v>1017</v>
      </c>
      <c r="B6680" s="44" t="s">
        <v>6951</v>
      </c>
      <c r="C6680" s="46" t="s">
        <v>6952</v>
      </c>
      <c r="D6680" s="46" t="s">
        <v>6949</v>
      </c>
      <c r="E6680" s="46" t="s">
        <v>6950</v>
      </c>
      <c r="F6680" s="46" t="s">
        <v>580</v>
      </c>
      <c r="G6680" s="7" t="s">
        <v>581</v>
      </c>
      <c r="H6680">
        <v>0.96870489971638</v>
      </c>
      <c r="I6680" t="s">
        <v>37</v>
      </c>
      <c r="K6680" s="46"/>
      <c r="L6680" s="46" t="s">
        <v>6953</v>
      </c>
      <c r="M6680" t="s">
        <v>39</v>
      </c>
      <c r="N6680" s="40"/>
      <c r="O6680" s="40"/>
      <c r="P6680" s="40"/>
      <c r="Q6680" s="40"/>
      <c r="R6680" s="39"/>
      <c r="S6680" s="39"/>
      <c r="T6680" s="39"/>
      <c r="U6680" s="40"/>
      <c r="V6680" s="39"/>
      <c r="W6680" s="69"/>
      <c r="Y6680" t="s">
        <v>40</v>
      </c>
      <c r="AA6680" s="54">
        <v>789</v>
      </c>
      <c r="AB6680" t="b">
        <v>0</v>
      </c>
    </row>
    <row r="6681" ht="14.25" customHeight="1">
      <c r="A6681" s="38">
        <v>1017</v>
      </c>
      <c r="B6681" s="44" t="s">
        <v>6951</v>
      </c>
      <c r="C6681" s="46" t="s">
        <v>6952</v>
      </c>
      <c r="D6681" s="46" t="s">
        <v>6949</v>
      </c>
      <c r="E6681" s="46" t="s">
        <v>6950</v>
      </c>
      <c r="F6681" s="46" t="s">
        <v>584</v>
      </c>
      <c r="G6681" s="52" t="s">
        <v>988</v>
      </c>
      <c r="H6681">
        <v>1.1248814809636</v>
      </c>
      <c r="I6681" t="s">
        <v>37</v>
      </c>
      <c r="K6681" s="46"/>
      <c r="L6681" s="46" t="s">
        <v>6953</v>
      </c>
      <c r="M6681" t="s">
        <v>39</v>
      </c>
      <c r="N6681" s="40"/>
      <c r="O6681" s="40"/>
      <c r="P6681" s="40"/>
      <c r="Q6681" s="40"/>
      <c r="R6681" s="39"/>
      <c r="S6681" s="39"/>
      <c r="T6681" s="39"/>
      <c r="U6681" s="40"/>
      <c r="V6681" s="39"/>
      <c r="W6681" s="69"/>
      <c r="Y6681" t="s">
        <v>40</v>
      </c>
      <c r="AA6681" s="54">
        <v>789</v>
      </c>
      <c r="AB6681" t="b">
        <v>0</v>
      </c>
    </row>
    <row r="6682" ht="14.25" customHeight="1">
      <c r="A6682" s="38">
        <v>1017</v>
      </c>
      <c r="B6682" s="44" t="s">
        <v>6951</v>
      </c>
      <c r="C6682" s="46" t="s">
        <v>6952</v>
      </c>
      <c r="D6682" s="46" t="s">
        <v>6949</v>
      </c>
      <c r="E6682" s="46" t="s">
        <v>6950</v>
      </c>
      <c r="F6682" s="46" t="s">
        <v>586</v>
      </c>
      <c r="G6682" s="7" t="s">
        <v>587</v>
      </c>
      <c r="H6682">
        <v>0.67525070682159</v>
      </c>
      <c r="I6682" t="s">
        <v>37</v>
      </c>
      <c r="K6682" s="46"/>
      <c r="L6682" s="46" t="s">
        <v>6953</v>
      </c>
      <c r="M6682" t="s">
        <v>39</v>
      </c>
      <c r="N6682" s="40"/>
      <c r="O6682" s="40"/>
      <c r="P6682" s="40"/>
      <c r="Q6682" s="40"/>
      <c r="R6682" s="39"/>
      <c r="S6682" s="39"/>
      <c r="T6682" s="39"/>
      <c r="U6682" s="40"/>
      <c r="V6682" s="39"/>
      <c r="W6682" s="69"/>
      <c r="Y6682" t="s">
        <v>40</v>
      </c>
      <c r="AA6682" s="54">
        <v>789</v>
      </c>
      <c r="AB6682" t="b">
        <v>0</v>
      </c>
    </row>
    <row r="6683" ht="14.25" customHeight="1">
      <c r="A6683" s="38">
        <v>1017</v>
      </c>
      <c r="B6683" s="44" t="s">
        <v>6951</v>
      </c>
      <c r="C6683" s="46" t="s">
        <v>6952</v>
      </c>
      <c r="D6683" s="46" t="s">
        <v>6949</v>
      </c>
      <c r="E6683" s="46" t="s">
        <v>6950</v>
      </c>
      <c r="F6683" s="46" t="s">
        <v>689</v>
      </c>
      <c r="G6683" s="7" t="s">
        <v>2620</v>
      </c>
      <c r="H6683">
        <v>0.09973919771816</v>
      </c>
      <c r="I6683" t="s">
        <v>37</v>
      </c>
      <c r="K6683" s="46"/>
      <c r="L6683" s="46" t="s">
        <v>6953</v>
      </c>
      <c r="M6683" t="s">
        <v>39</v>
      </c>
      <c r="N6683" s="40"/>
      <c r="O6683" s="40"/>
      <c r="P6683" s="40"/>
      <c r="Q6683" s="40"/>
      <c r="R6683" s="39"/>
      <c r="S6683" s="39"/>
      <c r="T6683" s="39"/>
      <c r="U6683" s="40"/>
      <c r="V6683" s="39"/>
      <c r="W6683" s="69"/>
      <c r="Y6683" t="s">
        <v>40</v>
      </c>
      <c r="AA6683" s="54">
        <v>789</v>
      </c>
      <c r="AB6683" t="b">
        <v>0</v>
      </c>
    </row>
    <row r="6684" ht="14.25" customHeight="1">
      <c r="A6684" s="38">
        <v>1017</v>
      </c>
      <c r="B6684" s="44" t="s">
        <v>6951</v>
      </c>
      <c r="C6684" s="46" t="s">
        <v>6952</v>
      </c>
      <c r="D6684" s="46" t="s">
        <v>6949</v>
      </c>
      <c r="E6684" s="46" t="s">
        <v>6950</v>
      </c>
      <c r="F6684" s="46" t="s">
        <v>429</v>
      </c>
      <c r="G6684" s="7" t="s">
        <v>590</v>
      </c>
      <c r="H6684">
        <v>1.2642288452347</v>
      </c>
      <c r="I6684" t="s">
        <v>37</v>
      </c>
      <c r="K6684" s="46"/>
      <c r="L6684" s="46" t="s">
        <v>6953</v>
      </c>
      <c r="M6684" t="s">
        <v>39</v>
      </c>
      <c r="N6684" s="40"/>
      <c r="O6684" s="40"/>
      <c r="P6684" s="40"/>
      <c r="Q6684" s="40"/>
      <c r="R6684" s="39"/>
      <c r="S6684" s="39"/>
      <c r="T6684" s="39"/>
      <c r="U6684" s="40"/>
      <c r="V6684" s="39"/>
      <c r="W6684" s="69"/>
      <c r="Y6684" t="s">
        <v>40</v>
      </c>
      <c r="AA6684" s="54">
        <v>789</v>
      </c>
      <c r="AB6684" t="b">
        <v>0</v>
      </c>
    </row>
    <row r="6685" ht="14.25" customHeight="1">
      <c r="A6685" s="38">
        <v>1017</v>
      </c>
      <c r="B6685" s="44" t="s">
        <v>6951</v>
      </c>
      <c r="C6685" s="46" t="s">
        <v>6952</v>
      </c>
      <c r="D6685" s="46" t="s">
        <v>6949</v>
      </c>
      <c r="E6685" s="46" t="s">
        <v>6950</v>
      </c>
      <c r="F6685" s="46" t="s">
        <v>591</v>
      </c>
      <c r="G6685" s="52" t="s">
        <v>592</v>
      </c>
      <c r="H6685">
        <v>0.11221924439564</v>
      </c>
      <c r="I6685" t="s">
        <v>37</v>
      </c>
      <c r="K6685" s="46"/>
      <c r="L6685" s="46" t="s">
        <v>6953</v>
      </c>
      <c r="M6685" t="s">
        <v>39</v>
      </c>
      <c r="N6685" s="40"/>
      <c r="O6685" s="40"/>
      <c r="P6685" s="40"/>
      <c r="Q6685" s="40"/>
      <c r="R6685" s="39"/>
      <c r="S6685" s="39"/>
      <c r="T6685" s="39"/>
      <c r="U6685" s="40"/>
      <c r="V6685" s="39"/>
      <c r="W6685" s="69"/>
      <c r="Y6685" t="s">
        <v>40</v>
      </c>
      <c r="AA6685" s="54">
        <v>789</v>
      </c>
      <c r="AB6685" t="b">
        <v>0</v>
      </c>
    </row>
    <row r="6686" ht="14.25" customHeight="1">
      <c r="A6686" s="38">
        <v>1017</v>
      </c>
      <c r="B6686" s="44" t="s">
        <v>6951</v>
      </c>
      <c r="C6686" s="46" t="s">
        <v>6952</v>
      </c>
      <c r="D6686" s="46" t="s">
        <v>6949</v>
      </c>
      <c r="E6686" s="46" t="s">
        <v>6950</v>
      </c>
      <c r="F6686" s="46" t="s">
        <v>434</v>
      </c>
      <c r="G6686" s="7" t="s">
        <v>593</v>
      </c>
      <c r="H6686">
        <v>2.2635688892188</v>
      </c>
      <c r="I6686" t="s">
        <v>37</v>
      </c>
      <c r="K6686" s="46"/>
      <c r="L6686" s="46" t="s">
        <v>6953</v>
      </c>
      <c r="M6686" t="s">
        <v>39</v>
      </c>
      <c r="N6686" s="40"/>
      <c r="O6686" s="40"/>
      <c r="P6686" s="40"/>
      <c r="Q6686" s="40"/>
      <c r="R6686" s="39"/>
      <c r="S6686" s="39"/>
      <c r="T6686" s="39"/>
      <c r="U6686" s="40"/>
      <c r="V6686" s="39"/>
      <c r="W6686" s="69"/>
      <c r="Y6686" t="s">
        <v>40</v>
      </c>
      <c r="AA6686" s="54">
        <v>789</v>
      </c>
      <c r="AB6686" t="b">
        <v>0</v>
      </c>
    </row>
    <row r="6687" ht="14.25" customHeight="1">
      <c r="A6687" s="38">
        <v>1287</v>
      </c>
      <c r="B6687" s="46" t="s">
        <v>53</v>
      </c>
      <c r="C6687" s="46" t="s">
        <v>45</v>
      </c>
      <c r="D6687" s="46" t="s">
        <v>6954</v>
      </c>
      <c r="E6687" s="46" t="s">
        <v>6955</v>
      </c>
      <c r="F6687" t="s">
        <v>48</v>
      </c>
      <c r="G6687" s="46" t="s">
        <v>49</v>
      </c>
      <c r="H6687">
        <v>0.001174897555</v>
      </c>
      <c r="I6687" t="s">
        <v>37</v>
      </c>
      <c r="L6687" t="s">
        <v>50</v>
      </c>
      <c r="M6687" t="s">
        <v>39</v>
      </c>
      <c r="N6687" s="40"/>
      <c r="O6687" s="40"/>
      <c r="P6687" s="40"/>
      <c r="Q6687" s="40"/>
      <c r="R6687" s="39"/>
      <c r="S6687" s="39"/>
      <c r="T6687" s="39"/>
      <c r="U6687" s="40"/>
      <c r="V6687" s="39"/>
      <c r="W6687" s="69"/>
      <c r="Y6687" t="s">
        <v>40</v>
      </c>
      <c r="AA6687">
        <v>276300</v>
      </c>
      <c r="AB6687" s="46" t="b">
        <v>0</v>
      </c>
      <c r="AD6687" s="8"/>
    </row>
    <row r="6688" ht="14.25" customHeight="1">
      <c r="A6688" s="38">
        <v>1287</v>
      </c>
      <c r="B6688" s="46" t="s">
        <v>53</v>
      </c>
      <c r="C6688" s="46" t="s">
        <v>45</v>
      </c>
      <c r="D6688" s="46" t="s">
        <v>6956</v>
      </c>
      <c r="E6688" s="46" t="s">
        <v>6957</v>
      </c>
      <c r="F6688" t="s">
        <v>48</v>
      </c>
      <c r="G6688" s="46" t="s">
        <v>49</v>
      </c>
      <c r="H6688">
        <v>0.0000616595</v>
      </c>
      <c r="I6688" t="s">
        <v>37</v>
      </c>
      <c r="L6688" s="46" t="str">
        <f>((I6688&amp;A6688)&amp;"-")&amp;B6688</f>
        <v>REF1287-Wang 99 - S1</v>
      </c>
      <c r="M6688" t="s">
        <v>39</v>
      </c>
      <c r="N6688" s="40"/>
      <c r="O6688" s="40"/>
      <c r="P6688" s="40"/>
      <c r="Q6688" s="40"/>
      <c r="R6688" s="39"/>
      <c r="S6688" s="39"/>
      <c r="T6688" s="39"/>
      <c r="U6688" s="40"/>
      <c r="V6688" s="39"/>
      <c r="W6688" s="69"/>
      <c r="Y6688" t="s">
        <v>40</v>
      </c>
      <c r="AA6688">
        <v>14080222</v>
      </c>
      <c r="AB6688" s="46" t="b">
        <v>0</v>
      </c>
      <c r="AD6688" s="8"/>
    </row>
    <row r="6689" ht="14.25" customHeight="1">
      <c r="A6689" s="38">
        <v>1287</v>
      </c>
      <c r="B6689" s="46" t="s">
        <v>53</v>
      </c>
      <c r="C6689" s="46" t="s">
        <v>45</v>
      </c>
      <c r="D6689" s="46" t="s">
        <v>6958</v>
      </c>
      <c r="E6689" s="46" t="s">
        <v>6959</v>
      </c>
      <c r="F6689" t="s">
        <v>48</v>
      </c>
      <c r="G6689" s="46" t="s">
        <v>49</v>
      </c>
      <c r="H6689">
        <v>0.000537031796</v>
      </c>
      <c r="I6689" t="s">
        <v>37</v>
      </c>
      <c r="L6689" t="s">
        <v>50</v>
      </c>
      <c r="M6689" t="s">
        <v>39</v>
      </c>
      <c r="N6689" s="40"/>
      <c r="O6689" s="40"/>
      <c r="P6689" s="40"/>
      <c r="Q6689" s="40"/>
      <c r="R6689" s="39"/>
      <c r="S6689" s="39"/>
      <c r="T6689" s="39"/>
      <c r="U6689" s="40"/>
      <c r="V6689" s="39"/>
      <c r="W6689" s="69"/>
      <c r="Y6689" t="s">
        <v>40</v>
      </c>
      <c r="AA6689">
        <v>3692</v>
      </c>
      <c r="AB6689" s="46" t="b">
        <v>0</v>
      </c>
      <c r="AD6689" s="8"/>
    </row>
    <row r="6690" ht="14.25" customHeight="1">
      <c r="A6690" s="38">
        <v>1268</v>
      </c>
      <c r="B6690" s="46" t="s">
        <v>3548</v>
      </c>
      <c r="C6690" s="46" t="s">
        <v>3549</v>
      </c>
      <c r="D6690" s="46" t="s">
        <v>6960</v>
      </c>
      <c r="E6690" s="46" t="s">
        <v>6761</v>
      </c>
      <c r="F6690" s="7" t="s">
        <v>1281</v>
      </c>
      <c r="G6690" s="7" t="s">
        <v>2411</v>
      </c>
      <c r="H6690">
        <v>0.728860308911711</v>
      </c>
      <c r="I6690" t="s">
        <v>37</v>
      </c>
      <c r="K6690" t="s">
        <v>43</v>
      </c>
      <c r="L6690" t="s">
        <v>3553</v>
      </c>
      <c r="M6690" t="s">
        <v>39</v>
      </c>
      <c r="N6690" s="40"/>
      <c r="O6690" s="40"/>
      <c r="P6690" s="40"/>
      <c r="Q6690" s="40"/>
      <c r="R6690" s="39"/>
      <c r="S6690" s="39"/>
      <c r="T6690" s="39"/>
      <c r="U6690" s="40"/>
      <c r="V6690" s="39"/>
      <c r="W6690" s="69"/>
      <c r="Y6690" t="s">
        <v>40</v>
      </c>
      <c r="AA6690">
        <v>5551</v>
      </c>
      <c r="AB6690" s="46" t="b">
        <f>if((W6690=""),false,true)</f>
        <v>0</v>
      </c>
      <c r="AD6690" s="8"/>
    </row>
    <row r="6691" ht="14.25" customHeight="1">
      <c r="A6691" s="38">
        <v>1268</v>
      </c>
      <c r="B6691" s="46" t="s">
        <v>3548</v>
      </c>
      <c r="C6691" s="46" t="s">
        <v>3549</v>
      </c>
      <c r="D6691" s="46" t="s">
        <v>6961</v>
      </c>
      <c r="E6691" s="46" t="s">
        <v>6962</v>
      </c>
      <c r="F6691" s="7" t="s">
        <v>1281</v>
      </c>
      <c r="G6691" s="7" t="s">
        <v>2411</v>
      </c>
      <c r="H6691">
        <v>0.058474153450561</v>
      </c>
      <c r="I6691" t="s">
        <v>37</v>
      </c>
      <c r="K6691" t="s">
        <v>43</v>
      </c>
      <c r="L6691" t="s">
        <v>3553</v>
      </c>
      <c r="M6691" t="s">
        <v>39</v>
      </c>
      <c r="N6691" s="40"/>
      <c r="O6691" s="40"/>
      <c r="P6691" s="40"/>
      <c r="Q6691" s="40"/>
      <c r="R6691" s="39"/>
      <c r="S6691" s="39"/>
      <c r="T6691" s="39"/>
      <c r="U6691" s="40"/>
      <c r="V6691" s="39"/>
      <c r="W6691" s="69"/>
      <c r="Y6691" t="s">
        <v>40</v>
      </c>
      <c r="AA6691">
        <v>401695</v>
      </c>
      <c r="AB6691" s="46" t="b">
        <f>if((W6691=""),false,true)</f>
        <v>0</v>
      </c>
      <c r="AD6691" s="8"/>
    </row>
    <row r="6692" ht="14.25" customHeight="1">
      <c r="A6692" s="38">
        <v>966</v>
      </c>
      <c r="B6692" s="46" t="s">
        <v>1353</v>
      </c>
      <c r="C6692" s="46" t="s">
        <v>1219</v>
      </c>
      <c r="D6692" s="46" t="s">
        <v>6963</v>
      </c>
      <c r="E6692" s="46" t="s">
        <v>6964</v>
      </c>
      <c r="F6692" s="41" t="s">
        <v>434</v>
      </c>
      <c r="G6692" s="5" t="s">
        <v>593</v>
      </c>
      <c r="H6692" s="65">
        <v>0.837</v>
      </c>
      <c r="I6692" t="s">
        <v>1356</v>
      </c>
      <c r="K6692" s="46" t="s">
        <v>43</v>
      </c>
      <c r="L6692" s="46" t="s">
        <v>1358</v>
      </c>
      <c r="M6692" t="s">
        <v>39</v>
      </c>
      <c r="N6692" s="40">
        <f>U6692*V6692</f>
        <v>10.4847061330078</v>
      </c>
      <c r="O6692" s="56">
        <v>32.042</v>
      </c>
      <c r="P6692" s="56">
        <v>0.791</v>
      </c>
      <c r="Q6692" s="56">
        <v>1.198</v>
      </c>
      <c r="R6692" s="39">
        <f>O6692/P6692</f>
        <v>40.5082174462705</v>
      </c>
      <c r="S6692" s="39">
        <f>N6692/Q6692</f>
        <v>8.75184151336212</v>
      </c>
      <c r="T6692" s="39">
        <f>R6692+S6692</f>
        <v>49.2600589596327</v>
      </c>
      <c r="U6692" s="40">
        <v>254.2806</v>
      </c>
      <c r="V6692" s="39">
        <v>0.0412328197</v>
      </c>
      <c r="W6692" s="69">
        <f>round(((1000*V6692)/T6692),3)</f>
        <v>0.837</v>
      </c>
      <c r="Y6692" t="s">
        <v>40</v>
      </c>
      <c r="AA6692">
        <v>3693</v>
      </c>
      <c r="AB6692" t="b">
        <v>1</v>
      </c>
      <c r="AD6692" s="8"/>
    </row>
    <row r="6693" ht="14.25" customHeight="1">
      <c r="A6693" s="38">
        <v>997</v>
      </c>
      <c r="B6693" s="44" t="s">
        <v>638</v>
      </c>
      <c r="C6693" s="46" t="s">
        <v>639</v>
      </c>
      <c r="D6693" s="46" t="s">
        <v>6963</v>
      </c>
      <c r="E6693" s="46" t="s">
        <v>6964</v>
      </c>
      <c r="F6693" s="5" t="s">
        <v>35</v>
      </c>
      <c r="G6693" s="5" t="s">
        <v>36</v>
      </c>
      <c r="H6693" s="65">
        <v>0.549540874</v>
      </c>
      <c r="I6693" t="s">
        <v>37</v>
      </c>
      <c r="K6693" s="47"/>
      <c r="L6693" s="47" t="str">
        <f>((I6693&amp;A6693)&amp;"-")&amp;B6693</f>
        <v>REF997-Kia Sepassi and Samuel H. Yalkowsky. Solubility Prediction in Octanol: A Technical Note. AAPS PharmSciTech 2006; 7 (1) Article 26</v>
      </c>
      <c r="M6693" t="s">
        <v>39</v>
      </c>
      <c r="N6693" s="71"/>
      <c r="O6693" s="71"/>
      <c r="P6693" s="71"/>
      <c r="Q6693" s="71"/>
      <c r="R6693" s="29"/>
      <c r="S6693" s="29"/>
      <c r="T6693" s="29"/>
      <c r="U6693" s="71"/>
      <c r="V6693" s="29"/>
      <c r="W6693" s="60"/>
      <c r="Y6693" t="s">
        <v>40</v>
      </c>
      <c r="AA6693">
        <v>3693</v>
      </c>
      <c r="AB6693" t="b">
        <f>if((W6693=""),false,true)</f>
        <v>0</v>
      </c>
      <c r="AD6693" s="37"/>
    </row>
    <row r="6694" ht="14.25" customHeight="1">
      <c r="A6694" s="38">
        <v>997</v>
      </c>
      <c r="B6694" s="44" t="s">
        <v>638</v>
      </c>
      <c r="C6694" s="46" t="s">
        <v>639</v>
      </c>
      <c r="D6694" s="46" t="s">
        <v>6963</v>
      </c>
      <c r="E6694" s="46" t="s">
        <v>6964</v>
      </c>
      <c r="F6694" s="5" t="s">
        <v>35</v>
      </c>
      <c r="G6694" s="5" t="s">
        <v>36</v>
      </c>
      <c r="H6694" s="65">
        <v>0.794328235</v>
      </c>
      <c r="I6694" t="s">
        <v>37</v>
      </c>
      <c r="K6694" s="47"/>
      <c r="L6694" s="47" t="str">
        <f>((I6694&amp;A6694)&amp;"-")&amp;B6694</f>
        <v>REF997-Kia Sepassi and Samuel H. Yalkowsky. Solubility Prediction in Octanol: A Technical Note. AAPS PharmSciTech 2006; 7 (1) Article 26</v>
      </c>
      <c r="M6694" t="s">
        <v>39</v>
      </c>
      <c r="N6694" s="71"/>
      <c r="O6694" s="71"/>
      <c r="P6694" s="71"/>
      <c r="Q6694" s="71"/>
      <c r="R6694" s="29"/>
      <c r="S6694" s="29"/>
      <c r="T6694" s="29"/>
      <c r="U6694" s="71"/>
      <c r="V6694" s="29"/>
      <c r="W6694" s="60"/>
      <c r="Y6694" t="s">
        <v>40</v>
      </c>
      <c r="AA6694">
        <v>3693</v>
      </c>
      <c r="AB6694" t="b">
        <f>if((W6694=""),false,true)</f>
        <v>0</v>
      </c>
      <c r="AD6694" s="37"/>
    </row>
    <row r="6695" ht="14.25" customHeight="1">
      <c r="A6695" s="38">
        <v>1049</v>
      </c>
      <c r="B6695" s="46" t="s">
        <v>922</v>
      </c>
      <c r="C6695" s="46" t="s">
        <v>923</v>
      </c>
      <c r="D6695" s="11" t="s">
        <v>6963</v>
      </c>
      <c r="E6695" s="46" t="s">
        <v>6964</v>
      </c>
      <c r="F6695" s="7" t="s">
        <v>924</v>
      </c>
      <c r="G6695" s="7" t="s">
        <v>925</v>
      </c>
      <c r="H6695">
        <v>0.95499258602144</v>
      </c>
      <c r="I6695" t="s">
        <v>37</v>
      </c>
      <c r="K6695" s="47" t="s">
        <v>43</v>
      </c>
      <c r="L6695" s="47" t="s">
        <v>926</v>
      </c>
      <c r="M6695" t="s">
        <v>39</v>
      </c>
      <c r="N6695" s="71"/>
      <c r="O6695" s="71"/>
      <c r="P6695" s="71"/>
      <c r="Q6695" s="71"/>
      <c r="R6695" s="29"/>
      <c r="S6695" s="29"/>
      <c r="T6695" s="29"/>
      <c r="U6695" s="71"/>
      <c r="V6695" s="29"/>
      <c r="W6695" s="60"/>
      <c r="Y6695" t="s">
        <v>40</v>
      </c>
      <c r="AA6695" s="21">
        <v>3693</v>
      </c>
      <c r="AB6695" t="b">
        <f>if((W6695=""),false,true)</f>
        <v>0</v>
      </c>
      <c r="AD6695" s="37"/>
    </row>
    <row r="6696" ht="14.25" customHeight="1">
      <c r="A6696" s="38">
        <v>1049</v>
      </c>
      <c r="B6696" s="46" t="s">
        <v>922</v>
      </c>
      <c r="C6696" s="46" t="s">
        <v>923</v>
      </c>
      <c r="D6696" s="11" t="s">
        <v>6963</v>
      </c>
      <c r="E6696" s="11" t="s">
        <v>6964</v>
      </c>
      <c r="F6696" s="7" t="s">
        <v>927</v>
      </c>
      <c r="G6696" s="7" t="s">
        <v>928</v>
      </c>
      <c r="H6696">
        <v>0.00432513831035</v>
      </c>
      <c r="I6696" t="s">
        <v>37</v>
      </c>
      <c r="K6696" s="47" t="s">
        <v>43</v>
      </c>
      <c r="L6696" s="47" t="s">
        <v>926</v>
      </c>
      <c r="M6696" t="s">
        <v>39</v>
      </c>
      <c r="N6696" s="71"/>
      <c r="O6696" s="71"/>
      <c r="P6696" s="71"/>
      <c r="Q6696" s="71"/>
      <c r="R6696" s="29"/>
      <c r="S6696" s="29"/>
      <c r="T6696" s="29"/>
      <c r="U6696" s="71"/>
      <c r="V6696" s="29"/>
      <c r="W6696" s="60"/>
      <c r="Y6696" t="s">
        <v>40</v>
      </c>
      <c r="AA6696">
        <v>3693</v>
      </c>
      <c r="AB6696" t="b">
        <f>if((W6696=""),false,true)</f>
        <v>0</v>
      </c>
      <c r="AD6696" s="37"/>
    </row>
    <row r="6697" ht="14.25" customHeight="1">
      <c r="A6697" s="38">
        <v>1049</v>
      </c>
      <c r="B6697" s="46" t="s">
        <v>922</v>
      </c>
      <c r="C6697" s="46" t="s">
        <v>923</v>
      </c>
      <c r="D6697" s="11" t="s">
        <v>6963</v>
      </c>
      <c r="E6697" s="11" t="s">
        <v>6964</v>
      </c>
      <c r="F6697" s="7" t="s">
        <v>929</v>
      </c>
      <c r="G6697" s="7" t="s">
        <v>928</v>
      </c>
      <c r="H6697">
        <v>0.061094202490557</v>
      </c>
      <c r="I6697" t="s">
        <v>37</v>
      </c>
      <c r="K6697" s="47" t="s">
        <v>43</v>
      </c>
      <c r="L6697" s="47" t="s">
        <v>926</v>
      </c>
      <c r="M6697" t="s">
        <v>39</v>
      </c>
      <c r="N6697" s="71"/>
      <c r="O6697" s="71"/>
      <c r="P6697" s="71"/>
      <c r="Q6697" s="71"/>
      <c r="R6697" s="29"/>
      <c r="S6697" s="29"/>
      <c r="T6697" s="29"/>
      <c r="U6697" s="71"/>
      <c r="V6697" s="29"/>
      <c r="W6697" s="60"/>
      <c r="Y6697" t="s">
        <v>40</v>
      </c>
      <c r="AA6697">
        <v>3693</v>
      </c>
      <c r="AB6697" t="b">
        <f>if((W6697=""),false,true)</f>
        <v>0</v>
      </c>
      <c r="AD6697" s="37"/>
    </row>
    <row r="6698" ht="14.25" customHeight="1">
      <c r="A6698" s="38">
        <v>1049</v>
      </c>
      <c r="B6698" s="46" t="s">
        <v>922</v>
      </c>
      <c r="C6698" s="46" t="s">
        <v>923</v>
      </c>
      <c r="D6698" s="11" t="s">
        <v>6963</v>
      </c>
      <c r="E6698" s="11" t="s">
        <v>6964</v>
      </c>
      <c r="F6698" s="7" t="s">
        <v>930</v>
      </c>
      <c r="G6698" s="7" t="s">
        <v>928</v>
      </c>
      <c r="H6698">
        <v>0.85506671288468</v>
      </c>
      <c r="I6698" t="s">
        <v>37</v>
      </c>
      <c r="K6698" s="47" t="s">
        <v>43</v>
      </c>
      <c r="L6698" s="47" t="s">
        <v>926</v>
      </c>
      <c r="M6698" t="s">
        <v>39</v>
      </c>
      <c r="N6698" s="71"/>
      <c r="O6698" s="71"/>
      <c r="P6698" s="71"/>
      <c r="Q6698" s="71"/>
      <c r="R6698" s="29"/>
      <c r="S6698" s="29"/>
      <c r="T6698" s="29"/>
      <c r="U6698" s="71"/>
      <c r="V6698" s="29"/>
      <c r="W6698" s="60"/>
      <c r="Y6698" t="s">
        <v>40</v>
      </c>
      <c r="AA6698">
        <v>3693</v>
      </c>
      <c r="AB6698" t="b">
        <f>if((W6698=""),false,true)</f>
        <v>0</v>
      </c>
      <c r="AD6698" s="37"/>
    </row>
    <row r="6699" ht="14.25" customHeight="1">
      <c r="A6699" s="38">
        <v>1049</v>
      </c>
      <c r="B6699" s="46" t="s">
        <v>922</v>
      </c>
      <c r="C6699" s="46" t="s">
        <v>923</v>
      </c>
      <c r="D6699" s="11" t="s">
        <v>6963</v>
      </c>
      <c r="E6699" s="11" t="s">
        <v>6964</v>
      </c>
      <c r="F6699" s="11" t="s">
        <v>48</v>
      </c>
      <c r="G6699" s="11" t="s">
        <v>49</v>
      </c>
      <c r="H6699">
        <v>0.000522396188999</v>
      </c>
      <c r="I6699" t="s">
        <v>37</v>
      </c>
      <c r="K6699" s="47" t="s">
        <v>43</v>
      </c>
      <c r="L6699" s="47" t="s">
        <v>926</v>
      </c>
      <c r="M6699" t="s">
        <v>39</v>
      </c>
      <c r="N6699" s="71"/>
      <c r="O6699" s="71"/>
      <c r="P6699" s="71"/>
      <c r="Q6699" s="71"/>
      <c r="R6699" s="29"/>
      <c r="S6699" s="29"/>
      <c r="T6699" s="29"/>
      <c r="U6699" s="71"/>
      <c r="V6699" s="29"/>
      <c r="W6699" s="60"/>
      <c r="Y6699" t="s">
        <v>40</v>
      </c>
      <c r="AA6699">
        <v>3693</v>
      </c>
      <c r="AB6699" t="b">
        <f>if((W6699=""),false,true)</f>
        <v>0</v>
      </c>
      <c r="AD6699" s="37"/>
    </row>
    <row r="6700" ht="14.25" customHeight="1">
      <c r="A6700" s="38">
        <v>1069</v>
      </c>
      <c r="B6700" s="46" t="s">
        <v>6965</v>
      </c>
      <c r="C6700" s="46" t="s">
        <v>1115</v>
      </c>
      <c r="D6700" s="11" t="s">
        <v>6963</v>
      </c>
      <c r="E6700" s="11" t="s">
        <v>6964</v>
      </c>
      <c r="F6700" s="7" t="s">
        <v>547</v>
      </c>
      <c r="G6700" s="7" t="s">
        <v>548</v>
      </c>
      <c r="H6700">
        <v>0.43107378821512</v>
      </c>
      <c r="I6700" t="s">
        <v>37</v>
      </c>
      <c r="K6700" s="47"/>
      <c r="L6700" s="47" t="s">
        <v>6966</v>
      </c>
      <c r="M6700" t="s">
        <v>39</v>
      </c>
      <c r="N6700" s="71"/>
      <c r="O6700" s="71"/>
      <c r="P6700" s="71"/>
      <c r="Q6700" s="71"/>
      <c r="R6700" s="29"/>
      <c r="S6700" s="29"/>
      <c r="T6700" s="29"/>
      <c r="U6700" s="71"/>
      <c r="V6700" s="29"/>
      <c r="W6700" s="60"/>
      <c r="Y6700" t="s">
        <v>40</v>
      </c>
      <c r="AA6700">
        <v>3693</v>
      </c>
      <c r="AB6700" t="b">
        <f>if((W6700=""),false,true)</f>
        <v>0</v>
      </c>
      <c r="AD6700" s="37"/>
    </row>
    <row r="6701" ht="14.25" customHeight="1">
      <c r="A6701" s="38">
        <v>1069</v>
      </c>
      <c r="B6701" s="46" t="s">
        <v>6965</v>
      </c>
      <c r="C6701" s="46" t="s">
        <v>1115</v>
      </c>
      <c r="D6701" s="11" t="s">
        <v>6963</v>
      </c>
      <c r="E6701" s="11" t="s">
        <v>6964</v>
      </c>
      <c r="F6701" s="7" t="s">
        <v>669</v>
      </c>
      <c r="G6701" s="7" t="s">
        <v>670</v>
      </c>
      <c r="H6701">
        <v>0.66595560460206</v>
      </c>
      <c r="I6701" t="s">
        <v>37</v>
      </c>
      <c r="K6701" s="47"/>
      <c r="L6701" s="47" t="s">
        <v>6966</v>
      </c>
      <c r="M6701" t="s">
        <v>39</v>
      </c>
      <c r="N6701" s="71"/>
      <c r="O6701" s="71"/>
      <c r="P6701" s="71"/>
      <c r="Q6701" s="71"/>
      <c r="R6701" s="29"/>
      <c r="S6701" s="29"/>
      <c r="T6701" s="29"/>
      <c r="U6701" s="71"/>
      <c r="V6701" s="29"/>
      <c r="W6701" s="60"/>
      <c r="Y6701" t="s">
        <v>40</v>
      </c>
      <c r="AA6701">
        <v>3693</v>
      </c>
      <c r="AB6701" t="b">
        <f>if((W6701=""),false,true)</f>
        <v>0</v>
      </c>
      <c r="AD6701" s="37"/>
    </row>
    <row r="6702" ht="14.25" customHeight="1">
      <c r="A6702" s="38">
        <v>1069</v>
      </c>
      <c r="B6702" s="46" t="s">
        <v>6965</v>
      </c>
      <c r="C6702" s="46" t="s">
        <v>1115</v>
      </c>
      <c r="D6702" s="11" t="s">
        <v>6963</v>
      </c>
      <c r="E6702" s="11" t="s">
        <v>6964</v>
      </c>
      <c r="F6702" s="7" t="s">
        <v>580</v>
      </c>
      <c r="G6702" s="7" t="s">
        <v>581</v>
      </c>
      <c r="H6702">
        <v>0.9733266970235</v>
      </c>
      <c r="I6702" t="s">
        <v>37</v>
      </c>
      <c r="K6702" s="47"/>
      <c r="L6702" s="47" t="s">
        <v>6966</v>
      </c>
      <c r="M6702" t="s">
        <v>39</v>
      </c>
      <c r="N6702" s="71"/>
      <c r="O6702" s="71"/>
      <c r="P6702" s="71"/>
      <c r="Q6702" s="71"/>
      <c r="R6702" s="29"/>
      <c r="S6702" s="29"/>
      <c r="T6702" s="29"/>
      <c r="U6702" s="71"/>
      <c r="V6702" s="29"/>
      <c r="W6702" s="60"/>
      <c r="Y6702" t="s">
        <v>40</v>
      </c>
      <c r="AA6702">
        <v>3693</v>
      </c>
      <c r="AB6702" t="b">
        <f>if((W6702=""),false,true)</f>
        <v>0</v>
      </c>
      <c r="AD6702" s="37"/>
    </row>
    <row r="6703" ht="14.25" customHeight="1">
      <c r="A6703" s="38">
        <v>1069</v>
      </c>
      <c r="B6703" s="46" t="s">
        <v>6965</v>
      </c>
      <c r="C6703" s="46" t="s">
        <v>1115</v>
      </c>
      <c r="D6703" s="11" t="s">
        <v>6963</v>
      </c>
      <c r="E6703" s="11" t="s">
        <v>6964</v>
      </c>
      <c r="F6703" s="7" t="s">
        <v>671</v>
      </c>
      <c r="G6703" s="7" t="s">
        <v>672</v>
      </c>
      <c r="H6703">
        <v>1.3444546577431</v>
      </c>
      <c r="I6703" t="s">
        <v>37</v>
      </c>
      <c r="K6703" s="47"/>
      <c r="L6703" s="47" t="s">
        <v>6966</v>
      </c>
      <c r="M6703" t="s">
        <v>39</v>
      </c>
      <c r="N6703" s="71"/>
      <c r="O6703" s="71"/>
      <c r="P6703" s="71"/>
      <c r="Q6703" s="71"/>
      <c r="R6703" s="29"/>
      <c r="S6703" s="29"/>
      <c r="T6703" s="29"/>
      <c r="U6703" s="71"/>
      <c r="V6703" s="29"/>
      <c r="W6703" s="60"/>
      <c r="Y6703" t="s">
        <v>40</v>
      </c>
      <c r="AA6703">
        <v>3693</v>
      </c>
      <c r="AB6703" t="b">
        <f>if((W6703=""),false,true)</f>
        <v>0</v>
      </c>
      <c r="AD6703" s="37"/>
    </row>
    <row r="6704" ht="14.25" customHeight="1">
      <c r="A6704" s="38">
        <v>1069</v>
      </c>
      <c r="B6704" s="46" t="s">
        <v>6965</v>
      </c>
      <c r="C6704" s="46" t="s">
        <v>1115</v>
      </c>
      <c r="D6704" s="11" t="s">
        <v>6963</v>
      </c>
      <c r="E6704" s="11" t="s">
        <v>6964</v>
      </c>
      <c r="F6704" s="7" t="s">
        <v>679</v>
      </c>
      <c r="G6704" s="7" t="s">
        <v>1119</v>
      </c>
      <c r="H6704">
        <v>0.96608514922456</v>
      </c>
      <c r="I6704" t="s">
        <v>37</v>
      </c>
      <c r="K6704" s="47"/>
      <c r="L6704" s="47" t="s">
        <v>6966</v>
      </c>
      <c r="M6704" t="s">
        <v>39</v>
      </c>
      <c r="N6704" s="71"/>
      <c r="O6704" s="71"/>
      <c r="P6704" s="71"/>
      <c r="Q6704" s="71"/>
      <c r="R6704" s="29"/>
      <c r="S6704" s="29"/>
      <c r="T6704" s="29"/>
      <c r="U6704" s="71"/>
      <c r="V6704" s="29"/>
      <c r="W6704" s="60"/>
      <c r="Y6704" t="s">
        <v>40</v>
      </c>
      <c r="AA6704">
        <v>3693</v>
      </c>
      <c r="AB6704" t="b">
        <f>if((W6704=""),false,true)</f>
        <v>0</v>
      </c>
      <c r="AD6704" s="37"/>
    </row>
    <row r="6705" ht="14.25" customHeight="1">
      <c r="A6705" s="38">
        <v>1069</v>
      </c>
      <c r="B6705" s="46" t="s">
        <v>6965</v>
      </c>
      <c r="C6705" s="46" t="s">
        <v>1115</v>
      </c>
      <c r="D6705" s="11" t="s">
        <v>6963</v>
      </c>
      <c r="E6705" s="11" t="s">
        <v>6964</v>
      </c>
      <c r="F6705" s="7" t="s">
        <v>584</v>
      </c>
      <c r="G6705" s="7" t="s">
        <v>988</v>
      </c>
      <c r="H6705">
        <v>1.3614948608745</v>
      </c>
      <c r="I6705" t="s">
        <v>37</v>
      </c>
      <c r="K6705" s="47"/>
      <c r="L6705" s="47" t="s">
        <v>6966</v>
      </c>
      <c r="M6705" t="s">
        <v>39</v>
      </c>
      <c r="N6705" s="71"/>
      <c r="O6705" s="71"/>
      <c r="P6705" s="71"/>
      <c r="Q6705" s="71"/>
      <c r="R6705" s="29"/>
      <c r="S6705" s="29"/>
      <c r="T6705" s="29"/>
      <c r="U6705" s="71"/>
      <c r="V6705" s="29"/>
      <c r="W6705" s="60"/>
      <c r="Y6705" t="s">
        <v>40</v>
      </c>
      <c r="AA6705">
        <v>3693</v>
      </c>
      <c r="AB6705" t="b">
        <f>if((W6705=""),false,true)</f>
        <v>0</v>
      </c>
      <c r="AD6705" s="37"/>
    </row>
    <row r="6706" ht="14.25" customHeight="1">
      <c r="A6706" s="38">
        <v>1069</v>
      </c>
      <c r="B6706" s="46" t="s">
        <v>6965</v>
      </c>
      <c r="C6706" s="46" t="s">
        <v>1115</v>
      </c>
      <c r="D6706" s="11" t="s">
        <v>6963</v>
      </c>
      <c r="E6706" s="11" t="s">
        <v>6964</v>
      </c>
      <c r="F6706" s="7" t="s">
        <v>705</v>
      </c>
      <c r="G6706" s="7" t="s">
        <v>706</v>
      </c>
      <c r="H6706">
        <v>0.98163393942405</v>
      </c>
      <c r="I6706" t="s">
        <v>37</v>
      </c>
      <c r="K6706" s="47"/>
      <c r="L6706" s="47" t="s">
        <v>6966</v>
      </c>
      <c r="M6706" t="s">
        <v>39</v>
      </c>
      <c r="N6706" s="71"/>
      <c r="O6706" s="71"/>
      <c r="P6706" s="71"/>
      <c r="Q6706" s="71"/>
      <c r="R6706" s="29"/>
      <c r="S6706" s="29"/>
      <c r="T6706" s="29"/>
      <c r="U6706" s="71"/>
      <c r="V6706" s="29"/>
      <c r="W6706" s="60"/>
      <c r="Y6706" t="s">
        <v>40</v>
      </c>
      <c r="AA6706">
        <v>3693</v>
      </c>
      <c r="AB6706" t="b">
        <f>if((W6706=""),false,true)</f>
        <v>0</v>
      </c>
      <c r="AD6706" s="37"/>
    </row>
    <row r="6707" ht="14.25" customHeight="1">
      <c r="A6707" s="38">
        <v>1069</v>
      </c>
      <c r="B6707" s="46" t="s">
        <v>6965</v>
      </c>
      <c r="C6707" s="46" t="s">
        <v>1115</v>
      </c>
      <c r="D6707" s="11" t="s">
        <v>6963</v>
      </c>
      <c r="E6707" s="11" t="s">
        <v>6964</v>
      </c>
      <c r="F6707" s="7" t="s">
        <v>429</v>
      </c>
      <c r="G6707" s="7" t="s">
        <v>590</v>
      </c>
      <c r="H6707">
        <v>1.0048961824677</v>
      </c>
      <c r="I6707" t="s">
        <v>37</v>
      </c>
      <c r="K6707" s="47"/>
      <c r="L6707" s="47" t="s">
        <v>6966</v>
      </c>
      <c r="M6707" t="s">
        <v>39</v>
      </c>
      <c r="N6707" s="71"/>
      <c r="O6707" s="71"/>
      <c r="P6707" s="71"/>
      <c r="Q6707" s="71"/>
      <c r="R6707" s="29"/>
      <c r="S6707" s="29"/>
      <c r="T6707" s="29"/>
      <c r="U6707" s="71"/>
      <c r="V6707" s="29"/>
      <c r="W6707" s="60"/>
      <c r="Y6707" t="s">
        <v>40</v>
      </c>
      <c r="AA6707">
        <v>3693</v>
      </c>
      <c r="AB6707" t="b">
        <f>if((W6707=""),false,true)</f>
        <v>0</v>
      </c>
      <c r="AD6707" s="37"/>
    </row>
    <row r="6708" ht="14.25" customHeight="1">
      <c r="A6708" s="38">
        <v>1069</v>
      </c>
      <c r="B6708" s="46" t="s">
        <v>6965</v>
      </c>
      <c r="C6708" s="46" t="s">
        <v>1115</v>
      </c>
      <c r="D6708" s="11" t="s">
        <v>6963</v>
      </c>
      <c r="E6708" s="11" t="s">
        <v>6964</v>
      </c>
      <c r="F6708" s="7" t="s">
        <v>591</v>
      </c>
      <c r="G6708" s="7" t="s">
        <v>592</v>
      </c>
      <c r="H6708">
        <v>1.3257036966648</v>
      </c>
      <c r="I6708" t="s">
        <v>37</v>
      </c>
      <c r="K6708" s="47"/>
      <c r="L6708" s="47" t="s">
        <v>6966</v>
      </c>
      <c r="M6708" t="s">
        <v>39</v>
      </c>
      <c r="N6708" s="71"/>
      <c r="O6708" s="71"/>
      <c r="P6708" s="71"/>
      <c r="Q6708" s="71"/>
      <c r="R6708" s="29"/>
      <c r="S6708" s="29"/>
      <c r="T6708" s="29"/>
      <c r="U6708" s="71"/>
      <c r="V6708" s="29"/>
      <c r="W6708" s="60"/>
      <c r="Y6708" t="s">
        <v>40</v>
      </c>
      <c r="AA6708">
        <v>3693</v>
      </c>
      <c r="AB6708" t="b">
        <f>if((W6708=""),false,true)</f>
        <v>0</v>
      </c>
      <c r="AD6708" s="37"/>
    </row>
    <row r="6709" ht="14.25" customHeight="1">
      <c r="A6709" s="38">
        <v>1069</v>
      </c>
      <c r="B6709" s="46" t="s">
        <v>6965</v>
      </c>
      <c r="C6709" s="46" t="s">
        <v>1115</v>
      </c>
      <c r="D6709" s="11" t="s">
        <v>6963</v>
      </c>
      <c r="E6709" s="11" t="s">
        <v>6964</v>
      </c>
      <c r="F6709" s="7" t="s">
        <v>434</v>
      </c>
      <c r="G6709" s="7" t="s">
        <v>593</v>
      </c>
      <c r="H6709">
        <v>0.85963280148106</v>
      </c>
      <c r="I6709" t="s">
        <v>37</v>
      </c>
      <c r="K6709" s="47"/>
      <c r="L6709" s="47" t="s">
        <v>6966</v>
      </c>
      <c r="M6709" t="s">
        <v>39</v>
      </c>
      <c r="N6709" s="71"/>
      <c r="O6709" s="71"/>
      <c r="P6709" s="71"/>
      <c r="Q6709" s="71"/>
      <c r="R6709" s="29"/>
      <c r="S6709" s="29"/>
      <c r="T6709" s="29"/>
      <c r="U6709" s="71"/>
      <c r="V6709" s="29"/>
      <c r="W6709" s="60"/>
      <c r="Y6709" t="s">
        <v>40</v>
      </c>
      <c r="AA6709">
        <v>3693</v>
      </c>
      <c r="AB6709" t="b">
        <f>if((W6709=""),false,true)</f>
        <v>0</v>
      </c>
      <c r="AD6709" s="37"/>
    </row>
    <row r="6710" ht="14.25" customHeight="1">
      <c r="A6710" s="38">
        <v>1070</v>
      </c>
      <c r="B6710" s="46" t="s">
        <v>6967</v>
      </c>
      <c r="C6710" s="46" t="s">
        <v>1115</v>
      </c>
      <c r="D6710" s="11" t="s">
        <v>6963</v>
      </c>
      <c r="E6710" s="11" t="s">
        <v>6964</v>
      </c>
      <c r="F6710" s="7" t="s">
        <v>485</v>
      </c>
      <c r="G6710" s="7" t="s">
        <v>665</v>
      </c>
      <c r="H6710">
        <v>0.84733091828723</v>
      </c>
      <c r="I6710" t="s">
        <v>37</v>
      </c>
      <c r="K6710" s="47"/>
      <c r="L6710" s="47" t="s">
        <v>6968</v>
      </c>
      <c r="M6710" t="s">
        <v>39</v>
      </c>
      <c r="N6710" s="71"/>
      <c r="O6710" s="71"/>
      <c r="P6710" s="71"/>
      <c r="Q6710" s="71"/>
      <c r="R6710" s="29"/>
      <c r="S6710" s="29"/>
      <c r="T6710" s="29"/>
      <c r="U6710" s="71"/>
      <c r="V6710" s="29"/>
      <c r="W6710" s="60"/>
      <c r="Y6710" t="s">
        <v>40</v>
      </c>
      <c r="AA6710">
        <v>3693</v>
      </c>
      <c r="AB6710" t="b">
        <f>if((W6710=""),false,true)</f>
        <v>0</v>
      </c>
      <c r="AD6710" s="37"/>
    </row>
    <row r="6711" ht="14.25" customHeight="1">
      <c r="A6711" s="38">
        <v>1070</v>
      </c>
      <c r="B6711" s="46" t="s">
        <v>6967</v>
      </c>
      <c r="C6711" s="46" t="s">
        <v>1115</v>
      </c>
      <c r="D6711" s="11" t="s">
        <v>6963</v>
      </c>
      <c r="E6711" s="11" t="s">
        <v>6964</v>
      </c>
      <c r="F6711" s="7" t="s">
        <v>594</v>
      </c>
      <c r="G6711" s="7" t="s">
        <v>595</v>
      </c>
      <c r="H6711">
        <v>0.46101234983602</v>
      </c>
      <c r="I6711" t="s">
        <v>37</v>
      </c>
      <c r="K6711" s="47"/>
      <c r="L6711" s="47" t="s">
        <v>6968</v>
      </c>
      <c r="M6711" t="s">
        <v>39</v>
      </c>
      <c r="N6711" s="71"/>
      <c r="O6711" s="71"/>
      <c r="P6711" s="71"/>
      <c r="Q6711" s="71"/>
      <c r="R6711" s="29"/>
      <c r="S6711" s="29"/>
      <c r="T6711" s="29"/>
      <c r="U6711" s="71"/>
      <c r="V6711" s="29"/>
      <c r="W6711" s="60"/>
      <c r="Y6711" t="s">
        <v>40</v>
      </c>
      <c r="AA6711">
        <v>3693</v>
      </c>
      <c r="AB6711" t="b">
        <f>if((W6711=""),false,true)</f>
        <v>0</v>
      </c>
      <c r="AD6711" s="37"/>
    </row>
    <row r="6712" ht="14.25" customHeight="1">
      <c r="A6712" s="38">
        <v>1070</v>
      </c>
      <c r="B6712" s="46" t="s">
        <v>6967</v>
      </c>
      <c r="C6712" s="46" t="s">
        <v>1115</v>
      </c>
      <c r="D6712" s="11" t="s">
        <v>6963</v>
      </c>
      <c r="E6712" s="11" t="s">
        <v>6964</v>
      </c>
      <c r="F6712" s="7" t="s">
        <v>598</v>
      </c>
      <c r="G6712" s="7" t="s">
        <v>599</v>
      </c>
      <c r="H6712">
        <v>0.61635500601171</v>
      </c>
      <c r="I6712" t="s">
        <v>37</v>
      </c>
      <c r="K6712" s="47"/>
      <c r="L6712" s="47" t="s">
        <v>6968</v>
      </c>
      <c r="M6712" t="s">
        <v>39</v>
      </c>
      <c r="N6712" s="71"/>
      <c r="O6712" s="71"/>
      <c r="P6712" s="71"/>
      <c r="Q6712" s="71"/>
      <c r="R6712" s="29"/>
      <c r="S6712" s="29"/>
      <c r="T6712" s="29"/>
      <c r="U6712" s="71"/>
      <c r="V6712" s="29"/>
      <c r="W6712" s="60"/>
      <c r="Y6712" t="s">
        <v>40</v>
      </c>
      <c r="AA6712">
        <v>3693</v>
      </c>
      <c r="AB6712" t="b">
        <f>if((W6712=""),false,true)</f>
        <v>0</v>
      </c>
      <c r="AD6712" s="37"/>
    </row>
    <row r="6713" ht="14.25" customHeight="1">
      <c r="A6713" s="38">
        <v>1070</v>
      </c>
      <c r="B6713" s="46" t="s">
        <v>6967</v>
      </c>
      <c r="C6713" s="46" t="s">
        <v>1115</v>
      </c>
      <c r="D6713" s="11" t="s">
        <v>6963</v>
      </c>
      <c r="E6713" s="11" t="s">
        <v>6964</v>
      </c>
      <c r="F6713" s="7" t="s">
        <v>35</v>
      </c>
      <c r="G6713" s="7" t="s">
        <v>36</v>
      </c>
      <c r="H6713">
        <v>0.4274007547518</v>
      </c>
      <c r="I6713" t="s">
        <v>37</v>
      </c>
      <c r="K6713" s="47"/>
      <c r="L6713" s="47" t="s">
        <v>6968</v>
      </c>
      <c r="M6713" t="s">
        <v>39</v>
      </c>
      <c r="N6713" s="71"/>
      <c r="O6713" s="71"/>
      <c r="P6713" s="71"/>
      <c r="Q6713" s="71"/>
      <c r="R6713" s="29"/>
      <c r="S6713" s="29"/>
      <c r="T6713" s="29"/>
      <c r="U6713" s="71"/>
      <c r="V6713" s="29"/>
      <c r="W6713" s="60"/>
      <c r="Y6713" t="s">
        <v>40</v>
      </c>
      <c r="AA6713">
        <v>3693</v>
      </c>
      <c r="AB6713" t="b">
        <f>if((W6713=""),false,true)</f>
        <v>0</v>
      </c>
      <c r="AD6713" s="37"/>
    </row>
    <row r="6714" ht="14.25" customHeight="1">
      <c r="A6714" s="38">
        <v>1070</v>
      </c>
      <c r="B6714" s="46" t="s">
        <v>6967</v>
      </c>
      <c r="C6714" s="46" t="s">
        <v>1115</v>
      </c>
      <c r="D6714" s="11" t="s">
        <v>6963</v>
      </c>
      <c r="E6714" s="11" t="s">
        <v>6964</v>
      </c>
      <c r="F6714" s="7" t="s">
        <v>669</v>
      </c>
      <c r="G6714" s="7" t="s">
        <v>670</v>
      </c>
      <c r="H6714">
        <v>0.66755326552871</v>
      </c>
      <c r="I6714" t="s">
        <v>37</v>
      </c>
      <c r="K6714" s="47"/>
      <c r="L6714" s="47" t="s">
        <v>6968</v>
      </c>
      <c r="M6714" t="s">
        <v>39</v>
      </c>
      <c r="N6714" s="71"/>
      <c r="O6714" s="71"/>
      <c r="P6714" s="71"/>
      <c r="Q6714" s="71"/>
      <c r="R6714" s="29"/>
      <c r="S6714" s="29"/>
      <c r="T6714" s="29"/>
      <c r="U6714" s="71"/>
      <c r="V6714" s="29"/>
      <c r="W6714" s="60"/>
      <c r="Y6714" t="s">
        <v>40</v>
      </c>
      <c r="AA6714">
        <v>3693</v>
      </c>
      <c r="AB6714" t="b">
        <f>if((W6714=""),false,true)</f>
        <v>0</v>
      </c>
      <c r="AD6714" s="37"/>
    </row>
    <row r="6715" ht="14.25" customHeight="1">
      <c r="A6715" s="38">
        <v>1070</v>
      </c>
      <c r="B6715" s="46" t="s">
        <v>6967</v>
      </c>
      <c r="C6715" s="46" t="s">
        <v>1115</v>
      </c>
      <c r="D6715" s="11" t="s">
        <v>6963</v>
      </c>
      <c r="E6715" s="11" t="s">
        <v>6964</v>
      </c>
      <c r="F6715" s="7" t="s">
        <v>580</v>
      </c>
      <c r="G6715" s="7" t="s">
        <v>581</v>
      </c>
      <c r="H6715">
        <v>0.97033958643625</v>
      </c>
      <c r="I6715" t="s">
        <v>37</v>
      </c>
      <c r="K6715" s="47"/>
      <c r="L6715" s="47" t="s">
        <v>6968</v>
      </c>
      <c r="M6715" t="s">
        <v>39</v>
      </c>
      <c r="N6715" s="71"/>
      <c r="O6715" s="71"/>
      <c r="P6715" s="71"/>
      <c r="Q6715" s="71"/>
      <c r="R6715" s="29"/>
      <c r="S6715" s="29"/>
      <c r="T6715" s="29"/>
      <c r="U6715" s="71"/>
      <c r="V6715" s="29"/>
      <c r="W6715" s="60"/>
      <c r="Y6715" t="s">
        <v>40</v>
      </c>
      <c r="AA6715">
        <v>3693</v>
      </c>
      <c r="AB6715" t="b">
        <f>if((W6715=""),false,true)</f>
        <v>0</v>
      </c>
      <c r="AD6715" s="37"/>
    </row>
    <row r="6716" ht="14.25" customHeight="1">
      <c r="A6716" s="38">
        <v>1070</v>
      </c>
      <c r="B6716" s="46" t="s">
        <v>6967</v>
      </c>
      <c r="C6716" s="46" t="s">
        <v>1115</v>
      </c>
      <c r="D6716" s="11" t="s">
        <v>6963</v>
      </c>
      <c r="E6716" s="11" t="s">
        <v>6964</v>
      </c>
      <c r="F6716" s="7" t="s">
        <v>429</v>
      </c>
      <c r="G6716" s="7" t="s">
        <v>590</v>
      </c>
      <c r="H6716">
        <v>0.92989844896128</v>
      </c>
      <c r="I6716" t="s">
        <v>37</v>
      </c>
      <c r="K6716" s="47"/>
      <c r="L6716" s="47" t="s">
        <v>6968</v>
      </c>
      <c r="M6716" t="s">
        <v>39</v>
      </c>
      <c r="N6716" s="71"/>
      <c r="O6716" s="71"/>
      <c r="P6716" s="71"/>
      <c r="Q6716" s="71"/>
      <c r="R6716" s="29"/>
      <c r="S6716" s="29"/>
      <c r="T6716" s="29"/>
      <c r="U6716" s="71"/>
      <c r="V6716" s="29"/>
      <c r="W6716" s="60"/>
      <c r="Y6716" t="s">
        <v>40</v>
      </c>
      <c r="AA6716">
        <v>3693</v>
      </c>
      <c r="AB6716" t="b">
        <f>if((W6716=""),false,true)</f>
        <v>0</v>
      </c>
      <c r="AD6716" s="37"/>
    </row>
    <row r="6717" ht="14.25" customHeight="1">
      <c r="A6717" s="38">
        <v>1070</v>
      </c>
      <c r="B6717" s="46" t="s">
        <v>6967</v>
      </c>
      <c r="C6717" s="46" t="s">
        <v>1115</v>
      </c>
      <c r="D6717" s="11" t="s">
        <v>6963</v>
      </c>
      <c r="E6717" s="11" t="s">
        <v>6964</v>
      </c>
      <c r="F6717" s="7" t="s">
        <v>434</v>
      </c>
      <c r="G6717" s="7" t="s">
        <v>593</v>
      </c>
      <c r="H6717">
        <v>0.8041248473846</v>
      </c>
      <c r="I6717" t="s">
        <v>37</v>
      </c>
      <c r="K6717" s="47"/>
      <c r="L6717" s="47" t="s">
        <v>6968</v>
      </c>
      <c r="M6717" t="s">
        <v>39</v>
      </c>
      <c r="N6717" s="71"/>
      <c r="O6717" s="71"/>
      <c r="P6717" s="71"/>
      <c r="Q6717" s="71"/>
      <c r="R6717" s="29"/>
      <c r="S6717" s="29"/>
      <c r="T6717" s="29"/>
      <c r="U6717" s="71"/>
      <c r="V6717" s="29"/>
      <c r="W6717" s="60"/>
      <c r="Y6717" t="s">
        <v>40</v>
      </c>
      <c r="AA6717">
        <v>3693</v>
      </c>
      <c r="AB6717" t="b">
        <f>if((W6717=""),false,true)</f>
        <v>0</v>
      </c>
      <c r="AD6717" s="37"/>
    </row>
    <row r="6718" ht="14.25" customHeight="1">
      <c r="A6718" s="38">
        <v>1071</v>
      </c>
      <c r="B6718" s="46" t="s">
        <v>6969</v>
      </c>
      <c r="C6718" s="46" t="s">
        <v>1115</v>
      </c>
      <c r="D6718" s="11" t="s">
        <v>6963</v>
      </c>
      <c r="E6718" s="11" t="s">
        <v>6964</v>
      </c>
      <c r="F6718" s="7" t="s">
        <v>994</v>
      </c>
      <c r="G6718" s="7" t="s">
        <v>995</v>
      </c>
      <c r="H6718">
        <v>0.18359767743314</v>
      </c>
      <c r="I6718" t="s">
        <v>37</v>
      </c>
      <c r="K6718" s="47"/>
      <c r="L6718" s="47" t="s">
        <v>6970</v>
      </c>
      <c r="M6718" t="s">
        <v>39</v>
      </c>
      <c r="N6718" s="71"/>
      <c r="O6718" s="71"/>
      <c r="P6718" s="71"/>
      <c r="Q6718" s="71"/>
      <c r="R6718" s="29"/>
      <c r="S6718" s="29"/>
      <c r="T6718" s="29"/>
      <c r="U6718" s="71"/>
      <c r="V6718" s="29"/>
      <c r="W6718" s="60"/>
      <c r="Y6718" t="s">
        <v>40</v>
      </c>
      <c r="AA6718">
        <v>3693</v>
      </c>
      <c r="AB6718" t="b">
        <f>if((W6718=""),false,true)</f>
        <v>0</v>
      </c>
      <c r="AD6718" s="37"/>
    </row>
    <row r="6719" ht="14.25" customHeight="1">
      <c r="A6719" s="38">
        <v>1268</v>
      </c>
      <c r="B6719" s="46" t="s">
        <v>3548</v>
      </c>
      <c r="C6719" s="46" t="s">
        <v>3549</v>
      </c>
      <c r="D6719" s="46" t="s">
        <v>6963</v>
      </c>
      <c r="E6719" s="46" t="s">
        <v>6964</v>
      </c>
      <c r="F6719" s="7" t="s">
        <v>1281</v>
      </c>
      <c r="G6719" s="7" t="s">
        <v>2411</v>
      </c>
      <c r="H6719">
        <v>1.3026660073401</v>
      </c>
      <c r="I6719" t="s">
        <v>37</v>
      </c>
      <c r="K6719" t="s">
        <v>43</v>
      </c>
      <c r="L6719" t="s">
        <v>3553</v>
      </c>
      <c r="M6719" t="s">
        <v>39</v>
      </c>
      <c r="N6719" s="40"/>
      <c r="O6719" s="40"/>
      <c r="P6719" s="40"/>
      <c r="Q6719" s="40"/>
      <c r="R6719" s="39"/>
      <c r="S6719" s="39"/>
      <c r="T6719" s="39"/>
      <c r="U6719" s="40"/>
      <c r="V6719" s="39"/>
      <c r="W6719" s="69"/>
      <c r="Y6719" t="s">
        <v>40</v>
      </c>
      <c r="AA6719">
        <v>3693</v>
      </c>
      <c r="AB6719" s="46" t="b">
        <f>if((W6719=""),false,true)</f>
        <v>0</v>
      </c>
      <c r="AD6719" s="8"/>
    </row>
    <row r="6720" ht="14.25" customHeight="1">
      <c r="A6720" s="38">
        <v>1283</v>
      </c>
      <c r="B6720" s="46" t="s">
        <v>31</v>
      </c>
      <c r="C6720" s="46" t="s">
        <v>32</v>
      </c>
      <c r="D6720" s="46" t="s">
        <v>6963</v>
      </c>
      <c r="E6720" s="46" t="s">
        <v>6964</v>
      </c>
      <c r="F6720" t="s">
        <v>35</v>
      </c>
      <c r="G6720" s="46" t="s">
        <v>36</v>
      </c>
      <c r="H6720">
        <v>0.7943282347</v>
      </c>
      <c r="I6720" t="s">
        <v>37</v>
      </c>
      <c r="L6720" t="s">
        <v>38</v>
      </c>
      <c r="M6720" t="s">
        <v>39</v>
      </c>
      <c r="N6720" s="40"/>
      <c r="O6720" s="40"/>
      <c r="P6720" s="40"/>
      <c r="Q6720" s="40"/>
      <c r="R6720" s="39"/>
      <c r="S6720" s="39"/>
      <c r="T6720" s="39"/>
      <c r="U6720" s="40"/>
      <c r="V6720" s="39"/>
      <c r="W6720" s="69"/>
      <c r="Y6720" t="s">
        <v>40</v>
      </c>
      <c r="AA6720">
        <v>3693</v>
      </c>
      <c r="AB6720" s="46" t="b">
        <f>if((W6720=""),false,true)</f>
        <v>0</v>
      </c>
      <c r="AD6720" s="8"/>
    </row>
    <row r="6721" ht="14.25" customHeight="1">
      <c r="A6721" s="38">
        <v>1287</v>
      </c>
      <c r="B6721" s="46" t="s">
        <v>44</v>
      </c>
      <c r="C6721" s="46" t="s">
        <v>45</v>
      </c>
      <c r="D6721" s="46" t="s">
        <v>6963</v>
      </c>
      <c r="E6721" s="46" t="s">
        <v>6964</v>
      </c>
      <c r="F6721" t="s">
        <v>48</v>
      </c>
      <c r="G6721" s="46" t="s">
        <v>49</v>
      </c>
      <c r="H6721">
        <v>0.000335737614</v>
      </c>
      <c r="I6721" t="s">
        <v>37</v>
      </c>
      <c r="L6721" t="s">
        <v>50</v>
      </c>
      <c r="M6721" t="s">
        <v>39</v>
      </c>
      <c r="N6721" s="40"/>
      <c r="O6721" s="40"/>
      <c r="P6721" s="40"/>
      <c r="Q6721" s="40"/>
      <c r="R6721" s="39"/>
      <c r="S6721" s="39"/>
      <c r="T6721" s="39"/>
      <c r="U6721" s="40"/>
      <c r="V6721" s="39"/>
      <c r="W6721" s="69"/>
      <c r="Y6721" t="s">
        <v>40</v>
      </c>
      <c r="AA6721">
        <v>3693</v>
      </c>
      <c r="AB6721" s="46" t="b">
        <v>0</v>
      </c>
      <c r="AD6721" s="8"/>
    </row>
    <row r="6722" ht="14.25" customHeight="1">
      <c r="A6722" s="38">
        <v>1287</v>
      </c>
      <c r="B6722" s="46" t="s">
        <v>53</v>
      </c>
      <c r="C6722" s="46" t="s">
        <v>45</v>
      </c>
      <c r="D6722" s="46" t="s">
        <v>6963</v>
      </c>
      <c r="E6722" s="46" t="s">
        <v>6971</v>
      </c>
      <c r="F6722" t="s">
        <v>48</v>
      </c>
      <c r="G6722" s="46" t="s">
        <v>49</v>
      </c>
      <c r="H6722">
        <v>0.000199526231</v>
      </c>
      <c r="I6722" t="s">
        <v>37</v>
      </c>
      <c r="L6722" t="s">
        <v>50</v>
      </c>
      <c r="M6722" t="s">
        <v>39</v>
      </c>
      <c r="N6722" s="40"/>
      <c r="O6722" s="40"/>
      <c r="P6722" s="40"/>
      <c r="Q6722" s="40"/>
      <c r="R6722" s="39"/>
      <c r="S6722" s="39"/>
      <c r="T6722" s="39"/>
      <c r="U6722" s="40"/>
      <c r="V6722" s="39"/>
      <c r="W6722" s="69"/>
      <c r="Y6722" t="s">
        <v>40</v>
      </c>
      <c r="AA6722">
        <v>3693</v>
      </c>
      <c r="AB6722" s="46" t="b">
        <v>0</v>
      </c>
      <c r="AD6722" s="8"/>
    </row>
    <row r="6723" ht="14.25" customHeight="1">
      <c r="A6723" s="38">
        <v>1308</v>
      </c>
      <c r="B6723" s="46" t="s">
        <v>41</v>
      </c>
      <c r="C6723" s="46" t="s">
        <v>42</v>
      </c>
      <c r="D6723" s="46" t="s">
        <v>6963</v>
      </c>
      <c r="E6723" s="46" t="s">
        <v>6972</v>
      </c>
      <c r="F6723" t="s">
        <v>35</v>
      </c>
      <c r="G6723" s="12" t="s">
        <v>36</v>
      </c>
      <c r="H6723">
        <v>0.409260659730011</v>
      </c>
      <c r="I6723" t="s">
        <v>37</v>
      </c>
      <c r="K6723" s="47" t="s">
        <v>43</v>
      </c>
      <c r="L6723" s="47" t="str">
        <f>((I6723&amp;A6723)&amp;"-")&amp;B6723</f>
        <v>REF1308-Abraham M.H. and Acree Jr. W.E. The solubility of liquid and solid compounds in dry octan-1-ol. Chemosphere (2013)</v>
      </c>
      <c r="M6723" t="s">
        <v>39</v>
      </c>
      <c r="N6723" s="71"/>
      <c r="O6723" s="71"/>
      <c r="P6723" s="71"/>
      <c r="Q6723" s="71"/>
      <c r="R6723" s="29"/>
      <c r="S6723" s="29"/>
      <c r="T6723" s="29"/>
      <c r="U6723" s="71"/>
      <c r="V6723" s="29"/>
      <c r="W6723" s="60"/>
      <c r="Y6723" t="s">
        <v>40</v>
      </c>
      <c r="AA6723">
        <v>3693</v>
      </c>
      <c r="AB6723" t="b">
        <f>if((W6723=""),false,true)</f>
        <v>0</v>
      </c>
      <c r="AD6723" s="37"/>
    </row>
    <row r="6724" ht="14.25" customHeight="1">
      <c r="A6724" s="38">
        <v>1049</v>
      </c>
      <c r="B6724" s="46" t="s">
        <v>922</v>
      </c>
      <c r="C6724" s="46" t="s">
        <v>923</v>
      </c>
      <c r="D6724" s="11" t="s">
        <v>6973</v>
      </c>
      <c r="E6724" s="11" t="s">
        <v>6974</v>
      </c>
      <c r="F6724" s="7" t="s">
        <v>927</v>
      </c>
      <c r="G6724" s="7" t="s">
        <v>928</v>
      </c>
      <c r="H6724">
        <v>0.003647539469256</v>
      </c>
      <c r="I6724" t="s">
        <v>37</v>
      </c>
      <c r="K6724" s="47" t="s">
        <v>43</v>
      </c>
      <c r="L6724" s="47" t="s">
        <v>926</v>
      </c>
      <c r="M6724" t="s">
        <v>39</v>
      </c>
      <c r="N6724" s="71"/>
      <c r="O6724" s="71"/>
      <c r="P6724" s="71"/>
      <c r="Q6724" s="71"/>
      <c r="R6724" s="29"/>
      <c r="S6724" s="29"/>
      <c r="T6724" s="29"/>
      <c r="U6724" s="71"/>
      <c r="V6724" s="29"/>
      <c r="W6724" s="60"/>
      <c r="Y6724" t="s">
        <v>40</v>
      </c>
      <c r="AA6724">
        <v>3696</v>
      </c>
      <c r="AB6724" t="b">
        <f>if((W6724=""),false,true)</f>
        <v>0</v>
      </c>
      <c r="AD6724" s="37"/>
    </row>
    <row r="6725" ht="14.25" customHeight="1">
      <c r="A6725" s="38">
        <v>1049</v>
      </c>
      <c r="B6725" s="46" t="s">
        <v>922</v>
      </c>
      <c r="C6725" s="46" t="s">
        <v>923</v>
      </c>
      <c r="D6725" s="11" t="s">
        <v>6973</v>
      </c>
      <c r="E6725" s="11" t="s">
        <v>6974</v>
      </c>
      <c r="F6725" s="7" t="s">
        <v>929</v>
      </c>
      <c r="G6725" s="7" t="s">
        <v>928</v>
      </c>
      <c r="H6725">
        <v>0.006807693586937</v>
      </c>
      <c r="I6725" t="s">
        <v>37</v>
      </c>
      <c r="K6725" s="47" t="s">
        <v>43</v>
      </c>
      <c r="L6725" s="47" t="s">
        <v>926</v>
      </c>
      <c r="M6725" t="s">
        <v>39</v>
      </c>
      <c r="N6725" s="71"/>
      <c r="O6725" s="71"/>
      <c r="P6725" s="71"/>
      <c r="Q6725" s="71"/>
      <c r="R6725" s="29"/>
      <c r="S6725" s="29"/>
      <c r="T6725" s="29"/>
      <c r="U6725" s="71"/>
      <c r="V6725" s="29"/>
      <c r="W6725" s="60"/>
      <c r="Y6725" t="s">
        <v>40</v>
      </c>
      <c r="AA6725">
        <v>3696</v>
      </c>
      <c r="AB6725" t="b">
        <f>if((W6725=""),false,true)</f>
        <v>0</v>
      </c>
      <c r="AD6725" s="37"/>
    </row>
    <row r="6726" ht="14.25" customHeight="1">
      <c r="A6726" s="38">
        <v>1049</v>
      </c>
      <c r="B6726" s="46" t="s">
        <v>922</v>
      </c>
      <c r="C6726" s="46" t="s">
        <v>923</v>
      </c>
      <c r="D6726" s="11" t="s">
        <v>6973</v>
      </c>
      <c r="E6726" s="11" t="s">
        <v>6974</v>
      </c>
      <c r="F6726" s="7" t="s">
        <v>930</v>
      </c>
      <c r="G6726" s="7" t="s">
        <v>928</v>
      </c>
      <c r="H6726">
        <v>0.007030723198838</v>
      </c>
      <c r="I6726" t="s">
        <v>37</v>
      </c>
      <c r="K6726" s="47" t="s">
        <v>43</v>
      </c>
      <c r="L6726" s="47" t="s">
        <v>926</v>
      </c>
      <c r="M6726" t="s">
        <v>39</v>
      </c>
      <c r="N6726" s="71"/>
      <c r="O6726" s="71"/>
      <c r="P6726" s="71"/>
      <c r="Q6726" s="71"/>
      <c r="R6726" s="29"/>
      <c r="S6726" s="29"/>
      <c r="T6726" s="29"/>
      <c r="U6726" s="71"/>
      <c r="V6726" s="29"/>
      <c r="W6726" s="60"/>
      <c r="Y6726" t="s">
        <v>40</v>
      </c>
      <c r="AA6726">
        <v>3696</v>
      </c>
      <c r="AB6726" t="b">
        <f>if((W6726=""),false,true)</f>
        <v>0</v>
      </c>
      <c r="AD6726" s="37"/>
    </row>
    <row r="6727" ht="14.25" customHeight="1">
      <c r="A6727" s="38">
        <v>1049</v>
      </c>
      <c r="B6727" s="46" t="s">
        <v>922</v>
      </c>
      <c r="C6727" s="46" t="s">
        <v>923</v>
      </c>
      <c r="D6727" s="11" t="s">
        <v>6973</v>
      </c>
      <c r="E6727" s="11" t="s">
        <v>6974</v>
      </c>
      <c r="F6727" s="11" t="s">
        <v>48</v>
      </c>
      <c r="G6727" s="11" t="s">
        <v>49</v>
      </c>
      <c r="H6727">
        <v>0.000751622894018</v>
      </c>
      <c r="I6727" t="s">
        <v>37</v>
      </c>
      <c r="K6727" s="47" t="s">
        <v>43</v>
      </c>
      <c r="L6727" s="47" t="s">
        <v>926</v>
      </c>
      <c r="M6727" t="s">
        <v>39</v>
      </c>
      <c r="N6727" s="71"/>
      <c r="O6727" s="71"/>
      <c r="P6727" s="71"/>
      <c r="Q6727" s="71"/>
      <c r="R6727" s="29"/>
      <c r="S6727" s="29"/>
      <c r="T6727" s="29"/>
      <c r="U6727" s="71"/>
      <c r="V6727" s="29"/>
      <c r="W6727" s="60"/>
      <c r="Y6727" t="s">
        <v>40</v>
      </c>
      <c r="AA6727">
        <v>3696</v>
      </c>
      <c r="AB6727" t="b">
        <f>if((W6727=""),false,true)</f>
        <v>0</v>
      </c>
      <c r="AD6727" s="37"/>
    </row>
    <row r="6728" ht="14.25" customHeight="1">
      <c r="A6728" s="38">
        <v>1287</v>
      </c>
      <c r="B6728" s="46" t="s">
        <v>53</v>
      </c>
      <c r="C6728" s="46" t="s">
        <v>45</v>
      </c>
      <c r="D6728" s="46" t="s">
        <v>6973</v>
      </c>
      <c r="E6728" s="46" t="s">
        <v>6975</v>
      </c>
      <c r="F6728" t="s">
        <v>48</v>
      </c>
      <c r="G6728" s="46" t="s">
        <v>49</v>
      </c>
      <c r="H6728">
        <v>0.003981071706</v>
      </c>
      <c r="I6728" t="s">
        <v>37</v>
      </c>
      <c r="L6728" t="s">
        <v>50</v>
      </c>
      <c r="M6728" t="s">
        <v>39</v>
      </c>
      <c r="N6728" s="40"/>
      <c r="O6728" s="40"/>
      <c r="P6728" s="40"/>
      <c r="Q6728" s="40"/>
      <c r="R6728" s="39"/>
      <c r="S6728" s="39"/>
      <c r="T6728" s="39"/>
      <c r="U6728" s="40"/>
      <c r="V6728" s="39"/>
      <c r="W6728" s="69"/>
      <c r="Y6728" t="s">
        <v>40</v>
      </c>
      <c r="AA6728">
        <v>3696</v>
      </c>
      <c r="AB6728" s="46" t="b">
        <v>0</v>
      </c>
      <c r="AD6728" s="8"/>
    </row>
    <row r="6729" ht="14.25" customHeight="1">
      <c r="A6729" s="38">
        <v>1287</v>
      </c>
      <c r="B6729" s="46" t="s">
        <v>44</v>
      </c>
      <c r="C6729" s="46" t="s">
        <v>45</v>
      </c>
      <c r="D6729" s="46" t="s">
        <v>6976</v>
      </c>
      <c r="E6729" s="46" t="s">
        <v>6977</v>
      </c>
      <c r="F6729" t="s">
        <v>48</v>
      </c>
      <c r="G6729" s="46" t="s">
        <v>49</v>
      </c>
      <c r="H6729">
        <v>0.000113240036</v>
      </c>
      <c r="I6729" t="s">
        <v>37</v>
      </c>
      <c r="L6729" t="s">
        <v>50</v>
      </c>
      <c r="M6729" t="s">
        <v>39</v>
      </c>
      <c r="N6729" s="40"/>
      <c r="O6729" s="40"/>
      <c r="P6729" s="40"/>
      <c r="Q6729" s="40"/>
      <c r="R6729" s="39"/>
      <c r="S6729" s="39"/>
      <c r="T6729" s="39"/>
      <c r="U6729" s="40"/>
      <c r="V6729" s="39"/>
      <c r="W6729" s="69"/>
      <c r="Y6729" t="s">
        <v>40</v>
      </c>
      <c r="AA6729">
        <v>3698</v>
      </c>
      <c r="AB6729" s="46" t="b">
        <v>0</v>
      </c>
      <c r="AD6729" s="8"/>
    </row>
    <row r="6730" ht="14.25" customHeight="1">
      <c r="A6730" s="38">
        <v>1287</v>
      </c>
      <c r="B6730" s="46" t="s">
        <v>53</v>
      </c>
      <c r="C6730" s="46" t="s">
        <v>45</v>
      </c>
      <c r="D6730" s="46" t="s">
        <v>6978</v>
      </c>
      <c r="E6730" s="46" t="s">
        <v>6979</v>
      </c>
      <c r="F6730" t="s">
        <v>48</v>
      </c>
      <c r="G6730" s="46" t="s">
        <v>49</v>
      </c>
      <c r="H6730">
        <v>2.454708915685</v>
      </c>
      <c r="I6730" t="s">
        <v>37</v>
      </c>
      <c r="L6730" t="s">
        <v>50</v>
      </c>
      <c r="M6730" t="s">
        <v>39</v>
      </c>
      <c r="N6730" s="40"/>
      <c r="O6730" s="40"/>
      <c r="P6730" s="40"/>
      <c r="Q6730" s="40"/>
      <c r="R6730" s="39"/>
      <c r="S6730" s="39"/>
      <c r="T6730" s="39"/>
      <c r="U6730" s="40"/>
      <c r="V6730" s="39"/>
      <c r="W6730" s="69"/>
      <c r="Y6730" t="s">
        <v>40</v>
      </c>
      <c r="AA6730">
        <v>224</v>
      </c>
      <c r="AB6730" s="46" t="b">
        <v>0</v>
      </c>
      <c r="AD6730" s="8"/>
    </row>
    <row r="6731" ht="14.25" customHeight="1">
      <c r="A6731" s="38">
        <v>969</v>
      </c>
      <c r="B6731" s="46" t="s">
        <v>4172</v>
      </c>
      <c r="C6731" s="46" t="s">
        <v>1219</v>
      </c>
      <c r="D6731" s="46" t="s">
        <v>6980</v>
      </c>
      <c r="E6731" s="46" t="s">
        <v>6981</v>
      </c>
      <c r="F6731" s="41" t="s">
        <v>429</v>
      </c>
      <c r="G6731" s="41" t="s">
        <v>590</v>
      </c>
      <c r="H6731" s="65">
        <v>0.000023</v>
      </c>
      <c r="I6731" t="s">
        <v>1356</v>
      </c>
      <c r="K6731" s="46" t="s">
        <v>43</v>
      </c>
      <c r="L6731" s="46" t="s">
        <v>4573</v>
      </c>
      <c r="M6731" t="s">
        <v>39</v>
      </c>
      <c r="N6731" s="40"/>
      <c r="O6731" s="40"/>
      <c r="P6731" s="40"/>
      <c r="Q6731" s="40"/>
      <c r="R6731" s="39"/>
      <c r="S6731" s="39"/>
      <c r="T6731" s="39"/>
      <c r="U6731" s="40"/>
      <c r="V6731" s="39"/>
      <c r="W6731" s="69"/>
      <c r="Y6731" t="s">
        <v>40</v>
      </c>
      <c r="AA6731">
        <v>6031</v>
      </c>
      <c r="AB6731" t="b">
        <f>if((W6731=""),false,true)</f>
        <v>0</v>
      </c>
      <c r="AD6731" s="8"/>
    </row>
    <row r="6732" ht="14.25" customHeight="1">
      <c r="A6732" s="38">
        <v>969</v>
      </c>
      <c r="B6732" s="46" t="s">
        <v>4172</v>
      </c>
      <c r="C6732" s="46" t="s">
        <v>1219</v>
      </c>
      <c r="D6732" s="46" t="s">
        <v>6980</v>
      </c>
      <c r="E6732" s="46" t="s">
        <v>6981</v>
      </c>
      <c r="F6732" s="41" t="s">
        <v>434</v>
      </c>
      <c r="G6732" s="41" t="s">
        <v>593</v>
      </c>
      <c r="H6732" s="65">
        <v>0.00045</v>
      </c>
      <c r="I6732" t="s">
        <v>1356</v>
      </c>
      <c r="K6732" s="46" t="s">
        <v>43</v>
      </c>
      <c r="L6732" s="46" t="s">
        <v>4573</v>
      </c>
      <c r="M6732" t="s">
        <v>39</v>
      </c>
      <c r="N6732" s="40"/>
      <c r="O6732" s="40"/>
      <c r="P6732" s="40"/>
      <c r="Q6732" s="40"/>
      <c r="R6732" s="39"/>
      <c r="S6732" s="39"/>
      <c r="T6732" s="39"/>
      <c r="U6732" s="40"/>
      <c r="V6732" s="39"/>
      <c r="W6732" s="69"/>
      <c r="Y6732" t="s">
        <v>40</v>
      </c>
      <c r="AA6732">
        <v>6031</v>
      </c>
      <c r="AB6732" t="b">
        <f>if((W6732=""),false,true)</f>
        <v>0</v>
      </c>
      <c r="AD6732" s="8"/>
    </row>
    <row r="6733" ht="14.25" customHeight="1">
      <c r="A6733" s="38">
        <v>969</v>
      </c>
      <c r="B6733" s="46" t="s">
        <v>4172</v>
      </c>
      <c r="C6733" s="46" t="s">
        <v>1219</v>
      </c>
      <c r="D6733" s="46" t="s">
        <v>6980</v>
      </c>
      <c r="E6733" s="46" t="s">
        <v>6981</v>
      </c>
      <c r="F6733" s="41" t="s">
        <v>48</v>
      </c>
      <c r="G6733" s="41" t="s">
        <v>49</v>
      </c>
      <c r="H6733" s="65">
        <v>0.189</v>
      </c>
      <c r="I6733" t="s">
        <v>1356</v>
      </c>
      <c r="K6733" s="46" t="s">
        <v>43</v>
      </c>
      <c r="L6733" s="46" t="s">
        <v>4573</v>
      </c>
      <c r="M6733" t="s">
        <v>39</v>
      </c>
      <c r="N6733" s="40"/>
      <c r="O6733" s="40"/>
      <c r="P6733" s="40"/>
      <c r="Q6733" s="40"/>
      <c r="R6733" s="39"/>
      <c r="S6733" s="39"/>
      <c r="T6733" s="39"/>
      <c r="U6733" s="40"/>
      <c r="V6733" s="39"/>
      <c r="W6733" s="69"/>
      <c r="Y6733" t="s">
        <v>40</v>
      </c>
      <c r="AA6733">
        <v>6031</v>
      </c>
      <c r="AB6733" t="b">
        <f>if((W6733=""),false,true)</f>
        <v>0</v>
      </c>
      <c r="AD6733" s="8"/>
    </row>
    <row r="6734" ht="14.25" customHeight="1">
      <c r="A6734" s="38">
        <v>969</v>
      </c>
      <c r="B6734" s="46" t="s">
        <v>4172</v>
      </c>
      <c r="C6734" s="46" t="s">
        <v>1219</v>
      </c>
      <c r="D6734" s="46" t="s">
        <v>6980</v>
      </c>
      <c r="E6734" s="46" t="s">
        <v>6981</v>
      </c>
      <c r="F6734" s="41" t="s">
        <v>48</v>
      </c>
      <c r="G6734" s="41" t="s">
        <v>49</v>
      </c>
      <c r="H6734" s="65">
        <v>0.226</v>
      </c>
      <c r="I6734" t="s">
        <v>1356</v>
      </c>
      <c r="K6734" s="46" t="s">
        <v>43</v>
      </c>
      <c r="L6734" s="46" t="s">
        <v>4573</v>
      </c>
      <c r="M6734" t="s">
        <v>39</v>
      </c>
      <c r="N6734" s="40"/>
      <c r="O6734" s="40"/>
      <c r="P6734" s="40"/>
      <c r="Q6734" s="40"/>
      <c r="R6734" s="39"/>
      <c r="S6734" s="39"/>
      <c r="T6734" s="39"/>
      <c r="U6734" s="40"/>
      <c r="V6734" s="39"/>
      <c r="W6734" s="69"/>
      <c r="Y6734" t="s">
        <v>40</v>
      </c>
      <c r="AA6734">
        <v>6031</v>
      </c>
      <c r="AB6734" t="b">
        <f>if((W6734=""),false,true)</f>
        <v>0</v>
      </c>
      <c r="AD6734" s="8"/>
    </row>
    <row r="6735" ht="14.25" customHeight="1">
      <c r="A6735" s="38">
        <v>1287</v>
      </c>
      <c r="B6735" s="46" t="s">
        <v>247</v>
      </c>
      <c r="C6735" s="46" t="s">
        <v>45</v>
      </c>
      <c r="D6735" s="46" t="s">
        <v>6980</v>
      </c>
      <c r="E6735" s="46" t="s">
        <v>6981</v>
      </c>
      <c r="F6735" t="s">
        <v>48</v>
      </c>
      <c r="G6735" s="46" t="s">
        <v>49</v>
      </c>
      <c r="H6735">
        <v>0.051003502396</v>
      </c>
      <c r="I6735" t="s">
        <v>37</v>
      </c>
      <c r="L6735" t="s">
        <v>50</v>
      </c>
      <c r="M6735" t="s">
        <v>39</v>
      </c>
      <c r="N6735" s="40"/>
      <c r="O6735" s="40"/>
      <c r="P6735" s="40"/>
      <c r="Q6735" s="40"/>
      <c r="R6735" s="39"/>
      <c r="S6735" s="39"/>
      <c r="T6735" s="39"/>
      <c r="U6735" s="40"/>
      <c r="V6735" s="39"/>
      <c r="W6735" s="69"/>
      <c r="Y6735" t="s">
        <v>40</v>
      </c>
      <c r="AA6735">
        <v>6031</v>
      </c>
      <c r="AB6735" s="46" t="b">
        <v>0</v>
      </c>
      <c r="AD6735" s="8"/>
    </row>
    <row r="6736" ht="14.25" customHeight="1">
      <c r="A6736" s="38">
        <v>1287</v>
      </c>
      <c r="B6736" s="46" t="s">
        <v>53</v>
      </c>
      <c r="C6736" s="46" t="s">
        <v>45</v>
      </c>
      <c r="D6736" s="46" t="s">
        <v>6980</v>
      </c>
      <c r="E6736" s="46" t="s">
        <v>6981</v>
      </c>
      <c r="F6736" t="s">
        <v>48</v>
      </c>
      <c r="G6736" s="46" t="s">
        <v>49</v>
      </c>
      <c r="H6736">
        <v>0.181970085861</v>
      </c>
      <c r="I6736" t="s">
        <v>37</v>
      </c>
      <c r="L6736" t="s">
        <v>50</v>
      </c>
      <c r="M6736" t="s">
        <v>39</v>
      </c>
      <c r="N6736" s="40"/>
      <c r="O6736" s="40"/>
      <c r="P6736" s="40"/>
      <c r="Q6736" s="40"/>
      <c r="R6736" s="39"/>
      <c r="S6736" s="39"/>
      <c r="T6736" s="39"/>
      <c r="U6736" s="40"/>
      <c r="V6736" s="39"/>
      <c r="W6736" s="69"/>
      <c r="Y6736" t="s">
        <v>40</v>
      </c>
      <c r="AA6736">
        <v>6031</v>
      </c>
      <c r="AB6736" s="46" t="b">
        <v>0</v>
      </c>
      <c r="AD6736" s="8"/>
    </row>
    <row r="6737" ht="14.25" customHeight="1">
      <c r="A6737" s="38">
        <v>1287</v>
      </c>
      <c r="B6737" s="46" t="s">
        <v>53</v>
      </c>
      <c r="C6737" s="46" t="s">
        <v>45</v>
      </c>
      <c r="D6737" s="46" t="s">
        <v>6982</v>
      </c>
      <c r="E6737" s="46" t="s">
        <v>6983</v>
      </c>
      <c r="F6737" t="s">
        <v>48</v>
      </c>
      <c r="G6737" s="46" t="s">
        <v>49</v>
      </c>
      <c r="H6737">
        <v>0.512861383991</v>
      </c>
      <c r="I6737" t="s">
        <v>37</v>
      </c>
      <c r="L6737" t="s">
        <v>50</v>
      </c>
      <c r="M6737" t="s">
        <v>39</v>
      </c>
      <c r="N6737" s="40"/>
      <c r="O6737" s="40"/>
      <c r="P6737" s="40"/>
      <c r="Q6737" s="40"/>
      <c r="R6737" s="39"/>
      <c r="S6737" s="39"/>
      <c r="T6737" s="39"/>
      <c r="U6737" s="40"/>
      <c r="V6737" s="39"/>
      <c r="W6737" s="69"/>
      <c r="Y6737" t="s">
        <v>40</v>
      </c>
      <c r="AA6737">
        <v>92863</v>
      </c>
      <c r="AB6737" s="46" t="b">
        <v>0</v>
      </c>
      <c r="AD6737" s="8"/>
    </row>
    <row r="6738" ht="14.25" customHeight="1">
      <c r="A6738" s="38">
        <v>1287</v>
      </c>
      <c r="B6738" s="46" t="s">
        <v>53</v>
      </c>
      <c r="C6738" s="46" t="s">
        <v>45</v>
      </c>
      <c r="D6738" s="46" t="s">
        <v>6984</v>
      </c>
      <c r="E6738" s="46" t="s">
        <v>6985</v>
      </c>
      <c r="F6738" t="s">
        <v>48</v>
      </c>
      <c r="G6738" s="46" t="s">
        <v>49</v>
      </c>
      <c r="H6738">
        <v>0.0087096359</v>
      </c>
      <c r="I6738" t="s">
        <v>37</v>
      </c>
      <c r="L6738" s="46" t="str">
        <f>((I6738&amp;A6738)&amp;"-")&amp;B6738</f>
        <v>REF1287-Wang 99 - S1</v>
      </c>
      <c r="M6738" t="s">
        <v>39</v>
      </c>
      <c r="N6738" s="40"/>
      <c r="O6738" s="40"/>
      <c r="P6738" s="40"/>
      <c r="Q6738" s="40"/>
      <c r="R6738" s="39"/>
      <c r="S6738" s="39"/>
      <c r="T6738" s="39"/>
      <c r="U6738" s="40"/>
      <c r="V6738" s="39"/>
      <c r="W6738" s="69"/>
      <c r="Y6738" t="s">
        <v>40</v>
      </c>
      <c r="AA6738">
        <v>21106424</v>
      </c>
      <c r="AB6738" s="46" t="b">
        <v>0</v>
      </c>
      <c r="AD6738" s="8"/>
    </row>
    <row r="6739" ht="14.25" customHeight="1">
      <c r="A6739" s="38">
        <v>1287</v>
      </c>
      <c r="B6739" s="46" t="s">
        <v>53</v>
      </c>
      <c r="C6739" s="46" t="s">
        <v>45</v>
      </c>
      <c r="D6739" s="46" t="s">
        <v>6986</v>
      </c>
      <c r="E6739" s="46" t="s">
        <v>6987</v>
      </c>
      <c r="F6739" t="s">
        <v>48</v>
      </c>
      <c r="G6739" s="46" t="s">
        <v>49</v>
      </c>
      <c r="H6739">
        <v>0.00660693448</v>
      </c>
      <c r="I6739" t="s">
        <v>37</v>
      </c>
      <c r="L6739" t="s">
        <v>50</v>
      </c>
      <c r="M6739" t="s">
        <v>39</v>
      </c>
      <c r="N6739" s="40"/>
      <c r="O6739" s="40"/>
      <c r="P6739" s="40"/>
      <c r="Q6739" s="40"/>
      <c r="R6739" s="39"/>
      <c r="S6739" s="39"/>
      <c r="T6739" s="39"/>
      <c r="U6739" s="40"/>
      <c r="V6739" s="39"/>
      <c r="W6739" s="69"/>
      <c r="Y6739" t="s">
        <v>294</v>
      </c>
      <c r="AA6739">
        <v>22881</v>
      </c>
      <c r="AB6739" s="46" t="b">
        <v>0</v>
      </c>
      <c r="AD6739" s="8"/>
    </row>
    <row r="6740" ht="14.25" customHeight="1">
      <c r="A6740" s="38">
        <v>1182</v>
      </c>
      <c r="B6740" s="46" t="s">
        <v>6988</v>
      </c>
      <c r="C6740" s="46" t="s">
        <v>577</v>
      </c>
      <c r="D6740" s="11" t="s">
        <v>6989</v>
      </c>
      <c r="E6740" s="11" t="s">
        <v>6990</v>
      </c>
      <c r="F6740" s="7" t="s">
        <v>580</v>
      </c>
      <c r="G6740" s="7" t="s">
        <v>581</v>
      </c>
      <c r="H6740">
        <v>0.001123546678165</v>
      </c>
      <c r="I6740" s="46" t="s">
        <v>37</v>
      </c>
      <c r="K6740" s="46"/>
      <c r="L6740" t="s">
        <v>6991</v>
      </c>
      <c r="M6740" t="s">
        <v>583</v>
      </c>
      <c r="N6740" s="40"/>
      <c r="O6740" s="40"/>
      <c r="P6740" s="40"/>
      <c r="Q6740" s="40"/>
      <c r="R6740" s="39"/>
      <c r="S6740" s="39"/>
      <c r="T6740" s="39"/>
      <c r="U6740" s="40"/>
      <c r="V6740" s="39"/>
      <c r="W6740" s="69"/>
      <c r="Y6740" t="s">
        <v>40</v>
      </c>
      <c r="AA6740">
        <v>30572</v>
      </c>
      <c r="AB6740" s="46" t="b">
        <f>if((W6740=""),false,true)</f>
        <v>0</v>
      </c>
      <c r="AD6740" s="8"/>
    </row>
    <row r="6741" ht="14.25" customHeight="1">
      <c r="A6741" s="38">
        <v>1182</v>
      </c>
      <c r="B6741" s="46" t="s">
        <v>6988</v>
      </c>
      <c r="C6741" s="46" t="s">
        <v>577</v>
      </c>
      <c r="D6741" s="11" t="s">
        <v>6989</v>
      </c>
      <c r="E6741" s="11" t="s">
        <v>6990</v>
      </c>
      <c r="F6741" s="7" t="s">
        <v>586</v>
      </c>
      <c r="G6741" s="7" t="s">
        <v>587</v>
      </c>
      <c r="H6741">
        <v>0.003572831036626</v>
      </c>
      <c r="I6741" s="46" t="s">
        <v>37</v>
      </c>
      <c r="K6741" s="46"/>
      <c r="L6741" t="s">
        <v>6991</v>
      </c>
      <c r="M6741" t="s">
        <v>583</v>
      </c>
      <c r="N6741" s="40"/>
      <c r="O6741" s="40"/>
      <c r="P6741" s="40"/>
      <c r="Q6741" s="40"/>
      <c r="R6741" s="39"/>
      <c r="S6741" s="39"/>
      <c r="T6741" s="39"/>
      <c r="U6741" s="40"/>
      <c r="V6741" s="39"/>
      <c r="W6741" s="69"/>
      <c r="Y6741" t="s">
        <v>40</v>
      </c>
      <c r="AA6741">
        <v>30572</v>
      </c>
      <c r="AB6741" s="46" t="b">
        <f>if((W6741=""),false,true)</f>
        <v>0</v>
      </c>
      <c r="AD6741" s="8"/>
    </row>
    <row r="6742" ht="14.25" customHeight="1">
      <c r="A6742" s="38">
        <v>1182</v>
      </c>
      <c r="B6742" s="46" t="s">
        <v>6988</v>
      </c>
      <c r="C6742" s="46" t="s">
        <v>577</v>
      </c>
      <c r="D6742" s="11" t="s">
        <v>6989</v>
      </c>
      <c r="E6742" s="11" t="s">
        <v>6990</v>
      </c>
      <c r="F6742" s="7" t="s">
        <v>1281</v>
      </c>
      <c r="G6742" s="7" t="s">
        <v>2411</v>
      </c>
      <c r="H6742">
        <v>0.000135331508798</v>
      </c>
      <c r="I6742" s="46" t="s">
        <v>37</v>
      </c>
      <c r="K6742" s="46"/>
      <c r="L6742" t="s">
        <v>6991</v>
      </c>
      <c r="M6742" t="s">
        <v>583</v>
      </c>
      <c r="N6742" s="40"/>
      <c r="O6742" s="40"/>
      <c r="P6742" s="40"/>
      <c r="Q6742" s="40"/>
      <c r="R6742" s="39"/>
      <c r="S6742" s="39"/>
      <c r="T6742" s="39"/>
      <c r="U6742" s="40"/>
      <c r="V6742" s="39"/>
      <c r="W6742" s="69"/>
      <c r="Y6742" t="s">
        <v>40</v>
      </c>
      <c r="AA6742">
        <v>30572</v>
      </c>
      <c r="AB6742" s="46" t="b">
        <f>if((W6742=""),false,true)</f>
        <v>0</v>
      </c>
      <c r="AD6742" s="8"/>
    </row>
    <row r="6743" ht="14.25" customHeight="1">
      <c r="A6743" s="38">
        <v>1182</v>
      </c>
      <c r="B6743" s="46" t="s">
        <v>6988</v>
      </c>
      <c r="C6743" s="46" t="s">
        <v>577</v>
      </c>
      <c r="D6743" s="11" t="s">
        <v>6989</v>
      </c>
      <c r="E6743" s="11" t="s">
        <v>6990</v>
      </c>
      <c r="F6743" s="7" t="s">
        <v>429</v>
      </c>
      <c r="G6743" s="7" t="s">
        <v>590</v>
      </c>
      <c r="H6743">
        <v>0.001258309808945</v>
      </c>
      <c r="I6743" s="46" t="s">
        <v>37</v>
      </c>
      <c r="K6743" s="46"/>
      <c r="L6743" t="s">
        <v>6991</v>
      </c>
      <c r="M6743" t="s">
        <v>583</v>
      </c>
      <c r="N6743" s="40"/>
      <c r="O6743" s="40"/>
      <c r="P6743" s="40"/>
      <c r="Q6743" s="40"/>
      <c r="R6743" s="39"/>
      <c r="S6743" s="39"/>
      <c r="T6743" s="39"/>
      <c r="U6743" s="40"/>
      <c r="V6743" s="39"/>
      <c r="W6743" s="69"/>
      <c r="Y6743" t="s">
        <v>40</v>
      </c>
      <c r="AA6743">
        <v>30572</v>
      </c>
      <c r="AB6743" s="46" t="b">
        <f>if((W6743=""),false,true)</f>
        <v>0</v>
      </c>
      <c r="AD6743" s="8"/>
    </row>
    <row r="6744" ht="14.25" customHeight="1">
      <c r="A6744" s="38">
        <v>1182</v>
      </c>
      <c r="B6744" s="46" t="s">
        <v>6988</v>
      </c>
      <c r="C6744" s="46" t="s">
        <v>577</v>
      </c>
      <c r="D6744" s="11" t="s">
        <v>6989</v>
      </c>
      <c r="E6744" s="11" t="s">
        <v>6990</v>
      </c>
      <c r="F6744" s="7" t="s">
        <v>5963</v>
      </c>
      <c r="G6744" s="7" t="s">
        <v>5964</v>
      </c>
      <c r="H6744">
        <v>1.3479583232512</v>
      </c>
      <c r="I6744" s="46" t="s">
        <v>37</v>
      </c>
      <c r="K6744" s="46"/>
      <c r="L6744" t="s">
        <v>6991</v>
      </c>
      <c r="M6744" t="s">
        <v>583</v>
      </c>
      <c r="N6744" s="40"/>
      <c r="O6744" s="40"/>
      <c r="P6744" s="40"/>
      <c r="Q6744" s="40"/>
      <c r="R6744" s="39"/>
      <c r="S6744" s="39"/>
      <c r="T6744" s="39"/>
      <c r="U6744" s="40"/>
      <c r="V6744" s="39"/>
      <c r="W6744" s="69"/>
      <c r="Y6744" t="s">
        <v>40</v>
      </c>
      <c r="AA6744">
        <v>30572</v>
      </c>
      <c r="AB6744" s="46" t="b">
        <f>if((W6744=""),false,true)</f>
        <v>0</v>
      </c>
      <c r="AD6744" s="8"/>
    </row>
    <row r="6745" ht="14.25" customHeight="1">
      <c r="A6745" s="38">
        <v>1182</v>
      </c>
      <c r="B6745" s="46" t="s">
        <v>6988</v>
      </c>
      <c r="C6745" s="46" t="s">
        <v>577</v>
      </c>
      <c r="D6745" s="11" t="s">
        <v>6989</v>
      </c>
      <c r="E6745" s="11" t="s">
        <v>6990</v>
      </c>
      <c r="F6745" s="7" t="s">
        <v>434</v>
      </c>
      <c r="G6745" s="7" t="s">
        <v>593</v>
      </c>
      <c r="H6745">
        <v>0.001032352489159</v>
      </c>
      <c r="I6745" s="46" t="s">
        <v>37</v>
      </c>
      <c r="K6745" s="46"/>
      <c r="L6745" t="s">
        <v>6991</v>
      </c>
      <c r="M6745" t="s">
        <v>583</v>
      </c>
      <c r="N6745" s="40"/>
      <c r="O6745" s="40"/>
      <c r="P6745" s="40"/>
      <c r="Q6745" s="40"/>
      <c r="R6745" s="39"/>
      <c r="S6745" s="39"/>
      <c r="T6745" s="39"/>
      <c r="U6745" s="40"/>
      <c r="V6745" s="39"/>
      <c r="W6745" s="69"/>
      <c r="Y6745" t="s">
        <v>40</v>
      </c>
      <c r="AA6745">
        <v>30572</v>
      </c>
      <c r="AB6745" s="46" t="b">
        <f>if((W6745=""),false,true)</f>
        <v>0</v>
      </c>
      <c r="AD6745" s="8"/>
    </row>
    <row r="6746" ht="14.25" customHeight="1">
      <c r="A6746" s="38">
        <v>969</v>
      </c>
      <c r="B6746" s="46" t="s">
        <v>4172</v>
      </c>
      <c r="C6746" s="46" t="s">
        <v>1219</v>
      </c>
      <c r="D6746" s="7" t="s">
        <v>6992</v>
      </c>
      <c r="E6746" s="7" t="s">
        <v>6993</v>
      </c>
      <c r="F6746" s="41" t="s">
        <v>434</v>
      </c>
      <c r="G6746" s="41" t="s">
        <v>593</v>
      </c>
      <c r="H6746" s="23">
        <v>0.0009</v>
      </c>
      <c r="I6746" t="s">
        <v>1356</v>
      </c>
      <c r="K6746" t="s">
        <v>43</v>
      </c>
      <c r="L6746" s="46" t="s">
        <v>4573</v>
      </c>
      <c r="M6746" t="s">
        <v>39</v>
      </c>
      <c r="N6746" s="40"/>
      <c r="O6746" s="40"/>
      <c r="P6746" s="40"/>
      <c r="Q6746" s="40"/>
      <c r="R6746" s="39"/>
      <c r="S6746" s="39"/>
      <c r="T6746" s="39"/>
      <c r="U6746" s="40"/>
      <c r="V6746" s="39"/>
      <c r="W6746" s="69"/>
      <c r="Y6746" t="s">
        <v>40</v>
      </c>
      <c r="AA6746">
        <v>6038</v>
      </c>
      <c r="AB6746" t="b">
        <f>if((W6746=""),false,true)</f>
        <v>0</v>
      </c>
      <c r="AD6746" s="8"/>
    </row>
    <row r="6747" ht="14.25" customHeight="1">
      <c r="A6747" s="38">
        <v>969</v>
      </c>
      <c r="B6747" s="46" t="s">
        <v>4172</v>
      </c>
      <c r="C6747" s="46" t="s">
        <v>1219</v>
      </c>
      <c r="D6747" s="7" t="s">
        <v>6992</v>
      </c>
      <c r="E6747" s="7" t="s">
        <v>6993</v>
      </c>
      <c r="F6747" s="41" t="s">
        <v>48</v>
      </c>
      <c r="G6747" s="41" t="s">
        <v>49</v>
      </c>
      <c r="H6747" s="23">
        <v>0.272</v>
      </c>
      <c r="I6747" t="s">
        <v>1356</v>
      </c>
      <c r="K6747" t="s">
        <v>43</v>
      </c>
      <c r="L6747" s="46" t="str">
        <f>((I6747&amp;A6747)&amp;"-")&amp;B6747</f>
        <v>REFJ969-Jouyban A. Handbook of Solubility Data for Pharmaceuticals. ISBN: 9781439804858</v>
      </c>
      <c r="M6747" t="s">
        <v>39</v>
      </c>
      <c r="N6747" s="40"/>
      <c r="O6747" s="40"/>
      <c r="P6747" s="40"/>
      <c r="Q6747" s="40"/>
      <c r="R6747" s="39"/>
      <c r="S6747" s="39"/>
      <c r="T6747" s="39"/>
      <c r="U6747" s="40"/>
      <c r="V6747" s="39"/>
      <c r="W6747" s="69"/>
      <c r="Y6747" t="s">
        <v>40</v>
      </c>
      <c r="AA6747">
        <v>6038</v>
      </c>
      <c r="AB6747" t="b">
        <f>if((W6747=""),false,true)</f>
        <v>0</v>
      </c>
      <c r="AD6747" s="8"/>
    </row>
    <row r="6748" ht="14.25" customHeight="1">
      <c r="A6748" s="38">
        <v>1287</v>
      </c>
      <c r="B6748" s="46" t="s">
        <v>247</v>
      </c>
      <c r="C6748" s="46" t="s">
        <v>45</v>
      </c>
      <c r="D6748" s="46" t="s">
        <v>6994</v>
      </c>
      <c r="E6748" s="46" t="s">
        <v>6995</v>
      </c>
      <c r="F6748" t="s">
        <v>48</v>
      </c>
      <c r="G6748" s="46" t="s">
        <v>49</v>
      </c>
      <c r="H6748">
        <v>0.07624300412</v>
      </c>
      <c r="I6748" t="s">
        <v>37</v>
      </c>
      <c r="L6748" t="s">
        <v>50</v>
      </c>
      <c r="M6748" t="s">
        <v>39</v>
      </c>
      <c r="N6748" s="40"/>
      <c r="O6748" s="40"/>
      <c r="P6748" s="40"/>
      <c r="Q6748" s="40"/>
      <c r="R6748" s="39"/>
      <c r="S6748" s="39"/>
      <c r="T6748" s="39"/>
      <c r="U6748" s="40"/>
      <c r="V6748" s="39"/>
      <c r="W6748" s="69"/>
      <c r="Y6748" t="s">
        <v>40</v>
      </c>
      <c r="AA6748">
        <v>5360459</v>
      </c>
      <c r="AB6748" s="46" t="b">
        <v>0</v>
      </c>
      <c r="AD6748" s="8"/>
    </row>
    <row r="6749" ht="14.25" customHeight="1">
      <c r="A6749" s="38">
        <v>1287</v>
      </c>
      <c r="B6749" s="46" t="s">
        <v>247</v>
      </c>
      <c r="C6749" s="46" t="s">
        <v>45</v>
      </c>
      <c r="D6749" s="46" t="s">
        <v>6996</v>
      </c>
      <c r="E6749" s="46" t="s">
        <v>6997</v>
      </c>
      <c r="F6749" t="s">
        <v>48</v>
      </c>
      <c r="G6749" s="46" t="s">
        <v>49</v>
      </c>
      <c r="H6749">
        <v>0.026497200989</v>
      </c>
      <c r="I6749" t="s">
        <v>37</v>
      </c>
      <c r="L6749" t="s">
        <v>50</v>
      </c>
      <c r="M6749" t="s">
        <v>39</v>
      </c>
      <c r="N6749" s="40"/>
      <c r="O6749" s="40"/>
      <c r="P6749" s="40"/>
      <c r="Q6749" s="40"/>
      <c r="R6749" s="39"/>
      <c r="S6749" s="39"/>
      <c r="T6749" s="39"/>
      <c r="U6749" s="40"/>
      <c r="V6749" s="39"/>
      <c r="W6749" s="69"/>
      <c r="Y6749" t="s">
        <v>40</v>
      </c>
      <c r="AA6749">
        <v>63589</v>
      </c>
      <c r="AB6749" s="46" t="b">
        <v>0</v>
      </c>
      <c r="AD6749" s="8"/>
    </row>
    <row r="6750" ht="14.25" customHeight="1">
      <c r="A6750" s="38">
        <v>1287</v>
      </c>
      <c r="B6750" s="46" t="s">
        <v>247</v>
      </c>
      <c r="C6750" s="46" t="s">
        <v>45</v>
      </c>
      <c r="D6750" s="46" t="s">
        <v>6998</v>
      </c>
      <c r="E6750" s="46" t="s">
        <v>6999</v>
      </c>
      <c r="F6750" t="s">
        <v>48</v>
      </c>
      <c r="G6750" s="46" t="s">
        <v>49</v>
      </c>
      <c r="H6750">
        <v>0.668651772198</v>
      </c>
      <c r="I6750" t="s">
        <v>37</v>
      </c>
      <c r="L6750" t="s">
        <v>50</v>
      </c>
      <c r="M6750" t="s">
        <v>39</v>
      </c>
      <c r="N6750" s="40"/>
      <c r="O6750" s="40"/>
      <c r="P6750" s="40"/>
      <c r="Q6750" s="40"/>
      <c r="R6750" s="39"/>
      <c r="S6750" s="39"/>
      <c r="T6750" s="39"/>
      <c r="U6750" s="40"/>
      <c r="V6750" s="39"/>
      <c r="W6750" s="69"/>
      <c r="Y6750" t="s">
        <v>40</v>
      </c>
      <c r="AA6750">
        <v>5361219</v>
      </c>
      <c r="AB6750" s="46" t="b">
        <v>0</v>
      </c>
      <c r="AD6750" s="8"/>
    </row>
    <row r="6751" ht="14.25" customHeight="1">
      <c r="A6751" s="38">
        <v>1287</v>
      </c>
      <c r="B6751" s="46" t="s">
        <v>247</v>
      </c>
      <c r="C6751" s="46" t="s">
        <v>45</v>
      </c>
      <c r="D6751" s="46" t="s">
        <v>7000</v>
      </c>
      <c r="E6751" s="46" t="s">
        <v>7001</v>
      </c>
      <c r="F6751" t="s">
        <v>48</v>
      </c>
      <c r="G6751" s="46" t="s">
        <v>49</v>
      </c>
      <c r="H6751">
        <v>2.030486002717</v>
      </c>
      <c r="I6751" t="s">
        <v>37</v>
      </c>
      <c r="L6751" t="s">
        <v>50</v>
      </c>
      <c r="M6751" t="s">
        <v>39</v>
      </c>
      <c r="N6751" s="40"/>
      <c r="O6751" s="40"/>
      <c r="P6751" s="40"/>
      <c r="Q6751" s="40"/>
      <c r="R6751" s="39"/>
      <c r="S6751" s="39"/>
      <c r="T6751" s="39"/>
      <c r="U6751" s="40"/>
      <c r="V6751" s="39"/>
      <c r="W6751" s="69"/>
      <c r="Y6751" t="s">
        <v>40</v>
      </c>
      <c r="AA6751">
        <v>64073</v>
      </c>
      <c r="AB6751" s="46" t="b">
        <v>0</v>
      </c>
      <c r="AD6751" s="8"/>
    </row>
    <row r="6752" ht="14.25" customHeight="1">
      <c r="A6752" s="38">
        <v>1287</v>
      </c>
      <c r="B6752" s="46" t="s">
        <v>53</v>
      </c>
      <c r="C6752" s="46" t="s">
        <v>45</v>
      </c>
      <c r="D6752" s="46" t="s">
        <v>7002</v>
      </c>
      <c r="E6752" s="46" t="s">
        <v>7003</v>
      </c>
      <c r="F6752" t="s">
        <v>48</v>
      </c>
      <c r="G6752" s="46" t="s">
        <v>49</v>
      </c>
      <c r="H6752">
        <v>0.003235936569</v>
      </c>
      <c r="I6752" t="s">
        <v>37</v>
      </c>
      <c r="L6752" t="s">
        <v>50</v>
      </c>
      <c r="M6752" t="s">
        <v>39</v>
      </c>
      <c r="N6752" s="40"/>
      <c r="O6752" s="40"/>
      <c r="P6752" s="40"/>
      <c r="Q6752" s="40"/>
      <c r="R6752" s="39"/>
      <c r="S6752" s="39"/>
      <c r="T6752" s="39"/>
      <c r="U6752" s="40"/>
      <c r="V6752" s="39"/>
      <c r="W6752" s="69"/>
      <c r="Y6752" t="s">
        <v>294</v>
      </c>
      <c r="AA6752">
        <v>6720</v>
      </c>
      <c r="AB6752" s="46" t="b">
        <v>0</v>
      </c>
      <c r="AD6752" s="8"/>
    </row>
    <row r="6753" ht="14.25" customHeight="1">
      <c r="A6753" s="38">
        <v>1161</v>
      </c>
      <c r="B6753" s="46" t="s">
        <v>7004</v>
      </c>
      <c r="C6753" s="46" t="s">
        <v>2348</v>
      </c>
      <c r="D6753" s="11" t="s">
        <v>7005</v>
      </c>
      <c r="E6753" s="11" t="s">
        <v>7006</v>
      </c>
      <c r="F6753" s="7" t="s">
        <v>429</v>
      </c>
      <c r="G6753" s="7" t="s">
        <v>590</v>
      </c>
      <c r="H6753">
        <v>0.001914052154842</v>
      </c>
      <c r="I6753" t="s">
        <v>37</v>
      </c>
      <c r="K6753" t="s">
        <v>43</v>
      </c>
      <c r="L6753" s="47" t="s">
        <v>7007</v>
      </c>
      <c r="M6753" t="s">
        <v>39</v>
      </c>
      <c r="N6753" s="71"/>
      <c r="O6753" s="71"/>
      <c r="P6753" s="71"/>
      <c r="Q6753" s="71"/>
      <c r="R6753" s="29"/>
      <c r="S6753" s="29"/>
      <c r="T6753" s="29"/>
      <c r="U6753" s="71"/>
      <c r="V6753" s="29"/>
      <c r="W6753" s="60"/>
      <c r="Y6753" t="s">
        <v>40</v>
      </c>
      <c r="AA6753">
        <v>5910</v>
      </c>
      <c r="AB6753" t="b">
        <f>if((W6753=""),false,true)</f>
        <v>0</v>
      </c>
      <c r="AD6753" s="37"/>
    </row>
    <row r="6754" ht="14.25" customHeight="1">
      <c r="A6754" s="38">
        <v>1161</v>
      </c>
      <c r="B6754" s="46" t="s">
        <v>7004</v>
      </c>
      <c r="C6754" s="46" t="s">
        <v>2348</v>
      </c>
      <c r="D6754" s="11" t="s">
        <v>7005</v>
      </c>
      <c r="E6754" s="11" t="s">
        <v>7006</v>
      </c>
      <c r="F6754" s="7" t="s">
        <v>434</v>
      </c>
      <c r="G6754" s="7" t="s">
        <v>593</v>
      </c>
      <c r="H6754">
        <v>0.013314558433169</v>
      </c>
      <c r="I6754" t="s">
        <v>37</v>
      </c>
      <c r="K6754" t="s">
        <v>43</v>
      </c>
      <c r="L6754" s="47" t="s">
        <v>7007</v>
      </c>
      <c r="M6754" t="s">
        <v>39</v>
      </c>
      <c r="N6754" s="71"/>
      <c r="O6754" s="71"/>
      <c r="P6754" s="71"/>
      <c r="Q6754" s="71"/>
      <c r="R6754" s="29"/>
      <c r="S6754" s="29"/>
      <c r="T6754" s="29"/>
      <c r="U6754" s="71"/>
      <c r="V6754" s="29"/>
      <c r="W6754" s="60"/>
      <c r="Y6754" t="s">
        <v>40</v>
      </c>
      <c r="AA6754">
        <v>5910</v>
      </c>
      <c r="AB6754" t="b">
        <f>if((W6754=""),false,true)</f>
        <v>0</v>
      </c>
      <c r="AD6754" s="37"/>
    </row>
    <row r="6755" ht="14.25" customHeight="1">
      <c r="A6755" s="38">
        <v>1161</v>
      </c>
      <c r="B6755" s="46" t="s">
        <v>7004</v>
      </c>
      <c r="C6755" s="46" t="s">
        <v>2348</v>
      </c>
      <c r="D6755" s="11" t="s">
        <v>7005</v>
      </c>
      <c r="E6755" s="11" t="s">
        <v>7006</v>
      </c>
      <c r="F6755" s="7" t="s">
        <v>48</v>
      </c>
      <c r="G6755" s="7" t="s">
        <v>49</v>
      </c>
      <c r="H6755">
        <v>0.14953807547513</v>
      </c>
      <c r="I6755" t="s">
        <v>37</v>
      </c>
      <c r="K6755" t="s">
        <v>43</v>
      </c>
      <c r="L6755" s="47" t="s">
        <v>7007</v>
      </c>
      <c r="M6755" t="s">
        <v>39</v>
      </c>
      <c r="N6755" s="71"/>
      <c r="O6755" s="71"/>
      <c r="P6755" s="71"/>
      <c r="Q6755" s="71"/>
      <c r="R6755" s="29"/>
      <c r="S6755" s="29"/>
      <c r="T6755" s="29"/>
      <c r="U6755" s="71"/>
      <c r="V6755" s="29"/>
      <c r="W6755" s="60"/>
      <c r="Y6755" t="s">
        <v>40</v>
      </c>
      <c r="AA6755">
        <v>5910</v>
      </c>
      <c r="AB6755" t="b">
        <f>if((W6755=""),false,true)</f>
        <v>0</v>
      </c>
      <c r="AD6755" s="37"/>
    </row>
    <row r="6756" ht="14.25" customHeight="1">
      <c r="A6756" s="38">
        <v>1287</v>
      </c>
      <c r="B6756" s="46" t="s">
        <v>247</v>
      </c>
      <c r="C6756" s="46" t="s">
        <v>45</v>
      </c>
      <c r="D6756" s="46" t="s">
        <v>7008</v>
      </c>
      <c r="E6756" s="46" t="s">
        <v>7009</v>
      </c>
      <c r="F6756" t="s">
        <v>48</v>
      </c>
      <c r="G6756" s="46" t="s">
        <v>49</v>
      </c>
      <c r="H6756">
        <v>0.017330057353</v>
      </c>
      <c r="I6756" t="s">
        <v>37</v>
      </c>
      <c r="L6756" t="s">
        <v>50</v>
      </c>
      <c r="M6756" t="s">
        <v>39</v>
      </c>
      <c r="N6756" s="40"/>
      <c r="O6756" s="40"/>
      <c r="P6756" s="40"/>
      <c r="Q6756" s="40"/>
      <c r="R6756" s="39"/>
      <c r="S6756" s="39"/>
      <c r="T6756" s="39"/>
      <c r="U6756" s="40"/>
      <c r="V6756" s="39"/>
      <c r="W6756" s="69"/>
      <c r="Y6756" t="s">
        <v>40</v>
      </c>
      <c r="AA6756">
        <v>5365198</v>
      </c>
      <c r="AB6756" s="46" t="b">
        <v>0</v>
      </c>
      <c r="AD6756" s="8"/>
    </row>
    <row r="6757" ht="14.25" customHeight="1">
      <c r="A6757" s="38">
        <v>1287</v>
      </c>
      <c r="B6757" s="46" t="s">
        <v>247</v>
      </c>
      <c r="C6757" s="46" t="s">
        <v>45</v>
      </c>
      <c r="D6757" s="46" t="s">
        <v>7010</v>
      </c>
      <c r="E6757" s="46" t="s">
        <v>7011</v>
      </c>
      <c r="F6757" t="s">
        <v>48</v>
      </c>
      <c r="G6757" s="46" t="s">
        <v>49</v>
      </c>
      <c r="H6757">
        <v>0.142363940382</v>
      </c>
      <c r="I6757" t="s">
        <v>37</v>
      </c>
      <c r="L6757" t="s">
        <v>50</v>
      </c>
      <c r="M6757" t="s">
        <v>39</v>
      </c>
      <c r="N6757" s="40"/>
      <c r="O6757" s="40"/>
      <c r="P6757" s="40"/>
      <c r="Q6757" s="40"/>
      <c r="R6757" s="39"/>
      <c r="S6757" s="39"/>
      <c r="T6757" s="39"/>
      <c r="U6757" s="40"/>
      <c r="V6757" s="39"/>
      <c r="W6757" s="69"/>
      <c r="Y6757" t="s">
        <v>40</v>
      </c>
      <c r="AA6757">
        <v>87619</v>
      </c>
      <c r="AB6757" s="46" t="b">
        <v>0</v>
      </c>
      <c r="AD6757" s="8"/>
    </row>
    <row r="6758" ht="14.25" customHeight="1">
      <c r="A6758" s="38">
        <v>1287</v>
      </c>
      <c r="B6758" s="46" t="s">
        <v>44</v>
      </c>
      <c r="C6758" s="46" t="s">
        <v>45</v>
      </c>
      <c r="D6758" s="46" t="s">
        <v>7012</v>
      </c>
      <c r="E6758" s="46" t="s">
        <v>7013</v>
      </c>
      <c r="F6758" t="s">
        <v>48</v>
      </c>
      <c r="G6758" s="46" t="s">
        <v>49</v>
      </c>
      <c r="H6758">
        <v>0.000877000821</v>
      </c>
      <c r="I6758" t="s">
        <v>37</v>
      </c>
      <c r="L6758" t="s">
        <v>50</v>
      </c>
      <c r="M6758" t="s">
        <v>39</v>
      </c>
      <c r="N6758" s="40"/>
      <c r="O6758" s="40"/>
      <c r="P6758" s="40"/>
      <c r="Q6758" s="40"/>
      <c r="R6758" s="39"/>
      <c r="S6758" s="39"/>
      <c r="T6758" s="39"/>
      <c r="U6758" s="40"/>
      <c r="V6758" s="39"/>
      <c r="W6758" s="69"/>
      <c r="Y6758" t="s">
        <v>40</v>
      </c>
      <c r="AA6758">
        <v>5833</v>
      </c>
      <c r="AB6758" s="46" t="b">
        <v>0</v>
      </c>
      <c r="AD6758" s="8"/>
    </row>
    <row r="6759" ht="14.25" customHeight="1">
      <c r="A6759" s="38">
        <v>1287</v>
      </c>
      <c r="B6759" s="46" t="s">
        <v>53</v>
      </c>
      <c r="C6759" s="46" t="s">
        <v>45</v>
      </c>
      <c r="D6759" s="46" t="s">
        <v>7012</v>
      </c>
      <c r="E6759" s="46" t="s">
        <v>7013</v>
      </c>
      <c r="F6759" t="s">
        <v>48</v>
      </c>
      <c r="G6759" s="46" t="s">
        <v>49</v>
      </c>
      <c r="H6759">
        <v>0.002691534804</v>
      </c>
      <c r="I6759" t="s">
        <v>37</v>
      </c>
      <c r="L6759" t="s">
        <v>50</v>
      </c>
      <c r="M6759" t="s">
        <v>39</v>
      </c>
      <c r="N6759" s="40"/>
      <c r="O6759" s="40"/>
      <c r="P6759" s="40"/>
      <c r="Q6759" s="40"/>
      <c r="R6759" s="39"/>
      <c r="S6759" s="39"/>
      <c r="T6759" s="39"/>
      <c r="U6759" s="40"/>
      <c r="V6759" s="39"/>
      <c r="W6759" s="69"/>
      <c r="Y6759" t="s">
        <v>40</v>
      </c>
      <c r="AA6759">
        <v>5833</v>
      </c>
      <c r="AB6759" s="46" t="b">
        <v>0</v>
      </c>
      <c r="AD6759" s="8"/>
    </row>
    <row r="6760" ht="14.25" customHeight="1">
      <c r="A6760" s="38">
        <v>1287</v>
      </c>
      <c r="B6760" s="46" t="s">
        <v>247</v>
      </c>
      <c r="C6760" s="46" t="s">
        <v>45</v>
      </c>
      <c r="D6760" s="46" t="s">
        <v>7014</v>
      </c>
      <c r="E6760" s="46" t="s">
        <v>7015</v>
      </c>
      <c r="F6760" t="s">
        <v>48</v>
      </c>
      <c r="G6760" s="46" t="s">
        <v>49</v>
      </c>
      <c r="H6760">
        <v>0.008493760286</v>
      </c>
      <c r="I6760" t="s">
        <v>37</v>
      </c>
      <c r="L6760" t="s">
        <v>50</v>
      </c>
      <c r="M6760" t="s">
        <v>39</v>
      </c>
      <c r="N6760" s="40"/>
      <c r="O6760" s="40"/>
      <c r="P6760" s="40"/>
      <c r="Q6760" s="40"/>
      <c r="R6760" s="39"/>
      <c r="S6760" s="39"/>
      <c r="T6760" s="39"/>
      <c r="U6760" s="40"/>
      <c r="V6760" s="39"/>
      <c r="W6760" s="69"/>
      <c r="Y6760" t="s">
        <v>40</v>
      </c>
      <c r="AA6760">
        <v>78540</v>
      </c>
      <c r="AB6760" s="46" t="b">
        <v>0</v>
      </c>
      <c r="AD6760" s="8"/>
    </row>
    <row r="6761" ht="14.25" customHeight="1">
      <c r="A6761" s="38">
        <v>1287</v>
      </c>
      <c r="B6761" s="46" t="s">
        <v>247</v>
      </c>
      <c r="C6761" s="46" t="s">
        <v>45</v>
      </c>
      <c r="D6761" s="46" t="s">
        <v>7016</v>
      </c>
      <c r="E6761" s="46" t="s">
        <v>7017</v>
      </c>
      <c r="F6761" t="s">
        <v>48</v>
      </c>
      <c r="G6761" s="46" t="s">
        <v>49</v>
      </c>
      <c r="H6761">
        <v>0.079744364241</v>
      </c>
      <c r="I6761" t="s">
        <v>37</v>
      </c>
      <c r="L6761" t="s">
        <v>50</v>
      </c>
      <c r="M6761" t="s">
        <v>39</v>
      </c>
      <c r="N6761" s="40"/>
      <c r="O6761" s="40"/>
      <c r="P6761" s="40"/>
      <c r="Q6761" s="40"/>
      <c r="R6761" s="39"/>
      <c r="S6761" s="39"/>
      <c r="T6761" s="39"/>
      <c r="U6761" s="40"/>
      <c r="V6761" s="39"/>
      <c r="W6761" s="69"/>
      <c r="Y6761" t="s">
        <v>40</v>
      </c>
      <c r="AA6761">
        <v>5384746</v>
      </c>
      <c r="AB6761" s="46" t="b">
        <v>0</v>
      </c>
      <c r="AD6761" s="8"/>
    </row>
    <row r="6762" ht="14.25" customHeight="1">
      <c r="A6762" s="38">
        <v>1287</v>
      </c>
      <c r="B6762" s="46" t="s">
        <v>247</v>
      </c>
      <c r="C6762" s="46" t="s">
        <v>45</v>
      </c>
      <c r="D6762" s="46" t="s">
        <v>7018</v>
      </c>
      <c r="E6762" s="46" t="s">
        <v>7019</v>
      </c>
      <c r="F6762" t="s">
        <v>48</v>
      </c>
      <c r="G6762" s="46" t="s">
        <v>49</v>
      </c>
      <c r="H6762">
        <v>0.033861017171</v>
      </c>
      <c r="I6762" t="s">
        <v>37</v>
      </c>
      <c r="L6762" t="s">
        <v>50</v>
      </c>
      <c r="M6762" t="s">
        <v>39</v>
      </c>
      <c r="N6762" s="40"/>
      <c r="O6762" s="40"/>
      <c r="P6762" s="40"/>
      <c r="Q6762" s="40"/>
      <c r="R6762" s="39"/>
      <c r="S6762" s="39"/>
      <c r="T6762" s="39"/>
      <c r="U6762" s="40"/>
      <c r="V6762" s="39"/>
      <c r="W6762" s="69"/>
      <c r="Y6762" t="s">
        <v>40</v>
      </c>
      <c r="AA6762">
        <v>110288</v>
      </c>
      <c r="AB6762" s="46" t="b">
        <v>0</v>
      </c>
      <c r="AD6762" s="8"/>
    </row>
    <row r="6763" ht="14.25" customHeight="1">
      <c r="A6763" s="38">
        <v>1287</v>
      </c>
      <c r="B6763" s="46" t="s">
        <v>247</v>
      </c>
      <c r="C6763" s="46" t="s">
        <v>45</v>
      </c>
      <c r="D6763" s="46" t="s">
        <v>7020</v>
      </c>
      <c r="E6763" s="46" t="s">
        <v>7021</v>
      </c>
      <c r="F6763" t="s">
        <v>48</v>
      </c>
      <c r="G6763" s="46" t="s">
        <v>49</v>
      </c>
      <c r="H6763">
        <v>0.490004422793</v>
      </c>
      <c r="I6763" t="s">
        <v>37</v>
      </c>
      <c r="L6763" t="s">
        <v>50</v>
      </c>
      <c r="M6763" t="s">
        <v>39</v>
      </c>
      <c r="N6763" s="40"/>
      <c r="O6763" s="40"/>
      <c r="P6763" s="40"/>
      <c r="Q6763" s="40"/>
      <c r="R6763" s="39"/>
      <c r="S6763" s="39"/>
      <c r="T6763" s="39"/>
      <c r="U6763" s="40"/>
      <c r="V6763" s="39"/>
      <c r="W6763" s="69"/>
      <c r="Y6763" t="s">
        <v>40</v>
      </c>
      <c r="AA6763">
        <v>6050</v>
      </c>
      <c r="AB6763" s="46" t="b">
        <v>0</v>
      </c>
      <c r="AD6763" s="8"/>
    </row>
    <row r="6764" ht="14.25" customHeight="1">
      <c r="A6764" s="38">
        <v>1287</v>
      </c>
      <c r="B6764" s="46" t="s">
        <v>247</v>
      </c>
      <c r="C6764" s="46" t="s">
        <v>45</v>
      </c>
      <c r="D6764" s="46" t="s">
        <v>7022</v>
      </c>
      <c r="E6764" s="46" t="s">
        <v>7023</v>
      </c>
      <c r="F6764" t="s">
        <v>48</v>
      </c>
      <c r="G6764" s="46" t="s">
        <v>49</v>
      </c>
      <c r="H6764">
        <v>0.393006741342</v>
      </c>
      <c r="I6764" t="s">
        <v>37</v>
      </c>
      <c r="L6764" t="s">
        <v>50</v>
      </c>
      <c r="M6764" t="s">
        <v>39</v>
      </c>
      <c r="N6764" s="40"/>
      <c r="O6764" s="40"/>
      <c r="P6764" s="40"/>
      <c r="Q6764" s="40"/>
      <c r="R6764" s="39"/>
      <c r="S6764" s="39"/>
      <c r="T6764" s="39"/>
      <c r="U6764" s="40"/>
      <c r="V6764" s="39"/>
      <c r="W6764" s="69"/>
      <c r="Y6764" t="s">
        <v>40</v>
      </c>
      <c r="AA6764">
        <v>96710</v>
      </c>
      <c r="AB6764" s="46" t="b">
        <v>0</v>
      </c>
      <c r="AD6764" s="8"/>
    </row>
    <row r="6765" ht="14.25" customHeight="1">
      <c r="A6765" s="38">
        <v>1287</v>
      </c>
      <c r="B6765" s="46" t="s">
        <v>247</v>
      </c>
      <c r="C6765" s="46" t="s">
        <v>45</v>
      </c>
      <c r="D6765" s="46" t="s">
        <v>7024</v>
      </c>
      <c r="E6765" s="46" t="s">
        <v>7025</v>
      </c>
      <c r="F6765" t="s">
        <v>48</v>
      </c>
      <c r="G6765" s="46" t="s">
        <v>49</v>
      </c>
      <c r="H6765">
        <v>0.050118723363</v>
      </c>
      <c r="I6765" t="s">
        <v>37</v>
      </c>
      <c r="L6765" t="s">
        <v>50</v>
      </c>
      <c r="M6765" t="s">
        <v>39</v>
      </c>
      <c r="N6765" s="40"/>
      <c r="O6765" s="40"/>
      <c r="P6765" s="40"/>
      <c r="Q6765" s="40"/>
      <c r="R6765" s="39"/>
      <c r="S6765" s="39"/>
      <c r="T6765" s="39"/>
      <c r="U6765" s="40"/>
      <c r="V6765" s="39"/>
      <c r="W6765" s="69"/>
      <c r="Y6765" t="s">
        <v>40</v>
      </c>
      <c r="AA6765">
        <v>3734</v>
      </c>
      <c r="AB6765" s="46" t="b">
        <v>0</v>
      </c>
      <c r="AD6765" s="8"/>
    </row>
    <row r="6766" ht="14.25" customHeight="1">
      <c r="A6766" s="38">
        <v>1287</v>
      </c>
      <c r="B6766" s="46" t="s">
        <v>53</v>
      </c>
      <c r="C6766" s="46" t="s">
        <v>45</v>
      </c>
      <c r="D6766" s="46" t="s">
        <v>7026</v>
      </c>
      <c r="E6766" s="46" t="s">
        <v>7027</v>
      </c>
      <c r="F6766" t="s">
        <v>48</v>
      </c>
      <c r="G6766" s="46" t="s">
        <v>49</v>
      </c>
      <c r="H6766">
        <v>0.575439937337</v>
      </c>
      <c r="I6766" t="s">
        <v>37</v>
      </c>
      <c r="L6766" t="s">
        <v>50</v>
      </c>
      <c r="M6766" t="s">
        <v>39</v>
      </c>
      <c r="N6766" s="40"/>
      <c r="O6766" s="40"/>
      <c r="P6766" s="40"/>
      <c r="Q6766" s="40"/>
      <c r="R6766" s="39"/>
      <c r="S6766" s="39"/>
      <c r="T6766" s="39"/>
      <c r="U6766" s="40"/>
      <c r="V6766" s="39"/>
      <c r="W6766" s="69"/>
      <c r="Y6766" t="s">
        <v>40</v>
      </c>
      <c r="AA6766">
        <v>288</v>
      </c>
      <c r="AB6766" s="46" t="b">
        <v>0</v>
      </c>
      <c r="AD6766" s="8"/>
    </row>
    <row r="6767" ht="14.25" customHeight="1">
      <c r="A6767" s="38">
        <v>969</v>
      </c>
      <c r="B6767" s="46" t="s">
        <v>4172</v>
      </c>
      <c r="C6767" s="46" t="s">
        <v>1219</v>
      </c>
      <c r="D6767" s="7" t="s">
        <v>7028</v>
      </c>
      <c r="E6767" s="7" t="s">
        <v>7029</v>
      </c>
      <c r="F6767" s="41" t="s">
        <v>429</v>
      </c>
      <c r="G6767" s="41" t="s">
        <v>590</v>
      </c>
      <c r="H6767" s="23">
        <v>0.37033</v>
      </c>
      <c r="I6767" t="s">
        <v>1356</v>
      </c>
      <c r="K6767" t="s">
        <v>43</v>
      </c>
      <c r="L6767" s="46" t="s">
        <v>4573</v>
      </c>
      <c r="M6767" t="s">
        <v>39</v>
      </c>
      <c r="N6767" s="40"/>
      <c r="O6767" s="40"/>
      <c r="P6767" s="40"/>
      <c r="Q6767" s="40"/>
      <c r="R6767" s="39"/>
      <c r="S6767" s="39"/>
      <c r="T6767" s="39"/>
      <c r="U6767" s="40"/>
      <c r="V6767" s="39"/>
      <c r="W6767" s="69"/>
      <c r="Y6767" t="s">
        <v>40</v>
      </c>
      <c r="AA6767">
        <v>66068</v>
      </c>
      <c r="AB6767" t="b">
        <f>if((W6767=""),false,true)</f>
        <v>0</v>
      </c>
      <c r="AD6767" s="8"/>
    </row>
    <row r="6768" ht="14.25" customHeight="1">
      <c r="A6768" s="38">
        <v>969</v>
      </c>
      <c r="B6768" s="46" t="s">
        <v>4172</v>
      </c>
      <c r="C6768" s="46" t="s">
        <v>1219</v>
      </c>
      <c r="D6768" s="7" t="s">
        <v>7028</v>
      </c>
      <c r="E6768" s="7" t="s">
        <v>7029</v>
      </c>
      <c r="F6768" s="41" t="s">
        <v>48</v>
      </c>
      <c r="G6768" s="41" t="s">
        <v>49</v>
      </c>
      <c r="H6768" s="23">
        <v>0.04973</v>
      </c>
      <c r="I6768" t="s">
        <v>1356</v>
      </c>
      <c r="K6768" t="s">
        <v>43</v>
      </c>
      <c r="L6768" s="46" t="str">
        <f>((I6768&amp;A6768)&amp;"-")&amp;B6768</f>
        <v>REFJ969-Jouyban A. Handbook of Solubility Data for Pharmaceuticals. ISBN: 9781439804858</v>
      </c>
      <c r="M6768" t="s">
        <v>39</v>
      </c>
      <c r="N6768" s="40"/>
      <c r="O6768" s="40"/>
      <c r="P6768" s="40"/>
      <c r="Q6768" s="40"/>
      <c r="R6768" s="39"/>
      <c r="S6768" s="39"/>
      <c r="T6768" s="39"/>
      <c r="U6768" s="40"/>
      <c r="V6768" s="39"/>
      <c r="W6768" s="69"/>
      <c r="Y6768" t="s">
        <v>40</v>
      </c>
      <c r="AA6768">
        <v>66068</v>
      </c>
      <c r="AB6768" t="b">
        <f>if((W6768=""),false,true)</f>
        <v>0</v>
      </c>
      <c r="AD6768" s="8"/>
    </row>
    <row r="6769" ht="14.25" customHeight="1">
      <c r="A6769" s="38">
        <v>990</v>
      </c>
      <c r="B6769" s="44" t="s">
        <v>7030</v>
      </c>
      <c r="C6769" s="46" t="s">
        <v>1219</v>
      </c>
      <c r="D6769" s="46" t="s">
        <v>7028</v>
      </c>
      <c r="E6769" s="46" t="s">
        <v>7031</v>
      </c>
      <c r="F6769" s="41" t="s">
        <v>689</v>
      </c>
      <c r="G6769" s="41" t="s">
        <v>762</v>
      </c>
      <c r="H6769" s="65">
        <f>W6769</f>
        <v>0.004</v>
      </c>
      <c r="I6769" t="s">
        <v>37</v>
      </c>
      <c r="K6769" s="47" t="s">
        <v>43</v>
      </c>
      <c r="L6769" s="47" t="str">
        <f>((I6769&amp;A6769)&amp;"-")&amp;B6769</f>
        <v>REF990-Jozwiakowski M.J.; Nguyen N.A.T.; Sisco J.M.; and Spancake C.W. Solubility behavior of lamivudine crystal forms in recrystallization solvents. Journal of Pharmaceutical Sciences. 1996. 85: 193-199.</v>
      </c>
      <c r="M6769" t="s">
        <v>39</v>
      </c>
      <c r="N6769" s="71">
        <v>0.91</v>
      </c>
      <c r="O6769" s="71"/>
      <c r="P6769" s="71"/>
      <c r="Q6769" s="71"/>
      <c r="R6769" s="29"/>
      <c r="S6769" s="29"/>
      <c r="T6769" s="29">
        <v>1000</v>
      </c>
      <c r="U6769" s="71">
        <v>229.2562</v>
      </c>
      <c r="V6769" s="29">
        <f>N6769/U6769</f>
        <v>0.003969358298707</v>
      </c>
      <c r="W6769" s="60">
        <f>round((V6769/(T6769/1000)),4)</f>
        <v>0.004</v>
      </c>
      <c r="Y6769" t="s">
        <v>40</v>
      </c>
      <c r="AA6769">
        <v>54812</v>
      </c>
      <c r="AB6769" t="b">
        <v>1</v>
      </c>
      <c r="AD6769" s="37"/>
    </row>
    <row r="6770" ht="14.25" customHeight="1">
      <c r="A6770" s="38">
        <v>969</v>
      </c>
      <c r="B6770" s="46" t="s">
        <v>4172</v>
      </c>
      <c r="C6770" s="46" t="s">
        <v>1219</v>
      </c>
      <c r="D6770" s="7" t="s">
        <v>7032</v>
      </c>
      <c r="E6770" s="7" t="s">
        <v>7033</v>
      </c>
      <c r="F6770" s="41" t="s">
        <v>429</v>
      </c>
      <c r="G6770" s="41" t="s">
        <v>590</v>
      </c>
      <c r="H6770" s="23">
        <v>0.01398</v>
      </c>
      <c r="I6770" t="s">
        <v>1356</v>
      </c>
      <c r="K6770" t="s">
        <v>43</v>
      </c>
      <c r="L6770" s="46" t="s">
        <v>4573</v>
      </c>
      <c r="M6770" t="s">
        <v>39</v>
      </c>
      <c r="N6770" s="40"/>
      <c r="O6770" s="40"/>
      <c r="P6770" s="40"/>
      <c r="Q6770" s="40"/>
      <c r="R6770" s="39"/>
      <c r="S6770" s="39"/>
      <c r="T6770" s="39"/>
      <c r="U6770" s="40"/>
      <c r="V6770" s="39"/>
      <c r="W6770" s="69"/>
      <c r="Y6770" t="s">
        <v>40</v>
      </c>
      <c r="AA6770" s="12">
        <v>3741</v>
      </c>
      <c r="AB6770" t="b">
        <f>if((W6770=""),false,true)</f>
        <v>0</v>
      </c>
      <c r="AD6770" s="8"/>
    </row>
    <row r="6771" ht="14.25" customHeight="1">
      <c r="A6771" s="38">
        <v>969</v>
      </c>
      <c r="B6771" s="46" t="s">
        <v>4172</v>
      </c>
      <c r="C6771" s="46" t="s">
        <v>1219</v>
      </c>
      <c r="D6771" s="7" t="s">
        <v>7032</v>
      </c>
      <c r="E6771" s="7" t="s">
        <v>7033</v>
      </c>
      <c r="F6771" s="41" t="s">
        <v>48</v>
      </c>
      <c r="G6771" s="41" t="s">
        <v>49</v>
      </c>
      <c r="H6771" s="23">
        <v>0.00073</v>
      </c>
      <c r="I6771" t="s">
        <v>1356</v>
      </c>
      <c r="K6771" t="s">
        <v>43</v>
      </c>
      <c r="L6771" s="46" t="str">
        <f>((I6771&amp;A6771)&amp;"-")&amp;B6771</f>
        <v>REFJ969-Jouyban A. Handbook of Solubility Data for Pharmaceuticals. ISBN: 9781439804858</v>
      </c>
      <c r="M6771" t="s">
        <v>39</v>
      </c>
      <c r="N6771" s="40"/>
      <c r="O6771" s="40"/>
      <c r="P6771" s="40"/>
      <c r="Q6771" s="40"/>
      <c r="R6771" s="39"/>
      <c r="S6771" s="39"/>
      <c r="T6771" s="39"/>
      <c r="U6771" s="40"/>
      <c r="V6771" s="39"/>
      <c r="W6771" s="69"/>
      <c r="Y6771" t="s">
        <v>40</v>
      </c>
      <c r="AA6771" s="12">
        <v>3741</v>
      </c>
      <c r="AB6771" t="b">
        <f>if((W6771=""),false,true)</f>
        <v>0</v>
      </c>
      <c r="AD6771" s="8"/>
    </row>
    <row r="6772" ht="14.25" customHeight="1">
      <c r="A6772" s="38">
        <v>1064</v>
      </c>
      <c r="B6772" s="46" t="s">
        <v>5706</v>
      </c>
      <c r="C6772" s="46" t="s">
        <v>1115</v>
      </c>
      <c r="D6772" s="11" t="s">
        <v>7032</v>
      </c>
      <c r="E6772" s="11" t="s">
        <v>7033</v>
      </c>
      <c r="F6772" s="7" t="s">
        <v>994</v>
      </c>
      <c r="G6772" s="7" t="s">
        <v>995</v>
      </c>
      <c r="H6772">
        <v>0.2042</v>
      </c>
      <c r="I6772" t="s">
        <v>37</v>
      </c>
      <c r="K6772" s="47"/>
      <c r="L6772" s="47" t="s">
        <v>5705</v>
      </c>
      <c r="M6772" t="s">
        <v>39</v>
      </c>
      <c r="N6772" s="71"/>
      <c r="O6772" s="71"/>
      <c r="P6772" s="71"/>
      <c r="Q6772" s="71"/>
      <c r="R6772" s="29"/>
      <c r="S6772" s="29"/>
      <c r="T6772" s="29"/>
      <c r="U6772" s="71"/>
      <c r="V6772" s="29"/>
      <c r="W6772" s="60"/>
      <c r="Y6772" t="s">
        <v>40</v>
      </c>
      <c r="AA6772">
        <v>3741</v>
      </c>
      <c r="AB6772" t="b">
        <f>if((W6772=""),false,true)</f>
        <v>0</v>
      </c>
      <c r="AD6772" s="37"/>
    </row>
    <row r="6773" ht="14.25" customHeight="1">
      <c r="A6773" s="38">
        <v>1072</v>
      </c>
      <c r="B6773" s="46" t="s">
        <v>5704</v>
      </c>
      <c r="C6773" s="46" t="s">
        <v>1115</v>
      </c>
      <c r="D6773" s="11" t="s">
        <v>7032</v>
      </c>
      <c r="E6773" s="11" t="s">
        <v>7033</v>
      </c>
      <c r="F6773" s="7" t="s">
        <v>1363</v>
      </c>
      <c r="G6773" s="7" t="s">
        <v>3706</v>
      </c>
      <c r="H6773">
        <v>0.0585</v>
      </c>
      <c r="I6773" t="s">
        <v>37</v>
      </c>
      <c r="K6773" s="47"/>
      <c r="L6773" s="47" t="s">
        <v>7034</v>
      </c>
      <c r="M6773" t="s">
        <v>39</v>
      </c>
      <c r="N6773" s="71"/>
      <c r="O6773" s="71"/>
      <c r="P6773" s="71"/>
      <c r="Q6773" s="71"/>
      <c r="R6773" s="29"/>
      <c r="S6773" s="29"/>
      <c r="T6773" s="29"/>
      <c r="U6773" s="71"/>
      <c r="V6773" s="29"/>
      <c r="W6773" s="60"/>
      <c r="Y6773" t="s">
        <v>40</v>
      </c>
      <c r="AA6773">
        <v>3741</v>
      </c>
      <c r="AB6773" t="b">
        <f>if((W6773=""),false,true)</f>
        <v>0</v>
      </c>
      <c r="AD6773" s="37"/>
    </row>
    <row r="6774" ht="14.25" customHeight="1">
      <c r="A6774" s="38">
        <v>1272</v>
      </c>
      <c r="B6774" s="46" t="s">
        <v>7035</v>
      </c>
      <c r="C6774" s="46" t="s">
        <v>7036</v>
      </c>
      <c r="D6774" s="46" t="s">
        <v>7037</v>
      </c>
      <c r="E6774" s="46" t="s">
        <v>7038</v>
      </c>
      <c r="F6774" t="s">
        <v>485</v>
      </c>
      <c r="G6774" s="46" t="s">
        <v>665</v>
      </c>
      <c r="H6774">
        <v>0.029170325795857</v>
      </c>
      <c r="I6774" t="s">
        <v>37</v>
      </c>
      <c r="L6774" t="s">
        <v>7039</v>
      </c>
      <c r="M6774" t="s">
        <v>39</v>
      </c>
      <c r="N6774" s="40"/>
      <c r="O6774" s="40"/>
      <c r="P6774" s="40"/>
      <c r="Q6774" s="40"/>
      <c r="R6774" s="39"/>
      <c r="S6774" s="39"/>
      <c r="T6774" s="39"/>
      <c r="U6774" s="40"/>
      <c r="V6774" s="39"/>
      <c r="W6774" s="69"/>
      <c r="Y6774" t="s">
        <v>40</v>
      </c>
      <c r="AA6774">
        <v>3746</v>
      </c>
      <c r="AB6774" s="46" t="b">
        <f>if((W6774=""),false,true)</f>
        <v>0</v>
      </c>
      <c r="AD6774" s="8"/>
    </row>
    <row r="6775" ht="14.25" customHeight="1">
      <c r="A6775" s="38">
        <v>1272</v>
      </c>
      <c r="B6775" s="46" t="s">
        <v>7035</v>
      </c>
      <c r="C6775" s="46" t="s">
        <v>7036</v>
      </c>
      <c r="D6775" s="46" t="s">
        <v>7037</v>
      </c>
      <c r="E6775" s="46" t="s">
        <v>7038</v>
      </c>
      <c r="F6775" t="s">
        <v>669</v>
      </c>
      <c r="G6775" s="46" t="s">
        <v>670</v>
      </c>
      <c r="H6775">
        <v>0.025841036864214</v>
      </c>
      <c r="I6775" t="s">
        <v>37</v>
      </c>
      <c r="L6775" t="s">
        <v>7039</v>
      </c>
      <c r="M6775" t="s">
        <v>39</v>
      </c>
      <c r="N6775" s="40"/>
      <c r="O6775" s="40"/>
      <c r="P6775" s="40"/>
      <c r="Q6775" s="40"/>
      <c r="R6775" s="39"/>
      <c r="S6775" s="39"/>
      <c r="T6775" s="39"/>
      <c r="U6775" s="40"/>
      <c r="V6775" s="39"/>
      <c r="W6775" s="69"/>
      <c r="Y6775" t="s">
        <v>40</v>
      </c>
      <c r="AA6775">
        <v>3746</v>
      </c>
      <c r="AB6775" s="46" t="b">
        <f>if((W6775=""),false,true)</f>
        <v>0</v>
      </c>
      <c r="AD6775" s="8"/>
    </row>
    <row r="6776" ht="14.25" customHeight="1">
      <c r="A6776" s="38">
        <v>1272</v>
      </c>
      <c r="B6776" s="46" t="s">
        <v>7035</v>
      </c>
      <c r="C6776" s="46" t="s">
        <v>7036</v>
      </c>
      <c r="D6776" s="46" t="s">
        <v>7037</v>
      </c>
      <c r="E6776" s="46" t="s">
        <v>7038</v>
      </c>
      <c r="F6776" t="s">
        <v>580</v>
      </c>
      <c r="G6776" s="46" t="s">
        <v>581</v>
      </c>
      <c r="H6776">
        <v>0.041333510107275</v>
      </c>
      <c r="I6776" t="s">
        <v>37</v>
      </c>
      <c r="L6776" t="s">
        <v>7039</v>
      </c>
      <c r="M6776" t="s">
        <v>39</v>
      </c>
      <c r="N6776" s="40"/>
      <c r="O6776" s="40"/>
      <c r="P6776" s="40"/>
      <c r="Q6776" s="40"/>
      <c r="R6776" s="39"/>
      <c r="S6776" s="39"/>
      <c r="T6776" s="39"/>
      <c r="U6776" s="40"/>
      <c r="V6776" s="39"/>
      <c r="W6776" s="69"/>
      <c r="Y6776" t="s">
        <v>40</v>
      </c>
      <c r="AA6776">
        <v>3746</v>
      </c>
      <c r="AB6776" s="46" t="b">
        <f>if((W6776=""),false,true)</f>
        <v>0</v>
      </c>
      <c r="AD6776" s="8"/>
    </row>
    <row r="6777" ht="14.25" customHeight="1">
      <c r="A6777" s="38">
        <v>1272</v>
      </c>
      <c r="B6777" s="46" t="s">
        <v>7035</v>
      </c>
      <c r="C6777" s="46" t="s">
        <v>7036</v>
      </c>
      <c r="D6777" s="46" t="s">
        <v>7037</v>
      </c>
      <c r="E6777" s="46" t="s">
        <v>7038</v>
      </c>
      <c r="F6777" t="s">
        <v>1639</v>
      </c>
      <c r="G6777" s="46" t="s">
        <v>2408</v>
      </c>
      <c r="H6777">
        <v>0.052946252656292</v>
      </c>
      <c r="I6777" t="s">
        <v>37</v>
      </c>
      <c r="L6777" t="s">
        <v>7039</v>
      </c>
      <c r="M6777" t="s">
        <v>39</v>
      </c>
      <c r="N6777" s="40"/>
      <c r="O6777" s="40"/>
      <c r="P6777" s="40"/>
      <c r="Q6777" s="40"/>
      <c r="R6777" s="39"/>
      <c r="S6777" s="39"/>
      <c r="T6777" s="39"/>
      <c r="U6777" s="40"/>
      <c r="V6777" s="39"/>
      <c r="W6777" s="69"/>
      <c r="Y6777" t="s">
        <v>40</v>
      </c>
      <c r="AA6777">
        <v>3746</v>
      </c>
      <c r="AB6777" s="46" t="b">
        <f>if((W6777=""),false,true)</f>
        <v>0</v>
      </c>
      <c r="AD6777" s="8"/>
    </row>
    <row r="6778" ht="14.25" customHeight="1">
      <c r="A6778" s="38">
        <v>1272</v>
      </c>
      <c r="B6778" s="46" t="s">
        <v>7035</v>
      </c>
      <c r="C6778" s="46" t="s">
        <v>7036</v>
      </c>
      <c r="D6778" s="46" t="s">
        <v>7037</v>
      </c>
      <c r="E6778" s="46" t="s">
        <v>7038</v>
      </c>
      <c r="F6778" t="s">
        <v>584</v>
      </c>
      <c r="G6778" s="46" t="s">
        <v>585</v>
      </c>
      <c r="H6778">
        <v>0.021122750817148</v>
      </c>
      <c r="I6778" t="s">
        <v>37</v>
      </c>
      <c r="L6778" t="s">
        <v>7039</v>
      </c>
      <c r="M6778" t="s">
        <v>39</v>
      </c>
      <c r="N6778" s="40"/>
      <c r="O6778" s="40"/>
      <c r="P6778" s="40"/>
      <c r="Q6778" s="40"/>
      <c r="R6778" s="39"/>
      <c r="S6778" s="39"/>
      <c r="T6778" s="39"/>
      <c r="U6778" s="40"/>
      <c r="V6778" s="39"/>
      <c r="W6778" s="69"/>
      <c r="Y6778" t="s">
        <v>40</v>
      </c>
      <c r="AA6778">
        <v>3746</v>
      </c>
      <c r="AB6778" s="46" t="b">
        <f>if((W6778=""),false,true)</f>
        <v>0</v>
      </c>
      <c r="AD6778" s="8"/>
    </row>
    <row r="6779" ht="14.25" customHeight="1">
      <c r="A6779" s="38">
        <v>1272</v>
      </c>
      <c r="B6779" s="46" t="s">
        <v>7035</v>
      </c>
      <c r="C6779" s="46" t="s">
        <v>7036</v>
      </c>
      <c r="D6779" s="46" t="s">
        <v>7037</v>
      </c>
      <c r="E6779" s="46" t="s">
        <v>7038</v>
      </c>
      <c r="F6779" t="s">
        <v>3695</v>
      </c>
      <c r="G6779" s="46" t="s">
        <v>7040</v>
      </c>
      <c r="H6779">
        <v>0.017278925721373</v>
      </c>
      <c r="I6779" t="s">
        <v>37</v>
      </c>
      <c r="L6779" t="s">
        <v>7039</v>
      </c>
      <c r="M6779" t="s">
        <v>39</v>
      </c>
      <c r="N6779" s="40"/>
      <c r="O6779" s="40"/>
      <c r="P6779" s="40"/>
      <c r="Q6779" s="40"/>
      <c r="R6779" s="39"/>
      <c r="S6779" s="39"/>
      <c r="T6779" s="39"/>
      <c r="U6779" s="40"/>
      <c r="V6779" s="39"/>
      <c r="W6779" s="69"/>
      <c r="Y6779" t="s">
        <v>40</v>
      </c>
      <c r="AA6779">
        <v>3746</v>
      </c>
      <c r="AB6779" s="46" t="b">
        <f>if((W6779=""),false,true)</f>
        <v>0</v>
      </c>
      <c r="AD6779" s="8"/>
    </row>
    <row r="6780" ht="14.25" customHeight="1">
      <c r="A6780" s="38">
        <v>1272</v>
      </c>
      <c r="B6780" s="46" t="s">
        <v>7035</v>
      </c>
      <c r="C6780" s="46" t="s">
        <v>7036</v>
      </c>
      <c r="D6780" s="46" t="s">
        <v>7037</v>
      </c>
      <c r="E6780" s="46" t="s">
        <v>7038</v>
      </c>
      <c r="F6780" t="s">
        <v>586</v>
      </c>
      <c r="G6780" s="46" t="s">
        <v>587</v>
      </c>
      <c r="H6780">
        <v>0.052106460668854</v>
      </c>
      <c r="I6780" t="s">
        <v>37</v>
      </c>
      <c r="K6780" t="s">
        <v>2034</v>
      </c>
      <c r="L6780" t="s">
        <v>7039</v>
      </c>
      <c r="M6780" t="s">
        <v>39</v>
      </c>
      <c r="N6780" s="40"/>
      <c r="O6780" s="40"/>
      <c r="P6780" s="40"/>
      <c r="Q6780" s="40"/>
      <c r="R6780" s="39"/>
      <c r="S6780" s="39"/>
      <c r="T6780" s="39"/>
      <c r="U6780" s="40"/>
      <c r="V6780" s="39"/>
      <c r="W6780" s="69"/>
      <c r="Y6780" t="s">
        <v>40</v>
      </c>
      <c r="AA6780">
        <v>3746</v>
      </c>
      <c r="AB6780" s="46" t="b">
        <f>if((W6780=""),false,true)</f>
        <v>0</v>
      </c>
      <c r="AD6780" s="8"/>
    </row>
    <row r="6781" ht="14.25" customHeight="1">
      <c r="A6781" s="38">
        <v>1272</v>
      </c>
      <c r="B6781" s="46" t="s">
        <v>7035</v>
      </c>
      <c r="C6781" s="46" t="s">
        <v>7036</v>
      </c>
      <c r="D6781" s="46" t="s">
        <v>7037</v>
      </c>
      <c r="E6781" s="46" t="s">
        <v>7038</v>
      </c>
      <c r="F6781" t="s">
        <v>588</v>
      </c>
      <c r="G6781" s="46" t="s">
        <v>589</v>
      </c>
      <c r="H6781">
        <v>0.01311890885886</v>
      </c>
      <c r="I6781" t="s">
        <v>37</v>
      </c>
      <c r="L6781" t="s">
        <v>7039</v>
      </c>
      <c r="M6781" t="s">
        <v>39</v>
      </c>
      <c r="N6781" s="40"/>
      <c r="O6781" s="40"/>
      <c r="P6781" s="40"/>
      <c r="Q6781" s="40"/>
      <c r="R6781" s="39"/>
      <c r="S6781" s="39"/>
      <c r="T6781" s="39"/>
      <c r="U6781" s="40"/>
      <c r="V6781" s="39"/>
      <c r="W6781" s="69"/>
      <c r="Y6781" t="s">
        <v>40</v>
      </c>
      <c r="AA6781">
        <v>3746</v>
      </c>
      <c r="AB6781" s="46" t="b">
        <f>if((W6781=""),false,true)</f>
        <v>0</v>
      </c>
      <c r="AD6781" s="8"/>
    </row>
    <row r="6782" ht="14.25" customHeight="1">
      <c r="A6782" s="38">
        <v>1272</v>
      </c>
      <c r="B6782" s="46" t="s">
        <v>7035</v>
      </c>
      <c r="C6782" s="46" t="s">
        <v>7036</v>
      </c>
      <c r="D6782" s="46" t="s">
        <v>7037</v>
      </c>
      <c r="E6782" s="46" t="s">
        <v>7038</v>
      </c>
      <c r="F6782" t="s">
        <v>591</v>
      </c>
      <c r="G6782" s="46" t="s">
        <v>592</v>
      </c>
      <c r="H6782">
        <v>0.024933604454689</v>
      </c>
      <c r="I6782" t="s">
        <v>37</v>
      </c>
      <c r="L6782" t="s">
        <v>7039</v>
      </c>
      <c r="M6782" t="s">
        <v>39</v>
      </c>
      <c r="N6782" s="40"/>
      <c r="O6782" s="40"/>
      <c r="P6782" s="40"/>
      <c r="Q6782" s="40"/>
      <c r="R6782" s="39"/>
      <c r="S6782" s="39"/>
      <c r="T6782" s="39"/>
      <c r="U6782" s="40"/>
      <c r="V6782" s="39"/>
      <c r="W6782" s="69"/>
      <c r="Y6782" t="s">
        <v>40</v>
      </c>
      <c r="AA6782">
        <v>3746</v>
      </c>
      <c r="AB6782" s="46" t="b">
        <f>if((W6782=""),false,true)</f>
        <v>0</v>
      </c>
      <c r="AD6782" s="8"/>
    </row>
    <row r="6783" ht="14.25" customHeight="1">
      <c r="A6783" s="38">
        <v>1272</v>
      </c>
      <c r="B6783" s="46" t="s">
        <v>7035</v>
      </c>
      <c r="C6783" s="46" t="s">
        <v>7036</v>
      </c>
      <c r="D6783" s="46" t="s">
        <v>7037</v>
      </c>
      <c r="E6783" s="46" t="s">
        <v>7038</v>
      </c>
      <c r="F6783" t="s">
        <v>6878</v>
      </c>
      <c r="G6783" s="46" t="s">
        <v>7041</v>
      </c>
      <c r="H6783">
        <v>0.010346608527801</v>
      </c>
      <c r="I6783" t="s">
        <v>37</v>
      </c>
      <c r="L6783" t="s">
        <v>7039</v>
      </c>
      <c r="M6783" t="s">
        <v>39</v>
      </c>
      <c r="N6783" s="40"/>
      <c r="O6783" s="40"/>
      <c r="P6783" s="40"/>
      <c r="Q6783" s="40"/>
      <c r="R6783" s="39"/>
      <c r="S6783" s="39"/>
      <c r="T6783" s="39"/>
      <c r="U6783" s="40"/>
      <c r="V6783" s="39"/>
      <c r="W6783" s="69"/>
      <c r="Y6783" t="s">
        <v>40</v>
      </c>
      <c r="AA6783">
        <v>3746</v>
      </c>
      <c r="AB6783" s="46" t="b">
        <f>if((W6783=""),false,true)</f>
        <v>0</v>
      </c>
      <c r="AD6783" s="8"/>
    </row>
    <row r="6784" ht="14.25" customHeight="1">
      <c r="A6784" s="38">
        <v>907</v>
      </c>
      <c r="B6784" s="46" t="s">
        <v>6947</v>
      </c>
      <c r="C6784" s="46" t="s">
        <v>6948</v>
      </c>
      <c r="D6784" s="46" t="s">
        <v>7042</v>
      </c>
      <c r="E6784" s="46" t="s">
        <v>7043</v>
      </c>
      <c r="F6784" s="46" t="s">
        <v>48</v>
      </c>
      <c r="G6784" s="7" t="s">
        <v>49</v>
      </c>
      <c r="H6784">
        <v>0.00002401184</v>
      </c>
      <c r="I6784" t="s">
        <v>37</v>
      </c>
      <c r="K6784" s="46" t="s">
        <v>43</v>
      </c>
      <c r="L6784" s="46" t="s">
        <v>1955</v>
      </c>
      <c r="M6784" t="s">
        <v>583</v>
      </c>
      <c r="N6784" s="40"/>
      <c r="O6784" s="40"/>
      <c r="P6784" s="40"/>
      <c r="Q6784" s="40"/>
      <c r="R6784" s="39"/>
      <c r="S6784" s="39"/>
      <c r="T6784" s="39"/>
      <c r="U6784" s="40"/>
      <c r="V6784" s="39"/>
      <c r="W6784" s="69"/>
      <c r="Y6784" t="s">
        <v>40</v>
      </c>
      <c r="AA6784">
        <v>3756</v>
      </c>
      <c r="AB6784" t="b">
        <v>0</v>
      </c>
    </row>
    <row r="6785" ht="14.25" customHeight="1">
      <c r="A6785" s="38">
        <v>1166</v>
      </c>
      <c r="B6785" s="46" t="s">
        <v>7044</v>
      </c>
      <c r="C6785" s="46" t="s">
        <v>2348</v>
      </c>
      <c r="D6785" s="11" t="s">
        <v>7042</v>
      </c>
      <c r="E6785" s="11" t="s">
        <v>7045</v>
      </c>
      <c r="F6785" s="7" t="s">
        <v>481</v>
      </c>
      <c r="G6785" s="7" t="s">
        <v>482</v>
      </c>
      <c r="H6785">
        <v>2.5194283935451</v>
      </c>
      <c r="I6785" t="s">
        <v>37</v>
      </c>
      <c r="K6785" t="s">
        <v>7046</v>
      </c>
      <c r="L6785" s="47" t="s">
        <v>4977</v>
      </c>
      <c r="M6785" t="s">
        <v>583</v>
      </c>
      <c r="N6785" s="71"/>
      <c r="O6785" s="71"/>
      <c r="P6785" s="71"/>
      <c r="Q6785" s="71"/>
      <c r="R6785" s="29"/>
      <c r="S6785" s="29"/>
      <c r="T6785" s="29"/>
      <c r="U6785" s="71"/>
      <c r="V6785" s="29"/>
      <c r="W6785" s="60"/>
      <c r="Y6785" t="s">
        <v>40</v>
      </c>
      <c r="AA6785">
        <v>3756</v>
      </c>
      <c r="AB6785" t="b">
        <f>if((W6785=""),false,true)</f>
        <v>0</v>
      </c>
      <c r="AD6785" s="37"/>
    </row>
    <row r="6786" ht="14.25" customHeight="1">
      <c r="A6786" s="38">
        <v>1166</v>
      </c>
      <c r="B6786" s="46" t="s">
        <v>7044</v>
      </c>
      <c r="C6786" s="46" t="s">
        <v>2348</v>
      </c>
      <c r="D6786" s="11" t="s">
        <v>7042</v>
      </c>
      <c r="E6786" s="11" t="s">
        <v>7045</v>
      </c>
      <c r="F6786" s="7" t="s">
        <v>580</v>
      </c>
      <c r="G6786" s="7" t="s">
        <v>581</v>
      </c>
      <c r="H6786">
        <v>2.3772601416635</v>
      </c>
      <c r="I6786" t="s">
        <v>37</v>
      </c>
      <c r="K6786" t="s">
        <v>7047</v>
      </c>
      <c r="L6786" s="47" t="s">
        <v>4977</v>
      </c>
      <c r="M6786" t="s">
        <v>583</v>
      </c>
      <c r="N6786" s="71"/>
      <c r="O6786" s="71"/>
      <c r="P6786" s="71"/>
      <c r="Q6786" s="71"/>
      <c r="R6786" s="29"/>
      <c r="S6786" s="29"/>
      <c r="T6786" s="29"/>
      <c r="U6786" s="71"/>
      <c r="V6786" s="29"/>
      <c r="W6786" s="60"/>
      <c r="Y6786" t="s">
        <v>40</v>
      </c>
      <c r="AA6786">
        <v>3756</v>
      </c>
      <c r="AB6786" t="b">
        <f>if((W6786=""),false,true)</f>
        <v>0</v>
      </c>
      <c r="AD6786" s="37"/>
    </row>
    <row r="6787" ht="14.25" customHeight="1">
      <c r="A6787" s="38">
        <v>1166</v>
      </c>
      <c r="B6787" s="46" t="s">
        <v>7044</v>
      </c>
      <c r="C6787" s="46" t="s">
        <v>2348</v>
      </c>
      <c r="D6787" s="11" t="s">
        <v>7042</v>
      </c>
      <c r="E6787" s="11" t="s">
        <v>7045</v>
      </c>
      <c r="F6787" s="7" t="s">
        <v>584</v>
      </c>
      <c r="G6787" s="7" t="s">
        <v>585</v>
      </c>
      <c r="H6787">
        <v>2.419168414961</v>
      </c>
      <c r="I6787" t="s">
        <v>37</v>
      </c>
      <c r="K6787" t="s">
        <v>7048</v>
      </c>
      <c r="L6787" s="47" t="s">
        <v>4977</v>
      </c>
      <c r="M6787" t="s">
        <v>583</v>
      </c>
      <c r="N6787" s="71"/>
      <c r="O6787" s="71"/>
      <c r="P6787" s="71"/>
      <c r="Q6787" s="71"/>
      <c r="R6787" s="29"/>
      <c r="S6787" s="29"/>
      <c r="T6787" s="29"/>
      <c r="U6787" s="71"/>
      <c r="V6787" s="29"/>
      <c r="W6787" s="60"/>
      <c r="Y6787" t="s">
        <v>40</v>
      </c>
      <c r="AA6787">
        <v>3756</v>
      </c>
      <c r="AB6787" t="b">
        <f>if((W6787=""),false,true)</f>
        <v>0</v>
      </c>
      <c r="AD6787" s="37"/>
    </row>
    <row r="6788" ht="14.25" customHeight="1">
      <c r="A6788" s="38">
        <v>1166</v>
      </c>
      <c r="B6788" s="46" t="s">
        <v>7044</v>
      </c>
      <c r="C6788" s="46" t="s">
        <v>2348</v>
      </c>
      <c r="D6788" s="11" t="s">
        <v>7042</v>
      </c>
      <c r="E6788" s="11" t="s">
        <v>7045</v>
      </c>
      <c r="F6788" s="7" t="s">
        <v>586</v>
      </c>
      <c r="G6788" s="7" t="s">
        <v>587</v>
      </c>
      <c r="H6788">
        <v>2.0789440816737</v>
      </c>
      <c r="I6788" t="s">
        <v>37</v>
      </c>
      <c r="K6788" t="s">
        <v>4879</v>
      </c>
      <c r="L6788" s="47" t="s">
        <v>4977</v>
      </c>
      <c r="M6788" t="s">
        <v>583</v>
      </c>
      <c r="N6788" s="71"/>
      <c r="O6788" s="71"/>
      <c r="P6788" s="71"/>
      <c r="Q6788" s="71"/>
      <c r="R6788" s="29"/>
      <c r="S6788" s="29"/>
      <c r="T6788" s="29"/>
      <c r="U6788" s="71"/>
      <c r="V6788" s="29"/>
      <c r="W6788" s="60"/>
      <c r="Y6788" t="s">
        <v>40</v>
      </c>
      <c r="AA6788">
        <v>3756</v>
      </c>
      <c r="AB6788" t="b">
        <f>if((W6788=""),false,true)</f>
        <v>0</v>
      </c>
      <c r="AD6788" s="37"/>
    </row>
    <row r="6789" ht="14.25" customHeight="1">
      <c r="A6789" s="38">
        <v>1166</v>
      </c>
      <c r="B6789" s="46" t="s">
        <v>7044</v>
      </c>
      <c r="C6789" s="46" t="s">
        <v>2348</v>
      </c>
      <c r="D6789" s="11" t="s">
        <v>7042</v>
      </c>
      <c r="E6789" s="11" t="s">
        <v>7045</v>
      </c>
      <c r="F6789" s="7" t="s">
        <v>715</v>
      </c>
      <c r="G6789" s="7" t="s">
        <v>716</v>
      </c>
      <c r="H6789">
        <v>1.6664069667127</v>
      </c>
      <c r="I6789" t="s">
        <v>37</v>
      </c>
      <c r="K6789" t="s">
        <v>7049</v>
      </c>
      <c r="L6789" s="47" t="s">
        <v>4977</v>
      </c>
      <c r="M6789" t="s">
        <v>583</v>
      </c>
      <c r="N6789" s="71"/>
      <c r="O6789" s="71"/>
      <c r="P6789" s="71"/>
      <c r="Q6789" s="71"/>
      <c r="R6789" s="29"/>
      <c r="S6789" s="29"/>
      <c r="T6789" s="29"/>
      <c r="U6789" s="71"/>
      <c r="V6789" s="29"/>
      <c r="W6789" s="60"/>
      <c r="Y6789" t="s">
        <v>40</v>
      </c>
      <c r="AA6789">
        <v>3756</v>
      </c>
      <c r="AB6789" t="b">
        <f>if((W6789=""),false,true)</f>
        <v>0</v>
      </c>
      <c r="AD6789" s="37"/>
    </row>
    <row r="6790" ht="14.25" customHeight="1">
      <c r="A6790" s="38">
        <v>1166</v>
      </c>
      <c r="B6790" s="46" t="s">
        <v>7044</v>
      </c>
      <c r="C6790" s="46" t="s">
        <v>2348</v>
      </c>
      <c r="D6790" s="11" t="s">
        <v>7042</v>
      </c>
      <c r="E6790" s="11" t="s">
        <v>7045</v>
      </c>
      <c r="F6790" s="7" t="s">
        <v>5627</v>
      </c>
      <c r="G6790" s="7" t="s">
        <v>5628</v>
      </c>
      <c r="H6790">
        <v>2.7784022296457</v>
      </c>
      <c r="I6790" t="s">
        <v>37</v>
      </c>
      <c r="K6790" t="s">
        <v>1222</v>
      </c>
      <c r="L6790" s="47" t="s">
        <v>4977</v>
      </c>
      <c r="M6790" t="s">
        <v>583</v>
      </c>
      <c r="N6790" s="71"/>
      <c r="O6790" s="71"/>
      <c r="P6790" s="71"/>
      <c r="Q6790" s="71"/>
      <c r="R6790" s="29"/>
      <c r="S6790" s="29"/>
      <c r="T6790" s="29"/>
      <c r="U6790" s="71"/>
      <c r="V6790" s="29"/>
      <c r="W6790" s="60"/>
      <c r="Y6790" t="s">
        <v>40</v>
      </c>
      <c r="AA6790">
        <v>3756</v>
      </c>
      <c r="AB6790" t="b">
        <f>if((W6790=""),false,true)</f>
        <v>0</v>
      </c>
      <c r="AD6790" s="37"/>
    </row>
    <row r="6791" ht="14.25" customHeight="1">
      <c r="A6791" s="38">
        <v>1322</v>
      </c>
      <c r="B6791" s="46" t="s">
        <v>7050</v>
      </c>
      <c r="C6791" s="46" t="s">
        <v>7051</v>
      </c>
      <c r="D6791" s="46" t="s">
        <v>7042</v>
      </c>
      <c r="E6791" s="46" t="s">
        <v>7043</v>
      </c>
      <c r="F6791" s="3" t="s">
        <v>485</v>
      </c>
      <c r="G6791" s="17" t="s">
        <v>665</v>
      </c>
      <c r="H6791">
        <v>2.1898187168639</v>
      </c>
      <c r="I6791" t="s">
        <v>37</v>
      </c>
      <c r="K6791" s="46" t="s">
        <v>2034</v>
      </c>
      <c r="L6791" s="46" t="s">
        <v>7052</v>
      </c>
      <c r="M6791" t="s">
        <v>583</v>
      </c>
      <c r="N6791" s="40"/>
      <c r="O6791" s="40"/>
      <c r="P6791" s="40"/>
      <c r="Q6791" s="40"/>
      <c r="R6791" s="39"/>
      <c r="S6791" s="39"/>
      <c r="T6791" s="39"/>
      <c r="U6791" s="40"/>
      <c r="V6791" s="39"/>
      <c r="W6791" s="69"/>
      <c r="Y6791" t="s">
        <v>40</v>
      </c>
      <c r="AA6791">
        <v>3756</v>
      </c>
      <c r="AB6791" t="b">
        <v>0</v>
      </c>
      <c r="AD6791" s="8"/>
    </row>
    <row r="6792" ht="14.25" customHeight="1">
      <c r="A6792" s="38">
        <v>1322</v>
      </c>
      <c r="B6792" s="46" t="s">
        <v>7050</v>
      </c>
      <c r="C6792" s="46" t="s">
        <v>7051</v>
      </c>
      <c r="D6792" s="46" t="s">
        <v>7042</v>
      </c>
      <c r="E6792" s="46" t="s">
        <v>7043</v>
      </c>
      <c r="F6792" s="3" t="s">
        <v>598</v>
      </c>
      <c r="G6792" s="17" t="s">
        <v>599</v>
      </c>
      <c r="H6792">
        <v>2.0370332888039</v>
      </c>
      <c r="I6792" t="s">
        <v>37</v>
      </c>
      <c r="K6792" s="46" t="s">
        <v>2034</v>
      </c>
      <c r="L6792" s="46" t="s">
        <v>7052</v>
      </c>
      <c r="M6792" t="s">
        <v>583</v>
      </c>
      <c r="N6792" s="40"/>
      <c r="O6792" s="40"/>
      <c r="P6792" s="40"/>
      <c r="Q6792" s="40"/>
      <c r="R6792" s="39"/>
      <c r="S6792" s="39"/>
      <c r="T6792" s="39"/>
      <c r="U6792" s="40"/>
      <c r="V6792" s="39"/>
      <c r="W6792" s="69"/>
      <c r="Y6792" t="s">
        <v>40</v>
      </c>
      <c r="AA6792">
        <v>3756</v>
      </c>
      <c r="AB6792" t="b">
        <v>0</v>
      </c>
      <c r="AD6792" s="8"/>
    </row>
    <row r="6793" ht="14.25" customHeight="1">
      <c r="A6793" s="38">
        <v>1322</v>
      </c>
      <c r="B6793" s="46" t="s">
        <v>7050</v>
      </c>
      <c r="C6793" s="46" t="s">
        <v>7051</v>
      </c>
      <c r="D6793" s="46" t="s">
        <v>7042</v>
      </c>
      <c r="E6793" s="46" t="s">
        <v>7043</v>
      </c>
      <c r="F6793" s="3" t="s">
        <v>669</v>
      </c>
      <c r="G6793" s="17" t="s">
        <v>670</v>
      </c>
      <c r="H6793">
        <v>2.0941617660946</v>
      </c>
      <c r="I6793" t="s">
        <v>37</v>
      </c>
      <c r="K6793" s="46" t="s">
        <v>2034</v>
      </c>
      <c r="L6793" s="46" t="s">
        <v>7052</v>
      </c>
      <c r="M6793" t="s">
        <v>583</v>
      </c>
      <c r="N6793" s="40"/>
      <c r="O6793" s="40"/>
      <c r="P6793" s="40"/>
      <c r="Q6793" s="40"/>
      <c r="R6793" s="39"/>
      <c r="S6793" s="39"/>
      <c r="T6793" s="39"/>
      <c r="U6793" s="40"/>
      <c r="V6793" s="39"/>
      <c r="W6793" s="69"/>
      <c r="Y6793" t="s">
        <v>40</v>
      </c>
      <c r="AA6793">
        <v>3756</v>
      </c>
      <c r="AB6793" t="b">
        <v>0</v>
      </c>
      <c r="AD6793" s="8"/>
    </row>
    <row r="6794" ht="14.25" customHeight="1">
      <c r="A6794" s="38">
        <v>1322</v>
      </c>
      <c r="B6794" s="46" t="s">
        <v>7050</v>
      </c>
      <c r="C6794" s="46" t="s">
        <v>7051</v>
      </c>
      <c r="D6794" s="46" t="s">
        <v>7042</v>
      </c>
      <c r="E6794" s="46" t="s">
        <v>7043</v>
      </c>
      <c r="F6794" s="3" t="s">
        <v>580</v>
      </c>
      <c r="G6794" s="17" t="s">
        <v>581</v>
      </c>
      <c r="H6794">
        <v>2.2995472927594</v>
      </c>
      <c r="I6794" t="s">
        <v>37</v>
      </c>
      <c r="K6794" s="46" t="s">
        <v>2034</v>
      </c>
      <c r="L6794" s="46" t="s">
        <v>7052</v>
      </c>
      <c r="M6794" t="s">
        <v>583</v>
      </c>
      <c r="N6794" s="40"/>
      <c r="O6794" s="40"/>
      <c r="P6794" s="40"/>
      <c r="Q6794" s="40"/>
      <c r="R6794" s="39"/>
      <c r="S6794" s="39"/>
      <c r="T6794" s="39"/>
      <c r="U6794" s="40"/>
      <c r="V6794" s="39"/>
      <c r="W6794" s="69"/>
      <c r="Y6794" t="s">
        <v>40</v>
      </c>
      <c r="AA6794">
        <v>3756</v>
      </c>
      <c r="AB6794" t="b">
        <v>0</v>
      </c>
      <c r="AD6794" s="8"/>
    </row>
    <row r="6795" ht="14.25" customHeight="1">
      <c r="A6795" s="38">
        <v>1322</v>
      </c>
      <c r="B6795" s="46" t="s">
        <v>7050</v>
      </c>
      <c r="C6795" s="46" t="s">
        <v>7051</v>
      </c>
      <c r="D6795" s="46" t="s">
        <v>7042</v>
      </c>
      <c r="E6795" s="46" t="s">
        <v>7043</v>
      </c>
      <c r="F6795" s="3" t="s">
        <v>679</v>
      </c>
      <c r="G6795" s="17" t="s">
        <v>1119</v>
      </c>
      <c r="H6795">
        <v>2.2206254229998</v>
      </c>
      <c r="I6795" t="s">
        <v>37</v>
      </c>
      <c r="K6795" s="46" t="s">
        <v>2034</v>
      </c>
      <c r="L6795" s="46" t="s">
        <v>7052</v>
      </c>
      <c r="M6795" t="s">
        <v>583</v>
      </c>
      <c r="N6795" s="40"/>
      <c r="O6795" s="40"/>
      <c r="P6795" s="40"/>
      <c r="Q6795" s="40"/>
      <c r="R6795" s="39"/>
      <c r="S6795" s="39"/>
      <c r="T6795" s="39"/>
      <c r="U6795" s="40"/>
      <c r="V6795" s="39"/>
      <c r="W6795" s="69"/>
      <c r="Y6795" t="s">
        <v>40</v>
      </c>
      <c r="AA6795">
        <v>3756</v>
      </c>
      <c r="AB6795" t="b">
        <v>0</v>
      </c>
      <c r="AD6795" s="8"/>
    </row>
    <row r="6796" ht="14.25" customHeight="1">
      <c r="A6796" s="38">
        <v>1322</v>
      </c>
      <c r="B6796" s="46" t="s">
        <v>7050</v>
      </c>
      <c r="C6796" s="46" t="s">
        <v>7051</v>
      </c>
      <c r="D6796" s="46" t="s">
        <v>7042</v>
      </c>
      <c r="E6796" s="46" t="s">
        <v>7043</v>
      </c>
      <c r="F6796" s="3" t="s">
        <v>685</v>
      </c>
      <c r="G6796" s="17" t="s">
        <v>686</v>
      </c>
      <c r="H6796">
        <v>2.163568020365</v>
      </c>
      <c r="I6796" t="s">
        <v>37</v>
      </c>
      <c r="K6796" s="46" t="s">
        <v>2034</v>
      </c>
      <c r="L6796" s="46" t="s">
        <v>7052</v>
      </c>
      <c r="M6796" t="s">
        <v>583</v>
      </c>
      <c r="N6796" s="40"/>
      <c r="O6796" s="40"/>
      <c r="P6796" s="40"/>
      <c r="Q6796" s="40"/>
      <c r="R6796" s="39"/>
      <c r="S6796" s="39"/>
      <c r="T6796" s="39"/>
      <c r="U6796" s="40"/>
      <c r="V6796" s="39"/>
      <c r="W6796" s="69"/>
      <c r="Y6796" t="s">
        <v>40</v>
      </c>
      <c r="AA6796">
        <v>3756</v>
      </c>
      <c r="AB6796" t="b">
        <v>0</v>
      </c>
      <c r="AD6796" s="8"/>
    </row>
    <row r="6797" ht="14.25" customHeight="1">
      <c r="A6797" s="38">
        <v>1322</v>
      </c>
      <c r="B6797" s="46" t="s">
        <v>7050</v>
      </c>
      <c r="C6797" s="46" t="s">
        <v>7051</v>
      </c>
      <c r="D6797" s="46" t="s">
        <v>7042</v>
      </c>
      <c r="E6797" s="46" t="s">
        <v>7043</v>
      </c>
      <c r="F6797" s="3" t="s">
        <v>429</v>
      </c>
      <c r="G6797" s="17" t="s">
        <v>590</v>
      </c>
      <c r="H6797">
        <v>2.4929958851178</v>
      </c>
      <c r="I6797" t="s">
        <v>37</v>
      </c>
      <c r="K6797" s="46" t="s">
        <v>2034</v>
      </c>
      <c r="L6797" s="46" t="s">
        <v>7052</v>
      </c>
      <c r="M6797" t="s">
        <v>583</v>
      </c>
      <c r="N6797" s="40"/>
      <c r="O6797" s="40"/>
      <c r="P6797" s="40"/>
      <c r="Q6797" s="40"/>
      <c r="R6797" s="39"/>
      <c r="S6797" s="39"/>
      <c r="T6797" s="39"/>
      <c r="U6797" s="40"/>
      <c r="V6797" s="39"/>
      <c r="W6797" s="69"/>
      <c r="Y6797" t="s">
        <v>40</v>
      </c>
      <c r="AA6797">
        <v>3756</v>
      </c>
      <c r="AB6797" t="b">
        <v>0</v>
      </c>
      <c r="AD6797" s="8"/>
    </row>
    <row r="6798" ht="14.25" customHeight="1">
      <c r="A6798" s="38">
        <v>1322</v>
      </c>
      <c r="B6798" s="46" t="s">
        <v>7050</v>
      </c>
      <c r="C6798" s="46" t="s">
        <v>7053</v>
      </c>
      <c r="D6798" s="46" t="s">
        <v>7042</v>
      </c>
      <c r="E6798" s="46" t="s">
        <v>7043</v>
      </c>
      <c r="F6798" s="3" t="s">
        <v>434</v>
      </c>
      <c r="G6798" s="17" t="s">
        <v>593</v>
      </c>
      <c r="H6798">
        <v>2.6657428656659</v>
      </c>
      <c r="I6798" t="s">
        <v>37</v>
      </c>
      <c r="K6798" s="46" t="s">
        <v>2034</v>
      </c>
      <c r="L6798" s="46" t="s">
        <v>7052</v>
      </c>
      <c r="M6798" t="s">
        <v>583</v>
      </c>
      <c r="N6798" s="40"/>
      <c r="O6798" s="40"/>
      <c r="P6798" s="40"/>
      <c r="Q6798" s="40"/>
      <c r="R6798" s="39"/>
      <c r="S6798" s="39"/>
      <c r="T6798" s="39"/>
      <c r="U6798" s="40"/>
      <c r="V6798" s="39"/>
      <c r="W6798" s="69"/>
      <c r="Y6798" t="s">
        <v>40</v>
      </c>
      <c r="AA6798">
        <v>3756</v>
      </c>
      <c r="AB6798" t="b">
        <v>0</v>
      </c>
      <c r="AD6798" s="8"/>
    </row>
    <row r="6799" ht="14.25" customHeight="1">
      <c r="A6799" s="38">
        <v>1268</v>
      </c>
      <c r="B6799" s="46" t="s">
        <v>3548</v>
      </c>
      <c r="C6799" s="46" t="s">
        <v>3549</v>
      </c>
      <c r="D6799" s="46" t="s">
        <v>7054</v>
      </c>
      <c r="E6799" s="46" t="s">
        <v>7055</v>
      </c>
      <c r="F6799" s="7" t="s">
        <v>1281</v>
      </c>
      <c r="G6799" s="7" t="s">
        <v>2411</v>
      </c>
      <c r="H6799">
        <v>0.59715403876693</v>
      </c>
      <c r="I6799" t="s">
        <v>37</v>
      </c>
      <c r="K6799" t="s">
        <v>3552</v>
      </c>
      <c r="L6799" t="s">
        <v>3553</v>
      </c>
      <c r="M6799" t="s">
        <v>39</v>
      </c>
      <c r="N6799" s="40"/>
      <c r="O6799" s="40"/>
      <c r="P6799" s="40"/>
      <c r="Q6799" s="40"/>
      <c r="R6799" s="39"/>
      <c r="S6799" s="39"/>
      <c r="T6799" s="39"/>
      <c r="U6799" s="40"/>
      <c r="V6799" s="39"/>
      <c r="W6799" s="69"/>
      <c r="Y6799" t="s">
        <v>40</v>
      </c>
      <c r="AA6799">
        <v>13637191</v>
      </c>
      <c r="AB6799" s="46" t="b">
        <f>if((W6799=""),false,true)</f>
        <v>0</v>
      </c>
      <c r="AD6799" s="8"/>
    </row>
    <row r="6800" ht="14.25" customHeight="1">
      <c r="A6800" s="38">
        <v>1287</v>
      </c>
      <c r="B6800" s="46" t="s">
        <v>53</v>
      </c>
      <c r="C6800" s="46" t="s">
        <v>45</v>
      </c>
      <c r="D6800" s="46" t="s">
        <v>7056</v>
      </c>
      <c r="E6800" s="46" t="s">
        <v>7057</v>
      </c>
      <c r="F6800" t="s">
        <v>48</v>
      </c>
      <c r="G6800" s="46" t="s">
        <v>49</v>
      </c>
      <c r="H6800">
        <v>0.003467368505</v>
      </c>
      <c r="I6800" t="s">
        <v>37</v>
      </c>
      <c r="L6800" s="46" t="str">
        <f>((I6800&amp;A6800)&amp;"-")&amp;B6800</f>
        <v>REF1287-Wang 99 - S1</v>
      </c>
      <c r="M6800" t="s">
        <v>39</v>
      </c>
      <c r="N6800" s="40"/>
      <c r="O6800" s="40"/>
      <c r="P6800" s="40"/>
      <c r="Q6800" s="40"/>
      <c r="R6800" s="39"/>
      <c r="S6800" s="39"/>
      <c r="T6800" s="39"/>
      <c r="U6800" s="40"/>
      <c r="V6800" s="39"/>
      <c r="W6800" s="69"/>
      <c r="Y6800" t="s">
        <v>294</v>
      </c>
      <c r="AA6800">
        <v>13849989</v>
      </c>
      <c r="AB6800" s="46" t="b">
        <v>0</v>
      </c>
      <c r="AD6800" s="8"/>
    </row>
    <row r="6801" ht="14.25" customHeight="1">
      <c r="A6801" s="38">
        <v>1287</v>
      </c>
      <c r="B6801" s="46" t="s">
        <v>53</v>
      </c>
      <c r="C6801" s="46" t="s">
        <v>45</v>
      </c>
      <c r="D6801" s="46" t="s">
        <v>7058</v>
      </c>
      <c r="E6801" s="46" t="s">
        <v>7059</v>
      </c>
      <c r="F6801" t="s">
        <v>48</v>
      </c>
      <c r="G6801" s="46" t="s">
        <v>49</v>
      </c>
      <c r="H6801">
        <v>0.000025703958</v>
      </c>
      <c r="I6801" t="s">
        <v>37</v>
      </c>
      <c r="L6801" t="s">
        <v>50</v>
      </c>
      <c r="M6801" t="s">
        <v>39</v>
      </c>
      <c r="N6801" s="40"/>
      <c r="O6801" s="40"/>
      <c r="P6801" s="40"/>
      <c r="Q6801" s="40"/>
      <c r="R6801" s="39"/>
      <c r="S6801" s="39"/>
      <c r="T6801" s="39"/>
      <c r="U6801" s="40"/>
      <c r="V6801" s="39"/>
      <c r="W6801" s="69"/>
      <c r="Y6801" t="s">
        <v>40</v>
      </c>
      <c r="AA6801">
        <v>15699</v>
      </c>
      <c r="AB6801" s="46" t="b">
        <v>0</v>
      </c>
      <c r="AD6801" s="8"/>
    </row>
    <row r="6802" ht="14.25" customHeight="1">
      <c r="A6802" s="38">
        <v>1287</v>
      </c>
      <c r="B6802" s="46" t="s">
        <v>174</v>
      </c>
      <c r="C6802" s="46" t="s">
        <v>45</v>
      </c>
      <c r="D6802" s="46" t="s">
        <v>7060</v>
      </c>
      <c r="E6802" s="46" t="s">
        <v>7061</v>
      </c>
      <c r="F6802" t="s">
        <v>48</v>
      </c>
      <c r="G6802" s="46" t="s">
        <v>49</v>
      </c>
      <c r="H6802">
        <v>0.000002187762</v>
      </c>
      <c r="I6802" t="s">
        <v>37</v>
      </c>
      <c r="L6802" t="s">
        <v>50</v>
      </c>
      <c r="M6802" t="s">
        <v>39</v>
      </c>
      <c r="N6802" s="40"/>
      <c r="O6802" s="40"/>
      <c r="P6802" s="40"/>
      <c r="Q6802" s="40"/>
      <c r="R6802" s="39"/>
      <c r="S6802" s="39"/>
      <c r="T6802" s="39"/>
      <c r="U6802" s="40"/>
      <c r="V6802" s="39"/>
      <c r="W6802" s="69"/>
      <c r="Y6802" t="s">
        <v>40</v>
      </c>
      <c r="AA6802">
        <v>28496</v>
      </c>
      <c r="AB6802" s="46" t="b">
        <v>0</v>
      </c>
      <c r="AD6802" s="8"/>
    </row>
    <row r="6803" ht="14.25" customHeight="1">
      <c r="A6803" s="38">
        <v>1287</v>
      </c>
      <c r="B6803" s="46" t="s">
        <v>53</v>
      </c>
      <c r="C6803" s="46" t="s">
        <v>45</v>
      </c>
      <c r="D6803" s="46" t="s">
        <v>7062</v>
      </c>
      <c r="E6803" s="46" t="s">
        <v>7063</v>
      </c>
      <c r="F6803" t="s">
        <v>48</v>
      </c>
      <c r="G6803" s="46" t="s">
        <v>49</v>
      </c>
      <c r="H6803">
        <v>0.060255958607</v>
      </c>
      <c r="I6803" t="s">
        <v>37</v>
      </c>
      <c r="L6803" t="s">
        <v>50</v>
      </c>
      <c r="M6803" t="s">
        <v>39</v>
      </c>
      <c r="N6803" s="40"/>
      <c r="O6803" s="40"/>
      <c r="P6803" s="40"/>
      <c r="Q6803" s="40"/>
      <c r="R6803" s="39"/>
      <c r="S6803" s="39"/>
      <c r="T6803" s="39"/>
      <c r="U6803" s="40"/>
      <c r="V6803" s="39"/>
      <c r="W6803" s="69"/>
      <c r="Y6803" t="s">
        <v>40</v>
      </c>
      <c r="AA6803">
        <v>110192</v>
      </c>
      <c r="AB6803" s="46" t="b">
        <v>0</v>
      </c>
      <c r="AD6803" s="8"/>
    </row>
    <row r="6804" ht="14.25" customHeight="1">
      <c r="A6804" s="38">
        <v>1287</v>
      </c>
      <c r="B6804" s="46" t="s">
        <v>44</v>
      </c>
      <c r="C6804" s="46" t="s">
        <v>45</v>
      </c>
      <c r="D6804" s="46" t="s">
        <v>7064</v>
      </c>
      <c r="E6804" s="46" t="s">
        <v>7063</v>
      </c>
      <c r="F6804" t="s">
        <v>48</v>
      </c>
      <c r="G6804" s="46" t="s">
        <v>49</v>
      </c>
      <c r="H6804">
        <v>0.354813389234</v>
      </c>
      <c r="I6804" t="s">
        <v>37</v>
      </c>
      <c r="L6804" t="s">
        <v>50</v>
      </c>
      <c r="M6804" t="s">
        <v>39</v>
      </c>
      <c r="N6804" s="40"/>
      <c r="O6804" s="40"/>
      <c r="P6804" s="40"/>
      <c r="Q6804" s="40"/>
      <c r="R6804" s="39"/>
      <c r="S6804" s="39"/>
      <c r="T6804" s="39"/>
      <c r="U6804" s="40"/>
      <c r="V6804" s="39"/>
      <c r="W6804" s="69"/>
      <c r="Y6804" t="s">
        <v>40</v>
      </c>
      <c r="AA6804">
        <v>110192</v>
      </c>
      <c r="AB6804" s="46" t="b">
        <v>0</v>
      </c>
      <c r="AD6804" s="8"/>
    </row>
    <row r="6805" ht="14.25" customHeight="1">
      <c r="A6805" s="38">
        <v>1287</v>
      </c>
      <c r="B6805" s="46" t="s">
        <v>44</v>
      </c>
      <c r="C6805" s="46" t="s">
        <v>45</v>
      </c>
      <c r="D6805" s="46" t="s">
        <v>7065</v>
      </c>
      <c r="E6805" s="46" t="s">
        <v>7066</v>
      </c>
      <c r="F6805" t="s">
        <v>48</v>
      </c>
      <c r="G6805" s="46" t="s">
        <v>49</v>
      </c>
      <c r="H6805">
        <v>0.03404081897</v>
      </c>
      <c r="I6805" t="s">
        <v>37</v>
      </c>
      <c r="L6805" t="s">
        <v>50</v>
      </c>
      <c r="M6805" t="s">
        <v>39</v>
      </c>
      <c r="N6805" s="40"/>
      <c r="O6805" s="40"/>
      <c r="P6805" s="40"/>
      <c r="Q6805" s="40"/>
      <c r="R6805" s="39"/>
      <c r="S6805" s="39"/>
      <c r="T6805" s="39"/>
      <c r="U6805" s="40"/>
      <c r="V6805" s="39"/>
      <c r="W6805" s="69"/>
      <c r="Y6805" t="s">
        <v>40</v>
      </c>
      <c r="AA6805">
        <v>5824</v>
      </c>
      <c r="AB6805" s="46" t="b">
        <v>0</v>
      </c>
      <c r="AD6805" s="8"/>
    </row>
    <row r="6806" ht="14.25" customHeight="1">
      <c r="A6806" s="38">
        <v>1287</v>
      </c>
      <c r="B6806" s="46" t="s">
        <v>53</v>
      </c>
      <c r="C6806" s="46" t="s">
        <v>45</v>
      </c>
      <c r="D6806" s="46" t="s">
        <v>7065</v>
      </c>
      <c r="E6806" s="46" t="s">
        <v>7066</v>
      </c>
      <c r="F6806" t="s">
        <v>48</v>
      </c>
      <c r="G6806" s="46" t="s">
        <v>49</v>
      </c>
      <c r="H6806">
        <v>0.025118864315</v>
      </c>
      <c r="I6806" t="s">
        <v>37</v>
      </c>
      <c r="L6806" t="s">
        <v>50</v>
      </c>
      <c r="M6806" t="s">
        <v>39</v>
      </c>
      <c r="N6806" s="40"/>
      <c r="O6806" s="40"/>
      <c r="P6806" s="40"/>
      <c r="Q6806" s="40"/>
      <c r="R6806" s="39"/>
      <c r="S6806" s="39"/>
      <c r="T6806" s="39"/>
      <c r="U6806" s="40"/>
      <c r="V6806" s="39"/>
      <c r="W6806" s="69"/>
      <c r="Y6806" t="s">
        <v>40</v>
      </c>
      <c r="AA6806">
        <v>5824</v>
      </c>
      <c r="AB6806" s="46" t="b">
        <v>0</v>
      </c>
      <c r="AD6806" s="8"/>
    </row>
    <row r="6807" ht="14.25" customHeight="1">
      <c r="A6807" s="38">
        <v>1297</v>
      </c>
      <c r="B6807" s="46" t="s">
        <v>7067</v>
      </c>
      <c r="C6807" s="30" t="s">
        <v>7068</v>
      </c>
      <c r="D6807" s="46" t="s">
        <v>7069</v>
      </c>
      <c r="E6807" s="46" t="s">
        <v>7070</v>
      </c>
      <c r="F6807" t="s">
        <v>485</v>
      </c>
      <c r="G6807" s="12" t="s">
        <v>665</v>
      </c>
      <c r="H6807">
        <v>0.023746842131596</v>
      </c>
      <c r="I6807" t="s">
        <v>37</v>
      </c>
      <c r="K6807" t="s">
        <v>43</v>
      </c>
      <c r="L6807" s="46" t="str">
        <f>((I6807&amp;A6807)&amp;"-")&amp;B6807</f>
        <v>REF1297-Jinli Zhang; Xuezhi Yang; You Han; Wei Li; Jingkang Wang. Measurement and correlation for solubility of levofloxacin in six solvents at temperatures from 288.15 to 328.15 K</v>
      </c>
      <c r="M6807" t="s">
        <v>39</v>
      </c>
      <c r="N6807" s="40"/>
      <c r="O6807" s="40"/>
      <c r="P6807" s="40"/>
      <c r="Q6807" s="40"/>
      <c r="R6807" s="39"/>
      <c r="S6807" s="39"/>
      <c r="T6807" s="39"/>
      <c r="U6807" s="40"/>
      <c r="V6807" s="39"/>
      <c r="W6807" s="69"/>
      <c r="Y6807" t="s">
        <v>40</v>
      </c>
      <c r="AA6807">
        <v>131410</v>
      </c>
      <c r="AB6807" s="46" t="b">
        <v>0</v>
      </c>
      <c r="AD6807" s="8"/>
    </row>
    <row r="6808" ht="14.25" customHeight="1">
      <c r="A6808" s="38">
        <v>1297</v>
      </c>
      <c r="B6808" s="46" t="s">
        <v>7067</v>
      </c>
      <c r="C6808" s="30" t="s">
        <v>7068</v>
      </c>
      <c r="D6808" s="46" t="s">
        <v>7069</v>
      </c>
      <c r="E6808" s="46" t="s">
        <v>7070</v>
      </c>
      <c r="F6808" t="s">
        <v>580</v>
      </c>
      <c r="G6808" s="12" t="s">
        <v>581</v>
      </c>
      <c r="H6808">
        <v>0.01875085587829</v>
      </c>
      <c r="I6808" t="s">
        <v>37</v>
      </c>
      <c r="K6808" t="s">
        <v>43</v>
      </c>
      <c r="L6808" s="46" t="str">
        <f>((I6808&amp;A6808)&amp;"-")&amp;B6808</f>
        <v>REF1297-Jinli Zhang; Xuezhi Yang; You Han; Wei Li; Jingkang Wang. Measurement and correlation for solubility of levofloxacin in six solvents at temperatures from 288.15 to 328.15 K</v>
      </c>
      <c r="M6808" t="s">
        <v>39</v>
      </c>
      <c r="N6808" s="40"/>
      <c r="O6808" s="40"/>
      <c r="P6808" s="40"/>
      <c r="Q6808" s="40"/>
      <c r="R6808" s="39"/>
      <c r="S6808" s="39"/>
      <c r="T6808" s="39"/>
      <c r="U6808" s="40"/>
      <c r="V6808" s="39"/>
      <c r="W6808" s="69"/>
      <c r="Y6808" t="s">
        <v>40</v>
      </c>
      <c r="AA6808">
        <v>131410</v>
      </c>
      <c r="AB6808" s="46" t="b">
        <v>0</v>
      </c>
      <c r="AD6808" s="8"/>
    </row>
    <row r="6809" ht="14.25" customHeight="1">
      <c r="A6809" s="38">
        <v>1297</v>
      </c>
      <c r="B6809" s="46" t="s">
        <v>7067</v>
      </c>
      <c r="C6809" s="30" t="s">
        <v>7068</v>
      </c>
      <c r="D6809" s="46" t="s">
        <v>7069</v>
      </c>
      <c r="E6809" s="46" t="s">
        <v>7070</v>
      </c>
      <c r="F6809" t="s">
        <v>584</v>
      </c>
      <c r="G6809" s="12" t="s">
        <v>988</v>
      </c>
      <c r="H6809">
        <v>0.008417338719425</v>
      </c>
      <c r="I6809" t="s">
        <v>37</v>
      </c>
      <c r="K6809" t="s">
        <v>43</v>
      </c>
      <c r="L6809" s="46" t="str">
        <f>((I6809&amp;A6809)&amp;"-")&amp;B6809</f>
        <v>REF1297-Jinli Zhang; Xuezhi Yang; You Han; Wei Li; Jingkang Wang. Measurement and correlation for solubility of levofloxacin in six solvents at temperatures from 288.15 to 328.15 K</v>
      </c>
      <c r="M6809" t="s">
        <v>39</v>
      </c>
      <c r="N6809" s="40"/>
      <c r="O6809" s="40"/>
      <c r="P6809" s="40"/>
      <c r="Q6809" s="40"/>
      <c r="R6809" s="39"/>
      <c r="S6809" s="39"/>
      <c r="T6809" s="39"/>
      <c r="U6809" s="40"/>
      <c r="V6809" s="39"/>
      <c r="W6809" s="69"/>
      <c r="Y6809" t="s">
        <v>40</v>
      </c>
      <c r="AA6809">
        <v>131410</v>
      </c>
      <c r="AB6809" s="46" t="b">
        <v>0</v>
      </c>
      <c r="AD6809" s="8"/>
    </row>
    <row r="6810" ht="14.25" customHeight="1">
      <c r="A6810" s="38">
        <v>1297</v>
      </c>
      <c r="B6810" s="46" t="s">
        <v>7067</v>
      </c>
      <c r="C6810" s="30" t="s">
        <v>7068</v>
      </c>
      <c r="D6810" s="46" t="s">
        <v>7069</v>
      </c>
      <c r="E6810" s="46" t="s">
        <v>7070</v>
      </c>
      <c r="F6810" t="s">
        <v>1665</v>
      </c>
      <c r="G6810" s="12" t="s">
        <v>3370</v>
      </c>
      <c r="H6810">
        <v>0.83892976350903</v>
      </c>
      <c r="I6810" t="s">
        <v>37</v>
      </c>
      <c r="K6810" t="s">
        <v>43</v>
      </c>
      <c r="L6810" s="46" t="str">
        <f>((I6810&amp;A6810)&amp;"-")&amp;B6810</f>
        <v>REF1297-Jinli Zhang; Xuezhi Yang; You Han; Wei Li; Jingkang Wang. Measurement and correlation for solubility of levofloxacin in six solvents at temperatures from 288.15 to 328.15 K</v>
      </c>
      <c r="M6810" t="s">
        <v>39</v>
      </c>
      <c r="N6810" s="40"/>
      <c r="O6810" s="40"/>
      <c r="P6810" s="40"/>
      <c r="Q6810" s="40"/>
      <c r="R6810" s="39"/>
      <c r="S6810" s="39"/>
      <c r="T6810" s="39"/>
      <c r="U6810" s="40"/>
      <c r="V6810" s="39"/>
      <c r="W6810" s="69"/>
      <c r="Y6810" t="s">
        <v>40</v>
      </c>
      <c r="AA6810">
        <v>131410</v>
      </c>
      <c r="AB6810" s="46" t="b">
        <v>0</v>
      </c>
      <c r="AD6810" s="8"/>
    </row>
    <row r="6811" ht="14.25" customHeight="1">
      <c r="A6811" s="38">
        <v>1297</v>
      </c>
      <c r="B6811" s="46" t="s">
        <v>7067</v>
      </c>
      <c r="C6811" s="30" t="s">
        <v>7068</v>
      </c>
      <c r="D6811" s="46" t="s">
        <v>7069</v>
      </c>
      <c r="E6811" s="46" t="s">
        <v>7070</v>
      </c>
      <c r="F6811" t="s">
        <v>429</v>
      </c>
      <c r="G6811" s="12" t="s">
        <v>430</v>
      </c>
      <c r="H6811">
        <v>0.01804957201647</v>
      </c>
      <c r="I6811" t="s">
        <v>37</v>
      </c>
      <c r="K6811" t="s">
        <v>43</v>
      </c>
      <c r="L6811" s="46" t="str">
        <f>((I6811&amp;A6811)&amp;"-")&amp;B6811</f>
        <v>REF1297-Jinli Zhang; Xuezhi Yang; You Han; Wei Li; Jingkang Wang. Measurement and correlation for solubility of levofloxacin in six solvents at temperatures from 288.15 to 328.15 K</v>
      </c>
      <c r="M6811" t="s">
        <v>39</v>
      </c>
      <c r="N6811" s="40"/>
      <c r="O6811" s="40"/>
      <c r="P6811" s="40"/>
      <c r="Q6811" s="40"/>
      <c r="R6811" s="39"/>
      <c r="S6811" s="39"/>
      <c r="T6811" s="39"/>
      <c r="U6811" s="40"/>
      <c r="V6811" s="39"/>
      <c r="W6811" s="69"/>
      <c r="Y6811" t="s">
        <v>40</v>
      </c>
      <c r="AA6811">
        <v>131410</v>
      </c>
      <c r="AB6811" s="46" t="b">
        <v>0</v>
      </c>
      <c r="AD6811" s="8"/>
    </row>
    <row r="6812" ht="14.25" customHeight="1">
      <c r="A6812" s="38">
        <v>1297</v>
      </c>
      <c r="B6812" s="46" t="s">
        <v>7067</v>
      </c>
      <c r="C6812" s="30" t="s">
        <v>7068</v>
      </c>
      <c r="D6812" s="46" t="s">
        <v>7069</v>
      </c>
      <c r="E6812" s="46" t="s">
        <v>7070</v>
      </c>
      <c r="F6812" t="s">
        <v>591</v>
      </c>
      <c r="G6812" s="12" t="s">
        <v>592</v>
      </c>
      <c r="H6812">
        <v>0.022499818577543</v>
      </c>
      <c r="I6812" t="s">
        <v>37</v>
      </c>
      <c r="K6812" t="s">
        <v>43</v>
      </c>
      <c r="L6812" s="46" t="str">
        <f>((I6812&amp;A6812)&amp;"-")&amp;B6812</f>
        <v>REF1297-Jinli Zhang; Xuezhi Yang; You Han; Wei Li; Jingkang Wang. Measurement and correlation for solubility of levofloxacin in six solvents at temperatures from 288.15 to 328.15 K</v>
      </c>
      <c r="M6812" t="s">
        <v>39</v>
      </c>
      <c r="N6812" s="40"/>
      <c r="O6812" s="40"/>
      <c r="P6812" s="40"/>
      <c r="Q6812" s="40"/>
      <c r="R6812" s="39"/>
      <c r="S6812" s="39"/>
      <c r="T6812" s="39"/>
      <c r="U6812" s="40"/>
      <c r="V6812" s="39"/>
      <c r="W6812" s="69"/>
      <c r="Y6812" t="s">
        <v>40</v>
      </c>
      <c r="AA6812">
        <v>131410</v>
      </c>
      <c r="AB6812" s="46" t="b">
        <v>0</v>
      </c>
      <c r="AD6812" s="8"/>
    </row>
    <row r="6813" ht="14.25" customHeight="1">
      <c r="A6813" s="38">
        <v>1287</v>
      </c>
      <c r="B6813" s="46" t="s">
        <v>44</v>
      </c>
      <c r="C6813" s="46" t="s">
        <v>45</v>
      </c>
      <c r="D6813" s="46" t="s">
        <v>7071</v>
      </c>
      <c r="E6813" s="46" t="s">
        <v>7072</v>
      </c>
      <c r="F6813" t="s">
        <v>48</v>
      </c>
      <c r="G6813" s="46" t="s">
        <v>49</v>
      </c>
      <c r="H6813">
        <v>0.000407380278</v>
      </c>
      <c r="I6813" t="s">
        <v>37</v>
      </c>
      <c r="L6813" t="s">
        <v>50</v>
      </c>
      <c r="M6813" t="s">
        <v>39</v>
      </c>
      <c r="N6813" s="40"/>
      <c r="O6813" s="40"/>
      <c r="P6813" s="40"/>
      <c r="Q6813" s="40"/>
      <c r="R6813" s="39"/>
      <c r="S6813" s="39"/>
      <c r="T6813" s="39"/>
      <c r="U6813" s="40"/>
      <c r="V6813" s="39"/>
      <c r="W6813" s="69"/>
      <c r="Y6813" t="s">
        <v>40</v>
      </c>
      <c r="AA6813">
        <v>10248513</v>
      </c>
      <c r="AB6813" s="46" t="b">
        <v>0</v>
      </c>
      <c r="AD6813" s="8"/>
    </row>
    <row r="6814" ht="14.25" customHeight="1">
      <c r="A6814" s="38">
        <v>981</v>
      </c>
      <c r="B6814" s="44" t="s">
        <v>1926</v>
      </c>
      <c r="C6814" s="46" t="s">
        <v>1219</v>
      </c>
      <c r="D6814" s="46" t="s">
        <v>7073</v>
      </c>
      <c r="E6814" s="46" t="s">
        <v>7074</v>
      </c>
      <c r="F6814" s="41" t="s">
        <v>689</v>
      </c>
      <c r="G6814" s="41" t="s">
        <v>762</v>
      </c>
      <c r="H6814" s="65">
        <f>W6814</f>
        <v>4.176</v>
      </c>
      <c r="I6814" t="s">
        <v>37</v>
      </c>
      <c r="K6814" s="47" t="s">
        <v>43</v>
      </c>
      <c r="L6814" s="47" t="str">
        <f>((I6814&amp;A6814)&amp;"-")&amp;B6814</f>
        <v>REF981-Li; J.; Masso; J.J.; and Guertin; J.A.; Prediction of drug solubility in an acrylate adhesive based on the drug-polymer interaction parameter and drug solubility in acetonitrile. Journal of Controlled Release; 2002. 83: 211-221</v>
      </c>
      <c r="M6814" t="s">
        <v>39</v>
      </c>
      <c r="N6814" s="71">
        <f>U6814*V6814</f>
        <v>2694.87895</v>
      </c>
      <c r="O6814" s="71">
        <v>100</v>
      </c>
      <c r="P6814" s="71">
        <v>0.786</v>
      </c>
      <c r="Q6814" s="71">
        <v>1.026</v>
      </c>
      <c r="R6814" s="29">
        <f>O6814/P6814</f>
        <v>127.226463104326</v>
      </c>
      <c r="S6814" s="29">
        <f>N6814/Q6814</f>
        <v>2626.5876705653</v>
      </c>
      <c r="T6814" s="29">
        <f>R6814+S6814</f>
        <v>2753.81413366963</v>
      </c>
      <c r="U6814" s="71">
        <v>234.3373</v>
      </c>
      <c r="V6814" s="29">
        <v>11.5</v>
      </c>
      <c r="W6814" s="60">
        <f>round((V6814/(T6814/1000)),4)</f>
        <v>4.176</v>
      </c>
      <c r="Y6814" t="s">
        <v>40</v>
      </c>
      <c r="AA6814">
        <v>3548</v>
      </c>
      <c r="AB6814" t="b">
        <v>1</v>
      </c>
      <c r="AD6814" s="37"/>
    </row>
    <row r="6815" ht="14.25" customHeight="1">
      <c r="A6815" s="38">
        <v>1268</v>
      </c>
      <c r="B6815" s="46" t="s">
        <v>3548</v>
      </c>
      <c r="C6815" s="46" t="s">
        <v>3549</v>
      </c>
      <c r="D6815" s="46" t="s">
        <v>7073</v>
      </c>
      <c r="E6815" s="46" t="s">
        <v>7074</v>
      </c>
      <c r="F6815" s="7" t="s">
        <v>1281</v>
      </c>
      <c r="G6815" s="7" t="s">
        <v>2411</v>
      </c>
      <c r="H6815">
        <v>2.55366525941277</v>
      </c>
      <c r="I6815" t="s">
        <v>37</v>
      </c>
      <c r="K6815" t="s">
        <v>43</v>
      </c>
      <c r="L6815" t="s">
        <v>3553</v>
      </c>
      <c r="M6815" t="s">
        <v>39</v>
      </c>
      <c r="N6815" s="40"/>
      <c r="O6815" s="40"/>
      <c r="P6815" s="40"/>
      <c r="Q6815" s="40"/>
      <c r="R6815" s="39"/>
      <c r="S6815" s="39"/>
      <c r="T6815" s="39"/>
      <c r="U6815" s="40"/>
      <c r="V6815" s="39"/>
      <c r="W6815" s="69"/>
      <c r="Y6815" t="s">
        <v>40</v>
      </c>
      <c r="AA6815">
        <v>3548</v>
      </c>
      <c r="AB6815" s="46" t="b">
        <f>if((W6815=""),false,true)</f>
        <v>0</v>
      </c>
      <c r="AD6815" s="8"/>
    </row>
    <row r="6816" ht="14.25" customHeight="1">
      <c r="A6816" s="38">
        <v>1287</v>
      </c>
      <c r="B6816" s="46" t="s">
        <v>44</v>
      </c>
      <c r="C6816" s="46" t="s">
        <v>45</v>
      </c>
      <c r="D6816" s="46" t="s">
        <v>7073</v>
      </c>
      <c r="E6816" s="46" t="s">
        <v>7074</v>
      </c>
      <c r="F6816" t="s">
        <v>48</v>
      </c>
      <c r="G6816" s="46" t="s">
        <v>49</v>
      </c>
      <c r="H6816">
        <v>0.016443717232</v>
      </c>
      <c r="I6816" t="s">
        <v>37</v>
      </c>
      <c r="L6816" t="s">
        <v>50</v>
      </c>
      <c r="M6816" t="s">
        <v>39</v>
      </c>
      <c r="N6816" s="40"/>
      <c r="O6816" s="40"/>
      <c r="P6816" s="40"/>
      <c r="Q6816" s="40"/>
      <c r="R6816" s="39"/>
      <c r="S6816" s="39"/>
      <c r="T6816" s="39"/>
      <c r="U6816" s="40"/>
      <c r="V6816" s="39"/>
      <c r="W6816" s="69"/>
      <c r="Y6816" t="s">
        <v>40</v>
      </c>
      <c r="AA6816">
        <v>3548</v>
      </c>
      <c r="AB6816" s="46" t="b">
        <v>0</v>
      </c>
      <c r="AD6816" s="8"/>
    </row>
    <row r="6817" ht="14.25" customHeight="1">
      <c r="A6817" s="38">
        <v>1287</v>
      </c>
      <c r="B6817" s="46" t="s">
        <v>53</v>
      </c>
      <c r="C6817" s="46" t="s">
        <v>45</v>
      </c>
      <c r="D6817" s="46" t="s">
        <v>7073</v>
      </c>
      <c r="E6817" s="46" t="s">
        <v>7075</v>
      </c>
      <c r="F6817" t="s">
        <v>48</v>
      </c>
      <c r="G6817" s="46" t="s">
        <v>49</v>
      </c>
      <c r="H6817">
        <v>0.017378008287</v>
      </c>
      <c r="I6817" t="s">
        <v>37</v>
      </c>
      <c r="L6817" t="s">
        <v>50</v>
      </c>
      <c r="M6817" t="s">
        <v>39</v>
      </c>
      <c r="N6817" s="40"/>
      <c r="O6817" s="40"/>
      <c r="P6817" s="40"/>
      <c r="Q6817" s="40"/>
      <c r="R6817" s="39"/>
      <c r="S6817" s="39"/>
      <c r="T6817" s="39"/>
      <c r="U6817" s="40"/>
      <c r="V6817" s="39"/>
      <c r="W6817" s="69"/>
      <c r="Y6817" t="s">
        <v>40</v>
      </c>
      <c r="AA6817">
        <v>3548</v>
      </c>
      <c r="AB6817" s="46" t="b">
        <v>0</v>
      </c>
      <c r="AD6817" s="8"/>
    </row>
    <row r="6818" ht="14.25" customHeight="1">
      <c r="A6818" s="38">
        <v>1287</v>
      </c>
      <c r="B6818" s="46" t="s">
        <v>53</v>
      </c>
      <c r="C6818" s="46" t="s">
        <v>45</v>
      </c>
      <c r="D6818" s="46" t="s">
        <v>7076</v>
      </c>
      <c r="E6818" s="46" t="s">
        <v>7077</v>
      </c>
      <c r="F6818" t="s">
        <v>48</v>
      </c>
      <c r="G6818" s="46" t="s">
        <v>49</v>
      </c>
      <c r="H6818">
        <v>0.010232929923</v>
      </c>
      <c r="I6818" t="s">
        <v>37</v>
      </c>
      <c r="L6818" s="46" t="str">
        <f>((I6818&amp;A6818)&amp;"-")&amp;B6818</f>
        <v>REF1287-Wang 99 - S1</v>
      </c>
      <c r="M6818" t="s">
        <v>39</v>
      </c>
      <c r="N6818" s="40"/>
      <c r="O6818" s="40"/>
      <c r="P6818" s="40"/>
      <c r="Q6818" s="40"/>
      <c r="R6818" s="39"/>
      <c r="S6818" s="39"/>
      <c r="T6818" s="39"/>
      <c r="U6818" s="40"/>
      <c r="V6818" s="39"/>
      <c r="W6818" s="69"/>
      <c r="Y6818" t="s">
        <v>40</v>
      </c>
      <c r="AA6818">
        <v>13849981</v>
      </c>
      <c r="AB6818" s="46" t="b">
        <v>0</v>
      </c>
      <c r="AD6818" s="8"/>
    </row>
    <row r="6819" ht="14.25" customHeight="1">
      <c r="A6819" s="38">
        <v>997</v>
      </c>
      <c r="B6819" s="44" t="s">
        <v>638</v>
      </c>
      <c r="C6819" s="46" t="s">
        <v>639</v>
      </c>
      <c r="D6819" s="46" t="s">
        <v>7078</v>
      </c>
      <c r="E6819" s="46" t="s">
        <v>7079</v>
      </c>
      <c r="F6819" s="5" t="s">
        <v>35</v>
      </c>
      <c r="G6819" s="5" t="s">
        <v>36</v>
      </c>
      <c r="H6819" s="65">
        <v>0.181970086</v>
      </c>
      <c r="I6819" t="s">
        <v>37</v>
      </c>
      <c r="K6819" s="47"/>
      <c r="L6819" s="47" t="str">
        <f>((I6819&amp;A6819)&amp;"-")&amp;B6819</f>
        <v>REF997-Kia Sepassi and Samuel H. Yalkowsky. Solubility Prediction in Octanol: A Technical Note. AAPS PharmSciTech 2006; 7 (1) Article 26</v>
      </c>
      <c r="M6819" t="s">
        <v>39</v>
      </c>
      <c r="N6819" s="71"/>
      <c r="O6819" s="71"/>
      <c r="P6819" s="71"/>
      <c r="Q6819" s="71"/>
      <c r="R6819" s="29"/>
      <c r="S6819" s="29"/>
      <c r="T6819" s="29"/>
      <c r="U6819" s="71"/>
      <c r="V6819" s="29"/>
      <c r="W6819" s="60"/>
      <c r="Y6819" t="s">
        <v>40</v>
      </c>
      <c r="AA6819">
        <v>10481896</v>
      </c>
      <c r="AB6819" t="b">
        <f>if((W6819=""),false,true)</f>
        <v>0</v>
      </c>
      <c r="AD6819" s="37"/>
    </row>
    <row r="6820" ht="14.25" customHeight="1">
      <c r="A6820" s="38">
        <v>1283</v>
      </c>
      <c r="B6820" s="46" t="s">
        <v>31</v>
      </c>
      <c r="C6820" s="46" t="s">
        <v>32</v>
      </c>
      <c r="D6820" s="46" t="s">
        <v>7078</v>
      </c>
      <c r="E6820" s="46" t="s">
        <v>6688</v>
      </c>
      <c r="F6820" t="s">
        <v>35</v>
      </c>
      <c r="G6820" s="46" t="s">
        <v>36</v>
      </c>
      <c r="H6820">
        <v>0.0512861384</v>
      </c>
      <c r="I6820" t="s">
        <v>37</v>
      </c>
      <c r="L6820" t="s">
        <v>38</v>
      </c>
      <c r="M6820" t="s">
        <v>39</v>
      </c>
      <c r="N6820" s="40"/>
      <c r="O6820" s="40"/>
      <c r="P6820" s="40"/>
      <c r="Q6820" s="40"/>
      <c r="R6820" s="39"/>
      <c r="S6820" s="39"/>
      <c r="T6820" s="39"/>
      <c r="U6820" s="40"/>
      <c r="V6820" s="39"/>
      <c r="W6820" s="69"/>
      <c r="Y6820" t="s">
        <v>40</v>
      </c>
      <c r="AA6820">
        <v>10481896</v>
      </c>
      <c r="AB6820" s="46" t="b">
        <f>if((W6820=""),false,true)</f>
        <v>0</v>
      </c>
      <c r="AD6820" s="8"/>
    </row>
    <row r="6821" ht="14.25" customHeight="1">
      <c r="A6821" s="38">
        <v>1283</v>
      </c>
      <c r="B6821" s="46" t="s">
        <v>31</v>
      </c>
      <c r="C6821" s="46" t="s">
        <v>32</v>
      </c>
      <c r="D6821" s="46" t="s">
        <v>7078</v>
      </c>
      <c r="E6821" s="46" t="s">
        <v>6688</v>
      </c>
      <c r="F6821" t="s">
        <v>35</v>
      </c>
      <c r="G6821" s="46" t="s">
        <v>36</v>
      </c>
      <c r="H6821">
        <v>0.1819700859</v>
      </c>
      <c r="I6821" t="s">
        <v>37</v>
      </c>
      <c r="L6821" t="s">
        <v>38</v>
      </c>
      <c r="M6821" t="s">
        <v>39</v>
      </c>
      <c r="N6821" s="40"/>
      <c r="O6821" s="40"/>
      <c r="P6821" s="40"/>
      <c r="Q6821" s="40"/>
      <c r="R6821" s="39"/>
      <c r="S6821" s="39"/>
      <c r="T6821" s="39"/>
      <c r="U6821" s="40"/>
      <c r="V6821" s="39"/>
      <c r="W6821" s="69"/>
      <c r="Y6821" t="s">
        <v>40</v>
      </c>
      <c r="AA6821">
        <v>10481896</v>
      </c>
      <c r="AB6821" s="46" t="b">
        <f>if((W6821=""),false,true)</f>
        <v>0</v>
      </c>
      <c r="AD6821" s="8"/>
    </row>
    <row r="6822" ht="14.25" customHeight="1">
      <c r="A6822" s="38">
        <v>1287</v>
      </c>
      <c r="B6822" s="46" t="s">
        <v>174</v>
      </c>
      <c r="C6822" s="46" t="s">
        <v>45</v>
      </c>
      <c r="D6822" s="46" t="s">
        <v>7078</v>
      </c>
      <c r="E6822" s="46" t="s">
        <v>7079</v>
      </c>
      <c r="F6822" t="s">
        <v>48</v>
      </c>
      <c r="G6822" s="46" t="s">
        <v>49</v>
      </c>
      <c r="H6822">
        <v>0.000037153523</v>
      </c>
      <c r="I6822" t="s">
        <v>37</v>
      </c>
      <c r="L6822" t="s">
        <v>50</v>
      </c>
      <c r="M6822" t="s">
        <v>39</v>
      </c>
      <c r="N6822" s="40"/>
      <c r="O6822" s="40"/>
      <c r="P6822" s="40"/>
      <c r="Q6822" s="40"/>
      <c r="R6822" s="39"/>
      <c r="S6822" s="39"/>
      <c r="T6822" s="39"/>
      <c r="U6822" s="40"/>
      <c r="V6822" s="39"/>
      <c r="W6822" s="69"/>
      <c r="Y6822" t="s">
        <v>40</v>
      </c>
      <c r="AA6822">
        <v>10481896</v>
      </c>
      <c r="AB6822" s="46" t="b">
        <v>0</v>
      </c>
      <c r="AD6822" s="8"/>
    </row>
    <row r="6823" ht="14.25" customHeight="1">
      <c r="A6823" s="38">
        <v>1308</v>
      </c>
      <c r="B6823" s="46" t="s">
        <v>41</v>
      </c>
      <c r="C6823" s="46" t="s">
        <v>42</v>
      </c>
      <c r="D6823" s="46" t="s">
        <v>7078</v>
      </c>
      <c r="E6823" s="46" t="s">
        <v>7080</v>
      </c>
      <c r="F6823" t="s">
        <v>35</v>
      </c>
      <c r="G6823" s="12" t="s">
        <v>36</v>
      </c>
      <c r="H6823">
        <v>0.218776162394955</v>
      </c>
      <c r="I6823" t="s">
        <v>37</v>
      </c>
      <c r="K6823" s="47" t="s">
        <v>43</v>
      </c>
      <c r="L6823" s="47" t="str">
        <f>((I6823&amp;A6823)&amp;"-")&amp;B6823</f>
        <v>REF1308-Abraham M.H. and Acree Jr. W.E. The solubility of liquid and solid compounds in dry octan-1-ol. Chemosphere (2013)</v>
      </c>
      <c r="M6823" t="s">
        <v>39</v>
      </c>
      <c r="N6823" s="71"/>
      <c r="O6823" s="71"/>
      <c r="P6823" s="71"/>
      <c r="Q6823" s="71"/>
      <c r="R6823" s="29"/>
      <c r="S6823" s="29"/>
      <c r="T6823" s="29"/>
      <c r="U6823" s="71"/>
      <c r="V6823" s="29"/>
      <c r="W6823" s="60"/>
      <c r="Y6823" t="s">
        <v>40</v>
      </c>
      <c r="AA6823">
        <v>707</v>
      </c>
      <c r="AB6823" t="b">
        <f>if((W6823=""),false,true)</f>
        <v>0</v>
      </c>
      <c r="AD6823" s="37"/>
    </row>
    <row r="6824" ht="14.25" customHeight="1">
      <c r="A6824" s="38">
        <v>22</v>
      </c>
      <c r="B6824" s="44" t="s">
        <v>5742</v>
      </c>
      <c r="C6824" s="46" t="s">
        <v>1841</v>
      </c>
      <c r="D6824" s="46" t="s">
        <v>7081</v>
      </c>
      <c r="E6824" s="46" t="s">
        <v>7082</v>
      </c>
      <c r="F6824" s="41" t="s">
        <v>434</v>
      </c>
      <c r="G6824" s="41" t="s">
        <v>435</v>
      </c>
      <c r="H6824" s="65">
        <v>3.22</v>
      </c>
      <c r="I6824" t="s">
        <v>431</v>
      </c>
      <c r="K6824" s="46"/>
      <c r="L6824" s="46" t="str">
        <f>((I6824&amp;A6824)&amp;"-")&amp;B6824</f>
        <v>ONSC22-14-</v>
      </c>
      <c r="M6824" t="s">
        <v>583</v>
      </c>
      <c r="N6824" s="40"/>
      <c r="O6824" s="40"/>
      <c r="P6824" s="40"/>
      <c r="Q6824" s="40"/>
      <c r="R6824" s="39"/>
      <c r="S6824" s="39"/>
      <c r="T6824" s="39"/>
      <c r="U6824" s="40"/>
      <c r="V6824" s="39"/>
      <c r="W6824" s="69"/>
      <c r="Y6824" t="s">
        <v>294</v>
      </c>
      <c r="AA6824">
        <v>4445609</v>
      </c>
      <c r="AB6824" t="b">
        <f>if((W6824=""),false,true)</f>
        <v>0</v>
      </c>
      <c r="AD6824" s="8"/>
    </row>
    <row r="6825" ht="14.25" customHeight="1">
      <c r="A6825" s="38">
        <v>1049</v>
      </c>
      <c r="B6825" s="46" t="s">
        <v>922</v>
      </c>
      <c r="C6825" s="46" t="s">
        <v>923</v>
      </c>
      <c r="D6825" s="11" t="s">
        <v>7083</v>
      </c>
      <c r="E6825" s="11" t="s">
        <v>7084</v>
      </c>
      <c r="F6825" s="7" t="s">
        <v>927</v>
      </c>
      <c r="G6825" s="7" t="s">
        <v>928</v>
      </c>
      <c r="H6825">
        <v>0.001828100216143</v>
      </c>
      <c r="I6825" t="s">
        <v>37</v>
      </c>
      <c r="K6825" s="47" t="s">
        <v>43</v>
      </c>
      <c r="L6825" s="47" t="s">
        <v>926</v>
      </c>
      <c r="M6825" t="s">
        <v>39</v>
      </c>
      <c r="N6825" s="71"/>
      <c r="O6825" s="71"/>
      <c r="P6825" s="71"/>
      <c r="Q6825" s="71"/>
      <c r="R6825" s="29"/>
      <c r="S6825" s="29"/>
      <c r="T6825" s="29"/>
      <c r="U6825" s="71"/>
      <c r="V6825" s="29"/>
      <c r="W6825" s="60"/>
      <c r="Y6825" t="s">
        <v>40</v>
      </c>
      <c r="AA6825">
        <v>9130</v>
      </c>
      <c r="AB6825" t="b">
        <f>if((W6825=""),false,true)</f>
        <v>0</v>
      </c>
      <c r="AD6825" s="37"/>
    </row>
    <row r="6826" ht="14.25" customHeight="1">
      <c r="A6826" s="38">
        <v>1049</v>
      </c>
      <c r="B6826" s="46" t="s">
        <v>922</v>
      </c>
      <c r="C6826" s="46" t="s">
        <v>923</v>
      </c>
      <c r="D6826" s="11" t="s">
        <v>7083</v>
      </c>
      <c r="E6826" s="11" t="s">
        <v>7084</v>
      </c>
      <c r="F6826" s="7" t="s">
        <v>929</v>
      </c>
      <c r="G6826" s="7" t="s">
        <v>928</v>
      </c>
      <c r="H6826">
        <v>0.017498466886247</v>
      </c>
      <c r="I6826" t="s">
        <v>37</v>
      </c>
      <c r="K6826" s="47" t="s">
        <v>43</v>
      </c>
      <c r="L6826" s="47" t="s">
        <v>926</v>
      </c>
      <c r="M6826" t="s">
        <v>39</v>
      </c>
      <c r="N6826" s="71"/>
      <c r="O6826" s="71"/>
      <c r="P6826" s="71"/>
      <c r="Q6826" s="71"/>
      <c r="R6826" s="29"/>
      <c r="S6826" s="29"/>
      <c r="T6826" s="29"/>
      <c r="U6826" s="71"/>
      <c r="V6826" s="29"/>
      <c r="W6826" s="60"/>
      <c r="Y6826" t="s">
        <v>40</v>
      </c>
      <c r="AA6826">
        <v>9130</v>
      </c>
      <c r="AB6826" t="b">
        <f>if((W6826=""),false,true)</f>
        <v>0</v>
      </c>
      <c r="AD6826" s="37"/>
    </row>
    <row r="6827" ht="14.25" customHeight="1">
      <c r="A6827" s="38">
        <v>1049</v>
      </c>
      <c r="B6827" s="46" t="s">
        <v>922</v>
      </c>
      <c r="C6827" s="46" t="s">
        <v>923</v>
      </c>
      <c r="D6827" s="11" t="s">
        <v>7083</v>
      </c>
      <c r="E6827" s="11" t="s">
        <v>7084</v>
      </c>
      <c r="F6827" s="7" t="s">
        <v>930</v>
      </c>
      <c r="G6827" s="7" t="s">
        <v>928</v>
      </c>
      <c r="H6827">
        <v>0.029785164294292</v>
      </c>
      <c r="I6827" t="s">
        <v>37</v>
      </c>
      <c r="K6827" s="47" t="s">
        <v>43</v>
      </c>
      <c r="L6827" s="47" t="s">
        <v>926</v>
      </c>
      <c r="M6827" t="s">
        <v>39</v>
      </c>
      <c r="N6827" s="71"/>
      <c r="O6827" s="71"/>
      <c r="P6827" s="71"/>
      <c r="Q6827" s="71"/>
      <c r="R6827" s="29"/>
      <c r="S6827" s="29"/>
      <c r="T6827" s="29"/>
      <c r="U6827" s="71"/>
      <c r="V6827" s="29"/>
      <c r="W6827" s="60"/>
      <c r="Y6827" t="s">
        <v>40</v>
      </c>
      <c r="AA6827">
        <v>9130</v>
      </c>
      <c r="AB6827" t="b">
        <f>if((W6827=""),false,true)</f>
        <v>0</v>
      </c>
      <c r="AD6827" s="37"/>
    </row>
    <row r="6828" ht="14.25" customHeight="1">
      <c r="A6828" s="38">
        <v>1049</v>
      </c>
      <c r="B6828" s="46" t="s">
        <v>922</v>
      </c>
      <c r="C6828" s="46" t="s">
        <v>923</v>
      </c>
      <c r="D6828" s="11" t="s">
        <v>7083</v>
      </c>
      <c r="E6828" s="11" t="s">
        <v>7084</v>
      </c>
      <c r="F6828" s="11" t="s">
        <v>48</v>
      </c>
      <c r="G6828" s="11" t="s">
        <v>49</v>
      </c>
      <c r="H6828">
        <v>0.000254683025259</v>
      </c>
      <c r="I6828" t="s">
        <v>37</v>
      </c>
      <c r="K6828" s="47" t="s">
        <v>43</v>
      </c>
      <c r="L6828" s="47" t="s">
        <v>926</v>
      </c>
      <c r="M6828" t="s">
        <v>39</v>
      </c>
      <c r="N6828" s="71"/>
      <c r="O6828" s="71"/>
      <c r="P6828" s="71"/>
      <c r="Q6828" s="71"/>
      <c r="R6828" s="29"/>
      <c r="S6828" s="29"/>
      <c r="T6828" s="29"/>
      <c r="U6828" s="71"/>
      <c r="V6828" s="29"/>
      <c r="W6828" s="60"/>
      <c r="Y6828" t="s">
        <v>40</v>
      </c>
      <c r="AA6828">
        <v>9130</v>
      </c>
      <c r="AB6828" t="b">
        <f>if((W6828=""),false,true)</f>
        <v>0</v>
      </c>
      <c r="AD6828" s="37"/>
    </row>
    <row r="6829" ht="14.25" customHeight="1">
      <c r="A6829" s="38">
        <v>1287</v>
      </c>
      <c r="B6829" s="46" t="s">
        <v>53</v>
      </c>
      <c r="C6829" s="46" t="s">
        <v>45</v>
      </c>
      <c r="D6829" s="11" t="s">
        <v>7083</v>
      </c>
      <c r="E6829" s="11" t="s">
        <v>7084</v>
      </c>
      <c r="F6829" t="s">
        <v>48</v>
      </c>
      <c r="G6829" s="46" t="s">
        <v>49</v>
      </c>
      <c r="H6829">
        <v>0.000301995172</v>
      </c>
      <c r="I6829" t="s">
        <v>37</v>
      </c>
      <c r="L6829" t="s">
        <v>50</v>
      </c>
      <c r="M6829" t="s">
        <v>39</v>
      </c>
      <c r="N6829" s="40"/>
      <c r="O6829" s="40"/>
      <c r="P6829" s="40"/>
      <c r="Q6829" s="40"/>
      <c r="R6829" s="39"/>
      <c r="S6829" s="39"/>
      <c r="T6829" s="39"/>
      <c r="U6829" s="40"/>
      <c r="V6829" s="39"/>
      <c r="W6829" s="69"/>
      <c r="Y6829" t="s">
        <v>40</v>
      </c>
      <c r="AA6829">
        <v>9130</v>
      </c>
      <c r="AB6829" s="46" t="b">
        <v>0</v>
      </c>
      <c r="AD6829" s="8"/>
    </row>
    <row r="6830" ht="14.25" customHeight="1">
      <c r="A6830" s="38">
        <v>1287</v>
      </c>
      <c r="B6830" s="46" t="s">
        <v>653</v>
      </c>
      <c r="C6830" s="46" t="s">
        <v>45</v>
      </c>
      <c r="D6830" s="46" t="s">
        <v>7085</v>
      </c>
      <c r="E6830" s="46" t="s">
        <v>7086</v>
      </c>
      <c r="F6830" t="s">
        <v>48</v>
      </c>
      <c r="G6830" s="46" t="s">
        <v>49</v>
      </c>
      <c r="H6830">
        <v>0.004647292417</v>
      </c>
      <c r="I6830" t="s">
        <v>37</v>
      </c>
      <c r="L6830" t="s">
        <v>50</v>
      </c>
      <c r="M6830" t="s">
        <v>39</v>
      </c>
      <c r="N6830" s="40"/>
      <c r="O6830" s="40"/>
      <c r="P6830" s="40"/>
      <c r="Q6830" s="40"/>
      <c r="R6830" s="39"/>
      <c r="S6830" s="39"/>
      <c r="T6830" s="39"/>
      <c r="U6830" s="40"/>
      <c r="V6830" s="39"/>
      <c r="W6830" s="69"/>
      <c r="Y6830" t="s">
        <v>40</v>
      </c>
      <c r="AA6830">
        <v>3811</v>
      </c>
      <c r="AB6830" s="46" t="b">
        <v>0</v>
      </c>
      <c r="AD6830" s="8"/>
    </row>
    <row r="6831" ht="14.25" customHeight="1">
      <c r="A6831" s="38">
        <v>969</v>
      </c>
      <c r="B6831" s="46" t="s">
        <v>4172</v>
      </c>
      <c r="C6831" s="46" t="s">
        <v>1219</v>
      </c>
      <c r="D6831" s="7" t="s">
        <v>7087</v>
      </c>
      <c r="E6831" s="7" t="s">
        <v>7088</v>
      </c>
      <c r="F6831" s="41" t="s">
        <v>429</v>
      </c>
      <c r="G6831" s="41" t="s">
        <v>590</v>
      </c>
      <c r="H6831" s="23">
        <v>0.03363</v>
      </c>
      <c r="I6831" t="s">
        <v>1356</v>
      </c>
      <c r="K6831" t="s">
        <v>998</v>
      </c>
      <c r="L6831" s="46" t="s">
        <v>4573</v>
      </c>
      <c r="M6831" t="s">
        <v>39</v>
      </c>
      <c r="N6831" s="40"/>
      <c r="O6831" s="40"/>
      <c r="P6831" s="40"/>
      <c r="Q6831" s="40"/>
      <c r="R6831" s="39"/>
      <c r="S6831" s="39"/>
      <c r="T6831" s="39"/>
      <c r="U6831" s="40"/>
      <c r="V6831" s="39"/>
      <c r="W6831" s="69"/>
      <c r="Y6831" t="s">
        <v>40</v>
      </c>
      <c r="AA6831" s="12">
        <v>3821</v>
      </c>
      <c r="AB6831" t="b">
        <f>if((W6831=""),false,true)</f>
        <v>0</v>
      </c>
      <c r="AD6831" s="8"/>
    </row>
    <row r="6832" ht="14.25" customHeight="1">
      <c r="A6832" s="38">
        <v>969</v>
      </c>
      <c r="B6832" s="46" t="s">
        <v>4172</v>
      </c>
      <c r="C6832" s="46" t="s">
        <v>1219</v>
      </c>
      <c r="D6832" s="7" t="s">
        <v>7087</v>
      </c>
      <c r="E6832" s="7" t="s">
        <v>7088</v>
      </c>
      <c r="F6832" s="41" t="s">
        <v>48</v>
      </c>
      <c r="G6832" s="41" t="s">
        <v>49</v>
      </c>
      <c r="H6832" s="23">
        <v>0.00019</v>
      </c>
      <c r="I6832" t="s">
        <v>1356</v>
      </c>
      <c r="K6832" t="s">
        <v>998</v>
      </c>
      <c r="L6832" s="46" t="str">
        <f>((I6832&amp;A6832)&amp;"-")&amp;B6832</f>
        <v>REFJ969-Jouyban A. Handbook of Solubility Data for Pharmaceuticals. ISBN: 9781439804858</v>
      </c>
      <c r="M6832" t="s">
        <v>39</v>
      </c>
      <c r="N6832" s="40"/>
      <c r="O6832" s="40"/>
      <c r="P6832" s="40"/>
      <c r="Q6832" s="40"/>
      <c r="R6832" s="39"/>
      <c r="S6832" s="39"/>
      <c r="T6832" s="39"/>
      <c r="U6832" s="40"/>
      <c r="V6832" s="39"/>
      <c r="W6832" s="69"/>
      <c r="Y6832" t="s">
        <v>40</v>
      </c>
      <c r="AA6832" s="12">
        <v>3821</v>
      </c>
      <c r="AB6832" t="b">
        <f>if((W6832=""),false,true)</f>
        <v>0</v>
      </c>
      <c r="AD6832" s="8"/>
    </row>
    <row r="6833" ht="14.25" customHeight="1">
      <c r="A6833" s="38">
        <v>1268</v>
      </c>
      <c r="B6833" s="46" t="s">
        <v>3548</v>
      </c>
      <c r="C6833" s="46" t="s">
        <v>3549</v>
      </c>
      <c r="D6833" s="46" t="s">
        <v>7087</v>
      </c>
      <c r="E6833" s="46" t="s">
        <v>7088</v>
      </c>
      <c r="F6833" s="7" t="s">
        <v>1281</v>
      </c>
      <c r="G6833" s="7" t="s">
        <v>2411</v>
      </c>
      <c r="H6833">
        <v>0.281239512402808</v>
      </c>
      <c r="I6833" t="s">
        <v>37</v>
      </c>
      <c r="K6833" t="s">
        <v>43</v>
      </c>
      <c r="L6833" t="s">
        <v>3553</v>
      </c>
      <c r="M6833" t="s">
        <v>39</v>
      </c>
      <c r="N6833" s="40"/>
      <c r="O6833" s="40"/>
      <c r="P6833" s="40"/>
      <c r="Q6833" s="40"/>
      <c r="R6833" s="39"/>
      <c r="S6833" s="39"/>
      <c r="T6833" s="39"/>
      <c r="U6833" s="40"/>
      <c r="V6833" s="39"/>
      <c r="W6833" s="69"/>
      <c r="Y6833" t="s">
        <v>40</v>
      </c>
      <c r="AA6833">
        <v>3821</v>
      </c>
      <c r="AB6833" s="46" t="b">
        <f>if((W6833=""),false,true)</f>
        <v>0</v>
      </c>
      <c r="AD6833" s="8"/>
    </row>
    <row r="6834" ht="14.25" customHeight="1">
      <c r="A6834" s="38">
        <v>1287</v>
      </c>
      <c r="B6834" s="46" t="s">
        <v>53</v>
      </c>
      <c r="C6834" s="46" t="s">
        <v>45</v>
      </c>
      <c r="D6834" s="7" t="s">
        <v>7087</v>
      </c>
      <c r="E6834" s="7" t="s">
        <v>7088</v>
      </c>
      <c r="F6834" t="s">
        <v>48</v>
      </c>
      <c r="G6834" s="46" t="s">
        <v>49</v>
      </c>
      <c r="H6834">
        <v>0.000251188643</v>
      </c>
      <c r="I6834" t="s">
        <v>37</v>
      </c>
      <c r="L6834" t="s">
        <v>50</v>
      </c>
      <c r="M6834" t="s">
        <v>39</v>
      </c>
      <c r="N6834" s="40"/>
      <c r="O6834" s="40"/>
      <c r="P6834" s="40"/>
      <c r="Q6834" s="40"/>
      <c r="R6834" s="39"/>
      <c r="S6834" s="39"/>
      <c r="T6834" s="39"/>
      <c r="U6834" s="40"/>
      <c r="V6834" s="39"/>
      <c r="W6834" s="69"/>
      <c r="Y6834" t="s">
        <v>40</v>
      </c>
      <c r="AA6834">
        <v>3821</v>
      </c>
      <c r="AB6834" s="46" t="b">
        <v>0</v>
      </c>
      <c r="AD6834" s="8"/>
    </row>
    <row r="6835" ht="14.25" customHeight="1">
      <c r="A6835" s="38">
        <v>966</v>
      </c>
      <c r="B6835" s="46" t="s">
        <v>1353</v>
      </c>
      <c r="C6835" s="46" t="s">
        <v>1219</v>
      </c>
      <c r="D6835" s="46" t="s">
        <v>7089</v>
      </c>
      <c r="E6835" s="46" t="s">
        <v>7090</v>
      </c>
      <c r="F6835" s="41" t="s">
        <v>434</v>
      </c>
      <c r="G6835" s="5" t="s">
        <v>593</v>
      </c>
      <c r="H6835" s="65">
        <v>0.075</v>
      </c>
      <c r="I6835" t="s">
        <v>1356</v>
      </c>
      <c r="K6835" s="46" t="s">
        <v>43</v>
      </c>
      <c r="L6835" s="46" t="s">
        <v>1358</v>
      </c>
      <c r="M6835" t="s">
        <v>39</v>
      </c>
      <c r="N6835" s="40">
        <f>U6835*V6835</f>
        <v>1.25797247319925</v>
      </c>
      <c r="O6835" s="56">
        <v>32.042</v>
      </c>
      <c r="P6835" s="56">
        <v>0.791</v>
      </c>
      <c r="Q6835" s="56">
        <v>1.12</v>
      </c>
      <c r="R6835" s="39">
        <f>O6835/P6835</f>
        <v>40.5082174462705</v>
      </c>
      <c r="S6835" s="39">
        <f>N6835/Q6835</f>
        <v>1.12318970821361</v>
      </c>
      <c r="T6835" s="39">
        <f>R6835+S6835</f>
        <v>41.6314071544842</v>
      </c>
      <c r="U6835" s="40">
        <v>404.5396</v>
      </c>
      <c r="V6835" s="39">
        <v>0.00310963988</v>
      </c>
      <c r="W6835" s="69">
        <f>round(((1000*V6835)/T6835),3)</f>
        <v>0.075</v>
      </c>
      <c r="Y6835" t="s">
        <v>40</v>
      </c>
      <c r="AA6835">
        <v>48085</v>
      </c>
      <c r="AB6835" t="b">
        <v>1</v>
      </c>
      <c r="AD6835" s="8"/>
    </row>
    <row r="6836" ht="14.25" customHeight="1">
      <c r="A6836" s="38">
        <v>1209</v>
      </c>
      <c r="B6836" s="46" t="s">
        <v>7091</v>
      </c>
      <c r="C6836" s="46" t="s">
        <v>577</v>
      </c>
      <c r="D6836" s="11" t="s">
        <v>7089</v>
      </c>
      <c r="E6836" s="11" t="s">
        <v>7090</v>
      </c>
      <c r="F6836" s="7" t="s">
        <v>2407</v>
      </c>
      <c r="G6836" s="7" t="s">
        <v>2408</v>
      </c>
      <c r="H6836">
        <v>0.12751979529555</v>
      </c>
      <c r="I6836" s="46" t="s">
        <v>37</v>
      </c>
      <c r="K6836" s="46"/>
      <c r="L6836" t="s">
        <v>7092</v>
      </c>
      <c r="M6836" t="s">
        <v>39</v>
      </c>
      <c r="N6836" s="40"/>
      <c r="O6836" s="40"/>
      <c r="P6836" s="40"/>
      <c r="Q6836" s="40"/>
      <c r="R6836" s="39"/>
      <c r="S6836" s="39"/>
      <c r="T6836" s="39"/>
      <c r="U6836" s="40"/>
      <c r="V6836" s="39"/>
      <c r="W6836" s="69"/>
      <c r="Y6836" t="s">
        <v>40</v>
      </c>
      <c r="AA6836">
        <v>48085</v>
      </c>
      <c r="AB6836" s="46" t="b">
        <f>if((W6836=""),false,true)</f>
        <v>0</v>
      </c>
      <c r="AD6836" s="8"/>
    </row>
    <row r="6837" ht="14.25" customHeight="1">
      <c r="A6837" s="38">
        <v>1209</v>
      </c>
      <c r="B6837" s="46" t="s">
        <v>7091</v>
      </c>
      <c r="C6837" s="46" t="s">
        <v>577</v>
      </c>
      <c r="D6837" s="11" t="s">
        <v>7089</v>
      </c>
      <c r="E6837" s="11" t="s">
        <v>7090</v>
      </c>
      <c r="F6837" s="11" t="s">
        <v>588</v>
      </c>
      <c r="G6837" s="7" t="s">
        <v>589</v>
      </c>
      <c r="H6837">
        <v>0.004825977068942</v>
      </c>
      <c r="I6837" s="46" t="s">
        <v>37</v>
      </c>
      <c r="K6837" s="46"/>
      <c r="L6837" t="s">
        <v>7092</v>
      </c>
      <c r="M6837" t="s">
        <v>39</v>
      </c>
      <c r="N6837" s="40"/>
      <c r="O6837" s="40"/>
      <c r="P6837" s="40"/>
      <c r="Q6837" s="40"/>
      <c r="R6837" s="39"/>
      <c r="S6837" s="39"/>
      <c r="T6837" s="39"/>
      <c r="U6837" s="40"/>
      <c r="V6837" s="39"/>
      <c r="W6837" s="69"/>
      <c r="Y6837" t="s">
        <v>40</v>
      </c>
      <c r="AA6837">
        <v>48085</v>
      </c>
      <c r="AB6837" s="46" t="b">
        <f>if((W6837=""),false,true)</f>
        <v>0</v>
      </c>
      <c r="AD6837" s="8"/>
    </row>
    <row r="6838" ht="14.25" customHeight="1">
      <c r="A6838" s="38">
        <v>1209</v>
      </c>
      <c r="B6838" s="46" t="s">
        <v>7091</v>
      </c>
      <c r="C6838" s="46" t="s">
        <v>577</v>
      </c>
      <c r="D6838" s="11" t="s">
        <v>7089</v>
      </c>
      <c r="E6838" s="11" t="s">
        <v>7090</v>
      </c>
      <c r="F6838" s="11" t="s">
        <v>591</v>
      </c>
      <c r="G6838" s="7" t="s">
        <v>592</v>
      </c>
      <c r="H6838">
        <v>0.067298354522134</v>
      </c>
      <c r="I6838" s="46" t="s">
        <v>37</v>
      </c>
      <c r="K6838" s="46"/>
      <c r="L6838" t="s">
        <v>7092</v>
      </c>
      <c r="M6838" t="s">
        <v>39</v>
      </c>
      <c r="N6838" s="40"/>
      <c r="O6838" s="40"/>
      <c r="P6838" s="40"/>
      <c r="Q6838" s="40"/>
      <c r="R6838" s="39"/>
      <c r="S6838" s="39"/>
      <c r="T6838" s="39"/>
      <c r="U6838" s="40"/>
      <c r="V6838" s="39"/>
      <c r="W6838" s="69"/>
      <c r="Y6838" t="s">
        <v>40</v>
      </c>
      <c r="AA6838">
        <v>48085</v>
      </c>
      <c r="AB6838" s="46" t="b">
        <f>if((W6838=""),false,true)</f>
        <v>0</v>
      </c>
      <c r="AD6838" s="8"/>
    </row>
    <row r="6839" ht="14.25" customHeight="1">
      <c r="A6839" s="38">
        <v>1209</v>
      </c>
      <c r="B6839" s="46" t="s">
        <v>7091</v>
      </c>
      <c r="C6839" s="46" t="s">
        <v>577</v>
      </c>
      <c r="D6839" s="11" t="s">
        <v>7089</v>
      </c>
      <c r="E6839" s="11" t="s">
        <v>7090</v>
      </c>
      <c r="F6839" s="11" t="s">
        <v>6878</v>
      </c>
      <c r="G6839" s="7" t="s">
        <v>7041</v>
      </c>
      <c r="H6839">
        <v>0.039691854744698</v>
      </c>
      <c r="I6839" s="46" t="s">
        <v>37</v>
      </c>
      <c r="K6839" s="46"/>
      <c r="L6839" t="s">
        <v>7092</v>
      </c>
      <c r="M6839" t="s">
        <v>39</v>
      </c>
      <c r="N6839" s="40"/>
      <c r="O6839" s="40"/>
      <c r="P6839" s="40"/>
      <c r="Q6839" s="40"/>
      <c r="R6839" s="39"/>
      <c r="S6839" s="39"/>
      <c r="T6839" s="39"/>
      <c r="U6839" s="40"/>
      <c r="V6839" s="39"/>
      <c r="W6839" s="69"/>
      <c r="Y6839" t="s">
        <v>40</v>
      </c>
      <c r="AA6839">
        <v>48085</v>
      </c>
      <c r="AB6839" s="46" t="b">
        <f>if((W6839=""),false,true)</f>
        <v>0</v>
      </c>
      <c r="AD6839" s="8"/>
    </row>
    <row r="6840" ht="14.25" customHeight="1">
      <c r="A6840" s="38">
        <v>1209</v>
      </c>
      <c r="B6840" s="46" t="s">
        <v>7091</v>
      </c>
      <c r="C6840" s="46" t="s">
        <v>577</v>
      </c>
      <c r="D6840" s="11" t="s">
        <v>7089</v>
      </c>
      <c r="E6840" s="11" t="s">
        <v>7090</v>
      </c>
      <c r="F6840" s="11" t="s">
        <v>4861</v>
      </c>
      <c r="G6840" s="7" t="s">
        <v>4862</v>
      </c>
      <c r="H6840">
        <v>0.044367293923213</v>
      </c>
      <c r="I6840" s="46" t="s">
        <v>37</v>
      </c>
      <c r="K6840" s="46"/>
      <c r="L6840" t="s">
        <v>7092</v>
      </c>
      <c r="M6840" t="s">
        <v>39</v>
      </c>
      <c r="N6840" s="40"/>
      <c r="O6840" s="40"/>
      <c r="P6840" s="40"/>
      <c r="Q6840" s="40"/>
      <c r="R6840" s="39"/>
      <c r="S6840" s="39"/>
      <c r="T6840" s="39"/>
      <c r="U6840" s="40"/>
      <c r="V6840" s="39"/>
      <c r="W6840" s="69"/>
      <c r="Y6840" t="s">
        <v>40</v>
      </c>
      <c r="AA6840">
        <v>48085</v>
      </c>
      <c r="AB6840" s="46" t="b">
        <f>if((W6840=""),false,true)</f>
        <v>0</v>
      </c>
      <c r="AD6840" s="8"/>
    </row>
    <row r="6841" ht="14.25" customHeight="1">
      <c r="A6841" s="38">
        <v>1209</v>
      </c>
      <c r="B6841" s="46" t="s">
        <v>7091</v>
      </c>
      <c r="C6841" s="46" t="s">
        <v>577</v>
      </c>
      <c r="D6841" s="11" t="s">
        <v>7089</v>
      </c>
      <c r="E6841" s="11" t="s">
        <v>7090</v>
      </c>
      <c r="F6841" s="11" t="s">
        <v>992</v>
      </c>
      <c r="G6841" s="7" t="s">
        <v>993</v>
      </c>
      <c r="H6841">
        <v>0.056434473349824</v>
      </c>
      <c r="I6841" s="46" t="s">
        <v>37</v>
      </c>
      <c r="K6841" s="46"/>
      <c r="L6841" t="s">
        <v>7092</v>
      </c>
      <c r="M6841" t="s">
        <v>39</v>
      </c>
      <c r="N6841" s="40"/>
      <c r="O6841" s="40"/>
      <c r="P6841" s="40"/>
      <c r="Q6841" s="40"/>
      <c r="R6841" s="39"/>
      <c r="S6841" s="39"/>
      <c r="T6841" s="39"/>
      <c r="U6841" s="40"/>
      <c r="V6841" s="39"/>
      <c r="W6841" s="69"/>
      <c r="Y6841" t="s">
        <v>40</v>
      </c>
      <c r="AA6841">
        <v>48085</v>
      </c>
      <c r="AB6841" s="46" t="b">
        <f>if((W6841=""),false,true)</f>
        <v>0</v>
      </c>
      <c r="AD6841" s="8"/>
    </row>
    <row r="6842" ht="14.25" customHeight="1">
      <c r="A6842" s="38">
        <v>1209</v>
      </c>
      <c r="B6842" s="46" t="s">
        <v>7091</v>
      </c>
      <c r="C6842" s="46" t="s">
        <v>577</v>
      </c>
      <c r="D6842" s="11" t="s">
        <v>7089</v>
      </c>
      <c r="E6842" s="11" t="s">
        <v>7090</v>
      </c>
      <c r="F6842" s="11" t="s">
        <v>2007</v>
      </c>
      <c r="G6842" s="7" t="s">
        <v>2008</v>
      </c>
      <c r="H6842">
        <v>0.052619808995479</v>
      </c>
      <c r="I6842" s="46" t="s">
        <v>37</v>
      </c>
      <c r="K6842" s="46"/>
      <c r="L6842" t="s">
        <v>7092</v>
      </c>
      <c r="M6842" t="s">
        <v>39</v>
      </c>
      <c r="N6842" s="40"/>
      <c r="O6842" s="40"/>
      <c r="P6842" s="40"/>
      <c r="Q6842" s="40"/>
      <c r="R6842" s="39"/>
      <c r="S6842" s="39"/>
      <c r="T6842" s="39"/>
      <c r="U6842" s="40"/>
      <c r="V6842" s="39"/>
      <c r="W6842" s="69"/>
      <c r="Y6842" t="s">
        <v>40</v>
      </c>
      <c r="AA6842">
        <v>48085</v>
      </c>
      <c r="AB6842" s="46" t="b">
        <f>if((W6842=""),false,true)</f>
        <v>0</v>
      </c>
      <c r="AD6842" s="8"/>
    </row>
    <row r="6843" ht="14.25" customHeight="1">
      <c r="A6843" s="38">
        <v>1209</v>
      </c>
      <c r="B6843" s="46" t="s">
        <v>7091</v>
      </c>
      <c r="C6843" s="46" t="s">
        <v>577</v>
      </c>
      <c r="D6843" s="11" t="s">
        <v>7089</v>
      </c>
      <c r="E6843" s="11" t="s">
        <v>7090</v>
      </c>
      <c r="F6843" s="11" t="s">
        <v>7093</v>
      </c>
      <c r="G6843" s="7" t="s">
        <v>7094</v>
      </c>
      <c r="H6843">
        <v>0.042606075461752</v>
      </c>
      <c r="I6843" s="46" t="s">
        <v>37</v>
      </c>
      <c r="K6843" s="46"/>
      <c r="L6843" t="s">
        <v>7092</v>
      </c>
      <c r="M6843" t="s">
        <v>39</v>
      </c>
      <c r="N6843" s="40"/>
      <c r="O6843" s="40"/>
      <c r="P6843" s="40"/>
      <c r="Q6843" s="40"/>
      <c r="R6843" s="39"/>
      <c r="S6843" s="39"/>
      <c r="T6843" s="39"/>
      <c r="U6843" s="40"/>
      <c r="V6843" s="39"/>
      <c r="W6843" s="69"/>
      <c r="Y6843" t="s">
        <v>40</v>
      </c>
      <c r="AA6843">
        <v>48085</v>
      </c>
      <c r="AB6843" s="46" t="b">
        <f>if((W6843=""),false,true)</f>
        <v>0</v>
      </c>
      <c r="AD6843" s="8"/>
    </row>
    <row r="6844" ht="14.25" customHeight="1">
      <c r="A6844" s="38">
        <v>1209</v>
      </c>
      <c r="B6844" s="46" t="s">
        <v>7091</v>
      </c>
      <c r="C6844" s="46" t="s">
        <v>577</v>
      </c>
      <c r="D6844" s="11" t="s">
        <v>7089</v>
      </c>
      <c r="E6844" s="11" t="s">
        <v>7090</v>
      </c>
      <c r="F6844" s="11" t="s">
        <v>7095</v>
      </c>
      <c r="G6844" s="7" t="s">
        <v>7096</v>
      </c>
      <c r="H6844">
        <v>0.033250887144234</v>
      </c>
      <c r="I6844" s="46" t="s">
        <v>37</v>
      </c>
      <c r="K6844" s="46"/>
      <c r="L6844" t="s">
        <v>7092</v>
      </c>
      <c r="M6844" t="s">
        <v>39</v>
      </c>
      <c r="N6844" s="40"/>
      <c r="O6844" s="40"/>
      <c r="P6844" s="40"/>
      <c r="Q6844" s="40"/>
      <c r="R6844" s="39"/>
      <c r="S6844" s="39"/>
      <c r="T6844" s="39"/>
      <c r="U6844" s="40"/>
      <c r="V6844" s="39"/>
      <c r="W6844" s="69"/>
      <c r="Y6844" t="s">
        <v>40</v>
      </c>
      <c r="AA6844">
        <v>48085</v>
      </c>
      <c r="AB6844" s="46" t="b">
        <f>if((W6844=""),false,true)</f>
        <v>0</v>
      </c>
      <c r="AD6844" s="8"/>
    </row>
    <row r="6845" ht="14.25" customHeight="1">
      <c r="A6845" s="38">
        <v>1283</v>
      </c>
      <c r="B6845" s="46" t="s">
        <v>31</v>
      </c>
      <c r="C6845" s="46" t="s">
        <v>32</v>
      </c>
      <c r="D6845" s="46" t="s">
        <v>7089</v>
      </c>
      <c r="E6845" s="46" t="s">
        <v>7090</v>
      </c>
      <c r="F6845" t="s">
        <v>35</v>
      </c>
      <c r="G6845" s="46" t="s">
        <v>36</v>
      </c>
      <c r="H6845">
        <v>0.0048977882</v>
      </c>
      <c r="I6845" t="s">
        <v>37</v>
      </c>
      <c r="L6845" t="s">
        <v>38</v>
      </c>
      <c r="M6845" t="s">
        <v>39</v>
      </c>
      <c r="N6845" s="40"/>
      <c r="O6845" s="40"/>
      <c r="P6845" s="40"/>
      <c r="Q6845" s="40"/>
      <c r="R6845" s="39"/>
      <c r="S6845" s="39"/>
      <c r="T6845" s="39"/>
      <c r="U6845" s="40"/>
      <c r="V6845" s="39"/>
      <c r="W6845" s="69"/>
      <c r="Y6845" t="s">
        <v>40</v>
      </c>
      <c r="AA6845">
        <v>48085</v>
      </c>
      <c r="AB6845" s="46" t="b">
        <f>if((W6845=""),false,true)</f>
        <v>0</v>
      </c>
      <c r="AD6845" s="8"/>
    </row>
    <row r="6846" ht="14.25" customHeight="1">
      <c r="A6846" s="38">
        <v>1287</v>
      </c>
      <c r="B6846" s="46" t="s">
        <v>53</v>
      </c>
      <c r="C6846" s="46" t="s">
        <v>45</v>
      </c>
      <c r="D6846" s="46" t="s">
        <v>7089</v>
      </c>
      <c r="E6846" s="46" t="s">
        <v>7097</v>
      </c>
      <c r="F6846" t="s">
        <v>48</v>
      </c>
      <c r="G6846" s="46" t="s">
        <v>49</v>
      </c>
      <c r="H6846">
        <v>0.000000977237</v>
      </c>
      <c r="I6846" t="s">
        <v>37</v>
      </c>
      <c r="L6846" t="s">
        <v>50</v>
      </c>
      <c r="M6846" t="s">
        <v>39</v>
      </c>
      <c r="N6846" s="40"/>
      <c r="O6846" s="40"/>
      <c r="P6846" s="40"/>
      <c r="Q6846" s="40"/>
      <c r="R6846" s="39"/>
      <c r="S6846" s="39"/>
      <c r="T6846" s="39"/>
      <c r="U6846" s="40"/>
      <c r="V6846" s="39"/>
      <c r="W6846" s="69"/>
      <c r="Y6846" t="s">
        <v>40</v>
      </c>
      <c r="AA6846">
        <v>3825</v>
      </c>
      <c r="AB6846" s="46" t="b">
        <v>0</v>
      </c>
      <c r="AD6846" s="8"/>
    </row>
    <row r="6847" ht="14.25" customHeight="1">
      <c r="A6847" s="38">
        <v>1308</v>
      </c>
      <c r="B6847" s="46" t="s">
        <v>41</v>
      </c>
      <c r="C6847" s="46" t="s">
        <v>42</v>
      </c>
      <c r="D6847" s="46" t="s">
        <v>7089</v>
      </c>
      <c r="E6847" s="46" t="s">
        <v>7098</v>
      </c>
      <c r="F6847" t="s">
        <v>35</v>
      </c>
      <c r="G6847" s="12" t="s">
        <v>36</v>
      </c>
      <c r="H6847">
        <v>0.010839269140212</v>
      </c>
      <c r="I6847" t="s">
        <v>37</v>
      </c>
      <c r="K6847" s="47" t="s">
        <v>43</v>
      </c>
      <c r="L6847" s="47" t="str">
        <f>((I6847&amp;A6847)&amp;"-")&amp;B6847</f>
        <v>REF1308-Abraham M.H. and Acree Jr. W.E. The solubility of liquid and solid compounds in dry octan-1-ol. Chemosphere (2013)</v>
      </c>
      <c r="M6847" t="s">
        <v>39</v>
      </c>
      <c r="N6847" s="71"/>
      <c r="O6847" s="71"/>
      <c r="P6847" s="71"/>
      <c r="Q6847" s="71"/>
      <c r="R6847" s="29"/>
      <c r="S6847" s="29"/>
      <c r="T6847" s="29"/>
      <c r="U6847" s="71"/>
      <c r="V6847" s="29"/>
      <c r="W6847" s="60"/>
      <c r="Y6847" t="s">
        <v>40</v>
      </c>
      <c r="AA6847">
        <v>48085</v>
      </c>
      <c r="AB6847" t="b">
        <f>if((W6847=""),false,true)</f>
        <v>0</v>
      </c>
      <c r="AD6847" s="37"/>
    </row>
    <row r="6848" ht="14.25" customHeight="1">
      <c r="A6848" s="76">
        <v>983</v>
      </c>
      <c r="B6848" s="44" t="s">
        <v>4923</v>
      </c>
      <c r="C6848" s="46" t="s">
        <v>1219</v>
      </c>
      <c r="D6848" s="46" t="s">
        <v>7099</v>
      </c>
      <c r="E6848" s="46" t="s">
        <v>7100</v>
      </c>
      <c r="F6848" s="41" t="s">
        <v>689</v>
      </c>
      <c r="G6848" s="41" t="s">
        <v>762</v>
      </c>
      <c r="H6848" s="15">
        <f>W6848</f>
        <v>0.00018</v>
      </c>
      <c r="I6848" t="s">
        <v>37</v>
      </c>
      <c r="K6848" s="47" t="s">
        <v>4926</v>
      </c>
      <c r="L6848" s="47" t="str">
        <f>((I6848&amp;A6848)&amp;"-")&amp;B6848</f>
        <v>REF983-Craft; N.E. and Scares; J.H. Jr.; Relative solubility, stability, and absorptivity of lutein and B-carotene in organic solvents. Journal of agricultural and Food Chemistry. 1992. 40: 431-434.</v>
      </c>
      <c r="M6848" t="s">
        <v>39</v>
      </c>
      <c r="N6848" s="71">
        <f>100/1000</f>
        <v>0.1</v>
      </c>
      <c r="O6848" s="71"/>
      <c r="P6848" s="71"/>
      <c r="Q6848" s="71"/>
      <c r="R6848" s="29"/>
      <c r="S6848" s="29"/>
      <c r="T6848" s="29">
        <v>1000</v>
      </c>
      <c r="U6848" s="71">
        <v>568.8714</v>
      </c>
      <c r="V6848" s="29">
        <f>N6848/U6848</f>
        <v>0.000175786654066</v>
      </c>
      <c r="W6848" s="60">
        <f>round((V6848/(T6848/1000)),5)</f>
        <v>0.00018</v>
      </c>
      <c r="Y6848" t="s">
        <v>40</v>
      </c>
      <c r="AA6848">
        <v>4444655</v>
      </c>
      <c r="AB6848" t="b">
        <v>1</v>
      </c>
      <c r="AD6848" s="37"/>
    </row>
    <row r="6849" ht="14.25" customHeight="1">
      <c r="A6849" s="38">
        <v>966</v>
      </c>
      <c r="B6849" s="46" t="s">
        <v>1353</v>
      </c>
      <c r="C6849" s="46" t="s">
        <v>1219</v>
      </c>
      <c r="D6849" s="46" t="s">
        <v>7101</v>
      </c>
      <c r="E6849" s="46" t="s">
        <v>7102</v>
      </c>
      <c r="F6849" s="41" t="s">
        <v>434</v>
      </c>
      <c r="G6849" s="5" t="s">
        <v>593</v>
      </c>
      <c r="H6849" s="65">
        <v>0.013</v>
      </c>
      <c r="I6849" t="s">
        <v>1356</v>
      </c>
      <c r="K6849" s="46" t="s">
        <v>43</v>
      </c>
      <c r="L6849" s="46" t="s">
        <v>1358</v>
      </c>
      <c r="M6849" t="s">
        <v>39</v>
      </c>
      <c r="N6849" s="40">
        <f>U6849*V6849</f>
        <v>0.154651113730415</v>
      </c>
      <c r="O6849" s="56">
        <v>32.042</v>
      </c>
      <c r="P6849" s="56">
        <v>0.791</v>
      </c>
      <c r="Q6849" s="56">
        <v>1.654</v>
      </c>
      <c r="R6849" s="39">
        <f>O6849/P6849</f>
        <v>40.5082174462705</v>
      </c>
      <c r="S6849" s="39">
        <f>N6849/Q6849</f>
        <v>0.093501277950674</v>
      </c>
      <c r="T6849" s="39">
        <f>R6849+S6849</f>
        <v>40.6017187242212</v>
      </c>
      <c r="U6849" s="40">
        <v>286.2363</v>
      </c>
      <c r="V6849" s="39">
        <v>0.000540291758</v>
      </c>
      <c r="W6849" s="69">
        <f>round(((1000*V6849)/T6849),3)</f>
        <v>0.013</v>
      </c>
      <c r="Y6849" t="s">
        <v>40</v>
      </c>
      <c r="AA6849">
        <v>4444102</v>
      </c>
      <c r="AB6849" t="b">
        <v>1</v>
      </c>
      <c r="AD6849" s="8"/>
    </row>
    <row r="6850" ht="14.25" customHeight="1">
      <c r="A6850" s="38">
        <v>1133</v>
      </c>
      <c r="B6850" s="46" t="s">
        <v>7103</v>
      </c>
      <c r="C6850" s="46" t="s">
        <v>1115</v>
      </c>
      <c r="D6850" s="11" t="s">
        <v>7101</v>
      </c>
      <c r="E6850" s="11" t="s">
        <v>7102</v>
      </c>
      <c r="F6850" s="7" t="s">
        <v>485</v>
      </c>
      <c r="G6850" s="7" t="s">
        <v>665</v>
      </c>
      <c r="H6850">
        <v>0.019422570522807</v>
      </c>
      <c r="I6850" t="s">
        <v>37</v>
      </c>
      <c r="K6850" s="47"/>
      <c r="L6850" s="47" t="s">
        <v>7104</v>
      </c>
      <c r="M6850" t="s">
        <v>39</v>
      </c>
      <c r="N6850" s="71"/>
      <c r="O6850" s="71"/>
      <c r="P6850" s="71"/>
      <c r="Q6850" s="71"/>
      <c r="R6850" s="29"/>
      <c r="S6850" s="29"/>
      <c r="T6850" s="29"/>
      <c r="U6850" s="71"/>
      <c r="V6850" s="29"/>
      <c r="W6850" s="60"/>
      <c r="Y6850" t="s">
        <v>40</v>
      </c>
      <c r="AA6850">
        <v>4444102</v>
      </c>
      <c r="AB6850" t="b">
        <f>if((W6850=""),false,true)</f>
        <v>0</v>
      </c>
      <c r="AD6850" s="37"/>
    </row>
    <row r="6851" ht="14.25" customHeight="1">
      <c r="A6851" s="38">
        <v>1133</v>
      </c>
      <c r="B6851" s="46" t="s">
        <v>7103</v>
      </c>
      <c r="C6851" s="46" t="s">
        <v>1115</v>
      </c>
      <c r="D6851" s="11" t="s">
        <v>7101</v>
      </c>
      <c r="E6851" s="11" t="s">
        <v>7102</v>
      </c>
      <c r="F6851" s="7" t="s">
        <v>580</v>
      </c>
      <c r="G6851" s="7" t="s">
        <v>581</v>
      </c>
      <c r="H6851">
        <v>0.032329400240369</v>
      </c>
      <c r="I6851" t="s">
        <v>37</v>
      </c>
      <c r="K6851" s="47"/>
      <c r="L6851" s="47" t="s">
        <v>7104</v>
      </c>
      <c r="M6851" t="s">
        <v>39</v>
      </c>
      <c r="N6851" s="71"/>
      <c r="O6851" s="71"/>
      <c r="P6851" s="71"/>
      <c r="Q6851" s="71"/>
      <c r="R6851" s="29"/>
      <c r="S6851" s="29"/>
      <c r="T6851" s="29"/>
      <c r="U6851" s="71"/>
      <c r="V6851" s="29"/>
      <c r="W6851" s="60"/>
      <c r="Y6851" t="s">
        <v>40</v>
      </c>
      <c r="AA6851">
        <v>4444102</v>
      </c>
      <c r="AB6851" t="b">
        <f>if((W6851=""),false,true)</f>
        <v>0</v>
      </c>
      <c r="AD6851" s="37"/>
    </row>
    <row r="6852" ht="14.25" customHeight="1">
      <c r="A6852" s="38">
        <v>1133</v>
      </c>
      <c r="B6852" s="46" t="s">
        <v>7103</v>
      </c>
      <c r="C6852" s="46" t="s">
        <v>1115</v>
      </c>
      <c r="D6852" s="11" t="s">
        <v>7101</v>
      </c>
      <c r="E6852" s="11" t="s">
        <v>7102</v>
      </c>
      <c r="F6852" s="7" t="s">
        <v>584</v>
      </c>
      <c r="G6852" s="7" t="s">
        <v>988</v>
      </c>
      <c r="H6852">
        <v>0.025488059945878</v>
      </c>
      <c r="I6852" t="s">
        <v>37</v>
      </c>
      <c r="K6852" s="47"/>
      <c r="L6852" s="47" t="s">
        <v>7104</v>
      </c>
      <c r="M6852" t="s">
        <v>39</v>
      </c>
      <c r="N6852" s="71"/>
      <c r="O6852" s="71"/>
      <c r="P6852" s="71"/>
      <c r="Q6852" s="71"/>
      <c r="R6852" s="29"/>
      <c r="S6852" s="29"/>
      <c r="T6852" s="29"/>
      <c r="U6852" s="71"/>
      <c r="V6852" s="29"/>
      <c r="W6852" s="60"/>
      <c r="Y6852" t="s">
        <v>40</v>
      </c>
      <c r="AA6852">
        <v>4444102</v>
      </c>
      <c r="AB6852" t="b">
        <f>if((W6852=""),false,true)</f>
        <v>0</v>
      </c>
      <c r="AD6852" s="37"/>
    </row>
    <row r="6853" ht="14.25" customHeight="1">
      <c r="A6853" s="38">
        <v>1133</v>
      </c>
      <c r="B6853" s="46" t="s">
        <v>7103</v>
      </c>
      <c r="C6853" s="46" t="s">
        <v>1115</v>
      </c>
      <c r="D6853" s="11" t="s">
        <v>7101</v>
      </c>
      <c r="E6853" s="11" t="s">
        <v>7102</v>
      </c>
      <c r="F6853" s="7" t="s">
        <v>586</v>
      </c>
      <c r="G6853" s="7" t="s">
        <v>587</v>
      </c>
      <c r="H6853">
        <v>0.020733881611046</v>
      </c>
      <c r="I6853" t="s">
        <v>37</v>
      </c>
      <c r="K6853" s="47"/>
      <c r="L6853" s="47" t="s">
        <v>7104</v>
      </c>
      <c r="M6853" t="s">
        <v>39</v>
      </c>
      <c r="N6853" s="71"/>
      <c r="O6853" s="71"/>
      <c r="P6853" s="71"/>
      <c r="Q6853" s="71"/>
      <c r="R6853" s="29"/>
      <c r="S6853" s="29"/>
      <c r="T6853" s="29"/>
      <c r="U6853" s="71"/>
      <c r="V6853" s="29"/>
      <c r="W6853" s="60"/>
      <c r="Y6853" t="s">
        <v>40</v>
      </c>
      <c r="AA6853">
        <v>4444102</v>
      </c>
      <c r="AB6853" t="b">
        <f>if((W6853=""),false,true)</f>
        <v>0</v>
      </c>
      <c r="AD6853" s="37"/>
    </row>
    <row r="6854" ht="14.25" customHeight="1">
      <c r="A6854" s="38">
        <v>1133</v>
      </c>
      <c r="B6854" s="46" t="s">
        <v>7103</v>
      </c>
      <c r="C6854" s="46" t="s">
        <v>1115</v>
      </c>
      <c r="D6854" s="11" t="s">
        <v>7101</v>
      </c>
      <c r="E6854" s="11" t="s">
        <v>7102</v>
      </c>
      <c r="F6854" s="7" t="s">
        <v>1281</v>
      </c>
      <c r="G6854" s="7" t="s">
        <v>2411</v>
      </c>
      <c r="H6854">
        <v>0.673669111156</v>
      </c>
      <c r="I6854" t="s">
        <v>37</v>
      </c>
      <c r="K6854" s="47"/>
      <c r="L6854" s="47" t="s">
        <v>7104</v>
      </c>
      <c r="M6854" t="s">
        <v>39</v>
      </c>
      <c r="N6854" s="71"/>
      <c r="O6854" s="71"/>
      <c r="P6854" s="71"/>
      <c r="Q6854" s="71"/>
      <c r="R6854" s="29"/>
      <c r="S6854" s="29"/>
      <c r="T6854" s="29"/>
      <c r="U6854" s="71"/>
      <c r="V6854" s="29"/>
      <c r="W6854" s="60"/>
      <c r="Y6854" t="s">
        <v>40</v>
      </c>
      <c r="AA6854">
        <v>4444102</v>
      </c>
      <c r="AB6854" t="b">
        <f>if((W6854=""),false,true)</f>
        <v>0</v>
      </c>
      <c r="AD6854" s="37"/>
    </row>
    <row r="6855" ht="14.25" customHeight="1">
      <c r="A6855" s="38">
        <v>1133</v>
      </c>
      <c r="B6855" s="46" t="s">
        <v>7103</v>
      </c>
      <c r="C6855" s="46" t="s">
        <v>1115</v>
      </c>
      <c r="D6855" s="11" t="s">
        <v>7101</v>
      </c>
      <c r="E6855" s="11" t="s">
        <v>7102</v>
      </c>
      <c r="F6855" s="7" t="s">
        <v>429</v>
      </c>
      <c r="G6855" s="7" t="s">
        <v>590</v>
      </c>
      <c r="H6855">
        <v>0.031229556271406</v>
      </c>
      <c r="I6855" t="s">
        <v>37</v>
      </c>
      <c r="K6855" s="47"/>
      <c r="L6855" s="47" t="s">
        <v>7104</v>
      </c>
      <c r="M6855" t="s">
        <v>39</v>
      </c>
      <c r="N6855" s="71"/>
      <c r="O6855" s="71"/>
      <c r="P6855" s="71"/>
      <c r="Q6855" s="71"/>
      <c r="R6855" s="29"/>
      <c r="S6855" s="29"/>
      <c r="T6855" s="29"/>
      <c r="U6855" s="71"/>
      <c r="V6855" s="29"/>
      <c r="W6855" s="60"/>
      <c r="Y6855" t="s">
        <v>40</v>
      </c>
      <c r="AA6855">
        <v>4444102</v>
      </c>
      <c r="AB6855" t="b">
        <f>if((W6855=""),false,true)</f>
        <v>0</v>
      </c>
      <c r="AD6855" s="37"/>
    </row>
    <row r="6856" ht="14.25" customHeight="1">
      <c r="A6856" s="38">
        <v>1133</v>
      </c>
      <c r="B6856" s="46" t="s">
        <v>7103</v>
      </c>
      <c r="C6856" s="46" t="s">
        <v>1115</v>
      </c>
      <c r="D6856" s="11" t="s">
        <v>7101</v>
      </c>
      <c r="E6856" s="11" t="s">
        <v>7102</v>
      </c>
      <c r="F6856" s="7" t="s">
        <v>715</v>
      </c>
      <c r="G6856" s="7" t="s">
        <v>716</v>
      </c>
      <c r="H6856">
        <v>0.012083075471937</v>
      </c>
      <c r="I6856" t="s">
        <v>37</v>
      </c>
      <c r="K6856" s="47"/>
      <c r="L6856" s="47" t="s">
        <v>7104</v>
      </c>
      <c r="M6856" t="s">
        <v>39</v>
      </c>
      <c r="N6856" s="71"/>
      <c r="O6856" s="71"/>
      <c r="P6856" s="71"/>
      <c r="Q6856" s="71"/>
      <c r="R6856" s="29"/>
      <c r="S6856" s="29"/>
      <c r="T6856" s="29"/>
      <c r="U6856" s="71"/>
      <c r="V6856" s="29"/>
      <c r="W6856" s="60"/>
      <c r="Y6856" t="s">
        <v>40</v>
      </c>
      <c r="AA6856">
        <v>4444102</v>
      </c>
      <c r="AB6856" t="b">
        <f>if((W6856=""),false,true)</f>
        <v>0</v>
      </c>
      <c r="AD6856" s="37"/>
    </row>
    <row r="6857" ht="14.25" customHeight="1">
      <c r="A6857" s="38">
        <v>1133</v>
      </c>
      <c r="B6857" s="46" t="s">
        <v>7103</v>
      </c>
      <c r="C6857" s="46" t="s">
        <v>1115</v>
      </c>
      <c r="D6857" s="11" t="s">
        <v>7101</v>
      </c>
      <c r="E6857" s="11" t="s">
        <v>7102</v>
      </c>
      <c r="F6857" s="7" t="s">
        <v>434</v>
      </c>
      <c r="G6857" s="7" t="s">
        <v>593</v>
      </c>
      <c r="H6857">
        <v>0.012675587479148</v>
      </c>
      <c r="I6857" t="s">
        <v>37</v>
      </c>
      <c r="K6857" s="47"/>
      <c r="L6857" s="47" t="s">
        <v>7104</v>
      </c>
      <c r="M6857" t="s">
        <v>39</v>
      </c>
      <c r="N6857" s="71"/>
      <c r="O6857" s="71"/>
      <c r="P6857" s="71"/>
      <c r="Q6857" s="71"/>
      <c r="R6857" s="29"/>
      <c r="S6857" s="29"/>
      <c r="T6857" s="29"/>
      <c r="U6857" s="71"/>
      <c r="V6857" s="29"/>
      <c r="W6857" s="60"/>
      <c r="Y6857" t="s">
        <v>40</v>
      </c>
      <c r="AA6857">
        <v>4444102</v>
      </c>
      <c r="AB6857" t="b">
        <f>if((W6857=""),false,true)</f>
        <v>0</v>
      </c>
      <c r="AD6857" s="37"/>
    </row>
    <row r="6858" ht="14.25" customHeight="1">
      <c r="A6858" s="38">
        <v>1287</v>
      </c>
      <c r="B6858" s="46" t="s">
        <v>53</v>
      </c>
      <c r="C6858" s="46" t="s">
        <v>45</v>
      </c>
      <c r="D6858" s="46" t="s">
        <v>7105</v>
      </c>
      <c r="E6858" s="46" t="s">
        <v>7106</v>
      </c>
      <c r="F6858" t="s">
        <v>48</v>
      </c>
      <c r="G6858" s="46" t="s">
        <v>49</v>
      </c>
      <c r="H6858">
        <v>0.052480746025</v>
      </c>
      <c r="I6858" t="s">
        <v>37</v>
      </c>
      <c r="L6858" s="46" t="str">
        <f>((I6858&amp;A6858)&amp;"-")&amp;B6858</f>
        <v>REF1287-Wang 99 - S1</v>
      </c>
      <c r="M6858" t="s">
        <v>39</v>
      </c>
      <c r="N6858" s="40"/>
      <c r="O6858" s="40"/>
      <c r="P6858" s="40"/>
      <c r="Q6858" s="40"/>
      <c r="R6858" s="39"/>
      <c r="S6858" s="39"/>
      <c r="T6858" s="39"/>
      <c r="U6858" s="40"/>
      <c r="V6858" s="39"/>
      <c r="W6858" s="69"/>
      <c r="Y6858" t="s">
        <v>40</v>
      </c>
      <c r="AA6858">
        <v>21106518</v>
      </c>
      <c r="AB6858" s="46" t="b">
        <v>0</v>
      </c>
      <c r="AD6858" s="8"/>
    </row>
    <row r="6859" ht="14.25" customHeight="1">
      <c r="A6859" s="38">
        <v>21</v>
      </c>
      <c r="B6859" s="44" t="s">
        <v>763</v>
      </c>
      <c r="C6859" s="46" t="s">
        <v>1641</v>
      </c>
      <c r="D6859" s="46" t="s">
        <v>7107</v>
      </c>
      <c r="E6859" s="46" t="s">
        <v>7108</v>
      </c>
      <c r="F6859" s="41" t="s">
        <v>434</v>
      </c>
      <c r="G6859" s="41" t="s">
        <v>435</v>
      </c>
      <c r="H6859" s="65">
        <v>8.2</v>
      </c>
      <c r="I6859" t="s">
        <v>431</v>
      </c>
      <c r="K6859" s="46"/>
      <c r="L6859" s="46" t="str">
        <f>((I6859&amp;A6859)&amp;"-")&amp;B6859</f>
        <v>ONSC21-7-</v>
      </c>
      <c r="M6859" t="s">
        <v>1191</v>
      </c>
      <c r="N6859" s="40"/>
      <c r="O6859" s="40"/>
      <c r="P6859" s="40"/>
      <c r="Q6859" s="40"/>
      <c r="R6859" s="39"/>
      <c r="S6859" s="39"/>
      <c r="T6859" s="39"/>
      <c r="U6859" s="40"/>
      <c r="V6859" s="39"/>
      <c r="W6859" s="69"/>
      <c r="Y6859" t="s">
        <v>294</v>
      </c>
      <c r="AA6859">
        <v>21106184</v>
      </c>
      <c r="AB6859" t="b">
        <f>if((W6859=""),false,true)</f>
        <v>0</v>
      </c>
      <c r="AD6859" s="8"/>
    </row>
    <row r="6860" ht="14.25" customHeight="1">
      <c r="A6860" s="38">
        <v>1287</v>
      </c>
      <c r="B6860" s="46" t="s">
        <v>53</v>
      </c>
      <c r="C6860" s="46" t="s">
        <v>45</v>
      </c>
      <c r="D6860" s="46" t="s">
        <v>7109</v>
      </c>
      <c r="E6860" s="46" t="s">
        <v>7110</v>
      </c>
      <c r="F6860" t="s">
        <v>48</v>
      </c>
      <c r="G6860" s="46" t="s">
        <v>49</v>
      </c>
      <c r="H6860">
        <v>0.001698243652</v>
      </c>
      <c r="I6860" t="s">
        <v>37</v>
      </c>
      <c r="L6860" s="46" t="str">
        <f>((I6860&amp;A6860)&amp;"-")&amp;B6860</f>
        <v>REF1287-Wang 99 - S1</v>
      </c>
      <c r="M6860" t="s">
        <v>39</v>
      </c>
      <c r="N6860" s="40"/>
      <c r="O6860" s="40"/>
      <c r="P6860" s="40"/>
      <c r="Q6860" s="40"/>
      <c r="R6860" s="39"/>
      <c r="S6860" s="39"/>
      <c r="T6860" s="39"/>
      <c r="U6860" s="40"/>
      <c r="V6860" s="39"/>
      <c r="W6860" s="69"/>
      <c r="Y6860" t="s">
        <v>40</v>
      </c>
      <c r="AA6860">
        <v>21106013</v>
      </c>
      <c r="AB6860" s="46" t="b">
        <v>0</v>
      </c>
      <c r="AD6860" s="8"/>
    </row>
    <row r="6861" ht="14.25" customHeight="1">
      <c r="A6861" s="38">
        <v>1287</v>
      </c>
      <c r="B6861" s="46" t="s">
        <v>174</v>
      </c>
      <c r="C6861" s="46" t="s">
        <v>45</v>
      </c>
      <c r="D6861" s="46" t="s">
        <v>7111</v>
      </c>
      <c r="E6861" s="46" t="s">
        <v>7112</v>
      </c>
      <c r="F6861" t="s">
        <v>48</v>
      </c>
      <c r="G6861" s="46" t="s">
        <v>49</v>
      </c>
      <c r="H6861">
        <v>0.000301995172</v>
      </c>
      <c r="I6861" t="s">
        <v>37</v>
      </c>
      <c r="L6861" s="46" t="str">
        <f>((I6861&amp;A6861)&amp;"-")&amp;B6861</f>
        <v>REF1287-Wang 99 - S2</v>
      </c>
      <c r="M6861" t="s">
        <v>39</v>
      </c>
      <c r="N6861" s="40"/>
      <c r="O6861" s="40"/>
      <c r="P6861" s="40"/>
      <c r="Q6861" s="40"/>
      <c r="R6861" s="39"/>
      <c r="S6861" s="39"/>
      <c r="T6861" s="39"/>
      <c r="U6861" s="40"/>
      <c r="V6861" s="39"/>
      <c r="W6861" s="69"/>
      <c r="Y6861" t="s">
        <v>294</v>
      </c>
      <c r="AA6861">
        <v>13875230</v>
      </c>
      <c r="AB6861" s="46" t="b">
        <v>0</v>
      </c>
      <c r="AD6861" s="8"/>
    </row>
    <row r="6862" ht="14.25" customHeight="1">
      <c r="A6862" s="38">
        <v>1287</v>
      </c>
      <c r="B6862" s="46" t="s">
        <v>53</v>
      </c>
      <c r="C6862" s="46" t="s">
        <v>45</v>
      </c>
      <c r="D6862" s="46" t="s">
        <v>7113</v>
      </c>
      <c r="E6862" s="46" t="s">
        <v>7114</v>
      </c>
      <c r="F6862" t="s">
        <v>48</v>
      </c>
      <c r="G6862" s="46" t="s">
        <v>49</v>
      </c>
      <c r="H6862">
        <v>0.208929613085</v>
      </c>
      <c r="I6862" t="s">
        <v>37</v>
      </c>
      <c r="L6862" s="46" t="str">
        <f>((I6862&amp;A6862)&amp;"-")&amp;B6862</f>
        <v>REF1287-Wang 99 - S1</v>
      </c>
      <c r="M6862" t="s">
        <v>39</v>
      </c>
      <c r="N6862" s="40"/>
      <c r="O6862" s="40"/>
      <c r="P6862" s="40"/>
      <c r="Q6862" s="40"/>
      <c r="R6862" s="39"/>
      <c r="S6862" s="39"/>
      <c r="T6862" s="39"/>
      <c r="U6862" s="40"/>
      <c r="V6862" s="39"/>
      <c r="W6862" s="69"/>
      <c r="Y6862" t="s">
        <v>294</v>
      </c>
      <c r="AA6862">
        <v>21105871</v>
      </c>
      <c r="AB6862" s="46" t="b">
        <v>0</v>
      </c>
      <c r="AD6862" s="8"/>
    </row>
    <row r="6863" ht="14.25" customHeight="1">
      <c r="A6863" s="38">
        <v>1287</v>
      </c>
      <c r="B6863" s="46" t="s">
        <v>53</v>
      </c>
      <c r="C6863" s="46" t="s">
        <v>45</v>
      </c>
      <c r="D6863" s="46" t="s">
        <v>7115</v>
      </c>
      <c r="E6863" s="46" t="s">
        <v>7116</v>
      </c>
      <c r="F6863" t="s">
        <v>48</v>
      </c>
      <c r="G6863" s="46" t="s">
        <v>49</v>
      </c>
      <c r="H6863">
        <v>0.015848931925</v>
      </c>
      <c r="I6863" t="s">
        <v>37</v>
      </c>
      <c r="L6863" t="s">
        <v>50</v>
      </c>
      <c r="M6863" t="s">
        <v>39</v>
      </c>
      <c r="N6863" s="40"/>
      <c r="O6863" s="40"/>
      <c r="P6863" s="40"/>
      <c r="Q6863" s="40"/>
      <c r="R6863" s="39"/>
      <c r="S6863" s="39"/>
      <c r="T6863" s="39"/>
      <c r="U6863" s="40"/>
      <c r="V6863" s="39"/>
      <c r="W6863" s="69"/>
      <c r="Y6863" t="s">
        <v>40</v>
      </c>
      <c r="AA6863">
        <v>13684</v>
      </c>
      <c r="AB6863" s="46" t="b">
        <v>0</v>
      </c>
      <c r="AD6863" s="8"/>
    </row>
    <row r="6864" ht="14.25" customHeight="1">
      <c r="A6864" s="38">
        <v>1287</v>
      </c>
      <c r="B6864" s="46" t="s">
        <v>44</v>
      </c>
      <c r="C6864" s="46" t="s">
        <v>45</v>
      </c>
      <c r="D6864" s="46" t="s">
        <v>7117</v>
      </c>
      <c r="E6864" s="46" t="s">
        <v>7118</v>
      </c>
      <c r="F6864" t="s">
        <v>48</v>
      </c>
      <c r="G6864" s="46" t="s">
        <v>49</v>
      </c>
      <c r="H6864">
        <v>0.000438530698</v>
      </c>
      <c r="I6864" t="s">
        <v>37</v>
      </c>
      <c r="L6864" t="s">
        <v>50</v>
      </c>
      <c r="M6864" t="s">
        <v>39</v>
      </c>
      <c r="N6864" s="40"/>
      <c r="O6864" s="40"/>
      <c r="P6864" s="40"/>
      <c r="Q6864" s="40"/>
      <c r="R6864" s="39"/>
      <c r="S6864" s="39"/>
      <c r="T6864" s="39"/>
      <c r="U6864" s="40"/>
      <c r="V6864" s="39"/>
      <c r="W6864" s="69"/>
      <c r="Y6864" t="s">
        <v>294</v>
      </c>
      <c r="AA6864">
        <v>3864</v>
      </c>
      <c r="AB6864" s="46" t="b">
        <v>0</v>
      </c>
      <c r="AD6864" s="8"/>
    </row>
    <row r="6865" ht="14.25" customHeight="1">
      <c r="A6865" s="38">
        <v>1287</v>
      </c>
      <c r="B6865" s="46" t="s">
        <v>53</v>
      </c>
      <c r="C6865" s="46" t="s">
        <v>45</v>
      </c>
      <c r="D6865" s="46" t="s">
        <v>7117</v>
      </c>
      <c r="E6865" s="46" t="s">
        <v>7118</v>
      </c>
      <c r="F6865" t="s">
        <v>48</v>
      </c>
      <c r="G6865" s="46" t="s">
        <v>49</v>
      </c>
      <c r="H6865">
        <v>0.000426579519</v>
      </c>
      <c r="I6865" t="s">
        <v>37</v>
      </c>
      <c r="L6865" t="s">
        <v>50</v>
      </c>
      <c r="M6865" t="s">
        <v>39</v>
      </c>
      <c r="N6865" s="40"/>
      <c r="O6865" s="40"/>
      <c r="P6865" s="40"/>
      <c r="Q6865" s="40"/>
      <c r="R6865" s="39"/>
      <c r="S6865" s="39"/>
      <c r="T6865" s="39"/>
      <c r="U6865" s="40"/>
      <c r="V6865" s="39"/>
      <c r="W6865" s="69"/>
      <c r="Y6865" t="s">
        <v>294</v>
      </c>
      <c r="AA6865">
        <v>3864</v>
      </c>
      <c r="AB6865" s="46" t="b">
        <v>0</v>
      </c>
      <c r="AD6865" s="8"/>
    </row>
    <row r="6866" ht="14.25" customHeight="1">
      <c r="A6866" s="38">
        <v>1287</v>
      </c>
      <c r="B6866" s="46" t="s">
        <v>174</v>
      </c>
      <c r="C6866" s="46" t="s">
        <v>45</v>
      </c>
      <c r="D6866" s="46" t="s">
        <v>7117</v>
      </c>
      <c r="E6866" s="46" t="s">
        <v>7118</v>
      </c>
      <c r="F6866" t="s">
        <v>48</v>
      </c>
      <c r="G6866" s="46" t="s">
        <v>49</v>
      </c>
      <c r="H6866">
        <v>0.000436515832</v>
      </c>
      <c r="I6866" t="s">
        <v>37</v>
      </c>
      <c r="L6866" t="s">
        <v>50</v>
      </c>
      <c r="M6866" t="s">
        <v>39</v>
      </c>
      <c r="N6866" s="40"/>
      <c r="O6866" s="40"/>
      <c r="P6866" s="40"/>
      <c r="Q6866" s="40"/>
      <c r="R6866" s="39"/>
      <c r="S6866" s="39"/>
      <c r="T6866" s="39"/>
      <c r="U6866" s="40"/>
      <c r="V6866" s="39"/>
      <c r="W6866" s="69"/>
      <c r="Y6866" t="s">
        <v>294</v>
      </c>
      <c r="AA6866">
        <v>3864</v>
      </c>
      <c r="AB6866" s="46" t="b">
        <v>0</v>
      </c>
      <c r="AD6866" s="8"/>
    </row>
    <row r="6867" ht="14.25" customHeight="1">
      <c r="A6867" s="38">
        <v>39</v>
      </c>
      <c r="B6867" s="44" t="s">
        <v>1684</v>
      </c>
      <c r="C6867" s="46" t="s">
        <v>7119</v>
      </c>
      <c r="D6867" s="46" t="s">
        <v>7120</v>
      </c>
      <c r="E6867" s="46" t="s">
        <v>7121</v>
      </c>
      <c r="F6867" s="41" t="s">
        <v>429</v>
      </c>
      <c r="G6867" s="41" t="s">
        <v>430</v>
      </c>
      <c r="H6867" s="65">
        <v>3.41</v>
      </c>
      <c r="I6867" t="s">
        <v>431</v>
      </c>
      <c r="K6867" s="46"/>
      <c r="L6867" s="46" t="str">
        <f>((I6867&amp;A6867)&amp;"-")&amp;B6867</f>
        <v>ONSC39-1-</v>
      </c>
      <c r="M6867" t="s">
        <v>583</v>
      </c>
      <c r="N6867" s="40"/>
      <c r="O6867" s="40"/>
      <c r="P6867" s="40"/>
      <c r="Q6867" s="40"/>
      <c r="R6867" s="39"/>
      <c r="S6867" s="39"/>
      <c r="T6867" s="39"/>
      <c r="U6867" s="40"/>
      <c r="V6867" s="39"/>
      <c r="W6867" s="69"/>
      <c r="Y6867" t="s">
        <v>40</v>
      </c>
      <c r="AA6867">
        <v>392248</v>
      </c>
      <c r="AB6867" t="b">
        <f>if((W6867=""),false,true)</f>
        <v>0</v>
      </c>
      <c r="AD6867" s="8"/>
    </row>
    <row r="6868" ht="14.25" customHeight="1">
      <c r="A6868" s="38">
        <v>40</v>
      </c>
      <c r="B6868" s="44" t="s">
        <v>1684</v>
      </c>
      <c r="C6868" s="46" t="s">
        <v>7122</v>
      </c>
      <c r="D6868" s="46" t="s">
        <v>7120</v>
      </c>
      <c r="E6868" s="46" t="s">
        <v>7121</v>
      </c>
      <c r="F6868" s="41" t="s">
        <v>434</v>
      </c>
      <c r="G6868" s="41" t="s">
        <v>435</v>
      </c>
      <c r="H6868" s="65">
        <v>3.817</v>
      </c>
      <c r="I6868" t="s">
        <v>431</v>
      </c>
      <c r="K6868" s="46"/>
      <c r="L6868" s="46" t="str">
        <f>((I6868&amp;A6868)&amp;"-")&amp;B6868</f>
        <v>ONSC40-1-</v>
      </c>
      <c r="M6868" t="s">
        <v>583</v>
      </c>
      <c r="N6868" s="40"/>
      <c r="O6868" s="40"/>
      <c r="P6868" s="40"/>
      <c r="Q6868" s="40"/>
      <c r="R6868" s="39"/>
      <c r="S6868" s="39"/>
      <c r="T6868" s="39"/>
      <c r="U6868" s="40"/>
      <c r="V6868" s="39"/>
      <c r="W6868" s="69"/>
      <c r="Y6868" t="s">
        <v>40</v>
      </c>
      <c r="AA6868">
        <v>392248</v>
      </c>
      <c r="AB6868" t="b">
        <f>if((W6868=""),false,true)</f>
        <v>0</v>
      </c>
      <c r="AD6868" s="8"/>
    </row>
    <row r="6869" ht="14.25" customHeight="1">
      <c r="A6869" s="38">
        <v>72</v>
      </c>
      <c r="B6869" s="44" t="s">
        <v>7123</v>
      </c>
      <c r="C6869" s="46" t="s">
        <v>3822</v>
      </c>
      <c r="D6869" s="46" t="s">
        <v>7124</v>
      </c>
      <c r="E6869" s="46" t="s">
        <v>7125</v>
      </c>
      <c r="F6869" s="41" t="s">
        <v>598</v>
      </c>
      <c r="G6869" s="41" t="s">
        <v>599</v>
      </c>
      <c r="H6869" s="65">
        <v>0</v>
      </c>
      <c r="I6869" t="s">
        <v>431</v>
      </c>
      <c r="K6869" s="46" t="s">
        <v>240</v>
      </c>
      <c r="L6869" s="46" t="str">
        <f>((I6869&amp;A6869)&amp;"-")&amp;B6869</f>
        <v>ONSC72-21-</v>
      </c>
      <c r="M6869" t="s">
        <v>583</v>
      </c>
      <c r="N6869" s="40"/>
      <c r="O6869" s="40"/>
      <c r="P6869" s="40"/>
      <c r="Q6869" s="40"/>
      <c r="R6869" s="39"/>
      <c r="S6869" s="39"/>
      <c r="T6869" s="39"/>
      <c r="U6869" s="40"/>
      <c r="V6869" s="39"/>
      <c r="W6869" s="69"/>
      <c r="Y6869" t="s">
        <v>40</v>
      </c>
      <c r="AA6869">
        <v>1253</v>
      </c>
      <c r="AB6869" t="b">
        <f>if((W6869=""),false,true)</f>
        <v>0</v>
      </c>
      <c r="AD6869" s="8"/>
    </row>
    <row r="6870" ht="14.25" customHeight="1">
      <c r="A6870" s="38">
        <v>72</v>
      </c>
      <c r="B6870" s="44" t="s">
        <v>5742</v>
      </c>
      <c r="C6870" s="46" t="s">
        <v>3822</v>
      </c>
      <c r="D6870" s="46" t="s">
        <v>7124</v>
      </c>
      <c r="E6870" s="46" t="s">
        <v>7125</v>
      </c>
      <c r="F6870" s="41" t="s">
        <v>1603</v>
      </c>
      <c r="G6870" s="41" t="s">
        <v>1604</v>
      </c>
      <c r="H6870" s="65">
        <v>0.1</v>
      </c>
      <c r="I6870" t="s">
        <v>431</v>
      </c>
      <c r="K6870" s="46" t="s">
        <v>240</v>
      </c>
      <c r="L6870" s="46" t="str">
        <f>((I6870&amp;A6870)&amp;"-")&amp;B6870</f>
        <v>ONSC72-14-</v>
      </c>
      <c r="M6870" t="s">
        <v>583</v>
      </c>
      <c r="N6870" s="40"/>
      <c r="O6870" s="40"/>
      <c r="P6870" s="40"/>
      <c r="Q6870" s="40"/>
      <c r="R6870" s="39"/>
      <c r="S6870" s="39"/>
      <c r="T6870" s="39"/>
      <c r="U6870" s="40"/>
      <c r="V6870" s="39"/>
      <c r="W6870" s="69"/>
      <c r="Y6870" t="s">
        <v>40</v>
      </c>
      <c r="AA6870">
        <v>1253</v>
      </c>
      <c r="AB6870" t="b">
        <f>if((W6870=""),false,true)</f>
        <v>0</v>
      </c>
      <c r="AD6870" s="8"/>
    </row>
    <row r="6871" ht="14.25" customHeight="1">
      <c r="A6871" s="38">
        <v>72</v>
      </c>
      <c r="B6871" s="46" t="s">
        <v>7126</v>
      </c>
      <c r="C6871" s="46" t="s">
        <v>3822</v>
      </c>
      <c r="D6871" s="46" t="s">
        <v>7124</v>
      </c>
      <c r="E6871" s="46" t="s">
        <v>7127</v>
      </c>
      <c r="F6871" s="41" t="s">
        <v>705</v>
      </c>
      <c r="G6871" s="41" t="s">
        <v>1734</v>
      </c>
      <c r="H6871" s="65">
        <v>0.98</v>
      </c>
      <c r="I6871" t="s">
        <v>431</v>
      </c>
      <c r="K6871" s="46" t="s">
        <v>240</v>
      </c>
      <c r="L6871" s="46" t="s">
        <v>7128</v>
      </c>
      <c r="M6871" t="s">
        <v>583</v>
      </c>
      <c r="N6871" s="40"/>
      <c r="O6871" s="40"/>
      <c r="P6871" s="40"/>
      <c r="Q6871" s="40"/>
      <c r="R6871" s="39"/>
      <c r="S6871" s="39"/>
      <c r="T6871" s="39"/>
      <c r="U6871" s="40"/>
      <c r="V6871" s="39"/>
      <c r="W6871" s="69"/>
      <c r="Y6871" t="s">
        <v>40</v>
      </c>
      <c r="AA6871">
        <v>1253</v>
      </c>
      <c r="AB6871" t="b">
        <f>if((W6871=""),false,true)</f>
        <v>0</v>
      </c>
      <c r="AD6871" s="8"/>
    </row>
    <row r="6872" ht="14.25" customHeight="1">
      <c r="A6872" s="38">
        <v>72</v>
      </c>
      <c r="B6872" s="44" t="s">
        <v>1371</v>
      </c>
      <c r="C6872" s="46" t="s">
        <v>3822</v>
      </c>
      <c r="D6872" s="46" t="s">
        <v>7124</v>
      </c>
      <c r="E6872" s="46" t="s">
        <v>7125</v>
      </c>
      <c r="F6872" s="41" t="s">
        <v>434</v>
      </c>
      <c r="G6872" s="41" t="s">
        <v>435</v>
      </c>
      <c r="H6872" s="65">
        <v>3.62</v>
      </c>
      <c r="I6872" t="s">
        <v>431</v>
      </c>
      <c r="K6872" s="46" t="s">
        <v>240</v>
      </c>
      <c r="L6872" s="46" t="str">
        <f>((I6872&amp;A6872)&amp;"-")&amp;B6872</f>
        <v>ONSC72-12-</v>
      </c>
      <c r="M6872" t="s">
        <v>583</v>
      </c>
      <c r="N6872" s="40"/>
      <c r="O6872" s="40"/>
      <c r="P6872" s="40"/>
      <c r="Q6872" s="40"/>
      <c r="R6872" s="39"/>
      <c r="S6872" s="39"/>
      <c r="T6872" s="39"/>
      <c r="U6872" s="40"/>
      <c r="V6872" s="39"/>
      <c r="W6872" s="69"/>
      <c r="Y6872" t="s">
        <v>40</v>
      </c>
      <c r="AA6872">
        <v>1253</v>
      </c>
      <c r="AB6872" t="b">
        <f>if((W6872=""),false,true)</f>
        <v>0</v>
      </c>
      <c r="AD6872" s="8"/>
    </row>
    <row r="6873" ht="14.25" customHeight="1">
      <c r="A6873" s="13">
        <v>72</v>
      </c>
      <c r="B6873" s="67" t="s">
        <v>7129</v>
      </c>
      <c r="C6873" s="7" t="s">
        <v>3822</v>
      </c>
      <c r="D6873" s="46" t="s">
        <v>7124</v>
      </c>
      <c r="E6873" s="7" t="s">
        <v>7125</v>
      </c>
      <c r="F6873" s="41" t="s">
        <v>731</v>
      </c>
      <c r="G6873" s="41" t="s">
        <v>767</v>
      </c>
      <c r="H6873" s="65">
        <v>0</v>
      </c>
      <c r="I6873" t="s">
        <v>431</v>
      </c>
      <c r="J6873" s="12"/>
      <c r="K6873" s="7" t="s">
        <v>240</v>
      </c>
      <c r="L6873" s="46" t="str">
        <f>((I6873&amp;A6873)&amp;"-")&amp;B6873</f>
        <v>ONSC72-22-</v>
      </c>
      <c r="M6873" s="12" t="s">
        <v>583</v>
      </c>
      <c r="N6873" s="40"/>
      <c r="O6873" s="40"/>
      <c r="P6873" s="40"/>
      <c r="Q6873" s="40"/>
      <c r="R6873" s="39"/>
      <c r="S6873" s="39"/>
      <c r="T6873" s="39"/>
      <c r="U6873" s="40"/>
      <c r="V6873" s="39"/>
      <c r="W6873" s="69"/>
      <c r="Y6873" t="s">
        <v>40</v>
      </c>
      <c r="AA6873">
        <v>1253</v>
      </c>
      <c r="AB6873" t="b">
        <f>if((W6873=""),false,true)</f>
        <v>0</v>
      </c>
      <c r="AD6873" s="8"/>
    </row>
    <row r="6874" ht="14.25" customHeight="1">
      <c r="A6874" s="38">
        <v>965</v>
      </c>
      <c r="B6874" s="46" t="s">
        <v>1737</v>
      </c>
      <c r="C6874" s="46" t="s">
        <v>7130</v>
      </c>
      <c r="D6874" s="46" t="s">
        <v>7124</v>
      </c>
      <c r="E6874" s="46" t="s">
        <v>7127</v>
      </c>
      <c r="F6874" s="41" t="s">
        <v>48</v>
      </c>
      <c r="G6874" s="41" t="s">
        <v>49</v>
      </c>
      <c r="H6874" s="65">
        <v>1.12391084</v>
      </c>
      <c r="I6874" t="s">
        <v>37</v>
      </c>
      <c r="K6874" s="46" t="s">
        <v>43</v>
      </c>
      <c r="L6874" s="46" t="s">
        <v>7131</v>
      </c>
      <c r="M6874" t="s">
        <v>583</v>
      </c>
      <c r="N6874" s="40"/>
      <c r="O6874" s="56"/>
      <c r="P6874" s="56"/>
      <c r="Q6874" s="56"/>
      <c r="R6874" s="39"/>
      <c r="S6874" s="39"/>
      <c r="T6874" s="39"/>
      <c r="U6874" s="40"/>
      <c r="V6874" s="39"/>
      <c r="W6874" s="69"/>
      <c r="Y6874" t="s">
        <v>40</v>
      </c>
      <c r="AA6874">
        <v>1253</v>
      </c>
      <c r="AB6874" t="b">
        <v>0</v>
      </c>
      <c r="AD6874" s="8"/>
    </row>
    <row r="6875" ht="14.25" customHeight="1">
      <c r="A6875" s="38">
        <v>1287</v>
      </c>
      <c r="B6875" s="46" t="s">
        <v>653</v>
      </c>
      <c r="C6875" s="46" t="s">
        <v>45</v>
      </c>
      <c r="D6875" s="46" t="s">
        <v>7132</v>
      </c>
      <c r="E6875" s="46" t="s">
        <v>7133</v>
      </c>
      <c r="F6875" t="s">
        <v>48</v>
      </c>
      <c r="G6875" s="46" t="s">
        <v>49</v>
      </c>
      <c r="H6875">
        <v>0.000020351668</v>
      </c>
      <c r="I6875" t="s">
        <v>37</v>
      </c>
      <c r="L6875" t="s">
        <v>50</v>
      </c>
      <c r="M6875" t="s">
        <v>39</v>
      </c>
      <c r="N6875" s="40"/>
      <c r="O6875" s="40"/>
      <c r="P6875" s="40"/>
      <c r="Q6875" s="40"/>
      <c r="R6875" s="39"/>
      <c r="S6875" s="39"/>
      <c r="T6875" s="39"/>
      <c r="U6875" s="40"/>
      <c r="V6875" s="39"/>
      <c r="W6875" s="69"/>
      <c r="Y6875" t="s">
        <v>40</v>
      </c>
      <c r="AA6875">
        <v>3871</v>
      </c>
      <c r="AB6875" s="46" t="b">
        <v>0</v>
      </c>
      <c r="AD6875" s="8"/>
    </row>
    <row r="6876" ht="14.25" customHeight="1">
      <c r="A6876" s="38">
        <v>1268</v>
      </c>
      <c r="B6876" s="46" t="s">
        <v>3548</v>
      </c>
      <c r="C6876" s="46" t="s">
        <v>3549</v>
      </c>
      <c r="D6876" s="46" t="s">
        <v>7134</v>
      </c>
      <c r="E6876" s="46" t="s">
        <v>7135</v>
      </c>
      <c r="F6876" s="7" t="s">
        <v>1281</v>
      </c>
      <c r="G6876" s="7" t="s">
        <v>2411</v>
      </c>
      <c r="H6876">
        <v>0.183618592198461</v>
      </c>
      <c r="I6876" t="s">
        <v>37</v>
      </c>
      <c r="K6876" t="s">
        <v>43</v>
      </c>
      <c r="L6876" t="s">
        <v>3553</v>
      </c>
      <c r="M6876" t="s">
        <v>39</v>
      </c>
      <c r="N6876" s="40"/>
      <c r="O6876" s="40"/>
      <c r="P6876" s="40"/>
      <c r="Q6876" s="40"/>
      <c r="R6876" s="39"/>
      <c r="S6876" s="39"/>
      <c r="T6876" s="39"/>
      <c r="U6876" s="40"/>
      <c r="V6876" s="39"/>
      <c r="W6876" s="69"/>
      <c r="Y6876" t="s">
        <v>40</v>
      </c>
      <c r="AA6876">
        <v>3890</v>
      </c>
      <c r="AB6876" s="46" t="b">
        <f>if((W6876=""),false,true)</f>
        <v>0</v>
      </c>
      <c r="AD6876" s="8"/>
    </row>
    <row r="6877" ht="14.25" customHeight="1">
      <c r="A6877" s="38">
        <v>1287</v>
      </c>
      <c r="B6877" s="46" t="s">
        <v>53</v>
      </c>
      <c r="C6877" s="46" t="s">
        <v>45</v>
      </c>
      <c r="D6877" s="46" t="s">
        <v>7134</v>
      </c>
      <c r="E6877" s="46" t="s">
        <v>7136</v>
      </c>
      <c r="F6877" t="s">
        <v>48</v>
      </c>
      <c r="G6877" s="46" t="s">
        <v>49</v>
      </c>
      <c r="H6877">
        <v>0.000131825674</v>
      </c>
      <c r="I6877" t="s">
        <v>37</v>
      </c>
      <c r="L6877" t="s">
        <v>50</v>
      </c>
      <c r="M6877" t="s">
        <v>39</v>
      </c>
      <c r="N6877" s="40"/>
      <c r="O6877" s="40"/>
      <c r="P6877" s="40"/>
      <c r="Q6877" s="40"/>
      <c r="R6877" s="39"/>
      <c r="S6877" s="39"/>
      <c r="T6877" s="39"/>
      <c r="U6877" s="40"/>
      <c r="V6877" s="39"/>
      <c r="W6877" s="69"/>
      <c r="Y6877" t="s">
        <v>40</v>
      </c>
      <c r="AA6877">
        <v>3890</v>
      </c>
      <c r="AB6877" s="46" t="b">
        <v>0</v>
      </c>
      <c r="AD6877" s="8"/>
    </row>
    <row r="6878" ht="14.25" customHeight="1">
      <c r="A6878" s="38">
        <v>1287</v>
      </c>
      <c r="B6878" s="46" t="s">
        <v>53</v>
      </c>
      <c r="C6878" s="46" t="s">
        <v>45</v>
      </c>
      <c r="D6878" s="46" t="s">
        <v>7134</v>
      </c>
      <c r="E6878" s="46" t="s">
        <v>7137</v>
      </c>
      <c r="F6878" t="s">
        <v>48</v>
      </c>
      <c r="G6878" s="46" t="s">
        <v>49</v>
      </c>
      <c r="H6878">
        <v>0.000436515832</v>
      </c>
      <c r="I6878" t="s">
        <v>37</v>
      </c>
      <c r="L6878" t="s">
        <v>50</v>
      </c>
      <c r="M6878" t="s">
        <v>39</v>
      </c>
      <c r="N6878" s="40"/>
      <c r="O6878" s="40"/>
      <c r="P6878" s="40"/>
      <c r="Q6878" s="40"/>
      <c r="R6878" s="39"/>
      <c r="S6878" s="39"/>
      <c r="T6878" s="39"/>
      <c r="U6878" s="40"/>
      <c r="V6878" s="39"/>
      <c r="W6878" s="69"/>
      <c r="Y6878" t="s">
        <v>40</v>
      </c>
      <c r="AA6878">
        <v>3890</v>
      </c>
      <c r="AB6878" s="46" t="b">
        <v>0</v>
      </c>
      <c r="AD6878" s="8"/>
    </row>
    <row r="6879" ht="14.25" customHeight="1">
      <c r="A6879" s="38">
        <v>1287</v>
      </c>
      <c r="B6879" s="46" t="s">
        <v>53</v>
      </c>
      <c r="C6879" s="46" t="s">
        <v>45</v>
      </c>
      <c r="D6879" s="46" t="s">
        <v>7138</v>
      </c>
      <c r="E6879" s="46" t="s">
        <v>7139</v>
      </c>
      <c r="F6879" t="s">
        <v>48</v>
      </c>
      <c r="G6879" s="46" t="s">
        <v>49</v>
      </c>
      <c r="H6879">
        <v>0.00301995172</v>
      </c>
      <c r="I6879" t="s">
        <v>37</v>
      </c>
      <c r="L6879" t="s">
        <v>50</v>
      </c>
      <c r="M6879" t="s">
        <v>39</v>
      </c>
      <c r="N6879" s="40"/>
      <c r="O6879" s="40"/>
      <c r="P6879" s="40"/>
      <c r="Q6879" s="40"/>
      <c r="R6879" s="39"/>
      <c r="S6879" s="39"/>
      <c r="T6879" s="39"/>
      <c r="U6879" s="40"/>
      <c r="V6879" s="39"/>
      <c r="W6879" s="69"/>
      <c r="Y6879" t="s">
        <v>40</v>
      </c>
      <c r="AA6879">
        <v>16491</v>
      </c>
      <c r="AB6879" s="46" t="b">
        <v>0</v>
      </c>
      <c r="AD6879" s="8"/>
    </row>
    <row r="6880" ht="14.25" customHeight="1">
      <c r="A6880" s="38">
        <v>1287</v>
      </c>
      <c r="B6880" s="46" t="s">
        <v>53</v>
      </c>
      <c r="C6880" s="46" t="s">
        <v>45</v>
      </c>
      <c r="D6880" s="46" t="s">
        <v>7140</v>
      </c>
      <c r="E6880" s="46" t="s">
        <v>7141</v>
      </c>
      <c r="F6880" t="s">
        <v>48</v>
      </c>
      <c r="G6880" s="46" t="s">
        <v>49</v>
      </c>
      <c r="H6880">
        <v>0.000033884416</v>
      </c>
      <c r="I6880" t="s">
        <v>37</v>
      </c>
      <c r="L6880" t="s">
        <v>50</v>
      </c>
      <c r="M6880" t="s">
        <v>39</v>
      </c>
      <c r="N6880" s="40"/>
      <c r="O6880" s="40"/>
      <c r="P6880" s="40"/>
      <c r="Q6880" s="40"/>
      <c r="R6880" s="39"/>
      <c r="S6880" s="39"/>
      <c r="T6880" s="39"/>
      <c r="U6880" s="40"/>
      <c r="V6880" s="39"/>
      <c r="W6880" s="69"/>
      <c r="Y6880" t="s">
        <v>40</v>
      </c>
      <c r="AA6880">
        <v>270129</v>
      </c>
      <c r="AB6880" s="46" t="b">
        <v>0</v>
      </c>
      <c r="AD6880" s="8"/>
    </row>
    <row r="6881" ht="14.25" customHeight="1">
      <c r="A6881" s="38">
        <v>1287</v>
      </c>
      <c r="B6881" s="46" t="s">
        <v>53</v>
      </c>
      <c r="C6881" s="46" t="s">
        <v>45</v>
      </c>
      <c r="D6881" s="46" t="s">
        <v>7142</v>
      </c>
      <c r="E6881" s="46" t="s">
        <v>7143</v>
      </c>
      <c r="F6881" t="s">
        <v>48</v>
      </c>
      <c r="G6881" s="46" t="s">
        <v>49</v>
      </c>
      <c r="H6881">
        <v>0.000005370318</v>
      </c>
      <c r="I6881" t="s">
        <v>37</v>
      </c>
      <c r="L6881" t="s">
        <v>50</v>
      </c>
      <c r="M6881" t="s">
        <v>39</v>
      </c>
      <c r="N6881" s="40"/>
      <c r="O6881" s="40"/>
      <c r="P6881" s="40"/>
      <c r="Q6881" s="40"/>
      <c r="R6881" s="39"/>
      <c r="S6881" s="39"/>
      <c r="T6881" s="39"/>
      <c r="U6881" s="40"/>
      <c r="V6881" s="39"/>
      <c r="W6881" s="69"/>
      <c r="Y6881" t="s">
        <v>40</v>
      </c>
      <c r="AA6881">
        <v>242783</v>
      </c>
      <c r="AB6881" s="46" t="b">
        <v>0</v>
      </c>
      <c r="AD6881" s="8"/>
    </row>
    <row r="6882" ht="14.25" customHeight="1">
      <c r="A6882" s="38">
        <v>1268</v>
      </c>
      <c r="B6882" s="46" t="s">
        <v>3548</v>
      </c>
      <c r="C6882" s="46" t="s">
        <v>3549</v>
      </c>
      <c r="D6882" s="46" t="s">
        <v>7144</v>
      </c>
      <c r="E6882" s="46" t="s">
        <v>7145</v>
      </c>
      <c r="F6882" s="7" t="s">
        <v>1281</v>
      </c>
      <c r="G6882" s="7" t="s">
        <v>2411</v>
      </c>
      <c r="H6882">
        <v>0.051780510412102</v>
      </c>
      <c r="I6882" t="s">
        <v>37</v>
      </c>
      <c r="K6882" t="s">
        <v>43</v>
      </c>
      <c r="L6882" t="s">
        <v>3553</v>
      </c>
      <c r="M6882" t="s">
        <v>39</v>
      </c>
      <c r="N6882" s="40"/>
      <c r="O6882" s="40"/>
      <c r="P6882" s="40"/>
      <c r="Q6882" s="40"/>
      <c r="R6882" s="39"/>
      <c r="S6882" s="39"/>
      <c r="T6882" s="39"/>
      <c r="U6882" s="40"/>
      <c r="V6882" s="39"/>
      <c r="W6882" s="69"/>
      <c r="Y6882" t="s">
        <v>40</v>
      </c>
      <c r="AA6882">
        <v>6043</v>
      </c>
      <c r="AB6882" s="46" t="b">
        <f>if((W6882=""),false,true)</f>
        <v>0</v>
      </c>
      <c r="AD6882" s="8"/>
    </row>
    <row r="6883" ht="14.25" customHeight="1">
      <c r="A6883" s="38">
        <v>1287</v>
      </c>
      <c r="B6883" s="46" t="s">
        <v>53</v>
      </c>
      <c r="C6883" s="46" t="s">
        <v>45</v>
      </c>
      <c r="D6883" s="46" t="s">
        <v>7146</v>
      </c>
      <c r="E6883" s="46" t="s">
        <v>7147</v>
      </c>
      <c r="F6883" t="s">
        <v>48</v>
      </c>
      <c r="G6883" s="46" t="s">
        <v>49</v>
      </c>
      <c r="H6883">
        <v>0.000013489629</v>
      </c>
      <c r="I6883" t="s">
        <v>37</v>
      </c>
      <c r="L6883" t="s">
        <v>50</v>
      </c>
      <c r="M6883" t="s">
        <v>39</v>
      </c>
      <c r="N6883" s="40"/>
      <c r="O6883" s="40"/>
      <c r="P6883" s="40"/>
      <c r="Q6883" s="40"/>
      <c r="R6883" s="39"/>
      <c r="S6883" s="39"/>
      <c r="T6883" s="39"/>
      <c r="U6883" s="40"/>
      <c r="V6883" s="39"/>
      <c r="W6883" s="69"/>
      <c r="Y6883" t="s">
        <v>40</v>
      </c>
      <c r="AA6883">
        <v>82816</v>
      </c>
      <c r="AB6883" s="46" t="b">
        <v>0</v>
      </c>
      <c r="AD6883" s="8"/>
    </row>
    <row r="6884" ht="14.25" customHeight="1">
      <c r="A6884" s="38">
        <v>1049</v>
      </c>
      <c r="B6884" s="46" t="s">
        <v>922</v>
      </c>
      <c r="C6884" s="46" t="s">
        <v>923</v>
      </c>
      <c r="D6884" s="11" t="s">
        <v>7148</v>
      </c>
      <c r="E6884" s="46" t="s">
        <v>7149</v>
      </c>
      <c r="F6884" s="7" t="s">
        <v>924</v>
      </c>
      <c r="G6884" s="7" t="s">
        <v>925</v>
      </c>
      <c r="H6884">
        <v>0.088307990041856</v>
      </c>
      <c r="I6884" t="s">
        <v>37</v>
      </c>
      <c r="K6884" s="47" t="s">
        <v>43</v>
      </c>
      <c r="L6884" s="47" t="s">
        <v>926</v>
      </c>
      <c r="M6884" t="s">
        <v>39</v>
      </c>
      <c r="N6884" s="71"/>
      <c r="O6884" s="71"/>
      <c r="P6884" s="71"/>
      <c r="Q6884" s="71"/>
      <c r="R6884" s="29"/>
      <c r="S6884" s="29"/>
      <c r="T6884" s="29"/>
      <c r="U6884" s="71"/>
      <c r="V6884" s="29"/>
      <c r="W6884" s="60"/>
      <c r="Y6884" t="s">
        <v>40</v>
      </c>
      <c r="AA6884" s="21">
        <v>3904</v>
      </c>
      <c r="AB6884" t="b">
        <f>if((W6884=""),false,true)</f>
        <v>0</v>
      </c>
      <c r="AD6884" s="37"/>
    </row>
    <row r="6885" ht="14.25" customHeight="1">
      <c r="A6885" s="38">
        <v>1049</v>
      </c>
      <c r="B6885" s="46" t="s">
        <v>922</v>
      </c>
      <c r="C6885" s="46" t="s">
        <v>923</v>
      </c>
      <c r="D6885" s="11" t="s">
        <v>7148</v>
      </c>
      <c r="E6885" s="11" t="s">
        <v>7149</v>
      </c>
      <c r="F6885" s="7" t="s">
        <v>927</v>
      </c>
      <c r="G6885" s="7" t="s">
        <v>928</v>
      </c>
      <c r="H6885">
        <v>0.000158124803927</v>
      </c>
      <c r="I6885" t="s">
        <v>37</v>
      </c>
      <c r="K6885" s="47" t="s">
        <v>43</v>
      </c>
      <c r="L6885" s="47" t="s">
        <v>926</v>
      </c>
      <c r="M6885" t="s">
        <v>39</v>
      </c>
      <c r="N6885" s="71"/>
      <c r="O6885" s="71"/>
      <c r="P6885" s="71"/>
      <c r="Q6885" s="71"/>
      <c r="R6885" s="29"/>
      <c r="S6885" s="29"/>
      <c r="T6885" s="29"/>
      <c r="U6885" s="71"/>
      <c r="V6885" s="29"/>
      <c r="W6885" s="60"/>
      <c r="Y6885" t="s">
        <v>40</v>
      </c>
      <c r="AA6885">
        <v>3904</v>
      </c>
      <c r="AB6885" t="b">
        <f>if((W6885=""),false,true)</f>
        <v>0</v>
      </c>
      <c r="AD6885" s="37"/>
    </row>
    <row r="6886" ht="14.25" customHeight="1">
      <c r="A6886" s="38">
        <v>1049</v>
      </c>
      <c r="B6886" s="46" t="s">
        <v>922</v>
      </c>
      <c r="C6886" s="46" t="s">
        <v>923</v>
      </c>
      <c r="D6886" s="11" t="s">
        <v>7148</v>
      </c>
      <c r="E6886" s="11" t="s">
        <v>7149</v>
      </c>
      <c r="F6886" s="7" t="s">
        <v>929</v>
      </c>
      <c r="G6886" s="7" t="s">
        <v>928</v>
      </c>
      <c r="H6886">
        <v>0.000538269782516</v>
      </c>
      <c r="I6886" t="s">
        <v>37</v>
      </c>
      <c r="K6886" s="47" t="s">
        <v>43</v>
      </c>
      <c r="L6886" s="47" t="s">
        <v>926</v>
      </c>
      <c r="M6886" t="s">
        <v>39</v>
      </c>
      <c r="N6886" s="71"/>
      <c r="O6886" s="71"/>
      <c r="P6886" s="71"/>
      <c r="Q6886" s="71"/>
      <c r="R6886" s="29"/>
      <c r="S6886" s="29"/>
      <c r="T6886" s="29"/>
      <c r="U6886" s="71"/>
      <c r="V6886" s="29"/>
      <c r="W6886" s="60"/>
      <c r="Y6886" t="s">
        <v>40</v>
      </c>
      <c r="AA6886">
        <v>3904</v>
      </c>
      <c r="AB6886" t="b">
        <f>if((W6886=""),false,true)</f>
        <v>0</v>
      </c>
      <c r="AD6886" s="37"/>
    </row>
    <row r="6887" ht="14.25" customHeight="1">
      <c r="A6887" s="38">
        <v>1049</v>
      </c>
      <c r="B6887" s="46" t="s">
        <v>922</v>
      </c>
      <c r="C6887" s="46" t="s">
        <v>923</v>
      </c>
      <c r="D6887" s="11" t="s">
        <v>7148</v>
      </c>
      <c r="E6887" s="11" t="s">
        <v>7149</v>
      </c>
      <c r="F6887" s="7" t="s">
        <v>930</v>
      </c>
      <c r="G6887" s="7" t="s">
        <v>928</v>
      </c>
      <c r="H6887">
        <v>0.01355189412351</v>
      </c>
      <c r="I6887" t="s">
        <v>37</v>
      </c>
      <c r="K6887" s="47" t="s">
        <v>43</v>
      </c>
      <c r="L6887" s="47" t="s">
        <v>926</v>
      </c>
      <c r="M6887" t="s">
        <v>39</v>
      </c>
      <c r="N6887" s="71"/>
      <c r="O6887" s="71"/>
      <c r="P6887" s="71"/>
      <c r="Q6887" s="71"/>
      <c r="R6887" s="29"/>
      <c r="S6887" s="29"/>
      <c r="T6887" s="29"/>
      <c r="U6887" s="71"/>
      <c r="V6887" s="29"/>
      <c r="W6887" s="60"/>
      <c r="Y6887" t="s">
        <v>40</v>
      </c>
      <c r="AA6887">
        <v>3904</v>
      </c>
      <c r="AB6887" t="b">
        <f>if((W6887=""),false,true)</f>
        <v>0</v>
      </c>
      <c r="AD6887" s="37"/>
    </row>
    <row r="6888" ht="14.25" customHeight="1">
      <c r="A6888" s="38">
        <v>1049</v>
      </c>
      <c r="B6888" s="46" t="s">
        <v>922</v>
      </c>
      <c r="C6888" s="46" t="s">
        <v>923</v>
      </c>
      <c r="D6888" s="11" t="s">
        <v>7148</v>
      </c>
      <c r="E6888" s="11" t="s">
        <v>7149</v>
      </c>
      <c r="F6888" s="11" t="s">
        <v>48</v>
      </c>
      <c r="G6888" s="11" t="s">
        <v>49</v>
      </c>
      <c r="H6888">
        <v>0.000006576578374</v>
      </c>
      <c r="I6888" t="s">
        <v>37</v>
      </c>
      <c r="K6888" s="47" t="s">
        <v>43</v>
      </c>
      <c r="L6888" s="47" t="s">
        <v>926</v>
      </c>
      <c r="M6888" t="s">
        <v>39</v>
      </c>
      <c r="N6888" s="71"/>
      <c r="O6888" s="71"/>
      <c r="P6888" s="71"/>
      <c r="Q6888" s="71"/>
      <c r="R6888" s="29"/>
      <c r="S6888" s="29"/>
      <c r="T6888" s="29"/>
      <c r="U6888" s="71"/>
      <c r="V6888" s="29"/>
      <c r="W6888" s="60"/>
      <c r="Y6888" t="s">
        <v>40</v>
      </c>
      <c r="AA6888">
        <v>3904</v>
      </c>
      <c r="AB6888" t="b">
        <f>if((W6888=""),false,true)</f>
        <v>0</v>
      </c>
      <c r="AD6888" s="37"/>
    </row>
    <row r="6889" ht="14.25" customHeight="1">
      <c r="A6889" s="38">
        <v>1287</v>
      </c>
      <c r="B6889" s="46" t="s">
        <v>53</v>
      </c>
      <c r="C6889" s="46" t="s">
        <v>45</v>
      </c>
      <c r="D6889" s="46" t="s">
        <v>7148</v>
      </c>
      <c r="E6889" s="46" t="s">
        <v>7150</v>
      </c>
      <c r="F6889" t="s">
        <v>48</v>
      </c>
      <c r="G6889" s="46" t="s">
        <v>49</v>
      </c>
      <c r="H6889">
        <v>0.000165958691</v>
      </c>
      <c r="I6889" t="s">
        <v>37</v>
      </c>
      <c r="L6889" t="s">
        <v>50</v>
      </c>
      <c r="M6889" t="s">
        <v>39</v>
      </c>
      <c r="N6889" s="40"/>
      <c r="O6889" s="40"/>
      <c r="P6889" s="40"/>
      <c r="Q6889" s="40"/>
      <c r="R6889" s="39"/>
      <c r="S6889" s="39"/>
      <c r="T6889" s="39"/>
      <c r="U6889" s="40"/>
      <c r="V6889" s="39"/>
      <c r="W6889" s="69"/>
      <c r="Y6889" t="s">
        <v>40</v>
      </c>
      <c r="AA6889">
        <v>3904</v>
      </c>
      <c r="AB6889" s="46" t="b">
        <v>0</v>
      </c>
      <c r="AD6889" s="8"/>
    </row>
    <row r="6890" ht="14.25" customHeight="1">
      <c r="A6890" s="38">
        <v>1287</v>
      </c>
      <c r="B6890" s="46" t="s">
        <v>653</v>
      </c>
      <c r="C6890" s="46" t="s">
        <v>45</v>
      </c>
      <c r="D6890" s="46" t="s">
        <v>7148</v>
      </c>
      <c r="E6890" s="46" t="s">
        <v>7149</v>
      </c>
      <c r="F6890" t="s">
        <v>48</v>
      </c>
      <c r="G6890" s="46" t="s">
        <v>49</v>
      </c>
      <c r="H6890">
        <v>0.000000180011</v>
      </c>
      <c r="I6890" t="s">
        <v>37</v>
      </c>
      <c r="L6890" t="s">
        <v>50</v>
      </c>
      <c r="M6890" t="s">
        <v>39</v>
      </c>
      <c r="N6890" s="40"/>
      <c r="O6890" s="40"/>
      <c r="P6890" s="40"/>
      <c r="Q6890" s="40"/>
      <c r="R6890" s="39"/>
      <c r="S6890" s="39"/>
      <c r="T6890" s="39"/>
      <c r="U6890" s="40"/>
      <c r="V6890" s="39"/>
      <c r="W6890" s="69"/>
      <c r="Y6890" t="s">
        <v>40</v>
      </c>
      <c r="AA6890">
        <v>3904</v>
      </c>
      <c r="AB6890" s="46" t="b">
        <v>0</v>
      </c>
      <c r="AD6890" s="8"/>
    </row>
    <row r="6891" ht="14.25" customHeight="1">
      <c r="A6891" s="38">
        <v>1298</v>
      </c>
      <c r="B6891" s="46" t="s">
        <v>6518</v>
      </c>
      <c r="C6891" s="30" t="s">
        <v>6519</v>
      </c>
      <c r="D6891" s="46" t="s">
        <v>7148</v>
      </c>
      <c r="E6891" s="46" t="s">
        <v>7149</v>
      </c>
      <c r="F6891" t="s">
        <v>695</v>
      </c>
      <c r="G6891" s="12" t="s">
        <v>696</v>
      </c>
      <c r="H6891">
        <v>0.000272771402067</v>
      </c>
      <c r="I6891" t="s">
        <v>37</v>
      </c>
      <c r="K6891" t="s">
        <v>43</v>
      </c>
      <c r="L6891" s="46" t="str">
        <f>((I6891&amp;A6891)&amp;"-")&amp;B6891</f>
        <v>REF1298-Eun Hee Lee; Stephen R. Byrn; Rodolfo Pinal. The Solution Properties of Mefenamic Acid and a Closely Related Analogue are Indistinguishable in Polar Solvents but Significantly Different in Nonpolar Environments</v>
      </c>
      <c r="M6891" t="s">
        <v>583</v>
      </c>
      <c r="N6891" s="40"/>
      <c r="O6891" s="40"/>
      <c r="P6891" s="40"/>
      <c r="Q6891" s="40"/>
      <c r="R6891" s="39"/>
      <c r="S6891" s="39"/>
      <c r="T6891" s="39"/>
      <c r="U6891" s="40"/>
      <c r="V6891" s="39"/>
      <c r="W6891" s="69"/>
      <c r="Y6891" t="s">
        <v>40</v>
      </c>
      <c r="AA6891">
        <v>3904</v>
      </c>
      <c r="AB6891" s="46" t="b">
        <v>0</v>
      </c>
      <c r="AD6891" s="8"/>
    </row>
    <row r="6892" ht="14.25" customHeight="1">
      <c r="A6892" s="38">
        <v>1298</v>
      </c>
      <c r="B6892" s="46" t="s">
        <v>6518</v>
      </c>
      <c r="C6892" s="30" t="s">
        <v>6519</v>
      </c>
      <c r="D6892" s="46" t="s">
        <v>7148</v>
      </c>
      <c r="E6892" s="46" t="s">
        <v>7149</v>
      </c>
      <c r="F6892" t="s">
        <v>429</v>
      </c>
      <c r="G6892" s="12" t="s">
        <v>590</v>
      </c>
      <c r="H6892">
        <v>0.028346977690385</v>
      </c>
      <c r="I6892" t="s">
        <v>37</v>
      </c>
      <c r="K6892" t="s">
        <v>43</v>
      </c>
      <c r="L6892" s="46" t="str">
        <f>((I6892&amp;A6892)&amp;"-")&amp;B6892</f>
        <v>REF1298-Eun Hee Lee; Stephen R. Byrn; Rodolfo Pinal. The Solution Properties of Mefenamic Acid and a Closely Related Analogue are Indistinguishable in Polar Solvents but Significantly Different in Nonpolar Environments</v>
      </c>
      <c r="M6892" t="s">
        <v>583</v>
      </c>
      <c r="N6892" s="40"/>
      <c r="O6892" s="40"/>
      <c r="P6892" s="40"/>
      <c r="Q6892" s="40"/>
      <c r="R6892" s="39"/>
      <c r="S6892" s="39"/>
      <c r="T6892" s="39"/>
      <c r="U6892" s="40"/>
      <c r="V6892" s="39"/>
      <c r="W6892" s="69"/>
      <c r="Y6892" t="s">
        <v>40</v>
      </c>
      <c r="AA6892">
        <v>3904</v>
      </c>
      <c r="AB6892" s="46" t="b">
        <v>0</v>
      </c>
      <c r="AD6892" s="8"/>
    </row>
    <row r="6893" ht="14.25" customHeight="1">
      <c r="A6893" s="38">
        <v>1298</v>
      </c>
      <c r="B6893" s="46" t="s">
        <v>6518</v>
      </c>
      <c r="C6893" s="30" t="s">
        <v>6519</v>
      </c>
      <c r="D6893" s="46" t="s">
        <v>7148</v>
      </c>
      <c r="E6893" s="46" t="s">
        <v>7149</v>
      </c>
      <c r="F6893" t="s">
        <v>2093</v>
      </c>
      <c r="G6893" s="12" t="s">
        <v>2085</v>
      </c>
      <c r="H6893">
        <v>0.011013458966832</v>
      </c>
      <c r="I6893" t="s">
        <v>37</v>
      </c>
      <c r="K6893" t="s">
        <v>43</v>
      </c>
      <c r="L6893" s="46" t="str">
        <f>((I6893&amp;A6893)&amp;"-")&amp;B6893</f>
        <v>REF1298-Eun Hee Lee; Stephen R. Byrn; Rodolfo Pinal. The Solution Properties of Mefenamic Acid and a Closely Related Analogue are Indistinguishable in Polar Solvents but Significantly Different in Nonpolar Environments</v>
      </c>
      <c r="M6893" t="s">
        <v>583</v>
      </c>
      <c r="N6893" s="40"/>
      <c r="O6893" s="40"/>
      <c r="P6893" s="40"/>
      <c r="Q6893" s="40"/>
      <c r="R6893" s="39"/>
      <c r="S6893" s="39"/>
      <c r="T6893" s="39"/>
      <c r="U6893" s="40"/>
      <c r="V6893" s="39"/>
      <c r="W6893" s="69"/>
      <c r="Y6893" t="s">
        <v>40</v>
      </c>
      <c r="AA6893">
        <v>3904</v>
      </c>
      <c r="AB6893" s="46" t="b">
        <v>0</v>
      </c>
      <c r="AD6893" s="8"/>
    </row>
    <row r="6894" ht="14.25" customHeight="1">
      <c r="A6894" s="38">
        <v>1298</v>
      </c>
      <c r="B6894" s="46" t="s">
        <v>6518</v>
      </c>
      <c r="C6894" s="30" t="s">
        <v>6519</v>
      </c>
      <c r="D6894" s="46" t="s">
        <v>7148</v>
      </c>
      <c r="E6894" s="46" t="s">
        <v>7149</v>
      </c>
      <c r="F6894" t="s">
        <v>731</v>
      </c>
      <c r="G6894" s="12" t="s">
        <v>767</v>
      </c>
      <c r="H6894">
        <v>0.003503407341135</v>
      </c>
      <c r="I6894" t="s">
        <v>37</v>
      </c>
      <c r="K6894" t="s">
        <v>43</v>
      </c>
      <c r="L6894" s="46" t="str">
        <f>((I6894&amp;A6894)&amp;"-")&amp;B6894</f>
        <v>REF1298-Eun Hee Lee; Stephen R. Byrn; Rodolfo Pinal. The Solution Properties of Mefenamic Acid and a Closely Related Analogue are Indistinguishable in Polar Solvents but Significantly Different in Nonpolar Environments</v>
      </c>
      <c r="M6894" t="s">
        <v>583</v>
      </c>
      <c r="N6894" s="40"/>
      <c r="O6894" s="40"/>
      <c r="P6894" s="40"/>
      <c r="Q6894" s="40"/>
      <c r="R6894" s="39"/>
      <c r="S6894" s="39"/>
      <c r="T6894" s="39"/>
      <c r="U6894" s="40"/>
      <c r="V6894" s="39"/>
      <c r="W6894" s="69"/>
      <c r="Y6894" t="s">
        <v>40</v>
      </c>
      <c r="AA6894">
        <v>3904</v>
      </c>
      <c r="AB6894" s="46" t="b">
        <v>0</v>
      </c>
      <c r="AD6894" s="8"/>
    </row>
    <row r="6895" ht="14.25" customHeight="1">
      <c r="A6895" s="38">
        <v>1268</v>
      </c>
      <c r="B6895" s="46" t="s">
        <v>3548</v>
      </c>
      <c r="C6895" s="46" t="s">
        <v>3549</v>
      </c>
      <c r="D6895" s="46" t="s">
        <v>7151</v>
      </c>
      <c r="E6895" s="46" t="s">
        <v>7152</v>
      </c>
      <c r="F6895" s="7" t="s">
        <v>1281</v>
      </c>
      <c r="G6895" s="7" t="s">
        <v>2411</v>
      </c>
      <c r="H6895">
        <v>0.098899081513132</v>
      </c>
      <c r="I6895" t="s">
        <v>37</v>
      </c>
      <c r="K6895" t="s">
        <v>43</v>
      </c>
      <c r="L6895" t="s">
        <v>3553</v>
      </c>
      <c r="M6895" t="s">
        <v>39</v>
      </c>
      <c r="N6895" s="40"/>
      <c r="O6895" s="40"/>
      <c r="P6895" s="40"/>
      <c r="Q6895" s="40"/>
      <c r="R6895" s="39"/>
      <c r="S6895" s="39"/>
      <c r="T6895" s="39"/>
      <c r="U6895" s="40"/>
      <c r="V6895" s="39"/>
      <c r="W6895" s="69"/>
      <c r="Y6895" t="s">
        <v>40</v>
      </c>
      <c r="AA6895">
        <v>11192</v>
      </c>
      <c r="AB6895" s="46" t="b">
        <f>if((W6895=""),false,true)</f>
        <v>0</v>
      </c>
      <c r="AD6895" s="8"/>
    </row>
    <row r="6896" ht="14.25" customHeight="1">
      <c r="A6896" s="38">
        <v>1287</v>
      </c>
      <c r="B6896" s="46" t="s">
        <v>53</v>
      </c>
      <c r="C6896" s="46" t="s">
        <v>45</v>
      </c>
      <c r="D6896" s="46" t="s">
        <v>7151</v>
      </c>
      <c r="E6896" s="46" t="s">
        <v>7153</v>
      </c>
      <c r="F6896" t="s">
        <v>48</v>
      </c>
      <c r="G6896" s="46" t="s">
        <v>49</v>
      </c>
      <c r="H6896">
        <v>0.000004466836</v>
      </c>
      <c r="I6896" t="s">
        <v>37</v>
      </c>
      <c r="L6896" t="s">
        <v>50</v>
      </c>
      <c r="M6896" t="s">
        <v>39</v>
      </c>
      <c r="N6896" s="40"/>
      <c r="O6896" s="40"/>
      <c r="P6896" s="40"/>
      <c r="Q6896" s="40"/>
      <c r="R6896" s="39"/>
      <c r="S6896" s="39"/>
      <c r="T6896" s="39"/>
      <c r="U6896" s="40"/>
      <c r="V6896" s="39"/>
      <c r="W6896" s="69"/>
      <c r="Y6896" t="s">
        <v>40</v>
      </c>
      <c r="AA6896">
        <v>3908</v>
      </c>
      <c r="AB6896" s="46" t="b">
        <v>0</v>
      </c>
      <c r="AD6896" s="8"/>
    </row>
    <row r="6897" ht="14.25" customHeight="1">
      <c r="A6897" s="38">
        <v>966</v>
      </c>
      <c r="B6897" s="46" t="s">
        <v>1353</v>
      </c>
      <c r="C6897" s="46" t="s">
        <v>1219</v>
      </c>
      <c r="D6897" s="46" t="s">
        <v>7154</v>
      </c>
      <c r="E6897" s="46" t="s">
        <v>7155</v>
      </c>
      <c r="F6897" s="41" t="s">
        <v>434</v>
      </c>
      <c r="G6897" s="5" t="s">
        <v>593</v>
      </c>
      <c r="H6897" s="65">
        <v>0.000882183786</v>
      </c>
      <c r="I6897" t="s">
        <v>1356</v>
      </c>
      <c r="K6897" s="46" t="s">
        <v>43</v>
      </c>
      <c r="L6897" s="46" t="s">
        <v>1358</v>
      </c>
      <c r="M6897" t="s">
        <v>39</v>
      </c>
      <c r="N6897" s="40"/>
      <c r="O6897" s="56"/>
      <c r="P6897" s="56"/>
      <c r="Q6897" s="56"/>
      <c r="R6897" s="39"/>
      <c r="S6897" s="39"/>
      <c r="T6897" s="39"/>
      <c r="U6897" s="40"/>
      <c r="V6897" s="39"/>
      <c r="W6897" s="69"/>
      <c r="Y6897" t="s">
        <v>40</v>
      </c>
      <c r="AA6897">
        <v>10442740</v>
      </c>
      <c r="AB6897" t="b">
        <v>0</v>
      </c>
      <c r="AD6897" s="8"/>
    </row>
    <row r="6898" ht="14.25" customHeight="1">
      <c r="A6898" s="38">
        <v>966</v>
      </c>
      <c r="B6898" s="46" t="s">
        <v>1353</v>
      </c>
      <c r="C6898" s="46" t="s">
        <v>1219</v>
      </c>
      <c r="D6898" s="46" t="s">
        <v>7154</v>
      </c>
      <c r="E6898" s="46" t="s">
        <v>7155</v>
      </c>
      <c r="F6898" s="41" t="s">
        <v>434</v>
      </c>
      <c r="G6898" s="5" t="s">
        <v>593</v>
      </c>
      <c r="H6898" s="65">
        <v>0.00108707808</v>
      </c>
      <c r="I6898" t="s">
        <v>1356</v>
      </c>
      <c r="K6898" s="46" t="s">
        <v>43</v>
      </c>
      <c r="L6898" s="46" t="s">
        <v>1358</v>
      </c>
      <c r="M6898" t="s">
        <v>39</v>
      </c>
      <c r="N6898" s="40"/>
      <c r="O6898" s="56"/>
      <c r="P6898" s="56"/>
      <c r="Q6898" s="56"/>
      <c r="R6898" s="39"/>
      <c r="S6898" s="39"/>
      <c r="T6898" s="39"/>
      <c r="U6898" s="40"/>
      <c r="V6898" s="39"/>
      <c r="W6898" s="69"/>
      <c r="Y6898" t="s">
        <v>40</v>
      </c>
      <c r="AA6898">
        <v>10442740</v>
      </c>
      <c r="AB6898" t="b">
        <v>0</v>
      </c>
      <c r="AD6898" s="8"/>
    </row>
    <row r="6899" ht="14.25" customHeight="1">
      <c r="A6899" s="38">
        <v>969</v>
      </c>
      <c r="B6899" s="46" t="s">
        <v>4172</v>
      </c>
      <c r="C6899" s="46" t="s">
        <v>1219</v>
      </c>
      <c r="D6899" s="7" t="s">
        <v>7154</v>
      </c>
      <c r="E6899" s="7" t="s">
        <v>7155</v>
      </c>
      <c r="F6899" s="41" t="s">
        <v>429</v>
      </c>
      <c r="G6899" s="41" t="s">
        <v>590</v>
      </c>
      <c r="H6899" s="23">
        <v>0.00003</v>
      </c>
      <c r="I6899" t="s">
        <v>1356</v>
      </c>
      <c r="K6899" t="s">
        <v>43</v>
      </c>
      <c r="L6899" s="46" t="s">
        <v>4573</v>
      </c>
      <c r="M6899" t="s">
        <v>39</v>
      </c>
      <c r="N6899" s="40"/>
      <c r="O6899" s="40"/>
      <c r="P6899" s="40"/>
      <c r="Q6899" s="40"/>
      <c r="R6899" s="39"/>
      <c r="S6899" s="39"/>
      <c r="T6899" s="39"/>
      <c r="U6899" s="40"/>
      <c r="V6899" s="39"/>
      <c r="W6899" s="69"/>
      <c r="Y6899" t="s">
        <v>40</v>
      </c>
      <c r="AA6899" s="12">
        <v>10442740</v>
      </c>
      <c r="AB6899" t="b">
        <f>if((W6899=""),false,true)</f>
        <v>0</v>
      </c>
      <c r="AD6899" s="8"/>
    </row>
    <row r="6900" ht="14.25" customHeight="1">
      <c r="A6900" s="38">
        <v>969</v>
      </c>
      <c r="B6900" s="46" t="s">
        <v>4172</v>
      </c>
      <c r="C6900" s="46" t="s">
        <v>1219</v>
      </c>
      <c r="D6900" s="7" t="s">
        <v>7154</v>
      </c>
      <c r="E6900" s="7" t="s">
        <v>7155</v>
      </c>
      <c r="F6900" s="41" t="s">
        <v>48</v>
      </c>
      <c r="G6900" s="41" t="s">
        <v>49</v>
      </c>
      <c r="H6900" s="23">
        <v>0.00101</v>
      </c>
      <c r="I6900" t="s">
        <v>1356</v>
      </c>
      <c r="K6900" t="s">
        <v>43</v>
      </c>
      <c r="L6900" s="46" t="str">
        <f>((I6900&amp;A6900)&amp;"-")&amp;B6900</f>
        <v>REFJ969-Jouyban A. Handbook of Solubility Data for Pharmaceuticals. ISBN: 9781439804858</v>
      </c>
      <c r="M6900" t="s">
        <v>39</v>
      </c>
      <c r="N6900" s="40"/>
      <c r="O6900" s="40"/>
      <c r="P6900" s="40"/>
      <c r="Q6900" s="40"/>
      <c r="R6900" s="39"/>
      <c r="S6900" s="39"/>
      <c r="T6900" s="39"/>
      <c r="U6900" s="40"/>
      <c r="V6900" s="39"/>
      <c r="W6900" s="69"/>
      <c r="Y6900" t="s">
        <v>40</v>
      </c>
      <c r="AA6900" s="12">
        <v>10442740</v>
      </c>
      <c r="AB6900" t="b">
        <f>if((W6900=""),false,true)</f>
        <v>0</v>
      </c>
      <c r="AD6900" s="8"/>
    </row>
    <row r="6901" ht="14.25" customHeight="1">
      <c r="A6901" s="38">
        <v>1170</v>
      </c>
      <c r="B6901" s="46" t="s">
        <v>7156</v>
      </c>
      <c r="C6901" s="46" t="s">
        <v>577</v>
      </c>
      <c r="D6901" s="11" t="s">
        <v>7154</v>
      </c>
      <c r="E6901" s="11" t="s">
        <v>7157</v>
      </c>
      <c r="F6901" s="7" t="s">
        <v>994</v>
      </c>
      <c r="G6901" s="7" t="s">
        <v>4557</v>
      </c>
      <c r="H6901">
        <v>0.000571947646089</v>
      </c>
      <c r="I6901" s="46" t="s">
        <v>37</v>
      </c>
      <c r="K6901" s="46"/>
      <c r="L6901" t="s">
        <v>7158</v>
      </c>
      <c r="M6901" t="s">
        <v>39</v>
      </c>
      <c r="N6901" s="40"/>
      <c r="O6901" s="40"/>
      <c r="P6901" s="40"/>
      <c r="Q6901" s="40"/>
      <c r="R6901" s="39"/>
      <c r="S6901" s="39"/>
      <c r="T6901" s="39"/>
      <c r="U6901" s="40"/>
      <c r="V6901" s="39"/>
      <c r="W6901" s="69"/>
      <c r="Y6901" t="s">
        <v>40</v>
      </c>
      <c r="AA6901">
        <v>4444553</v>
      </c>
      <c r="AB6901" s="46" t="b">
        <f>if((W6901=""),false,true)</f>
        <v>0</v>
      </c>
      <c r="AD6901" s="8"/>
    </row>
    <row r="6902" ht="14.25" customHeight="1">
      <c r="A6902" s="38">
        <v>1234</v>
      </c>
      <c r="B6902" s="46" t="s">
        <v>7159</v>
      </c>
      <c r="C6902" s="46" t="s">
        <v>577</v>
      </c>
      <c r="D6902" s="11" t="s">
        <v>7154</v>
      </c>
      <c r="E6902" s="11" t="s">
        <v>7157</v>
      </c>
      <c r="F6902" s="7" t="s">
        <v>485</v>
      </c>
      <c r="G6902" s="7" t="s">
        <v>665</v>
      </c>
      <c r="H6902">
        <v>0.000956237402635</v>
      </c>
      <c r="I6902" s="46" t="s">
        <v>37</v>
      </c>
      <c r="K6902" s="46"/>
      <c r="L6902" t="s">
        <v>7160</v>
      </c>
      <c r="M6902" t="s">
        <v>39</v>
      </c>
      <c r="N6902" s="40"/>
      <c r="O6902" s="40"/>
      <c r="P6902" s="40"/>
      <c r="Q6902" s="40"/>
      <c r="R6902" s="39"/>
      <c r="S6902" s="39"/>
      <c r="T6902" s="39"/>
      <c r="U6902" s="40"/>
      <c r="V6902" s="39"/>
      <c r="W6902" s="69"/>
      <c r="Y6902" t="s">
        <v>40</v>
      </c>
      <c r="AA6902">
        <v>4444553</v>
      </c>
      <c r="AB6902" s="46" t="b">
        <f>if((W6902=""),false,true)</f>
        <v>0</v>
      </c>
      <c r="AD6902" s="8"/>
    </row>
    <row r="6903" ht="14.25" customHeight="1">
      <c r="A6903" s="38">
        <v>1234</v>
      </c>
      <c r="B6903" s="46" t="s">
        <v>7159</v>
      </c>
      <c r="C6903" s="46" t="s">
        <v>577</v>
      </c>
      <c r="D6903" s="11" t="s">
        <v>7154</v>
      </c>
      <c r="E6903" s="11" t="s">
        <v>7157</v>
      </c>
      <c r="F6903" s="7" t="s">
        <v>594</v>
      </c>
      <c r="G6903" s="7" t="s">
        <v>595</v>
      </c>
      <c r="H6903">
        <v>0.001597680869414</v>
      </c>
      <c r="I6903" s="46" t="s">
        <v>37</v>
      </c>
      <c r="K6903" s="46"/>
      <c r="L6903" t="s">
        <v>7160</v>
      </c>
      <c r="M6903" t="s">
        <v>39</v>
      </c>
      <c r="N6903" s="40"/>
      <c r="O6903" s="40"/>
      <c r="P6903" s="40"/>
      <c r="Q6903" s="40"/>
      <c r="R6903" s="39"/>
      <c r="S6903" s="39"/>
      <c r="T6903" s="39"/>
      <c r="U6903" s="40"/>
      <c r="V6903" s="39"/>
      <c r="W6903" s="69"/>
      <c r="Y6903" t="s">
        <v>40</v>
      </c>
      <c r="AA6903">
        <v>4444553</v>
      </c>
      <c r="AB6903" s="46" t="b">
        <f>if((W6903=""),false,true)</f>
        <v>0</v>
      </c>
      <c r="AD6903" s="8"/>
    </row>
    <row r="6904" ht="14.25" customHeight="1">
      <c r="A6904" s="38">
        <v>1234</v>
      </c>
      <c r="B6904" s="46" t="s">
        <v>7159</v>
      </c>
      <c r="C6904" s="46" t="s">
        <v>577</v>
      </c>
      <c r="D6904" s="11" t="s">
        <v>7154</v>
      </c>
      <c r="E6904" s="11" t="s">
        <v>7157</v>
      </c>
      <c r="F6904" s="7" t="s">
        <v>598</v>
      </c>
      <c r="G6904" s="7" t="s">
        <v>667</v>
      </c>
      <c r="H6904">
        <v>0.001104106949044</v>
      </c>
      <c r="I6904" s="46" t="s">
        <v>37</v>
      </c>
      <c r="K6904" s="46"/>
      <c r="L6904" t="s">
        <v>7160</v>
      </c>
      <c r="M6904" t="s">
        <v>39</v>
      </c>
      <c r="N6904" s="40"/>
      <c r="O6904" s="40"/>
      <c r="P6904" s="40"/>
      <c r="Q6904" s="40"/>
      <c r="R6904" s="39"/>
      <c r="S6904" s="39"/>
      <c r="T6904" s="39"/>
      <c r="U6904" s="40"/>
      <c r="V6904" s="39"/>
      <c r="W6904" s="69"/>
      <c r="Y6904" t="s">
        <v>40</v>
      </c>
      <c r="AA6904">
        <v>4444553</v>
      </c>
      <c r="AB6904" s="46" t="b">
        <f>if((W6904=""),false,true)</f>
        <v>0</v>
      </c>
      <c r="AD6904" s="8"/>
    </row>
    <row r="6905" ht="14.25" customHeight="1">
      <c r="A6905" s="38">
        <v>1234</v>
      </c>
      <c r="B6905" s="46" t="s">
        <v>7159</v>
      </c>
      <c r="C6905" s="46" t="s">
        <v>577</v>
      </c>
      <c r="D6905" s="11" t="s">
        <v>7154</v>
      </c>
      <c r="E6905" s="11" t="s">
        <v>7157</v>
      </c>
      <c r="F6905" s="7" t="s">
        <v>35</v>
      </c>
      <c r="G6905" s="7" t="s">
        <v>668</v>
      </c>
      <c r="H6905">
        <v>0.00195630249103</v>
      </c>
      <c r="I6905" s="46" t="s">
        <v>37</v>
      </c>
      <c r="K6905" s="46"/>
      <c r="L6905" t="s">
        <v>7160</v>
      </c>
      <c r="M6905" t="s">
        <v>39</v>
      </c>
      <c r="N6905" s="40"/>
      <c r="O6905" s="40"/>
      <c r="P6905" s="40"/>
      <c r="Q6905" s="40"/>
      <c r="R6905" s="39"/>
      <c r="S6905" s="39"/>
      <c r="T6905" s="39"/>
      <c r="U6905" s="40"/>
      <c r="V6905" s="39"/>
      <c r="W6905" s="69"/>
      <c r="Y6905" t="s">
        <v>40</v>
      </c>
      <c r="AA6905">
        <v>4444553</v>
      </c>
      <c r="AB6905" s="46" t="b">
        <f>if((W6905=""),false,true)</f>
        <v>0</v>
      </c>
      <c r="AD6905" s="8"/>
    </row>
    <row r="6906" ht="14.25" customHeight="1">
      <c r="A6906" s="38">
        <v>1234</v>
      </c>
      <c r="B6906" s="46" t="s">
        <v>7159</v>
      </c>
      <c r="C6906" s="46" t="s">
        <v>577</v>
      </c>
      <c r="D6906" s="11" t="s">
        <v>7154</v>
      </c>
      <c r="E6906" s="11" t="s">
        <v>7157</v>
      </c>
      <c r="F6906" s="7" t="s">
        <v>669</v>
      </c>
      <c r="G6906" s="7" t="s">
        <v>670</v>
      </c>
      <c r="H6906">
        <v>0.001004646715984</v>
      </c>
      <c r="I6906" s="46" t="s">
        <v>37</v>
      </c>
      <c r="K6906" s="46"/>
      <c r="L6906" t="s">
        <v>7160</v>
      </c>
      <c r="M6906" t="s">
        <v>39</v>
      </c>
      <c r="N6906" s="40"/>
      <c r="O6906" s="40"/>
      <c r="P6906" s="40"/>
      <c r="Q6906" s="40"/>
      <c r="R6906" s="39"/>
      <c r="S6906" s="39"/>
      <c r="T6906" s="39"/>
      <c r="U6906" s="40"/>
      <c r="V6906" s="39"/>
      <c r="W6906" s="69"/>
      <c r="Y6906" t="s">
        <v>40</v>
      </c>
      <c r="AA6906">
        <v>4444553</v>
      </c>
      <c r="AB6906" s="46" t="b">
        <f>if((W6906=""),false,true)</f>
        <v>0</v>
      </c>
      <c r="AD6906" s="8"/>
    </row>
    <row r="6907" ht="14.25" customHeight="1">
      <c r="A6907" s="38">
        <v>1234</v>
      </c>
      <c r="B6907" s="46" t="s">
        <v>7159</v>
      </c>
      <c r="C6907" s="46" t="s">
        <v>577</v>
      </c>
      <c r="D6907" s="11" t="s">
        <v>7154</v>
      </c>
      <c r="E6907" s="11" t="s">
        <v>7157</v>
      </c>
      <c r="F6907" s="7" t="s">
        <v>580</v>
      </c>
      <c r="G6907" s="7" t="s">
        <v>581</v>
      </c>
      <c r="H6907">
        <v>0.000735916585197</v>
      </c>
      <c r="I6907" s="46" t="s">
        <v>37</v>
      </c>
      <c r="K6907" s="46"/>
      <c r="L6907" t="s">
        <v>7160</v>
      </c>
      <c r="M6907" t="s">
        <v>39</v>
      </c>
      <c r="N6907" s="40"/>
      <c r="O6907" s="40"/>
      <c r="P6907" s="40"/>
      <c r="Q6907" s="40"/>
      <c r="R6907" s="39"/>
      <c r="S6907" s="39"/>
      <c r="T6907" s="39"/>
      <c r="U6907" s="40"/>
      <c r="V6907" s="39"/>
      <c r="W6907" s="69"/>
      <c r="Y6907" t="s">
        <v>40</v>
      </c>
      <c r="AA6907">
        <v>4444553</v>
      </c>
      <c r="AB6907" s="46" t="b">
        <f>if((W6907=""),false,true)</f>
        <v>0</v>
      </c>
      <c r="AD6907" s="8"/>
    </row>
    <row r="6908" ht="14.25" customHeight="1">
      <c r="A6908" s="38">
        <v>1234</v>
      </c>
      <c r="B6908" s="46" t="s">
        <v>7159</v>
      </c>
      <c r="C6908" s="46" t="s">
        <v>577</v>
      </c>
      <c r="D6908" s="11" t="s">
        <v>7154</v>
      </c>
      <c r="E6908" s="11" t="s">
        <v>7157</v>
      </c>
      <c r="F6908" s="7" t="s">
        <v>1361</v>
      </c>
      <c r="G6908" s="7" t="s">
        <v>1362</v>
      </c>
      <c r="H6908">
        <v>0.020241180383765</v>
      </c>
      <c r="I6908" s="46" t="s">
        <v>37</v>
      </c>
      <c r="K6908" s="46"/>
      <c r="L6908" t="s">
        <v>7160</v>
      </c>
      <c r="M6908" t="s">
        <v>39</v>
      </c>
      <c r="N6908" s="40"/>
      <c r="O6908" s="40"/>
      <c r="P6908" s="40"/>
      <c r="Q6908" s="40"/>
      <c r="R6908" s="39"/>
      <c r="S6908" s="39"/>
      <c r="T6908" s="39"/>
      <c r="U6908" s="40"/>
      <c r="V6908" s="39"/>
      <c r="W6908" s="69"/>
      <c r="Y6908" t="s">
        <v>40</v>
      </c>
      <c r="AA6908">
        <v>4444553</v>
      </c>
      <c r="AB6908" s="46" t="b">
        <f>if((W6908=""),false,true)</f>
        <v>0</v>
      </c>
      <c r="AD6908" s="8"/>
    </row>
    <row r="6909" ht="14.25" customHeight="1">
      <c r="A6909" s="38">
        <v>1234</v>
      </c>
      <c r="B6909" s="46" t="s">
        <v>7159</v>
      </c>
      <c r="C6909" s="46" t="s">
        <v>577</v>
      </c>
      <c r="D6909" s="11" t="s">
        <v>7154</v>
      </c>
      <c r="E6909" s="11" t="s">
        <v>7157</v>
      </c>
      <c r="F6909" s="7" t="s">
        <v>584</v>
      </c>
      <c r="G6909" s="7" t="s">
        <v>585</v>
      </c>
      <c r="H6909">
        <v>0.000517629180249</v>
      </c>
      <c r="I6909" s="46" t="s">
        <v>37</v>
      </c>
      <c r="K6909" s="46"/>
      <c r="L6909" t="s">
        <v>7160</v>
      </c>
      <c r="M6909" t="s">
        <v>39</v>
      </c>
      <c r="N6909" s="40"/>
      <c r="O6909" s="40"/>
      <c r="P6909" s="40"/>
      <c r="Q6909" s="40"/>
      <c r="R6909" s="39"/>
      <c r="S6909" s="39"/>
      <c r="T6909" s="39"/>
      <c r="U6909" s="40"/>
      <c r="V6909" s="39"/>
      <c r="W6909" s="69"/>
      <c r="Y6909" t="s">
        <v>40</v>
      </c>
      <c r="AA6909">
        <v>4444553</v>
      </c>
      <c r="AB6909" s="46" t="b">
        <f>if((W6909=""),false,true)</f>
        <v>0</v>
      </c>
      <c r="AD6909" s="8"/>
    </row>
    <row r="6910" ht="14.25" customHeight="1">
      <c r="A6910" s="38">
        <v>1234</v>
      </c>
      <c r="B6910" s="46" t="s">
        <v>7159</v>
      </c>
      <c r="C6910" s="46" t="s">
        <v>577</v>
      </c>
      <c r="D6910" s="11" t="s">
        <v>7154</v>
      </c>
      <c r="E6910" s="11" t="s">
        <v>7157</v>
      </c>
      <c r="F6910" s="7" t="s">
        <v>586</v>
      </c>
      <c r="G6910" s="7" t="s">
        <v>587</v>
      </c>
      <c r="H6910">
        <v>0.008054640682826</v>
      </c>
      <c r="I6910" s="46" t="s">
        <v>37</v>
      </c>
      <c r="K6910" s="46"/>
      <c r="L6910" t="s">
        <v>7160</v>
      </c>
      <c r="M6910" t="s">
        <v>39</v>
      </c>
      <c r="N6910" s="40"/>
      <c r="O6910" s="40"/>
      <c r="P6910" s="40"/>
      <c r="Q6910" s="40"/>
      <c r="R6910" s="39"/>
      <c r="S6910" s="39"/>
      <c r="T6910" s="39"/>
      <c r="U6910" s="40"/>
      <c r="V6910" s="39"/>
      <c r="W6910" s="69"/>
      <c r="Y6910" t="s">
        <v>40</v>
      </c>
      <c r="AA6910">
        <v>4444553</v>
      </c>
      <c r="AB6910" s="46" t="b">
        <f>if((W6910=""),false,true)</f>
        <v>0</v>
      </c>
      <c r="AD6910" s="8"/>
    </row>
    <row r="6911" ht="14.25" customHeight="1">
      <c r="A6911" s="38">
        <v>1234</v>
      </c>
      <c r="B6911" s="46" t="s">
        <v>7159</v>
      </c>
      <c r="C6911" s="46" t="s">
        <v>577</v>
      </c>
      <c r="D6911" s="11" t="s">
        <v>7154</v>
      </c>
      <c r="E6911" s="11" t="s">
        <v>7157</v>
      </c>
      <c r="F6911" s="7" t="s">
        <v>3781</v>
      </c>
      <c r="G6911" s="7" t="s">
        <v>3782</v>
      </c>
      <c r="H6911">
        <v>0.018946604131983</v>
      </c>
      <c r="I6911" s="46" t="s">
        <v>37</v>
      </c>
      <c r="K6911" s="46"/>
      <c r="L6911" t="s">
        <v>7160</v>
      </c>
      <c r="M6911" t="s">
        <v>39</v>
      </c>
      <c r="N6911" s="40"/>
      <c r="O6911" s="40"/>
      <c r="P6911" s="40"/>
      <c r="Q6911" s="40"/>
      <c r="R6911" s="39"/>
      <c r="S6911" s="39"/>
      <c r="T6911" s="39"/>
      <c r="U6911" s="40"/>
      <c r="V6911" s="39"/>
      <c r="W6911" s="69"/>
      <c r="Y6911" t="s">
        <v>40</v>
      </c>
      <c r="AA6911">
        <v>4444553</v>
      </c>
      <c r="AB6911" s="46" t="b">
        <f>if((W6911=""),false,true)</f>
        <v>0</v>
      </c>
      <c r="AD6911" s="8"/>
    </row>
    <row r="6912" ht="14.25" customHeight="1">
      <c r="A6912" s="38">
        <v>1234</v>
      </c>
      <c r="B6912" s="46" t="s">
        <v>7159</v>
      </c>
      <c r="C6912" s="46" t="s">
        <v>577</v>
      </c>
      <c r="D6912" s="11" t="s">
        <v>7154</v>
      </c>
      <c r="E6912" s="11" t="s">
        <v>7157</v>
      </c>
      <c r="F6912" s="7" t="s">
        <v>691</v>
      </c>
      <c r="G6912" s="7" t="s">
        <v>692</v>
      </c>
      <c r="H6912">
        <v>0.001802691030457</v>
      </c>
      <c r="I6912" s="46" t="s">
        <v>37</v>
      </c>
      <c r="K6912" s="46"/>
      <c r="L6912" t="s">
        <v>7160</v>
      </c>
      <c r="M6912" t="s">
        <v>39</v>
      </c>
      <c r="N6912" s="40"/>
      <c r="O6912" s="40"/>
      <c r="P6912" s="40"/>
      <c r="Q6912" s="40"/>
      <c r="R6912" s="39"/>
      <c r="S6912" s="39"/>
      <c r="T6912" s="39"/>
      <c r="U6912" s="40"/>
      <c r="V6912" s="39"/>
      <c r="W6912" s="69"/>
      <c r="Y6912" t="s">
        <v>40</v>
      </c>
      <c r="AA6912">
        <v>4444553</v>
      </c>
      <c r="AB6912" s="46" t="b">
        <f>if((W6912=""),false,true)</f>
        <v>0</v>
      </c>
      <c r="AD6912" s="8"/>
    </row>
    <row r="6913" ht="14.25" customHeight="1">
      <c r="A6913" s="38">
        <v>1234</v>
      </c>
      <c r="B6913" s="46" t="s">
        <v>7159</v>
      </c>
      <c r="C6913" s="46" t="s">
        <v>577</v>
      </c>
      <c r="D6913" s="11" t="s">
        <v>7154</v>
      </c>
      <c r="E6913" s="11" t="s">
        <v>7157</v>
      </c>
      <c r="F6913" s="7" t="s">
        <v>1599</v>
      </c>
      <c r="G6913" s="7" t="s">
        <v>1600</v>
      </c>
      <c r="H6913">
        <v>0.017777919547196</v>
      </c>
      <c r="I6913" s="46" t="s">
        <v>37</v>
      </c>
      <c r="K6913" s="46"/>
      <c r="L6913" t="s">
        <v>7160</v>
      </c>
      <c r="M6913" t="s">
        <v>39</v>
      </c>
      <c r="N6913" s="40"/>
      <c r="O6913" s="40"/>
      <c r="P6913" s="40"/>
      <c r="Q6913" s="40"/>
      <c r="R6913" s="39"/>
      <c r="S6913" s="39"/>
      <c r="T6913" s="39"/>
      <c r="U6913" s="40"/>
      <c r="V6913" s="39"/>
      <c r="W6913" s="69"/>
      <c r="Y6913" t="s">
        <v>40</v>
      </c>
      <c r="AA6913">
        <v>4444553</v>
      </c>
      <c r="AB6913" s="46" t="b">
        <f>if((W6913=""),false,true)</f>
        <v>0</v>
      </c>
      <c r="AD6913" s="8"/>
    </row>
    <row r="6914" ht="14.25" customHeight="1">
      <c r="A6914" s="38">
        <v>1234</v>
      </c>
      <c r="B6914" s="46" t="s">
        <v>7159</v>
      </c>
      <c r="C6914" s="46" t="s">
        <v>577</v>
      </c>
      <c r="D6914" s="11" t="s">
        <v>7154</v>
      </c>
      <c r="E6914" s="11" t="s">
        <v>7157</v>
      </c>
      <c r="F6914" s="7" t="s">
        <v>588</v>
      </c>
      <c r="G6914" s="7" t="s">
        <v>589</v>
      </c>
      <c r="H6914">
        <v>0.003022394700498</v>
      </c>
      <c r="I6914" s="46" t="s">
        <v>37</v>
      </c>
      <c r="K6914" s="46"/>
      <c r="L6914" t="s">
        <v>7160</v>
      </c>
      <c r="M6914" t="s">
        <v>39</v>
      </c>
      <c r="N6914" s="40"/>
      <c r="O6914" s="40"/>
      <c r="P6914" s="40"/>
      <c r="Q6914" s="40"/>
      <c r="R6914" s="39"/>
      <c r="S6914" s="39"/>
      <c r="T6914" s="39"/>
      <c r="U6914" s="40"/>
      <c r="V6914" s="39"/>
      <c r="W6914" s="69"/>
      <c r="Y6914" t="s">
        <v>40</v>
      </c>
      <c r="AA6914">
        <v>4444553</v>
      </c>
      <c r="AB6914" s="46" t="b">
        <f>if((W6914=""),false,true)</f>
        <v>0</v>
      </c>
      <c r="AD6914" s="8"/>
    </row>
    <row r="6915" ht="14.25" customHeight="1">
      <c r="A6915" s="38">
        <v>1234</v>
      </c>
      <c r="B6915" s="46" t="s">
        <v>7159</v>
      </c>
      <c r="C6915" s="46" t="s">
        <v>577</v>
      </c>
      <c r="D6915" s="11" t="s">
        <v>7154</v>
      </c>
      <c r="E6915" s="11" t="s">
        <v>7157</v>
      </c>
      <c r="F6915" s="7" t="s">
        <v>1123</v>
      </c>
      <c r="G6915" s="7" t="s">
        <v>1124</v>
      </c>
      <c r="H6915">
        <v>0.000688904509092</v>
      </c>
      <c r="I6915" s="46" t="s">
        <v>37</v>
      </c>
      <c r="K6915" s="46"/>
      <c r="L6915" t="s">
        <v>7160</v>
      </c>
      <c r="M6915" t="s">
        <v>39</v>
      </c>
      <c r="N6915" s="40"/>
      <c r="O6915" s="40"/>
      <c r="P6915" s="40"/>
      <c r="Q6915" s="40"/>
      <c r="R6915" s="39"/>
      <c r="S6915" s="39"/>
      <c r="T6915" s="39"/>
      <c r="U6915" s="40"/>
      <c r="V6915" s="39"/>
      <c r="W6915" s="69"/>
      <c r="Y6915" t="s">
        <v>40</v>
      </c>
      <c r="AA6915">
        <v>4444553</v>
      </c>
      <c r="AB6915" s="46" t="b">
        <f>if((W6915=""),false,true)</f>
        <v>0</v>
      </c>
      <c r="AD6915" s="8"/>
    </row>
    <row r="6916" ht="14.25" customHeight="1">
      <c r="A6916" s="38">
        <v>1234</v>
      </c>
      <c r="B6916" s="46" t="s">
        <v>7159</v>
      </c>
      <c r="C6916" s="46" t="s">
        <v>577</v>
      </c>
      <c r="D6916" s="11" t="s">
        <v>7154</v>
      </c>
      <c r="E6916" s="11" t="s">
        <v>7157</v>
      </c>
      <c r="F6916" s="7" t="s">
        <v>1603</v>
      </c>
      <c r="G6916" s="7" t="s">
        <v>1604</v>
      </c>
      <c r="H6916">
        <v>0.023001338233639</v>
      </c>
      <c r="I6916" s="46" t="s">
        <v>37</v>
      </c>
      <c r="K6916" s="46"/>
      <c r="L6916" t="s">
        <v>7160</v>
      </c>
      <c r="M6916" t="s">
        <v>39</v>
      </c>
      <c r="N6916" s="40"/>
      <c r="O6916" s="40"/>
      <c r="P6916" s="40"/>
      <c r="Q6916" s="40"/>
      <c r="R6916" s="39"/>
      <c r="S6916" s="39"/>
      <c r="T6916" s="39"/>
      <c r="U6916" s="40"/>
      <c r="V6916" s="39"/>
      <c r="W6916" s="69"/>
      <c r="Y6916" t="s">
        <v>40</v>
      </c>
      <c r="AA6916">
        <v>4444553</v>
      </c>
      <c r="AB6916" s="46" t="b">
        <f>if((W6916=""),false,true)</f>
        <v>0</v>
      </c>
      <c r="AD6916" s="8"/>
    </row>
    <row r="6917" ht="14.25" customHeight="1">
      <c r="A6917" s="38">
        <v>1234</v>
      </c>
      <c r="B6917" s="46" t="s">
        <v>7159</v>
      </c>
      <c r="C6917" s="46" t="s">
        <v>577</v>
      </c>
      <c r="D6917" s="11" t="s">
        <v>7154</v>
      </c>
      <c r="E6917" s="11" t="s">
        <v>7157</v>
      </c>
      <c r="F6917" s="7" t="s">
        <v>695</v>
      </c>
      <c r="G6917" s="7" t="s">
        <v>696</v>
      </c>
      <c r="H6917">
        <v>0.000042045297728</v>
      </c>
      <c r="I6917" s="46" t="s">
        <v>37</v>
      </c>
      <c r="K6917" s="46"/>
      <c r="L6917" t="s">
        <v>7160</v>
      </c>
      <c r="M6917" t="s">
        <v>39</v>
      </c>
      <c r="N6917" s="40"/>
      <c r="O6917" s="40"/>
      <c r="P6917" s="40"/>
      <c r="Q6917" s="40"/>
      <c r="R6917" s="39"/>
      <c r="S6917" s="39"/>
      <c r="T6917" s="39"/>
      <c r="U6917" s="40"/>
      <c r="V6917" s="39"/>
      <c r="W6917" s="69"/>
      <c r="Y6917" t="s">
        <v>40</v>
      </c>
      <c r="AA6917">
        <v>4444553</v>
      </c>
      <c r="AB6917" s="46" t="b">
        <f>if((W6917=""),false,true)</f>
        <v>0</v>
      </c>
      <c r="AD6917" s="8"/>
    </row>
    <row r="6918" ht="14.25" customHeight="1">
      <c r="A6918" s="38">
        <v>1234</v>
      </c>
      <c r="B6918" s="46" t="s">
        <v>7159</v>
      </c>
      <c r="C6918" s="46" t="s">
        <v>577</v>
      </c>
      <c r="D6918" s="11" t="s">
        <v>7154</v>
      </c>
      <c r="E6918" s="11" t="s">
        <v>7157</v>
      </c>
      <c r="F6918" s="7" t="s">
        <v>1108</v>
      </c>
      <c r="G6918" s="7" t="s">
        <v>1109</v>
      </c>
      <c r="H6918">
        <v>0.18675374437509</v>
      </c>
      <c r="I6918" s="46" t="s">
        <v>37</v>
      </c>
      <c r="K6918" s="46"/>
      <c r="L6918" t="s">
        <v>7160</v>
      </c>
      <c r="M6918" t="s">
        <v>39</v>
      </c>
      <c r="N6918" s="40"/>
      <c r="O6918" s="40"/>
      <c r="P6918" s="40"/>
      <c r="Q6918" s="40"/>
      <c r="R6918" s="39"/>
      <c r="S6918" s="39"/>
      <c r="T6918" s="39"/>
      <c r="U6918" s="40"/>
      <c r="V6918" s="39"/>
      <c r="W6918" s="69"/>
      <c r="Y6918" t="s">
        <v>40</v>
      </c>
      <c r="AA6918">
        <v>4444553</v>
      </c>
      <c r="AB6918" s="46" t="b">
        <f>if((W6918=""),false,true)</f>
        <v>0</v>
      </c>
      <c r="AD6918" s="8"/>
    </row>
    <row r="6919" ht="14.25" customHeight="1">
      <c r="A6919" s="38">
        <v>1234</v>
      </c>
      <c r="B6919" s="46" t="s">
        <v>7159</v>
      </c>
      <c r="C6919" s="46" t="s">
        <v>577</v>
      </c>
      <c r="D6919" s="11" t="s">
        <v>7154</v>
      </c>
      <c r="E6919" s="11" t="s">
        <v>7157</v>
      </c>
      <c r="F6919" s="7" t="s">
        <v>1281</v>
      </c>
      <c r="G6919" s="7" t="s">
        <v>2411</v>
      </c>
      <c r="H6919">
        <v>0.076612291226152</v>
      </c>
      <c r="I6919" s="46" t="s">
        <v>37</v>
      </c>
      <c r="K6919" s="46"/>
      <c r="L6919" t="s">
        <v>7160</v>
      </c>
      <c r="M6919" t="s">
        <v>39</v>
      </c>
      <c r="N6919" s="40"/>
      <c r="O6919" s="40"/>
      <c r="P6919" s="40"/>
      <c r="Q6919" s="40"/>
      <c r="R6919" s="39"/>
      <c r="S6919" s="39"/>
      <c r="T6919" s="39"/>
      <c r="U6919" s="40"/>
      <c r="V6919" s="39"/>
      <c r="W6919" s="69"/>
      <c r="Y6919" t="s">
        <v>40</v>
      </c>
      <c r="AA6919">
        <v>4444553</v>
      </c>
      <c r="AB6919" s="46" t="b">
        <f>if((W6919=""),false,true)</f>
        <v>0</v>
      </c>
      <c r="AD6919" s="8"/>
    </row>
    <row r="6920" ht="14.25" customHeight="1">
      <c r="A6920" s="38">
        <v>1234</v>
      </c>
      <c r="B6920" s="46" t="s">
        <v>7159</v>
      </c>
      <c r="C6920" s="46" t="s">
        <v>577</v>
      </c>
      <c r="D6920" s="11" t="s">
        <v>7154</v>
      </c>
      <c r="E6920" s="11" t="s">
        <v>7157</v>
      </c>
      <c r="F6920" s="7" t="s">
        <v>429</v>
      </c>
      <c r="G6920" s="7" t="s">
        <v>590</v>
      </c>
      <c r="H6920">
        <v>0.000776142471576</v>
      </c>
      <c r="I6920" s="46" t="s">
        <v>37</v>
      </c>
      <c r="K6920" s="46"/>
      <c r="L6920" t="s">
        <v>7160</v>
      </c>
      <c r="M6920" t="s">
        <v>39</v>
      </c>
      <c r="N6920" s="40"/>
      <c r="O6920" s="40"/>
      <c r="P6920" s="40"/>
      <c r="Q6920" s="40"/>
      <c r="R6920" s="39"/>
      <c r="S6920" s="39"/>
      <c r="T6920" s="39"/>
      <c r="U6920" s="40"/>
      <c r="V6920" s="39"/>
      <c r="W6920" s="69"/>
      <c r="Y6920" t="s">
        <v>40</v>
      </c>
      <c r="AA6920">
        <v>4444553</v>
      </c>
      <c r="AB6920" s="46" t="b">
        <f>if((W6920=""),false,true)</f>
        <v>0</v>
      </c>
      <c r="AD6920" s="8"/>
    </row>
    <row r="6921" ht="14.25" customHeight="1">
      <c r="A6921" s="38">
        <v>1234</v>
      </c>
      <c r="B6921" s="46" t="s">
        <v>7159</v>
      </c>
      <c r="C6921" s="46" t="s">
        <v>577</v>
      </c>
      <c r="D6921" s="11" t="s">
        <v>7154</v>
      </c>
      <c r="E6921" s="11" t="s">
        <v>7157</v>
      </c>
      <c r="F6921" s="7" t="s">
        <v>591</v>
      </c>
      <c r="G6921" s="7" t="s">
        <v>592</v>
      </c>
      <c r="H6921">
        <v>0.000354878263928</v>
      </c>
      <c r="I6921" s="46" t="s">
        <v>37</v>
      </c>
      <c r="K6921" s="46"/>
      <c r="L6921" t="s">
        <v>7160</v>
      </c>
      <c r="M6921" t="s">
        <v>39</v>
      </c>
      <c r="N6921" s="40"/>
      <c r="O6921" s="40"/>
      <c r="P6921" s="40"/>
      <c r="Q6921" s="40"/>
      <c r="R6921" s="39"/>
      <c r="S6921" s="39"/>
      <c r="T6921" s="39"/>
      <c r="U6921" s="40"/>
      <c r="V6921" s="39"/>
      <c r="W6921" s="69"/>
      <c r="Y6921" t="s">
        <v>40</v>
      </c>
      <c r="AA6921">
        <v>4444553</v>
      </c>
      <c r="AB6921" s="46" t="b">
        <f>if((W6921=""),false,true)</f>
        <v>0</v>
      </c>
      <c r="AD6921" s="8"/>
    </row>
    <row r="6922" ht="14.25" customHeight="1">
      <c r="A6922" s="38">
        <v>1234</v>
      </c>
      <c r="B6922" s="46" t="s">
        <v>7159</v>
      </c>
      <c r="C6922" s="46" t="s">
        <v>577</v>
      </c>
      <c r="D6922" s="11" t="s">
        <v>7154</v>
      </c>
      <c r="E6922" s="11" t="s">
        <v>7157</v>
      </c>
      <c r="F6922" s="7" t="s">
        <v>5546</v>
      </c>
      <c r="G6922" s="7" t="s">
        <v>6645</v>
      </c>
      <c r="H6922">
        <v>0.000047831921415</v>
      </c>
      <c r="I6922" s="46" t="s">
        <v>37</v>
      </c>
      <c r="K6922" s="46"/>
      <c r="L6922" t="s">
        <v>7160</v>
      </c>
      <c r="M6922" t="s">
        <v>39</v>
      </c>
      <c r="N6922" s="40"/>
      <c r="O6922" s="40"/>
      <c r="P6922" s="40"/>
      <c r="Q6922" s="40"/>
      <c r="R6922" s="39"/>
      <c r="S6922" s="39"/>
      <c r="T6922" s="39"/>
      <c r="U6922" s="40"/>
      <c r="V6922" s="39"/>
      <c r="W6922" s="69"/>
      <c r="Y6922" t="s">
        <v>40</v>
      </c>
      <c r="AA6922">
        <v>4444553</v>
      </c>
      <c r="AB6922" s="46" t="b">
        <f>if((W6922=""),false,true)</f>
        <v>0</v>
      </c>
      <c r="AD6922" s="8"/>
    </row>
    <row r="6923" ht="14.25" customHeight="1">
      <c r="A6923" s="38">
        <v>1234</v>
      </c>
      <c r="B6923" s="46" t="s">
        <v>7159</v>
      </c>
      <c r="C6923" s="46" t="s">
        <v>577</v>
      </c>
      <c r="D6923" s="11" t="s">
        <v>7154</v>
      </c>
      <c r="E6923" s="11" t="s">
        <v>7157</v>
      </c>
      <c r="F6923" s="7" t="s">
        <v>715</v>
      </c>
      <c r="G6923" s="7" t="s">
        <v>716</v>
      </c>
      <c r="H6923">
        <v>0.000006044854612</v>
      </c>
      <c r="I6923" s="46" t="s">
        <v>37</v>
      </c>
      <c r="K6923" s="46"/>
      <c r="L6923" t="s">
        <v>7160</v>
      </c>
      <c r="M6923" t="s">
        <v>39</v>
      </c>
      <c r="N6923" s="40"/>
      <c r="O6923" s="40"/>
      <c r="P6923" s="40"/>
      <c r="Q6923" s="40"/>
      <c r="R6923" s="39"/>
      <c r="S6923" s="39"/>
      <c r="T6923" s="39"/>
      <c r="U6923" s="40"/>
      <c r="V6923" s="39"/>
      <c r="W6923" s="69"/>
      <c r="Y6923" t="s">
        <v>40</v>
      </c>
      <c r="AA6923">
        <v>4444553</v>
      </c>
      <c r="AB6923" s="46" t="b">
        <f>if((W6923=""),false,true)</f>
        <v>0</v>
      </c>
      <c r="AD6923" s="8"/>
    </row>
    <row r="6924" ht="14.25" customHeight="1">
      <c r="A6924" s="38">
        <v>1234</v>
      </c>
      <c r="B6924" s="46" t="s">
        <v>7159</v>
      </c>
      <c r="C6924" s="46" t="s">
        <v>577</v>
      </c>
      <c r="D6924" s="11" t="s">
        <v>7154</v>
      </c>
      <c r="E6924" s="11" t="s">
        <v>7157</v>
      </c>
      <c r="F6924" s="7" t="s">
        <v>434</v>
      </c>
      <c r="G6924" s="7" t="s">
        <v>593</v>
      </c>
      <c r="H6924">
        <v>0.001325304047667</v>
      </c>
      <c r="I6924" s="46" t="s">
        <v>37</v>
      </c>
      <c r="K6924" s="46"/>
      <c r="L6924" t="s">
        <v>7160</v>
      </c>
      <c r="M6924" t="s">
        <v>39</v>
      </c>
      <c r="N6924" s="40"/>
      <c r="O6924" s="40"/>
      <c r="P6924" s="40"/>
      <c r="Q6924" s="40"/>
      <c r="R6924" s="39"/>
      <c r="S6924" s="39"/>
      <c r="T6924" s="39"/>
      <c r="U6924" s="40"/>
      <c r="V6924" s="39"/>
      <c r="W6924" s="69"/>
      <c r="Y6924" t="s">
        <v>40</v>
      </c>
      <c r="AA6924">
        <v>4444553</v>
      </c>
      <c r="AB6924" s="46" t="b">
        <f>if((W6924=""),false,true)</f>
        <v>0</v>
      </c>
      <c r="AD6924" s="8"/>
    </row>
    <row r="6925" ht="14.25" customHeight="1">
      <c r="A6925" s="38">
        <v>1234</v>
      </c>
      <c r="B6925" s="46" t="s">
        <v>7159</v>
      </c>
      <c r="C6925" s="46" t="s">
        <v>577</v>
      </c>
      <c r="D6925" s="11" t="s">
        <v>7154</v>
      </c>
      <c r="E6925" s="11" t="s">
        <v>7157</v>
      </c>
      <c r="F6925" s="7" t="s">
        <v>994</v>
      </c>
      <c r="G6925" s="7" t="s">
        <v>4557</v>
      </c>
      <c r="H6925">
        <v>0.001110027892684</v>
      </c>
      <c r="I6925" s="46" t="s">
        <v>37</v>
      </c>
      <c r="K6925" s="46"/>
      <c r="L6925" t="s">
        <v>7160</v>
      </c>
      <c r="M6925" t="s">
        <v>39</v>
      </c>
      <c r="N6925" s="40"/>
      <c r="O6925" s="40"/>
      <c r="P6925" s="40"/>
      <c r="Q6925" s="40"/>
      <c r="R6925" s="39"/>
      <c r="S6925" s="39"/>
      <c r="T6925" s="39"/>
      <c r="U6925" s="40"/>
      <c r="V6925" s="39"/>
      <c r="W6925" s="69"/>
      <c r="Y6925" t="s">
        <v>40</v>
      </c>
      <c r="AA6925">
        <v>4444553</v>
      </c>
      <c r="AB6925" s="46" t="b">
        <f>if((W6925=""),false,true)</f>
        <v>0</v>
      </c>
      <c r="AD6925" s="8"/>
    </row>
    <row r="6926" ht="14.25" customHeight="1">
      <c r="A6926" s="38">
        <v>1234</v>
      </c>
      <c r="B6926" s="46" t="s">
        <v>7159</v>
      </c>
      <c r="C6926" s="46" t="s">
        <v>577</v>
      </c>
      <c r="D6926" s="11" t="s">
        <v>7154</v>
      </c>
      <c r="E6926" s="11" t="s">
        <v>7157</v>
      </c>
      <c r="F6926" s="7" t="s">
        <v>731</v>
      </c>
      <c r="G6926" s="7" t="s">
        <v>732</v>
      </c>
      <c r="H6926">
        <v>0.001608019997724</v>
      </c>
      <c r="I6926" s="46" t="s">
        <v>37</v>
      </c>
      <c r="K6926" s="46"/>
      <c r="L6926" t="s">
        <v>7160</v>
      </c>
      <c r="M6926" t="s">
        <v>39</v>
      </c>
      <c r="N6926" s="40"/>
      <c r="O6926" s="40"/>
      <c r="P6926" s="40"/>
      <c r="Q6926" s="40"/>
      <c r="R6926" s="39"/>
      <c r="S6926" s="39"/>
      <c r="T6926" s="39"/>
      <c r="U6926" s="40"/>
      <c r="V6926" s="39"/>
      <c r="W6926" s="69"/>
      <c r="Y6926" t="s">
        <v>40</v>
      </c>
      <c r="AA6926">
        <v>4444553</v>
      </c>
      <c r="AB6926" s="46" t="b">
        <f>if((W6926=""),false,true)</f>
        <v>0</v>
      </c>
      <c r="AD6926" s="8"/>
    </row>
    <row r="6927" ht="14.25" customHeight="1">
      <c r="A6927" s="38">
        <v>1287</v>
      </c>
      <c r="B6927" s="46" t="s">
        <v>53</v>
      </c>
      <c r="C6927" s="46" t="s">
        <v>45</v>
      </c>
      <c r="D6927" s="46" t="s">
        <v>7161</v>
      </c>
      <c r="E6927" s="46" t="s">
        <v>7162</v>
      </c>
      <c r="F6927" t="s">
        <v>48</v>
      </c>
      <c r="G6927" s="46" t="s">
        <v>49</v>
      </c>
      <c r="H6927">
        <v>0.000933254301</v>
      </c>
      <c r="I6927" t="s">
        <v>37</v>
      </c>
      <c r="L6927" t="s">
        <v>50</v>
      </c>
      <c r="M6927" t="s">
        <v>39</v>
      </c>
      <c r="N6927" s="40"/>
      <c r="O6927" s="40"/>
      <c r="P6927" s="40"/>
      <c r="Q6927" s="40"/>
      <c r="R6927" s="39"/>
      <c r="S6927" s="39"/>
      <c r="T6927" s="39"/>
      <c r="U6927" s="40"/>
      <c r="V6927" s="39"/>
      <c r="W6927" s="69"/>
      <c r="Y6927" t="s">
        <v>40</v>
      </c>
      <c r="AA6927">
        <v>3915</v>
      </c>
      <c r="AB6927" s="46" t="b">
        <v>0</v>
      </c>
      <c r="AD6927" s="8"/>
    </row>
    <row r="6928" ht="14.25" customHeight="1">
      <c r="A6928" s="38">
        <v>1287</v>
      </c>
      <c r="B6928" s="46" t="s">
        <v>53</v>
      </c>
      <c r="C6928" s="46" t="s">
        <v>45</v>
      </c>
      <c r="D6928" s="46" t="s">
        <v>7163</v>
      </c>
      <c r="E6928" s="46" t="s">
        <v>7164</v>
      </c>
      <c r="F6928" t="s">
        <v>48</v>
      </c>
      <c r="G6928" s="46" t="s">
        <v>49</v>
      </c>
      <c r="H6928">
        <v>0.002951209227</v>
      </c>
      <c r="I6928" t="s">
        <v>37</v>
      </c>
      <c r="L6928" t="s">
        <v>50</v>
      </c>
      <c r="M6928" t="s">
        <v>39</v>
      </c>
      <c r="N6928" s="40"/>
      <c r="O6928" s="40"/>
      <c r="P6928" s="40"/>
      <c r="Q6928" s="40"/>
      <c r="R6928" s="39"/>
      <c r="S6928" s="39"/>
      <c r="T6928" s="39"/>
      <c r="U6928" s="40"/>
      <c r="V6928" s="39"/>
      <c r="W6928" s="69"/>
      <c r="Y6928" t="s">
        <v>40</v>
      </c>
      <c r="AA6928">
        <v>1216</v>
      </c>
      <c r="AB6928" s="46" t="b">
        <v>0</v>
      </c>
      <c r="AD6928" s="8"/>
    </row>
    <row r="6929" ht="14.25" customHeight="1">
      <c r="A6929" s="38">
        <v>1287</v>
      </c>
      <c r="B6929" s="46" t="s">
        <v>174</v>
      </c>
      <c r="C6929" s="46" t="s">
        <v>45</v>
      </c>
      <c r="D6929" s="46" t="s">
        <v>7163</v>
      </c>
      <c r="E6929" s="46" t="s">
        <v>7165</v>
      </c>
      <c r="F6929" t="s">
        <v>48</v>
      </c>
      <c r="G6929" s="46" t="s">
        <v>49</v>
      </c>
      <c r="H6929">
        <v>0.004570881896</v>
      </c>
      <c r="I6929" t="s">
        <v>37</v>
      </c>
      <c r="L6929" t="s">
        <v>50</v>
      </c>
      <c r="M6929" t="s">
        <v>39</v>
      </c>
      <c r="N6929" s="40"/>
      <c r="O6929" s="40"/>
      <c r="P6929" s="40"/>
      <c r="Q6929" s="40"/>
      <c r="R6929" s="39"/>
      <c r="S6929" s="39"/>
      <c r="T6929" s="39"/>
      <c r="U6929" s="40"/>
      <c r="V6929" s="39"/>
      <c r="W6929" s="69"/>
      <c r="Y6929" t="s">
        <v>40</v>
      </c>
      <c r="AA6929">
        <v>1216</v>
      </c>
      <c r="AB6929" s="46" t="b">
        <v>0</v>
      </c>
      <c r="AD6929" s="8"/>
    </row>
    <row r="6930" ht="14.25" customHeight="1">
      <c r="A6930" s="38">
        <v>1287</v>
      </c>
      <c r="B6930" s="46" t="s">
        <v>53</v>
      </c>
      <c r="C6930" s="46" t="s">
        <v>45</v>
      </c>
      <c r="D6930" s="46" t="s">
        <v>7166</v>
      </c>
      <c r="E6930" s="46" t="s">
        <v>7167</v>
      </c>
      <c r="F6930" t="s">
        <v>48</v>
      </c>
      <c r="G6930" s="46" t="s">
        <v>49</v>
      </c>
      <c r="H6930">
        <v>0.000018197009</v>
      </c>
      <c r="I6930" t="s">
        <v>37</v>
      </c>
      <c r="L6930" t="s">
        <v>50</v>
      </c>
      <c r="M6930" t="s">
        <v>39</v>
      </c>
      <c r="N6930" s="40"/>
      <c r="O6930" s="40"/>
      <c r="P6930" s="40"/>
      <c r="Q6930" s="40"/>
      <c r="R6930" s="39"/>
      <c r="S6930" s="39"/>
      <c r="T6930" s="39"/>
      <c r="U6930" s="40"/>
      <c r="V6930" s="39"/>
      <c r="W6930" s="69"/>
      <c r="Y6930" t="s">
        <v>40</v>
      </c>
      <c r="AA6930">
        <v>5850</v>
      </c>
      <c r="AB6930" s="46" t="b">
        <v>0</v>
      </c>
      <c r="AD6930" s="8"/>
    </row>
    <row r="6931" ht="14.25" customHeight="1">
      <c r="A6931" s="38">
        <v>1287</v>
      </c>
      <c r="B6931" s="46" t="s">
        <v>53</v>
      </c>
      <c r="C6931" s="46" t="s">
        <v>45</v>
      </c>
      <c r="D6931" s="46" t="s">
        <v>7168</v>
      </c>
      <c r="E6931" s="46" t="s">
        <v>7169</v>
      </c>
      <c r="F6931" t="s">
        <v>48</v>
      </c>
      <c r="G6931" s="46" t="s">
        <v>49</v>
      </c>
      <c r="H6931">
        <v>0.012882495517</v>
      </c>
      <c r="I6931" t="s">
        <v>37</v>
      </c>
      <c r="L6931" t="s">
        <v>50</v>
      </c>
      <c r="M6931" t="s">
        <v>39</v>
      </c>
      <c r="N6931" s="40"/>
      <c r="O6931" s="40"/>
      <c r="P6931" s="40"/>
      <c r="Q6931" s="40"/>
      <c r="R6931" s="39"/>
      <c r="S6931" s="39"/>
      <c r="T6931" s="39"/>
      <c r="U6931" s="40"/>
      <c r="V6931" s="39"/>
      <c r="W6931" s="69"/>
      <c r="Y6931" t="s">
        <v>40</v>
      </c>
      <c r="AA6931">
        <v>3918</v>
      </c>
      <c r="AB6931" s="46" t="b">
        <v>0</v>
      </c>
      <c r="AD6931" s="8"/>
    </row>
    <row r="6932" ht="14.25" customHeight="1">
      <c r="A6932" s="38">
        <v>1287</v>
      </c>
      <c r="B6932" s="46" t="s">
        <v>44</v>
      </c>
      <c r="C6932" s="46" t="s">
        <v>45</v>
      </c>
      <c r="D6932" s="46" t="s">
        <v>7170</v>
      </c>
      <c r="E6932" s="46" t="s">
        <v>7171</v>
      </c>
      <c r="F6932" t="s">
        <v>48</v>
      </c>
      <c r="G6932" s="46" t="s">
        <v>49</v>
      </c>
      <c r="H6932">
        <v>0.018407720015</v>
      </c>
      <c r="I6932" t="s">
        <v>37</v>
      </c>
      <c r="L6932" t="s">
        <v>50</v>
      </c>
      <c r="M6932" t="s">
        <v>39</v>
      </c>
      <c r="N6932" s="40"/>
      <c r="O6932" s="40"/>
      <c r="P6932" s="40"/>
      <c r="Q6932" s="40"/>
      <c r="R6932" s="39"/>
      <c r="S6932" s="39"/>
      <c r="T6932" s="39"/>
      <c r="U6932" s="40"/>
      <c r="V6932" s="39"/>
      <c r="W6932" s="69"/>
      <c r="Y6932" t="s">
        <v>40</v>
      </c>
      <c r="AA6932">
        <v>3924</v>
      </c>
      <c r="AB6932" s="46" t="b">
        <v>0</v>
      </c>
      <c r="AD6932" s="8"/>
    </row>
    <row r="6933" ht="14.25" customHeight="1">
      <c r="A6933" s="38">
        <v>1287</v>
      </c>
      <c r="B6933" s="46" t="s">
        <v>53</v>
      </c>
      <c r="C6933" s="46" t="s">
        <v>45</v>
      </c>
      <c r="D6933" s="46" t="s">
        <v>7170</v>
      </c>
      <c r="E6933" s="46" t="s">
        <v>7171</v>
      </c>
      <c r="F6933" t="s">
        <v>48</v>
      </c>
      <c r="G6933" s="46" t="s">
        <v>49</v>
      </c>
      <c r="H6933">
        <v>0.021379620895</v>
      </c>
      <c r="I6933" t="s">
        <v>37</v>
      </c>
      <c r="L6933" t="s">
        <v>50</v>
      </c>
      <c r="M6933" t="s">
        <v>39</v>
      </c>
      <c r="N6933" s="40"/>
      <c r="O6933" s="40"/>
      <c r="P6933" s="40"/>
      <c r="Q6933" s="40"/>
      <c r="R6933" s="39"/>
      <c r="S6933" s="39"/>
      <c r="T6933" s="39"/>
      <c r="U6933" s="40"/>
      <c r="V6933" s="39"/>
      <c r="W6933" s="69"/>
      <c r="Y6933" t="s">
        <v>40</v>
      </c>
      <c r="AA6933">
        <v>3924</v>
      </c>
      <c r="AB6933" s="46" t="b">
        <v>0</v>
      </c>
      <c r="AD6933" s="8"/>
    </row>
    <row r="6934" ht="14.25" customHeight="1">
      <c r="A6934" s="38">
        <v>1287</v>
      </c>
      <c r="B6934" s="46" t="s">
        <v>174</v>
      </c>
      <c r="C6934" s="46" t="s">
        <v>45</v>
      </c>
      <c r="D6934" s="46" t="s">
        <v>7170</v>
      </c>
      <c r="E6934" s="46" t="s">
        <v>7171</v>
      </c>
      <c r="F6934" t="s">
        <v>48</v>
      </c>
      <c r="G6934" s="46" t="s">
        <v>49</v>
      </c>
      <c r="H6934">
        <v>0.015135612484</v>
      </c>
      <c r="I6934" t="s">
        <v>37</v>
      </c>
      <c r="L6934" t="s">
        <v>50</v>
      </c>
      <c r="M6934" t="s">
        <v>39</v>
      </c>
      <c r="N6934" s="40"/>
      <c r="O6934" s="40"/>
      <c r="P6934" s="40"/>
      <c r="Q6934" s="40"/>
      <c r="R6934" s="39"/>
      <c r="S6934" s="39"/>
      <c r="T6934" s="39"/>
      <c r="U6934" s="40"/>
      <c r="V6934" s="39"/>
      <c r="W6934" s="69"/>
      <c r="Y6934" t="s">
        <v>40</v>
      </c>
      <c r="AA6934">
        <v>3924</v>
      </c>
      <c r="AB6934" s="46" t="b">
        <v>0</v>
      </c>
      <c r="AD6934" s="8"/>
    </row>
    <row r="6935" ht="14.25" customHeight="1">
      <c r="A6935" s="38">
        <v>1308</v>
      </c>
      <c r="B6935" s="46" t="s">
        <v>41</v>
      </c>
      <c r="C6935" s="46" t="s">
        <v>42</v>
      </c>
      <c r="D6935" s="46" t="s">
        <v>7172</v>
      </c>
      <c r="E6935" s="46" t="s">
        <v>7173</v>
      </c>
      <c r="F6935" t="s">
        <v>35</v>
      </c>
      <c r="G6935" s="12" t="s">
        <v>36</v>
      </c>
      <c r="H6935">
        <v>0.097498963771739</v>
      </c>
      <c r="I6935" t="s">
        <v>37</v>
      </c>
      <c r="K6935" s="47" t="s">
        <v>43</v>
      </c>
      <c r="L6935" s="47" t="str">
        <f>((I6935&amp;A6935)&amp;"-")&amp;B6935</f>
        <v>REF1308-Abraham M.H. and Acree Jr. W.E. The solubility of liquid and solid compounds in dry octan-1-ol. Chemosphere (2013)</v>
      </c>
      <c r="M6935" t="s">
        <v>39</v>
      </c>
      <c r="N6935" s="71"/>
      <c r="O6935" s="71"/>
      <c r="P6935" s="71"/>
      <c r="Q6935" s="71"/>
      <c r="R6935" s="29"/>
      <c r="S6935" s="29"/>
      <c r="T6935" s="29"/>
      <c r="U6935" s="71"/>
      <c r="V6935" s="29"/>
      <c r="W6935" s="60"/>
      <c r="Y6935" t="s">
        <v>40</v>
      </c>
      <c r="AA6935">
        <v>10187</v>
      </c>
      <c r="AB6935" t="b">
        <f>if((W6935=""),false,true)</f>
        <v>0</v>
      </c>
      <c r="AD6935" s="37"/>
    </row>
    <row r="6936" ht="14.25" customHeight="1">
      <c r="A6936" s="38">
        <v>997</v>
      </c>
      <c r="B6936" s="44" t="s">
        <v>638</v>
      </c>
      <c r="C6936" s="46" t="s">
        <v>639</v>
      </c>
      <c r="D6936" s="46" t="s">
        <v>7174</v>
      </c>
      <c r="E6936" s="46" t="s">
        <v>7175</v>
      </c>
      <c r="F6936" s="5" t="s">
        <v>35</v>
      </c>
      <c r="G6936" s="5" t="s">
        <v>36</v>
      </c>
      <c r="H6936" s="65">
        <v>0.467735141</v>
      </c>
      <c r="I6936" t="s">
        <v>37</v>
      </c>
      <c r="K6936" s="47"/>
      <c r="L6936" s="47" t="str">
        <f>((I6936&amp;A6936)&amp;"-")&amp;B6936</f>
        <v>REF997-Kia Sepassi and Samuel H. Yalkowsky. Solubility Prediction in Octanol: A Technical Note. AAPS PharmSciTech 2006; 7 (1) Article 26</v>
      </c>
      <c r="M6936" t="s">
        <v>39</v>
      </c>
      <c r="N6936" s="71"/>
      <c r="O6936" s="71"/>
      <c r="P6936" s="71"/>
      <c r="Q6936" s="71"/>
      <c r="R6936" s="29"/>
      <c r="S6936" s="29"/>
      <c r="T6936" s="29"/>
      <c r="U6936" s="71"/>
      <c r="V6936" s="29"/>
      <c r="W6936" s="60"/>
      <c r="Y6936" t="s">
        <v>40</v>
      </c>
      <c r="AA6936">
        <v>38839</v>
      </c>
      <c r="AB6936" t="b">
        <f>if((W6936=""),false,true)</f>
        <v>0</v>
      </c>
      <c r="AD6936" s="37"/>
    </row>
    <row r="6937" ht="14.25" customHeight="1">
      <c r="A6937" s="38">
        <v>1283</v>
      </c>
      <c r="B6937" s="46" t="s">
        <v>31</v>
      </c>
      <c r="C6937" s="46" t="s">
        <v>32</v>
      </c>
      <c r="D6937" s="46" t="s">
        <v>7174</v>
      </c>
      <c r="E6937" s="46" t="s">
        <v>7175</v>
      </c>
      <c r="F6937" t="s">
        <v>35</v>
      </c>
      <c r="G6937" s="46" t="s">
        <v>36</v>
      </c>
      <c r="H6937">
        <v>0.4677351413</v>
      </c>
      <c r="I6937" t="s">
        <v>37</v>
      </c>
      <c r="L6937" t="s">
        <v>38</v>
      </c>
      <c r="M6937" t="s">
        <v>39</v>
      </c>
      <c r="N6937" s="40"/>
      <c r="O6937" s="40"/>
      <c r="P6937" s="40"/>
      <c r="Q6937" s="40"/>
      <c r="R6937" s="39"/>
      <c r="S6937" s="39"/>
      <c r="T6937" s="39"/>
      <c r="U6937" s="40"/>
      <c r="V6937" s="39"/>
      <c r="W6937" s="69"/>
      <c r="Y6937" t="s">
        <v>40</v>
      </c>
      <c r="AA6937">
        <v>38839</v>
      </c>
      <c r="AB6937" s="46" t="b">
        <f>if((W6937=""),false,true)</f>
        <v>0</v>
      </c>
      <c r="AD6937" s="8"/>
    </row>
    <row r="6938" ht="14.25" customHeight="1">
      <c r="A6938" s="38">
        <v>1287</v>
      </c>
      <c r="B6938" s="46" t="s">
        <v>53</v>
      </c>
      <c r="C6938" s="46" t="s">
        <v>45</v>
      </c>
      <c r="D6938" s="46" t="s">
        <v>7174</v>
      </c>
      <c r="E6938" s="46" t="s">
        <v>7176</v>
      </c>
      <c r="F6938" t="s">
        <v>48</v>
      </c>
      <c r="G6938" s="46" t="s">
        <v>49</v>
      </c>
      <c r="H6938">
        <v>0.025118864315</v>
      </c>
      <c r="I6938" t="s">
        <v>37</v>
      </c>
      <c r="L6938" t="s">
        <v>50</v>
      </c>
      <c r="M6938" t="s">
        <v>39</v>
      </c>
      <c r="N6938" s="40"/>
      <c r="O6938" s="40"/>
      <c r="P6938" s="40"/>
      <c r="Q6938" s="40"/>
      <c r="R6938" s="39"/>
      <c r="S6938" s="39"/>
      <c r="T6938" s="39"/>
      <c r="U6938" s="40"/>
      <c r="V6938" s="39"/>
      <c r="W6938" s="69"/>
      <c r="Y6938" t="s">
        <v>40</v>
      </c>
      <c r="AA6938">
        <v>38839</v>
      </c>
      <c r="AB6938" s="46" t="b">
        <v>0</v>
      </c>
      <c r="AD6938" s="8"/>
    </row>
    <row r="6939" ht="14.25" customHeight="1">
      <c r="A6939" s="38">
        <v>1308</v>
      </c>
      <c r="B6939" s="46" t="s">
        <v>41</v>
      </c>
      <c r="C6939" s="46" t="s">
        <v>42</v>
      </c>
      <c r="D6939" s="46" t="s">
        <v>7174</v>
      </c>
      <c r="E6939" s="46" t="s">
        <v>7177</v>
      </c>
      <c r="F6939" t="s">
        <v>35</v>
      </c>
      <c r="G6939" s="12" t="s">
        <v>36</v>
      </c>
      <c r="H6939">
        <v>0.467735141287198</v>
      </c>
      <c r="I6939" t="s">
        <v>37</v>
      </c>
      <c r="K6939" s="47" t="s">
        <v>43</v>
      </c>
      <c r="L6939" s="47" t="str">
        <f>((I6939&amp;A6939)&amp;"-")&amp;B6939</f>
        <v>REF1308-Abraham M.H. and Acree Jr. W.E. The solubility of liquid and solid compounds in dry octan-1-ol. Chemosphere (2013)</v>
      </c>
      <c r="M6939" t="s">
        <v>39</v>
      </c>
      <c r="N6939" s="71"/>
      <c r="O6939" s="71"/>
      <c r="P6939" s="71"/>
      <c r="Q6939" s="71"/>
      <c r="R6939" s="29"/>
      <c r="S6939" s="29"/>
      <c r="T6939" s="29"/>
      <c r="U6939" s="71"/>
      <c r="V6939" s="29"/>
      <c r="W6939" s="60"/>
      <c r="Y6939" t="s">
        <v>40</v>
      </c>
      <c r="AA6939">
        <v>38839</v>
      </c>
      <c r="AB6939" t="b">
        <f>if((W6939=""),false,true)</f>
        <v>0</v>
      </c>
      <c r="AD6939" s="37"/>
    </row>
    <row r="6940" ht="14.25" customHeight="1">
      <c r="A6940" s="38">
        <v>1308</v>
      </c>
      <c r="B6940" s="46" t="s">
        <v>41</v>
      </c>
      <c r="C6940" s="46" t="s">
        <v>42</v>
      </c>
      <c r="D6940" s="46" t="s">
        <v>7174</v>
      </c>
      <c r="E6940" s="46" t="s">
        <v>7177</v>
      </c>
      <c r="F6940" t="s">
        <v>35</v>
      </c>
      <c r="G6940" s="12" t="s">
        <v>36</v>
      </c>
      <c r="H6940">
        <v>0.467735141287198</v>
      </c>
      <c r="I6940" t="s">
        <v>37</v>
      </c>
      <c r="K6940" s="47" t="s">
        <v>43</v>
      </c>
      <c r="L6940" s="47" t="str">
        <f>((I6940&amp;A6940)&amp;"-")&amp;B6940</f>
        <v>REF1308-Abraham M.H. and Acree Jr. W.E. The solubility of liquid and solid compounds in dry octan-1-ol. Chemosphere (2013)</v>
      </c>
      <c r="M6940" t="s">
        <v>39</v>
      </c>
      <c r="N6940" s="71"/>
      <c r="O6940" s="71"/>
      <c r="P6940" s="71"/>
      <c r="Q6940" s="71"/>
      <c r="R6940" s="29"/>
      <c r="S6940" s="29"/>
      <c r="T6940" s="29"/>
      <c r="U6940" s="71"/>
      <c r="V6940" s="29"/>
      <c r="W6940" s="60"/>
      <c r="Y6940" t="s">
        <v>40</v>
      </c>
      <c r="AA6940">
        <v>38839</v>
      </c>
      <c r="AB6940" t="b">
        <f>if((W6940=""),false,true)</f>
        <v>0</v>
      </c>
      <c r="AD6940" s="37"/>
    </row>
    <row r="6941" ht="14.25" customHeight="1">
      <c r="A6941" s="38">
        <v>22</v>
      </c>
      <c r="B6941" s="44" t="s">
        <v>2157</v>
      </c>
      <c r="C6941" s="46" t="s">
        <v>1841</v>
      </c>
      <c r="D6941" s="46" t="s">
        <v>7178</v>
      </c>
      <c r="E6941" s="46" t="s">
        <v>7179</v>
      </c>
      <c r="F6941" s="41" t="s">
        <v>434</v>
      </c>
      <c r="G6941" s="41" t="s">
        <v>435</v>
      </c>
      <c r="H6941" s="65">
        <v>11.79</v>
      </c>
      <c r="I6941" t="s">
        <v>431</v>
      </c>
      <c r="K6941" s="46"/>
      <c r="L6941" s="46" t="str">
        <f>((I6941&amp;A6941)&amp;"-")&amp;B6941</f>
        <v>ONSC22-13-</v>
      </c>
      <c r="M6941" t="s">
        <v>583</v>
      </c>
      <c r="N6941" s="40"/>
      <c r="O6941" s="40"/>
      <c r="P6941" s="40"/>
      <c r="Q6941" s="40"/>
      <c r="R6941" s="39"/>
      <c r="S6941" s="39"/>
      <c r="T6941" s="39"/>
      <c r="U6941" s="40"/>
      <c r="V6941" s="39"/>
      <c r="W6941" s="69"/>
      <c r="Y6941" t="s">
        <v>294</v>
      </c>
      <c r="AA6941">
        <v>3951</v>
      </c>
      <c r="AB6941" t="b">
        <f>if((W6941=""),false,true)</f>
        <v>0</v>
      </c>
      <c r="AD6941" s="8"/>
    </row>
    <row r="6942" ht="14.25" customHeight="1">
      <c r="A6942" s="38">
        <v>1287</v>
      </c>
      <c r="B6942" s="46" t="s">
        <v>53</v>
      </c>
      <c r="C6942" s="46" t="s">
        <v>45</v>
      </c>
      <c r="D6942" s="46" t="s">
        <v>7178</v>
      </c>
      <c r="E6942" s="46" t="s">
        <v>7180</v>
      </c>
      <c r="F6942" t="s">
        <v>48</v>
      </c>
      <c r="G6942" s="46" t="s">
        <v>49</v>
      </c>
      <c r="H6942">
        <v>1.023292992281</v>
      </c>
      <c r="I6942" t="s">
        <v>37</v>
      </c>
      <c r="L6942" t="s">
        <v>50</v>
      </c>
      <c r="M6942" t="s">
        <v>39</v>
      </c>
      <c r="N6942" s="40"/>
      <c r="O6942" s="40"/>
      <c r="P6942" s="40"/>
      <c r="Q6942" s="40"/>
      <c r="R6942" s="39"/>
      <c r="S6942" s="39"/>
      <c r="T6942" s="39"/>
      <c r="U6942" s="40"/>
      <c r="V6942" s="39"/>
      <c r="W6942" s="69"/>
      <c r="Y6942" t="s">
        <v>294</v>
      </c>
      <c r="AA6942">
        <v>3951</v>
      </c>
      <c r="AB6942" s="46" t="b">
        <v>0</v>
      </c>
      <c r="AD6942" s="8"/>
    </row>
    <row r="6943" ht="14.25" customHeight="1">
      <c r="A6943" s="38">
        <v>1287</v>
      </c>
      <c r="B6943" s="46" t="s">
        <v>53</v>
      </c>
      <c r="C6943" s="46" t="s">
        <v>45</v>
      </c>
      <c r="D6943" s="46" t="s">
        <v>7181</v>
      </c>
      <c r="E6943" s="46" t="s">
        <v>2591</v>
      </c>
      <c r="F6943" t="s">
        <v>48</v>
      </c>
      <c r="G6943" s="46" t="s">
        <v>49</v>
      </c>
      <c r="H6943">
        <v>0.125892541179</v>
      </c>
      <c r="I6943" t="s">
        <v>37</v>
      </c>
      <c r="L6943" t="s">
        <v>50</v>
      </c>
      <c r="M6943" t="s">
        <v>39</v>
      </c>
      <c r="N6943" s="40"/>
      <c r="O6943" s="40"/>
      <c r="P6943" s="40"/>
      <c r="Q6943" s="40"/>
      <c r="R6943" s="39"/>
      <c r="S6943" s="39"/>
      <c r="T6943" s="39"/>
      <c r="U6943" s="40"/>
      <c r="V6943" s="39"/>
      <c r="W6943" s="69"/>
      <c r="Y6943" t="s">
        <v>294</v>
      </c>
      <c r="AA6943">
        <v>291</v>
      </c>
      <c r="AB6943" s="46" t="b">
        <v>0</v>
      </c>
      <c r="AD6943" s="8"/>
    </row>
    <row r="6944" ht="14.25" customHeight="1">
      <c r="A6944" s="38">
        <v>1287</v>
      </c>
      <c r="B6944" s="46" t="s">
        <v>174</v>
      </c>
      <c r="C6944" s="46" t="s">
        <v>45</v>
      </c>
      <c r="D6944" s="46" t="s">
        <v>7181</v>
      </c>
      <c r="E6944" s="46" t="s">
        <v>2591</v>
      </c>
      <c r="F6944" t="s">
        <v>48</v>
      </c>
      <c r="G6944" s="46" t="s">
        <v>49</v>
      </c>
      <c r="H6944">
        <v>0.029512092267</v>
      </c>
      <c r="I6944" t="s">
        <v>37</v>
      </c>
      <c r="L6944" t="s">
        <v>50</v>
      </c>
      <c r="M6944" t="s">
        <v>39</v>
      </c>
      <c r="N6944" s="40"/>
      <c r="O6944" s="40"/>
      <c r="P6944" s="40"/>
      <c r="Q6944" s="40"/>
      <c r="R6944" s="39"/>
      <c r="S6944" s="39"/>
      <c r="T6944" s="39"/>
      <c r="U6944" s="40"/>
      <c r="V6944" s="39"/>
      <c r="W6944" s="69"/>
      <c r="Y6944" t="s">
        <v>294</v>
      </c>
      <c r="AA6944">
        <v>291</v>
      </c>
      <c r="AB6944" s="46" t="b">
        <v>0</v>
      </c>
      <c r="AD6944" s="8"/>
    </row>
    <row r="6945" ht="14.25" customHeight="1">
      <c r="A6945" s="38">
        <v>1308</v>
      </c>
      <c r="B6945" s="46" t="s">
        <v>41</v>
      </c>
      <c r="C6945" s="46" t="s">
        <v>42</v>
      </c>
      <c r="D6945" s="46" t="s">
        <v>7182</v>
      </c>
      <c r="E6945" s="46" t="s">
        <v>7183</v>
      </c>
      <c r="F6945" t="s">
        <v>35</v>
      </c>
      <c r="G6945" s="12" t="s">
        <v>36</v>
      </c>
      <c r="H6945">
        <v>0.347536161443206</v>
      </c>
      <c r="I6945" t="s">
        <v>37</v>
      </c>
      <c r="K6945" s="47" t="s">
        <v>43</v>
      </c>
      <c r="L6945" s="47" t="str">
        <f>((I6945&amp;A6945)&amp;"-")&amp;B6945</f>
        <v>REF1308-Abraham M.H. and Acree Jr. W.E. The solubility of liquid and solid compounds in dry octan-1-ol. Chemosphere (2013)</v>
      </c>
      <c r="M6945" t="s">
        <v>39</v>
      </c>
      <c r="N6945" s="71"/>
      <c r="O6945" s="71"/>
      <c r="P6945" s="71"/>
      <c r="Q6945" s="71"/>
      <c r="R6945" s="29"/>
      <c r="S6945" s="29"/>
      <c r="T6945" s="29"/>
      <c r="U6945" s="71"/>
      <c r="V6945" s="29"/>
      <c r="W6945" s="60"/>
      <c r="Y6945" t="s">
        <v>40</v>
      </c>
      <c r="AA6945">
        <v>23089209</v>
      </c>
      <c r="AB6945" t="b">
        <f>if((W6945=""),false,true)</f>
        <v>0</v>
      </c>
      <c r="AD6945" s="37"/>
    </row>
    <row r="6946" ht="14.25" customHeight="1">
      <c r="A6946" s="38">
        <v>1287</v>
      </c>
      <c r="B6946" s="46" t="s">
        <v>53</v>
      </c>
      <c r="C6946" s="46" t="s">
        <v>45</v>
      </c>
      <c r="D6946" s="46" t="s">
        <v>434</v>
      </c>
      <c r="E6946" s="46" t="s">
        <v>435</v>
      </c>
      <c r="F6946" t="s">
        <v>48</v>
      </c>
      <c r="G6946" s="46" t="s">
        <v>49</v>
      </c>
      <c r="H6946">
        <v>37.153522909717</v>
      </c>
      <c r="I6946" t="s">
        <v>37</v>
      </c>
      <c r="L6946" t="s">
        <v>50</v>
      </c>
      <c r="M6946" t="s">
        <v>39</v>
      </c>
      <c r="N6946" s="40"/>
      <c r="O6946" s="40"/>
      <c r="P6946" s="40"/>
      <c r="Q6946" s="40"/>
      <c r="R6946" s="39"/>
      <c r="S6946" s="39"/>
      <c r="T6946" s="39"/>
      <c r="U6946" s="40"/>
      <c r="V6946" s="39"/>
      <c r="W6946" s="69"/>
      <c r="Y6946" t="s">
        <v>294</v>
      </c>
      <c r="AA6946">
        <v>864</v>
      </c>
      <c r="AB6946" s="46" t="b">
        <v>0</v>
      </c>
      <c r="AD6946" s="8"/>
    </row>
    <row r="6947" ht="14.25" customHeight="1">
      <c r="A6947" s="38">
        <v>1287</v>
      </c>
      <c r="B6947" s="46" t="s">
        <v>53</v>
      </c>
      <c r="C6947" s="46" t="s">
        <v>45</v>
      </c>
      <c r="D6947" s="46" t="s">
        <v>7184</v>
      </c>
      <c r="E6947" s="46" t="s">
        <v>7185</v>
      </c>
      <c r="F6947" t="s">
        <v>48</v>
      </c>
      <c r="G6947" s="46" t="s">
        <v>49</v>
      </c>
      <c r="H6947">
        <v>0.002290867653</v>
      </c>
      <c r="I6947" t="s">
        <v>37</v>
      </c>
      <c r="L6947" t="s">
        <v>50</v>
      </c>
      <c r="M6947" t="s">
        <v>39</v>
      </c>
      <c r="N6947" s="40"/>
      <c r="O6947" s="40"/>
      <c r="P6947" s="40"/>
      <c r="Q6947" s="40"/>
      <c r="R6947" s="39"/>
      <c r="S6947" s="39"/>
      <c r="T6947" s="39"/>
      <c r="U6947" s="40"/>
      <c r="V6947" s="39"/>
      <c r="W6947" s="69"/>
      <c r="Y6947" t="s">
        <v>40</v>
      </c>
      <c r="AA6947">
        <v>3956</v>
      </c>
      <c r="AB6947" s="46" t="b">
        <v>0</v>
      </c>
      <c r="AD6947" s="8"/>
    </row>
    <row r="6948" ht="14.25" customHeight="1">
      <c r="A6948" s="38">
        <v>1287</v>
      </c>
      <c r="B6948" s="46" t="s">
        <v>53</v>
      </c>
      <c r="C6948" s="46" t="s">
        <v>45</v>
      </c>
      <c r="D6948" s="46" t="s">
        <v>7186</v>
      </c>
      <c r="E6948" s="46" t="s">
        <v>7187</v>
      </c>
      <c r="F6948" t="s">
        <v>48</v>
      </c>
      <c r="G6948" s="46" t="s">
        <v>49</v>
      </c>
      <c r="H6948">
        <v>0.001202264435</v>
      </c>
      <c r="I6948" t="s">
        <v>37</v>
      </c>
      <c r="L6948" t="s">
        <v>50</v>
      </c>
      <c r="M6948" t="s">
        <v>39</v>
      </c>
      <c r="N6948" s="40"/>
      <c r="O6948" s="40"/>
      <c r="P6948" s="40"/>
      <c r="Q6948" s="40"/>
      <c r="R6948" s="39"/>
      <c r="S6948" s="39"/>
      <c r="T6948" s="39"/>
      <c r="U6948" s="40"/>
      <c r="V6948" s="39"/>
      <c r="W6948" s="69"/>
      <c r="Y6948" t="s">
        <v>40</v>
      </c>
      <c r="AA6948">
        <v>6055</v>
      </c>
      <c r="AB6948" s="46" t="b">
        <v>0</v>
      </c>
      <c r="AD6948" s="8"/>
    </row>
    <row r="6949" ht="14.25" customHeight="1">
      <c r="A6949" s="38">
        <v>969</v>
      </c>
      <c r="B6949" s="46" t="s">
        <v>4172</v>
      </c>
      <c r="C6949" s="46" t="s">
        <v>1219</v>
      </c>
      <c r="D6949" s="7" t="s">
        <v>7188</v>
      </c>
      <c r="E6949" s="7" t="s">
        <v>7189</v>
      </c>
      <c r="F6949" s="41" t="s">
        <v>429</v>
      </c>
      <c r="G6949" s="41" t="s">
        <v>590</v>
      </c>
      <c r="H6949" s="23">
        <v>0.09434</v>
      </c>
      <c r="I6949" t="s">
        <v>1356</v>
      </c>
      <c r="K6949" t="s">
        <v>43</v>
      </c>
      <c r="L6949" s="46" t="s">
        <v>4573</v>
      </c>
      <c r="M6949" t="s">
        <v>39</v>
      </c>
      <c r="N6949" s="40"/>
      <c r="O6949" s="40"/>
      <c r="P6949" s="40"/>
      <c r="Q6949" s="40"/>
      <c r="R6949" s="39"/>
      <c r="S6949" s="39"/>
      <c r="T6949" s="39"/>
      <c r="U6949" s="40"/>
      <c r="V6949" s="39"/>
      <c r="W6949" s="69"/>
      <c r="Y6949" t="s">
        <v>40</v>
      </c>
      <c r="AA6949" s="12">
        <v>3957</v>
      </c>
      <c r="AB6949" t="b">
        <f>if((W6949=""),false,true)</f>
        <v>0</v>
      </c>
      <c r="AD6949" s="8"/>
    </row>
    <row r="6950" ht="14.25" customHeight="1">
      <c r="A6950" s="38">
        <v>969</v>
      </c>
      <c r="B6950" s="46" t="s">
        <v>4172</v>
      </c>
      <c r="C6950" s="46" t="s">
        <v>1219</v>
      </c>
      <c r="D6950" s="7" t="s">
        <v>7188</v>
      </c>
      <c r="E6950" s="7" t="s">
        <v>7189</v>
      </c>
      <c r="F6950" s="41" t="s">
        <v>48</v>
      </c>
      <c r="G6950" s="41" t="s">
        <v>49</v>
      </c>
      <c r="H6950" s="23">
        <v>0.01009</v>
      </c>
      <c r="I6950" t="s">
        <v>1356</v>
      </c>
      <c r="K6950" t="s">
        <v>43</v>
      </c>
      <c r="L6950" s="46" t="str">
        <f>((I6950&amp;A6950)&amp;"-")&amp;B6950</f>
        <v>REFJ969-Jouyban A. Handbook of Solubility Data for Pharmaceuticals. ISBN: 9781439804858</v>
      </c>
      <c r="M6950" t="s">
        <v>39</v>
      </c>
      <c r="N6950" s="40"/>
      <c r="O6950" s="40"/>
      <c r="P6950" s="40"/>
      <c r="Q6950" s="40"/>
      <c r="R6950" s="39"/>
      <c r="S6950" s="39"/>
      <c r="T6950" s="39"/>
      <c r="U6950" s="40"/>
      <c r="V6950" s="39"/>
      <c r="W6950" s="69"/>
      <c r="Y6950" t="s">
        <v>40</v>
      </c>
      <c r="AA6950" s="12">
        <v>3957</v>
      </c>
      <c r="AB6950" t="b">
        <f>if((W6950=""),false,true)</f>
        <v>0</v>
      </c>
      <c r="AD6950" s="8"/>
    </row>
    <row r="6951" ht="14.25" customHeight="1">
      <c r="A6951" s="38">
        <v>1287</v>
      </c>
      <c r="B6951" s="46" t="s">
        <v>53</v>
      </c>
      <c r="C6951" s="46" t="s">
        <v>45</v>
      </c>
      <c r="D6951" s="46" t="s">
        <v>7188</v>
      </c>
      <c r="E6951" s="46" t="s">
        <v>7190</v>
      </c>
      <c r="F6951" t="s">
        <v>48</v>
      </c>
      <c r="G6951" s="46" t="s">
        <v>49</v>
      </c>
      <c r="H6951">
        <v>0.005888436554</v>
      </c>
      <c r="I6951" t="s">
        <v>37</v>
      </c>
      <c r="L6951" t="s">
        <v>50</v>
      </c>
      <c r="M6951" t="s">
        <v>39</v>
      </c>
      <c r="N6951" s="40"/>
      <c r="O6951" s="40"/>
      <c r="P6951" s="40"/>
      <c r="Q6951" s="40"/>
      <c r="R6951" s="39"/>
      <c r="S6951" s="39"/>
      <c r="T6951" s="39"/>
      <c r="U6951" s="40"/>
      <c r="V6951" s="39"/>
      <c r="W6951" s="69"/>
      <c r="Y6951" t="s">
        <v>40</v>
      </c>
      <c r="AA6951">
        <v>3957</v>
      </c>
      <c r="AB6951" s="46" t="b">
        <v>0</v>
      </c>
      <c r="AD6951" s="8"/>
    </row>
    <row r="6952" ht="14.25" customHeight="1">
      <c r="A6952" s="38">
        <v>1287</v>
      </c>
      <c r="B6952" s="46" t="s">
        <v>53</v>
      </c>
      <c r="C6952" s="46" t="s">
        <v>45</v>
      </c>
      <c r="D6952" s="46" t="s">
        <v>7191</v>
      </c>
      <c r="E6952" s="46" t="s">
        <v>7192</v>
      </c>
      <c r="F6952" t="s">
        <v>48</v>
      </c>
      <c r="G6952" s="46" t="s">
        <v>49</v>
      </c>
      <c r="H6952">
        <v>0.014791083882</v>
      </c>
      <c r="I6952" t="s">
        <v>37</v>
      </c>
      <c r="L6952" t="s">
        <v>50</v>
      </c>
      <c r="M6952" t="s">
        <v>39</v>
      </c>
      <c r="N6952" s="40"/>
      <c r="O6952" s="40"/>
      <c r="P6952" s="40"/>
      <c r="Q6952" s="40"/>
      <c r="R6952" s="39"/>
      <c r="S6952" s="39"/>
      <c r="T6952" s="39"/>
      <c r="U6952" s="40"/>
      <c r="V6952" s="39"/>
      <c r="W6952" s="69"/>
      <c r="Y6952" t="s">
        <v>40</v>
      </c>
      <c r="AA6952">
        <v>3958</v>
      </c>
      <c r="AB6952" s="46" t="b">
        <v>0</v>
      </c>
      <c r="AD6952" s="8"/>
    </row>
    <row r="6953" ht="14.25" customHeight="1">
      <c r="A6953" s="38">
        <v>1287</v>
      </c>
      <c r="B6953" s="46" t="s">
        <v>247</v>
      </c>
      <c r="C6953" s="46" t="s">
        <v>45</v>
      </c>
      <c r="D6953" s="46" t="s">
        <v>7191</v>
      </c>
      <c r="E6953" s="46" t="s">
        <v>7193</v>
      </c>
      <c r="F6953" t="s">
        <v>48</v>
      </c>
      <c r="G6953" s="46" t="s">
        <v>49</v>
      </c>
      <c r="H6953">
        <v>0.012000518202</v>
      </c>
      <c r="I6953" t="s">
        <v>37</v>
      </c>
      <c r="L6953" t="s">
        <v>50</v>
      </c>
      <c r="M6953" t="s">
        <v>39</v>
      </c>
      <c r="N6953" s="40"/>
      <c r="O6953" s="40"/>
      <c r="P6953" s="40"/>
      <c r="Q6953" s="40"/>
      <c r="R6953" s="39"/>
      <c r="S6953" s="39"/>
      <c r="T6953" s="39"/>
      <c r="U6953" s="40"/>
      <c r="V6953" s="39"/>
      <c r="W6953" s="69"/>
      <c r="Y6953" t="s">
        <v>40</v>
      </c>
      <c r="AA6953">
        <v>3958</v>
      </c>
      <c r="AB6953" s="46" t="b">
        <v>0</v>
      </c>
      <c r="AD6953" s="8"/>
    </row>
    <row r="6954" ht="14.25" customHeight="1">
      <c r="A6954" s="38">
        <v>1268</v>
      </c>
      <c r="B6954" s="46" t="s">
        <v>3548</v>
      </c>
      <c r="C6954" s="46" t="s">
        <v>3549</v>
      </c>
      <c r="D6954" s="46" t="s">
        <v>7194</v>
      </c>
      <c r="E6954" s="46" t="s">
        <v>7195</v>
      </c>
      <c r="F6954" s="7" t="s">
        <v>1281</v>
      </c>
      <c r="G6954" s="7" t="s">
        <v>2411</v>
      </c>
      <c r="H6954">
        <v>4.04296703151291</v>
      </c>
      <c r="I6954" t="s">
        <v>37</v>
      </c>
      <c r="K6954" t="s">
        <v>43</v>
      </c>
      <c r="L6954" t="s">
        <v>3553</v>
      </c>
      <c r="M6954" t="s">
        <v>39</v>
      </c>
      <c r="N6954" s="40"/>
      <c r="O6954" s="40"/>
      <c r="P6954" s="40"/>
      <c r="Q6954" s="40"/>
      <c r="R6954" s="39"/>
      <c r="S6954" s="39"/>
      <c r="T6954" s="39"/>
      <c r="U6954" s="40"/>
      <c r="V6954" s="39"/>
      <c r="W6954" s="69"/>
      <c r="Y6954" t="s">
        <v>40</v>
      </c>
      <c r="AA6954">
        <v>1131173</v>
      </c>
      <c r="AB6954" s="46" t="b">
        <f>if((W6954=""),false,true)</f>
        <v>0</v>
      </c>
      <c r="AD6954" s="8"/>
    </row>
    <row r="6955" ht="14.25" customHeight="1">
      <c r="A6955" s="38">
        <v>1268</v>
      </c>
      <c r="B6955" s="46" t="s">
        <v>3548</v>
      </c>
      <c r="C6955" s="46" t="s">
        <v>3549</v>
      </c>
      <c r="D6955" s="46" t="s">
        <v>7196</v>
      </c>
      <c r="E6955" s="46" t="s">
        <v>7197</v>
      </c>
      <c r="F6955" s="7" t="s">
        <v>1281</v>
      </c>
      <c r="G6955" s="7" t="s">
        <v>2411</v>
      </c>
      <c r="H6955">
        <v>0.007373296285454</v>
      </c>
      <c r="I6955" t="s">
        <v>37</v>
      </c>
      <c r="K6955" t="s">
        <v>3552</v>
      </c>
      <c r="L6955" t="s">
        <v>3553</v>
      </c>
      <c r="M6955" t="s">
        <v>39</v>
      </c>
      <c r="N6955" s="40"/>
      <c r="O6955" s="40"/>
      <c r="P6955" s="40"/>
      <c r="Q6955" s="40"/>
      <c r="R6955" s="39"/>
      <c r="S6955" s="39"/>
      <c r="T6955" s="39"/>
      <c r="U6955" s="40"/>
      <c r="V6955" s="39"/>
      <c r="W6955" s="69"/>
      <c r="Y6955" t="s">
        <v>40</v>
      </c>
      <c r="AA6955">
        <v>5907</v>
      </c>
      <c r="AB6955" s="46" t="b">
        <f>if((W6955=""),false,true)</f>
        <v>0</v>
      </c>
      <c r="AD6955" s="8"/>
    </row>
    <row r="6956" ht="14.25" customHeight="1">
      <c r="A6956" s="38">
        <v>1287</v>
      </c>
      <c r="B6956" s="46" t="s">
        <v>53</v>
      </c>
      <c r="C6956" s="46" t="s">
        <v>45</v>
      </c>
      <c r="D6956" s="46" t="s">
        <v>7196</v>
      </c>
      <c r="E6956" s="46" t="s">
        <v>7198</v>
      </c>
      <c r="F6956" t="s">
        <v>48</v>
      </c>
      <c r="G6956" s="46" t="s">
        <v>49</v>
      </c>
      <c r="H6956">
        <v>0.380189396321</v>
      </c>
      <c r="I6956" t="s">
        <v>37</v>
      </c>
      <c r="L6956" t="s">
        <v>50</v>
      </c>
      <c r="M6956" t="s">
        <v>39</v>
      </c>
      <c r="N6956" s="40"/>
      <c r="O6956" s="40"/>
      <c r="P6956" s="40"/>
      <c r="Q6956" s="40"/>
      <c r="R6956" s="39"/>
      <c r="S6956" s="39"/>
      <c r="T6956" s="39"/>
      <c r="U6956" s="40"/>
      <c r="V6956" s="39"/>
      <c r="W6956" s="69"/>
      <c r="Y6956" t="s">
        <v>40</v>
      </c>
      <c r="AA6956">
        <v>853</v>
      </c>
      <c r="AB6956" s="46" t="b">
        <v>0</v>
      </c>
      <c r="AD6956" s="8"/>
    </row>
    <row r="6957" ht="14.25" customHeight="1">
      <c r="A6957" s="38">
        <v>1049</v>
      </c>
      <c r="B6957" s="46" t="s">
        <v>922</v>
      </c>
      <c r="C6957" s="46" t="s">
        <v>923</v>
      </c>
      <c r="D6957" s="11" t="s">
        <v>7199</v>
      </c>
      <c r="E6957" s="11" t="s">
        <v>7200</v>
      </c>
      <c r="F6957" s="7" t="s">
        <v>927</v>
      </c>
      <c r="G6957" s="7" t="s">
        <v>928</v>
      </c>
      <c r="H6957">
        <v>0.043052661049171</v>
      </c>
      <c r="I6957" t="s">
        <v>37</v>
      </c>
      <c r="K6957" s="47" t="s">
        <v>43</v>
      </c>
      <c r="L6957" s="47" t="s">
        <v>926</v>
      </c>
      <c r="M6957" t="s">
        <v>39</v>
      </c>
      <c r="N6957" s="71"/>
      <c r="O6957" s="71"/>
      <c r="P6957" s="71"/>
      <c r="Q6957" s="71"/>
      <c r="R6957" s="29"/>
      <c r="S6957" s="29"/>
      <c r="T6957" s="29"/>
      <c r="U6957" s="71"/>
      <c r="V6957" s="29"/>
      <c r="W6957" s="60"/>
      <c r="Y6957" t="s">
        <v>40</v>
      </c>
      <c r="AA6957">
        <v>3964</v>
      </c>
      <c r="AB6957" t="b">
        <f>if((W6957=""),false,true)</f>
        <v>0</v>
      </c>
      <c r="AD6957" s="37"/>
    </row>
    <row r="6958" ht="14.25" customHeight="1">
      <c r="A6958" s="38">
        <v>1049</v>
      </c>
      <c r="B6958" s="46" t="s">
        <v>922</v>
      </c>
      <c r="C6958" s="46" t="s">
        <v>923</v>
      </c>
      <c r="D6958" s="11" t="s">
        <v>7199</v>
      </c>
      <c r="E6958" s="11" t="s">
        <v>7200</v>
      </c>
      <c r="F6958" s="7" t="s">
        <v>929</v>
      </c>
      <c r="G6958" s="7" t="s">
        <v>928</v>
      </c>
      <c r="H6958">
        <v>0.010092528860767</v>
      </c>
      <c r="I6958" t="s">
        <v>37</v>
      </c>
      <c r="K6958" s="47" t="s">
        <v>43</v>
      </c>
      <c r="L6958" s="47" t="s">
        <v>926</v>
      </c>
      <c r="M6958" t="s">
        <v>39</v>
      </c>
      <c r="N6958" s="71"/>
      <c r="O6958" s="71"/>
      <c r="P6958" s="71"/>
      <c r="Q6958" s="71"/>
      <c r="R6958" s="29"/>
      <c r="S6958" s="29"/>
      <c r="T6958" s="29"/>
      <c r="U6958" s="71"/>
      <c r="V6958" s="29"/>
      <c r="W6958" s="60"/>
      <c r="Y6958" t="s">
        <v>40</v>
      </c>
      <c r="AA6958">
        <v>3964</v>
      </c>
      <c r="AB6958" t="b">
        <f>if((W6958=""),false,true)</f>
        <v>0</v>
      </c>
      <c r="AD6958" s="37"/>
    </row>
    <row r="6959" ht="14.25" customHeight="1">
      <c r="A6959" s="38">
        <v>1049</v>
      </c>
      <c r="B6959" s="46" t="s">
        <v>922</v>
      </c>
      <c r="C6959" s="46" t="s">
        <v>923</v>
      </c>
      <c r="D6959" s="11" t="s">
        <v>7199</v>
      </c>
      <c r="E6959" s="11" t="s">
        <v>7200</v>
      </c>
      <c r="F6959" s="7" t="s">
        <v>930</v>
      </c>
      <c r="G6959" s="7" t="s">
        <v>928</v>
      </c>
      <c r="H6959">
        <v>0.009311078754678</v>
      </c>
      <c r="I6959" t="s">
        <v>37</v>
      </c>
      <c r="K6959" s="47" t="s">
        <v>43</v>
      </c>
      <c r="L6959" s="47" t="s">
        <v>926</v>
      </c>
      <c r="M6959" t="s">
        <v>39</v>
      </c>
      <c r="N6959" s="71"/>
      <c r="O6959" s="71"/>
      <c r="P6959" s="71"/>
      <c r="Q6959" s="71"/>
      <c r="R6959" s="29"/>
      <c r="S6959" s="29"/>
      <c r="T6959" s="29"/>
      <c r="U6959" s="71"/>
      <c r="V6959" s="29"/>
      <c r="W6959" s="60"/>
      <c r="Y6959" t="s">
        <v>40</v>
      </c>
      <c r="AA6959">
        <v>3964</v>
      </c>
      <c r="AB6959" t="b">
        <f>if((W6959=""),false,true)</f>
        <v>0</v>
      </c>
      <c r="AD6959" s="37"/>
    </row>
    <row r="6960" ht="14.25" customHeight="1">
      <c r="A6960" s="38">
        <v>1049</v>
      </c>
      <c r="B6960" s="46" t="s">
        <v>922</v>
      </c>
      <c r="C6960" s="46" t="s">
        <v>923</v>
      </c>
      <c r="D6960" s="11" t="s">
        <v>7199</v>
      </c>
      <c r="E6960" s="11" t="s">
        <v>7200</v>
      </c>
      <c r="F6960" s="11" t="s">
        <v>48</v>
      </c>
      <c r="G6960" s="11" t="s">
        <v>49</v>
      </c>
      <c r="H6960">
        <v>0.047643098680542</v>
      </c>
      <c r="I6960" t="s">
        <v>37</v>
      </c>
      <c r="K6960" s="47" t="s">
        <v>43</v>
      </c>
      <c r="L6960" s="47" t="s">
        <v>926</v>
      </c>
      <c r="M6960" t="s">
        <v>39</v>
      </c>
      <c r="N6960" s="71"/>
      <c r="O6960" s="71"/>
      <c r="P6960" s="71"/>
      <c r="Q6960" s="71"/>
      <c r="R6960" s="29"/>
      <c r="S6960" s="29"/>
      <c r="T6960" s="29"/>
      <c r="U6960" s="71"/>
      <c r="V6960" s="29"/>
      <c r="W6960" s="60"/>
      <c r="Y6960" t="s">
        <v>40</v>
      </c>
      <c r="AA6960">
        <v>3964</v>
      </c>
      <c r="AB6960" t="b">
        <f>if((W6960=""),false,true)</f>
        <v>0</v>
      </c>
      <c r="AD6960" s="37"/>
    </row>
    <row r="6961" ht="14.25" customHeight="1">
      <c r="A6961" s="38">
        <v>1287</v>
      </c>
      <c r="B6961" s="46" t="s">
        <v>53</v>
      </c>
      <c r="C6961" s="46" t="s">
        <v>45</v>
      </c>
      <c r="D6961" s="46" t="s">
        <v>7199</v>
      </c>
      <c r="E6961" s="46" t="s">
        <v>7201</v>
      </c>
      <c r="F6961" t="s">
        <v>48</v>
      </c>
      <c r="G6961" s="46" t="s">
        <v>49</v>
      </c>
      <c r="H6961">
        <v>0.102329299228</v>
      </c>
      <c r="I6961" t="s">
        <v>37</v>
      </c>
      <c r="L6961" t="s">
        <v>50</v>
      </c>
      <c r="M6961" t="s">
        <v>39</v>
      </c>
      <c r="N6961" s="40"/>
      <c r="O6961" s="40"/>
      <c r="P6961" s="40"/>
      <c r="Q6961" s="40"/>
      <c r="R6961" s="39"/>
      <c r="S6961" s="39"/>
      <c r="T6961" s="39"/>
      <c r="U6961" s="40"/>
      <c r="V6961" s="39"/>
      <c r="W6961" s="69"/>
      <c r="Y6961" t="s">
        <v>40</v>
      </c>
      <c r="AA6961">
        <v>3964</v>
      </c>
      <c r="AB6961" s="46" t="b">
        <v>0</v>
      </c>
      <c r="AD6961" s="8"/>
    </row>
    <row r="6962" ht="14.25" customHeight="1">
      <c r="A6962" s="38">
        <v>1287</v>
      </c>
      <c r="B6962" s="46" t="s">
        <v>53</v>
      </c>
      <c r="C6962" s="46" t="s">
        <v>45</v>
      </c>
      <c r="D6962" s="46" t="s">
        <v>7202</v>
      </c>
      <c r="E6962" s="46" t="s">
        <v>7203</v>
      </c>
      <c r="F6962" t="s">
        <v>48</v>
      </c>
      <c r="G6962" s="46" t="s">
        <v>49</v>
      </c>
      <c r="H6962">
        <v>0.000006456542</v>
      </c>
      <c r="I6962" t="s">
        <v>37</v>
      </c>
      <c r="L6962" t="s">
        <v>50</v>
      </c>
      <c r="M6962" t="s">
        <v>39</v>
      </c>
      <c r="N6962" s="40"/>
      <c r="O6962" s="40"/>
      <c r="P6962" s="40"/>
      <c r="Q6962" s="40"/>
      <c r="R6962" s="39"/>
      <c r="S6962" s="39"/>
      <c r="T6962" s="39"/>
      <c r="U6962" s="40"/>
      <c r="V6962" s="39"/>
      <c r="W6962" s="69"/>
      <c r="Y6962" t="s">
        <v>40</v>
      </c>
      <c r="AA6962">
        <v>4518347</v>
      </c>
      <c r="AB6962" s="46" t="b">
        <v>0</v>
      </c>
      <c r="AD6962" s="8"/>
    </row>
    <row r="6963" ht="14.25" customHeight="1">
      <c r="A6963" s="38">
        <v>1287</v>
      </c>
      <c r="B6963" s="46" t="s">
        <v>53</v>
      </c>
      <c r="C6963" s="46" t="s">
        <v>45</v>
      </c>
      <c r="D6963" s="46" t="s">
        <v>7202</v>
      </c>
      <c r="E6963" s="46" t="s">
        <v>7203</v>
      </c>
      <c r="F6963" t="s">
        <v>48</v>
      </c>
      <c r="G6963" s="46" t="s">
        <v>49</v>
      </c>
      <c r="H6963">
        <v>0.000006456542</v>
      </c>
      <c r="I6963" t="s">
        <v>37</v>
      </c>
      <c r="L6963" t="s">
        <v>50</v>
      </c>
      <c r="M6963" t="s">
        <v>39</v>
      </c>
      <c r="N6963" s="40"/>
      <c r="O6963" s="40"/>
      <c r="P6963" s="40"/>
      <c r="Q6963" s="40"/>
      <c r="R6963" s="39"/>
      <c r="S6963" s="39"/>
      <c r="T6963" s="39"/>
      <c r="U6963" s="40"/>
      <c r="V6963" s="39"/>
      <c r="W6963" s="69"/>
      <c r="Y6963" t="s">
        <v>40</v>
      </c>
      <c r="AA6963">
        <v>4518347</v>
      </c>
      <c r="AB6963" s="46" t="b">
        <v>0</v>
      </c>
      <c r="AD6963" s="8"/>
    </row>
    <row r="6964" ht="14.25" customHeight="1">
      <c r="A6964" s="38">
        <v>1287</v>
      </c>
      <c r="B6964" s="46" t="s">
        <v>53</v>
      </c>
      <c r="C6964" s="46" t="s">
        <v>45</v>
      </c>
      <c r="D6964" s="46" t="s">
        <v>7204</v>
      </c>
      <c r="E6964" s="46" t="s">
        <v>7205</v>
      </c>
      <c r="F6964" t="s">
        <v>48</v>
      </c>
      <c r="G6964" s="46" t="s">
        <v>49</v>
      </c>
      <c r="H6964">
        <v>0.001174897555</v>
      </c>
      <c r="I6964" t="s">
        <v>37</v>
      </c>
      <c r="L6964" t="s">
        <v>50</v>
      </c>
      <c r="M6964" t="s">
        <v>39</v>
      </c>
      <c r="N6964" s="40"/>
      <c r="O6964" s="40"/>
      <c r="P6964" s="40"/>
      <c r="Q6964" s="40"/>
      <c r="R6964" s="39"/>
      <c r="S6964" s="39"/>
      <c r="T6964" s="39"/>
      <c r="U6964" s="40"/>
      <c r="V6964" s="39"/>
      <c r="W6964" s="69"/>
      <c r="Y6964" t="s">
        <v>40</v>
      </c>
      <c r="AA6964">
        <v>12730</v>
      </c>
      <c r="AB6964" s="46" t="b">
        <v>0</v>
      </c>
      <c r="AD6964" s="8"/>
    </row>
    <row r="6965" ht="14.25" customHeight="1">
      <c r="A6965" s="38">
        <v>1268</v>
      </c>
      <c r="B6965" s="46" t="s">
        <v>3548</v>
      </c>
      <c r="C6965" s="46" t="s">
        <v>3549</v>
      </c>
      <c r="D6965" s="46" t="s">
        <v>7206</v>
      </c>
      <c r="E6965" s="46" t="s">
        <v>7207</v>
      </c>
      <c r="F6965" s="7" t="s">
        <v>1281</v>
      </c>
      <c r="G6965" s="7" t="s">
        <v>2411</v>
      </c>
      <c r="H6965">
        <v>0.343482722292549</v>
      </c>
      <c r="I6965" t="s">
        <v>37</v>
      </c>
      <c r="K6965" t="s">
        <v>43</v>
      </c>
      <c r="L6965" t="s">
        <v>3553</v>
      </c>
      <c r="M6965" t="s">
        <v>39</v>
      </c>
      <c r="N6965" s="40"/>
      <c r="O6965" s="40"/>
      <c r="P6965" s="40"/>
      <c r="Q6965" s="40"/>
      <c r="R6965" s="39"/>
      <c r="S6965" s="39"/>
      <c r="T6965" s="39"/>
      <c r="U6965" s="40"/>
      <c r="V6965" s="39"/>
      <c r="W6965" s="69"/>
      <c r="Y6965" t="s">
        <v>40</v>
      </c>
      <c r="AA6965">
        <v>112728</v>
      </c>
      <c r="AB6965" s="46" t="b">
        <f>if((W6965=""),false,true)</f>
        <v>0</v>
      </c>
      <c r="AD6965" s="8"/>
    </row>
    <row r="6966" ht="14.25" customHeight="1">
      <c r="A6966" s="38">
        <v>1287</v>
      </c>
      <c r="B6966" s="46" t="s">
        <v>53</v>
      </c>
      <c r="C6966" s="46" t="s">
        <v>45</v>
      </c>
      <c r="D6966" s="46" t="s">
        <v>7208</v>
      </c>
      <c r="E6966" s="46" t="s">
        <v>7209</v>
      </c>
      <c r="F6966" t="s">
        <v>48</v>
      </c>
      <c r="G6966" s="46" t="s">
        <v>49</v>
      </c>
      <c r="H6966">
        <v>0.000060255959</v>
      </c>
      <c r="I6966" t="s">
        <v>37</v>
      </c>
      <c r="L6966" t="s">
        <v>50</v>
      </c>
      <c r="M6966" t="s">
        <v>39</v>
      </c>
      <c r="N6966" s="40"/>
      <c r="O6966" s="40"/>
      <c r="P6966" s="40"/>
      <c r="Q6966" s="40"/>
      <c r="R6966" s="39"/>
      <c r="S6966" s="39"/>
      <c r="T6966" s="39"/>
      <c r="U6966" s="40"/>
      <c r="V6966" s="39"/>
      <c r="W6966" s="69"/>
      <c r="Y6966" t="s">
        <v>40</v>
      </c>
      <c r="AA6966">
        <v>3779</v>
      </c>
      <c r="AB6966" s="46" t="b">
        <v>0</v>
      </c>
      <c r="AD6966" s="8"/>
    </row>
    <row r="6967" ht="14.25" customHeight="1">
      <c r="A6967" s="38">
        <v>1287</v>
      </c>
      <c r="B6967" s="46" t="s">
        <v>44</v>
      </c>
      <c r="C6967" s="46" t="s">
        <v>45</v>
      </c>
      <c r="D6967" s="46" t="s">
        <v>7210</v>
      </c>
      <c r="E6967" s="46" t="s">
        <v>7211</v>
      </c>
      <c r="F6967" t="s">
        <v>48</v>
      </c>
      <c r="G6967" s="46" t="s">
        <v>49</v>
      </c>
      <c r="H6967">
        <v>0.000301995172</v>
      </c>
      <c r="I6967" t="s">
        <v>37</v>
      </c>
      <c r="L6967" t="s">
        <v>50</v>
      </c>
      <c r="M6967" t="s">
        <v>39</v>
      </c>
      <c r="N6967" s="40"/>
      <c r="O6967" s="40"/>
      <c r="P6967" s="40"/>
      <c r="Q6967" s="40"/>
      <c r="R6967" s="39"/>
      <c r="S6967" s="39"/>
      <c r="T6967" s="39"/>
      <c r="U6967" s="40"/>
      <c r="V6967" s="39"/>
      <c r="W6967" s="69"/>
      <c r="Y6967" t="s">
        <v>40</v>
      </c>
      <c r="AA6967">
        <v>3971</v>
      </c>
      <c r="AB6967" s="46" t="b">
        <v>0</v>
      </c>
      <c r="AD6967" s="8"/>
    </row>
    <row r="6968" ht="14.25" customHeight="1">
      <c r="A6968" s="38">
        <v>1287</v>
      </c>
      <c r="B6968" s="46" t="s">
        <v>53</v>
      </c>
      <c r="C6968" s="46" t="s">
        <v>45</v>
      </c>
      <c r="D6968" s="46" t="s">
        <v>7210</v>
      </c>
      <c r="E6968" s="46" t="s">
        <v>7211</v>
      </c>
      <c r="F6968" t="s">
        <v>48</v>
      </c>
      <c r="G6968" s="46" t="s">
        <v>49</v>
      </c>
      <c r="H6968">
        <v>0.000218776162</v>
      </c>
      <c r="I6968" t="s">
        <v>37</v>
      </c>
      <c r="L6968" t="s">
        <v>50</v>
      </c>
      <c r="M6968" t="s">
        <v>39</v>
      </c>
      <c r="N6968" s="40"/>
      <c r="O6968" s="40"/>
      <c r="P6968" s="40"/>
      <c r="Q6968" s="40"/>
      <c r="R6968" s="39"/>
      <c r="S6968" s="39"/>
      <c r="T6968" s="39"/>
      <c r="U6968" s="40"/>
      <c r="V6968" s="39"/>
      <c r="W6968" s="69"/>
      <c r="Y6968" t="s">
        <v>40</v>
      </c>
      <c r="AA6968">
        <v>3971</v>
      </c>
      <c r="AB6968" s="46" t="b">
        <v>0</v>
      </c>
      <c r="AD6968" s="8"/>
    </row>
    <row r="6969" ht="14.25" customHeight="1">
      <c r="A6969" s="38">
        <v>22</v>
      </c>
      <c r="B6969" s="44" t="s">
        <v>3485</v>
      </c>
      <c r="C6969" s="46" t="s">
        <v>1841</v>
      </c>
      <c r="D6969" s="46" t="s">
        <v>7212</v>
      </c>
      <c r="E6969" s="46" t="s">
        <v>7213</v>
      </c>
      <c r="F6969" s="41" t="s">
        <v>434</v>
      </c>
      <c r="G6969" s="41" t="s">
        <v>435</v>
      </c>
      <c r="H6969" s="65">
        <v>13.03</v>
      </c>
      <c r="I6969" t="s">
        <v>431</v>
      </c>
      <c r="K6969" s="46"/>
      <c r="L6969" s="46" t="str">
        <f>((I6969&amp;A6969)&amp;"-")&amp;B6969</f>
        <v>ONSC22-16-</v>
      </c>
      <c r="M6969" t="s">
        <v>583</v>
      </c>
      <c r="N6969" s="40"/>
      <c r="O6969" s="40"/>
      <c r="P6969" s="40"/>
      <c r="Q6969" s="40"/>
      <c r="R6969" s="39"/>
      <c r="S6969" s="39"/>
      <c r="T6969" s="39"/>
      <c r="U6969" s="40"/>
      <c r="V6969" s="39"/>
      <c r="W6969" s="69"/>
      <c r="Y6969" t="s">
        <v>294</v>
      </c>
      <c r="AA6969">
        <v>11750</v>
      </c>
      <c r="AB6969" t="b">
        <f>if((W6969=""),false,true)</f>
        <v>0</v>
      </c>
      <c r="AD6969" s="8"/>
    </row>
    <row r="6970" ht="14.25" customHeight="1">
      <c r="A6970" s="38">
        <v>1287</v>
      </c>
      <c r="B6970" s="46" t="s">
        <v>53</v>
      </c>
      <c r="C6970" s="46" t="s">
        <v>45</v>
      </c>
      <c r="D6970" s="46" t="s">
        <v>7214</v>
      </c>
      <c r="E6970" s="46" t="s">
        <v>7215</v>
      </c>
      <c r="F6970" t="s">
        <v>48</v>
      </c>
      <c r="G6970" s="46" t="s">
        <v>49</v>
      </c>
      <c r="H6970">
        <v>0.000000128825</v>
      </c>
      <c r="I6970" t="s">
        <v>37</v>
      </c>
      <c r="L6970" t="s">
        <v>50</v>
      </c>
      <c r="M6970" t="s">
        <v>39</v>
      </c>
      <c r="N6970" s="40"/>
      <c r="O6970" s="40"/>
      <c r="P6970" s="40"/>
      <c r="Q6970" s="40"/>
      <c r="R6970" s="39"/>
      <c r="S6970" s="39"/>
      <c r="T6970" s="39"/>
      <c r="U6970" s="40"/>
      <c r="V6970" s="39"/>
      <c r="W6970" s="69"/>
      <c r="Y6970" t="s">
        <v>40</v>
      </c>
      <c r="AA6970">
        <v>3972</v>
      </c>
      <c r="AB6970" s="46" t="b">
        <v>0</v>
      </c>
      <c r="AD6970" s="8"/>
    </row>
    <row r="6971" ht="14.25" customHeight="1">
      <c r="A6971" s="38">
        <v>1287</v>
      </c>
      <c r="B6971" s="46" t="s">
        <v>44</v>
      </c>
      <c r="C6971" s="46" t="s">
        <v>45</v>
      </c>
      <c r="D6971" s="46" t="s">
        <v>7214</v>
      </c>
      <c r="E6971" s="46" t="s">
        <v>7215</v>
      </c>
      <c r="F6971" t="s">
        <v>48</v>
      </c>
      <c r="G6971" s="46" t="s">
        <v>49</v>
      </c>
      <c r="H6971">
        <v>0.000000289068</v>
      </c>
      <c r="I6971" t="s">
        <v>37</v>
      </c>
      <c r="L6971" t="s">
        <v>50</v>
      </c>
      <c r="M6971" t="s">
        <v>39</v>
      </c>
      <c r="N6971" s="40"/>
      <c r="O6971" s="40"/>
      <c r="P6971" s="40"/>
      <c r="Q6971" s="40"/>
      <c r="R6971" s="39"/>
      <c r="S6971" s="39"/>
      <c r="T6971" s="39"/>
      <c r="U6971" s="40"/>
      <c r="V6971" s="39"/>
      <c r="W6971" s="69"/>
      <c r="Y6971" t="s">
        <v>40</v>
      </c>
      <c r="AA6971">
        <v>3972</v>
      </c>
      <c r="AB6971" s="46" t="b">
        <v>0</v>
      </c>
      <c r="AD6971" s="8"/>
    </row>
    <row r="6972" ht="14.25" customHeight="1">
      <c r="A6972" s="38">
        <v>1287</v>
      </c>
      <c r="B6972" s="46" t="s">
        <v>174</v>
      </c>
      <c r="C6972" s="46" t="s">
        <v>45</v>
      </c>
      <c r="D6972" s="46" t="s">
        <v>7214</v>
      </c>
      <c r="E6972" s="46" t="s">
        <v>7215</v>
      </c>
      <c r="F6972" t="s">
        <v>48</v>
      </c>
      <c r="G6972" s="46" t="s">
        <v>49</v>
      </c>
      <c r="H6972">
        <v>0.000000354813</v>
      </c>
      <c r="I6972" t="s">
        <v>37</v>
      </c>
      <c r="L6972" t="s">
        <v>50</v>
      </c>
      <c r="M6972" t="s">
        <v>39</v>
      </c>
      <c r="N6972" s="40"/>
      <c r="O6972" s="40"/>
      <c r="P6972" s="40"/>
      <c r="Q6972" s="40"/>
      <c r="R6972" s="39"/>
      <c r="S6972" s="39"/>
      <c r="T6972" s="39"/>
      <c r="U6972" s="40"/>
      <c r="V6972" s="39"/>
      <c r="W6972" s="69"/>
      <c r="Y6972" t="s">
        <v>40</v>
      </c>
      <c r="AA6972">
        <v>3972</v>
      </c>
      <c r="AB6972" s="46" t="b">
        <v>0</v>
      </c>
      <c r="AD6972" s="8"/>
    </row>
    <row r="6973" ht="14.25" customHeight="1">
      <c r="A6973" s="38">
        <v>1287</v>
      </c>
      <c r="B6973" s="46" t="s">
        <v>44</v>
      </c>
      <c r="C6973" s="46" t="s">
        <v>45</v>
      </c>
      <c r="D6973" s="46" t="s">
        <v>7216</v>
      </c>
      <c r="E6973" s="46" t="s">
        <v>7217</v>
      </c>
      <c r="F6973" t="s">
        <v>48</v>
      </c>
      <c r="G6973" s="46" t="s">
        <v>49</v>
      </c>
      <c r="H6973">
        <v>0.00824138115</v>
      </c>
      <c r="I6973" t="s">
        <v>37</v>
      </c>
      <c r="L6973" t="s">
        <v>50</v>
      </c>
      <c r="M6973" t="s">
        <v>39</v>
      </c>
      <c r="N6973" s="40"/>
      <c r="O6973" s="40"/>
      <c r="P6973" s="40"/>
      <c r="Q6973" s="40"/>
      <c r="R6973" s="39"/>
      <c r="S6973" s="39"/>
      <c r="T6973" s="39"/>
      <c r="U6973" s="40"/>
      <c r="V6973" s="39"/>
      <c r="W6973" s="69"/>
      <c r="Y6973" t="s">
        <v>40</v>
      </c>
      <c r="AA6973">
        <v>10441742</v>
      </c>
      <c r="AB6973" s="46" t="b">
        <v>0</v>
      </c>
      <c r="AD6973" s="8"/>
    </row>
    <row r="6974" ht="14.25" customHeight="1">
      <c r="A6974" s="38">
        <v>1287</v>
      </c>
      <c r="B6974" s="46" t="s">
        <v>44</v>
      </c>
      <c r="C6974" s="46" t="s">
        <v>45</v>
      </c>
      <c r="D6974" s="46" t="s">
        <v>7218</v>
      </c>
      <c r="E6974" s="46" t="s">
        <v>7219</v>
      </c>
      <c r="F6974" t="s">
        <v>48</v>
      </c>
      <c r="G6974" s="46" t="s">
        <v>49</v>
      </c>
      <c r="H6974">
        <v>0.000016672472</v>
      </c>
      <c r="I6974" t="s">
        <v>37</v>
      </c>
      <c r="L6974" t="s">
        <v>50</v>
      </c>
      <c r="M6974" t="s">
        <v>39</v>
      </c>
      <c r="N6974" s="40"/>
      <c r="O6974" s="40"/>
      <c r="P6974" s="40"/>
      <c r="Q6974" s="40"/>
      <c r="R6974" s="39"/>
      <c r="S6974" s="39"/>
      <c r="T6974" s="39"/>
      <c r="U6974" s="40"/>
      <c r="V6974" s="39"/>
      <c r="W6974" s="69"/>
      <c r="Y6974" t="s">
        <v>40</v>
      </c>
      <c r="AA6974">
        <v>461091</v>
      </c>
      <c r="AB6974" s="46" t="b">
        <v>0</v>
      </c>
      <c r="AD6974" s="8"/>
    </row>
    <row r="6975" ht="14.25" customHeight="1">
      <c r="A6975" s="38">
        <v>1287</v>
      </c>
      <c r="B6975" s="46" t="s">
        <v>44</v>
      </c>
      <c r="C6975" s="46" t="s">
        <v>45</v>
      </c>
      <c r="D6975" s="46" t="s">
        <v>7220</v>
      </c>
      <c r="E6975" s="46" t="s">
        <v>7221</v>
      </c>
      <c r="F6975" t="s">
        <v>48</v>
      </c>
      <c r="G6975" s="46" t="s">
        <v>49</v>
      </c>
      <c r="H6975">
        <v>0.000207969669</v>
      </c>
      <c r="I6975" t="s">
        <v>37</v>
      </c>
      <c r="L6975" s="46" t="str">
        <f>((I6975&amp;A6975)&amp;"-")&amp;B6975</f>
        <v>REF1287-Wang 99 - S3</v>
      </c>
      <c r="M6975" t="s">
        <v>39</v>
      </c>
      <c r="N6975" s="40"/>
      <c r="O6975" s="40"/>
      <c r="P6975" s="40"/>
      <c r="Q6975" s="40"/>
      <c r="R6975" s="39"/>
      <c r="S6975" s="39"/>
      <c r="T6975" s="39"/>
      <c r="U6975" s="40"/>
      <c r="V6975" s="39"/>
      <c r="W6975" s="69"/>
      <c r="Y6975" t="s">
        <v>40</v>
      </c>
      <c r="AA6975">
        <v>21170130</v>
      </c>
      <c r="AB6975" s="46" t="b">
        <v>0</v>
      </c>
      <c r="AD6975" s="8"/>
    </row>
    <row r="6976" ht="14.25" customHeight="1">
      <c r="A6976" s="38">
        <v>1287</v>
      </c>
      <c r="B6976" s="46" t="s">
        <v>53</v>
      </c>
      <c r="C6976" s="46" t="s">
        <v>45</v>
      </c>
      <c r="D6976" s="46" t="s">
        <v>7222</v>
      </c>
      <c r="E6976" s="46" t="s">
        <v>7223</v>
      </c>
      <c r="F6976" t="s">
        <v>48</v>
      </c>
      <c r="G6976" s="46" t="s">
        <v>49</v>
      </c>
      <c r="H6976">
        <v>0.000169824365</v>
      </c>
      <c r="I6976" t="s">
        <v>37</v>
      </c>
      <c r="L6976" t="s">
        <v>50</v>
      </c>
      <c r="M6976" t="s">
        <v>39</v>
      </c>
      <c r="N6976" s="40"/>
      <c r="O6976" s="40"/>
      <c r="P6976" s="40"/>
      <c r="Q6976" s="40"/>
      <c r="R6976" s="39"/>
      <c r="S6976" s="39"/>
      <c r="T6976" s="39"/>
      <c r="U6976" s="40"/>
      <c r="V6976" s="39"/>
      <c r="W6976" s="69"/>
      <c r="Y6976" t="s">
        <v>40</v>
      </c>
      <c r="AA6976">
        <v>24868</v>
      </c>
      <c r="AB6976" s="46" t="b">
        <v>0</v>
      </c>
      <c r="AD6976" s="8"/>
    </row>
    <row r="6977" ht="14.25" customHeight="1">
      <c r="A6977" s="38">
        <v>1287</v>
      </c>
      <c r="B6977" s="46" t="s">
        <v>53</v>
      </c>
      <c r="C6977" s="46" t="s">
        <v>45</v>
      </c>
      <c r="D6977" s="46" t="s">
        <v>7224</v>
      </c>
      <c r="E6977" s="46" t="s">
        <v>7225</v>
      </c>
      <c r="F6977" t="s">
        <v>48</v>
      </c>
      <c r="G6977" s="46" t="s">
        <v>49</v>
      </c>
      <c r="H6977">
        <v>0.000066069345</v>
      </c>
      <c r="I6977" t="s">
        <v>37</v>
      </c>
      <c r="L6977" t="s">
        <v>50</v>
      </c>
      <c r="M6977" t="s">
        <v>39</v>
      </c>
      <c r="N6977" s="40"/>
      <c r="O6977" s="40"/>
      <c r="P6977" s="40"/>
      <c r="Q6977" s="40"/>
      <c r="R6977" s="39"/>
      <c r="S6977" s="39"/>
      <c r="T6977" s="39"/>
      <c r="U6977" s="40"/>
      <c r="V6977" s="39"/>
      <c r="W6977" s="69"/>
      <c r="Y6977" t="s">
        <v>40</v>
      </c>
      <c r="AA6977">
        <v>16404</v>
      </c>
      <c r="AB6977" s="46" t="b">
        <v>0</v>
      </c>
      <c r="AD6977" s="8"/>
    </row>
    <row r="6978" ht="14.25" customHeight="1">
      <c r="A6978" s="38">
        <v>1287</v>
      </c>
      <c r="B6978" s="46" t="s">
        <v>44</v>
      </c>
      <c r="C6978" s="46" t="s">
        <v>45</v>
      </c>
      <c r="D6978" s="46" t="s">
        <v>7226</v>
      </c>
      <c r="E6978" s="46" t="s">
        <v>7227</v>
      </c>
      <c r="F6978" t="s">
        <v>48</v>
      </c>
      <c r="G6978" s="46" t="s">
        <v>49</v>
      </c>
      <c r="H6978">
        <v>0.001883649089</v>
      </c>
      <c r="I6978" t="s">
        <v>37</v>
      </c>
      <c r="L6978" t="s">
        <v>50</v>
      </c>
      <c r="M6978" t="s">
        <v>39</v>
      </c>
      <c r="N6978" s="40"/>
      <c r="O6978" s="40"/>
      <c r="P6978" s="40"/>
      <c r="Q6978" s="40"/>
      <c r="R6978" s="39"/>
      <c r="S6978" s="39"/>
      <c r="T6978" s="39"/>
      <c r="U6978" s="40"/>
      <c r="V6978" s="39"/>
      <c r="W6978" s="69"/>
      <c r="Y6978" t="s">
        <v>40</v>
      </c>
      <c r="AA6978">
        <v>10468923</v>
      </c>
      <c r="AB6978" s="46" t="b">
        <v>0</v>
      </c>
      <c r="AD6978" s="8"/>
    </row>
    <row r="6979" ht="14.25" customHeight="1">
      <c r="A6979" s="38">
        <v>1287</v>
      </c>
      <c r="B6979" s="46" t="s">
        <v>53</v>
      </c>
      <c r="C6979" s="46" t="s">
        <v>45</v>
      </c>
      <c r="D6979" s="46" t="s">
        <v>7228</v>
      </c>
      <c r="E6979" s="46" t="s">
        <v>7229</v>
      </c>
      <c r="F6979" t="s">
        <v>48</v>
      </c>
      <c r="G6979" s="46" t="s">
        <v>49</v>
      </c>
      <c r="H6979">
        <v>0.005888436554</v>
      </c>
      <c r="I6979" t="s">
        <v>37</v>
      </c>
      <c r="L6979" t="s">
        <v>50</v>
      </c>
      <c r="M6979" t="s">
        <v>39</v>
      </c>
      <c r="N6979" s="40"/>
      <c r="O6979" s="40"/>
      <c r="P6979" s="40"/>
      <c r="Q6979" s="40"/>
      <c r="R6979" s="39"/>
      <c r="S6979" s="39"/>
      <c r="T6979" s="39"/>
      <c r="U6979" s="40"/>
      <c r="V6979" s="39"/>
      <c r="W6979" s="69"/>
      <c r="Y6979" t="s">
        <v>40</v>
      </c>
      <c r="AA6979">
        <v>2724</v>
      </c>
      <c r="AB6979" s="46" t="b">
        <v>0</v>
      </c>
      <c r="AD6979" s="8"/>
    </row>
    <row r="6980" ht="14.25" customHeight="1">
      <c r="A6980" s="38">
        <v>1287</v>
      </c>
      <c r="B6980" s="46" t="s">
        <v>44</v>
      </c>
      <c r="C6980" s="46" t="s">
        <v>45</v>
      </c>
      <c r="D6980" s="46" t="s">
        <v>7228</v>
      </c>
      <c r="E6980" s="46" t="s">
        <v>7230</v>
      </c>
      <c r="F6980" t="s">
        <v>48</v>
      </c>
      <c r="G6980" s="46" t="s">
        <v>49</v>
      </c>
      <c r="H6980">
        <v>0.008413951416</v>
      </c>
      <c r="I6980" t="s">
        <v>37</v>
      </c>
      <c r="L6980" t="s">
        <v>50</v>
      </c>
      <c r="M6980" t="s">
        <v>39</v>
      </c>
      <c r="N6980" s="40"/>
      <c r="O6980" s="40"/>
      <c r="P6980" s="40"/>
      <c r="Q6980" s="40"/>
      <c r="R6980" s="39"/>
      <c r="S6980" s="39"/>
      <c r="T6980" s="39"/>
      <c r="U6980" s="40"/>
      <c r="V6980" s="39"/>
      <c r="W6980" s="69"/>
      <c r="Y6980" t="s">
        <v>40</v>
      </c>
      <c r="AA6980">
        <v>2724</v>
      </c>
      <c r="AB6980" s="46" t="b">
        <v>0</v>
      </c>
      <c r="AD6980" s="8"/>
    </row>
    <row r="6981" ht="14.25" customHeight="1">
      <c r="A6981" s="38">
        <v>1287</v>
      </c>
      <c r="B6981" s="46" t="s">
        <v>53</v>
      </c>
      <c r="C6981" s="46" t="s">
        <v>45</v>
      </c>
      <c r="D6981" s="46" t="s">
        <v>7231</v>
      </c>
      <c r="E6981" s="46" t="s">
        <v>7232</v>
      </c>
      <c r="F6981" t="s">
        <v>48</v>
      </c>
      <c r="G6981" s="46" t="s">
        <v>49</v>
      </c>
      <c r="H6981">
        <v>0.000549540874</v>
      </c>
      <c r="I6981" t="s">
        <v>37</v>
      </c>
      <c r="L6981" t="s">
        <v>50</v>
      </c>
      <c r="M6981" t="s">
        <v>39</v>
      </c>
      <c r="N6981" s="40"/>
      <c r="O6981" s="40"/>
      <c r="P6981" s="40"/>
      <c r="Q6981" s="40"/>
      <c r="R6981" s="39"/>
      <c r="S6981" s="39"/>
      <c r="T6981" s="39"/>
      <c r="U6981" s="40"/>
      <c r="V6981" s="39"/>
      <c r="W6981" s="69"/>
      <c r="Y6981" t="s">
        <v>40</v>
      </c>
      <c r="AA6981">
        <v>22174</v>
      </c>
      <c r="AB6981" s="46" t="b">
        <v>0</v>
      </c>
      <c r="AD6981" s="8"/>
    </row>
    <row r="6982" ht="14.25" customHeight="1">
      <c r="A6982" s="38">
        <v>1287</v>
      </c>
      <c r="B6982" s="46" t="s">
        <v>44</v>
      </c>
      <c r="C6982" s="46" t="s">
        <v>45</v>
      </c>
      <c r="D6982" s="46" t="s">
        <v>7233</v>
      </c>
      <c r="E6982" s="46" t="s">
        <v>7234</v>
      </c>
      <c r="F6982" t="s">
        <v>48</v>
      </c>
      <c r="G6982" s="46" t="s">
        <v>49</v>
      </c>
      <c r="H6982">
        <v>0.000683911647</v>
      </c>
      <c r="I6982" t="s">
        <v>37</v>
      </c>
      <c r="L6982" t="s">
        <v>50</v>
      </c>
      <c r="M6982" t="s">
        <v>39</v>
      </c>
      <c r="N6982" s="40"/>
      <c r="O6982" s="40"/>
      <c r="P6982" s="40"/>
      <c r="Q6982" s="40"/>
      <c r="R6982" s="39"/>
      <c r="S6982" s="39"/>
      <c r="T6982" s="39"/>
      <c r="U6982" s="40"/>
      <c r="V6982" s="39"/>
      <c r="W6982" s="69"/>
      <c r="Y6982" t="s">
        <v>40</v>
      </c>
      <c r="AA6982">
        <v>3965598</v>
      </c>
      <c r="AB6982" s="46" t="b">
        <v>0</v>
      </c>
      <c r="AD6982" s="8"/>
    </row>
    <row r="6983" ht="14.25" customHeight="1">
      <c r="A6983" s="38">
        <v>1287</v>
      </c>
      <c r="B6983" s="46" t="s">
        <v>44</v>
      </c>
      <c r="C6983" s="46" t="s">
        <v>45</v>
      </c>
      <c r="D6983" s="46" t="s">
        <v>7235</v>
      </c>
      <c r="E6983" s="46" t="s">
        <v>7236</v>
      </c>
      <c r="F6983" t="s">
        <v>48</v>
      </c>
      <c r="G6983" s="46" t="s">
        <v>49</v>
      </c>
      <c r="H6983">
        <v>0.001339676687</v>
      </c>
      <c r="I6983" t="s">
        <v>37</v>
      </c>
      <c r="L6983" t="s">
        <v>50</v>
      </c>
      <c r="M6983" t="s">
        <v>39</v>
      </c>
      <c r="N6983" s="40"/>
      <c r="O6983" s="40"/>
      <c r="P6983" s="40"/>
      <c r="Q6983" s="40"/>
      <c r="R6983" s="39"/>
      <c r="S6983" s="39"/>
      <c r="T6983" s="39"/>
      <c r="U6983" s="40"/>
      <c r="V6983" s="39"/>
      <c r="W6983" s="69"/>
      <c r="Y6983" t="s">
        <v>40</v>
      </c>
      <c r="AA6983">
        <v>69985</v>
      </c>
      <c r="AB6983" s="46" t="b">
        <v>0</v>
      </c>
      <c r="AD6983" s="8"/>
    </row>
    <row r="6984" ht="14.25" customHeight="1">
      <c r="A6984" s="38">
        <v>1287</v>
      </c>
      <c r="B6984" s="46" t="s">
        <v>44</v>
      </c>
      <c r="C6984" s="46" t="s">
        <v>45</v>
      </c>
      <c r="D6984" s="46" t="s">
        <v>7237</v>
      </c>
      <c r="E6984" s="46" t="s">
        <v>7238</v>
      </c>
      <c r="F6984" t="s">
        <v>48</v>
      </c>
      <c r="G6984" s="46" t="s">
        <v>49</v>
      </c>
      <c r="H6984">
        <v>0.025234807725</v>
      </c>
      <c r="I6984" t="s">
        <v>37</v>
      </c>
      <c r="L6984" t="s">
        <v>50</v>
      </c>
      <c r="M6984" t="s">
        <v>39</v>
      </c>
      <c r="N6984" s="40"/>
      <c r="O6984" s="40"/>
      <c r="P6984" s="40"/>
      <c r="Q6984" s="40"/>
      <c r="R6984" s="39"/>
      <c r="S6984" s="39"/>
      <c r="T6984" s="39"/>
      <c r="U6984" s="40"/>
      <c r="V6984" s="39"/>
      <c r="W6984" s="69"/>
      <c r="Y6984" t="s">
        <v>40</v>
      </c>
      <c r="AA6984">
        <v>4477962</v>
      </c>
      <c r="AB6984" s="46" t="b">
        <v>0</v>
      </c>
      <c r="AD6984" s="8"/>
    </row>
    <row r="6985" ht="14.25" customHeight="1">
      <c r="A6985" s="38">
        <v>1287</v>
      </c>
      <c r="B6985" s="46" t="s">
        <v>44</v>
      </c>
      <c r="C6985" s="46" t="s">
        <v>45</v>
      </c>
      <c r="D6985" s="46" t="s">
        <v>7239</v>
      </c>
      <c r="E6985" s="46" t="s">
        <v>7240</v>
      </c>
      <c r="F6985" t="s">
        <v>48</v>
      </c>
      <c r="G6985" s="46" t="s">
        <v>49</v>
      </c>
      <c r="H6985">
        <v>0.000012676519</v>
      </c>
      <c r="I6985" t="s">
        <v>37</v>
      </c>
      <c r="L6985" s="46" t="str">
        <f>((I6985&amp;A6985)&amp;"-")&amp;B6985</f>
        <v>REF1287-Wang 99 - S3</v>
      </c>
      <c r="M6985" t="s">
        <v>39</v>
      </c>
      <c r="N6985" s="40"/>
      <c r="O6985" s="40"/>
      <c r="P6985" s="40"/>
      <c r="Q6985" s="40"/>
      <c r="R6985" s="39"/>
      <c r="S6985" s="39"/>
      <c r="T6985" s="39"/>
      <c r="U6985" s="40"/>
      <c r="V6985" s="39"/>
      <c r="W6985" s="69"/>
      <c r="Y6985" t="s">
        <v>40</v>
      </c>
      <c r="AA6985">
        <v>28295211</v>
      </c>
      <c r="AB6985" s="46" t="b">
        <v>0</v>
      </c>
      <c r="AD6985" s="8"/>
    </row>
    <row r="6986" ht="14.25" customHeight="1">
      <c r="A6986" s="38">
        <v>1157</v>
      </c>
      <c r="B6986" s="46" t="s">
        <v>3352</v>
      </c>
      <c r="C6986" s="46" t="s">
        <v>2403</v>
      </c>
      <c r="D6986" s="11" t="s">
        <v>7241</v>
      </c>
      <c r="E6986" s="11" t="s">
        <v>7242</v>
      </c>
      <c r="F6986" s="7" t="s">
        <v>2084</v>
      </c>
      <c r="G6986" s="7" t="s">
        <v>2085</v>
      </c>
      <c r="H6986">
        <v>0.013127085725829</v>
      </c>
      <c r="I6986" t="s">
        <v>37</v>
      </c>
      <c r="K6986" s="47" t="s">
        <v>43</v>
      </c>
      <c r="L6986" s="47" t="s">
        <v>3355</v>
      </c>
      <c r="M6986" t="s">
        <v>39</v>
      </c>
      <c r="N6986" s="71"/>
      <c r="O6986" s="71"/>
      <c r="P6986" s="71"/>
      <c r="Q6986" s="71"/>
      <c r="R6986" s="29"/>
      <c r="S6986" s="29"/>
      <c r="T6986" s="29"/>
      <c r="U6986" s="71"/>
      <c r="V6986" s="29"/>
      <c r="W6986" s="60"/>
      <c r="Y6986" t="s">
        <v>40</v>
      </c>
      <c r="AA6986">
        <v>64155</v>
      </c>
      <c r="AB6986" t="b">
        <f>if((W6986=""),false,true)</f>
        <v>0</v>
      </c>
      <c r="AD6986" s="37"/>
    </row>
    <row r="6987" ht="14.25" customHeight="1">
      <c r="A6987" s="38">
        <v>1157</v>
      </c>
      <c r="B6987" s="46" t="s">
        <v>3352</v>
      </c>
      <c r="C6987" s="46" t="s">
        <v>2403</v>
      </c>
      <c r="D6987" s="11" t="s">
        <v>7241</v>
      </c>
      <c r="E6987" s="11" t="s">
        <v>7242</v>
      </c>
      <c r="F6987" s="7" t="s">
        <v>2087</v>
      </c>
      <c r="G6987" s="7" t="s">
        <v>2085</v>
      </c>
      <c r="H6987">
        <v>0.025114661071768</v>
      </c>
      <c r="I6987" t="s">
        <v>37</v>
      </c>
      <c r="K6987" s="47" t="s">
        <v>43</v>
      </c>
      <c r="L6987" s="47" t="s">
        <v>3355</v>
      </c>
      <c r="M6987" t="s">
        <v>39</v>
      </c>
      <c r="N6987" s="71"/>
      <c r="O6987" s="71"/>
      <c r="P6987" s="71"/>
      <c r="Q6987" s="71"/>
      <c r="R6987" s="29"/>
      <c r="S6987" s="29"/>
      <c r="T6987" s="29"/>
      <c r="U6987" s="71"/>
      <c r="V6987" s="29"/>
      <c r="W6987" s="60"/>
      <c r="Y6987" t="s">
        <v>40</v>
      </c>
      <c r="AA6987">
        <v>64155</v>
      </c>
      <c r="AB6987" t="b">
        <f>if((W6987=""),false,true)</f>
        <v>0</v>
      </c>
      <c r="AD6987" s="37"/>
    </row>
    <row r="6988" ht="14.25" customHeight="1">
      <c r="A6988" s="38">
        <v>1157</v>
      </c>
      <c r="B6988" s="46" t="s">
        <v>3352</v>
      </c>
      <c r="C6988" s="46" t="s">
        <v>2403</v>
      </c>
      <c r="D6988" s="11" t="s">
        <v>7241</v>
      </c>
      <c r="E6988" s="11" t="s">
        <v>7242</v>
      </c>
      <c r="F6988" s="7" t="s">
        <v>2088</v>
      </c>
      <c r="G6988" s="7" t="s">
        <v>2085</v>
      </c>
      <c r="H6988">
        <v>0.064279188539571</v>
      </c>
      <c r="I6988" t="s">
        <v>37</v>
      </c>
      <c r="K6988" s="47" t="s">
        <v>43</v>
      </c>
      <c r="L6988" s="47" t="s">
        <v>3355</v>
      </c>
      <c r="M6988" t="s">
        <v>39</v>
      </c>
      <c r="N6988" s="71"/>
      <c r="O6988" s="71"/>
      <c r="P6988" s="71"/>
      <c r="Q6988" s="71"/>
      <c r="R6988" s="29"/>
      <c r="S6988" s="29"/>
      <c r="T6988" s="29"/>
      <c r="U6988" s="71"/>
      <c r="V6988" s="29"/>
      <c r="W6988" s="60"/>
      <c r="Y6988" t="s">
        <v>40</v>
      </c>
      <c r="AA6988">
        <v>64155</v>
      </c>
      <c r="AB6988" t="b">
        <f>if((W6988=""),false,true)</f>
        <v>0</v>
      </c>
      <c r="AD6988" s="37"/>
    </row>
    <row r="6989" ht="14.25" customHeight="1">
      <c r="A6989" s="38">
        <v>1157</v>
      </c>
      <c r="B6989" s="46" t="s">
        <v>3352</v>
      </c>
      <c r="C6989" s="46" t="s">
        <v>2403</v>
      </c>
      <c r="D6989" s="11" t="s">
        <v>7241</v>
      </c>
      <c r="E6989" s="11" t="s">
        <v>7242</v>
      </c>
      <c r="F6989" s="7" t="s">
        <v>2089</v>
      </c>
      <c r="G6989" s="7" t="s">
        <v>2085</v>
      </c>
      <c r="H6989">
        <v>0.10494337491014</v>
      </c>
      <c r="I6989" t="s">
        <v>37</v>
      </c>
      <c r="K6989" s="47" t="s">
        <v>43</v>
      </c>
      <c r="L6989" s="47" t="s">
        <v>3355</v>
      </c>
      <c r="M6989" t="s">
        <v>39</v>
      </c>
      <c r="N6989" s="71"/>
      <c r="O6989" s="71"/>
      <c r="P6989" s="71"/>
      <c r="Q6989" s="71"/>
      <c r="R6989" s="29"/>
      <c r="S6989" s="29"/>
      <c r="T6989" s="29"/>
      <c r="U6989" s="71"/>
      <c r="V6989" s="29"/>
      <c r="W6989" s="60"/>
      <c r="Y6989" t="s">
        <v>40</v>
      </c>
      <c r="AA6989">
        <v>64155</v>
      </c>
      <c r="AB6989" t="b">
        <f>if((W6989=""),false,true)</f>
        <v>0</v>
      </c>
      <c r="AD6989" s="37"/>
    </row>
    <row r="6990" ht="14.25" customHeight="1">
      <c r="A6990" s="38">
        <v>1157</v>
      </c>
      <c r="B6990" s="46" t="s">
        <v>3352</v>
      </c>
      <c r="C6990" s="46" t="s">
        <v>2403</v>
      </c>
      <c r="D6990" s="11" t="s">
        <v>7241</v>
      </c>
      <c r="E6990" s="11" t="s">
        <v>7242</v>
      </c>
      <c r="F6990" s="7" t="s">
        <v>2090</v>
      </c>
      <c r="G6990" s="7" t="s">
        <v>2085</v>
      </c>
      <c r="H6990">
        <v>0.20738220884281</v>
      </c>
      <c r="I6990" t="s">
        <v>37</v>
      </c>
      <c r="K6990" s="47" t="s">
        <v>43</v>
      </c>
      <c r="L6990" s="47" t="s">
        <v>3355</v>
      </c>
      <c r="M6990" t="s">
        <v>39</v>
      </c>
      <c r="N6990" s="71"/>
      <c r="O6990" s="71"/>
      <c r="P6990" s="71"/>
      <c r="Q6990" s="71"/>
      <c r="R6990" s="29"/>
      <c r="S6990" s="29"/>
      <c r="T6990" s="29"/>
      <c r="U6990" s="71"/>
      <c r="V6990" s="29"/>
      <c r="W6990" s="60"/>
      <c r="Y6990" t="s">
        <v>40</v>
      </c>
      <c r="AA6990">
        <v>64155</v>
      </c>
      <c r="AB6990" t="b">
        <f>if((W6990=""),false,true)</f>
        <v>0</v>
      </c>
      <c r="AD6990" s="37"/>
    </row>
    <row r="6991" ht="14.25" customHeight="1">
      <c r="A6991" s="38">
        <v>1157</v>
      </c>
      <c r="B6991" s="46" t="s">
        <v>3352</v>
      </c>
      <c r="C6991" s="46" t="s">
        <v>2403</v>
      </c>
      <c r="D6991" s="11" t="s">
        <v>7241</v>
      </c>
      <c r="E6991" s="11" t="s">
        <v>7242</v>
      </c>
      <c r="F6991" s="7" t="s">
        <v>2091</v>
      </c>
      <c r="G6991" s="7" t="s">
        <v>2085</v>
      </c>
      <c r="H6991">
        <v>0.59464054945885</v>
      </c>
      <c r="I6991" t="s">
        <v>37</v>
      </c>
      <c r="K6991" s="47" t="s">
        <v>43</v>
      </c>
      <c r="L6991" s="47" t="s">
        <v>3355</v>
      </c>
      <c r="M6991" t="s">
        <v>39</v>
      </c>
      <c r="N6991" s="71"/>
      <c r="O6991" s="71"/>
      <c r="P6991" s="71"/>
      <c r="Q6991" s="71"/>
      <c r="R6991" s="29"/>
      <c r="S6991" s="29"/>
      <c r="T6991" s="29"/>
      <c r="U6991" s="71"/>
      <c r="V6991" s="29"/>
      <c r="W6991" s="60"/>
      <c r="Y6991" t="s">
        <v>40</v>
      </c>
      <c r="AA6991">
        <v>64155</v>
      </c>
      <c r="AB6991" t="b">
        <f>if((W6991=""),false,true)</f>
        <v>0</v>
      </c>
      <c r="AD6991" s="37"/>
    </row>
    <row r="6992" ht="14.25" customHeight="1">
      <c r="A6992" s="38">
        <v>1157</v>
      </c>
      <c r="B6992" s="46" t="s">
        <v>3352</v>
      </c>
      <c r="C6992" s="46" t="s">
        <v>2403</v>
      </c>
      <c r="D6992" s="11" t="s">
        <v>7241</v>
      </c>
      <c r="E6992" s="11" t="s">
        <v>7242</v>
      </c>
      <c r="F6992" s="7" t="s">
        <v>2092</v>
      </c>
      <c r="G6992" s="7" t="s">
        <v>2085</v>
      </c>
      <c r="H6992">
        <v>0.79698290106852</v>
      </c>
      <c r="I6992" t="s">
        <v>37</v>
      </c>
      <c r="K6992" s="47" t="s">
        <v>43</v>
      </c>
      <c r="L6992" s="47" t="s">
        <v>3355</v>
      </c>
      <c r="M6992" t="s">
        <v>39</v>
      </c>
      <c r="N6992" s="71"/>
      <c r="O6992" s="71"/>
      <c r="P6992" s="71"/>
      <c r="Q6992" s="71"/>
      <c r="R6992" s="29"/>
      <c r="S6992" s="29"/>
      <c r="T6992" s="29"/>
      <c r="U6992" s="71"/>
      <c r="V6992" s="29"/>
      <c r="W6992" s="60"/>
      <c r="Y6992" t="s">
        <v>40</v>
      </c>
      <c r="AA6992">
        <v>64155</v>
      </c>
      <c r="AB6992" t="b">
        <f>if((W6992=""),false,true)</f>
        <v>0</v>
      </c>
      <c r="AD6992" s="37"/>
    </row>
    <row r="6993" ht="14.25" customHeight="1">
      <c r="A6993" s="38">
        <v>1157</v>
      </c>
      <c r="B6993" s="46" t="s">
        <v>3352</v>
      </c>
      <c r="C6993" s="46" t="s">
        <v>2403</v>
      </c>
      <c r="D6993" s="11" t="s">
        <v>7241</v>
      </c>
      <c r="E6993" s="11" t="s">
        <v>7242</v>
      </c>
      <c r="F6993" s="7" t="s">
        <v>48</v>
      </c>
      <c r="G6993" s="7" t="s">
        <v>49</v>
      </c>
      <c r="H6993">
        <v>0.007538703148503</v>
      </c>
      <c r="I6993" t="s">
        <v>37</v>
      </c>
      <c r="K6993" s="47" t="s">
        <v>43</v>
      </c>
      <c r="L6993" s="47" t="s">
        <v>3355</v>
      </c>
      <c r="M6993" t="s">
        <v>39</v>
      </c>
      <c r="N6993" s="71"/>
      <c r="O6993" s="71"/>
      <c r="P6993" s="71"/>
      <c r="Q6993" s="71"/>
      <c r="R6993" s="29"/>
      <c r="S6993" s="29"/>
      <c r="T6993" s="29"/>
      <c r="U6993" s="71"/>
      <c r="V6993" s="29"/>
      <c r="W6993" s="60"/>
      <c r="Y6993" t="s">
        <v>40</v>
      </c>
      <c r="AA6993">
        <v>64155</v>
      </c>
      <c r="AB6993" t="b">
        <f>if((W6993=""),false,true)</f>
        <v>0</v>
      </c>
      <c r="AD6993" s="37"/>
    </row>
    <row r="6994" ht="14.25" customHeight="1">
      <c r="A6994" s="38">
        <v>1287</v>
      </c>
      <c r="B6994" s="46" t="s">
        <v>44</v>
      </c>
      <c r="C6994" s="46" t="s">
        <v>45</v>
      </c>
      <c r="D6994" s="11" t="s">
        <v>7241</v>
      </c>
      <c r="E6994" s="11" t="s">
        <v>7242</v>
      </c>
      <c r="F6994" t="s">
        <v>48</v>
      </c>
      <c r="G6994" s="46" t="s">
        <v>49</v>
      </c>
      <c r="H6994">
        <v>0.000893305484</v>
      </c>
      <c r="I6994" t="s">
        <v>37</v>
      </c>
      <c r="L6994" t="s">
        <v>50</v>
      </c>
      <c r="M6994" t="s">
        <v>39</v>
      </c>
      <c r="N6994" s="40"/>
      <c r="O6994" s="40"/>
      <c r="P6994" s="40"/>
      <c r="Q6994" s="40"/>
      <c r="R6994" s="39"/>
      <c r="S6994" s="39"/>
      <c r="T6994" s="39"/>
      <c r="U6994" s="40"/>
      <c r="V6994" s="39"/>
      <c r="W6994" s="69"/>
      <c r="Y6994" t="s">
        <v>40</v>
      </c>
      <c r="AA6994">
        <v>64155</v>
      </c>
      <c r="AB6994" s="46" t="b">
        <v>0</v>
      </c>
      <c r="AD6994" s="8"/>
    </row>
    <row r="6995" ht="14.25" customHeight="1">
      <c r="A6995" s="38">
        <v>1157</v>
      </c>
      <c r="B6995" s="46" t="s">
        <v>3352</v>
      </c>
      <c r="C6995" s="46" t="s">
        <v>2403</v>
      </c>
      <c r="D6995" s="11" t="s">
        <v>7243</v>
      </c>
      <c r="E6995" s="11" t="s">
        <v>7244</v>
      </c>
      <c r="F6995" s="7" t="s">
        <v>2084</v>
      </c>
      <c r="G6995" s="7" t="s">
        <v>2085</v>
      </c>
      <c r="H6995">
        <v>0.019420540690983</v>
      </c>
      <c r="I6995" t="s">
        <v>37</v>
      </c>
      <c r="K6995" s="47" t="s">
        <v>43</v>
      </c>
      <c r="L6995" s="47" t="s">
        <v>3355</v>
      </c>
      <c r="M6995" t="s">
        <v>39</v>
      </c>
      <c r="N6995" s="71"/>
      <c r="O6995" s="71"/>
      <c r="P6995" s="71"/>
      <c r="Q6995" s="71"/>
      <c r="R6995" s="29"/>
      <c r="S6995" s="29"/>
      <c r="T6995" s="29"/>
      <c r="U6995" s="71"/>
      <c r="V6995" s="29"/>
      <c r="W6995" s="60"/>
      <c r="Y6995" t="s">
        <v>40</v>
      </c>
      <c r="AA6995">
        <v>502245</v>
      </c>
      <c r="AB6995" t="b">
        <f>if((W6995=""),false,true)</f>
        <v>0</v>
      </c>
      <c r="AD6995" s="37"/>
    </row>
    <row r="6996" ht="14.25" customHeight="1">
      <c r="A6996" s="38">
        <v>1157</v>
      </c>
      <c r="B6996" s="46" t="s">
        <v>3352</v>
      </c>
      <c r="C6996" s="46" t="s">
        <v>2403</v>
      </c>
      <c r="D6996" s="11" t="s">
        <v>7243</v>
      </c>
      <c r="E6996" s="11" t="s">
        <v>7244</v>
      </c>
      <c r="F6996" s="7" t="s">
        <v>2087</v>
      </c>
      <c r="G6996" s="7" t="s">
        <v>2085</v>
      </c>
      <c r="H6996">
        <v>0.033890403057936</v>
      </c>
      <c r="I6996" t="s">
        <v>37</v>
      </c>
      <c r="K6996" s="47" t="s">
        <v>43</v>
      </c>
      <c r="L6996" s="47" t="s">
        <v>3355</v>
      </c>
      <c r="M6996" t="s">
        <v>39</v>
      </c>
      <c r="N6996" s="71"/>
      <c r="O6996" s="71"/>
      <c r="P6996" s="71"/>
      <c r="Q6996" s="71"/>
      <c r="R6996" s="29"/>
      <c r="S6996" s="29"/>
      <c r="T6996" s="29"/>
      <c r="U6996" s="71"/>
      <c r="V6996" s="29"/>
      <c r="W6996" s="60"/>
      <c r="Y6996" t="s">
        <v>40</v>
      </c>
      <c r="AA6996">
        <v>502245</v>
      </c>
      <c r="AB6996" t="b">
        <f>if((W6996=""),false,true)</f>
        <v>0</v>
      </c>
      <c r="AD6996" s="37"/>
    </row>
    <row r="6997" ht="14.25" customHeight="1">
      <c r="A6997" s="38">
        <v>1157</v>
      </c>
      <c r="B6997" s="46" t="s">
        <v>3352</v>
      </c>
      <c r="C6997" s="46" t="s">
        <v>2403</v>
      </c>
      <c r="D6997" s="11" t="s">
        <v>7243</v>
      </c>
      <c r="E6997" s="11" t="s">
        <v>7244</v>
      </c>
      <c r="F6997" s="7" t="s">
        <v>2088</v>
      </c>
      <c r="G6997" s="7" t="s">
        <v>2085</v>
      </c>
      <c r="H6997">
        <v>0.10214537220785</v>
      </c>
      <c r="I6997" t="s">
        <v>37</v>
      </c>
      <c r="K6997" s="47" t="s">
        <v>43</v>
      </c>
      <c r="L6997" s="47" t="s">
        <v>3355</v>
      </c>
      <c r="M6997" t="s">
        <v>39</v>
      </c>
      <c r="N6997" s="71"/>
      <c r="O6997" s="71"/>
      <c r="P6997" s="71"/>
      <c r="Q6997" s="71"/>
      <c r="R6997" s="29"/>
      <c r="S6997" s="29"/>
      <c r="T6997" s="29"/>
      <c r="U6997" s="71"/>
      <c r="V6997" s="29"/>
      <c r="W6997" s="60"/>
      <c r="Y6997" t="s">
        <v>40</v>
      </c>
      <c r="AA6997">
        <v>502245</v>
      </c>
      <c r="AB6997" t="b">
        <f>if((W6997=""),false,true)</f>
        <v>0</v>
      </c>
      <c r="AD6997" s="37"/>
    </row>
    <row r="6998" ht="14.25" customHeight="1">
      <c r="A6998" s="38">
        <v>1157</v>
      </c>
      <c r="B6998" s="46" t="s">
        <v>3352</v>
      </c>
      <c r="C6998" s="46" t="s">
        <v>2403</v>
      </c>
      <c r="D6998" s="11" t="s">
        <v>7243</v>
      </c>
      <c r="E6998" s="11" t="s">
        <v>7244</v>
      </c>
      <c r="F6998" s="7" t="s">
        <v>2089</v>
      </c>
      <c r="G6998" s="7" t="s">
        <v>2085</v>
      </c>
      <c r="H6998">
        <v>0.24314121516913</v>
      </c>
      <c r="I6998" t="s">
        <v>37</v>
      </c>
      <c r="K6998" s="47" t="s">
        <v>43</v>
      </c>
      <c r="L6998" s="47" t="s">
        <v>3355</v>
      </c>
      <c r="M6998" t="s">
        <v>39</v>
      </c>
      <c r="N6998" s="71"/>
      <c r="O6998" s="71"/>
      <c r="P6998" s="71"/>
      <c r="Q6998" s="71"/>
      <c r="R6998" s="29"/>
      <c r="S6998" s="29"/>
      <c r="T6998" s="29"/>
      <c r="U6998" s="71"/>
      <c r="V6998" s="29"/>
      <c r="W6998" s="60"/>
      <c r="Y6998" t="s">
        <v>40</v>
      </c>
      <c r="AA6998">
        <v>502245</v>
      </c>
      <c r="AB6998" t="b">
        <f>if((W6998=""),false,true)</f>
        <v>0</v>
      </c>
      <c r="AD6998" s="37"/>
    </row>
    <row r="6999" ht="14.25" customHeight="1">
      <c r="A6999" s="38">
        <v>1157</v>
      </c>
      <c r="B6999" s="46" t="s">
        <v>3352</v>
      </c>
      <c r="C6999" s="46" t="s">
        <v>2403</v>
      </c>
      <c r="D6999" s="11" t="s">
        <v>7243</v>
      </c>
      <c r="E6999" s="11" t="s">
        <v>7244</v>
      </c>
      <c r="F6999" s="7" t="s">
        <v>2090</v>
      </c>
      <c r="G6999" s="7" t="s">
        <v>2085</v>
      </c>
      <c r="H6999">
        <v>0.60539267693123</v>
      </c>
      <c r="I6999" t="s">
        <v>37</v>
      </c>
      <c r="K6999" s="47" t="s">
        <v>43</v>
      </c>
      <c r="L6999" s="47" t="s">
        <v>3355</v>
      </c>
      <c r="M6999" t="s">
        <v>39</v>
      </c>
      <c r="N6999" s="71"/>
      <c r="O6999" s="71"/>
      <c r="P6999" s="71"/>
      <c r="Q6999" s="71"/>
      <c r="R6999" s="29"/>
      <c r="S6999" s="29"/>
      <c r="T6999" s="29"/>
      <c r="U6999" s="71"/>
      <c r="V6999" s="29"/>
      <c r="W6999" s="60"/>
      <c r="Y6999" t="s">
        <v>40</v>
      </c>
      <c r="AA6999">
        <v>502245</v>
      </c>
      <c r="AB6999" t="b">
        <f>if((W6999=""),false,true)</f>
        <v>0</v>
      </c>
      <c r="AD6999" s="37"/>
    </row>
    <row r="7000" ht="14.25" customHeight="1">
      <c r="A7000" s="38">
        <v>1157</v>
      </c>
      <c r="B7000" s="46" t="s">
        <v>3352</v>
      </c>
      <c r="C7000" s="46" t="s">
        <v>2403</v>
      </c>
      <c r="D7000" s="11" t="s">
        <v>7243</v>
      </c>
      <c r="E7000" s="11" t="s">
        <v>7244</v>
      </c>
      <c r="F7000" s="7" t="s">
        <v>2091</v>
      </c>
      <c r="G7000" s="7" t="s">
        <v>2085</v>
      </c>
      <c r="H7000">
        <v>0.96120847771385</v>
      </c>
      <c r="I7000" t="s">
        <v>37</v>
      </c>
      <c r="K7000" s="47" t="s">
        <v>43</v>
      </c>
      <c r="L7000" s="47" t="s">
        <v>3355</v>
      </c>
      <c r="M7000" t="s">
        <v>39</v>
      </c>
      <c r="N7000" s="71"/>
      <c r="O7000" s="71"/>
      <c r="P7000" s="71"/>
      <c r="Q7000" s="71"/>
      <c r="R7000" s="29"/>
      <c r="S7000" s="29"/>
      <c r="T7000" s="29"/>
      <c r="U7000" s="71"/>
      <c r="V7000" s="29"/>
      <c r="W7000" s="60"/>
      <c r="Y7000" t="s">
        <v>40</v>
      </c>
      <c r="AA7000">
        <v>502245</v>
      </c>
      <c r="AB7000" t="b">
        <f>if((W7000=""),false,true)</f>
        <v>0</v>
      </c>
      <c r="AD7000" s="37"/>
    </row>
    <row r="7001" ht="14.25" customHeight="1">
      <c r="A7001" s="38">
        <v>1157</v>
      </c>
      <c r="B7001" s="46" t="s">
        <v>3352</v>
      </c>
      <c r="C7001" s="46" t="s">
        <v>2403</v>
      </c>
      <c r="D7001" s="11" t="s">
        <v>7243</v>
      </c>
      <c r="E7001" s="11" t="s">
        <v>7244</v>
      </c>
      <c r="F7001" s="7" t="s">
        <v>2092</v>
      </c>
      <c r="G7001" s="7" t="s">
        <v>2085</v>
      </c>
      <c r="H7001">
        <v>1.29589148591852</v>
      </c>
      <c r="I7001" t="s">
        <v>37</v>
      </c>
      <c r="K7001" s="47" t="s">
        <v>43</v>
      </c>
      <c r="L7001" s="47" t="s">
        <v>3355</v>
      </c>
      <c r="M7001" t="s">
        <v>39</v>
      </c>
      <c r="N7001" s="71"/>
      <c r="O7001" s="71"/>
      <c r="P7001" s="71"/>
      <c r="Q7001" s="71"/>
      <c r="R7001" s="29"/>
      <c r="S7001" s="29"/>
      <c r="T7001" s="29"/>
      <c r="U7001" s="71"/>
      <c r="V7001" s="29"/>
      <c r="W7001" s="60"/>
      <c r="Y7001" t="s">
        <v>40</v>
      </c>
      <c r="AA7001">
        <v>502245</v>
      </c>
      <c r="AB7001" t="b">
        <f>if((W7001=""),false,true)</f>
        <v>0</v>
      </c>
      <c r="AD7001" s="37"/>
    </row>
    <row r="7002" ht="14.25" customHeight="1">
      <c r="A7002" s="38">
        <v>1157</v>
      </c>
      <c r="B7002" s="46" t="s">
        <v>3352</v>
      </c>
      <c r="C7002" s="46" t="s">
        <v>2403</v>
      </c>
      <c r="D7002" s="11" t="s">
        <v>7243</v>
      </c>
      <c r="E7002" s="11" t="s">
        <v>7244</v>
      </c>
      <c r="F7002" s="7" t="s">
        <v>48</v>
      </c>
      <c r="G7002" s="7" t="s">
        <v>49</v>
      </c>
      <c r="H7002">
        <v>0.014975695490132</v>
      </c>
      <c r="I7002" t="s">
        <v>37</v>
      </c>
      <c r="K7002" s="47" t="s">
        <v>43</v>
      </c>
      <c r="L7002" s="47" t="s">
        <v>3355</v>
      </c>
      <c r="M7002" t="s">
        <v>39</v>
      </c>
      <c r="N7002" s="71"/>
      <c r="O7002" s="71"/>
      <c r="P7002" s="71"/>
      <c r="Q7002" s="71"/>
      <c r="R7002" s="29"/>
      <c r="S7002" s="29"/>
      <c r="T7002" s="29"/>
      <c r="U7002" s="71"/>
      <c r="V7002" s="29"/>
      <c r="W7002" s="60"/>
      <c r="Y7002" t="s">
        <v>40</v>
      </c>
      <c r="AA7002">
        <v>502245</v>
      </c>
      <c r="AB7002" t="b">
        <f>if((W7002=""),false,true)</f>
        <v>0</v>
      </c>
      <c r="AD7002" s="37"/>
    </row>
    <row r="7003" ht="14.25" customHeight="1">
      <c r="A7003" s="38">
        <v>981</v>
      </c>
      <c r="B7003" s="44" t="s">
        <v>1926</v>
      </c>
      <c r="C7003" s="46" t="s">
        <v>1219</v>
      </c>
      <c r="D7003" s="46" t="s">
        <v>7245</v>
      </c>
      <c r="E7003" s="46" t="s">
        <v>7246</v>
      </c>
      <c r="F7003" s="41" t="s">
        <v>689</v>
      </c>
      <c r="G7003" s="41" t="s">
        <v>762</v>
      </c>
      <c r="H7003" s="65">
        <f>W7003</f>
        <v>1.6352</v>
      </c>
      <c r="I7003" t="s">
        <v>37</v>
      </c>
      <c r="K7003" s="47" t="s">
        <v>43</v>
      </c>
      <c r="L7003" s="47" t="str">
        <f>((I7003&amp;A7003)&amp;"-")&amp;B7003</f>
        <v>REF981-Li; J.; Masso; J.J.; and Guertin; J.A.; Prediction of drug solubility in an acrylate adhesive based on the drug-polymer interaction parameter and drug solubility in acetonitrile. Journal of Controlled Release; 2002. 83: 211-221</v>
      </c>
      <c r="M7003" t="s">
        <v>39</v>
      </c>
      <c r="N7003" s="71">
        <f>U7003*V7003</f>
        <v>39.9069264</v>
      </c>
      <c r="O7003" s="71">
        <v>100</v>
      </c>
      <c r="P7003" s="71">
        <v>0.786</v>
      </c>
      <c r="Q7003" s="71">
        <v>1.166</v>
      </c>
      <c r="R7003" s="29">
        <f>O7003/P7003</f>
        <v>127.226463104326</v>
      </c>
      <c r="S7003" s="29">
        <f>N7003/Q7003</f>
        <v>34.2254943396226</v>
      </c>
      <c r="T7003" s="29">
        <f>R7003+S7003</f>
        <v>161.451957443948</v>
      </c>
      <c r="U7003" s="71">
        <v>151.1626</v>
      </c>
      <c r="V7003" s="29">
        <v>0.264</v>
      </c>
      <c r="W7003" s="60">
        <f>round((V7003/(T7003/1000)),4)</f>
        <v>1.6352</v>
      </c>
      <c r="Y7003" t="s">
        <v>40</v>
      </c>
      <c r="AA7003">
        <v>11585</v>
      </c>
      <c r="AB7003" t="b">
        <v>1</v>
      </c>
      <c r="AD7003" s="37"/>
    </row>
    <row r="7004" ht="14.25" customHeight="1">
      <c r="A7004" s="38">
        <v>997</v>
      </c>
      <c r="B7004" s="44" t="s">
        <v>638</v>
      </c>
      <c r="C7004" s="46" t="s">
        <v>639</v>
      </c>
      <c r="D7004" s="46" t="s">
        <v>7245</v>
      </c>
      <c r="E7004" s="46" t="s">
        <v>7246</v>
      </c>
      <c r="F7004" s="5" t="s">
        <v>35</v>
      </c>
      <c r="G7004" s="5" t="s">
        <v>36</v>
      </c>
      <c r="H7004" s="65">
        <v>0.295120923</v>
      </c>
      <c r="I7004" t="s">
        <v>37</v>
      </c>
      <c r="K7004" s="47"/>
      <c r="L7004" s="47" t="str">
        <f>((I7004&amp;A7004)&amp;"-")&amp;B7004</f>
        <v>REF997-Kia Sepassi and Samuel H. Yalkowsky. Solubility Prediction in Octanol: A Technical Note. AAPS PharmSciTech 2006; 7 (1) Article 26</v>
      </c>
      <c r="M7004" t="s">
        <v>39</v>
      </c>
      <c r="N7004" s="71"/>
      <c r="O7004" s="71"/>
      <c r="P7004" s="71"/>
      <c r="Q7004" s="71"/>
      <c r="R7004" s="29"/>
      <c r="S7004" s="29"/>
      <c r="T7004" s="29"/>
      <c r="U7004" s="71"/>
      <c r="V7004" s="29"/>
      <c r="W7004" s="60"/>
      <c r="Y7004" t="s">
        <v>40</v>
      </c>
      <c r="AA7004">
        <v>11585</v>
      </c>
      <c r="AB7004" t="b">
        <f>if((W7004=""),false,true)</f>
        <v>0</v>
      </c>
      <c r="AD7004" s="37"/>
    </row>
    <row r="7005" ht="14.25" customHeight="1">
      <c r="A7005" s="38">
        <v>1287</v>
      </c>
      <c r="B7005" s="46" t="s">
        <v>44</v>
      </c>
      <c r="C7005" s="46" t="s">
        <v>45</v>
      </c>
      <c r="D7005" s="46" t="s">
        <v>7247</v>
      </c>
      <c r="E7005" s="46" t="s">
        <v>7248</v>
      </c>
      <c r="F7005" t="s">
        <v>48</v>
      </c>
      <c r="G7005" s="46" t="s">
        <v>49</v>
      </c>
      <c r="H7005">
        <v>0.0004852885</v>
      </c>
      <c r="I7005" t="s">
        <v>37</v>
      </c>
      <c r="L7005" t="s">
        <v>50</v>
      </c>
      <c r="M7005" t="s">
        <v>39</v>
      </c>
      <c r="N7005" s="40"/>
      <c r="O7005" s="40"/>
      <c r="P7005" s="40"/>
      <c r="Q7005" s="40"/>
      <c r="R7005" s="39"/>
      <c r="S7005" s="39"/>
      <c r="T7005" s="39"/>
      <c r="U7005" s="40"/>
      <c r="V7005" s="39"/>
      <c r="W7005" s="69"/>
      <c r="Y7005" t="s">
        <v>40</v>
      </c>
      <c r="AA7005">
        <v>9521403</v>
      </c>
      <c r="AB7005" s="46" t="b">
        <v>0</v>
      </c>
      <c r="AD7005" s="8"/>
    </row>
    <row r="7006" ht="14.25" customHeight="1">
      <c r="A7006" s="38">
        <v>1157</v>
      </c>
      <c r="B7006" s="46" t="s">
        <v>3352</v>
      </c>
      <c r="C7006" s="46" t="s">
        <v>2403</v>
      </c>
      <c r="D7006" s="46" t="s">
        <v>7249</v>
      </c>
      <c r="E7006" s="11" t="s">
        <v>7250</v>
      </c>
      <c r="F7006" s="7" t="s">
        <v>2084</v>
      </c>
      <c r="G7006" s="7" t="s">
        <v>2085</v>
      </c>
      <c r="H7006">
        <v>0.057147577218079</v>
      </c>
      <c r="I7006" t="s">
        <v>37</v>
      </c>
      <c r="K7006" s="47" t="s">
        <v>43</v>
      </c>
      <c r="L7006" s="47" t="s">
        <v>3355</v>
      </c>
      <c r="M7006" t="s">
        <v>39</v>
      </c>
      <c r="N7006" s="71"/>
      <c r="O7006" s="71"/>
      <c r="P7006" s="71"/>
      <c r="Q7006" s="71"/>
      <c r="R7006" s="29"/>
      <c r="S7006" s="29"/>
      <c r="T7006" s="29"/>
      <c r="U7006" s="71"/>
      <c r="V7006" s="29"/>
      <c r="W7006" s="60"/>
      <c r="Y7006" t="s">
        <v>40</v>
      </c>
      <c r="AA7006">
        <v>21108577</v>
      </c>
      <c r="AB7006" t="b">
        <f>if((W7006=""),false,true)</f>
        <v>0</v>
      </c>
      <c r="AD7006" s="37"/>
    </row>
    <row r="7007" ht="14.25" customHeight="1">
      <c r="A7007" s="38">
        <v>1157</v>
      </c>
      <c r="B7007" s="46" t="s">
        <v>3352</v>
      </c>
      <c r="C7007" s="46" t="s">
        <v>2403</v>
      </c>
      <c r="D7007" s="46" t="s">
        <v>7249</v>
      </c>
      <c r="E7007" s="11" t="s">
        <v>7250</v>
      </c>
      <c r="F7007" s="7" t="s">
        <v>2087</v>
      </c>
      <c r="G7007" s="7" t="s">
        <v>2085</v>
      </c>
      <c r="H7007">
        <v>0.084339847266351</v>
      </c>
      <c r="I7007" t="s">
        <v>37</v>
      </c>
      <c r="K7007" s="47" t="s">
        <v>43</v>
      </c>
      <c r="L7007" s="47" t="s">
        <v>3355</v>
      </c>
      <c r="M7007" t="s">
        <v>39</v>
      </c>
      <c r="N7007" s="71"/>
      <c r="O7007" s="71"/>
      <c r="P7007" s="71"/>
      <c r="Q7007" s="71"/>
      <c r="R7007" s="29"/>
      <c r="S7007" s="29"/>
      <c r="T7007" s="29"/>
      <c r="U7007" s="71"/>
      <c r="V7007" s="29"/>
      <c r="W7007" s="60"/>
      <c r="Y7007" t="s">
        <v>40</v>
      </c>
      <c r="AA7007">
        <v>21108577</v>
      </c>
      <c r="AB7007" t="b">
        <f>if((W7007=""),false,true)</f>
        <v>0</v>
      </c>
      <c r="AD7007" s="37"/>
    </row>
    <row r="7008" ht="14.25" customHeight="1">
      <c r="A7008" s="38">
        <v>1157</v>
      </c>
      <c r="B7008" s="46" t="s">
        <v>3352</v>
      </c>
      <c r="C7008" s="46" t="s">
        <v>2403</v>
      </c>
      <c r="D7008" s="46" t="s">
        <v>7249</v>
      </c>
      <c r="E7008" s="11" t="s">
        <v>7250</v>
      </c>
      <c r="F7008" s="7" t="s">
        <v>2088</v>
      </c>
      <c r="G7008" s="7" t="s">
        <v>2085</v>
      </c>
      <c r="H7008">
        <v>0.21038464095947</v>
      </c>
      <c r="I7008" t="s">
        <v>37</v>
      </c>
      <c r="K7008" s="47" t="s">
        <v>43</v>
      </c>
      <c r="L7008" s="47" t="s">
        <v>3355</v>
      </c>
      <c r="M7008" t="s">
        <v>39</v>
      </c>
      <c r="N7008" s="71"/>
      <c r="O7008" s="71"/>
      <c r="P7008" s="71"/>
      <c r="Q7008" s="71"/>
      <c r="R7008" s="29"/>
      <c r="S7008" s="29"/>
      <c r="T7008" s="29"/>
      <c r="U7008" s="71"/>
      <c r="V7008" s="29"/>
      <c r="W7008" s="60"/>
      <c r="Y7008" t="s">
        <v>40</v>
      </c>
      <c r="AA7008">
        <v>21108577</v>
      </c>
      <c r="AB7008" t="b">
        <f>if((W7008=""),false,true)</f>
        <v>0</v>
      </c>
      <c r="AD7008" s="37"/>
    </row>
    <row r="7009" ht="14.25" customHeight="1">
      <c r="A7009" s="38">
        <v>1157</v>
      </c>
      <c r="B7009" s="46" t="s">
        <v>3352</v>
      </c>
      <c r="C7009" s="46" t="s">
        <v>2403</v>
      </c>
      <c r="D7009" s="46" t="s">
        <v>7249</v>
      </c>
      <c r="E7009" s="11" t="s">
        <v>7250</v>
      </c>
      <c r="F7009" s="7" t="s">
        <v>2089</v>
      </c>
      <c r="G7009" s="7" t="s">
        <v>2085</v>
      </c>
      <c r="H7009">
        <v>0.30062254753721</v>
      </c>
      <c r="I7009" t="s">
        <v>37</v>
      </c>
      <c r="K7009" s="47" t="s">
        <v>43</v>
      </c>
      <c r="L7009" s="47" t="s">
        <v>3355</v>
      </c>
      <c r="M7009" t="s">
        <v>39</v>
      </c>
      <c r="N7009" s="71"/>
      <c r="O7009" s="71"/>
      <c r="P7009" s="71"/>
      <c r="Q7009" s="71"/>
      <c r="R7009" s="29"/>
      <c r="S7009" s="29"/>
      <c r="T7009" s="29"/>
      <c r="U7009" s="71"/>
      <c r="V7009" s="29"/>
      <c r="W7009" s="60"/>
      <c r="Y7009" t="s">
        <v>40</v>
      </c>
      <c r="AA7009">
        <v>21108577</v>
      </c>
      <c r="AB7009" t="b">
        <f>if((W7009=""),false,true)</f>
        <v>0</v>
      </c>
      <c r="AD7009" s="37"/>
    </row>
    <row r="7010" ht="14.25" customHeight="1">
      <c r="A7010" s="38">
        <v>1157</v>
      </c>
      <c r="B7010" s="46" t="s">
        <v>3352</v>
      </c>
      <c r="C7010" s="46" t="s">
        <v>2403</v>
      </c>
      <c r="D7010" s="46" t="s">
        <v>7249</v>
      </c>
      <c r="E7010" s="11" t="s">
        <v>7250</v>
      </c>
      <c r="F7010" s="7" t="s">
        <v>2090</v>
      </c>
      <c r="G7010" s="7" t="s">
        <v>2085</v>
      </c>
      <c r="H7010">
        <v>0.43044969608777</v>
      </c>
      <c r="I7010" t="s">
        <v>37</v>
      </c>
      <c r="K7010" s="47" t="s">
        <v>43</v>
      </c>
      <c r="L7010" s="47" t="s">
        <v>3355</v>
      </c>
      <c r="M7010" t="s">
        <v>39</v>
      </c>
      <c r="N7010" s="71"/>
      <c r="O7010" s="71"/>
      <c r="P7010" s="71"/>
      <c r="Q7010" s="71"/>
      <c r="R7010" s="29"/>
      <c r="S7010" s="29"/>
      <c r="T7010" s="29"/>
      <c r="U7010" s="71"/>
      <c r="V7010" s="29"/>
      <c r="W7010" s="60"/>
      <c r="Y7010" t="s">
        <v>40</v>
      </c>
      <c r="AA7010">
        <v>21108577</v>
      </c>
      <c r="AB7010" t="b">
        <f>if((W7010=""),false,true)</f>
        <v>0</v>
      </c>
      <c r="AD7010" s="37"/>
    </row>
    <row r="7011" ht="14.25" customHeight="1">
      <c r="A7011" s="38">
        <v>1157</v>
      </c>
      <c r="B7011" s="46" t="s">
        <v>3352</v>
      </c>
      <c r="C7011" s="46" t="s">
        <v>2403</v>
      </c>
      <c r="D7011" s="46" t="s">
        <v>7249</v>
      </c>
      <c r="E7011" s="11" t="s">
        <v>7250</v>
      </c>
      <c r="F7011" s="7" t="s">
        <v>2091</v>
      </c>
      <c r="G7011" s="7" t="s">
        <v>2085</v>
      </c>
      <c r="H7011">
        <v>0.78410466747624</v>
      </c>
      <c r="I7011" t="s">
        <v>37</v>
      </c>
      <c r="K7011" s="47" t="s">
        <v>43</v>
      </c>
      <c r="L7011" s="47" t="s">
        <v>3355</v>
      </c>
      <c r="M7011" t="s">
        <v>39</v>
      </c>
      <c r="N7011" s="71"/>
      <c r="O7011" s="71"/>
      <c r="P7011" s="71"/>
      <c r="Q7011" s="71"/>
      <c r="R7011" s="29"/>
      <c r="S7011" s="29"/>
      <c r="T7011" s="29"/>
      <c r="U7011" s="71"/>
      <c r="V7011" s="29"/>
      <c r="W7011" s="60"/>
      <c r="Y7011" t="s">
        <v>40</v>
      </c>
      <c r="AA7011">
        <v>21108577</v>
      </c>
      <c r="AB7011" t="b">
        <f>if((W7011=""),false,true)</f>
        <v>0</v>
      </c>
      <c r="AD7011" s="37"/>
    </row>
    <row r="7012" ht="14.25" customHeight="1">
      <c r="A7012" s="38">
        <v>1157</v>
      </c>
      <c r="B7012" s="46" t="s">
        <v>3352</v>
      </c>
      <c r="C7012" s="46" t="s">
        <v>2403</v>
      </c>
      <c r="D7012" s="46" t="s">
        <v>7249</v>
      </c>
      <c r="E7012" s="11" t="s">
        <v>7250</v>
      </c>
      <c r="F7012" s="7" t="s">
        <v>2092</v>
      </c>
      <c r="G7012" s="7" t="s">
        <v>2085</v>
      </c>
      <c r="H7012">
        <v>1.13389917366775</v>
      </c>
      <c r="I7012" t="s">
        <v>37</v>
      </c>
      <c r="K7012" s="47" t="s">
        <v>43</v>
      </c>
      <c r="L7012" s="47" t="s">
        <v>3355</v>
      </c>
      <c r="M7012" t="s">
        <v>39</v>
      </c>
      <c r="N7012" s="71"/>
      <c r="O7012" s="71"/>
      <c r="P7012" s="71"/>
      <c r="Q7012" s="71"/>
      <c r="R7012" s="29"/>
      <c r="S7012" s="29"/>
      <c r="T7012" s="29"/>
      <c r="U7012" s="71"/>
      <c r="V7012" s="29"/>
      <c r="W7012" s="60"/>
      <c r="Y7012" t="s">
        <v>40</v>
      </c>
      <c r="AA7012">
        <v>21108577</v>
      </c>
      <c r="AB7012" t="b">
        <f>if((W7012=""),false,true)</f>
        <v>0</v>
      </c>
      <c r="AD7012" s="37"/>
    </row>
    <row r="7013" ht="14.25" customHeight="1">
      <c r="A7013" s="38">
        <v>1157</v>
      </c>
      <c r="B7013" s="46" t="s">
        <v>3352</v>
      </c>
      <c r="C7013" s="46" t="s">
        <v>2403</v>
      </c>
      <c r="D7013" s="46" t="s">
        <v>7249</v>
      </c>
      <c r="E7013" s="11" t="s">
        <v>7250</v>
      </c>
      <c r="F7013" s="7" t="s">
        <v>48</v>
      </c>
      <c r="G7013" s="7" t="s">
        <v>49</v>
      </c>
      <c r="H7013">
        <v>0.038441045193916</v>
      </c>
      <c r="I7013" t="s">
        <v>37</v>
      </c>
      <c r="K7013" s="47" t="s">
        <v>43</v>
      </c>
      <c r="L7013" s="47" t="s">
        <v>3355</v>
      </c>
      <c r="M7013" t="s">
        <v>39</v>
      </c>
      <c r="N7013" s="71"/>
      <c r="O7013" s="71"/>
      <c r="P7013" s="71"/>
      <c r="Q7013" s="71"/>
      <c r="R7013" s="29"/>
      <c r="S7013" s="29"/>
      <c r="T7013" s="29"/>
      <c r="U7013" s="71"/>
      <c r="V7013" s="29"/>
      <c r="W7013" s="60"/>
      <c r="Y7013" t="s">
        <v>40</v>
      </c>
      <c r="AA7013">
        <v>21108577</v>
      </c>
      <c r="AB7013" t="b">
        <f>if((W7013=""),false,true)</f>
        <v>0</v>
      </c>
      <c r="AD7013" s="37"/>
    </row>
    <row r="7014" ht="14.25" customHeight="1">
      <c r="A7014" s="38">
        <v>1287</v>
      </c>
      <c r="B7014" s="46" t="s">
        <v>44</v>
      </c>
      <c r="C7014" s="46" t="s">
        <v>45</v>
      </c>
      <c r="D7014" s="46" t="s">
        <v>7249</v>
      </c>
      <c r="E7014" s="46" t="s">
        <v>7250</v>
      </c>
      <c r="F7014" t="s">
        <v>48</v>
      </c>
      <c r="G7014" s="46" t="s">
        <v>49</v>
      </c>
      <c r="H7014">
        <v>0.003837072455</v>
      </c>
      <c r="I7014" t="s">
        <v>37</v>
      </c>
      <c r="L7014" s="46" t="str">
        <f>((I7014&amp;A7014)&amp;"-")&amp;B7014</f>
        <v>REF1287-Wang 99 - S3</v>
      </c>
      <c r="M7014" t="s">
        <v>39</v>
      </c>
      <c r="N7014" s="40"/>
      <c r="O7014" s="40"/>
      <c r="P7014" s="40"/>
      <c r="Q7014" s="40"/>
      <c r="R7014" s="39"/>
      <c r="S7014" s="39"/>
      <c r="T7014" s="39"/>
      <c r="U7014" s="40"/>
      <c r="V7014" s="39"/>
      <c r="W7014" s="69"/>
      <c r="Y7014" t="s">
        <v>40</v>
      </c>
      <c r="AA7014">
        <v>21108577</v>
      </c>
      <c r="AB7014" s="46" t="b">
        <v>0</v>
      </c>
      <c r="AD7014" s="8"/>
    </row>
    <row r="7015" ht="14.25" customHeight="1">
      <c r="A7015" s="38">
        <v>1287</v>
      </c>
      <c r="B7015" s="46" t="s">
        <v>53</v>
      </c>
      <c r="C7015" s="46" t="s">
        <v>45</v>
      </c>
      <c r="D7015" s="46" t="s">
        <v>7249</v>
      </c>
      <c r="E7015" s="46" t="s">
        <v>7250</v>
      </c>
      <c r="F7015" t="s">
        <v>48</v>
      </c>
      <c r="G7015" s="46" t="s">
        <v>49</v>
      </c>
      <c r="H7015">
        <v>0.00389045145</v>
      </c>
      <c r="I7015" t="s">
        <v>37</v>
      </c>
      <c r="L7015" s="46" t="str">
        <f>((I7015&amp;A7015)&amp;"-")&amp;B7015</f>
        <v>REF1287-Wang 99 - S1</v>
      </c>
      <c r="M7015" t="s">
        <v>39</v>
      </c>
      <c r="N7015" s="40"/>
      <c r="O7015" s="40"/>
      <c r="P7015" s="40"/>
      <c r="Q7015" s="40"/>
      <c r="R7015" s="39"/>
      <c r="S7015" s="39"/>
      <c r="T7015" s="39"/>
      <c r="U7015" s="40"/>
      <c r="V7015" s="39"/>
      <c r="W7015" s="69"/>
      <c r="Y7015" t="s">
        <v>40</v>
      </c>
      <c r="AA7015">
        <v>21108577</v>
      </c>
      <c r="AB7015" s="46" t="b">
        <v>0</v>
      </c>
      <c r="AD7015" s="8"/>
    </row>
    <row r="7016" ht="14.25" customHeight="1">
      <c r="A7016" s="38">
        <v>1287</v>
      </c>
      <c r="B7016" s="46" t="s">
        <v>44</v>
      </c>
      <c r="C7016" s="46" t="s">
        <v>45</v>
      </c>
      <c r="D7016" s="46" t="s">
        <v>7251</v>
      </c>
      <c r="E7016" s="46" t="s">
        <v>7252</v>
      </c>
      <c r="F7016" t="s">
        <v>48</v>
      </c>
      <c r="G7016" s="46" t="s">
        <v>49</v>
      </c>
      <c r="H7016">
        <v>0.000922571427</v>
      </c>
      <c r="I7016" t="s">
        <v>37</v>
      </c>
      <c r="L7016" t="s">
        <v>50</v>
      </c>
      <c r="M7016" t="s">
        <v>39</v>
      </c>
      <c r="N7016" s="40"/>
      <c r="O7016" s="40"/>
      <c r="P7016" s="40"/>
      <c r="Q7016" s="40"/>
      <c r="R7016" s="39"/>
      <c r="S7016" s="39"/>
      <c r="T7016" s="39"/>
      <c r="U7016" s="40"/>
      <c r="V7016" s="39"/>
      <c r="W7016" s="69"/>
      <c r="Y7016" t="s">
        <v>40</v>
      </c>
      <c r="AA7016">
        <v>11586</v>
      </c>
      <c r="AB7016" s="46" t="b">
        <v>0</v>
      </c>
      <c r="AD7016" s="8"/>
    </row>
    <row r="7017" ht="14.25" customHeight="1">
      <c r="A7017" s="38">
        <v>1287</v>
      </c>
      <c r="B7017" s="46" t="s">
        <v>44</v>
      </c>
      <c r="C7017" s="46" t="s">
        <v>45</v>
      </c>
      <c r="D7017" s="46" t="s">
        <v>7253</v>
      </c>
      <c r="E7017" s="46" t="s">
        <v>7254</v>
      </c>
      <c r="F7017" t="s">
        <v>48</v>
      </c>
      <c r="G7017" s="46" t="s">
        <v>49</v>
      </c>
      <c r="H7017">
        <v>0.00000041115</v>
      </c>
      <c r="I7017" t="s">
        <v>37</v>
      </c>
      <c r="L7017" t="s">
        <v>50</v>
      </c>
      <c r="M7017" t="s">
        <v>39</v>
      </c>
      <c r="N7017" s="40"/>
      <c r="O7017" s="40"/>
      <c r="P7017" s="40"/>
      <c r="Q7017" s="40"/>
      <c r="R7017" s="39"/>
      <c r="S7017" s="39"/>
      <c r="T7017" s="39"/>
      <c r="U7017" s="40"/>
      <c r="V7017" s="39"/>
      <c r="W7017" s="69"/>
      <c r="Y7017" t="s">
        <v>40</v>
      </c>
      <c r="AA7017">
        <v>7994112</v>
      </c>
      <c r="AB7017" s="46" t="b">
        <v>0</v>
      </c>
      <c r="AD7017" s="8"/>
    </row>
    <row r="7018" ht="14.25" customHeight="1">
      <c r="A7018" s="38">
        <v>1287</v>
      </c>
      <c r="B7018" s="46" t="s">
        <v>44</v>
      </c>
      <c r="C7018" s="46" t="s">
        <v>45</v>
      </c>
      <c r="D7018" s="46" t="s">
        <v>7255</v>
      </c>
      <c r="E7018" s="46" t="s">
        <v>7256</v>
      </c>
      <c r="F7018" t="s">
        <v>48</v>
      </c>
      <c r="G7018" s="46" t="s">
        <v>49</v>
      </c>
      <c r="H7018">
        <v>0.000006902398</v>
      </c>
      <c r="I7018" t="s">
        <v>37</v>
      </c>
      <c r="L7018" t="s">
        <v>50</v>
      </c>
      <c r="M7018" t="s">
        <v>39</v>
      </c>
      <c r="N7018" s="40"/>
      <c r="O7018" s="40"/>
      <c r="P7018" s="40"/>
      <c r="Q7018" s="40"/>
      <c r="R7018" s="39"/>
      <c r="S7018" s="39"/>
      <c r="T7018" s="39"/>
      <c r="U7018" s="40"/>
      <c r="V7018" s="39"/>
      <c r="W7018" s="69"/>
      <c r="Y7018" t="s">
        <v>40</v>
      </c>
      <c r="AA7018">
        <v>131244</v>
      </c>
      <c r="AB7018" s="46" t="b">
        <v>0</v>
      </c>
      <c r="AD7018" s="8"/>
    </row>
    <row r="7019" ht="14.25" customHeight="1">
      <c r="A7019" s="38">
        <v>1287</v>
      </c>
      <c r="B7019" s="46" t="s">
        <v>53</v>
      </c>
      <c r="C7019" s="46" t="s">
        <v>45</v>
      </c>
      <c r="D7019" s="46" t="s">
        <v>992</v>
      </c>
      <c r="E7019" s="46" t="s">
        <v>7257</v>
      </c>
      <c r="F7019" t="s">
        <v>48</v>
      </c>
      <c r="G7019" s="46" t="s">
        <v>49</v>
      </c>
      <c r="H7019">
        <v>3.311311214826</v>
      </c>
      <c r="I7019" t="s">
        <v>37</v>
      </c>
      <c r="L7019" t="s">
        <v>50</v>
      </c>
      <c r="M7019" t="s">
        <v>39</v>
      </c>
      <c r="N7019" s="40"/>
      <c r="O7019" s="40"/>
      <c r="P7019" s="40"/>
      <c r="Q7019" s="40"/>
      <c r="R7019" s="39"/>
      <c r="S7019" s="39"/>
      <c r="T7019" s="39"/>
      <c r="U7019" s="40"/>
      <c r="V7019" s="39"/>
      <c r="W7019" s="69"/>
      <c r="Y7019" t="s">
        <v>294</v>
      </c>
      <c r="AA7019">
        <v>6335</v>
      </c>
      <c r="AB7019" s="46" t="b">
        <v>0</v>
      </c>
      <c r="AD7019" s="8"/>
    </row>
    <row r="7020" ht="14.25" customHeight="1">
      <c r="A7020" s="38">
        <v>1287</v>
      </c>
      <c r="B7020" s="46" t="s">
        <v>174</v>
      </c>
      <c r="C7020" s="46" t="s">
        <v>45</v>
      </c>
      <c r="D7020" s="46" t="s">
        <v>992</v>
      </c>
      <c r="E7020" s="46" t="s">
        <v>7258</v>
      </c>
      <c r="F7020" t="s">
        <v>48</v>
      </c>
      <c r="G7020" s="46" t="s">
        <v>49</v>
      </c>
      <c r="H7020">
        <v>0.30199517204</v>
      </c>
      <c r="I7020" t="s">
        <v>37</v>
      </c>
      <c r="L7020" t="s">
        <v>50</v>
      </c>
      <c r="M7020" t="s">
        <v>39</v>
      </c>
      <c r="N7020" s="40"/>
      <c r="O7020" s="40"/>
      <c r="P7020" s="40"/>
      <c r="Q7020" s="40"/>
      <c r="R7020" s="39"/>
      <c r="S7020" s="39"/>
      <c r="T7020" s="39"/>
      <c r="U7020" s="40"/>
      <c r="V7020" s="39"/>
      <c r="W7020" s="69"/>
      <c r="Y7020" t="s">
        <v>294</v>
      </c>
      <c r="AA7020">
        <v>6335</v>
      </c>
      <c r="AB7020" s="46" t="b">
        <v>0</v>
      </c>
      <c r="AD7020" s="8"/>
    </row>
    <row r="7021" ht="14.25" customHeight="1">
      <c r="A7021" s="38">
        <v>1287</v>
      </c>
      <c r="B7021" s="46" t="s">
        <v>53</v>
      </c>
      <c r="C7021" s="46" t="s">
        <v>45</v>
      </c>
      <c r="D7021" s="46" t="s">
        <v>7259</v>
      </c>
      <c r="E7021" s="46" t="s">
        <v>7260</v>
      </c>
      <c r="F7021" t="s">
        <v>48</v>
      </c>
      <c r="G7021" s="46" t="s">
        <v>49</v>
      </c>
      <c r="H7021">
        <v>0.602559586074</v>
      </c>
      <c r="I7021" t="s">
        <v>37</v>
      </c>
      <c r="L7021" t="s">
        <v>50</v>
      </c>
      <c r="M7021" t="s">
        <v>39</v>
      </c>
      <c r="N7021" s="40"/>
      <c r="O7021" s="40"/>
      <c r="P7021" s="40"/>
      <c r="Q7021" s="40"/>
      <c r="R7021" s="39"/>
      <c r="S7021" s="39"/>
      <c r="T7021" s="39"/>
      <c r="U7021" s="40"/>
      <c r="V7021" s="39"/>
      <c r="W7021" s="69"/>
      <c r="Y7021" t="s">
        <v>294</v>
      </c>
      <c r="AA7021">
        <v>7022</v>
      </c>
      <c r="AB7021" s="46" t="b">
        <v>0</v>
      </c>
      <c r="AD7021" s="8"/>
    </row>
    <row r="7022" ht="14.25" customHeight="1">
      <c r="A7022" s="38">
        <v>1287</v>
      </c>
      <c r="B7022" s="46" t="s">
        <v>174</v>
      </c>
      <c r="C7022" s="46" t="s">
        <v>45</v>
      </c>
      <c r="D7022" s="46" t="s">
        <v>7259</v>
      </c>
      <c r="E7022" s="46" t="s">
        <v>7261</v>
      </c>
      <c r="F7022" t="s">
        <v>48</v>
      </c>
      <c r="G7022" s="46" t="s">
        <v>49</v>
      </c>
      <c r="H7022">
        <v>0.602559586074</v>
      </c>
      <c r="I7022" t="s">
        <v>37</v>
      </c>
      <c r="L7022" t="s">
        <v>50</v>
      </c>
      <c r="M7022" t="s">
        <v>39</v>
      </c>
      <c r="N7022" s="40"/>
      <c r="O7022" s="40"/>
      <c r="P7022" s="40"/>
      <c r="Q7022" s="40"/>
      <c r="R7022" s="39"/>
      <c r="S7022" s="39"/>
      <c r="T7022" s="39"/>
      <c r="U7022" s="40"/>
      <c r="V7022" s="39"/>
      <c r="W7022" s="69"/>
      <c r="Y7022" t="s">
        <v>294</v>
      </c>
      <c r="AA7022">
        <v>7022</v>
      </c>
      <c r="AB7022" s="46" t="b">
        <v>0</v>
      </c>
      <c r="AD7022" s="8"/>
    </row>
    <row r="7023" ht="14.25" customHeight="1">
      <c r="A7023" s="38">
        <v>1287</v>
      </c>
      <c r="B7023" s="46" t="s">
        <v>53</v>
      </c>
      <c r="C7023" s="46" t="s">
        <v>45</v>
      </c>
      <c r="D7023" s="46" t="s">
        <v>7262</v>
      </c>
      <c r="E7023" s="46" t="s">
        <v>7263</v>
      </c>
      <c r="F7023" t="s">
        <v>48</v>
      </c>
      <c r="G7023" s="46" t="s">
        <v>49</v>
      </c>
      <c r="H7023">
        <v>0.014125375446</v>
      </c>
      <c r="I7023" t="s">
        <v>37</v>
      </c>
      <c r="L7023" t="s">
        <v>50</v>
      </c>
      <c r="M7023" t="s">
        <v>39</v>
      </c>
      <c r="N7023" s="40"/>
      <c r="O7023" s="40"/>
      <c r="P7023" s="40"/>
      <c r="Q7023" s="40"/>
      <c r="R7023" s="39"/>
      <c r="S7023" s="39"/>
      <c r="T7023" s="39"/>
      <c r="U7023" s="40"/>
      <c r="V7023" s="39"/>
      <c r="W7023" s="69"/>
      <c r="Y7023" t="s">
        <v>294</v>
      </c>
      <c r="AA7023">
        <v>6883</v>
      </c>
      <c r="AB7023" s="46" t="b">
        <v>0</v>
      </c>
      <c r="AD7023" s="8"/>
    </row>
    <row r="7024" ht="14.25" customHeight="1">
      <c r="A7024" s="38">
        <v>1287</v>
      </c>
      <c r="B7024" s="46" t="s">
        <v>174</v>
      </c>
      <c r="C7024" s="46" t="s">
        <v>45</v>
      </c>
      <c r="D7024" s="46" t="s">
        <v>7262</v>
      </c>
      <c r="E7024" s="46" t="s">
        <v>7264</v>
      </c>
      <c r="F7024" t="s">
        <v>48</v>
      </c>
      <c r="G7024" s="46" t="s">
        <v>49</v>
      </c>
      <c r="H7024">
        <v>0.014125375446</v>
      </c>
      <c r="I7024" t="s">
        <v>37</v>
      </c>
      <c r="L7024" t="s">
        <v>50</v>
      </c>
      <c r="M7024" t="s">
        <v>39</v>
      </c>
      <c r="N7024" s="40"/>
      <c r="O7024" s="40"/>
      <c r="P7024" s="40"/>
      <c r="Q7024" s="40"/>
      <c r="R7024" s="39"/>
      <c r="S7024" s="39"/>
      <c r="T7024" s="39"/>
      <c r="U7024" s="40"/>
      <c r="V7024" s="39"/>
      <c r="W7024" s="69"/>
      <c r="Y7024" t="s">
        <v>294</v>
      </c>
      <c r="AA7024">
        <v>6883</v>
      </c>
      <c r="AB7024" s="46" t="b">
        <v>0</v>
      </c>
      <c r="AD7024" s="8"/>
    </row>
    <row r="7025" ht="14.25" customHeight="1">
      <c r="A7025" s="38">
        <v>1287</v>
      </c>
      <c r="B7025" s="46" t="s">
        <v>174</v>
      </c>
      <c r="C7025" s="46" t="s">
        <v>45</v>
      </c>
      <c r="D7025" s="46" t="s">
        <v>7265</v>
      </c>
      <c r="E7025" s="46" t="s">
        <v>7266</v>
      </c>
      <c r="F7025" t="s">
        <v>48</v>
      </c>
      <c r="G7025" s="46" t="s">
        <v>49</v>
      </c>
      <c r="H7025">
        <v>0.134896288259</v>
      </c>
      <c r="I7025" t="s">
        <v>37</v>
      </c>
      <c r="L7025" t="s">
        <v>50</v>
      </c>
      <c r="M7025" t="s">
        <v>39</v>
      </c>
      <c r="N7025" s="40"/>
      <c r="O7025" s="40"/>
      <c r="P7025" s="40"/>
      <c r="Q7025" s="40"/>
      <c r="R7025" s="39"/>
      <c r="S7025" s="39"/>
      <c r="T7025" s="39"/>
      <c r="U7025" s="40"/>
      <c r="V7025" s="39"/>
      <c r="W7025" s="69"/>
      <c r="Y7025" t="s">
        <v>294</v>
      </c>
      <c r="AA7025">
        <v>6083</v>
      </c>
      <c r="AB7025" s="46" t="b">
        <v>0</v>
      </c>
      <c r="AD7025" s="8"/>
    </row>
    <row r="7026" ht="14.25" customHeight="1">
      <c r="A7026" s="38">
        <v>1287</v>
      </c>
      <c r="B7026" s="46" t="s">
        <v>174</v>
      </c>
      <c r="C7026" s="46" t="s">
        <v>45</v>
      </c>
      <c r="D7026" s="46" t="s">
        <v>7267</v>
      </c>
      <c r="E7026" s="46" t="s">
        <v>7268</v>
      </c>
      <c r="F7026" t="s">
        <v>48</v>
      </c>
      <c r="G7026" s="46" t="s">
        <v>49</v>
      </c>
      <c r="H7026">
        <v>0.102329299228</v>
      </c>
      <c r="I7026" t="s">
        <v>37</v>
      </c>
      <c r="L7026" t="s">
        <v>50</v>
      </c>
      <c r="M7026" t="s">
        <v>39</v>
      </c>
      <c r="N7026" s="40"/>
      <c r="O7026" s="40"/>
      <c r="P7026" s="40"/>
      <c r="Q7026" s="40"/>
      <c r="R7026" s="39"/>
      <c r="S7026" s="39"/>
      <c r="T7026" s="39"/>
      <c r="U7026" s="40"/>
      <c r="V7026" s="39"/>
      <c r="W7026" s="69"/>
      <c r="Y7026" t="s">
        <v>40</v>
      </c>
      <c r="AA7026">
        <v>11833</v>
      </c>
      <c r="AB7026" s="46" t="b">
        <v>0</v>
      </c>
      <c r="AD7026" s="8"/>
    </row>
    <row r="7027" ht="14.25" customHeight="1">
      <c r="A7027" s="38">
        <v>1287</v>
      </c>
      <c r="B7027" s="46" t="s">
        <v>53</v>
      </c>
      <c r="C7027" s="46" t="s">
        <v>45</v>
      </c>
      <c r="D7027" s="46" t="s">
        <v>7267</v>
      </c>
      <c r="E7027" s="46" t="s">
        <v>7268</v>
      </c>
      <c r="F7027" t="s">
        <v>48</v>
      </c>
      <c r="G7027" s="46" t="s">
        <v>49</v>
      </c>
      <c r="H7027">
        <v>0.102329299228</v>
      </c>
      <c r="I7027" t="s">
        <v>37</v>
      </c>
      <c r="L7027" t="s">
        <v>50</v>
      </c>
      <c r="M7027" t="s">
        <v>39</v>
      </c>
      <c r="N7027" s="40"/>
      <c r="O7027" s="40"/>
      <c r="P7027" s="40"/>
      <c r="Q7027" s="40"/>
      <c r="R7027" s="39"/>
      <c r="S7027" s="39"/>
      <c r="T7027" s="39"/>
      <c r="U7027" s="40"/>
      <c r="V7027" s="39"/>
      <c r="W7027" s="69"/>
      <c r="Y7027" t="s">
        <v>294</v>
      </c>
      <c r="AA7027">
        <v>11833</v>
      </c>
      <c r="AB7027" s="46" t="b">
        <v>0</v>
      </c>
      <c r="AD7027" s="8"/>
    </row>
    <row r="7028" ht="14.25" customHeight="1">
      <c r="A7028" s="38">
        <v>1287</v>
      </c>
      <c r="B7028" s="46" t="s">
        <v>53</v>
      </c>
      <c r="C7028" s="46" t="s">
        <v>45</v>
      </c>
      <c r="D7028" s="46" t="s">
        <v>3069</v>
      </c>
      <c r="E7028" s="46" t="s">
        <v>7269</v>
      </c>
      <c r="F7028" t="s">
        <v>48</v>
      </c>
      <c r="G7028" s="46" t="s">
        <v>49</v>
      </c>
      <c r="H7028">
        <v>0.151356124844</v>
      </c>
      <c r="I7028" t="s">
        <v>37</v>
      </c>
      <c r="L7028" t="s">
        <v>50</v>
      </c>
      <c r="M7028" t="s">
        <v>39</v>
      </c>
      <c r="N7028" s="40"/>
      <c r="O7028" s="40"/>
      <c r="P7028" s="40"/>
      <c r="Q7028" s="40"/>
      <c r="R7028" s="39"/>
      <c r="S7028" s="39"/>
      <c r="T7028" s="39"/>
      <c r="U7028" s="40"/>
      <c r="V7028" s="39"/>
      <c r="W7028" s="69"/>
      <c r="Y7028" t="s">
        <v>294</v>
      </c>
      <c r="AA7028">
        <v>7515</v>
      </c>
      <c r="AB7028" s="46" t="b">
        <v>0</v>
      </c>
      <c r="AD7028" s="8"/>
    </row>
    <row r="7029" ht="14.25" customHeight="1">
      <c r="A7029" s="38">
        <v>1287</v>
      </c>
      <c r="B7029" s="46" t="s">
        <v>53</v>
      </c>
      <c r="C7029" s="46" t="s">
        <v>45</v>
      </c>
      <c r="D7029" s="46" t="s">
        <v>3069</v>
      </c>
      <c r="E7029" s="46" t="s">
        <v>7270</v>
      </c>
      <c r="F7029" t="s">
        <v>48</v>
      </c>
      <c r="G7029" s="46" t="s">
        <v>49</v>
      </c>
      <c r="H7029">
        <v>0.151356124844</v>
      </c>
      <c r="I7029" t="s">
        <v>37</v>
      </c>
      <c r="L7029" t="s">
        <v>50</v>
      </c>
      <c r="M7029" t="s">
        <v>39</v>
      </c>
      <c r="N7029" s="40"/>
      <c r="O7029" s="40"/>
      <c r="P7029" s="40"/>
      <c r="Q7029" s="40"/>
      <c r="R7029" s="39"/>
      <c r="S7029" s="39"/>
      <c r="T7029" s="39"/>
      <c r="U7029" s="40"/>
      <c r="V7029" s="39"/>
      <c r="W7029" s="69"/>
      <c r="Y7029" t="s">
        <v>294</v>
      </c>
      <c r="AA7029">
        <v>11680</v>
      </c>
      <c r="AB7029" s="46" t="b">
        <v>0</v>
      </c>
      <c r="AD7029" s="8"/>
    </row>
    <row r="7030" ht="14.25" customHeight="1">
      <c r="A7030" s="38">
        <v>1287</v>
      </c>
      <c r="B7030" s="46" t="s">
        <v>174</v>
      </c>
      <c r="C7030" s="46" t="s">
        <v>45</v>
      </c>
      <c r="D7030" s="46" t="s">
        <v>3069</v>
      </c>
      <c r="E7030" s="46" t="s">
        <v>7271</v>
      </c>
      <c r="F7030" t="s">
        <v>48</v>
      </c>
      <c r="G7030" s="46" t="s">
        <v>49</v>
      </c>
      <c r="H7030">
        <v>0.151356124844</v>
      </c>
      <c r="I7030" t="s">
        <v>37</v>
      </c>
      <c r="L7030" t="s">
        <v>50</v>
      </c>
      <c r="M7030" t="s">
        <v>39</v>
      </c>
      <c r="N7030" s="40"/>
      <c r="O7030" s="40"/>
      <c r="P7030" s="40"/>
      <c r="Q7030" s="40"/>
      <c r="R7030" s="39"/>
      <c r="S7030" s="39"/>
      <c r="T7030" s="39"/>
      <c r="U7030" s="40"/>
      <c r="V7030" s="39"/>
      <c r="W7030" s="69"/>
      <c r="Y7030" t="s">
        <v>294</v>
      </c>
      <c r="AA7030">
        <v>11680</v>
      </c>
      <c r="AB7030" s="46" t="b">
        <v>0</v>
      </c>
      <c r="AD7030" s="8"/>
    </row>
    <row r="7031" ht="14.25" customHeight="1">
      <c r="A7031" s="38">
        <v>1287</v>
      </c>
      <c r="B7031" s="46" t="s">
        <v>53</v>
      </c>
      <c r="C7031" s="46" t="s">
        <v>45</v>
      </c>
      <c r="D7031" s="46" t="s">
        <v>7272</v>
      </c>
      <c r="E7031" s="46" t="s">
        <v>7273</v>
      </c>
      <c r="F7031" t="s">
        <v>48</v>
      </c>
      <c r="G7031" s="46" t="s">
        <v>49</v>
      </c>
      <c r="H7031">
        <v>0.000023442288</v>
      </c>
      <c r="I7031" t="s">
        <v>37</v>
      </c>
      <c r="L7031" t="s">
        <v>50</v>
      </c>
      <c r="M7031" t="s">
        <v>39</v>
      </c>
      <c r="N7031" s="40"/>
      <c r="O7031" s="40"/>
      <c r="P7031" s="40"/>
      <c r="Q7031" s="40"/>
      <c r="R7031" s="39"/>
      <c r="S7031" s="39"/>
      <c r="T7031" s="39"/>
      <c r="U7031" s="40"/>
      <c r="V7031" s="39"/>
      <c r="W7031" s="69"/>
      <c r="Y7031" t="s">
        <v>294</v>
      </c>
      <c r="AA7031">
        <v>7759</v>
      </c>
      <c r="AB7031" s="46" t="b">
        <v>0</v>
      </c>
      <c r="AD7031" s="8"/>
    </row>
    <row r="7032" ht="14.25" customHeight="1">
      <c r="A7032" s="38">
        <v>1287</v>
      </c>
      <c r="B7032" s="46" t="s">
        <v>53</v>
      </c>
      <c r="C7032" s="46" t="s">
        <v>45</v>
      </c>
      <c r="D7032" s="46" t="s">
        <v>7274</v>
      </c>
      <c r="E7032" s="46" t="s">
        <v>7275</v>
      </c>
      <c r="F7032" t="s">
        <v>48</v>
      </c>
      <c r="G7032" s="46" t="s">
        <v>49</v>
      </c>
      <c r="H7032">
        <v>0.01</v>
      </c>
      <c r="I7032" t="s">
        <v>37</v>
      </c>
      <c r="L7032" t="s">
        <v>50</v>
      </c>
      <c r="M7032" t="s">
        <v>39</v>
      </c>
      <c r="N7032" s="40"/>
      <c r="O7032" s="40"/>
      <c r="P7032" s="40"/>
      <c r="Q7032" s="40"/>
      <c r="R7032" s="39"/>
      <c r="S7032" s="39"/>
      <c r="T7032" s="39"/>
      <c r="U7032" s="40"/>
      <c r="V7032" s="39"/>
      <c r="W7032" s="69"/>
      <c r="Y7032" t="s">
        <v>294</v>
      </c>
      <c r="AA7032">
        <v>7536</v>
      </c>
      <c r="AB7032" s="46" t="b">
        <v>0</v>
      </c>
      <c r="AD7032" s="8"/>
    </row>
    <row r="7033" ht="14.25" customHeight="1">
      <c r="A7033" s="38">
        <v>1287</v>
      </c>
      <c r="B7033" s="46" t="s">
        <v>53</v>
      </c>
      <c r="C7033" s="46" t="s">
        <v>45</v>
      </c>
      <c r="D7033" s="46" t="s">
        <v>7276</v>
      </c>
      <c r="E7033" s="46" t="s">
        <v>7277</v>
      </c>
      <c r="F7033" t="s">
        <v>48</v>
      </c>
      <c r="G7033" s="46" t="s">
        <v>49</v>
      </c>
      <c r="H7033">
        <v>0.000407380278</v>
      </c>
      <c r="I7033" t="s">
        <v>37</v>
      </c>
      <c r="L7033" t="s">
        <v>50</v>
      </c>
      <c r="M7033" t="s">
        <v>39</v>
      </c>
      <c r="N7033" s="40"/>
      <c r="O7033" s="40"/>
      <c r="P7033" s="40"/>
      <c r="Q7033" s="40"/>
      <c r="R7033" s="39"/>
      <c r="S7033" s="39"/>
      <c r="T7033" s="39"/>
      <c r="U7033" s="40"/>
      <c r="V7033" s="39"/>
      <c r="W7033" s="69"/>
      <c r="Y7033" t="s">
        <v>294</v>
      </c>
      <c r="AA7033">
        <v>7800</v>
      </c>
      <c r="AB7033" s="46" t="b">
        <v>0</v>
      </c>
      <c r="AD7033" s="8"/>
    </row>
    <row r="7034" ht="14.25" customHeight="1">
      <c r="A7034" s="38">
        <v>1287</v>
      </c>
      <c r="B7034" s="46" t="s">
        <v>174</v>
      </c>
      <c r="C7034" s="46" t="s">
        <v>45</v>
      </c>
      <c r="D7034" s="46" t="s">
        <v>7276</v>
      </c>
      <c r="E7034" s="46" t="s">
        <v>7278</v>
      </c>
      <c r="F7034" t="s">
        <v>48</v>
      </c>
      <c r="G7034" s="46" t="s">
        <v>49</v>
      </c>
      <c r="H7034">
        <v>0.000407380278</v>
      </c>
      <c r="I7034" t="s">
        <v>37</v>
      </c>
      <c r="L7034" t="s">
        <v>50</v>
      </c>
      <c r="M7034" t="s">
        <v>39</v>
      </c>
      <c r="N7034" s="40"/>
      <c r="O7034" s="40"/>
      <c r="P7034" s="40"/>
      <c r="Q7034" s="40"/>
      <c r="R7034" s="39"/>
      <c r="S7034" s="39"/>
      <c r="T7034" s="39"/>
      <c r="U7034" s="40"/>
      <c r="V7034" s="39"/>
      <c r="W7034" s="69"/>
      <c r="Y7034" t="s">
        <v>294</v>
      </c>
      <c r="AA7034">
        <v>7800</v>
      </c>
      <c r="AB7034" s="46" t="b">
        <v>0</v>
      </c>
      <c r="AD7034" s="8"/>
    </row>
    <row r="7035" ht="14.25" customHeight="1">
      <c r="A7035" s="38">
        <v>1287</v>
      </c>
      <c r="B7035" s="46" t="s">
        <v>174</v>
      </c>
      <c r="C7035" s="46" t="s">
        <v>45</v>
      </c>
      <c r="D7035" s="46" t="s">
        <v>7279</v>
      </c>
      <c r="E7035" s="46" t="s">
        <v>7280</v>
      </c>
      <c r="F7035" t="s">
        <v>48</v>
      </c>
      <c r="G7035" s="46" t="s">
        <v>49</v>
      </c>
      <c r="H7035">
        <v>0.131825673856</v>
      </c>
      <c r="I7035" t="s">
        <v>37</v>
      </c>
      <c r="L7035" t="s">
        <v>50</v>
      </c>
      <c r="M7035" t="s">
        <v>39</v>
      </c>
      <c r="N7035" s="40"/>
      <c r="O7035" s="40"/>
      <c r="P7035" s="40"/>
      <c r="Q7035" s="40"/>
      <c r="R7035" s="39"/>
      <c r="S7035" s="39"/>
      <c r="T7035" s="39"/>
      <c r="U7035" s="40"/>
      <c r="V7035" s="39"/>
      <c r="W7035" s="69"/>
      <c r="Y7035" t="s">
        <v>294</v>
      </c>
      <c r="AA7035">
        <v>6087</v>
      </c>
      <c r="AB7035" s="46" t="b">
        <v>0</v>
      </c>
      <c r="AD7035" s="8"/>
    </row>
    <row r="7036" ht="14.25" customHeight="1">
      <c r="A7036" s="38">
        <v>1195</v>
      </c>
      <c r="B7036" s="46" t="s">
        <v>7281</v>
      </c>
      <c r="C7036" s="46" t="s">
        <v>577</v>
      </c>
      <c r="D7036" s="11" t="s">
        <v>7282</v>
      </c>
      <c r="E7036" s="11" t="s">
        <v>7283</v>
      </c>
      <c r="F7036" s="11" t="s">
        <v>691</v>
      </c>
      <c r="G7036" s="7" t="s">
        <v>692</v>
      </c>
      <c r="H7036">
        <v>0.72197968977347</v>
      </c>
      <c r="I7036" s="46" t="s">
        <v>37</v>
      </c>
      <c r="K7036" s="46"/>
      <c r="L7036" t="s">
        <v>7284</v>
      </c>
      <c r="M7036" t="s">
        <v>39</v>
      </c>
      <c r="N7036" s="40"/>
      <c r="O7036" s="40"/>
      <c r="P7036" s="40"/>
      <c r="Q7036" s="40"/>
      <c r="R7036" s="39"/>
      <c r="S7036" s="39"/>
      <c r="T7036" s="39"/>
      <c r="U7036" s="40"/>
      <c r="V7036" s="39"/>
      <c r="W7036" s="69"/>
      <c r="Y7036" t="s">
        <v>40</v>
      </c>
      <c r="AA7036">
        <v>67594</v>
      </c>
      <c r="AB7036" s="46" t="b">
        <f>if((W7036=""),false,true)</f>
        <v>0</v>
      </c>
      <c r="AD7036" s="8"/>
    </row>
    <row r="7037" ht="14.25" customHeight="1">
      <c r="A7037" s="38">
        <v>1195</v>
      </c>
      <c r="B7037" s="46" t="s">
        <v>7281</v>
      </c>
      <c r="C7037" s="46" t="s">
        <v>577</v>
      </c>
      <c r="D7037" s="11" t="s">
        <v>7282</v>
      </c>
      <c r="E7037" s="11" t="s">
        <v>7283</v>
      </c>
      <c r="F7037" s="11" t="s">
        <v>591</v>
      </c>
      <c r="G7037" s="7" t="s">
        <v>592</v>
      </c>
      <c r="H7037">
        <v>0.48404557312909</v>
      </c>
      <c r="I7037" s="46" t="s">
        <v>37</v>
      </c>
      <c r="K7037" s="46"/>
      <c r="L7037" t="s">
        <v>7284</v>
      </c>
      <c r="M7037" t="s">
        <v>39</v>
      </c>
      <c r="N7037" s="40"/>
      <c r="O7037" s="40"/>
      <c r="P7037" s="40"/>
      <c r="Q7037" s="40"/>
      <c r="R7037" s="39"/>
      <c r="S7037" s="39"/>
      <c r="T7037" s="39"/>
      <c r="U7037" s="40"/>
      <c r="V7037" s="39"/>
      <c r="W7037" s="69"/>
      <c r="Y7037" t="s">
        <v>40</v>
      </c>
      <c r="AA7037">
        <v>67594</v>
      </c>
      <c r="AB7037" s="46" t="b">
        <f>if((W7037=""),false,true)</f>
        <v>0</v>
      </c>
      <c r="AD7037" s="8"/>
    </row>
    <row r="7038" ht="14.25" customHeight="1">
      <c r="A7038" s="38">
        <v>1195</v>
      </c>
      <c r="B7038" s="46" t="s">
        <v>7281</v>
      </c>
      <c r="C7038" s="46" t="s">
        <v>577</v>
      </c>
      <c r="D7038" s="11" t="s">
        <v>7282</v>
      </c>
      <c r="E7038" s="11" t="s">
        <v>7283</v>
      </c>
      <c r="F7038" s="11" t="s">
        <v>1125</v>
      </c>
      <c r="G7038" s="7" t="s">
        <v>1126</v>
      </c>
      <c r="H7038">
        <v>0.18127059031186</v>
      </c>
      <c r="I7038" s="46" t="s">
        <v>37</v>
      </c>
      <c r="K7038" s="46"/>
      <c r="L7038" t="s">
        <v>7284</v>
      </c>
      <c r="M7038" t="s">
        <v>39</v>
      </c>
      <c r="N7038" s="40"/>
      <c r="O7038" s="40"/>
      <c r="P7038" s="40"/>
      <c r="Q7038" s="40"/>
      <c r="R7038" s="39"/>
      <c r="S7038" s="39"/>
      <c r="T7038" s="39"/>
      <c r="U7038" s="40"/>
      <c r="V7038" s="39"/>
      <c r="W7038" s="69"/>
      <c r="Y7038" t="s">
        <v>40</v>
      </c>
      <c r="AA7038">
        <v>67594</v>
      </c>
      <c r="AB7038" s="46" t="b">
        <f>if((W7038=""),false,true)</f>
        <v>0</v>
      </c>
      <c r="AD7038" s="8"/>
    </row>
    <row r="7039" ht="14.25" customHeight="1">
      <c r="A7039" s="38">
        <v>1195</v>
      </c>
      <c r="B7039" s="46" t="s">
        <v>7281</v>
      </c>
      <c r="C7039" s="46" t="s">
        <v>577</v>
      </c>
      <c r="D7039" s="11" t="s">
        <v>7282</v>
      </c>
      <c r="E7039" s="11" t="s">
        <v>7283</v>
      </c>
      <c r="F7039" s="11" t="s">
        <v>4503</v>
      </c>
      <c r="G7039" s="7" t="s">
        <v>4504</v>
      </c>
      <c r="H7039">
        <v>0.13524693090004</v>
      </c>
      <c r="I7039" s="46" t="s">
        <v>37</v>
      </c>
      <c r="K7039" s="46"/>
      <c r="L7039" t="s">
        <v>7284</v>
      </c>
      <c r="M7039" t="s">
        <v>39</v>
      </c>
      <c r="N7039" s="40"/>
      <c r="O7039" s="40"/>
      <c r="P7039" s="40"/>
      <c r="Q7039" s="40"/>
      <c r="R7039" s="39"/>
      <c r="S7039" s="39"/>
      <c r="T7039" s="39"/>
      <c r="U7039" s="40"/>
      <c r="V7039" s="39"/>
      <c r="W7039" s="69"/>
      <c r="Y7039" t="s">
        <v>40</v>
      </c>
      <c r="AA7039">
        <v>67594</v>
      </c>
      <c r="AB7039" s="46" t="b">
        <f>if((W7039=""),false,true)</f>
        <v>0</v>
      </c>
      <c r="AD7039" s="8"/>
    </row>
    <row r="7040" ht="14.25" customHeight="1">
      <c r="A7040" s="38">
        <v>1195</v>
      </c>
      <c r="B7040" s="46" t="s">
        <v>7281</v>
      </c>
      <c r="C7040" s="46" t="s">
        <v>577</v>
      </c>
      <c r="D7040" s="11" t="s">
        <v>7282</v>
      </c>
      <c r="E7040" s="11" t="s">
        <v>7283</v>
      </c>
      <c r="F7040" s="11" t="s">
        <v>2101</v>
      </c>
      <c r="G7040" s="7" t="s">
        <v>2102</v>
      </c>
      <c r="H7040">
        <v>0.27621055575137</v>
      </c>
      <c r="I7040" s="46" t="s">
        <v>37</v>
      </c>
      <c r="K7040" s="46"/>
      <c r="L7040" t="s">
        <v>7284</v>
      </c>
      <c r="M7040" t="s">
        <v>39</v>
      </c>
      <c r="N7040" s="40"/>
      <c r="O7040" s="40"/>
      <c r="P7040" s="40"/>
      <c r="Q7040" s="40"/>
      <c r="R7040" s="39"/>
      <c r="S7040" s="39"/>
      <c r="T7040" s="39"/>
      <c r="U7040" s="40"/>
      <c r="V7040" s="39"/>
      <c r="W7040" s="69"/>
      <c r="Y7040" t="s">
        <v>40</v>
      </c>
      <c r="AA7040">
        <v>67594</v>
      </c>
      <c r="AB7040" s="46" t="b">
        <f>if((W7040=""),false,true)</f>
        <v>0</v>
      </c>
      <c r="AD7040" s="8"/>
    </row>
    <row r="7041" ht="14.25" customHeight="1">
      <c r="A7041" s="38">
        <v>1195</v>
      </c>
      <c r="B7041" s="46" t="s">
        <v>7281</v>
      </c>
      <c r="C7041" s="46" t="s">
        <v>577</v>
      </c>
      <c r="D7041" s="11" t="s">
        <v>7282</v>
      </c>
      <c r="E7041" s="11" t="s">
        <v>7283</v>
      </c>
      <c r="F7041" s="11" t="s">
        <v>2103</v>
      </c>
      <c r="G7041" s="7" t="s">
        <v>1144</v>
      </c>
      <c r="H7041">
        <v>0.14216232751026</v>
      </c>
      <c r="I7041" s="46" t="s">
        <v>37</v>
      </c>
      <c r="K7041" s="46"/>
      <c r="L7041" t="s">
        <v>7284</v>
      </c>
      <c r="M7041" t="s">
        <v>39</v>
      </c>
      <c r="N7041" s="40"/>
      <c r="O7041" s="40"/>
      <c r="P7041" s="40"/>
      <c r="Q7041" s="40"/>
      <c r="R7041" s="39"/>
      <c r="S7041" s="39"/>
      <c r="T7041" s="39"/>
      <c r="U7041" s="40"/>
      <c r="V7041" s="39"/>
      <c r="W7041" s="69"/>
      <c r="Y7041" t="s">
        <v>40</v>
      </c>
      <c r="AA7041">
        <v>67594</v>
      </c>
      <c r="AB7041" s="46" t="b">
        <f>if((W7041=""),false,true)</f>
        <v>0</v>
      </c>
      <c r="AD7041" s="8"/>
    </row>
    <row r="7042" ht="14.25" customHeight="1">
      <c r="A7042" s="38">
        <v>1195</v>
      </c>
      <c r="B7042" s="46" t="s">
        <v>7281</v>
      </c>
      <c r="C7042" s="46" t="s">
        <v>577</v>
      </c>
      <c r="D7042" s="11" t="s">
        <v>7282</v>
      </c>
      <c r="E7042" s="11" t="s">
        <v>7283</v>
      </c>
      <c r="F7042" s="11" t="s">
        <v>731</v>
      </c>
      <c r="G7042" s="7" t="s">
        <v>732</v>
      </c>
      <c r="H7042">
        <v>0.26554846895829</v>
      </c>
      <c r="I7042" s="46" t="s">
        <v>37</v>
      </c>
      <c r="K7042" s="46"/>
      <c r="L7042" t="s">
        <v>7284</v>
      </c>
      <c r="M7042" t="s">
        <v>39</v>
      </c>
      <c r="N7042" s="40"/>
      <c r="O7042" s="40"/>
      <c r="P7042" s="40"/>
      <c r="Q7042" s="40"/>
      <c r="R7042" s="39"/>
      <c r="S7042" s="39"/>
      <c r="T7042" s="39"/>
      <c r="U7042" s="40"/>
      <c r="V7042" s="39"/>
      <c r="W7042" s="69"/>
      <c r="Y7042" t="s">
        <v>40</v>
      </c>
      <c r="AA7042">
        <v>67594</v>
      </c>
      <c r="AB7042" s="46" t="b">
        <f>if((W7042=""),false,true)</f>
        <v>0</v>
      </c>
      <c r="AD7042" s="8"/>
    </row>
    <row r="7043" ht="14.25" customHeight="1">
      <c r="A7043" s="38">
        <v>1287</v>
      </c>
      <c r="B7043" s="46" t="s">
        <v>53</v>
      </c>
      <c r="C7043" s="46" t="s">
        <v>45</v>
      </c>
      <c r="D7043" s="46" t="s">
        <v>7285</v>
      </c>
      <c r="E7043" s="46" t="s">
        <v>7286</v>
      </c>
      <c r="F7043" t="s">
        <v>48</v>
      </c>
      <c r="G7043" s="46" t="s">
        <v>49</v>
      </c>
      <c r="H7043">
        <v>3.801893963206</v>
      </c>
      <c r="I7043" t="s">
        <v>37</v>
      </c>
      <c r="L7043" t="s">
        <v>50</v>
      </c>
      <c r="M7043" t="s">
        <v>39</v>
      </c>
      <c r="N7043" s="40"/>
      <c r="O7043" s="40"/>
      <c r="P7043" s="40"/>
      <c r="Q7043" s="40"/>
      <c r="R7043" s="39"/>
      <c r="S7043" s="39"/>
      <c r="T7043" s="39"/>
      <c r="U7043" s="40"/>
      <c r="V7043" s="39"/>
      <c r="W7043" s="69"/>
      <c r="Y7043" t="s">
        <v>294</v>
      </c>
      <c r="AA7043">
        <v>7577</v>
      </c>
      <c r="AB7043" s="46" t="b">
        <v>0</v>
      </c>
      <c r="AD7043" s="8"/>
    </row>
    <row r="7044" ht="14.25" customHeight="1">
      <c r="A7044" s="38">
        <v>1287</v>
      </c>
      <c r="B7044" s="46" t="s">
        <v>174</v>
      </c>
      <c r="C7044" s="46" t="s">
        <v>45</v>
      </c>
      <c r="D7044" s="46" t="s">
        <v>7285</v>
      </c>
      <c r="E7044" s="46" t="s">
        <v>7287</v>
      </c>
      <c r="F7044" t="s">
        <v>48</v>
      </c>
      <c r="G7044" s="46" t="s">
        <v>49</v>
      </c>
      <c r="H7044">
        <v>3.801893963206</v>
      </c>
      <c r="I7044" t="s">
        <v>37</v>
      </c>
      <c r="L7044" t="s">
        <v>50</v>
      </c>
      <c r="M7044" t="s">
        <v>39</v>
      </c>
      <c r="N7044" s="40"/>
      <c r="O7044" s="40"/>
      <c r="P7044" s="40"/>
      <c r="Q7044" s="40"/>
      <c r="R7044" s="39"/>
      <c r="S7044" s="39"/>
      <c r="T7044" s="39"/>
      <c r="U7044" s="40"/>
      <c r="V7044" s="39"/>
      <c r="W7044" s="69"/>
      <c r="Y7044" t="s">
        <v>294</v>
      </c>
      <c r="AA7044">
        <v>7577</v>
      </c>
      <c r="AB7044" s="46" t="b">
        <v>0</v>
      </c>
      <c r="AD7044" s="8"/>
    </row>
    <row r="7045" ht="14.25" customHeight="1">
      <c r="A7045" s="38">
        <v>1287</v>
      </c>
      <c r="B7045" s="46" t="s">
        <v>53</v>
      </c>
      <c r="C7045" s="46" t="s">
        <v>45</v>
      </c>
      <c r="D7045" s="46" t="s">
        <v>7288</v>
      </c>
      <c r="E7045" s="46" t="s">
        <v>7289</v>
      </c>
      <c r="F7045" t="s">
        <v>48</v>
      </c>
      <c r="G7045" s="46" t="s">
        <v>49</v>
      </c>
      <c r="H7045">
        <v>0.057543993734</v>
      </c>
      <c r="I7045" t="s">
        <v>37</v>
      </c>
      <c r="L7045" t="s">
        <v>50</v>
      </c>
      <c r="M7045" t="s">
        <v>39</v>
      </c>
      <c r="N7045" s="40"/>
      <c r="O7045" s="40"/>
      <c r="P7045" s="40"/>
      <c r="Q7045" s="40"/>
      <c r="R7045" s="39"/>
      <c r="S7045" s="39"/>
      <c r="T7045" s="39"/>
      <c r="U7045" s="40"/>
      <c r="V7045" s="39"/>
      <c r="W7045" s="69"/>
      <c r="Y7045" t="s">
        <v>40</v>
      </c>
      <c r="AA7045">
        <v>7150</v>
      </c>
      <c r="AB7045" s="46" t="b">
        <v>0</v>
      </c>
      <c r="AD7045" s="8"/>
    </row>
    <row r="7046" ht="14.25" customHeight="1">
      <c r="A7046" s="38">
        <v>1287</v>
      </c>
      <c r="B7046" s="46" t="s">
        <v>53</v>
      </c>
      <c r="C7046" s="46" t="s">
        <v>45</v>
      </c>
      <c r="D7046" s="46" t="s">
        <v>7290</v>
      </c>
      <c r="E7046" s="46" t="s">
        <v>7291</v>
      </c>
      <c r="F7046" t="s">
        <v>48</v>
      </c>
      <c r="G7046" s="46" t="s">
        <v>49</v>
      </c>
      <c r="H7046">
        <v>21.877616239496</v>
      </c>
      <c r="I7046" t="s">
        <v>37</v>
      </c>
      <c r="L7046" t="s">
        <v>50</v>
      </c>
      <c r="M7046" t="s">
        <v>39</v>
      </c>
      <c r="N7046" s="40"/>
      <c r="O7046" s="40"/>
      <c r="P7046" s="40"/>
      <c r="Q7046" s="40"/>
      <c r="R7046" s="39"/>
      <c r="S7046" s="39"/>
      <c r="T7046" s="39"/>
      <c r="U7046" s="40"/>
      <c r="V7046" s="39"/>
      <c r="W7046" s="69"/>
      <c r="Y7046" t="s">
        <v>294</v>
      </c>
      <c r="AA7046">
        <v>5837</v>
      </c>
      <c r="AB7046" s="46" t="b">
        <v>0</v>
      </c>
      <c r="AD7046" s="8"/>
    </row>
    <row r="7047" ht="14.25" customHeight="1">
      <c r="A7047" s="38">
        <v>1287</v>
      </c>
      <c r="B7047" s="46" t="s">
        <v>53</v>
      </c>
      <c r="C7047" s="46" t="s">
        <v>45</v>
      </c>
      <c r="D7047" s="46" t="s">
        <v>7292</v>
      </c>
      <c r="E7047" s="46" t="s">
        <v>7293</v>
      </c>
      <c r="F7047" t="s">
        <v>48</v>
      </c>
      <c r="G7047" s="46" t="s">
        <v>49</v>
      </c>
      <c r="H7047">
        <v>0.870963589956</v>
      </c>
      <c r="I7047" t="s">
        <v>37</v>
      </c>
      <c r="L7047" t="s">
        <v>50</v>
      </c>
      <c r="M7047" t="s">
        <v>39</v>
      </c>
      <c r="N7047" s="40"/>
      <c r="O7047" s="40"/>
      <c r="P7047" s="40"/>
      <c r="Q7047" s="40"/>
      <c r="R7047" s="39"/>
      <c r="S7047" s="39"/>
      <c r="T7047" s="39"/>
      <c r="U7047" s="40"/>
      <c r="V7047" s="39"/>
      <c r="W7047" s="69"/>
      <c r="Y7047" t="s">
        <v>40</v>
      </c>
      <c r="AA7047">
        <v>11228</v>
      </c>
      <c r="AB7047" s="46" t="b">
        <v>0</v>
      </c>
      <c r="AD7047" s="8"/>
    </row>
    <row r="7048" ht="14.25" customHeight="1">
      <c r="A7048" s="38">
        <v>1287</v>
      </c>
      <c r="B7048" s="46" t="s">
        <v>174</v>
      </c>
      <c r="C7048" s="46" t="s">
        <v>45</v>
      </c>
      <c r="D7048" s="46" t="s">
        <v>7292</v>
      </c>
      <c r="E7048" s="46" t="s">
        <v>7293</v>
      </c>
      <c r="F7048" t="s">
        <v>48</v>
      </c>
      <c r="G7048" s="46" t="s">
        <v>49</v>
      </c>
      <c r="H7048">
        <v>0.870963589956</v>
      </c>
      <c r="I7048" t="s">
        <v>37</v>
      </c>
      <c r="L7048" t="s">
        <v>50</v>
      </c>
      <c r="M7048" t="s">
        <v>39</v>
      </c>
      <c r="N7048" s="40"/>
      <c r="O7048" s="40"/>
      <c r="P7048" s="40"/>
      <c r="Q7048" s="40"/>
      <c r="R7048" s="39"/>
      <c r="S7048" s="39"/>
      <c r="T7048" s="39"/>
      <c r="U7048" s="40"/>
      <c r="V7048" s="39"/>
      <c r="W7048" s="69"/>
      <c r="Y7048" t="s">
        <v>40</v>
      </c>
      <c r="AA7048">
        <v>11228</v>
      </c>
      <c r="AB7048" s="46" t="b">
        <v>0</v>
      </c>
      <c r="AD7048" s="8"/>
    </row>
    <row r="7049" ht="14.25" customHeight="1">
      <c r="A7049" s="38">
        <v>1287</v>
      </c>
      <c r="B7049" s="46" t="s">
        <v>174</v>
      </c>
      <c r="C7049" s="46" t="s">
        <v>45</v>
      </c>
      <c r="D7049" s="46" t="s">
        <v>7294</v>
      </c>
      <c r="E7049" s="46" t="s">
        <v>7295</v>
      </c>
      <c r="F7049" t="s">
        <v>48</v>
      </c>
      <c r="G7049" s="46" t="s">
        <v>49</v>
      </c>
      <c r="H7049">
        <v>0.1</v>
      </c>
      <c r="I7049" t="s">
        <v>37</v>
      </c>
      <c r="L7049" t="s">
        <v>50</v>
      </c>
      <c r="M7049" t="s">
        <v>39</v>
      </c>
      <c r="N7049" s="40"/>
      <c r="O7049" s="40"/>
      <c r="P7049" s="40"/>
      <c r="Q7049" s="40"/>
      <c r="R7049" s="39"/>
      <c r="S7049" s="39"/>
      <c r="T7049" s="39"/>
      <c r="U7049" s="40"/>
      <c r="V7049" s="39"/>
      <c r="W7049" s="69"/>
      <c r="Y7049" t="s">
        <v>40</v>
      </c>
      <c r="AA7049">
        <v>10694</v>
      </c>
      <c r="AB7049" s="46" t="b">
        <v>0</v>
      </c>
      <c r="AD7049" s="8"/>
    </row>
    <row r="7050" ht="14.25" customHeight="1">
      <c r="A7050" s="38">
        <v>1268</v>
      </c>
      <c r="B7050" s="46" t="s">
        <v>3548</v>
      </c>
      <c r="C7050" s="46" t="s">
        <v>3549</v>
      </c>
      <c r="D7050" s="46" t="s">
        <v>7296</v>
      </c>
      <c r="E7050" s="46" t="s">
        <v>7297</v>
      </c>
      <c r="F7050" s="7" t="s">
        <v>1281</v>
      </c>
      <c r="G7050" s="7" t="s">
        <v>2411</v>
      </c>
      <c r="H7050">
        <v>0.33022771372123</v>
      </c>
      <c r="I7050" t="s">
        <v>37</v>
      </c>
      <c r="K7050" t="s">
        <v>3552</v>
      </c>
      <c r="L7050" t="s">
        <v>3553</v>
      </c>
      <c r="M7050" t="s">
        <v>39</v>
      </c>
      <c r="N7050" s="40"/>
      <c r="O7050" s="40"/>
      <c r="P7050" s="40"/>
      <c r="Q7050" s="40"/>
      <c r="R7050" s="39"/>
      <c r="S7050" s="39"/>
      <c r="T7050" s="39"/>
      <c r="U7050" s="40"/>
      <c r="V7050" s="39"/>
      <c r="W7050" s="69"/>
      <c r="Y7050" t="s">
        <v>40</v>
      </c>
      <c r="AA7050">
        <v>7847</v>
      </c>
      <c r="AB7050" s="46" t="b">
        <f>if((W7050=""),false,true)</f>
        <v>0</v>
      </c>
      <c r="AD7050" s="8"/>
    </row>
    <row r="7051" ht="14.25" customHeight="1">
      <c r="A7051" s="38">
        <v>1287</v>
      </c>
      <c r="B7051" s="46" t="s">
        <v>53</v>
      </c>
      <c r="C7051" s="46" t="s">
        <v>45</v>
      </c>
      <c r="D7051" s="46" t="s">
        <v>7296</v>
      </c>
      <c r="E7051" s="46" t="s">
        <v>7298</v>
      </c>
      <c r="F7051" t="s">
        <v>48</v>
      </c>
      <c r="G7051" s="46" t="s">
        <v>49</v>
      </c>
      <c r="H7051">
        <v>0.000020417379</v>
      </c>
      <c r="I7051" t="s">
        <v>37</v>
      </c>
      <c r="L7051" t="s">
        <v>50</v>
      </c>
      <c r="M7051" t="s">
        <v>39</v>
      </c>
      <c r="N7051" s="40"/>
      <c r="O7051" s="40"/>
      <c r="P7051" s="40"/>
      <c r="Q7051" s="40"/>
      <c r="R7051" s="39"/>
      <c r="S7051" s="39"/>
      <c r="T7051" s="39"/>
      <c r="U7051" s="40"/>
      <c r="V7051" s="39"/>
      <c r="W7051" s="69"/>
      <c r="Y7051" t="s">
        <v>294</v>
      </c>
      <c r="AA7051">
        <v>7847</v>
      </c>
      <c r="AB7051" s="46" t="b">
        <v>0</v>
      </c>
      <c r="AD7051" s="8"/>
    </row>
    <row r="7052" ht="14.25" customHeight="1">
      <c r="A7052" s="38">
        <v>1287</v>
      </c>
      <c r="B7052" s="46" t="s">
        <v>53</v>
      </c>
      <c r="C7052" s="46" t="s">
        <v>45</v>
      </c>
      <c r="D7052" s="46" t="s">
        <v>7299</v>
      </c>
      <c r="E7052" s="46" t="s">
        <v>7300</v>
      </c>
      <c r="F7052" t="s">
        <v>48</v>
      </c>
      <c r="G7052" s="46" t="s">
        <v>49</v>
      </c>
      <c r="H7052">
        <v>0.158489319246</v>
      </c>
      <c r="I7052" t="s">
        <v>37</v>
      </c>
      <c r="L7052" t="s">
        <v>50</v>
      </c>
      <c r="M7052" t="s">
        <v>39</v>
      </c>
      <c r="N7052" s="40"/>
      <c r="O7052" s="40"/>
      <c r="P7052" s="40"/>
      <c r="Q7052" s="40"/>
      <c r="R7052" s="39"/>
      <c r="S7052" s="39"/>
      <c r="T7052" s="39"/>
      <c r="U7052" s="40"/>
      <c r="V7052" s="39"/>
      <c r="W7052" s="69"/>
      <c r="Y7052" t="s">
        <v>294</v>
      </c>
      <c r="AA7052">
        <v>6406</v>
      </c>
      <c r="AB7052" s="46" t="b">
        <v>0</v>
      </c>
      <c r="AD7052" s="8"/>
    </row>
    <row r="7053" ht="14.25" customHeight="1">
      <c r="A7053" s="38">
        <v>1287</v>
      </c>
      <c r="B7053" s="46" t="s">
        <v>174</v>
      </c>
      <c r="C7053" s="46" t="s">
        <v>45</v>
      </c>
      <c r="D7053" s="46" t="s">
        <v>7299</v>
      </c>
      <c r="E7053" s="46" t="s">
        <v>7301</v>
      </c>
      <c r="F7053" t="s">
        <v>48</v>
      </c>
      <c r="G7053" s="46" t="s">
        <v>49</v>
      </c>
      <c r="H7053">
        <v>0.158489319246</v>
      </c>
      <c r="I7053" t="s">
        <v>37</v>
      </c>
      <c r="L7053" t="s">
        <v>50</v>
      </c>
      <c r="M7053" t="s">
        <v>39</v>
      </c>
      <c r="N7053" s="40"/>
      <c r="O7053" s="40"/>
      <c r="P7053" s="40"/>
      <c r="Q7053" s="40"/>
      <c r="R7053" s="39"/>
      <c r="S7053" s="39"/>
      <c r="T7053" s="39"/>
      <c r="U7053" s="40"/>
      <c r="V7053" s="39"/>
      <c r="W7053" s="69"/>
      <c r="Y7053" t="s">
        <v>294</v>
      </c>
      <c r="AA7053">
        <v>6406</v>
      </c>
      <c r="AB7053" s="46" t="b">
        <v>0</v>
      </c>
      <c r="AD7053" s="8"/>
    </row>
    <row r="7054" ht="14.25" customHeight="1">
      <c r="A7054" s="38">
        <v>1287</v>
      </c>
      <c r="B7054" s="46" t="s">
        <v>44</v>
      </c>
      <c r="C7054" s="46" t="s">
        <v>45</v>
      </c>
      <c r="D7054" s="46" t="s">
        <v>7302</v>
      </c>
      <c r="E7054" s="46" t="s">
        <v>7303</v>
      </c>
      <c r="F7054" t="s">
        <v>48</v>
      </c>
      <c r="G7054" s="46" t="s">
        <v>49</v>
      </c>
      <c r="H7054">
        <v>0.868960429286</v>
      </c>
      <c r="I7054" t="s">
        <v>37</v>
      </c>
      <c r="L7054" s="46" t="str">
        <f>((I7054&amp;A7054)&amp;"-")&amp;B7054</f>
        <v>REF1287-Wang 99 - S3</v>
      </c>
      <c r="M7054" t="s">
        <v>39</v>
      </c>
      <c r="N7054" s="40"/>
      <c r="O7054" s="40"/>
      <c r="P7054" s="40"/>
      <c r="Q7054" s="40"/>
      <c r="R7054" s="39"/>
      <c r="S7054" s="39"/>
      <c r="T7054" s="39"/>
      <c r="U7054" s="40"/>
      <c r="V7054" s="39"/>
      <c r="W7054" s="69"/>
      <c r="Y7054" t="s">
        <v>40</v>
      </c>
      <c r="AA7054">
        <v>28295035</v>
      </c>
      <c r="AB7054" s="46" t="b">
        <v>0</v>
      </c>
      <c r="AD7054" s="8"/>
    </row>
    <row r="7055" ht="14.25" customHeight="1">
      <c r="A7055" s="38">
        <v>1287</v>
      </c>
      <c r="B7055" s="46" t="s">
        <v>44</v>
      </c>
      <c r="C7055" s="46" t="s">
        <v>45</v>
      </c>
      <c r="D7055" s="46" t="s">
        <v>7304</v>
      </c>
      <c r="E7055" s="46" t="s">
        <v>7305</v>
      </c>
      <c r="F7055" t="s">
        <v>48</v>
      </c>
      <c r="G7055" s="46" t="s">
        <v>49</v>
      </c>
      <c r="H7055">
        <v>0.241546083444</v>
      </c>
      <c r="I7055" t="s">
        <v>37</v>
      </c>
      <c r="L7055" s="46" t="str">
        <f>((I7055&amp;A7055)&amp;"-")&amp;B7055</f>
        <v>REF1287-Wang 99 - S3</v>
      </c>
      <c r="M7055" t="s">
        <v>39</v>
      </c>
      <c r="N7055" s="40"/>
      <c r="O7055" s="40"/>
      <c r="P7055" s="40"/>
      <c r="Q7055" s="40"/>
      <c r="R7055" s="39"/>
      <c r="S7055" s="39"/>
      <c r="T7055" s="39"/>
      <c r="U7055" s="40"/>
      <c r="V7055" s="39"/>
      <c r="W7055" s="69"/>
      <c r="Y7055" t="s">
        <v>40</v>
      </c>
      <c r="AA7055">
        <v>28295044</v>
      </c>
      <c r="AB7055" s="46" t="b">
        <v>0</v>
      </c>
      <c r="AD7055" s="8"/>
    </row>
    <row r="7056" ht="14.25" customHeight="1">
      <c r="A7056" s="38">
        <v>1287</v>
      </c>
      <c r="B7056" s="46" t="s">
        <v>44</v>
      </c>
      <c r="C7056" s="46" t="s">
        <v>45</v>
      </c>
      <c r="D7056" s="46" t="s">
        <v>7306</v>
      </c>
      <c r="E7056" s="46" t="s">
        <v>7307</v>
      </c>
      <c r="F7056" t="s">
        <v>48</v>
      </c>
      <c r="G7056" s="46" t="s">
        <v>49</v>
      </c>
      <c r="H7056">
        <v>0.035156044053</v>
      </c>
      <c r="I7056" t="s">
        <v>37</v>
      </c>
      <c r="L7056" s="46" t="str">
        <f>((I7056&amp;A7056)&amp;"-")&amp;B7056</f>
        <v>REF1287-Wang 99 - S3</v>
      </c>
      <c r="M7056" t="s">
        <v>39</v>
      </c>
      <c r="N7056" s="40"/>
      <c r="O7056" s="40"/>
      <c r="P7056" s="40"/>
      <c r="Q7056" s="40"/>
      <c r="R7056" s="39"/>
      <c r="S7056" s="39"/>
      <c r="T7056" s="39"/>
      <c r="U7056" s="40"/>
      <c r="V7056" s="39"/>
      <c r="W7056" s="69"/>
      <c r="Y7056" t="s">
        <v>40</v>
      </c>
      <c r="AA7056">
        <v>28295065</v>
      </c>
      <c r="AB7056" s="46" t="b">
        <v>0</v>
      </c>
      <c r="AD7056" s="8"/>
    </row>
    <row r="7057" ht="14.25" customHeight="1">
      <c r="A7057" s="38">
        <v>1287</v>
      </c>
      <c r="B7057" s="46" t="s">
        <v>53</v>
      </c>
      <c r="C7057" s="46" t="s">
        <v>45</v>
      </c>
      <c r="D7057" s="46" t="s">
        <v>7308</v>
      </c>
      <c r="E7057" s="46" t="s">
        <v>7309</v>
      </c>
      <c r="F7057" t="s">
        <v>48</v>
      </c>
      <c r="G7057" s="46" t="s">
        <v>49</v>
      </c>
      <c r="H7057">
        <v>0.346736850453</v>
      </c>
      <c r="I7057" t="s">
        <v>37</v>
      </c>
      <c r="L7057" s="46" t="str">
        <f>((I7057&amp;A7057)&amp;"-")&amp;B7057</f>
        <v>REF1287-Wang 99 - S1</v>
      </c>
      <c r="M7057" t="s">
        <v>39</v>
      </c>
      <c r="N7057" s="40"/>
      <c r="O7057" s="40"/>
      <c r="P7057" s="40"/>
      <c r="Q7057" s="40"/>
      <c r="R7057" s="39"/>
      <c r="S7057" s="39"/>
      <c r="T7057" s="39"/>
      <c r="U7057" s="40"/>
      <c r="V7057" s="39"/>
      <c r="W7057" s="69"/>
      <c r="Y7057" t="s">
        <v>40</v>
      </c>
      <c r="AA7057">
        <v>21111785</v>
      </c>
      <c r="AB7057" s="46" t="b">
        <v>0</v>
      </c>
      <c r="AD7057" s="8"/>
    </row>
    <row r="7058" ht="14.25" customHeight="1">
      <c r="A7058" s="38">
        <v>1287</v>
      </c>
      <c r="B7058" s="46" t="s">
        <v>53</v>
      </c>
      <c r="C7058" s="46" t="s">
        <v>45</v>
      </c>
      <c r="D7058" s="46" t="s">
        <v>7310</v>
      </c>
      <c r="E7058" s="46" t="s">
        <v>7311</v>
      </c>
      <c r="F7058" t="s">
        <v>48</v>
      </c>
      <c r="G7058" s="46" t="s">
        <v>49</v>
      </c>
      <c r="H7058">
        <v>0.000416869383</v>
      </c>
      <c r="I7058" t="s">
        <v>37</v>
      </c>
      <c r="L7058" t="s">
        <v>50</v>
      </c>
      <c r="M7058" t="s">
        <v>39</v>
      </c>
      <c r="N7058" s="40"/>
      <c r="O7058" s="40"/>
      <c r="P7058" s="40"/>
      <c r="Q7058" s="40"/>
      <c r="R7058" s="39"/>
      <c r="S7058" s="39"/>
      <c r="T7058" s="39"/>
      <c r="U7058" s="40"/>
      <c r="V7058" s="39"/>
      <c r="W7058" s="69"/>
      <c r="Y7058" t="s">
        <v>40</v>
      </c>
      <c r="AA7058">
        <v>14846</v>
      </c>
      <c r="AB7058" s="46" t="b">
        <v>0</v>
      </c>
      <c r="AD7058" s="8"/>
    </row>
    <row r="7059" ht="14.25" customHeight="1">
      <c r="A7059" s="38">
        <v>1157</v>
      </c>
      <c r="B7059" s="46" t="s">
        <v>3352</v>
      </c>
      <c r="C7059" s="46" t="s">
        <v>2403</v>
      </c>
      <c r="D7059" s="11" t="s">
        <v>7312</v>
      </c>
      <c r="E7059" s="11" t="s">
        <v>7313</v>
      </c>
      <c r="F7059" s="7" t="s">
        <v>2084</v>
      </c>
      <c r="G7059" s="7" t="s">
        <v>2085</v>
      </c>
      <c r="H7059">
        <v>0.006031944054948</v>
      </c>
      <c r="I7059" t="s">
        <v>37</v>
      </c>
      <c r="K7059" s="47" t="s">
        <v>43</v>
      </c>
      <c r="L7059" s="47" t="s">
        <v>3355</v>
      </c>
      <c r="M7059" t="s">
        <v>39</v>
      </c>
      <c r="N7059" s="71"/>
      <c r="O7059" s="71"/>
      <c r="P7059" s="71"/>
      <c r="Q7059" s="71"/>
      <c r="R7059" s="29"/>
      <c r="S7059" s="29"/>
      <c r="T7059" s="29"/>
      <c r="U7059" s="71"/>
      <c r="V7059" s="29"/>
      <c r="W7059" s="60"/>
      <c r="Y7059" t="s">
        <v>40</v>
      </c>
      <c r="AA7059">
        <v>502855</v>
      </c>
      <c r="AB7059" t="b">
        <f>if((W7059=""),false,true)</f>
        <v>0</v>
      </c>
      <c r="AD7059" s="37"/>
    </row>
    <row r="7060" ht="14.25" customHeight="1">
      <c r="A7060" s="38">
        <v>1157</v>
      </c>
      <c r="B7060" s="46" t="s">
        <v>3352</v>
      </c>
      <c r="C7060" s="46" t="s">
        <v>2403</v>
      </c>
      <c r="D7060" s="11" t="s">
        <v>7312</v>
      </c>
      <c r="E7060" s="11" t="s">
        <v>7313</v>
      </c>
      <c r="F7060" s="7" t="s">
        <v>2087</v>
      </c>
      <c r="G7060" s="7" t="s">
        <v>2085</v>
      </c>
      <c r="H7060">
        <v>0.010962219478829</v>
      </c>
      <c r="I7060" t="s">
        <v>37</v>
      </c>
      <c r="K7060" s="47" t="s">
        <v>43</v>
      </c>
      <c r="L7060" s="47" t="s">
        <v>3355</v>
      </c>
      <c r="M7060" t="s">
        <v>39</v>
      </c>
      <c r="N7060" s="71"/>
      <c r="O7060" s="71"/>
      <c r="P7060" s="71"/>
      <c r="Q7060" s="71"/>
      <c r="R7060" s="29"/>
      <c r="S7060" s="29"/>
      <c r="T7060" s="29"/>
      <c r="U7060" s="71"/>
      <c r="V7060" s="29"/>
      <c r="W7060" s="60"/>
      <c r="Y7060" t="s">
        <v>40</v>
      </c>
      <c r="AA7060">
        <v>502855</v>
      </c>
      <c r="AB7060" t="b">
        <f>if((W7060=""),false,true)</f>
        <v>0</v>
      </c>
      <c r="AD7060" s="37"/>
    </row>
    <row r="7061" ht="14.25" customHeight="1">
      <c r="A7061" s="38">
        <v>1157</v>
      </c>
      <c r="B7061" s="46" t="s">
        <v>3352</v>
      </c>
      <c r="C7061" s="46" t="s">
        <v>2403</v>
      </c>
      <c r="D7061" s="11" t="s">
        <v>7312</v>
      </c>
      <c r="E7061" s="11" t="s">
        <v>7313</v>
      </c>
      <c r="F7061" s="7" t="s">
        <v>2088</v>
      </c>
      <c r="G7061" s="7" t="s">
        <v>2085</v>
      </c>
      <c r="H7061">
        <v>0.028762570839492</v>
      </c>
      <c r="I7061" t="s">
        <v>37</v>
      </c>
      <c r="K7061" s="47" t="s">
        <v>43</v>
      </c>
      <c r="L7061" s="47" t="s">
        <v>3355</v>
      </c>
      <c r="M7061" t="s">
        <v>39</v>
      </c>
      <c r="N7061" s="71"/>
      <c r="O7061" s="71"/>
      <c r="P7061" s="71"/>
      <c r="Q7061" s="71"/>
      <c r="R7061" s="29"/>
      <c r="S7061" s="29"/>
      <c r="T7061" s="29"/>
      <c r="U7061" s="71"/>
      <c r="V7061" s="29"/>
      <c r="W7061" s="60"/>
      <c r="Y7061" t="s">
        <v>40</v>
      </c>
      <c r="AA7061">
        <v>502855</v>
      </c>
      <c r="AB7061" t="b">
        <f>if((W7061=""),false,true)</f>
        <v>0</v>
      </c>
      <c r="AD7061" s="37"/>
    </row>
    <row r="7062" ht="14.25" customHeight="1">
      <c r="A7062" s="38">
        <v>1157</v>
      </c>
      <c r="B7062" s="46" t="s">
        <v>3352</v>
      </c>
      <c r="C7062" s="46" t="s">
        <v>2403</v>
      </c>
      <c r="D7062" s="11" t="s">
        <v>7312</v>
      </c>
      <c r="E7062" s="11" t="s">
        <v>7313</v>
      </c>
      <c r="F7062" s="7" t="s">
        <v>2089</v>
      </c>
      <c r="G7062" s="7" t="s">
        <v>2085</v>
      </c>
      <c r="H7062">
        <v>0.085735568120105</v>
      </c>
      <c r="I7062" t="s">
        <v>37</v>
      </c>
      <c r="K7062" s="47" t="s">
        <v>43</v>
      </c>
      <c r="L7062" s="47" t="s">
        <v>3355</v>
      </c>
      <c r="M7062" t="s">
        <v>39</v>
      </c>
      <c r="N7062" s="71"/>
      <c r="O7062" s="71"/>
      <c r="P7062" s="71"/>
      <c r="Q7062" s="71"/>
      <c r="R7062" s="29"/>
      <c r="S7062" s="29"/>
      <c r="T7062" s="29"/>
      <c r="U7062" s="71"/>
      <c r="V7062" s="29"/>
      <c r="W7062" s="60"/>
      <c r="Y7062" t="s">
        <v>40</v>
      </c>
      <c r="AA7062">
        <v>502855</v>
      </c>
      <c r="AB7062" t="b">
        <f>if((W7062=""),false,true)</f>
        <v>0</v>
      </c>
      <c r="AD7062" s="37"/>
    </row>
    <row r="7063" ht="14.25" customHeight="1">
      <c r="A7063" s="38">
        <v>1157</v>
      </c>
      <c r="B7063" s="46" t="s">
        <v>3352</v>
      </c>
      <c r="C7063" s="46" t="s">
        <v>2403</v>
      </c>
      <c r="D7063" s="11" t="s">
        <v>7312</v>
      </c>
      <c r="E7063" s="11" t="s">
        <v>7313</v>
      </c>
      <c r="F7063" s="7" t="s">
        <v>48</v>
      </c>
      <c r="G7063" s="7" t="s">
        <v>49</v>
      </c>
      <c r="H7063">
        <v>0.003880724481349</v>
      </c>
      <c r="I7063" t="s">
        <v>37</v>
      </c>
      <c r="K7063" s="47" t="s">
        <v>43</v>
      </c>
      <c r="L7063" s="47" t="s">
        <v>3355</v>
      </c>
      <c r="M7063" t="s">
        <v>39</v>
      </c>
      <c r="N7063" s="71"/>
      <c r="O7063" s="71"/>
      <c r="P7063" s="71"/>
      <c r="Q7063" s="71"/>
      <c r="R7063" s="29"/>
      <c r="S7063" s="29"/>
      <c r="T7063" s="29"/>
      <c r="U7063" s="71"/>
      <c r="V7063" s="29"/>
      <c r="W7063" s="60"/>
      <c r="Y7063" t="s">
        <v>40</v>
      </c>
      <c r="AA7063">
        <v>502855</v>
      </c>
      <c r="AB7063" t="b">
        <f>if((W7063=""),false,true)</f>
        <v>0</v>
      </c>
      <c r="AD7063" s="37"/>
    </row>
    <row r="7064" ht="14.25" customHeight="1">
      <c r="A7064" s="38">
        <v>1157</v>
      </c>
      <c r="B7064" s="46" t="s">
        <v>3352</v>
      </c>
      <c r="C7064" s="46" t="s">
        <v>2403</v>
      </c>
      <c r="D7064" s="11" t="s">
        <v>7314</v>
      </c>
      <c r="E7064" s="11" t="s">
        <v>7246</v>
      </c>
      <c r="F7064" s="7" t="s">
        <v>2084</v>
      </c>
      <c r="G7064" s="7" t="s">
        <v>2085</v>
      </c>
      <c r="H7064">
        <v>0.16733302118742</v>
      </c>
      <c r="I7064" t="s">
        <v>37</v>
      </c>
      <c r="K7064" s="47" t="s">
        <v>43</v>
      </c>
      <c r="L7064" s="47" t="s">
        <v>3355</v>
      </c>
      <c r="M7064" t="s">
        <v>39</v>
      </c>
      <c r="N7064" s="71"/>
      <c r="O7064" s="71"/>
      <c r="P7064" s="71"/>
      <c r="Q7064" s="71"/>
      <c r="R7064" s="29"/>
      <c r="S7064" s="29"/>
      <c r="T7064" s="29"/>
      <c r="U7064" s="71"/>
      <c r="V7064" s="29"/>
      <c r="W7064" s="60"/>
      <c r="Y7064" t="s">
        <v>40</v>
      </c>
      <c r="AA7064">
        <v>11585</v>
      </c>
      <c r="AB7064" t="b">
        <f>if((W7064=""),false,true)</f>
        <v>0</v>
      </c>
      <c r="AD7064" s="37"/>
    </row>
    <row r="7065" ht="14.25" customHeight="1">
      <c r="A7065" s="38">
        <v>1157</v>
      </c>
      <c r="B7065" s="46" t="s">
        <v>3352</v>
      </c>
      <c r="C7065" s="46" t="s">
        <v>2403</v>
      </c>
      <c r="D7065" s="11" t="s">
        <v>7314</v>
      </c>
      <c r="E7065" s="11" t="s">
        <v>7246</v>
      </c>
      <c r="F7065" s="7" t="s">
        <v>2087</v>
      </c>
      <c r="G7065" s="7" t="s">
        <v>2085</v>
      </c>
      <c r="H7065">
        <v>0.2308495776278</v>
      </c>
      <c r="I7065" t="s">
        <v>37</v>
      </c>
      <c r="K7065" s="47" t="s">
        <v>43</v>
      </c>
      <c r="L7065" s="47" t="s">
        <v>3355</v>
      </c>
      <c r="M7065" t="s">
        <v>39</v>
      </c>
      <c r="N7065" s="71"/>
      <c r="O7065" s="71"/>
      <c r="P7065" s="71"/>
      <c r="Q7065" s="71"/>
      <c r="R7065" s="29"/>
      <c r="S7065" s="29"/>
      <c r="T7065" s="29"/>
      <c r="U7065" s="71"/>
      <c r="V7065" s="29"/>
      <c r="W7065" s="60"/>
      <c r="Y7065" t="s">
        <v>40</v>
      </c>
      <c r="AA7065">
        <v>11585</v>
      </c>
      <c r="AB7065" t="b">
        <f>if((W7065=""),false,true)</f>
        <v>0</v>
      </c>
      <c r="AD7065" s="37"/>
    </row>
    <row r="7066" ht="14.25" customHeight="1">
      <c r="A7066" s="38">
        <v>1157</v>
      </c>
      <c r="B7066" s="46" t="s">
        <v>3352</v>
      </c>
      <c r="C7066" s="46" t="s">
        <v>2403</v>
      </c>
      <c r="D7066" s="11" t="s">
        <v>7314</v>
      </c>
      <c r="E7066" s="11" t="s">
        <v>7246</v>
      </c>
      <c r="F7066" s="7" t="s">
        <v>2088</v>
      </c>
      <c r="G7066" s="7" t="s">
        <v>2085</v>
      </c>
      <c r="H7066">
        <v>0.448504246646601</v>
      </c>
      <c r="I7066" t="s">
        <v>37</v>
      </c>
      <c r="K7066" s="47" t="s">
        <v>43</v>
      </c>
      <c r="L7066" s="47" t="s">
        <v>3355</v>
      </c>
      <c r="M7066" t="s">
        <v>39</v>
      </c>
      <c r="N7066" s="71"/>
      <c r="O7066" s="71"/>
      <c r="P7066" s="71"/>
      <c r="Q7066" s="71"/>
      <c r="R7066" s="29"/>
      <c r="S7066" s="29"/>
      <c r="T7066" s="29"/>
      <c r="U7066" s="71"/>
      <c r="V7066" s="29"/>
      <c r="W7066" s="60"/>
      <c r="Y7066" t="s">
        <v>40</v>
      </c>
      <c r="AA7066">
        <v>11585</v>
      </c>
      <c r="AB7066" t="b">
        <f>if((W7066=""),false,true)</f>
        <v>0</v>
      </c>
      <c r="AD7066" s="37"/>
    </row>
    <row r="7067" ht="14.25" customHeight="1">
      <c r="A7067" s="38">
        <v>1157</v>
      </c>
      <c r="B7067" s="46" t="s">
        <v>3352</v>
      </c>
      <c r="C7067" s="46" t="s">
        <v>2403</v>
      </c>
      <c r="D7067" s="11" t="s">
        <v>7314</v>
      </c>
      <c r="E7067" s="11" t="s">
        <v>7246</v>
      </c>
      <c r="F7067" s="7" t="s">
        <v>2089</v>
      </c>
      <c r="G7067" s="7" t="s">
        <v>2085</v>
      </c>
      <c r="H7067">
        <v>0.72028102508883</v>
      </c>
      <c r="I7067" t="s">
        <v>37</v>
      </c>
      <c r="K7067" s="47" t="s">
        <v>43</v>
      </c>
      <c r="L7067" s="47" t="s">
        <v>3355</v>
      </c>
      <c r="M7067" t="s">
        <v>39</v>
      </c>
      <c r="N7067" s="71"/>
      <c r="O7067" s="71"/>
      <c r="P7067" s="71"/>
      <c r="Q7067" s="71"/>
      <c r="R7067" s="29"/>
      <c r="S7067" s="29"/>
      <c r="T7067" s="29"/>
      <c r="U7067" s="71"/>
      <c r="V7067" s="29"/>
      <c r="W7067" s="60"/>
      <c r="Y7067" t="s">
        <v>40</v>
      </c>
      <c r="AA7067">
        <v>11585</v>
      </c>
      <c r="AB7067" t="b">
        <f>if((W7067=""),false,true)</f>
        <v>0</v>
      </c>
      <c r="AD7067" s="37"/>
    </row>
    <row r="7068" ht="14.25" customHeight="1">
      <c r="A7068" s="38">
        <v>1157</v>
      </c>
      <c r="B7068" s="46" t="s">
        <v>3352</v>
      </c>
      <c r="C7068" s="46" t="s">
        <v>2403</v>
      </c>
      <c r="D7068" s="11" t="s">
        <v>7314</v>
      </c>
      <c r="E7068" s="11" t="s">
        <v>7246</v>
      </c>
      <c r="F7068" s="7" t="s">
        <v>2090</v>
      </c>
      <c r="G7068" s="7" t="s">
        <v>2085</v>
      </c>
      <c r="H7068">
        <v>1.01133518478047</v>
      </c>
      <c r="I7068" t="s">
        <v>37</v>
      </c>
      <c r="K7068" s="47" t="s">
        <v>43</v>
      </c>
      <c r="L7068" s="47" t="s">
        <v>3355</v>
      </c>
      <c r="M7068" t="s">
        <v>39</v>
      </c>
      <c r="N7068" s="71"/>
      <c r="O7068" s="71"/>
      <c r="P7068" s="71"/>
      <c r="Q7068" s="71"/>
      <c r="R7068" s="29"/>
      <c r="S7068" s="29"/>
      <c r="T7068" s="29"/>
      <c r="U7068" s="71"/>
      <c r="V7068" s="29"/>
      <c r="W7068" s="60"/>
      <c r="Y7068" t="s">
        <v>40</v>
      </c>
      <c r="AA7068">
        <v>11585</v>
      </c>
      <c r="AB7068" t="b">
        <f>if((W7068=""),false,true)</f>
        <v>0</v>
      </c>
      <c r="AD7068" s="37"/>
    </row>
    <row r="7069" ht="14.25" customHeight="1">
      <c r="A7069" s="38">
        <v>1157</v>
      </c>
      <c r="B7069" s="46" t="s">
        <v>3352</v>
      </c>
      <c r="C7069" s="46" t="s">
        <v>2403</v>
      </c>
      <c r="D7069" s="11" t="s">
        <v>7314</v>
      </c>
      <c r="E7069" s="11" t="s">
        <v>7246</v>
      </c>
      <c r="F7069" s="7" t="s">
        <v>2091</v>
      </c>
      <c r="G7069" s="7" t="s">
        <v>2085</v>
      </c>
      <c r="H7069">
        <v>1.26815541219711</v>
      </c>
      <c r="I7069" t="s">
        <v>37</v>
      </c>
      <c r="K7069" s="47" t="s">
        <v>43</v>
      </c>
      <c r="L7069" s="47" t="s">
        <v>3355</v>
      </c>
      <c r="M7069" t="s">
        <v>39</v>
      </c>
      <c r="N7069" s="71"/>
      <c r="O7069" s="71"/>
      <c r="P7069" s="71"/>
      <c r="Q7069" s="71"/>
      <c r="R7069" s="29"/>
      <c r="S7069" s="29"/>
      <c r="T7069" s="29"/>
      <c r="U7069" s="71"/>
      <c r="V7069" s="29"/>
      <c r="W7069" s="60"/>
      <c r="Y7069" t="s">
        <v>40</v>
      </c>
      <c r="AA7069">
        <v>11585</v>
      </c>
      <c r="AB7069" t="b">
        <f>if((W7069=""),false,true)</f>
        <v>0</v>
      </c>
      <c r="AD7069" s="37"/>
    </row>
    <row r="7070" ht="14.25" customHeight="1">
      <c r="A7070" s="38">
        <v>1157</v>
      </c>
      <c r="B7070" s="46" t="s">
        <v>3352</v>
      </c>
      <c r="C7070" s="46" t="s">
        <v>2403</v>
      </c>
      <c r="D7070" s="11" t="s">
        <v>7314</v>
      </c>
      <c r="E7070" s="11" t="s">
        <v>7246</v>
      </c>
      <c r="F7070" s="7" t="s">
        <v>2092</v>
      </c>
      <c r="G7070" s="7" t="s">
        <v>2085</v>
      </c>
      <c r="H7070">
        <v>1.52607676709077</v>
      </c>
      <c r="I7070" t="s">
        <v>37</v>
      </c>
      <c r="K7070" s="47" t="s">
        <v>43</v>
      </c>
      <c r="L7070" s="47" t="s">
        <v>3355</v>
      </c>
      <c r="M7070" t="s">
        <v>39</v>
      </c>
      <c r="N7070" s="71"/>
      <c r="O7070" s="71"/>
      <c r="P7070" s="71"/>
      <c r="Q7070" s="71"/>
      <c r="R7070" s="29"/>
      <c r="S7070" s="29"/>
      <c r="T7070" s="29"/>
      <c r="U7070" s="71"/>
      <c r="V7070" s="29"/>
      <c r="W7070" s="60"/>
      <c r="Y7070" t="s">
        <v>40</v>
      </c>
      <c r="AA7070">
        <v>11585</v>
      </c>
      <c r="AB7070" t="b">
        <f>if((W7070=""),false,true)</f>
        <v>0</v>
      </c>
      <c r="AD7070" s="37"/>
    </row>
    <row r="7071" ht="14.25" customHeight="1">
      <c r="A7071" s="38">
        <v>1157</v>
      </c>
      <c r="B7071" s="46" t="s">
        <v>3352</v>
      </c>
      <c r="C7071" s="46" t="s">
        <v>2403</v>
      </c>
      <c r="D7071" s="11" t="s">
        <v>7314</v>
      </c>
      <c r="E7071" s="11" t="s">
        <v>7246</v>
      </c>
      <c r="F7071" s="7" t="s">
        <v>48</v>
      </c>
      <c r="G7071" s="7" t="s">
        <v>49</v>
      </c>
      <c r="H7071">
        <v>0.1001734252022</v>
      </c>
      <c r="I7071" t="s">
        <v>37</v>
      </c>
      <c r="K7071" s="47" t="s">
        <v>43</v>
      </c>
      <c r="L7071" s="47" t="s">
        <v>3355</v>
      </c>
      <c r="M7071" t="s">
        <v>39</v>
      </c>
      <c r="N7071" s="71"/>
      <c r="O7071" s="71"/>
      <c r="P7071" s="71"/>
      <c r="Q7071" s="71"/>
      <c r="R7071" s="29"/>
      <c r="S7071" s="29"/>
      <c r="T7071" s="29"/>
      <c r="U7071" s="71"/>
      <c r="V7071" s="29"/>
      <c r="W7071" s="60"/>
      <c r="Y7071" t="s">
        <v>40</v>
      </c>
      <c r="AA7071">
        <v>11585</v>
      </c>
      <c r="AB7071" t="b">
        <f>if((W7071=""),false,true)</f>
        <v>0</v>
      </c>
      <c r="AD7071" s="37"/>
    </row>
    <row r="7072" ht="14.25" customHeight="1">
      <c r="A7072" s="38">
        <v>1283</v>
      </c>
      <c r="B7072" s="46" t="s">
        <v>31</v>
      </c>
      <c r="C7072" s="46" t="s">
        <v>32</v>
      </c>
      <c r="D7072" s="11" t="s">
        <v>7314</v>
      </c>
      <c r="E7072" s="11" t="s">
        <v>7246</v>
      </c>
      <c r="F7072" t="s">
        <v>35</v>
      </c>
      <c r="G7072" s="46" t="s">
        <v>36</v>
      </c>
      <c r="H7072">
        <v>0.2951209227</v>
      </c>
      <c r="I7072" t="s">
        <v>37</v>
      </c>
      <c r="L7072" t="s">
        <v>38</v>
      </c>
      <c r="M7072" t="s">
        <v>39</v>
      </c>
      <c r="N7072" s="40"/>
      <c r="O7072" s="40"/>
      <c r="P7072" s="40"/>
      <c r="Q7072" s="40"/>
      <c r="R7072" s="39"/>
      <c r="S7072" s="39"/>
      <c r="T7072" s="39"/>
      <c r="U7072" s="40"/>
      <c r="V7072" s="39"/>
      <c r="W7072" s="69"/>
      <c r="Y7072" t="s">
        <v>40</v>
      </c>
      <c r="AA7072">
        <v>11585</v>
      </c>
      <c r="AB7072" s="46" t="b">
        <f>if((W7072=""),false,true)</f>
        <v>0</v>
      </c>
      <c r="AD7072" s="8"/>
    </row>
    <row r="7073" ht="14.25" customHeight="1">
      <c r="A7073" s="38">
        <v>1287</v>
      </c>
      <c r="B7073" s="46" t="s">
        <v>53</v>
      </c>
      <c r="C7073" s="46" t="s">
        <v>45</v>
      </c>
      <c r="D7073" s="11" t="s">
        <v>7314</v>
      </c>
      <c r="E7073" s="11" t="s">
        <v>7246</v>
      </c>
      <c r="F7073" t="s">
        <v>48</v>
      </c>
      <c r="G7073" s="46" t="s">
        <v>49</v>
      </c>
      <c r="H7073">
        <v>0.025703957828</v>
      </c>
      <c r="I7073" t="s">
        <v>37</v>
      </c>
      <c r="L7073" t="s">
        <v>50</v>
      </c>
      <c r="M7073" t="s">
        <v>39</v>
      </c>
      <c r="N7073" s="40"/>
      <c r="O7073" s="40"/>
      <c r="P7073" s="40"/>
      <c r="Q7073" s="40"/>
      <c r="R7073" s="39"/>
      <c r="S7073" s="39"/>
      <c r="T7073" s="39"/>
      <c r="U7073" s="40"/>
      <c r="V7073" s="39"/>
      <c r="W7073" s="69"/>
      <c r="Y7073" t="s">
        <v>40</v>
      </c>
      <c r="AA7073">
        <v>11585</v>
      </c>
      <c r="AB7073" s="46" t="b">
        <v>0</v>
      </c>
      <c r="AD7073" s="8"/>
    </row>
    <row r="7074" ht="14.25" customHeight="1">
      <c r="A7074" s="38">
        <v>1308</v>
      </c>
      <c r="B7074" s="46" t="s">
        <v>41</v>
      </c>
      <c r="C7074" s="46" t="s">
        <v>42</v>
      </c>
      <c r="D7074" s="11" t="s">
        <v>7314</v>
      </c>
      <c r="E7074" s="11" t="s">
        <v>7246</v>
      </c>
      <c r="F7074" t="s">
        <v>35</v>
      </c>
      <c r="G7074" s="12" t="s">
        <v>36</v>
      </c>
      <c r="H7074">
        <v>0.295120922666638</v>
      </c>
      <c r="I7074" t="s">
        <v>37</v>
      </c>
      <c r="K7074" s="47" t="s">
        <v>43</v>
      </c>
      <c r="L7074" s="47" t="str">
        <f>((I7074&amp;A7074)&amp;"-")&amp;B7074</f>
        <v>REF1308-Abraham M.H. and Acree Jr. W.E. The solubility of liquid and solid compounds in dry octan-1-ol. Chemosphere (2013)</v>
      </c>
      <c r="M7074" t="s">
        <v>39</v>
      </c>
      <c r="N7074" s="71"/>
      <c r="O7074" s="71"/>
      <c r="P7074" s="71"/>
      <c r="Q7074" s="71"/>
      <c r="R7074" s="29"/>
      <c r="S7074" s="29"/>
      <c r="T7074" s="29"/>
      <c r="U7074" s="71"/>
      <c r="V7074" s="29"/>
      <c r="W7074" s="60"/>
      <c r="Y7074" t="s">
        <v>40</v>
      </c>
      <c r="AA7074">
        <v>11585</v>
      </c>
      <c r="AB7074" t="b">
        <f>if((W7074=""),false,true)</f>
        <v>0</v>
      </c>
      <c r="AD7074" s="37"/>
    </row>
    <row r="7075" ht="14.25" customHeight="1">
      <c r="A7075" s="38">
        <v>1287</v>
      </c>
      <c r="B7075" s="46" t="s">
        <v>53</v>
      </c>
      <c r="C7075" s="46" t="s">
        <v>45</v>
      </c>
      <c r="D7075" s="46" t="s">
        <v>7315</v>
      </c>
      <c r="E7075" s="46" t="s">
        <v>7316</v>
      </c>
      <c r="F7075" t="s">
        <v>48</v>
      </c>
      <c r="G7075" s="46" t="s">
        <v>49</v>
      </c>
      <c r="H7075">
        <v>0.724435960075</v>
      </c>
      <c r="I7075" t="s">
        <v>37</v>
      </c>
      <c r="L7075" t="s">
        <v>50</v>
      </c>
      <c r="M7075" t="s">
        <v>39</v>
      </c>
      <c r="N7075" s="40"/>
      <c r="O7075" s="40"/>
      <c r="P7075" s="40"/>
      <c r="Q7075" s="40"/>
      <c r="R7075" s="39"/>
      <c r="S7075" s="39"/>
      <c r="T7075" s="39"/>
      <c r="U7075" s="40"/>
      <c r="V7075" s="39"/>
      <c r="W7075" s="69"/>
      <c r="Y7075" t="s">
        <v>294</v>
      </c>
      <c r="AA7075">
        <v>10653</v>
      </c>
      <c r="AB7075" s="46" t="b">
        <v>0</v>
      </c>
      <c r="AD7075" s="8"/>
    </row>
    <row r="7076" ht="14.25" customHeight="1">
      <c r="A7076" s="38">
        <v>1287</v>
      </c>
      <c r="B7076" s="46" t="s">
        <v>174</v>
      </c>
      <c r="C7076" s="46" t="s">
        <v>45</v>
      </c>
      <c r="D7076" s="46" t="s">
        <v>7315</v>
      </c>
      <c r="E7076" s="46" t="s">
        <v>7317</v>
      </c>
      <c r="F7076" t="s">
        <v>48</v>
      </c>
      <c r="G7076" s="46" t="s">
        <v>49</v>
      </c>
      <c r="H7076">
        <v>0.724435960075</v>
      </c>
      <c r="I7076" t="s">
        <v>37</v>
      </c>
      <c r="L7076" t="s">
        <v>50</v>
      </c>
      <c r="M7076" t="s">
        <v>39</v>
      </c>
      <c r="N7076" s="40"/>
      <c r="O7076" s="40"/>
      <c r="P7076" s="40"/>
      <c r="Q7076" s="40"/>
      <c r="R7076" s="39"/>
      <c r="S7076" s="39"/>
      <c r="T7076" s="39"/>
      <c r="U7076" s="40"/>
      <c r="V7076" s="39"/>
      <c r="W7076" s="69"/>
      <c r="Y7076" t="s">
        <v>294</v>
      </c>
      <c r="AA7076">
        <v>10653</v>
      </c>
      <c r="AB7076" s="46" t="b">
        <v>0</v>
      </c>
      <c r="AD7076" s="8"/>
    </row>
    <row r="7077" ht="14.25" customHeight="1">
      <c r="A7077" s="38">
        <v>1287</v>
      </c>
      <c r="B7077" s="46" t="s">
        <v>53</v>
      </c>
      <c r="C7077" s="46" t="s">
        <v>45</v>
      </c>
      <c r="D7077" s="46" t="s">
        <v>7318</v>
      </c>
      <c r="E7077" s="46" t="s">
        <v>7319</v>
      </c>
      <c r="F7077" t="s">
        <v>48</v>
      </c>
      <c r="G7077" s="46" t="s">
        <v>49</v>
      </c>
      <c r="H7077">
        <v>0.407380277804</v>
      </c>
      <c r="I7077" t="s">
        <v>37</v>
      </c>
      <c r="L7077" t="s">
        <v>50</v>
      </c>
      <c r="M7077" t="s">
        <v>39</v>
      </c>
      <c r="N7077" s="40"/>
      <c r="O7077" s="40"/>
      <c r="P7077" s="40"/>
      <c r="Q7077" s="40"/>
      <c r="R7077" s="39"/>
      <c r="S7077" s="39"/>
      <c r="T7077" s="39"/>
      <c r="U7077" s="40"/>
      <c r="V7077" s="39"/>
      <c r="W7077" s="69"/>
      <c r="Y7077" t="s">
        <v>40</v>
      </c>
      <c r="AA7077">
        <v>10709</v>
      </c>
      <c r="AB7077" s="46" t="b">
        <v>0</v>
      </c>
      <c r="AD7077" s="8"/>
    </row>
    <row r="7078" ht="14.25" customHeight="1">
      <c r="A7078" s="38">
        <v>1287</v>
      </c>
      <c r="B7078" s="46" t="s">
        <v>174</v>
      </c>
      <c r="C7078" s="46" t="s">
        <v>45</v>
      </c>
      <c r="D7078" s="46" t="s">
        <v>7318</v>
      </c>
      <c r="E7078" s="46" t="s">
        <v>7319</v>
      </c>
      <c r="F7078" t="s">
        <v>48</v>
      </c>
      <c r="G7078" s="46" t="s">
        <v>49</v>
      </c>
      <c r="H7078">
        <v>0.407380277804</v>
      </c>
      <c r="I7078" t="s">
        <v>37</v>
      </c>
      <c r="L7078" t="s">
        <v>50</v>
      </c>
      <c r="M7078" t="s">
        <v>39</v>
      </c>
      <c r="N7078" s="40"/>
      <c r="O7078" s="40"/>
      <c r="P7078" s="40"/>
      <c r="Q7078" s="40"/>
      <c r="R7078" s="39"/>
      <c r="S7078" s="39"/>
      <c r="T7078" s="39"/>
      <c r="U7078" s="40"/>
      <c r="V7078" s="39"/>
      <c r="W7078" s="69"/>
      <c r="Y7078" t="s">
        <v>40</v>
      </c>
      <c r="AA7078">
        <v>10709</v>
      </c>
      <c r="AB7078" s="46" t="b">
        <v>0</v>
      </c>
      <c r="AD7078" s="8"/>
    </row>
    <row r="7079" ht="14.25" customHeight="1">
      <c r="A7079" s="38">
        <v>1287</v>
      </c>
      <c r="B7079" s="46" t="s">
        <v>53</v>
      </c>
      <c r="C7079" s="46" t="s">
        <v>45</v>
      </c>
      <c r="D7079" s="46" t="s">
        <v>7320</v>
      </c>
      <c r="E7079" s="46" t="s">
        <v>7321</v>
      </c>
      <c r="F7079" t="s">
        <v>48</v>
      </c>
      <c r="G7079" s="46" t="s">
        <v>49</v>
      </c>
      <c r="H7079">
        <v>0.004570881896</v>
      </c>
      <c r="I7079" t="s">
        <v>37</v>
      </c>
      <c r="L7079" s="46" t="str">
        <f>((I7079&amp;A7079)&amp;"-")&amp;B7079</f>
        <v>REF1287-Wang 99 - S1</v>
      </c>
      <c r="M7079" t="s">
        <v>39</v>
      </c>
      <c r="N7079" s="40"/>
      <c r="O7079" s="40"/>
      <c r="P7079" s="40"/>
      <c r="Q7079" s="40"/>
      <c r="R7079" s="39"/>
      <c r="S7079" s="39"/>
      <c r="T7079" s="39"/>
      <c r="U7079" s="40"/>
      <c r="V7079" s="39"/>
      <c r="W7079" s="69"/>
      <c r="Y7079" t="s">
        <v>294</v>
      </c>
      <c r="AA7079">
        <v>13848808</v>
      </c>
      <c r="AB7079" s="46" t="b">
        <v>0</v>
      </c>
      <c r="AD7079" s="8"/>
    </row>
    <row r="7080" ht="14.25" customHeight="1">
      <c r="A7080" s="38">
        <v>1287</v>
      </c>
      <c r="B7080" s="46" t="s">
        <v>53</v>
      </c>
      <c r="C7080" s="46" t="s">
        <v>45</v>
      </c>
      <c r="D7080" s="46" t="s">
        <v>7322</v>
      </c>
      <c r="E7080" s="46" t="s">
        <v>720</v>
      </c>
      <c r="F7080" t="s">
        <v>48</v>
      </c>
      <c r="G7080" s="46" t="s">
        <v>49</v>
      </c>
      <c r="H7080">
        <v>0.575439937337</v>
      </c>
      <c r="I7080" t="s">
        <v>37</v>
      </c>
      <c r="L7080" t="s">
        <v>50</v>
      </c>
      <c r="M7080" t="s">
        <v>39</v>
      </c>
      <c r="N7080" s="40"/>
      <c r="O7080" s="40"/>
      <c r="P7080" s="40"/>
      <c r="Q7080" s="40"/>
      <c r="R7080" s="39"/>
      <c r="S7080" s="39"/>
      <c r="T7080" s="39"/>
      <c r="U7080" s="40"/>
      <c r="V7080" s="39"/>
      <c r="W7080" s="69"/>
      <c r="Y7080" t="s">
        <v>294</v>
      </c>
      <c r="AA7080">
        <v>14672</v>
      </c>
      <c r="AB7080" s="46" t="b">
        <v>0</v>
      </c>
      <c r="AD7080" s="8"/>
    </row>
    <row r="7081" ht="14.25" customHeight="1">
      <c r="A7081" s="38">
        <v>1287</v>
      </c>
      <c r="B7081" s="46" t="s">
        <v>174</v>
      </c>
      <c r="C7081" s="46" t="s">
        <v>45</v>
      </c>
      <c r="D7081" s="46" t="s">
        <v>7322</v>
      </c>
      <c r="E7081" s="46" t="s">
        <v>720</v>
      </c>
      <c r="F7081" t="s">
        <v>48</v>
      </c>
      <c r="G7081" s="46" t="s">
        <v>49</v>
      </c>
      <c r="H7081">
        <v>0.575439937337</v>
      </c>
      <c r="I7081" t="s">
        <v>37</v>
      </c>
      <c r="L7081" t="s">
        <v>50</v>
      </c>
      <c r="M7081" t="s">
        <v>39</v>
      </c>
      <c r="N7081" s="40"/>
      <c r="O7081" s="40"/>
      <c r="P7081" s="40"/>
      <c r="Q7081" s="40"/>
      <c r="R7081" s="39"/>
      <c r="S7081" s="39"/>
      <c r="T7081" s="39"/>
      <c r="U7081" s="40"/>
      <c r="V7081" s="39"/>
      <c r="W7081" s="69"/>
      <c r="Y7081" t="s">
        <v>294</v>
      </c>
      <c r="AA7081">
        <v>14672</v>
      </c>
      <c r="AB7081" s="46" t="b">
        <v>0</v>
      </c>
      <c r="AD7081" s="8"/>
    </row>
    <row r="7082" ht="14.25" customHeight="1">
      <c r="A7082" s="38">
        <v>1287</v>
      </c>
      <c r="B7082" s="46" t="s">
        <v>53</v>
      </c>
      <c r="C7082" s="46" t="s">
        <v>45</v>
      </c>
      <c r="D7082" s="46" t="s">
        <v>7323</v>
      </c>
      <c r="E7082" s="46" t="s">
        <v>7324</v>
      </c>
      <c r="F7082" t="s">
        <v>48</v>
      </c>
      <c r="G7082" s="46" t="s">
        <v>49</v>
      </c>
      <c r="H7082">
        <v>0.043651583224</v>
      </c>
      <c r="I7082" t="s">
        <v>37</v>
      </c>
      <c r="L7082" t="s">
        <v>50</v>
      </c>
      <c r="M7082" t="s">
        <v>39</v>
      </c>
      <c r="N7082" s="40"/>
      <c r="O7082" s="40"/>
      <c r="P7082" s="40"/>
      <c r="Q7082" s="40"/>
      <c r="R7082" s="39"/>
      <c r="S7082" s="39"/>
      <c r="T7082" s="39"/>
      <c r="U7082" s="40"/>
      <c r="V7082" s="39"/>
      <c r="W7082" s="69"/>
      <c r="Y7082" t="s">
        <v>294</v>
      </c>
      <c r="AA7082">
        <v>11706</v>
      </c>
      <c r="AB7082" s="46" t="b">
        <v>0</v>
      </c>
      <c r="AD7082" s="8"/>
    </row>
    <row r="7083" ht="14.25" customHeight="1">
      <c r="A7083" s="38">
        <v>1287</v>
      </c>
      <c r="B7083" s="46" t="s">
        <v>174</v>
      </c>
      <c r="C7083" s="46" t="s">
        <v>45</v>
      </c>
      <c r="D7083" s="46" t="s">
        <v>7323</v>
      </c>
      <c r="E7083" s="46" t="s">
        <v>7325</v>
      </c>
      <c r="F7083" t="s">
        <v>48</v>
      </c>
      <c r="G7083" s="46" t="s">
        <v>49</v>
      </c>
      <c r="H7083">
        <v>0.043651583224</v>
      </c>
      <c r="I7083" t="s">
        <v>37</v>
      </c>
      <c r="L7083" t="s">
        <v>50</v>
      </c>
      <c r="M7083" t="s">
        <v>39</v>
      </c>
      <c r="N7083" s="40"/>
      <c r="O7083" s="40"/>
      <c r="P7083" s="40"/>
      <c r="Q7083" s="40"/>
      <c r="R7083" s="39"/>
      <c r="S7083" s="39"/>
      <c r="T7083" s="39"/>
      <c r="U7083" s="40"/>
      <c r="V7083" s="39"/>
      <c r="W7083" s="69"/>
      <c r="Y7083" t="s">
        <v>294</v>
      </c>
      <c r="AA7083">
        <v>11706</v>
      </c>
      <c r="AB7083" s="46" t="b">
        <v>0</v>
      </c>
      <c r="AD7083" s="8"/>
    </row>
    <row r="7084" ht="14.25" customHeight="1">
      <c r="A7084" s="38">
        <v>1287</v>
      </c>
      <c r="B7084" s="46" t="s">
        <v>174</v>
      </c>
      <c r="C7084" s="46" t="s">
        <v>45</v>
      </c>
      <c r="D7084" s="46" t="s">
        <v>721</v>
      </c>
      <c r="E7084" s="46" t="s">
        <v>7326</v>
      </c>
      <c r="F7084" t="s">
        <v>48</v>
      </c>
      <c r="G7084" s="46" t="s">
        <v>49</v>
      </c>
      <c r="H7084">
        <v>0.000141253754</v>
      </c>
      <c r="I7084" t="s">
        <v>37</v>
      </c>
      <c r="L7084" t="s">
        <v>50</v>
      </c>
      <c r="M7084" t="s">
        <v>39</v>
      </c>
      <c r="N7084" s="40"/>
      <c r="O7084" s="40"/>
      <c r="P7084" s="40"/>
      <c r="Q7084" s="40"/>
      <c r="R7084" s="39"/>
      <c r="S7084" s="39"/>
      <c r="T7084" s="39"/>
      <c r="U7084" s="40"/>
      <c r="V7084" s="39"/>
      <c r="W7084" s="69"/>
      <c r="Y7084" t="s">
        <v>294</v>
      </c>
      <c r="AA7084">
        <v>7674</v>
      </c>
      <c r="AB7084" s="46" t="b">
        <v>0</v>
      </c>
      <c r="AD7084" s="8"/>
    </row>
    <row r="7085" ht="14.25" customHeight="1">
      <c r="A7085" s="38">
        <v>1287</v>
      </c>
      <c r="B7085" s="46" t="s">
        <v>53</v>
      </c>
      <c r="C7085" s="46" t="s">
        <v>45</v>
      </c>
      <c r="D7085" s="46" t="s">
        <v>721</v>
      </c>
      <c r="E7085" s="46" t="s">
        <v>7326</v>
      </c>
      <c r="F7085" t="s">
        <v>48</v>
      </c>
      <c r="G7085" s="46" t="s">
        <v>49</v>
      </c>
      <c r="H7085">
        <v>0.000141253754</v>
      </c>
      <c r="I7085" t="s">
        <v>37</v>
      </c>
      <c r="L7085" t="s">
        <v>50</v>
      </c>
      <c r="M7085" t="s">
        <v>39</v>
      </c>
      <c r="N7085" s="40"/>
      <c r="O7085" s="40"/>
      <c r="P7085" s="40"/>
      <c r="Q7085" s="40"/>
      <c r="R7085" s="39"/>
      <c r="S7085" s="39"/>
      <c r="T7085" s="39"/>
      <c r="U7085" s="40"/>
      <c r="V7085" s="39"/>
      <c r="W7085" s="69"/>
      <c r="Y7085" t="s">
        <v>294</v>
      </c>
      <c r="AA7085">
        <v>7674</v>
      </c>
      <c r="AB7085" s="46" t="b">
        <v>0</v>
      </c>
      <c r="AD7085" s="8"/>
    </row>
    <row r="7086" ht="14.25" customHeight="1">
      <c r="A7086" s="38">
        <v>1287</v>
      </c>
      <c r="B7086" s="46" t="s">
        <v>53</v>
      </c>
      <c r="C7086" s="46" t="s">
        <v>45</v>
      </c>
      <c r="D7086" s="46" t="s">
        <v>7327</v>
      </c>
      <c r="E7086" s="46" t="s">
        <v>7328</v>
      </c>
      <c r="F7086" t="s">
        <v>48</v>
      </c>
      <c r="G7086" s="46" t="s">
        <v>49</v>
      </c>
      <c r="H7086">
        <v>0.000537031796</v>
      </c>
      <c r="I7086" t="s">
        <v>37</v>
      </c>
      <c r="L7086" t="s">
        <v>50</v>
      </c>
      <c r="M7086" t="s">
        <v>39</v>
      </c>
      <c r="N7086" s="40"/>
      <c r="O7086" s="40"/>
      <c r="P7086" s="40"/>
      <c r="Q7086" s="40"/>
      <c r="R7086" s="39"/>
      <c r="S7086" s="39"/>
      <c r="T7086" s="39"/>
      <c r="U7086" s="40"/>
      <c r="V7086" s="39"/>
      <c r="W7086" s="69"/>
      <c r="Y7086" t="s">
        <v>294</v>
      </c>
      <c r="AA7086">
        <v>11086</v>
      </c>
      <c r="AB7086" s="46" t="b">
        <v>0</v>
      </c>
      <c r="AD7086" s="8"/>
    </row>
    <row r="7087" ht="14.25" customHeight="1">
      <c r="A7087" s="38">
        <v>1287</v>
      </c>
      <c r="B7087" s="46" t="s">
        <v>174</v>
      </c>
      <c r="C7087" s="46" t="s">
        <v>45</v>
      </c>
      <c r="D7087" s="46" t="s">
        <v>7327</v>
      </c>
      <c r="E7087" s="46" t="s">
        <v>7328</v>
      </c>
      <c r="F7087" t="s">
        <v>48</v>
      </c>
      <c r="G7087" s="46" t="s">
        <v>49</v>
      </c>
      <c r="H7087">
        <v>0.000537031796</v>
      </c>
      <c r="I7087" t="s">
        <v>37</v>
      </c>
      <c r="L7087" t="s">
        <v>50</v>
      </c>
      <c r="M7087" t="s">
        <v>39</v>
      </c>
      <c r="N7087" s="40"/>
      <c r="O7087" s="40"/>
      <c r="P7087" s="40"/>
      <c r="Q7087" s="40"/>
      <c r="R7087" s="39"/>
      <c r="S7087" s="39"/>
      <c r="T7087" s="39"/>
      <c r="U7087" s="40"/>
      <c r="V7087" s="39"/>
      <c r="W7087" s="69"/>
      <c r="Y7087" t="s">
        <v>294</v>
      </c>
      <c r="AA7087">
        <v>11086</v>
      </c>
      <c r="AB7087" s="46" t="b">
        <v>0</v>
      </c>
      <c r="AD7087" s="8"/>
    </row>
    <row r="7088" ht="14.25" customHeight="1">
      <c r="A7088" s="38">
        <v>1287</v>
      </c>
      <c r="B7088" s="46" t="s">
        <v>174</v>
      </c>
      <c r="C7088" s="46" t="s">
        <v>45</v>
      </c>
      <c r="D7088" s="46" t="s">
        <v>7329</v>
      </c>
      <c r="E7088" s="46" t="s">
        <v>7330</v>
      </c>
      <c r="F7088" t="s">
        <v>48</v>
      </c>
      <c r="G7088" s="46" t="s">
        <v>49</v>
      </c>
      <c r="H7088">
        <v>0.000501187234</v>
      </c>
      <c r="I7088" t="s">
        <v>37</v>
      </c>
      <c r="L7088" t="s">
        <v>50</v>
      </c>
      <c r="M7088" t="s">
        <v>39</v>
      </c>
      <c r="N7088" s="40"/>
      <c r="O7088" s="40"/>
      <c r="P7088" s="40"/>
      <c r="Q7088" s="40"/>
      <c r="R7088" s="39"/>
      <c r="S7088" s="39"/>
      <c r="T7088" s="39"/>
      <c r="U7088" s="40"/>
      <c r="V7088" s="39"/>
      <c r="W7088" s="69"/>
      <c r="Y7088" t="s">
        <v>294</v>
      </c>
      <c r="AA7088">
        <v>7024</v>
      </c>
      <c r="AB7088" s="46" t="b">
        <v>0</v>
      </c>
      <c r="AD7088" s="8"/>
    </row>
    <row r="7089" ht="14.25" customHeight="1">
      <c r="A7089" s="38">
        <v>1287</v>
      </c>
      <c r="B7089" s="46" t="s">
        <v>53</v>
      </c>
      <c r="C7089" s="46" t="s">
        <v>45</v>
      </c>
      <c r="D7089" s="46" t="s">
        <v>7329</v>
      </c>
      <c r="E7089" s="46" t="s">
        <v>7330</v>
      </c>
      <c r="F7089" t="s">
        <v>48</v>
      </c>
      <c r="G7089" s="46" t="s">
        <v>49</v>
      </c>
      <c r="H7089">
        <v>0.000501187234</v>
      </c>
      <c r="I7089" t="s">
        <v>37</v>
      </c>
      <c r="L7089" t="s">
        <v>50</v>
      </c>
      <c r="M7089" t="s">
        <v>39</v>
      </c>
      <c r="N7089" s="40"/>
      <c r="O7089" s="40"/>
      <c r="P7089" s="40"/>
      <c r="Q7089" s="40"/>
      <c r="R7089" s="39"/>
      <c r="S7089" s="39"/>
      <c r="T7089" s="39"/>
      <c r="U7089" s="40"/>
      <c r="V7089" s="39"/>
      <c r="W7089" s="69"/>
      <c r="Y7089" t="s">
        <v>294</v>
      </c>
      <c r="AA7089">
        <v>7024</v>
      </c>
      <c r="AB7089" s="46" t="b">
        <v>0</v>
      </c>
      <c r="AD7089" s="8"/>
    </row>
    <row r="7090" ht="14.25" customHeight="1">
      <c r="A7090" s="38">
        <v>1287</v>
      </c>
      <c r="B7090" s="46" t="s">
        <v>53</v>
      </c>
      <c r="C7090" s="46" t="s">
        <v>45</v>
      </c>
      <c r="D7090" s="46" t="s">
        <v>7331</v>
      </c>
      <c r="E7090" s="46" t="s">
        <v>7332</v>
      </c>
      <c r="F7090" t="s">
        <v>48</v>
      </c>
      <c r="G7090" s="46" t="s">
        <v>49</v>
      </c>
      <c r="H7090">
        <v>0.000446683592</v>
      </c>
      <c r="I7090" t="s">
        <v>37</v>
      </c>
      <c r="L7090" t="s">
        <v>50</v>
      </c>
      <c r="M7090" t="s">
        <v>39</v>
      </c>
      <c r="N7090" s="40"/>
      <c r="O7090" s="40"/>
      <c r="P7090" s="40"/>
      <c r="Q7090" s="40"/>
      <c r="R7090" s="39"/>
      <c r="S7090" s="39"/>
      <c r="T7090" s="39"/>
      <c r="U7090" s="40"/>
      <c r="V7090" s="39"/>
      <c r="W7090" s="69"/>
      <c r="Y7090" t="s">
        <v>40</v>
      </c>
      <c r="AA7090">
        <v>83352</v>
      </c>
      <c r="AB7090" s="46" t="b">
        <v>0</v>
      </c>
      <c r="AD7090" s="8"/>
    </row>
    <row r="7091" ht="14.25" customHeight="1">
      <c r="A7091" s="38">
        <v>966</v>
      </c>
      <c r="B7091" s="46" t="s">
        <v>1353</v>
      </c>
      <c r="C7091" s="46" t="s">
        <v>1219</v>
      </c>
      <c r="D7091" s="11" t="s">
        <v>7333</v>
      </c>
      <c r="E7091" s="46" t="s">
        <v>7334</v>
      </c>
      <c r="F7091" s="41" t="s">
        <v>434</v>
      </c>
      <c r="G7091" s="5" t="s">
        <v>593</v>
      </c>
      <c r="H7091" s="65">
        <v>2.38</v>
      </c>
      <c r="I7091" t="s">
        <v>1356</v>
      </c>
      <c r="K7091" s="46" t="s">
        <v>43</v>
      </c>
      <c r="L7091" s="46" t="s">
        <v>1358</v>
      </c>
      <c r="M7091" t="s">
        <v>39</v>
      </c>
      <c r="N7091" s="40">
        <f>U7091*V7091</f>
        <v>20.9440538478444</v>
      </c>
      <c r="O7091" s="56">
        <v>32.042</v>
      </c>
      <c r="P7091" s="56">
        <v>0.791</v>
      </c>
      <c r="Q7091" s="56">
        <v>1.209</v>
      </c>
      <c r="R7091" s="39">
        <f>O7091/P7091</f>
        <v>40.5082174462705</v>
      </c>
      <c r="S7091" s="39">
        <f>N7091/Q7091</f>
        <v>17.3234523141806</v>
      </c>
      <c r="T7091" s="39">
        <f>R7091+S7091</f>
        <v>57.8316697604512</v>
      </c>
      <c r="U7091" s="40">
        <v>152.1473</v>
      </c>
      <c r="V7091" s="39">
        <v>0.137656428</v>
      </c>
      <c r="W7091" s="69">
        <f>round(((1000*V7091)/T7091),3)</f>
        <v>2.38</v>
      </c>
      <c r="Y7091" t="s">
        <v>40</v>
      </c>
      <c r="AA7091">
        <v>7176</v>
      </c>
      <c r="AB7091" t="b">
        <v>1</v>
      </c>
      <c r="AD7091" s="8"/>
    </row>
    <row r="7092" ht="14.25" customHeight="1">
      <c r="A7092" s="38">
        <v>997</v>
      </c>
      <c r="B7092" s="44" t="s">
        <v>638</v>
      </c>
      <c r="C7092" s="46" t="s">
        <v>639</v>
      </c>
      <c r="D7092" s="11" t="s">
        <v>7333</v>
      </c>
      <c r="E7092" s="46" t="s">
        <v>7334</v>
      </c>
      <c r="F7092" s="5" t="s">
        <v>35</v>
      </c>
      <c r="G7092" s="5" t="s">
        <v>36</v>
      </c>
      <c r="H7092" s="65">
        <v>0.831763771</v>
      </c>
      <c r="I7092" t="s">
        <v>37</v>
      </c>
      <c r="K7092" s="47"/>
      <c r="L7092" s="47" t="str">
        <f>((I7092&amp;A7092)&amp;"-")&amp;B7092</f>
        <v>REF997-Kia Sepassi and Samuel H. Yalkowsky. Solubility Prediction in Octanol: A Technical Note. AAPS PharmSciTech 2006; 7 (1) Article 26</v>
      </c>
      <c r="M7092" t="s">
        <v>39</v>
      </c>
      <c r="N7092" s="71"/>
      <c r="O7092" s="71"/>
      <c r="P7092" s="71"/>
      <c r="Q7092" s="71"/>
      <c r="R7092" s="29"/>
      <c r="S7092" s="29"/>
      <c r="T7092" s="29"/>
      <c r="U7092" s="71"/>
      <c r="V7092" s="29"/>
      <c r="W7092" s="60"/>
      <c r="Y7092" t="s">
        <v>40</v>
      </c>
      <c r="AA7092">
        <v>7176</v>
      </c>
      <c r="AB7092" t="b">
        <f>if((W7092=""),false,true)</f>
        <v>0</v>
      </c>
      <c r="AD7092" s="37"/>
    </row>
    <row r="7093" ht="14.25" customHeight="1">
      <c r="A7093" s="38">
        <v>1049</v>
      </c>
      <c r="B7093" s="46" t="s">
        <v>922</v>
      </c>
      <c r="C7093" s="46" t="s">
        <v>923</v>
      </c>
      <c r="D7093" s="11" t="s">
        <v>7333</v>
      </c>
      <c r="E7093" s="46" t="s">
        <v>7334</v>
      </c>
      <c r="F7093" s="7" t="s">
        <v>924</v>
      </c>
      <c r="G7093" s="7" t="s">
        <v>925</v>
      </c>
      <c r="H7093">
        <v>0.14354894333537</v>
      </c>
      <c r="I7093" t="s">
        <v>37</v>
      </c>
      <c r="K7093" s="47" t="s">
        <v>43</v>
      </c>
      <c r="L7093" s="47" t="s">
        <v>926</v>
      </c>
      <c r="M7093" t="s">
        <v>39</v>
      </c>
      <c r="N7093" s="71"/>
      <c r="O7093" s="71"/>
      <c r="P7093" s="71"/>
      <c r="Q7093" s="71"/>
      <c r="R7093" s="29"/>
      <c r="S7093" s="29"/>
      <c r="T7093" s="29"/>
      <c r="U7093" s="71"/>
      <c r="V7093" s="29"/>
      <c r="W7093" s="60"/>
      <c r="Y7093" t="s">
        <v>40</v>
      </c>
      <c r="AA7093" s="21">
        <v>7176</v>
      </c>
      <c r="AB7093" t="b">
        <f>if((W7093=""),false,true)</f>
        <v>0</v>
      </c>
      <c r="AD7093" s="37"/>
    </row>
    <row r="7094" ht="14.25" customHeight="1">
      <c r="A7094" s="38">
        <v>1049</v>
      </c>
      <c r="B7094" s="46" t="s">
        <v>922</v>
      </c>
      <c r="C7094" s="46" t="s">
        <v>923</v>
      </c>
      <c r="D7094" s="11" t="s">
        <v>7333</v>
      </c>
      <c r="E7094" s="46" t="s">
        <v>7334</v>
      </c>
      <c r="F7094" s="7" t="s">
        <v>927</v>
      </c>
      <c r="G7094" s="7" t="s">
        <v>928</v>
      </c>
      <c r="H7094">
        <v>0.080352612218562</v>
      </c>
      <c r="I7094" t="s">
        <v>37</v>
      </c>
      <c r="K7094" s="47" t="s">
        <v>43</v>
      </c>
      <c r="L7094" s="47" t="s">
        <v>926</v>
      </c>
      <c r="M7094" t="s">
        <v>39</v>
      </c>
      <c r="N7094" s="71"/>
      <c r="O7094" s="71"/>
      <c r="P7094" s="71"/>
      <c r="Q7094" s="71"/>
      <c r="R7094" s="29"/>
      <c r="S7094" s="29"/>
      <c r="T7094" s="29"/>
      <c r="U7094" s="71"/>
      <c r="V7094" s="29"/>
      <c r="W7094" s="60"/>
      <c r="Y7094" t="s">
        <v>40</v>
      </c>
      <c r="AA7094">
        <v>7176</v>
      </c>
      <c r="AB7094" t="b">
        <f>if((W7094=""),false,true)</f>
        <v>0</v>
      </c>
      <c r="AD7094" s="37"/>
    </row>
    <row r="7095" ht="14.25" customHeight="1">
      <c r="A7095" s="38">
        <v>1049</v>
      </c>
      <c r="B7095" s="46" t="s">
        <v>922</v>
      </c>
      <c r="C7095" s="46" t="s">
        <v>923</v>
      </c>
      <c r="D7095" s="11" t="s">
        <v>7333</v>
      </c>
      <c r="E7095" s="46" t="s">
        <v>7334</v>
      </c>
      <c r="F7095" s="7" t="s">
        <v>929</v>
      </c>
      <c r="G7095" s="7" t="s">
        <v>928</v>
      </c>
      <c r="H7095">
        <v>0.44463126746911</v>
      </c>
      <c r="I7095" t="s">
        <v>37</v>
      </c>
      <c r="K7095" s="47" t="s">
        <v>43</v>
      </c>
      <c r="L7095" s="47" t="s">
        <v>926</v>
      </c>
      <c r="M7095" t="s">
        <v>39</v>
      </c>
      <c r="N7095" s="71"/>
      <c r="O7095" s="71"/>
      <c r="P7095" s="71"/>
      <c r="Q7095" s="71"/>
      <c r="R7095" s="29"/>
      <c r="S7095" s="29"/>
      <c r="T7095" s="29"/>
      <c r="U7095" s="71"/>
      <c r="V7095" s="29"/>
      <c r="W7095" s="60"/>
      <c r="Y7095" t="s">
        <v>40</v>
      </c>
      <c r="AA7095">
        <v>7176</v>
      </c>
      <c r="AB7095" t="b">
        <f>if((W7095=""),false,true)</f>
        <v>0</v>
      </c>
      <c r="AD7095" s="37"/>
    </row>
    <row r="7096" ht="14.25" customHeight="1">
      <c r="A7096" s="38">
        <v>1049</v>
      </c>
      <c r="B7096" s="46" t="s">
        <v>922</v>
      </c>
      <c r="C7096" s="46" t="s">
        <v>923</v>
      </c>
      <c r="D7096" s="11" t="s">
        <v>7333</v>
      </c>
      <c r="E7096" s="46" t="s">
        <v>7334</v>
      </c>
      <c r="F7096" s="7" t="s">
        <v>930</v>
      </c>
      <c r="G7096" s="7" t="s">
        <v>928</v>
      </c>
      <c r="H7096">
        <v>0.63679552090792</v>
      </c>
      <c r="I7096" t="s">
        <v>37</v>
      </c>
      <c r="K7096" s="47" t="s">
        <v>43</v>
      </c>
      <c r="L7096" s="47" t="s">
        <v>926</v>
      </c>
      <c r="M7096" t="s">
        <v>39</v>
      </c>
      <c r="N7096" s="71"/>
      <c r="O7096" s="71"/>
      <c r="P7096" s="71"/>
      <c r="Q7096" s="71"/>
      <c r="R7096" s="29"/>
      <c r="S7096" s="29"/>
      <c r="T7096" s="29"/>
      <c r="U7096" s="71"/>
      <c r="V7096" s="29"/>
      <c r="W7096" s="60"/>
      <c r="Y7096" t="s">
        <v>40</v>
      </c>
      <c r="AA7096">
        <v>7176</v>
      </c>
      <c r="AB7096" t="b">
        <f>if((W7096=""),false,true)</f>
        <v>0</v>
      </c>
      <c r="AD7096" s="37"/>
    </row>
    <row r="7097" ht="14.25" customHeight="1">
      <c r="A7097" s="38">
        <v>1049</v>
      </c>
      <c r="B7097" s="46" t="s">
        <v>922</v>
      </c>
      <c r="C7097" s="46" t="s">
        <v>923</v>
      </c>
      <c r="D7097" s="11" t="s">
        <v>7333</v>
      </c>
      <c r="E7097" s="46" t="s">
        <v>7334</v>
      </c>
      <c r="F7097" s="11" t="s">
        <v>48</v>
      </c>
      <c r="G7097" s="11" t="s">
        <v>49</v>
      </c>
      <c r="H7097">
        <v>0.008770008211436</v>
      </c>
      <c r="I7097" t="s">
        <v>37</v>
      </c>
      <c r="K7097" s="47" t="s">
        <v>43</v>
      </c>
      <c r="L7097" s="47" t="s">
        <v>926</v>
      </c>
      <c r="M7097" t="s">
        <v>39</v>
      </c>
      <c r="N7097" s="71"/>
      <c r="O7097" s="71"/>
      <c r="P7097" s="71"/>
      <c r="Q7097" s="71"/>
      <c r="R7097" s="29"/>
      <c r="S7097" s="29"/>
      <c r="T7097" s="29"/>
      <c r="U7097" s="71"/>
      <c r="V7097" s="29"/>
      <c r="W7097" s="60"/>
      <c r="Y7097" t="s">
        <v>40</v>
      </c>
      <c r="AA7097">
        <v>7176</v>
      </c>
      <c r="AB7097" t="b">
        <f>if((W7097=""),false,true)</f>
        <v>0</v>
      </c>
      <c r="AD7097" s="37"/>
    </row>
    <row r="7098" ht="14.25" customHeight="1">
      <c r="A7098" s="38">
        <v>1050</v>
      </c>
      <c r="B7098" s="46" t="s">
        <v>3611</v>
      </c>
      <c r="C7098" s="46" t="s">
        <v>1115</v>
      </c>
      <c r="D7098" s="11" t="s">
        <v>7333</v>
      </c>
      <c r="E7098" s="46" t="s">
        <v>7334</v>
      </c>
      <c r="F7098" s="7" t="s">
        <v>485</v>
      </c>
      <c r="G7098" s="7" t="s">
        <v>665</v>
      </c>
      <c r="H7098">
        <v>1.5297590565382</v>
      </c>
      <c r="I7098" t="s">
        <v>37</v>
      </c>
      <c r="K7098" s="47"/>
      <c r="L7098" s="47" t="s">
        <v>3614</v>
      </c>
      <c r="M7098" t="s">
        <v>39</v>
      </c>
      <c r="N7098" s="71"/>
      <c r="O7098" s="71"/>
      <c r="P7098" s="71"/>
      <c r="Q7098" s="71"/>
      <c r="R7098" s="29"/>
      <c r="S7098" s="29"/>
      <c r="T7098" s="29"/>
      <c r="U7098" s="71"/>
      <c r="V7098" s="29"/>
      <c r="W7098" s="60"/>
      <c r="Y7098" t="s">
        <v>40</v>
      </c>
      <c r="AA7098">
        <v>7176</v>
      </c>
      <c r="AB7098" t="b">
        <f>if((W7098=""),false,true)</f>
        <v>0</v>
      </c>
      <c r="AD7098" s="37"/>
    </row>
    <row r="7099" ht="14.25" customHeight="1">
      <c r="A7099" s="38">
        <v>1050</v>
      </c>
      <c r="B7099" s="46" t="s">
        <v>3611</v>
      </c>
      <c r="C7099" s="46" t="s">
        <v>1115</v>
      </c>
      <c r="D7099" s="11" t="s">
        <v>7333</v>
      </c>
      <c r="E7099" s="46" t="s">
        <v>7334</v>
      </c>
      <c r="F7099" s="7" t="s">
        <v>594</v>
      </c>
      <c r="G7099" s="7" t="s">
        <v>595</v>
      </c>
      <c r="H7099">
        <v>1.0661588584095</v>
      </c>
      <c r="I7099" t="s">
        <v>37</v>
      </c>
      <c r="K7099" s="47"/>
      <c r="L7099" s="47" t="s">
        <v>3614</v>
      </c>
      <c r="M7099" t="s">
        <v>39</v>
      </c>
      <c r="N7099" s="71"/>
      <c r="O7099" s="71"/>
      <c r="P7099" s="71"/>
      <c r="Q7099" s="71"/>
      <c r="R7099" s="29"/>
      <c r="S7099" s="29"/>
      <c r="T7099" s="29"/>
      <c r="U7099" s="71"/>
      <c r="V7099" s="29"/>
      <c r="W7099" s="60"/>
      <c r="Y7099" t="s">
        <v>40</v>
      </c>
      <c r="AA7099">
        <v>7176</v>
      </c>
      <c r="AB7099" t="b">
        <f>if((W7099=""),false,true)</f>
        <v>0</v>
      </c>
      <c r="AD7099" s="37"/>
    </row>
    <row r="7100" ht="14.25" customHeight="1">
      <c r="A7100" s="38">
        <v>1050</v>
      </c>
      <c r="B7100" s="46" t="s">
        <v>3611</v>
      </c>
      <c r="C7100" s="46" t="s">
        <v>1115</v>
      </c>
      <c r="D7100" s="11" t="s">
        <v>7333</v>
      </c>
      <c r="E7100" s="46" t="s">
        <v>7334</v>
      </c>
      <c r="F7100" s="7" t="s">
        <v>598</v>
      </c>
      <c r="G7100" s="7" t="s">
        <v>599</v>
      </c>
      <c r="H7100">
        <v>1.1808829320713</v>
      </c>
      <c r="I7100" t="s">
        <v>37</v>
      </c>
      <c r="K7100" s="47"/>
      <c r="L7100" s="47" t="s">
        <v>3614</v>
      </c>
      <c r="M7100" t="s">
        <v>39</v>
      </c>
      <c r="N7100" s="71"/>
      <c r="O7100" s="71"/>
      <c r="P7100" s="71"/>
      <c r="Q7100" s="71"/>
      <c r="R7100" s="29"/>
      <c r="S7100" s="29"/>
      <c r="T7100" s="29"/>
      <c r="U7100" s="71"/>
      <c r="V7100" s="29"/>
      <c r="W7100" s="60"/>
      <c r="Y7100" t="s">
        <v>40</v>
      </c>
      <c r="AA7100">
        <v>7176</v>
      </c>
      <c r="AB7100" t="b">
        <f>if((W7100=""),false,true)</f>
        <v>0</v>
      </c>
      <c r="AD7100" s="37"/>
    </row>
    <row r="7101" ht="14.25" customHeight="1">
      <c r="A7101" s="38">
        <v>1050</v>
      </c>
      <c r="B7101" s="46" t="s">
        <v>3611</v>
      </c>
      <c r="C7101" s="46" t="s">
        <v>1115</v>
      </c>
      <c r="D7101" s="11" t="s">
        <v>7333</v>
      </c>
      <c r="E7101" s="46" t="s">
        <v>7334</v>
      </c>
      <c r="F7101" s="7" t="s">
        <v>35</v>
      </c>
      <c r="G7101" s="7" t="s">
        <v>36</v>
      </c>
      <c r="H7101">
        <v>0.89982006117507</v>
      </c>
      <c r="I7101" t="s">
        <v>37</v>
      </c>
      <c r="K7101" s="47"/>
      <c r="L7101" s="47" t="s">
        <v>3614</v>
      </c>
      <c r="M7101" t="s">
        <v>39</v>
      </c>
      <c r="N7101" s="71"/>
      <c r="O7101" s="71"/>
      <c r="P7101" s="71"/>
      <c r="Q7101" s="71"/>
      <c r="R7101" s="29"/>
      <c r="S7101" s="29"/>
      <c r="T7101" s="29"/>
      <c r="U7101" s="71"/>
      <c r="V7101" s="29"/>
      <c r="W7101" s="60"/>
      <c r="Y7101" t="s">
        <v>40</v>
      </c>
      <c r="AA7101">
        <v>7176</v>
      </c>
      <c r="AB7101" t="b">
        <f>if((W7101=""),false,true)</f>
        <v>0</v>
      </c>
      <c r="AD7101" s="37"/>
    </row>
    <row r="7102" ht="14.25" customHeight="1">
      <c r="A7102" s="38">
        <v>1050</v>
      </c>
      <c r="B7102" s="46" t="s">
        <v>3611</v>
      </c>
      <c r="C7102" s="46" t="s">
        <v>1115</v>
      </c>
      <c r="D7102" s="11" t="s">
        <v>7333</v>
      </c>
      <c r="E7102" s="46" t="s">
        <v>7334</v>
      </c>
      <c r="F7102" s="7" t="s">
        <v>669</v>
      </c>
      <c r="G7102" s="7" t="s">
        <v>670</v>
      </c>
      <c r="H7102">
        <v>1.3752368693068</v>
      </c>
      <c r="I7102" t="s">
        <v>37</v>
      </c>
      <c r="K7102" s="47"/>
      <c r="L7102" s="47" t="s">
        <v>3614</v>
      </c>
      <c r="M7102" t="s">
        <v>39</v>
      </c>
      <c r="N7102" s="71"/>
      <c r="O7102" s="71"/>
      <c r="P7102" s="71"/>
      <c r="Q7102" s="71"/>
      <c r="R7102" s="29"/>
      <c r="S7102" s="29"/>
      <c r="T7102" s="29"/>
      <c r="U7102" s="71"/>
      <c r="V7102" s="29"/>
      <c r="W7102" s="60"/>
      <c r="Y7102" t="s">
        <v>40</v>
      </c>
      <c r="AA7102">
        <v>7176</v>
      </c>
      <c r="AB7102" t="b">
        <f>if((W7102=""),false,true)</f>
        <v>0</v>
      </c>
      <c r="AD7102" s="37"/>
    </row>
    <row r="7103" ht="14.25" customHeight="1">
      <c r="A7103" s="38">
        <v>1050</v>
      </c>
      <c r="B7103" s="46" t="s">
        <v>3611</v>
      </c>
      <c r="C7103" s="46" t="s">
        <v>1115</v>
      </c>
      <c r="D7103" s="11" t="s">
        <v>7333</v>
      </c>
      <c r="E7103" s="46" t="s">
        <v>7334</v>
      </c>
      <c r="F7103" s="7" t="s">
        <v>580</v>
      </c>
      <c r="G7103" s="7" t="s">
        <v>581</v>
      </c>
      <c r="H7103">
        <v>1.7905530079013</v>
      </c>
      <c r="I7103" t="s">
        <v>37</v>
      </c>
      <c r="K7103" s="47"/>
      <c r="L7103" s="47" t="s">
        <v>3614</v>
      </c>
      <c r="M7103" t="s">
        <v>39</v>
      </c>
      <c r="N7103" s="71"/>
      <c r="O7103" s="71"/>
      <c r="P7103" s="71"/>
      <c r="Q7103" s="71"/>
      <c r="R7103" s="29"/>
      <c r="S7103" s="29"/>
      <c r="T7103" s="29"/>
      <c r="U7103" s="71"/>
      <c r="V7103" s="29"/>
      <c r="W7103" s="60"/>
      <c r="Y7103" t="s">
        <v>40</v>
      </c>
      <c r="AA7103">
        <v>7176</v>
      </c>
      <c r="AB7103" t="b">
        <f>if((W7103=""),false,true)</f>
        <v>0</v>
      </c>
      <c r="AD7103" s="37"/>
    </row>
    <row r="7104" ht="14.25" customHeight="1">
      <c r="A7104" s="38">
        <v>1050</v>
      </c>
      <c r="B7104" s="46" t="s">
        <v>3611</v>
      </c>
      <c r="C7104" s="46" t="s">
        <v>1115</v>
      </c>
      <c r="D7104" s="11" t="s">
        <v>7333</v>
      </c>
      <c r="E7104" s="46" t="s">
        <v>7334</v>
      </c>
      <c r="F7104" s="7" t="s">
        <v>7335</v>
      </c>
      <c r="G7104" s="7" t="s">
        <v>7336</v>
      </c>
      <c r="H7104">
        <v>0.99369029818987</v>
      </c>
      <c r="I7104" t="s">
        <v>37</v>
      </c>
      <c r="K7104" s="47"/>
      <c r="L7104" s="47" t="s">
        <v>3614</v>
      </c>
      <c r="M7104" t="s">
        <v>39</v>
      </c>
      <c r="N7104" s="71"/>
      <c r="O7104" s="71"/>
      <c r="P7104" s="71"/>
      <c r="Q7104" s="71"/>
      <c r="R7104" s="29"/>
      <c r="S7104" s="29"/>
      <c r="T7104" s="29"/>
      <c r="U7104" s="71"/>
      <c r="V7104" s="29"/>
      <c r="W7104" s="60"/>
      <c r="Y7104" t="s">
        <v>40</v>
      </c>
      <c r="AA7104">
        <v>7176</v>
      </c>
      <c r="AB7104" t="b">
        <f>if((W7104=""),false,true)</f>
        <v>0</v>
      </c>
      <c r="AD7104" s="37"/>
    </row>
    <row r="7105" ht="14.25" customHeight="1">
      <c r="A7105" s="38">
        <v>1050</v>
      </c>
      <c r="B7105" s="46" t="s">
        <v>3611</v>
      </c>
      <c r="C7105" s="46" t="s">
        <v>1115</v>
      </c>
      <c r="D7105" s="11" t="s">
        <v>7333</v>
      </c>
      <c r="E7105" s="46" t="s">
        <v>7334</v>
      </c>
      <c r="F7105" s="7" t="s">
        <v>588</v>
      </c>
      <c r="G7105" s="7" t="s">
        <v>989</v>
      </c>
      <c r="H7105">
        <v>1.0175801980116</v>
      </c>
      <c r="I7105" t="s">
        <v>37</v>
      </c>
      <c r="K7105" s="47"/>
      <c r="L7105" s="47" t="s">
        <v>3614</v>
      </c>
      <c r="M7105" t="s">
        <v>39</v>
      </c>
      <c r="N7105" s="71"/>
      <c r="O7105" s="71"/>
      <c r="P7105" s="71"/>
      <c r="Q7105" s="71"/>
      <c r="R7105" s="29"/>
      <c r="S7105" s="29"/>
      <c r="T7105" s="29"/>
      <c r="U7105" s="71"/>
      <c r="V7105" s="29"/>
      <c r="W7105" s="60"/>
      <c r="Y7105" t="s">
        <v>40</v>
      </c>
      <c r="AA7105">
        <v>7176</v>
      </c>
      <c r="AB7105" t="b">
        <f>if((W7105=""),false,true)</f>
        <v>0</v>
      </c>
      <c r="AD7105" s="37"/>
    </row>
    <row r="7106" ht="14.25" customHeight="1">
      <c r="A7106" s="38">
        <v>1050</v>
      </c>
      <c r="B7106" s="46" t="s">
        <v>3611</v>
      </c>
      <c r="C7106" s="46" t="s">
        <v>1115</v>
      </c>
      <c r="D7106" s="11" t="s">
        <v>7333</v>
      </c>
      <c r="E7106" s="46" t="s">
        <v>7334</v>
      </c>
      <c r="F7106" s="7" t="s">
        <v>701</v>
      </c>
      <c r="G7106" s="7" t="s">
        <v>1834</v>
      </c>
      <c r="H7106">
        <v>0.000625570975295</v>
      </c>
      <c r="I7106" t="s">
        <v>37</v>
      </c>
      <c r="K7106" s="47"/>
      <c r="L7106" s="47" t="s">
        <v>3614</v>
      </c>
      <c r="M7106" t="s">
        <v>39</v>
      </c>
      <c r="N7106" s="71"/>
      <c r="O7106" s="71"/>
      <c r="P7106" s="71"/>
      <c r="Q7106" s="71"/>
      <c r="R7106" s="29"/>
      <c r="S7106" s="29"/>
      <c r="T7106" s="29"/>
      <c r="U7106" s="71"/>
      <c r="V7106" s="29"/>
      <c r="W7106" s="60"/>
      <c r="Y7106" t="s">
        <v>40</v>
      </c>
      <c r="AA7106">
        <v>7176</v>
      </c>
      <c r="AB7106" t="b">
        <f>if((W7106=""),false,true)</f>
        <v>0</v>
      </c>
      <c r="AD7106" s="37"/>
    </row>
    <row r="7107" ht="14.25" customHeight="1">
      <c r="A7107" s="38">
        <v>1050</v>
      </c>
      <c r="B7107" s="46" t="s">
        <v>3611</v>
      </c>
      <c r="C7107" s="46" t="s">
        <v>1115</v>
      </c>
      <c r="D7107" s="11" t="s">
        <v>7333</v>
      </c>
      <c r="E7107" s="46" t="s">
        <v>7334</v>
      </c>
      <c r="F7107" s="7" t="s">
        <v>703</v>
      </c>
      <c r="G7107" s="7" t="s">
        <v>704</v>
      </c>
      <c r="H7107">
        <v>0.16170193142702</v>
      </c>
      <c r="I7107" t="s">
        <v>37</v>
      </c>
      <c r="K7107" s="47"/>
      <c r="L7107" s="47" t="s">
        <v>3614</v>
      </c>
      <c r="M7107" t="s">
        <v>39</v>
      </c>
      <c r="N7107" s="71"/>
      <c r="O7107" s="71"/>
      <c r="P7107" s="71"/>
      <c r="Q7107" s="71"/>
      <c r="R7107" s="29"/>
      <c r="S7107" s="29"/>
      <c r="T7107" s="29"/>
      <c r="U7107" s="71"/>
      <c r="V7107" s="29"/>
      <c r="W7107" s="60"/>
      <c r="Y7107" t="s">
        <v>40</v>
      </c>
      <c r="AA7107">
        <v>7176</v>
      </c>
      <c r="AB7107" t="b">
        <f>if((W7107=""),false,true)</f>
        <v>0</v>
      </c>
      <c r="AD7107" s="37"/>
    </row>
    <row r="7108" ht="14.25" customHeight="1">
      <c r="A7108" s="38">
        <v>1050</v>
      </c>
      <c r="B7108" s="46" t="s">
        <v>3611</v>
      </c>
      <c r="C7108" s="46" t="s">
        <v>1115</v>
      </c>
      <c r="D7108" s="11" t="s">
        <v>7333</v>
      </c>
      <c r="E7108" s="46" t="s">
        <v>7334</v>
      </c>
      <c r="F7108" s="7" t="s">
        <v>705</v>
      </c>
      <c r="G7108" s="7" t="s">
        <v>706</v>
      </c>
      <c r="H7108">
        <v>0.8155701277238</v>
      </c>
      <c r="I7108" t="s">
        <v>37</v>
      </c>
      <c r="K7108" s="47"/>
      <c r="L7108" s="47" t="s">
        <v>3614</v>
      </c>
      <c r="M7108" t="s">
        <v>39</v>
      </c>
      <c r="N7108" s="71"/>
      <c r="O7108" s="71"/>
      <c r="P7108" s="71"/>
      <c r="Q7108" s="71"/>
      <c r="R7108" s="29"/>
      <c r="S7108" s="29"/>
      <c r="T7108" s="29"/>
      <c r="U7108" s="71"/>
      <c r="V7108" s="29"/>
      <c r="W7108" s="60"/>
      <c r="Y7108" t="s">
        <v>40</v>
      </c>
      <c r="AA7108">
        <v>7176</v>
      </c>
      <c r="AB7108" t="b">
        <f>if((W7108=""),false,true)</f>
        <v>0</v>
      </c>
      <c r="AD7108" s="37"/>
    </row>
    <row r="7109" ht="14.25" customHeight="1">
      <c r="A7109" s="38">
        <v>1050</v>
      </c>
      <c r="B7109" s="46" t="s">
        <v>3611</v>
      </c>
      <c r="C7109" s="46" t="s">
        <v>1115</v>
      </c>
      <c r="D7109" s="11" t="s">
        <v>7333</v>
      </c>
      <c r="E7109" s="46" t="s">
        <v>7334</v>
      </c>
      <c r="F7109" s="7" t="s">
        <v>7337</v>
      </c>
      <c r="G7109" s="7" t="s">
        <v>7338</v>
      </c>
      <c r="H7109">
        <v>4.1710296165946</v>
      </c>
      <c r="I7109" t="s">
        <v>37</v>
      </c>
      <c r="K7109" s="47"/>
      <c r="L7109" s="47" t="s">
        <v>3614</v>
      </c>
      <c r="M7109" t="s">
        <v>39</v>
      </c>
      <c r="N7109" s="71"/>
      <c r="O7109" s="71"/>
      <c r="P7109" s="71"/>
      <c r="Q7109" s="71"/>
      <c r="R7109" s="29"/>
      <c r="S7109" s="29"/>
      <c r="T7109" s="29"/>
      <c r="U7109" s="71"/>
      <c r="V7109" s="29"/>
      <c r="W7109" s="60"/>
      <c r="Y7109" t="s">
        <v>40</v>
      </c>
      <c r="AA7109">
        <v>7176</v>
      </c>
      <c r="AB7109" t="b">
        <f>if((W7109=""),false,true)</f>
        <v>0</v>
      </c>
      <c r="AD7109" s="37"/>
    </row>
    <row r="7110" ht="14.25" customHeight="1">
      <c r="A7110" s="38">
        <v>1050</v>
      </c>
      <c r="B7110" s="46" t="s">
        <v>3611</v>
      </c>
      <c r="C7110" s="46" t="s">
        <v>1115</v>
      </c>
      <c r="D7110" s="11" t="s">
        <v>7333</v>
      </c>
      <c r="E7110" s="46" t="s">
        <v>7334</v>
      </c>
      <c r="F7110" s="7" t="s">
        <v>7339</v>
      </c>
      <c r="G7110" s="7" t="s">
        <v>7340</v>
      </c>
      <c r="H7110">
        <v>4.0722818323259</v>
      </c>
      <c r="I7110" t="s">
        <v>37</v>
      </c>
      <c r="K7110" s="47"/>
      <c r="L7110" s="47" t="s">
        <v>3614</v>
      </c>
      <c r="M7110" t="s">
        <v>39</v>
      </c>
      <c r="N7110" s="71"/>
      <c r="O7110" s="71"/>
      <c r="P7110" s="71"/>
      <c r="Q7110" s="71"/>
      <c r="R7110" s="29"/>
      <c r="S7110" s="29"/>
      <c r="T7110" s="29"/>
      <c r="U7110" s="71"/>
      <c r="V7110" s="29"/>
      <c r="W7110" s="60"/>
      <c r="Y7110" t="s">
        <v>40</v>
      </c>
      <c r="AA7110">
        <v>7176</v>
      </c>
      <c r="AB7110" t="b">
        <f>if((W7110=""),false,true)</f>
        <v>0</v>
      </c>
      <c r="AD7110" s="37"/>
    </row>
    <row r="7111" ht="14.25" customHeight="1">
      <c r="A7111" s="38">
        <v>1050</v>
      </c>
      <c r="B7111" s="46" t="s">
        <v>3611</v>
      </c>
      <c r="C7111" s="46" t="s">
        <v>1115</v>
      </c>
      <c r="D7111" s="11" t="s">
        <v>7333</v>
      </c>
      <c r="E7111" s="46" t="s">
        <v>7334</v>
      </c>
      <c r="F7111" s="7" t="s">
        <v>3612</v>
      </c>
      <c r="G7111" s="7" t="s">
        <v>3613</v>
      </c>
      <c r="H7111">
        <v>4.7792314193856</v>
      </c>
      <c r="I7111" t="s">
        <v>37</v>
      </c>
      <c r="K7111" s="47"/>
      <c r="L7111" s="47" t="s">
        <v>3614</v>
      </c>
      <c r="M7111" t="s">
        <v>39</v>
      </c>
      <c r="N7111" s="71"/>
      <c r="O7111" s="71"/>
      <c r="P7111" s="71"/>
      <c r="Q7111" s="71"/>
      <c r="R7111" s="29"/>
      <c r="S7111" s="29"/>
      <c r="T7111" s="29"/>
      <c r="U7111" s="71"/>
      <c r="V7111" s="29"/>
      <c r="W7111" s="60"/>
      <c r="Y7111" t="s">
        <v>40</v>
      </c>
      <c r="AA7111">
        <v>7176</v>
      </c>
      <c r="AB7111" t="b">
        <f>if((W7111=""),false,true)</f>
        <v>0</v>
      </c>
      <c r="AD7111" s="37"/>
    </row>
    <row r="7112" ht="14.25" customHeight="1">
      <c r="A7112" s="38">
        <v>1050</v>
      </c>
      <c r="B7112" s="46" t="s">
        <v>3611</v>
      </c>
      <c r="C7112" s="46" t="s">
        <v>1115</v>
      </c>
      <c r="D7112" s="11" t="s">
        <v>7333</v>
      </c>
      <c r="E7112" s="46" t="s">
        <v>7334</v>
      </c>
      <c r="F7112" s="7" t="s">
        <v>6210</v>
      </c>
      <c r="G7112" s="7" t="s">
        <v>6211</v>
      </c>
      <c r="H7112">
        <v>0.23509418249721</v>
      </c>
      <c r="I7112" t="s">
        <v>37</v>
      </c>
      <c r="K7112" s="47"/>
      <c r="L7112" s="47" t="s">
        <v>3614</v>
      </c>
      <c r="M7112" t="s">
        <v>39</v>
      </c>
      <c r="N7112" s="71"/>
      <c r="O7112" s="71"/>
      <c r="P7112" s="71"/>
      <c r="Q7112" s="71"/>
      <c r="R7112" s="29"/>
      <c r="S7112" s="29"/>
      <c r="T7112" s="29"/>
      <c r="U7112" s="71"/>
      <c r="V7112" s="29"/>
      <c r="W7112" s="60"/>
      <c r="Y7112" t="s">
        <v>40</v>
      </c>
      <c r="AA7112">
        <v>7176</v>
      </c>
      <c r="AB7112" t="b">
        <f>if((W7112=""),false,true)</f>
        <v>0</v>
      </c>
      <c r="AD7112" s="37"/>
    </row>
    <row r="7113" ht="14.25" customHeight="1">
      <c r="A7113" s="38">
        <v>1050</v>
      </c>
      <c r="B7113" s="46" t="s">
        <v>3611</v>
      </c>
      <c r="C7113" s="46" t="s">
        <v>1115</v>
      </c>
      <c r="D7113" s="11" t="s">
        <v>7333</v>
      </c>
      <c r="E7113" s="46" t="s">
        <v>7334</v>
      </c>
      <c r="F7113" s="7" t="s">
        <v>1108</v>
      </c>
      <c r="G7113" s="7" t="s">
        <v>3372</v>
      </c>
      <c r="H7113">
        <v>4.4971032835709</v>
      </c>
      <c r="I7113" t="s">
        <v>37</v>
      </c>
      <c r="K7113" s="47"/>
      <c r="L7113" s="47" t="s">
        <v>3614</v>
      </c>
      <c r="M7113" t="s">
        <v>39</v>
      </c>
      <c r="N7113" s="71"/>
      <c r="O7113" s="71"/>
      <c r="P7113" s="71"/>
      <c r="Q7113" s="71"/>
      <c r="R7113" s="29"/>
      <c r="S7113" s="29"/>
      <c r="T7113" s="29"/>
      <c r="U7113" s="71"/>
      <c r="V7113" s="29"/>
      <c r="W7113" s="60"/>
      <c r="Y7113" t="s">
        <v>40</v>
      </c>
      <c r="AA7113">
        <v>7176</v>
      </c>
      <c r="AB7113" t="b">
        <f>if((W7113=""),false,true)</f>
        <v>0</v>
      </c>
      <c r="AD7113" s="37"/>
    </row>
    <row r="7114" ht="14.25" customHeight="1">
      <c r="A7114" s="38">
        <v>1050</v>
      </c>
      <c r="B7114" s="46" t="s">
        <v>3611</v>
      </c>
      <c r="C7114" s="46" t="s">
        <v>1115</v>
      </c>
      <c r="D7114" s="11" t="s">
        <v>7333</v>
      </c>
      <c r="E7114" s="46" t="s">
        <v>7334</v>
      </c>
      <c r="F7114" s="7" t="s">
        <v>1281</v>
      </c>
      <c r="G7114" s="7" t="s">
        <v>2411</v>
      </c>
      <c r="H7114">
        <v>5.675387745297</v>
      </c>
      <c r="I7114" t="s">
        <v>37</v>
      </c>
      <c r="K7114" s="47"/>
      <c r="L7114" s="47" t="s">
        <v>3614</v>
      </c>
      <c r="M7114" t="s">
        <v>39</v>
      </c>
      <c r="N7114" s="71"/>
      <c r="O7114" s="71"/>
      <c r="P7114" s="71"/>
      <c r="Q7114" s="71"/>
      <c r="R7114" s="29"/>
      <c r="S7114" s="29"/>
      <c r="T7114" s="29"/>
      <c r="U7114" s="71"/>
      <c r="V7114" s="29"/>
      <c r="W7114" s="60"/>
      <c r="Y7114" t="s">
        <v>40</v>
      </c>
      <c r="AA7114">
        <v>7176</v>
      </c>
      <c r="AB7114" t="b">
        <f>if((W7114=""),false,true)</f>
        <v>0</v>
      </c>
      <c r="AD7114" s="37"/>
    </row>
    <row r="7115" ht="14.25" customHeight="1">
      <c r="A7115" s="38">
        <v>1050</v>
      </c>
      <c r="B7115" s="46" t="s">
        <v>3611</v>
      </c>
      <c r="C7115" s="46" t="s">
        <v>1115</v>
      </c>
      <c r="D7115" s="11" t="s">
        <v>7333</v>
      </c>
      <c r="E7115" s="46" t="s">
        <v>7334</v>
      </c>
      <c r="F7115" s="7" t="s">
        <v>429</v>
      </c>
      <c r="G7115" s="7" t="s">
        <v>590</v>
      </c>
      <c r="H7115">
        <v>2.1669963147744</v>
      </c>
      <c r="I7115" t="s">
        <v>37</v>
      </c>
      <c r="K7115" s="47"/>
      <c r="L7115" s="47" t="s">
        <v>3614</v>
      </c>
      <c r="M7115" t="s">
        <v>39</v>
      </c>
      <c r="N7115" s="71"/>
      <c r="O7115" s="71"/>
      <c r="P7115" s="71"/>
      <c r="Q7115" s="71"/>
      <c r="R7115" s="29"/>
      <c r="S7115" s="29"/>
      <c r="T7115" s="29"/>
      <c r="U7115" s="71"/>
      <c r="V7115" s="29"/>
      <c r="W7115" s="60"/>
      <c r="Y7115" t="s">
        <v>40</v>
      </c>
      <c r="AA7115">
        <v>7176</v>
      </c>
      <c r="AB7115" t="b">
        <f>if((W7115=""),false,true)</f>
        <v>0</v>
      </c>
      <c r="AD7115" s="37"/>
    </row>
    <row r="7116" ht="14.25" customHeight="1">
      <c r="A7116" s="38">
        <v>1050</v>
      </c>
      <c r="B7116" s="46" t="s">
        <v>3611</v>
      </c>
      <c r="C7116" s="46" t="s">
        <v>1115</v>
      </c>
      <c r="D7116" s="11" t="s">
        <v>7333</v>
      </c>
      <c r="E7116" s="46" t="s">
        <v>7334</v>
      </c>
      <c r="F7116" s="7" t="s">
        <v>591</v>
      </c>
      <c r="G7116" s="7" t="s">
        <v>592</v>
      </c>
      <c r="H7116">
        <v>1.2516686710108</v>
      </c>
      <c r="I7116" t="s">
        <v>37</v>
      </c>
      <c r="K7116" s="47"/>
      <c r="L7116" s="47" t="s">
        <v>3614</v>
      </c>
      <c r="M7116" t="s">
        <v>39</v>
      </c>
      <c r="N7116" s="71"/>
      <c r="O7116" s="71"/>
      <c r="P7116" s="71"/>
      <c r="Q7116" s="71"/>
      <c r="R7116" s="29"/>
      <c r="S7116" s="29"/>
      <c r="T7116" s="29"/>
      <c r="U7116" s="71"/>
      <c r="V7116" s="29"/>
      <c r="W7116" s="60"/>
      <c r="Y7116" t="s">
        <v>40</v>
      </c>
      <c r="AA7116">
        <v>7176</v>
      </c>
      <c r="AB7116" t="b">
        <f>if((W7116=""),false,true)</f>
        <v>0</v>
      </c>
      <c r="AD7116" s="37"/>
    </row>
    <row r="7117" ht="14.25" customHeight="1">
      <c r="A7117" s="38">
        <v>1050</v>
      </c>
      <c r="B7117" s="46" t="s">
        <v>3611</v>
      </c>
      <c r="C7117" s="46" t="s">
        <v>1115</v>
      </c>
      <c r="D7117" s="11" t="s">
        <v>7333</v>
      </c>
      <c r="E7117" s="46" t="s">
        <v>7334</v>
      </c>
      <c r="F7117" s="7" t="s">
        <v>709</v>
      </c>
      <c r="G7117" s="7" t="s">
        <v>3373</v>
      </c>
      <c r="H7117">
        <v>0.80175760346506</v>
      </c>
      <c r="I7117" t="s">
        <v>37</v>
      </c>
      <c r="K7117" s="47"/>
      <c r="L7117" s="47" t="s">
        <v>3614</v>
      </c>
      <c r="M7117" t="s">
        <v>39</v>
      </c>
      <c r="N7117" s="71"/>
      <c r="O7117" s="71"/>
      <c r="P7117" s="71"/>
      <c r="Q7117" s="71"/>
      <c r="R7117" s="29"/>
      <c r="S7117" s="29"/>
      <c r="T7117" s="29"/>
      <c r="U7117" s="71"/>
      <c r="V7117" s="29"/>
      <c r="W7117" s="60"/>
      <c r="Y7117" t="s">
        <v>40</v>
      </c>
      <c r="AA7117">
        <v>7176</v>
      </c>
      <c r="AB7117" t="b">
        <f>if((W7117=""),false,true)</f>
        <v>0</v>
      </c>
      <c r="AD7117" s="37"/>
    </row>
    <row r="7118" ht="14.25" customHeight="1">
      <c r="A7118" s="38">
        <v>1050</v>
      </c>
      <c r="B7118" s="46" t="s">
        <v>3611</v>
      </c>
      <c r="C7118" s="46" t="s">
        <v>1115</v>
      </c>
      <c r="D7118" s="11" t="s">
        <v>7333</v>
      </c>
      <c r="E7118" s="46" t="s">
        <v>7334</v>
      </c>
      <c r="F7118" s="7" t="s">
        <v>999</v>
      </c>
      <c r="G7118" s="7" t="s">
        <v>1000</v>
      </c>
      <c r="H7118">
        <v>1.4676238776587</v>
      </c>
      <c r="I7118" t="s">
        <v>37</v>
      </c>
      <c r="K7118" s="47"/>
      <c r="L7118" s="47" t="s">
        <v>3614</v>
      </c>
      <c r="M7118" t="s">
        <v>39</v>
      </c>
      <c r="N7118" s="71"/>
      <c r="O7118" s="71"/>
      <c r="P7118" s="71"/>
      <c r="Q7118" s="71"/>
      <c r="R7118" s="29"/>
      <c r="S7118" s="29"/>
      <c r="T7118" s="29"/>
      <c r="U7118" s="71"/>
      <c r="V7118" s="29"/>
      <c r="W7118" s="60"/>
      <c r="Y7118" t="s">
        <v>40</v>
      </c>
      <c r="AA7118">
        <v>7176</v>
      </c>
      <c r="AB7118" t="b">
        <f>if((W7118=""),false,true)</f>
        <v>0</v>
      </c>
      <c r="AD7118" s="37"/>
    </row>
    <row r="7119" ht="14.25" customHeight="1">
      <c r="A7119" s="38">
        <v>1050</v>
      </c>
      <c r="B7119" s="46" t="s">
        <v>3611</v>
      </c>
      <c r="C7119" s="46" t="s">
        <v>1115</v>
      </c>
      <c r="D7119" s="11" t="s">
        <v>7333</v>
      </c>
      <c r="E7119" s="46" t="s">
        <v>7334</v>
      </c>
      <c r="F7119" s="7" t="s">
        <v>711</v>
      </c>
      <c r="G7119" s="7" t="s">
        <v>712</v>
      </c>
      <c r="H7119">
        <v>0.000576134807878</v>
      </c>
      <c r="I7119" t="s">
        <v>37</v>
      </c>
      <c r="K7119" s="47"/>
      <c r="L7119" s="47" t="s">
        <v>3614</v>
      </c>
      <c r="M7119" t="s">
        <v>39</v>
      </c>
      <c r="N7119" s="71"/>
      <c r="O7119" s="71"/>
      <c r="P7119" s="71"/>
      <c r="Q7119" s="71"/>
      <c r="R7119" s="29"/>
      <c r="S7119" s="29"/>
      <c r="T7119" s="29"/>
      <c r="U7119" s="71"/>
      <c r="V7119" s="29"/>
      <c r="W7119" s="60"/>
      <c r="Y7119" t="s">
        <v>40</v>
      </c>
      <c r="AA7119">
        <v>7176</v>
      </c>
      <c r="AB7119" t="b">
        <f>if((W7119=""),false,true)</f>
        <v>0</v>
      </c>
      <c r="AD7119" s="37"/>
    </row>
    <row r="7120" ht="14.25" customHeight="1">
      <c r="A7120" s="38">
        <v>1050</v>
      </c>
      <c r="B7120" s="46" t="s">
        <v>3611</v>
      </c>
      <c r="C7120" s="46" t="s">
        <v>1115</v>
      </c>
      <c r="D7120" s="11" t="s">
        <v>7333</v>
      </c>
      <c r="E7120" s="46" t="s">
        <v>7334</v>
      </c>
      <c r="F7120" s="7" t="s">
        <v>715</v>
      </c>
      <c r="G7120" s="7" t="s">
        <v>716</v>
      </c>
      <c r="H7120">
        <v>0.000604486426686</v>
      </c>
      <c r="I7120" t="s">
        <v>37</v>
      </c>
      <c r="K7120" s="47"/>
      <c r="L7120" s="47" t="s">
        <v>3614</v>
      </c>
      <c r="M7120" t="s">
        <v>39</v>
      </c>
      <c r="N7120" s="71"/>
      <c r="O7120" s="71"/>
      <c r="P7120" s="71"/>
      <c r="Q7120" s="71"/>
      <c r="R7120" s="29"/>
      <c r="S7120" s="29"/>
      <c r="T7120" s="29"/>
      <c r="U7120" s="71"/>
      <c r="V7120" s="29"/>
      <c r="W7120" s="60"/>
      <c r="Y7120" t="s">
        <v>40</v>
      </c>
      <c r="AA7120">
        <v>7176</v>
      </c>
      <c r="AB7120" t="b">
        <f>if((W7120=""),false,true)</f>
        <v>0</v>
      </c>
      <c r="AD7120" s="37"/>
    </row>
    <row r="7121" ht="14.25" customHeight="1">
      <c r="A7121" s="38">
        <v>1050</v>
      </c>
      <c r="B7121" s="46" t="s">
        <v>3611</v>
      </c>
      <c r="C7121" s="46" t="s">
        <v>1115</v>
      </c>
      <c r="D7121" s="11" t="s">
        <v>7333</v>
      </c>
      <c r="E7121" s="46" t="s">
        <v>7334</v>
      </c>
      <c r="F7121" s="7" t="s">
        <v>6733</v>
      </c>
      <c r="G7121" s="7" t="s">
        <v>7341</v>
      </c>
      <c r="H7121">
        <v>0.72979920875227</v>
      </c>
      <c r="I7121" t="s">
        <v>37</v>
      </c>
      <c r="K7121" s="47"/>
      <c r="L7121" s="47" t="s">
        <v>3614</v>
      </c>
      <c r="M7121" t="s">
        <v>39</v>
      </c>
      <c r="N7121" s="71"/>
      <c r="O7121" s="71"/>
      <c r="P7121" s="71"/>
      <c r="Q7121" s="71"/>
      <c r="R7121" s="29"/>
      <c r="S7121" s="29"/>
      <c r="T7121" s="29"/>
      <c r="U7121" s="71"/>
      <c r="V7121" s="29"/>
      <c r="W7121" s="60"/>
      <c r="Y7121" t="s">
        <v>40</v>
      </c>
      <c r="AA7121">
        <v>7176</v>
      </c>
      <c r="AB7121" t="b">
        <f>if((W7121=""),false,true)</f>
        <v>0</v>
      </c>
      <c r="AD7121" s="37"/>
    </row>
    <row r="7122" ht="14.25" customHeight="1">
      <c r="A7122" s="38">
        <v>1050</v>
      </c>
      <c r="B7122" s="46" t="s">
        <v>3611</v>
      </c>
      <c r="C7122" s="46" t="s">
        <v>1115</v>
      </c>
      <c r="D7122" s="11" t="s">
        <v>7333</v>
      </c>
      <c r="E7122" s="46" t="s">
        <v>7334</v>
      </c>
      <c r="F7122" s="7" t="s">
        <v>434</v>
      </c>
      <c r="G7122" s="7" t="s">
        <v>593</v>
      </c>
      <c r="H7122">
        <v>2.3680290993119</v>
      </c>
      <c r="I7122" t="s">
        <v>37</v>
      </c>
      <c r="K7122" s="47"/>
      <c r="L7122" s="47" t="s">
        <v>3614</v>
      </c>
      <c r="M7122" t="s">
        <v>39</v>
      </c>
      <c r="N7122" s="71"/>
      <c r="O7122" s="71"/>
      <c r="P7122" s="71"/>
      <c r="Q7122" s="71"/>
      <c r="R7122" s="29"/>
      <c r="S7122" s="29"/>
      <c r="T7122" s="29"/>
      <c r="U7122" s="71"/>
      <c r="V7122" s="29"/>
      <c r="W7122" s="60"/>
      <c r="Y7122" t="s">
        <v>40</v>
      </c>
      <c r="AA7122">
        <v>7176</v>
      </c>
      <c r="AB7122" t="b">
        <f>if((W7122=""),false,true)</f>
        <v>0</v>
      </c>
      <c r="AD7122" s="37"/>
    </row>
    <row r="7123" ht="14.25" customHeight="1">
      <c r="A7123" s="38">
        <v>1050</v>
      </c>
      <c r="B7123" s="46" t="s">
        <v>3611</v>
      </c>
      <c r="C7123" s="46" t="s">
        <v>1115</v>
      </c>
      <c r="D7123" s="11" t="s">
        <v>7333</v>
      </c>
      <c r="E7123" s="46" t="s">
        <v>7334</v>
      </c>
      <c r="F7123" s="7" t="s">
        <v>3615</v>
      </c>
      <c r="G7123" s="7" t="s">
        <v>3616</v>
      </c>
      <c r="H7123">
        <v>3.5101429007754</v>
      </c>
      <c r="I7123" t="s">
        <v>37</v>
      </c>
      <c r="K7123" s="47"/>
      <c r="L7123" s="47" t="s">
        <v>3614</v>
      </c>
      <c r="M7123" t="s">
        <v>39</v>
      </c>
      <c r="N7123" s="71"/>
      <c r="O7123" s="71"/>
      <c r="P7123" s="71"/>
      <c r="Q7123" s="71"/>
      <c r="R7123" s="29"/>
      <c r="S7123" s="29"/>
      <c r="T7123" s="29"/>
      <c r="U7123" s="71"/>
      <c r="V7123" s="29"/>
      <c r="W7123" s="60"/>
      <c r="Y7123" t="s">
        <v>40</v>
      </c>
      <c r="AA7123">
        <v>7176</v>
      </c>
      <c r="AB7123" t="b">
        <f>if((W7123=""),false,true)</f>
        <v>0</v>
      </c>
      <c r="AD7123" s="37"/>
    </row>
    <row r="7124" ht="14.25" customHeight="1">
      <c r="A7124" s="38">
        <v>1050</v>
      </c>
      <c r="B7124" s="46" t="s">
        <v>3611</v>
      </c>
      <c r="C7124" s="46" t="s">
        <v>1115</v>
      </c>
      <c r="D7124" s="11" t="s">
        <v>7333</v>
      </c>
      <c r="E7124" s="46" t="s">
        <v>7334</v>
      </c>
      <c r="F7124" s="7" t="s">
        <v>723</v>
      </c>
      <c r="G7124" s="7" t="s">
        <v>724</v>
      </c>
      <c r="H7124">
        <v>0.000598848779938</v>
      </c>
      <c r="I7124" t="s">
        <v>37</v>
      </c>
      <c r="K7124" s="47"/>
      <c r="L7124" s="47" t="s">
        <v>3614</v>
      </c>
      <c r="M7124" t="s">
        <v>39</v>
      </c>
      <c r="N7124" s="71"/>
      <c r="O7124" s="71"/>
      <c r="P7124" s="71"/>
      <c r="Q7124" s="71"/>
      <c r="R7124" s="29"/>
      <c r="S7124" s="29"/>
      <c r="T7124" s="29"/>
      <c r="U7124" s="71"/>
      <c r="V7124" s="29"/>
      <c r="W7124" s="60"/>
      <c r="Y7124" t="s">
        <v>40</v>
      </c>
      <c r="AA7124">
        <v>7176</v>
      </c>
      <c r="AB7124" t="b">
        <f>if((W7124=""),false,true)</f>
        <v>0</v>
      </c>
      <c r="AD7124" s="37"/>
    </row>
    <row r="7125" ht="14.25" customHeight="1">
      <c r="A7125" s="38">
        <v>1050</v>
      </c>
      <c r="B7125" s="46" t="s">
        <v>3611</v>
      </c>
      <c r="C7125" s="46" t="s">
        <v>1115</v>
      </c>
      <c r="D7125" s="11" t="s">
        <v>7333</v>
      </c>
      <c r="E7125" s="46" t="s">
        <v>7334</v>
      </c>
      <c r="F7125" s="7" t="s">
        <v>2104</v>
      </c>
      <c r="G7125" s="7" t="s">
        <v>2105</v>
      </c>
      <c r="H7125">
        <v>0.000568004440379</v>
      </c>
      <c r="I7125" t="s">
        <v>37</v>
      </c>
      <c r="K7125" s="47"/>
      <c r="L7125" s="47" t="s">
        <v>3614</v>
      </c>
      <c r="M7125" t="s">
        <v>39</v>
      </c>
      <c r="N7125" s="71"/>
      <c r="O7125" s="71"/>
      <c r="P7125" s="71"/>
      <c r="Q7125" s="71"/>
      <c r="R7125" s="29"/>
      <c r="S7125" s="29"/>
      <c r="T7125" s="29"/>
      <c r="U7125" s="71"/>
      <c r="V7125" s="29"/>
      <c r="W7125" s="60"/>
      <c r="Y7125" t="s">
        <v>40</v>
      </c>
      <c r="AA7125">
        <v>7176</v>
      </c>
      <c r="AB7125" t="b">
        <f>if((W7125=""),false,true)</f>
        <v>0</v>
      </c>
      <c r="AD7125" s="37"/>
    </row>
    <row r="7126" ht="14.25" customHeight="1">
      <c r="A7126" s="38">
        <v>1050</v>
      </c>
      <c r="B7126" s="46" t="s">
        <v>3611</v>
      </c>
      <c r="C7126" s="46" t="s">
        <v>1115</v>
      </c>
      <c r="D7126" s="11" t="s">
        <v>7333</v>
      </c>
      <c r="E7126" s="46" t="s">
        <v>7334</v>
      </c>
      <c r="F7126" s="7" t="s">
        <v>2007</v>
      </c>
      <c r="G7126" s="7" t="s">
        <v>2008</v>
      </c>
      <c r="H7126">
        <v>1.177987277716</v>
      </c>
      <c r="I7126" t="s">
        <v>37</v>
      </c>
      <c r="K7126" s="47"/>
      <c r="L7126" s="47" t="s">
        <v>3614</v>
      </c>
      <c r="M7126" t="s">
        <v>39</v>
      </c>
      <c r="N7126" s="71"/>
      <c r="O7126" s="71"/>
      <c r="P7126" s="71"/>
      <c r="Q7126" s="71"/>
      <c r="R7126" s="29"/>
      <c r="S7126" s="29"/>
      <c r="T7126" s="29"/>
      <c r="U7126" s="71"/>
      <c r="V7126" s="29"/>
      <c r="W7126" s="60"/>
      <c r="Y7126" t="s">
        <v>40</v>
      </c>
      <c r="AA7126">
        <v>7176</v>
      </c>
      <c r="AB7126" t="b">
        <f>if((W7126=""),false,true)</f>
        <v>0</v>
      </c>
      <c r="AD7126" s="37"/>
    </row>
    <row r="7127" ht="14.25" customHeight="1">
      <c r="A7127" s="38">
        <v>1050</v>
      </c>
      <c r="B7127" s="46" t="s">
        <v>3611</v>
      </c>
      <c r="C7127" s="46" t="s">
        <v>1115</v>
      </c>
      <c r="D7127" s="11" t="s">
        <v>7333</v>
      </c>
      <c r="E7127" s="46" t="s">
        <v>7334</v>
      </c>
      <c r="F7127" s="7" t="s">
        <v>994</v>
      </c>
      <c r="G7127" s="7" t="s">
        <v>995</v>
      </c>
      <c r="H7127">
        <v>1.2013838788074</v>
      </c>
      <c r="I7127" t="s">
        <v>37</v>
      </c>
      <c r="K7127" s="47"/>
      <c r="L7127" s="47" t="s">
        <v>3614</v>
      </c>
      <c r="M7127" t="s">
        <v>39</v>
      </c>
      <c r="N7127" s="71"/>
      <c r="O7127" s="71"/>
      <c r="P7127" s="71"/>
      <c r="Q7127" s="71"/>
      <c r="R7127" s="29"/>
      <c r="S7127" s="29"/>
      <c r="T7127" s="29"/>
      <c r="U7127" s="71"/>
      <c r="V7127" s="29"/>
      <c r="W7127" s="60"/>
      <c r="Y7127" t="s">
        <v>40</v>
      </c>
      <c r="AA7127">
        <v>7176</v>
      </c>
      <c r="AB7127" t="b">
        <f>if((W7127=""),false,true)</f>
        <v>0</v>
      </c>
      <c r="AD7127" s="37"/>
    </row>
    <row r="7128" ht="14.25" customHeight="1">
      <c r="A7128" s="38">
        <v>1097</v>
      </c>
      <c r="B7128" s="46" t="s">
        <v>6389</v>
      </c>
      <c r="C7128" s="46" t="s">
        <v>1115</v>
      </c>
      <c r="D7128" s="11" t="s">
        <v>7333</v>
      </c>
      <c r="E7128" s="46" t="s">
        <v>7334</v>
      </c>
      <c r="F7128" s="7" t="s">
        <v>485</v>
      </c>
      <c r="G7128" s="7" t="s">
        <v>665</v>
      </c>
      <c r="H7128">
        <v>1.5062727257826</v>
      </c>
      <c r="I7128" t="s">
        <v>37</v>
      </c>
      <c r="K7128" s="47"/>
      <c r="L7128" s="47" t="s">
        <v>5350</v>
      </c>
      <c r="M7128" t="s">
        <v>39</v>
      </c>
      <c r="N7128" s="71"/>
      <c r="O7128" s="71"/>
      <c r="P7128" s="71"/>
      <c r="Q7128" s="71"/>
      <c r="R7128" s="29"/>
      <c r="S7128" s="29"/>
      <c r="T7128" s="29"/>
      <c r="U7128" s="71"/>
      <c r="V7128" s="29"/>
      <c r="W7128" s="60"/>
      <c r="Y7128" t="s">
        <v>40</v>
      </c>
      <c r="AA7128">
        <v>7176</v>
      </c>
      <c r="AB7128" t="b">
        <f>if((W7128=""),false,true)</f>
        <v>0</v>
      </c>
      <c r="AD7128" s="37"/>
    </row>
    <row r="7129" ht="14.25" customHeight="1">
      <c r="A7129" s="38">
        <v>1097</v>
      </c>
      <c r="B7129" s="46" t="s">
        <v>6389</v>
      </c>
      <c r="C7129" s="46" t="s">
        <v>1115</v>
      </c>
      <c r="D7129" s="11" t="s">
        <v>7333</v>
      </c>
      <c r="E7129" s="46" t="s">
        <v>7334</v>
      </c>
      <c r="F7129" s="7" t="s">
        <v>547</v>
      </c>
      <c r="G7129" s="7" t="s">
        <v>548</v>
      </c>
      <c r="H7129">
        <v>0.47497991641549</v>
      </c>
      <c r="I7129" t="s">
        <v>37</v>
      </c>
      <c r="K7129" s="47"/>
      <c r="L7129" s="47" t="s">
        <v>5350</v>
      </c>
      <c r="M7129" t="s">
        <v>39</v>
      </c>
      <c r="N7129" s="71"/>
      <c r="O7129" s="71"/>
      <c r="P7129" s="71"/>
      <c r="Q7129" s="71"/>
      <c r="R7129" s="29"/>
      <c r="S7129" s="29"/>
      <c r="T7129" s="29"/>
      <c r="U7129" s="71"/>
      <c r="V7129" s="29"/>
      <c r="W7129" s="60"/>
      <c r="Y7129" t="s">
        <v>40</v>
      </c>
      <c r="AA7129">
        <v>7176</v>
      </c>
      <c r="AB7129" t="b">
        <f>if((W7129=""),false,true)</f>
        <v>0</v>
      </c>
      <c r="AD7129" s="37"/>
    </row>
    <row r="7130" ht="14.25" customHeight="1">
      <c r="A7130" s="38">
        <v>1097</v>
      </c>
      <c r="B7130" s="46" t="s">
        <v>6389</v>
      </c>
      <c r="C7130" s="46" t="s">
        <v>1115</v>
      </c>
      <c r="D7130" s="11" t="s">
        <v>7333</v>
      </c>
      <c r="E7130" s="46" t="s">
        <v>7334</v>
      </c>
      <c r="F7130" s="7" t="s">
        <v>598</v>
      </c>
      <c r="G7130" s="7" t="s">
        <v>599</v>
      </c>
      <c r="H7130">
        <v>1.2391980133798</v>
      </c>
      <c r="I7130" t="s">
        <v>37</v>
      </c>
      <c r="K7130" s="47"/>
      <c r="L7130" s="47" t="s">
        <v>5350</v>
      </c>
      <c r="M7130" t="s">
        <v>39</v>
      </c>
      <c r="N7130" s="71"/>
      <c r="O7130" s="71"/>
      <c r="P7130" s="71"/>
      <c r="Q7130" s="71"/>
      <c r="R7130" s="29"/>
      <c r="S7130" s="29"/>
      <c r="T7130" s="29"/>
      <c r="U7130" s="71"/>
      <c r="V7130" s="29"/>
      <c r="W7130" s="60"/>
      <c r="Y7130" t="s">
        <v>40</v>
      </c>
      <c r="AA7130">
        <v>7176</v>
      </c>
      <c r="AB7130" t="b">
        <f>if((W7130=""),false,true)</f>
        <v>0</v>
      </c>
      <c r="AD7130" s="37"/>
    </row>
    <row r="7131" ht="14.25" customHeight="1">
      <c r="A7131" s="38">
        <v>1097</v>
      </c>
      <c r="B7131" s="46" t="s">
        <v>6389</v>
      </c>
      <c r="C7131" s="46" t="s">
        <v>1115</v>
      </c>
      <c r="D7131" s="11" t="s">
        <v>7333</v>
      </c>
      <c r="E7131" s="46" t="s">
        <v>7334</v>
      </c>
      <c r="F7131" s="7" t="s">
        <v>35</v>
      </c>
      <c r="G7131" s="7" t="s">
        <v>36</v>
      </c>
      <c r="H7131">
        <v>0.71914606163141</v>
      </c>
      <c r="I7131" t="s">
        <v>37</v>
      </c>
      <c r="K7131" s="47"/>
      <c r="L7131" s="47" t="s">
        <v>5350</v>
      </c>
      <c r="M7131" t="s">
        <v>39</v>
      </c>
      <c r="N7131" s="71"/>
      <c r="O7131" s="71"/>
      <c r="P7131" s="71"/>
      <c r="Q7131" s="71"/>
      <c r="R7131" s="29"/>
      <c r="S7131" s="29"/>
      <c r="T7131" s="29"/>
      <c r="U7131" s="71"/>
      <c r="V7131" s="29"/>
      <c r="W7131" s="60"/>
      <c r="Y7131" t="s">
        <v>40</v>
      </c>
      <c r="AA7131">
        <v>7176</v>
      </c>
      <c r="AB7131" t="b">
        <f>if((W7131=""),false,true)</f>
        <v>0</v>
      </c>
      <c r="AD7131" s="37"/>
    </row>
    <row r="7132" ht="14.25" customHeight="1">
      <c r="A7132" s="38">
        <v>1097</v>
      </c>
      <c r="B7132" s="46" t="s">
        <v>6389</v>
      </c>
      <c r="C7132" s="46" t="s">
        <v>1115</v>
      </c>
      <c r="D7132" s="11" t="s">
        <v>7333</v>
      </c>
      <c r="E7132" s="46" t="s">
        <v>7334</v>
      </c>
      <c r="F7132" s="7" t="s">
        <v>669</v>
      </c>
      <c r="G7132" s="7" t="s">
        <v>670</v>
      </c>
      <c r="H7132">
        <v>1.3418241502807</v>
      </c>
      <c r="I7132" t="s">
        <v>37</v>
      </c>
      <c r="K7132" s="47"/>
      <c r="L7132" s="47" t="s">
        <v>5350</v>
      </c>
      <c r="M7132" t="s">
        <v>39</v>
      </c>
      <c r="N7132" s="71"/>
      <c r="O7132" s="71"/>
      <c r="P7132" s="71"/>
      <c r="Q7132" s="71"/>
      <c r="R7132" s="29"/>
      <c r="S7132" s="29"/>
      <c r="T7132" s="29"/>
      <c r="U7132" s="71"/>
      <c r="V7132" s="29"/>
      <c r="W7132" s="60"/>
      <c r="Y7132" t="s">
        <v>40</v>
      </c>
      <c r="AA7132">
        <v>7176</v>
      </c>
      <c r="AB7132" t="b">
        <f>if((W7132=""),false,true)</f>
        <v>0</v>
      </c>
      <c r="AD7132" s="37"/>
    </row>
    <row r="7133" ht="14.25" customHeight="1">
      <c r="A7133" s="38">
        <v>1097</v>
      </c>
      <c r="B7133" s="46" t="s">
        <v>6389</v>
      </c>
      <c r="C7133" s="46" t="s">
        <v>1115</v>
      </c>
      <c r="D7133" s="11" t="s">
        <v>7333</v>
      </c>
      <c r="E7133" s="46" t="s">
        <v>7334</v>
      </c>
      <c r="F7133" s="7" t="s">
        <v>580</v>
      </c>
      <c r="G7133" s="7" t="s">
        <v>581</v>
      </c>
      <c r="H7133">
        <v>1.6735406728223</v>
      </c>
      <c r="I7133" t="s">
        <v>37</v>
      </c>
      <c r="K7133" s="47"/>
      <c r="L7133" s="47" t="s">
        <v>5350</v>
      </c>
      <c r="M7133" t="s">
        <v>39</v>
      </c>
      <c r="N7133" s="71"/>
      <c r="O7133" s="71"/>
      <c r="P7133" s="71"/>
      <c r="Q7133" s="71"/>
      <c r="R7133" s="29"/>
      <c r="S7133" s="29"/>
      <c r="T7133" s="29"/>
      <c r="U7133" s="71"/>
      <c r="V7133" s="29"/>
      <c r="W7133" s="60"/>
      <c r="Y7133" t="s">
        <v>40</v>
      </c>
      <c r="AA7133">
        <v>7176</v>
      </c>
      <c r="AB7133" t="b">
        <f>if((W7133=""),false,true)</f>
        <v>0</v>
      </c>
      <c r="AD7133" s="37"/>
    </row>
    <row r="7134" ht="14.25" customHeight="1">
      <c r="A7134" s="38">
        <v>1097</v>
      </c>
      <c r="B7134" s="46" t="s">
        <v>6389</v>
      </c>
      <c r="C7134" s="46" t="s">
        <v>1115</v>
      </c>
      <c r="D7134" s="11" t="s">
        <v>7333</v>
      </c>
      <c r="E7134" s="46" t="s">
        <v>7334</v>
      </c>
      <c r="F7134" s="7" t="s">
        <v>429</v>
      </c>
      <c r="G7134" s="7" t="s">
        <v>590</v>
      </c>
      <c r="H7134">
        <v>2.1359161417438</v>
      </c>
      <c r="I7134" t="s">
        <v>37</v>
      </c>
      <c r="K7134" s="47"/>
      <c r="L7134" s="47" t="s">
        <v>5350</v>
      </c>
      <c r="M7134" t="s">
        <v>39</v>
      </c>
      <c r="N7134" s="71"/>
      <c r="O7134" s="71"/>
      <c r="P7134" s="71"/>
      <c r="Q7134" s="71"/>
      <c r="R7134" s="29"/>
      <c r="S7134" s="29"/>
      <c r="T7134" s="29"/>
      <c r="U7134" s="71"/>
      <c r="V7134" s="29"/>
      <c r="W7134" s="60"/>
      <c r="Y7134" t="s">
        <v>40</v>
      </c>
      <c r="AA7134">
        <v>7176</v>
      </c>
      <c r="AB7134" t="b">
        <f>if((W7134=""),false,true)</f>
        <v>0</v>
      </c>
      <c r="AD7134" s="37"/>
    </row>
    <row r="7135" ht="14.25" customHeight="1">
      <c r="A7135" s="38">
        <v>1097</v>
      </c>
      <c r="B7135" s="46" t="s">
        <v>6389</v>
      </c>
      <c r="C7135" s="46" t="s">
        <v>1115</v>
      </c>
      <c r="D7135" s="11" t="s">
        <v>7333</v>
      </c>
      <c r="E7135" s="46" t="s">
        <v>7334</v>
      </c>
      <c r="F7135" s="7" t="s">
        <v>434</v>
      </c>
      <c r="G7135" s="7" t="s">
        <v>593</v>
      </c>
      <c r="H7135">
        <v>2.300832161838</v>
      </c>
      <c r="I7135" t="s">
        <v>37</v>
      </c>
      <c r="K7135" s="47"/>
      <c r="L7135" s="47" t="s">
        <v>5350</v>
      </c>
      <c r="M7135" t="s">
        <v>39</v>
      </c>
      <c r="N7135" s="71"/>
      <c r="O7135" s="71"/>
      <c r="P7135" s="71"/>
      <c r="Q7135" s="71"/>
      <c r="R7135" s="29"/>
      <c r="S7135" s="29"/>
      <c r="T7135" s="29"/>
      <c r="U7135" s="71"/>
      <c r="V7135" s="29"/>
      <c r="W7135" s="60"/>
      <c r="Y7135" t="s">
        <v>40</v>
      </c>
      <c r="AA7135">
        <v>7176</v>
      </c>
      <c r="AB7135" t="b">
        <f>if((W7135=""),false,true)</f>
        <v>0</v>
      </c>
      <c r="AD7135" s="37"/>
    </row>
    <row r="7136" ht="14.25" customHeight="1">
      <c r="A7136" s="38">
        <v>1157</v>
      </c>
      <c r="B7136" s="46" t="s">
        <v>3352</v>
      </c>
      <c r="C7136" s="46" t="s">
        <v>2403</v>
      </c>
      <c r="D7136" s="11" t="s">
        <v>7333</v>
      </c>
      <c r="E7136" s="46" t="s">
        <v>7334</v>
      </c>
      <c r="F7136" s="7" t="s">
        <v>2084</v>
      </c>
      <c r="G7136" s="7" t="s">
        <v>2085</v>
      </c>
      <c r="H7136">
        <v>0.013264730794656</v>
      </c>
      <c r="I7136" t="s">
        <v>37</v>
      </c>
      <c r="K7136" s="47" t="s">
        <v>43</v>
      </c>
      <c r="L7136" s="47" t="s">
        <v>3355</v>
      </c>
      <c r="M7136" t="s">
        <v>39</v>
      </c>
      <c r="N7136" s="71"/>
      <c r="O7136" s="71"/>
      <c r="P7136" s="71"/>
      <c r="Q7136" s="71"/>
      <c r="R7136" s="29"/>
      <c r="S7136" s="29"/>
      <c r="T7136" s="29"/>
      <c r="U7136" s="71"/>
      <c r="V7136" s="29"/>
      <c r="W7136" s="60"/>
      <c r="Y7136" t="s">
        <v>40</v>
      </c>
      <c r="AA7136">
        <v>7176</v>
      </c>
      <c r="AB7136" t="b">
        <f>if((W7136=""),false,true)</f>
        <v>0</v>
      </c>
      <c r="AD7136" s="37"/>
    </row>
    <row r="7137" ht="14.25" customHeight="1">
      <c r="A7137" s="38">
        <v>1157</v>
      </c>
      <c r="B7137" s="46" t="s">
        <v>3352</v>
      </c>
      <c r="C7137" s="46" t="s">
        <v>2403</v>
      </c>
      <c r="D7137" s="11" t="s">
        <v>7333</v>
      </c>
      <c r="E7137" s="46" t="s">
        <v>7334</v>
      </c>
      <c r="F7137" s="7" t="s">
        <v>2087</v>
      </c>
      <c r="G7137" s="7" t="s">
        <v>2085</v>
      </c>
      <c r="H7137">
        <v>0.02364610562489</v>
      </c>
      <c r="I7137" t="s">
        <v>37</v>
      </c>
      <c r="K7137" s="47" t="s">
        <v>43</v>
      </c>
      <c r="L7137" s="47" t="s">
        <v>3355</v>
      </c>
      <c r="M7137" t="s">
        <v>39</v>
      </c>
      <c r="N7137" s="71"/>
      <c r="O7137" s="71"/>
      <c r="P7137" s="71"/>
      <c r="Q7137" s="71"/>
      <c r="R7137" s="29"/>
      <c r="S7137" s="29"/>
      <c r="T7137" s="29"/>
      <c r="U7137" s="71"/>
      <c r="V7137" s="29"/>
      <c r="W7137" s="60"/>
      <c r="Y7137" t="s">
        <v>40</v>
      </c>
      <c r="AA7137">
        <v>7176</v>
      </c>
      <c r="AB7137" t="b">
        <f>if((W7137=""),false,true)</f>
        <v>0</v>
      </c>
      <c r="AD7137" s="37"/>
    </row>
    <row r="7138" ht="14.25" customHeight="1">
      <c r="A7138" s="38">
        <v>1157</v>
      </c>
      <c r="B7138" s="46" t="s">
        <v>3352</v>
      </c>
      <c r="C7138" s="46" t="s">
        <v>2403</v>
      </c>
      <c r="D7138" s="11" t="s">
        <v>7333</v>
      </c>
      <c r="E7138" s="46" t="s">
        <v>7334</v>
      </c>
      <c r="F7138" s="7" t="s">
        <v>2088</v>
      </c>
      <c r="G7138" s="7" t="s">
        <v>2085</v>
      </c>
      <c r="H7138">
        <v>0.043789935425796</v>
      </c>
      <c r="I7138" t="s">
        <v>37</v>
      </c>
      <c r="K7138" s="47" t="s">
        <v>43</v>
      </c>
      <c r="L7138" s="47" t="s">
        <v>3355</v>
      </c>
      <c r="M7138" t="s">
        <v>39</v>
      </c>
      <c r="N7138" s="71"/>
      <c r="O7138" s="71"/>
      <c r="P7138" s="71"/>
      <c r="Q7138" s="71"/>
      <c r="R7138" s="29"/>
      <c r="S7138" s="29"/>
      <c r="T7138" s="29"/>
      <c r="U7138" s="71"/>
      <c r="V7138" s="29"/>
      <c r="W7138" s="60"/>
      <c r="Y7138" t="s">
        <v>40</v>
      </c>
      <c r="AA7138">
        <v>7176</v>
      </c>
      <c r="AB7138" t="b">
        <f>if((W7138=""),false,true)</f>
        <v>0</v>
      </c>
      <c r="AD7138" s="37"/>
    </row>
    <row r="7139" ht="14.25" customHeight="1">
      <c r="A7139" s="38">
        <v>1157</v>
      </c>
      <c r="B7139" s="46" t="s">
        <v>3352</v>
      </c>
      <c r="C7139" s="46" t="s">
        <v>2403</v>
      </c>
      <c r="D7139" s="11" t="s">
        <v>7333</v>
      </c>
      <c r="E7139" s="46" t="s">
        <v>7334</v>
      </c>
      <c r="F7139" s="7" t="s">
        <v>2089</v>
      </c>
      <c r="G7139" s="7" t="s">
        <v>2085</v>
      </c>
      <c r="H7139">
        <v>0.11383793873361</v>
      </c>
      <c r="I7139" t="s">
        <v>37</v>
      </c>
      <c r="K7139" s="47" t="s">
        <v>43</v>
      </c>
      <c r="L7139" s="47" t="s">
        <v>3355</v>
      </c>
      <c r="M7139" t="s">
        <v>39</v>
      </c>
      <c r="N7139" s="71"/>
      <c r="O7139" s="71"/>
      <c r="P7139" s="71"/>
      <c r="Q7139" s="71"/>
      <c r="R7139" s="29"/>
      <c r="S7139" s="29"/>
      <c r="T7139" s="29"/>
      <c r="U7139" s="71"/>
      <c r="V7139" s="29"/>
      <c r="W7139" s="60"/>
      <c r="Y7139" t="s">
        <v>40</v>
      </c>
      <c r="AA7139">
        <v>7176</v>
      </c>
      <c r="AB7139" t="b">
        <f>if((W7139=""),false,true)</f>
        <v>0</v>
      </c>
      <c r="AD7139" s="37"/>
    </row>
    <row r="7140" ht="14.25" customHeight="1">
      <c r="A7140" s="38">
        <v>1157</v>
      </c>
      <c r="B7140" s="46" t="s">
        <v>3352</v>
      </c>
      <c r="C7140" s="46" t="s">
        <v>2403</v>
      </c>
      <c r="D7140" s="11" t="s">
        <v>7333</v>
      </c>
      <c r="E7140" s="46" t="s">
        <v>7334</v>
      </c>
      <c r="F7140" s="7" t="s">
        <v>2090</v>
      </c>
      <c r="G7140" s="7" t="s">
        <v>2085</v>
      </c>
      <c r="H7140">
        <v>0.2327786616914</v>
      </c>
      <c r="I7140" t="s">
        <v>37</v>
      </c>
      <c r="K7140" s="47" t="s">
        <v>43</v>
      </c>
      <c r="L7140" s="47" t="s">
        <v>3355</v>
      </c>
      <c r="M7140" t="s">
        <v>39</v>
      </c>
      <c r="N7140" s="71"/>
      <c r="O7140" s="71"/>
      <c r="P7140" s="71"/>
      <c r="Q7140" s="71"/>
      <c r="R7140" s="29"/>
      <c r="S7140" s="29"/>
      <c r="T7140" s="29"/>
      <c r="U7140" s="71"/>
      <c r="V7140" s="29"/>
      <c r="W7140" s="60"/>
      <c r="Y7140" t="s">
        <v>40</v>
      </c>
      <c r="AA7140">
        <v>7176</v>
      </c>
      <c r="AB7140" t="b">
        <f>if((W7140=""),false,true)</f>
        <v>0</v>
      </c>
      <c r="AD7140" s="37"/>
    </row>
    <row r="7141" ht="14.25" customHeight="1">
      <c r="A7141" s="38">
        <v>1157</v>
      </c>
      <c r="B7141" s="46" t="s">
        <v>3352</v>
      </c>
      <c r="C7141" s="46" t="s">
        <v>2403</v>
      </c>
      <c r="D7141" s="11" t="s">
        <v>7333</v>
      </c>
      <c r="E7141" s="46" t="s">
        <v>7334</v>
      </c>
      <c r="F7141" s="7" t="s">
        <v>2091</v>
      </c>
      <c r="G7141" s="7" t="s">
        <v>2085</v>
      </c>
      <c r="H7141">
        <v>0.38208576672866</v>
      </c>
      <c r="I7141" t="s">
        <v>37</v>
      </c>
      <c r="K7141" s="47" t="s">
        <v>43</v>
      </c>
      <c r="L7141" s="47" t="s">
        <v>3355</v>
      </c>
      <c r="M7141" t="s">
        <v>39</v>
      </c>
      <c r="N7141" s="71"/>
      <c r="O7141" s="71"/>
      <c r="P7141" s="71"/>
      <c r="Q7141" s="71"/>
      <c r="R7141" s="29"/>
      <c r="S7141" s="29"/>
      <c r="T7141" s="29"/>
      <c r="U7141" s="71"/>
      <c r="V7141" s="29"/>
      <c r="W7141" s="60"/>
      <c r="Y7141" t="s">
        <v>40</v>
      </c>
      <c r="AA7141">
        <v>7176</v>
      </c>
      <c r="AB7141" t="b">
        <f>if((W7141=""),false,true)</f>
        <v>0</v>
      </c>
      <c r="AD7141" s="37"/>
    </row>
    <row r="7142" ht="14.25" customHeight="1">
      <c r="A7142" s="38">
        <v>1157</v>
      </c>
      <c r="B7142" s="46" t="s">
        <v>3352</v>
      </c>
      <c r="C7142" s="46" t="s">
        <v>2403</v>
      </c>
      <c r="D7142" s="11" t="s">
        <v>7333</v>
      </c>
      <c r="E7142" s="46" t="s">
        <v>7334</v>
      </c>
      <c r="F7142" s="7" t="s">
        <v>2092</v>
      </c>
      <c r="G7142" s="7" t="s">
        <v>2085</v>
      </c>
      <c r="H7142">
        <v>0.52930933430458</v>
      </c>
      <c r="I7142" t="s">
        <v>37</v>
      </c>
      <c r="K7142" s="47" t="s">
        <v>43</v>
      </c>
      <c r="L7142" s="47" t="s">
        <v>3355</v>
      </c>
      <c r="M7142" t="s">
        <v>39</v>
      </c>
      <c r="N7142" s="71"/>
      <c r="O7142" s="71"/>
      <c r="P7142" s="71"/>
      <c r="Q7142" s="71"/>
      <c r="R7142" s="29"/>
      <c r="S7142" s="29"/>
      <c r="T7142" s="29"/>
      <c r="U7142" s="71"/>
      <c r="V7142" s="29"/>
      <c r="W7142" s="60"/>
      <c r="Y7142" t="s">
        <v>40</v>
      </c>
      <c r="AA7142">
        <v>7176</v>
      </c>
      <c r="AB7142" t="b">
        <f>if((W7142=""),false,true)</f>
        <v>0</v>
      </c>
      <c r="AD7142" s="37"/>
    </row>
    <row r="7143" ht="14.25" customHeight="1">
      <c r="A7143" s="38">
        <v>1157</v>
      </c>
      <c r="B7143" s="46" t="s">
        <v>3352</v>
      </c>
      <c r="C7143" s="46" t="s">
        <v>2403</v>
      </c>
      <c r="D7143" s="11" t="s">
        <v>7333</v>
      </c>
      <c r="E7143" s="46" t="s">
        <v>7334</v>
      </c>
      <c r="F7143" s="7" t="s">
        <v>48</v>
      </c>
      <c r="G7143" s="7" t="s">
        <v>49</v>
      </c>
      <c r="H7143">
        <v>0.009538903795831</v>
      </c>
      <c r="I7143" t="s">
        <v>37</v>
      </c>
      <c r="K7143" s="47" t="s">
        <v>43</v>
      </c>
      <c r="L7143" s="47" t="s">
        <v>3355</v>
      </c>
      <c r="M7143" t="s">
        <v>39</v>
      </c>
      <c r="N7143" s="71"/>
      <c r="O7143" s="71"/>
      <c r="P7143" s="71"/>
      <c r="Q7143" s="71"/>
      <c r="R7143" s="29"/>
      <c r="S7143" s="29"/>
      <c r="T7143" s="29"/>
      <c r="U7143" s="71"/>
      <c r="V7143" s="29"/>
      <c r="W7143" s="60"/>
      <c r="Y7143" t="s">
        <v>40</v>
      </c>
      <c r="AA7143">
        <v>7176</v>
      </c>
      <c r="AB7143" t="b">
        <f>if((W7143=""),false,true)</f>
        <v>0</v>
      </c>
      <c r="AD7143" s="37"/>
    </row>
    <row r="7144" ht="14.25" customHeight="1">
      <c r="A7144" s="38">
        <v>1283</v>
      </c>
      <c r="B7144" s="46" t="s">
        <v>31</v>
      </c>
      <c r="C7144" s="46" t="s">
        <v>32</v>
      </c>
      <c r="D7144" s="11" t="s">
        <v>7333</v>
      </c>
      <c r="E7144" s="46" t="s">
        <v>7334</v>
      </c>
      <c r="F7144" t="s">
        <v>35</v>
      </c>
      <c r="G7144" s="46" t="s">
        <v>36</v>
      </c>
      <c r="H7144">
        <v>0.8317637711</v>
      </c>
      <c r="I7144" t="s">
        <v>37</v>
      </c>
      <c r="L7144" t="s">
        <v>38</v>
      </c>
      <c r="M7144" t="s">
        <v>39</v>
      </c>
      <c r="N7144" s="40"/>
      <c r="O7144" s="40"/>
      <c r="P7144" s="40"/>
      <c r="Q7144" s="40"/>
      <c r="R7144" s="39"/>
      <c r="S7144" s="39"/>
      <c r="T7144" s="39"/>
      <c r="U7144" s="40"/>
      <c r="V7144" s="39"/>
      <c r="W7144" s="69"/>
      <c r="Y7144" t="s">
        <v>40</v>
      </c>
      <c r="AA7144">
        <v>7176</v>
      </c>
      <c r="AB7144" s="46" t="b">
        <f>if((W7144=""),false,true)</f>
        <v>0</v>
      </c>
      <c r="AD7144" s="8"/>
    </row>
    <row r="7145" ht="14.25" customHeight="1">
      <c r="A7145" s="38">
        <v>1287</v>
      </c>
      <c r="B7145" s="46" t="s">
        <v>53</v>
      </c>
      <c r="C7145" s="46" t="s">
        <v>45</v>
      </c>
      <c r="D7145" s="46" t="s">
        <v>7333</v>
      </c>
      <c r="E7145" s="46" t="s">
        <v>7334</v>
      </c>
      <c r="F7145" t="s">
        <v>48</v>
      </c>
      <c r="G7145" s="46" t="s">
        <v>49</v>
      </c>
      <c r="H7145">
        <v>0.016595869074</v>
      </c>
      <c r="I7145" t="s">
        <v>37</v>
      </c>
      <c r="L7145" t="s">
        <v>50</v>
      </c>
      <c r="M7145" t="s">
        <v>39</v>
      </c>
      <c r="N7145" s="40"/>
      <c r="O7145" s="40"/>
      <c r="P7145" s="40"/>
      <c r="Q7145" s="40"/>
      <c r="R7145" s="39"/>
      <c r="S7145" s="39"/>
      <c r="T7145" s="39"/>
      <c r="U7145" s="40"/>
      <c r="V7145" s="39"/>
      <c r="W7145" s="69"/>
      <c r="Y7145" t="s">
        <v>40</v>
      </c>
      <c r="AA7145">
        <v>7176</v>
      </c>
      <c r="AB7145" s="46" t="b">
        <v>0</v>
      </c>
      <c r="AD7145" s="8"/>
    </row>
    <row r="7146" ht="14.25" customHeight="1">
      <c r="A7146" s="38">
        <v>1287</v>
      </c>
      <c r="B7146" s="46" t="s">
        <v>247</v>
      </c>
      <c r="C7146" s="46" t="s">
        <v>45</v>
      </c>
      <c r="D7146" s="46" t="s">
        <v>7333</v>
      </c>
      <c r="E7146" s="46" t="s">
        <v>7334</v>
      </c>
      <c r="F7146" t="s">
        <v>48</v>
      </c>
      <c r="G7146" s="46" t="s">
        <v>49</v>
      </c>
      <c r="H7146">
        <v>0.031996317673</v>
      </c>
      <c r="I7146" t="s">
        <v>37</v>
      </c>
      <c r="L7146" t="s">
        <v>50</v>
      </c>
      <c r="M7146" t="s">
        <v>39</v>
      </c>
      <c r="N7146" s="40"/>
      <c r="O7146" s="40"/>
      <c r="P7146" s="40"/>
      <c r="Q7146" s="40"/>
      <c r="R7146" s="39"/>
      <c r="S7146" s="39"/>
      <c r="T7146" s="39"/>
      <c r="U7146" s="40"/>
      <c r="V7146" s="39"/>
      <c r="W7146" s="69"/>
      <c r="Y7146" t="s">
        <v>40</v>
      </c>
      <c r="AA7146">
        <v>7176</v>
      </c>
      <c r="AB7146" s="46" t="b">
        <v>0</v>
      </c>
      <c r="AD7146" s="8"/>
    </row>
    <row r="7147" ht="14.25" customHeight="1">
      <c r="A7147" s="38">
        <v>1308</v>
      </c>
      <c r="B7147" s="46" t="s">
        <v>41</v>
      </c>
      <c r="C7147" s="46" t="s">
        <v>42</v>
      </c>
      <c r="D7147" s="46" t="s">
        <v>7333</v>
      </c>
      <c r="E7147" s="46" t="s">
        <v>7334</v>
      </c>
      <c r="F7147" t="s">
        <v>35</v>
      </c>
      <c r="G7147" s="12" t="s">
        <v>36</v>
      </c>
      <c r="H7147">
        <v>0.851138038202376</v>
      </c>
      <c r="I7147" t="s">
        <v>37</v>
      </c>
      <c r="K7147" s="47" t="s">
        <v>43</v>
      </c>
      <c r="L7147" s="47" t="str">
        <f>((I7147&amp;A7147)&amp;"-")&amp;B7147</f>
        <v>REF1308-Abraham M.H. and Acree Jr. W.E. The solubility of liquid and solid compounds in dry octan-1-ol. Chemosphere (2013)</v>
      </c>
      <c r="M7147" t="s">
        <v>39</v>
      </c>
      <c r="N7147" s="71"/>
      <c r="O7147" s="71"/>
      <c r="P7147" s="71"/>
      <c r="Q7147" s="71"/>
      <c r="R7147" s="29"/>
      <c r="S7147" s="29"/>
      <c r="T7147" s="29"/>
      <c r="U7147" s="71"/>
      <c r="V7147" s="29"/>
      <c r="W7147" s="60"/>
      <c r="Y7147" t="s">
        <v>40</v>
      </c>
      <c r="AA7147">
        <v>7176</v>
      </c>
      <c r="AB7147" t="b">
        <f>if((W7147=""),false,true)</f>
        <v>0</v>
      </c>
      <c r="AD7147" s="37"/>
    </row>
    <row r="7148" ht="14.25" customHeight="1">
      <c r="A7148" s="38">
        <v>997</v>
      </c>
      <c r="B7148" s="44" t="s">
        <v>638</v>
      </c>
      <c r="C7148" s="46" t="s">
        <v>639</v>
      </c>
      <c r="D7148" s="46" t="s">
        <v>7342</v>
      </c>
      <c r="E7148" s="46" t="s">
        <v>7343</v>
      </c>
      <c r="F7148" s="5" t="s">
        <v>35</v>
      </c>
      <c r="G7148" s="5" t="s">
        <v>36</v>
      </c>
      <c r="H7148" s="65">
        <v>0.354813389</v>
      </c>
      <c r="I7148" t="s">
        <v>37</v>
      </c>
      <c r="K7148" s="47"/>
      <c r="L7148" s="47" t="str">
        <f>((I7148&amp;A7148)&amp;"-")&amp;B7148</f>
        <v>REF997-Kia Sepassi and Samuel H. Yalkowsky. Solubility Prediction in Octanol: A Technical Note. AAPS PharmSciTech 2006; 7 (1) Article 26</v>
      </c>
      <c r="M7148" t="s">
        <v>39</v>
      </c>
      <c r="N7148" s="71"/>
      <c r="O7148" s="71"/>
      <c r="P7148" s="71"/>
      <c r="Q7148" s="71"/>
      <c r="R7148" s="29"/>
      <c r="S7148" s="29"/>
      <c r="T7148" s="29"/>
      <c r="U7148" s="71"/>
      <c r="V7148" s="29"/>
      <c r="W7148" s="60"/>
      <c r="Y7148" t="s">
        <v>40</v>
      </c>
      <c r="AA7148">
        <v>5788</v>
      </c>
      <c r="AB7148" t="b">
        <f>if((W7148=""),false,true)</f>
        <v>0</v>
      </c>
      <c r="AD7148" s="37"/>
    </row>
    <row r="7149" ht="14.25" customHeight="1">
      <c r="A7149" s="38">
        <v>1283</v>
      </c>
      <c r="B7149" s="46" t="s">
        <v>31</v>
      </c>
      <c r="C7149" s="46" t="s">
        <v>32</v>
      </c>
      <c r="D7149" s="46" t="s">
        <v>7342</v>
      </c>
      <c r="E7149" s="46" t="s">
        <v>7343</v>
      </c>
      <c r="F7149" t="s">
        <v>35</v>
      </c>
      <c r="G7149" s="46" t="s">
        <v>36</v>
      </c>
      <c r="H7149">
        <v>0.3548133892</v>
      </c>
      <c r="I7149" t="s">
        <v>37</v>
      </c>
      <c r="L7149" t="s">
        <v>38</v>
      </c>
      <c r="M7149" t="s">
        <v>39</v>
      </c>
      <c r="N7149" s="40"/>
      <c r="O7149" s="40"/>
      <c r="P7149" s="40"/>
      <c r="Q7149" s="40"/>
      <c r="R7149" s="39"/>
      <c r="S7149" s="39"/>
      <c r="T7149" s="39"/>
      <c r="U7149" s="40"/>
      <c r="V7149" s="39"/>
      <c r="W7149" s="69"/>
      <c r="Y7149" t="s">
        <v>40</v>
      </c>
      <c r="AA7149">
        <v>5788</v>
      </c>
      <c r="AB7149" s="46" t="b">
        <f>if((W7149=""),false,true)</f>
        <v>0</v>
      </c>
      <c r="AD7149" s="8"/>
    </row>
    <row r="7150" ht="14.25" customHeight="1">
      <c r="A7150" s="38">
        <v>1287</v>
      </c>
      <c r="B7150" s="46" t="s">
        <v>174</v>
      </c>
      <c r="C7150" s="46" t="s">
        <v>45</v>
      </c>
      <c r="D7150" s="46" t="s">
        <v>7342</v>
      </c>
      <c r="E7150" s="46" t="s">
        <v>7343</v>
      </c>
      <c r="F7150" t="s">
        <v>48</v>
      </c>
      <c r="G7150" s="46" t="s">
        <v>49</v>
      </c>
      <c r="H7150">
        <v>0.000107151931</v>
      </c>
      <c r="I7150" t="s">
        <v>37</v>
      </c>
      <c r="L7150" t="s">
        <v>50</v>
      </c>
      <c r="M7150" t="s">
        <v>39</v>
      </c>
      <c r="N7150" s="40"/>
      <c r="O7150" s="40"/>
      <c r="P7150" s="40"/>
      <c r="Q7150" s="40"/>
      <c r="R7150" s="39"/>
      <c r="S7150" s="39"/>
      <c r="T7150" s="39"/>
      <c r="U7150" s="40"/>
      <c r="V7150" s="39"/>
      <c r="W7150" s="69"/>
      <c r="Y7150" t="s">
        <v>40</v>
      </c>
      <c r="AA7150">
        <v>5788</v>
      </c>
      <c r="AB7150" s="46" t="b">
        <v>0</v>
      </c>
      <c r="AD7150" s="8"/>
    </row>
    <row r="7151" ht="14.25" customHeight="1">
      <c r="A7151" s="38">
        <v>1287</v>
      </c>
      <c r="B7151" s="46" t="s">
        <v>53</v>
      </c>
      <c r="C7151" s="46" t="s">
        <v>45</v>
      </c>
      <c r="D7151" s="46" t="s">
        <v>7342</v>
      </c>
      <c r="E7151" s="46" t="s">
        <v>7343</v>
      </c>
      <c r="F7151" t="s">
        <v>48</v>
      </c>
      <c r="G7151" s="46" t="s">
        <v>49</v>
      </c>
      <c r="H7151">
        <v>0.000102329299</v>
      </c>
      <c r="I7151" t="s">
        <v>37</v>
      </c>
      <c r="L7151" t="s">
        <v>50</v>
      </c>
      <c r="M7151" t="s">
        <v>39</v>
      </c>
      <c r="N7151" s="40"/>
      <c r="O7151" s="40"/>
      <c r="P7151" s="40"/>
      <c r="Q7151" s="40"/>
      <c r="R7151" s="39"/>
      <c r="S7151" s="39"/>
      <c r="T7151" s="39"/>
      <c r="U7151" s="40"/>
      <c r="V7151" s="39"/>
      <c r="W7151" s="69"/>
      <c r="Y7151" t="s">
        <v>40</v>
      </c>
      <c r="AA7151">
        <v>5788</v>
      </c>
      <c r="AB7151" s="46" t="b">
        <v>0</v>
      </c>
      <c r="AD7151" s="8"/>
    </row>
    <row r="7152" ht="14.25" customHeight="1">
      <c r="A7152" s="38">
        <v>1308</v>
      </c>
      <c r="B7152" s="46" t="s">
        <v>41</v>
      </c>
      <c r="C7152" s="46" t="s">
        <v>42</v>
      </c>
      <c r="D7152" s="46" t="s">
        <v>7342</v>
      </c>
      <c r="E7152" s="46" t="s">
        <v>7343</v>
      </c>
      <c r="F7152" t="s">
        <v>35</v>
      </c>
      <c r="G7152" s="12" t="s">
        <v>36</v>
      </c>
      <c r="H7152">
        <v>0.251767692775886</v>
      </c>
      <c r="I7152" t="s">
        <v>37</v>
      </c>
      <c r="K7152" s="47" t="s">
        <v>43</v>
      </c>
      <c r="L7152" s="47" t="str">
        <f>((I7152&amp;A7152)&amp;"-")&amp;B7152</f>
        <v>REF1308-Abraham M.H. and Acree Jr. W.E. The solubility of liquid and solid compounds in dry octan-1-ol. Chemosphere (2013)</v>
      </c>
      <c r="M7152" t="s">
        <v>39</v>
      </c>
      <c r="N7152" s="71"/>
      <c r="O7152" s="71"/>
      <c r="P7152" s="71"/>
      <c r="Q7152" s="71"/>
      <c r="R7152" s="29"/>
      <c r="S7152" s="29"/>
      <c r="T7152" s="29"/>
      <c r="U7152" s="71"/>
      <c r="V7152" s="29"/>
      <c r="W7152" s="60"/>
      <c r="Y7152" t="s">
        <v>40</v>
      </c>
      <c r="AA7152">
        <v>5788</v>
      </c>
      <c r="AB7152" t="b">
        <f>if((W7152=""),false,true)</f>
        <v>0</v>
      </c>
      <c r="AD7152" s="37"/>
    </row>
    <row r="7153" ht="14.25" customHeight="1">
      <c r="A7153" s="38">
        <v>1287</v>
      </c>
      <c r="B7153" s="46" t="s">
        <v>53</v>
      </c>
      <c r="C7153" s="46" t="s">
        <v>45</v>
      </c>
      <c r="D7153" s="46" t="s">
        <v>7344</v>
      </c>
      <c r="E7153" s="46" t="s">
        <v>7345</v>
      </c>
      <c r="F7153" t="s">
        <v>48</v>
      </c>
      <c r="G7153" s="46" t="s">
        <v>49</v>
      </c>
      <c r="H7153">
        <v>0.000005248075</v>
      </c>
      <c r="I7153" t="s">
        <v>37</v>
      </c>
      <c r="L7153" t="s">
        <v>50</v>
      </c>
      <c r="M7153" t="s">
        <v>39</v>
      </c>
      <c r="N7153" s="40"/>
      <c r="O7153" s="40"/>
      <c r="P7153" s="40"/>
      <c r="Q7153" s="40"/>
      <c r="R7153" s="39"/>
      <c r="S7153" s="39"/>
      <c r="T7153" s="39"/>
      <c r="U7153" s="40"/>
      <c r="V7153" s="39"/>
      <c r="W7153" s="69"/>
      <c r="Y7153" t="s">
        <v>40</v>
      </c>
      <c r="AA7153">
        <v>3879980</v>
      </c>
      <c r="AB7153" s="46" t="b">
        <v>0</v>
      </c>
      <c r="AD7153" s="8"/>
    </row>
    <row r="7154" ht="14.25" customHeight="1">
      <c r="A7154" s="38">
        <v>1287</v>
      </c>
      <c r="B7154" s="46" t="s">
        <v>53</v>
      </c>
      <c r="C7154" s="46" t="s">
        <v>45</v>
      </c>
      <c r="D7154" s="46" t="s">
        <v>7346</v>
      </c>
      <c r="E7154" s="46" t="s">
        <v>7347</v>
      </c>
      <c r="F7154" t="s">
        <v>48</v>
      </c>
      <c r="G7154" s="46" t="s">
        <v>49</v>
      </c>
      <c r="H7154">
        <v>0.003715352291</v>
      </c>
      <c r="I7154" t="s">
        <v>37</v>
      </c>
      <c r="L7154" t="s">
        <v>50</v>
      </c>
      <c r="M7154" t="s">
        <v>39</v>
      </c>
      <c r="N7154" s="40"/>
      <c r="O7154" s="40"/>
      <c r="P7154" s="40"/>
      <c r="Q7154" s="40"/>
      <c r="R7154" s="39"/>
      <c r="S7154" s="39"/>
      <c r="T7154" s="39"/>
      <c r="U7154" s="40"/>
      <c r="V7154" s="39"/>
      <c r="W7154" s="69"/>
      <c r="Y7154" t="s">
        <v>40</v>
      </c>
      <c r="AA7154">
        <v>580871</v>
      </c>
      <c r="AB7154" s="46" t="b">
        <v>0</v>
      </c>
      <c r="AD7154" s="8"/>
    </row>
    <row r="7155" ht="14.25" customHeight="1">
      <c r="A7155" s="38">
        <v>1287</v>
      </c>
      <c r="B7155" s="46" t="s">
        <v>53</v>
      </c>
      <c r="C7155" s="46" t="s">
        <v>45</v>
      </c>
      <c r="D7155" s="46" t="s">
        <v>7346</v>
      </c>
      <c r="E7155" s="46" t="s">
        <v>7348</v>
      </c>
      <c r="F7155" t="s">
        <v>48</v>
      </c>
      <c r="G7155" s="46" t="s">
        <v>49</v>
      </c>
      <c r="H7155">
        <v>0.003715352291</v>
      </c>
      <c r="I7155" t="s">
        <v>37</v>
      </c>
      <c r="L7155" t="s">
        <v>50</v>
      </c>
      <c r="M7155" t="s">
        <v>39</v>
      </c>
      <c r="N7155" s="40"/>
      <c r="O7155" s="40"/>
      <c r="P7155" s="40"/>
      <c r="Q7155" s="40"/>
      <c r="R7155" s="39"/>
      <c r="S7155" s="39"/>
      <c r="T7155" s="39"/>
      <c r="U7155" s="40"/>
      <c r="V7155" s="39"/>
      <c r="W7155" s="69"/>
      <c r="Y7155" t="s">
        <v>40</v>
      </c>
      <c r="AA7155">
        <v>580871</v>
      </c>
      <c r="AB7155" s="46" t="b">
        <v>0</v>
      </c>
      <c r="AD7155" s="8"/>
    </row>
    <row r="7156" ht="14.25" customHeight="1">
      <c r="A7156" s="38">
        <v>1287</v>
      </c>
      <c r="B7156" s="46" t="s">
        <v>53</v>
      </c>
      <c r="C7156" s="46" t="s">
        <v>45</v>
      </c>
      <c r="D7156" s="46" t="s">
        <v>7349</v>
      </c>
      <c r="E7156" s="46" t="s">
        <v>7350</v>
      </c>
      <c r="F7156" t="s">
        <v>48</v>
      </c>
      <c r="G7156" s="46" t="s">
        <v>49</v>
      </c>
      <c r="H7156">
        <v>0.000114815362</v>
      </c>
      <c r="I7156" t="s">
        <v>37</v>
      </c>
      <c r="L7156" t="s">
        <v>50</v>
      </c>
      <c r="M7156" t="s">
        <v>39</v>
      </c>
      <c r="N7156" s="40"/>
      <c r="O7156" s="40"/>
      <c r="P7156" s="40"/>
      <c r="Q7156" s="40"/>
      <c r="R7156" s="39"/>
      <c r="S7156" s="39"/>
      <c r="T7156" s="39"/>
      <c r="U7156" s="40"/>
      <c r="V7156" s="39"/>
      <c r="W7156" s="69"/>
      <c r="Y7156" t="s">
        <v>40</v>
      </c>
      <c r="AA7156">
        <v>4020</v>
      </c>
      <c r="AB7156" s="46" t="b">
        <v>0</v>
      </c>
      <c r="AD7156" s="8"/>
    </row>
    <row r="7157" ht="14.25" customHeight="1">
      <c r="A7157" s="38">
        <v>1287</v>
      </c>
      <c r="B7157" s="46" t="s">
        <v>53</v>
      </c>
      <c r="C7157" s="46" t="s">
        <v>45</v>
      </c>
      <c r="D7157" s="46" t="s">
        <v>7351</v>
      </c>
      <c r="E7157" s="46" t="s">
        <v>7352</v>
      </c>
      <c r="F7157" t="s">
        <v>48</v>
      </c>
      <c r="G7157" s="46" t="s">
        <v>49</v>
      </c>
      <c r="H7157">
        <v>0.000660693448</v>
      </c>
      <c r="I7157" t="s">
        <v>37</v>
      </c>
      <c r="L7157" t="s">
        <v>50</v>
      </c>
      <c r="M7157" t="s">
        <v>39</v>
      </c>
      <c r="N7157" s="40"/>
      <c r="O7157" s="40"/>
      <c r="P7157" s="40"/>
      <c r="Q7157" s="40"/>
      <c r="R7157" s="39"/>
      <c r="S7157" s="39"/>
      <c r="T7157" s="39"/>
      <c r="U7157" s="40"/>
      <c r="V7157" s="39"/>
      <c r="W7157" s="69"/>
      <c r="Y7157" t="s">
        <v>40</v>
      </c>
      <c r="AA7157">
        <v>4024</v>
      </c>
      <c r="AB7157" s="46" t="b">
        <v>0</v>
      </c>
      <c r="AD7157" s="8"/>
    </row>
    <row r="7158" ht="14.25" customHeight="1">
      <c r="A7158" s="38">
        <v>1287</v>
      </c>
      <c r="B7158" s="46" t="s">
        <v>653</v>
      </c>
      <c r="C7158" s="46" t="s">
        <v>45</v>
      </c>
      <c r="D7158" s="46" t="s">
        <v>7351</v>
      </c>
      <c r="E7158" s="46" t="s">
        <v>7352</v>
      </c>
      <c r="F7158" t="s">
        <v>48</v>
      </c>
      <c r="G7158" s="46" t="s">
        <v>49</v>
      </c>
      <c r="H7158">
        <v>0.000254448562</v>
      </c>
      <c r="I7158" t="s">
        <v>37</v>
      </c>
      <c r="L7158" t="s">
        <v>50</v>
      </c>
      <c r="M7158" t="s">
        <v>39</v>
      </c>
      <c r="N7158" s="40"/>
      <c r="O7158" s="40"/>
      <c r="P7158" s="40"/>
      <c r="Q7158" s="40"/>
      <c r="R7158" s="39"/>
      <c r="S7158" s="39"/>
      <c r="T7158" s="39"/>
      <c r="U7158" s="40"/>
      <c r="V7158" s="39"/>
      <c r="W7158" s="69"/>
      <c r="Y7158" t="s">
        <v>40</v>
      </c>
      <c r="AA7158">
        <v>4024</v>
      </c>
      <c r="AB7158" s="46" t="b">
        <v>0</v>
      </c>
      <c r="AD7158" s="8"/>
    </row>
    <row r="7159" ht="14.25" customHeight="1">
      <c r="A7159" s="38">
        <v>1287</v>
      </c>
      <c r="B7159" s="46" t="s">
        <v>653</v>
      </c>
      <c r="C7159" s="46" t="s">
        <v>45</v>
      </c>
      <c r="D7159" s="46" t="s">
        <v>7351</v>
      </c>
      <c r="E7159" s="46" t="s">
        <v>7352</v>
      </c>
      <c r="F7159" t="s">
        <v>48</v>
      </c>
      <c r="G7159" s="46" t="s">
        <v>49</v>
      </c>
      <c r="H7159">
        <v>0.000271956849</v>
      </c>
      <c r="I7159" t="s">
        <v>37</v>
      </c>
      <c r="L7159" t="s">
        <v>50</v>
      </c>
      <c r="M7159" t="s">
        <v>39</v>
      </c>
      <c r="N7159" s="40"/>
      <c r="O7159" s="40"/>
      <c r="P7159" s="40"/>
      <c r="Q7159" s="40"/>
      <c r="R7159" s="39"/>
      <c r="S7159" s="39"/>
      <c r="T7159" s="39"/>
      <c r="U7159" s="40"/>
      <c r="V7159" s="39"/>
      <c r="W7159" s="69"/>
      <c r="Y7159" t="s">
        <v>40</v>
      </c>
      <c r="AA7159">
        <v>4024</v>
      </c>
      <c r="AB7159" s="46" t="b">
        <v>0</v>
      </c>
      <c r="AD7159" s="8"/>
    </row>
    <row r="7160" ht="14.25" customHeight="1">
      <c r="A7160" s="38">
        <v>997</v>
      </c>
      <c r="B7160" s="44" t="s">
        <v>638</v>
      </c>
      <c r="C7160" s="46" t="s">
        <v>639</v>
      </c>
      <c r="D7160" s="46" t="s">
        <v>7353</v>
      </c>
      <c r="E7160" s="46" t="s">
        <v>7354</v>
      </c>
      <c r="F7160" s="5" t="s">
        <v>35</v>
      </c>
      <c r="G7160" s="5" t="s">
        <v>36</v>
      </c>
      <c r="H7160" s="65">
        <v>2.951209227</v>
      </c>
      <c r="I7160" t="s">
        <v>37</v>
      </c>
      <c r="K7160" s="47"/>
      <c r="L7160" s="47" t="str">
        <f>((I7160&amp;A7160)&amp;"-")&amp;B7160</f>
        <v>REF997-Kia Sepassi and Samuel H. Yalkowsky. Solubility Prediction in Octanol: A Technical Note. AAPS PharmSciTech 2006; 7 (1) Article 26</v>
      </c>
      <c r="M7160" t="s">
        <v>39</v>
      </c>
      <c r="N7160" s="71"/>
      <c r="O7160" s="71"/>
      <c r="P7160" s="71"/>
      <c r="Q7160" s="71"/>
      <c r="R7160" s="29"/>
      <c r="S7160" s="29"/>
      <c r="T7160" s="29"/>
      <c r="U7160" s="71"/>
      <c r="V7160" s="29"/>
      <c r="W7160" s="60"/>
      <c r="Y7160" t="s">
        <v>40</v>
      </c>
      <c r="AA7160">
        <v>4025</v>
      </c>
      <c r="AB7160" t="b">
        <f>if((W7160=""),false,true)</f>
        <v>0</v>
      </c>
      <c r="AD7160" s="37"/>
    </row>
    <row r="7161" ht="14.25" customHeight="1">
      <c r="A7161" s="38">
        <v>1287</v>
      </c>
      <c r="B7161" s="46" t="s">
        <v>53</v>
      </c>
      <c r="C7161" s="46" t="s">
        <v>45</v>
      </c>
      <c r="D7161" s="46" t="s">
        <v>7355</v>
      </c>
      <c r="E7161" s="46" t="s">
        <v>7356</v>
      </c>
      <c r="F7161" t="s">
        <v>48</v>
      </c>
      <c r="G7161" s="46" t="s">
        <v>49</v>
      </c>
      <c r="H7161">
        <v>0.015848931925</v>
      </c>
      <c r="I7161" t="s">
        <v>37</v>
      </c>
      <c r="L7161" t="s">
        <v>50</v>
      </c>
      <c r="M7161" t="s">
        <v>39</v>
      </c>
      <c r="N7161" s="40"/>
      <c r="O7161" s="40"/>
      <c r="P7161" s="40"/>
      <c r="Q7161" s="40"/>
      <c r="R7161" s="39"/>
      <c r="S7161" s="39"/>
      <c r="T7161" s="39"/>
      <c r="U7161" s="40"/>
      <c r="V7161" s="39"/>
      <c r="W7161" s="69"/>
      <c r="Y7161" t="s">
        <v>40</v>
      </c>
      <c r="AA7161">
        <v>15226</v>
      </c>
      <c r="AB7161" s="46" t="b">
        <v>0</v>
      </c>
      <c r="AD7161" s="8"/>
    </row>
    <row r="7162" ht="14.25" customHeight="1">
      <c r="A7162" s="38">
        <v>997</v>
      </c>
      <c r="B7162" s="44" t="s">
        <v>638</v>
      </c>
      <c r="C7162" s="46" t="s">
        <v>639</v>
      </c>
      <c r="D7162" s="46" t="s">
        <v>7357</v>
      </c>
      <c r="E7162" s="46" t="s">
        <v>7358</v>
      </c>
      <c r="F7162" s="5" t="s">
        <v>35</v>
      </c>
      <c r="G7162" s="5" t="s">
        <v>36</v>
      </c>
      <c r="H7162" s="65">
        <v>0.087096359</v>
      </c>
      <c r="I7162" t="s">
        <v>37</v>
      </c>
      <c r="K7162" s="47"/>
      <c r="L7162" s="47" t="str">
        <f>((I7162&amp;A7162)&amp;"-")&amp;B7162</f>
        <v>REF997-Kia Sepassi and Samuel H. Yalkowsky. Solubility Prediction in Octanol: A Technical Note. AAPS PharmSciTech 2006; 7 (1) Article 26</v>
      </c>
      <c r="M7162" t="s">
        <v>39</v>
      </c>
      <c r="N7162" s="71"/>
      <c r="O7162" s="71"/>
      <c r="P7162" s="71"/>
      <c r="Q7162" s="71"/>
      <c r="R7162" s="29"/>
      <c r="S7162" s="29"/>
      <c r="T7162" s="29"/>
      <c r="U7162" s="71"/>
      <c r="V7162" s="29"/>
      <c r="W7162" s="60"/>
      <c r="Y7162" t="s">
        <v>40</v>
      </c>
      <c r="AA7162">
        <v>27749</v>
      </c>
      <c r="AB7162" t="b">
        <f>if((W7162=""),false,true)</f>
        <v>0</v>
      </c>
      <c r="AD7162" s="37"/>
    </row>
    <row r="7163" ht="14.25" customHeight="1">
      <c r="A7163" s="38">
        <v>1283</v>
      </c>
      <c r="B7163" s="46" t="s">
        <v>31</v>
      </c>
      <c r="C7163" s="46" t="s">
        <v>32</v>
      </c>
      <c r="D7163" s="46" t="s">
        <v>7357</v>
      </c>
      <c r="E7163" s="46" t="s">
        <v>7358</v>
      </c>
      <c r="F7163" t="s">
        <v>35</v>
      </c>
      <c r="G7163" s="46" t="s">
        <v>36</v>
      </c>
      <c r="H7163">
        <v>0.087096359</v>
      </c>
      <c r="I7163" t="s">
        <v>37</v>
      </c>
      <c r="L7163" t="s">
        <v>38</v>
      </c>
      <c r="M7163" t="s">
        <v>39</v>
      </c>
      <c r="N7163" s="40"/>
      <c r="O7163" s="40"/>
      <c r="P7163" s="40"/>
      <c r="Q7163" s="40"/>
      <c r="R7163" s="39"/>
      <c r="S7163" s="39"/>
      <c r="T7163" s="39"/>
      <c r="U7163" s="40"/>
      <c r="V7163" s="39"/>
      <c r="W7163" s="69"/>
      <c r="Y7163" t="s">
        <v>40</v>
      </c>
      <c r="AA7163">
        <v>27749</v>
      </c>
      <c r="AB7163" s="46" t="b">
        <f>if((W7163=""),false,true)</f>
        <v>0</v>
      </c>
      <c r="AD7163" s="8"/>
    </row>
    <row r="7164" ht="14.25" customHeight="1">
      <c r="A7164" s="38">
        <v>1308</v>
      </c>
      <c r="B7164" s="46" t="s">
        <v>41</v>
      </c>
      <c r="C7164" s="46" t="s">
        <v>42</v>
      </c>
      <c r="D7164" s="46" t="s">
        <v>7357</v>
      </c>
      <c r="E7164" s="46" t="s">
        <v>7358</v>
      </c>
      <c r="F7164" t="s">
        <v>35</v>
      </c>
      <c r="G7164" s="12" t="s">
        <v>36</v>
      </c>
      <c r="H7164">
        <v>0.087096358995608</v>
      </c>
      <c r="I7164" t="s">
        <v>37</v>
      </c>
      <c r="K7164" s="47" t="s">
        <v>43</v>
      </c>
      <c r="L7164" s="47" t="str">
        <f>((I7164&amp;A7164)&amp;"-")&amp;B7164</f>
        <v>REF1308-Abraham M.H. and Acree Jr. W.E. The solubility of liquid and solid compounds in dry octan-1-ol. Chemosphere (2013)</v>
      </c>
      <c r="M7164" t="s">
        <v>39</v>
      </c>
      <c r="N7164" s="71"/>
      <c r="O7164" s="71"/>
      <c r="P7164" s="71"/>
      <c r="Q7164" s="71"/>
      <c r="R7164" s="29"/>
      <c r="S7164" s="29"/>
      <c r="T7164" s="29"/>
      <c r="U7164" s="71"/>
      <c r="V7164" s="29"/>
      <c r="W7164" s="60"/>
      <c r="Y7164" t="s">
        <v>40</v>
      </c>
      <c r="AA7164">
        <v>27749</v>
      </c>
      <c r="AB7164" t="b">
        <f>if((W7164=""),false,true)</f>
        <v>0</v>
      </c>
      <c r="AD7164" s="37"/>
    </row>
    <row r="7165" ht="14.25" customHeight="1">
      <c r="A7165" s="38">
        <v>1287</v>
      </c>
      <c r="B7165" s="46" t="s">
        <v>53</v>
      </c>
      <c r="C7165" s="46" t="s">
        <v>45</v>
      </c>
      <c r="D7165" s="46" t="s">
        <v>7359</v>
      </c>
      <c r="E7165" s="46" t="s">
        <v>7360</v>
      </c>
      <c r="F7165" t="s">
        <v>48</v>
      </c>
      <c r="G7165" s="46" t="s">
        <v>49</v>
      </c>
      <c r="H7165">
        <v>0.005623413252</v>
      </c>
      <c r="I7165" t="s">
        <v>37</v>
      </c>
      <c r="L7165" t="s">
        <v>50</v>
      </c>
      <c r="M7165" t="s">
        <v>39</v>
      </c>
      <c r="N7165" s="40"/>
      <c r="O7165" s="40"/>
      <c r="P7165" s="40"/>
      <c r="Q7165" s="40"/>
      <c r="R7165" s="39"/>
      <c r="S7165" s="39"/>
      <c r="T7165" s="39"/>
      <c r="U7165" s="40"/>
      <c r="V7165" s="39"/>
      <c r="W7165" s="69"/>
      <c r="Y7165" t="s">
        <v>40</v>
      </c>
      <c r="AA7165">
        <v>28287</v>
      </c>
      <c r="AB7165" s="46" t="b">
        <v>0</v>
      </c>
      <c r="AD7165" s="8"/>
    </row>
    <row r="7166" ht="14.25" customHeight="1">
      <c r="A7166" s="38">
        <v>997</v>
      </c>
      <c r="B7166" s="44" t="s">
        <v>638</v>
      </c>
      <c r="C7166" s="46" t="s">
        <v>639</v>
      </c>
      <c r="D7166" s="46" t="s">
        <v>7361</v>
      </c>
      <c r="E7166" s="46" t="s">
        <v>7362</v>
      </c>
      <c r="F7166" s="5" t="s">
        <v>35</v>
      </c>
      <c r="G7166" s="5" t="s">
        <v>36</v>
      </c>
      <c r="H7166" s="65">
        <v>0.029512092</v>
      </c>
      <c r="I7166" t="s">
        <v>37</v>
      </c>
      <c r="K7166" s="47"/>
      <c r="L7166" s="47" t="str">
        <f>((I7166&amp;A7166)&amp;"-")&amp;B7166</f>
        <v>REF997-Kia Sepassi and Samuel H. Yalkowsky. Solubility Prediction in Octanol: A Technical Note. AAPS PharmSciTech 2006; 7 (1) Article 26</v>
      </c>
      <c r="M7166" t="s">
        <v>39</v>
      </c>
      <c r="N7166" s="71"/>
      <c r="O7166" s="71"/>
      <c r="P7166" s="71"/>
      <c r="Q7166" s="71"/>
      <c r="R7166" s="29"/>
      <c r="S7166" s="29"/>
      <c r="T7166" s="29"/>
      <c r="U7166" s="71"/>
      <c r="V7166" s="29"/>
      <c r="W7166" s="60"/>
      <c r="Y7166" t="s">
        <v>40</v>
      </c>
      <c r="AA7166">
        <v>4029</v>
      </c>
      <c r="AB7166" t="b">
        <f>if((W7166=""),false,true)</f>
        <v>0</v>
      </c>
      <c r="AD7166" s="37"/>
    </row>
    <row r="7167" ht="14.25" customHeight="1">
      <c r="A7167" s="38">
        <v>1049</v>
      </c>
      <c r="B7167" s="46" t="s">
        <v>922</v>
      </c>
      <c r="C7167" s="46" t="s">
        <v>923</v>
      </c>
      <c r="D7167" s="11" t="s">
        <v>7361</v>
      </c>
      <c r="E7167" s="46" t="s">
        <v>7362</v>
      </c>
      <c r="F7167" s="7" t="s">
        <v>924</v>
      </c>
      <c r="G7167" s="7" t="s">
        <v>925</v>
      </c>
      <c r="H7167">
        <v>0.069342580601657</v>
      </c>
      <c r="I7167" t="s">
        <v>37</v>
      </c>
      <c r="K7167" s="47" t="s">
        <v>43</v>
      </c>
      <c r="L7167" s="47" t="s">
        <v>926</v>
      </c>
      <c r="M7167" t="s">
        <v>39</v>
      </c>
      <c r="N7167" s="71"/>
      <c r="O7167" s="71"/>
      <c r="P7167" s="71"/>
      <c r="Q7167" s="71"/>
      <c r="R7167" s="29"/>
      <c r="S7167" s="29"/>
      <c r="T7167" s="29"/>
      <c r="U7167" s="71"/>
      <c r="V7167" s="29"/>
      <c r="W7167" s="60"/>
      <c r="Y7167" t="s">
        <v>40</v>
      </c>
      <c r="AA7167" s="21">
        <v>4029</v>
      </c>
      <c r="AB7167" t="b">
        <f>if((W7167=""),false,true)</f>
        <v>0</v>
      </c>
      <c r="AD7167" s="37"/>
    </row>
    <row r="7168" ht="14.25" customHeight="1">
      <c r="A7168" s="38">
        <v>1049</v>
      </c>
      <c r="B7168" s="46" t="s">
        <v>922</v>
      </c>
      <c r="C7168" s="46" t="s">
        <v>923</v>
      </c>
      <c r="D7168" s="11" t="s">
        <v>7361</v>
      </c>
      <c r="E7168" s="11" t="s">
        <v>7362</v>
      </c>
      <c r="F7168" s="7" t="s">
        <v>927</v>
      </c>
      <c r="G7168" s="7" t="s">
        <v>928</v>
      </c>
      <c r="H7168">
        <v>0.061659500186148</v>
      </c>
      <c r="I7168" t="s">
        <v>37</v>
      </c>
      <c r="K7168" s="47" t="s">
        <v>43</v>
      </c>
      <c r="L7168" s="47" t="s">
        <v>926</v>
      </c>
      <c r="M7168" t="s">
        <v>39</v>
      </c>
      <c r="N7168" s="71"/>
      <c r="O7168" s="71"/>
      <c r="P7168" s="71"/>
      <c r="Q7168" s="71"/>
      <c r="R7168" s="29"/>
      <c r="S7168" s="29"/>
      <c r="T7168" s="29"/>
      <c r="U7168" s="71"/>
      <c r="V7168" s="29"/>
      <c r="W7168" s="60"/>
      <c r="Y7168" t="s">
        <v>40</v>
      </c>
      <c r="AA7168">
        <v>4029</v>
      </c>
      <c r="AB7168" t="b">
        <f>if((W7168=""),false,true)</f>
        <v>0</v>
      </c>
      <c r="AD7168" s="37"/>
    </row>
    <row r="7169" ht="14.25" customHeight="1">
      <c r="A7169" s="38">
        <v>1049</v>
      </c>
      <c r="B7169" s="46" t="s">
        <v>922</v>
      </c>
      <c r="C7169" s="46" t="s">
        <v>923</v>
      </c>
      <c r="D7169" s="11" t="s">
        <v>7361</v>
      </c>
      <c r="E7169" s="11" t="s">
        <v>7362</v>
      </c>
      <c r="F7169" s="7" t="s">
        <v>929</v>
      </c>
      <c r="G7169" s="7" t="s">
        <v>928</v>
      </c>
      <c r="H7169">
        <v>0.088307990041856</v>
      </c>
      <c r="I7169" t="s">
        <v>37</v>
      </c>
      <c r="K7169" s="47" t="s">
        <v>43</v>
      </c>
      <c r="L7169" s="47" t="s">
        <v>926</v>
      </c>
      <c r="M7169" t="s">
        <v>39</v>
      </c>
      <c r="N7169" s="71"/>
      <c r="O7169" s="71"/>
      <c r="P7169" s="71"/>
      <c r="Q7169" s="71"/>
      <c r="R7169" s="29"/>
      <c r="S7169" s="29"/>
      <c r="T7169" s="29"/>
      <c r="U7169" s="71"/>
      <c r="V7169" s="29"/>
      <c r="W7169" s="60"/>
      <c r="Y7169" t="s">
        <v>40</v>
      </c>
      <c r="AA7169">
        <v>4029</v>
      </c>
      <c r="AB7169" t="b">
        <f>if((W7169=""),false,true)</f>
        <v>0</v>
      </c>
      <c r="AD7169" s="37"/>
    </row>
    <row r="7170" ht="14.25" customHeight="1">
      <c r="A7170" s="38">
        <v>1049</v>
      </c>
      <c r="B7170" s="46" t="s">
        <v>922</v>
      </c>
      <c r="C7170" s="46" t="s">
        <v>923</v>
      </c>
      <c r="D7170" s="11" t="s">
        <v>7361</v>
      </c>
      <c r="E7170" s="11" t="s">
        <v>7362</v>
      </c>
      <c r="F7170" s="7" t="s">
        <v>930</v>
      </c>
      <c r="G7170" s="7" t="s">
        <v>928</v>
      </c>
      <c r="H7170">
        <v>0.097723722095581</v>
      </c>
      <c r="I7170" t="s">
        <v>37</v>
      </c>
      <c r="K7170" s="47" t="s">
        <v>43</v>
      </c>
      <c r="L7170" s="47" t="s">
        <v>926</v>
      </c>
      <c r="M7170" t="s">
        <v>39</v>
      </c>
      <c r="N7170" s="71"/>
      <c r="O7170" s="71"/>
      <c r="P7170" s="71"/>
      <c r="Q7170" s="71"/>
      <c r="R7170" s="29"/>
      <c r="S7170" s="29"/>
      <c r="T7170" s="29"/>
      <c r="U7170" s="71"/>
      <c r="V7170" s="29"/>
      <c r="W7170" s="60"/>
      <c r="Y7170" t="s">
        <v>40</v>
      </c>
      <c r="AA7170">
        <v>4029</v>
      </c>
      <c r="AB7170" t="b">
        <f>if((W7170=""),false,true)</f>
        <v>0</v>
      </c>
      <c r="AD7170" s="37"/>
    </row>
    <row r="7171" ht="14.25" customHeight="1">
      <c r="A7171" s="38">
        <v>1049</v>
      </c>
      <c r="B7171" s="46" t="s">
        <v>922</v>
      </c>
      <c r="C7171" s="46" t="s">
        <v>923</v>
      </c>
      <c r="D7171" s="11" t="s">
        <v>7361</v>
      </c>
      <c r="E7171" s="11" t="s">
        <v>7362</v>
      </c>
      <c r="F7171" s="11" t="s">
        <v>48</v>
      </c>
      <c r="G7171" s="11" t="s">
        <v>49</v>
      </c>
      <c r="H7171">
        <v>0.073960527505824</v>
      </c>
      <c r="I7171" t="s">
        <v>37</v>
      </c>
      <c r="K7171" s="47" t="s">
        <v>43</v>
      </c>
      <c r="L7171" s="47" t="s">
        <v>926</v>
      </c>
      <c r="M7171" t="s">
        <v>39</v>
      </c>
      <c r="N7171" s="71"/>
      <c r="O7171" s="71"/>
      <c r="P7171" s="71"/>
      <c r="Q7171" s="71"/>
      <c r="R7171" s="29"/>
      <c r="S7171" s="29"/>
      <c r="T7171" s="29"/>
      <c r="U7171" s="71"/>
      <c r="V7171" s="29"/>
      <c r="W7171" s="60"/>
      <c r="Y7171" t="s">
        <v>40</v>
      </c>
      <c r="AA7171">
        <v>4029</v>
      </c>
      <c r="AB7171" t="b">
        <f>if((W7171=""),false,true)</f>
        <v>0</v>
      </c>
      <c r="AD7171" s="37"/>
    </row>
    <row r="7172" ht="14.25" customHeight="1">
      <c r="A7172" s="38">
        <v>1268</v>
      </c>
      <c r="B7172" s="46" t="s">
        <v>3548</v>
      </c>
      <c r="C7172" s="46" t="s">
        <v>3549</v>
      </c>
      <c r="D7172" s="46" t="s">
        <v>7361</v>
      </c>
      <c r="E7172" s="46" t="s">
        <v>7362</v>
      </c>
      <c r="F7172" s="7" t="s">
        <v>1281</v>
      </c>
      <c r="G7172" s="7" t="s">
        <v>2411</v>
      </c>
      <c r="H7172">
        <v>0.426739892968825</v>
      </c>
      <c r="I7172" t="s">
        <v>37</v>
      </c>
      <c r="K7172" t="s">
        <v>43</v>
      </c>
      <c r="L7172" t="s">
        <v>3553</v>
      </c>
      <c r="M7172" t="s">
        <v>39</v>
      </c>
      <c r="N7172" s="40"/>
      <c r="O7172" s="40"/>
      <c r="P7172" s="40"/>
      <c r="Q7172" s="40"/>
      <c r="R7172" s="39"/>
      <c r="S7172" s="39"/>
      <c r="T7172" s="39"/>
      <c r="U7172" s="40"/>
      <c r="V7172" s="39"/>
      <c r="W7172" s="69"/>
      <c r="Y7172" t="s">
        <v>40</v>
      </c>
      <c r="AA7172">
        <v>4029</v>
      </c>
      <c r="AB7172" s="46" t="b">
        <f>if((W7172=""),false,true)</f>
        <v>0</v>
      </c>
      <c r="AD7172" s="8"/>
    </row>
    <row r="7173" ht="14.25" customHeight="1">
      <c r="A7173" s="38">
        <v>1287</v>
      </c>
      <c r="B7173" s="46" t="s">
        <v>44</v>
      </c>
      <c r="C7173" s="46" t="s">
        <v>45</v>
      </c>
      <c r="D7173" s="46" t="s">
        <v>7361</v>
      </c>
      <c r="E7173" s="46" t="s">
        <v>7362</v>
      </c>
      <c r="F7173" t="s">
        <v>48</v>
      </c>
      <c r="G7173" s="46" t="s">
        <v>49</v>
      </c>
      <c r="H7173">
        <v>0.061376200516</v>
      </c>
      <c r="I7173" t="s">
        <v>37</v>
      </c>
      <c r="L7173" t="s">
        <v>50</v>
      </c>
      <c r="M7173" t="s">
        <v>39</v>
      </c>
      <c r="N7173" s="40"/>
      <c r="O7173" s="40"/>
      <c r="P7173" s="40"/>
      <c r="Q7173" s="40"/>
      <c r="R7173" s="39"/>
      <c r="S7173" s="39"/>
      <c r="T7173" s="39"/>
      <c r="U7173" s="40"/>
      <c r="V7173" s="39"/>
      <c r="W7173" s="69"/>
      <c r="Y7173" t="s">
        <v>40</v>
      </c>
      <c r="AA7173">
        <v>4029</v>
      </c>
      <c r="AB7173" s="46" t="b">
        <v>0</v>
      </c>
      <c r="AD7173" s="8"/>
    </row>
    <row r="7174" ht="14.25" customHeight="1">
      <c r="A7174" s="38">
        <v>1287</v>
      </c>
      <c r="B7174" s="46" t="s">
        <v>53</v>
      </c>
      <c r="C7174" s="46" t="s">
        <v>45</v>
      </c>
      <c r="D7174" s="46" t="s">
        <v>7361</v>
      </c>
      <c r="E7174" s="46" t="s">
        <v>7363</v>
      </c>
      <c r="F7174" t="s">
        <v>48</v>
      </c>
      <c r="G7174" s="46" t="s">
        <v>49</v>
      </c>
      <c r="H7174">
        <v>0.054954087386</v>
      </c>
      <c r="I7174" t="s">
        <v>37</v>
      </c>
      <c r="L7174" t="s">
        <v>50</v>
      </c>
      <c r="M7174" t="s">
        <v>39</v>
      </c>
      <c r="N7174" s="40"/>
      <c r="O7174" s="40"/>
      <c r="P7174" s="40"/>
      <c r="Q7174" s="40"/>
      <c r="R7174" s="39"/>
      <c r="S7174" s="39"/>
      <c r="T7174" s="39"/>
      <c r="U7174" s="40"/>
      <c r="V7174" s="39"/>
      <c r="W7174" s="69"/>
      <c r="Y7174" t="s">
        <v>40</v>
      </c>
      <c r="AA7174">
        <v>4029</v>
      </c>
      <c r="AB7174" s="46" t="b">
        <v>0</v>
      </c>
      <c r="AD7174" s="8"/>
    </row>
    <row r="7175" ht="14.25" customHeight="1">
      <c r="A7175" s="38">
        <v>1287</v>
      </c>
      <c r="B7175" s="46" t="s">
        <v>653</v>
      </c>
      <c r="C7175" s="46" t="s">
        <v>45</v>
      </c>
      <c r="D7175" s="46" t="s">
        <v>7361</v>
      </c>
      <c r="E7175" s="46" t="s">
        <v>7362</v>
      </c>
      <c r="F7175" t="s">
        <v>48</v>
      </c>
      <c r="G7175" s="46" t="s">
        <v>49</v>
      </c>
      <c r="H7175">
        <v>0.060062029092</v>
      </c>
      <c r="I7175" t="s">
        <v>37</v>
      </c>
      <c r="L7175" t="s">
        <v>50</v>
      </c>
      <c r="M7175" t="s">
        <v>39</v>
      </c>
      <c r="N7175" s="40"/>
      <c r="O7175" s="40"/>
      <c r="P7175" s="40"/>
      <c r="Q7175" s="40"/>
      <c r="R7175" s="39"/>
      <c r="S7175" s="39"/>
      <c r="T7175" s="39"/>
      <c r="U7175" s="40"/>
      <c r="V7175" s="39"/>
      <c r="W7175" s="69"/>
      <c r="Y7175" t="s">
        <v>40</v>
      </c>
      <c r="AA7175">
        <v>4029</v>
      </c>
      <c r="AB7175" s="46" t="b">
        <v>0</v>
      </c>
      <c r="AD7175" s="8"/>
    </row>
    <row r="7176" ht="14.25" customHeight="1">
      <c r="A7176" s="38">
        <v>1268</v>
      </c>
      <c r="B7176" s="46" t="s">
        <v>3548</v>
      </c>
      <c r="C7176" s="46" t="s">
        <v>3549</v>
      </c>
      <c r="D7176" s="46" t="s">
        <v>7364</v>
      </c>
      <c r="E7176" s="46" t="s">
        <v>7365</v>
      </c>
      <c r="F7176" s="7" t="s">
        <v>1281</v>
      </c>
      <c r="G7176" s="7" t="s">
        <v>2411</v>
      </c>
      <c r="H7176">
        <v>0.615962823086985</v>
      </c>
      <c r="I7176" t="s">
        <v>37</v>
      </c>
      <c r="K7176" t="s">
        <v>43</v>
      </c>
      <c r="L7176" t="s">
        <v>3553</v>
      </c>
      <c r="M7176" t="s">
        <v>39</v>
      </c>
      <c r="N7176" s="40"/>
      <c r="O7176" s="40"/>
      <c r="P7176" s="40"/>
      <c r="Q7176" s="40"/>
      <c r="R7176" s="39"/>
      <c r="S7176" s="39"/>
      <c r="T7176" s="39"/>
      <c r="U7176" s="40"/>
      <c r="V7176" s="39"/>
      <c r="W7176" s="69"/>
      <c r="Y7176" t="s">
        <v>40</v>
      </c>
      <c r="AA7176">
        <v>4044</v>
      </c>
      <c r="AB7176" s="46" t="b">
        <f>if((W7176=""),false,true)</f>
        <v>0</v>
      </c>
      <c r="AD7176" s="8"/>
    </row>
    <row r="7177" ht="14.25" customHeight="1">
      <c r="A7177" s="38">
        <v>1287</v>
      </c>
      <c r="B7177" s="46" t="s">
        <v>44</v>
      </c>
      <c r="C7177" s="46" t="s">
        <v>45</v>
      </c>
      <c r="D7177" s="46" t="s">
        <v>7364</v>
      </c>
      <c r="E7177" s="46" t="s">
        <v>7365</v>
      </c>
      <c r="F7177" t="s">
        <v>48</v>
      </c>
      <c r="G7177" s="46" t="s">
        <v>49</v>
      </c>
      <c r="H7177">
        <v>0.000355631319</v>
      </c>
      <c r="I7177" t="s">
        <v>37</v>
      </c>
      <c r="L7177" t="s">
        <v>50</v>
      </c>
      <c r="M7177" t="s">
        <v>39</v>
      </c>
      <c r="N7177" s="40"/>
      <c r="O7177" s="40"/>
      <c r="P7177" s="40"/>
      <c r="Q7177" s="40"/>
      <c r="R7177" s="39"/>
      <c r="S7177" s="39"/>
      <c r="T7177" s="39"/>
      <c r="U7177" s="40"/>
      <c r="V7177" s="39"/>
      <c r="W7177" s="69"/>
      <c r="Y7177" t="s">
        <v>40</v>
      </c>
      <c r="AA7177">
        <v>4044</v>
      </c>
      <c r="AB7177" s="46" t="b">
        <v>0</v>
      </c>
      <c r="AD7177" s="8"/>
    </row>
    <row r="7178" ht="14.25" customHeight="1">
      <c r="A7178" s="38">
        <v>1287</v>
      </c>
      <c r="B7178" s="46" t="s">
        <v>653</v>
      </c>
      <c r="C7178" s="46" t="s">
        <v>45</v>
      </c>
      <c r="D7178" s="46" t="s">
        <v>7364</v>
      </c>
      <c r="E7178" s="46" t="s">
        <v>7365</v>
      </c>
      <c r="F7178" t="s">
        <v>48</v>
      </c>
      <c r="G7178" s="46" t="s">
        <v>49</v>
      </c>
      <c r="H7178">
        <v>0.000008540828</v>
      </c>
      <c r="I7178" t="s">
        <v>37</v>
      </c>
      <c r="L7178" t="s">
        <v>50</v>
      </c>
      <c r="M7178" t="s">
        <v>39</v>
      </c>
      <c r="N7178" s="40"/>
      <c r="O7178" s="40"/>
      <c r="P7178" s="40"/>
      <c r="Q7178" s="40"/>
      <c r="R7178" s="39"/>
      <c r="S7178" s="39"/>
      <c r="T7178" s="39"/>
      <c r="U7178" s="40"/>
      <c r="V7178" s="39"/>
      <c r="W7178" s="69"/>
      <c r="Y7178" t="s">
        <v>40</v>
      </c>
      <c r="AA7178">
        <v>4044</v>
      </c>
      <c r="AB7178" s="46" t="b">
        <v>0</v>
      </c>
      <c r="AD7178" s="8"/>
    </row>
    <row r="7179" ht="14.25" customHeight="1">
      <c r="A7179" s="38">
        <v>1049</v>
      </c>
      <c r="B7179" s="46" t="s">
        <v>922</v>
      </c>
      <c r="C7179" s="46" t="s">
        <v>923</v>
      </c>
      <c r="D7179" s="11" t="s">
        <v>7366</v>
      </c>
      <c r="E7179" s="46" t="s">
        <v>7367</v>
      </c>
      <c r="F7179" s="7" t="s">
        <v>924</v>
      </c>
      <c r="G7179" s="7" t="s">
        <v>925</v>
      </c>
      <c r="H7179">
        <v>0.014588142602754</v>
      </c>
      <c r="I7179" t="s">
        <v>37</v>
      </c>
      <c r="K7179" s="47" t="s">
        <v>43</v>
      </c>
      <c r="L7179" s="47" t="s">
        <v>926</v>
      </c>
      <c r="M7179" t="s">
        <v>39</v>
      </c>
      <c r="N7179" s="71"/>
      <c r="O7179" s="71"/>
      <c r="P7179" s="71"/>
      <c r="Q7179" s="71"/>
      <c r="R7179" s="29"/>
      <c r="S7179" s="29"/>
      <c r="T7179" s="29"/>
      <c r="U7179" s="71"/>
      <c r="V7179" s="29"/>
      <c r="W7179" s="60"/>
      <c r="Y7179" t="s">
        <v>40</v>
      </c>
      <c r="AA7179" s="21">
        <v>11439687</v>
      </c>
      <c r="AB7179" t="b">
        <f>if((W7179=""),false,true)</f>
        <v>0</v>
      </c>
      <c r="AD7179" s="37"/>
    </row>
    <row r="7180" ht="14.25" customHeight="1">
      <c r="A7180" s="38">
        <v>1049</v>
      </c>
      <c r="B7180" s="46" t="s">
        <v>922</v>
      </c>
      <c r="C7180" s="46" t="s">
        <v>923</v>
      </c>
      <c r="D7180" s="11" t="s">
        <v>7366</v>
      </c>
      <c r="E7180" s="11" t="s">
        <v>7367</v>
      </c>
      <c r="F7180" s="7" t="s">
        <v>927</v>
      </c>
      <c r="G7180" s="7" t="s">
        <v>928</v>
      </c>
      <c r="H7180">
        <v>0.034119291162193</v>
      </c>
      <c r="I7180" t="s">
        <v>37</v>
      </c>
      <c r="K7180" s="47" t="s">
        <v>43</v>
      </c>
      <c r="L7180" s="47" t="s">
        <v>926</v>
      </c>
      <c r="M7180" t="s">
        <v>39</v>
      </c>
      <c r="N7180" s="71"/>
      <c r="O7180" s="71"/>
      <c r="P7180" s="71"/>
      <c r="Q7180" s="71"/>
      <c r="R7180" s="29"/>
      <c r="S7180" s="29"/>
      <c r="T7180" s="29"/>
      <c r="U7180" s="71"/>
      <c r="V7180" s="29"/>
      <c r="W7180" s="60"/>
      <c r="Y7180" t="s">
        <v>40</v>
      </c>
      <c r="AA7180">
        <v>11439687</v>
      </c>
      <c r="AB7180" t="b">
        <f>if((W7180=""),false,true)</f>
        <v>0</v>
      </c>
      <c r="AD7180" s="37"/>
    </row>
    <row r="7181" ht="14.25" customHeight="1">
      <c r="A7181" s="38">
        <v>1049</v>
      </c>
      <c r="B7181" s="46" t="s">
        <v>922</v>
      </c>
      <c r="C7181" s="46" t="s">
        <v>923</v>
      </c>
      <c r="D7181" s="11" t="s">
        <v>7366</v>
      </c>
      <c r="E7181" s="11" t="s">
        <v>7367</v>
      </c>
      <c r="F7181" s="7" t="s">
        <v>929</v>
      </c>
      <c r="G7181" s="7" t="s">
        <v>928</v>
      </c>
      <c r="H7181">
        <v>0.05069907082747</v>
      </c>
      <c r="I7181" t="s">
        <v>37</v>
      </c>
      <c r="K7181" s="47" t="s">
        <v>43</v>
      </c>
      <c r="L7181" s="47" t="s">
        <v>926</v>
      </c>
      <c r="M7181" t="s">
        <v>39</v>
      </c>
      <c r="N7181" s="71"/>
      <c r="O7181" s="71"/>
      <c r="P7181" s="71"/>
      <c r="Q7181" s="71"/>
      <c r="R7181" s="29"/>
      <c r="S7181" s="29"/>
      <c r="T7181" s="29"/>
      <c r="U7181" s="71"/>
      <c r="V7181" s="29"/>
      <c r="W7181" s="60"/>
      <c r="Y7181" t="s">
        <v>40</v>
      </c>
      <c r="AA7181">
        <v>11439687</v>
      </c>
      <c r="AB7181" t="b">
        <f>if((W7181=""),false,true)</f>
        <v>0</v>
      </c>
      <c r="AD7181" s="37"/>
    </row>
    <row r="7182" ht="14.25" customHeight="1">
      <c r="A7182" s="38">
        <v>1049</v>
      </c>
      <c r="B7182" s="46" t="s">
        <v>922</v>
      </c>
      <c r="C7182" s="46" t="s">
        <v>923</v>
      </c>
      <c r="D7182" s="11" t="s">
        <v>7366</v>
      </c>
      <c r="E7182" s="11" t="s">
        <v>7367</v>
      </c>
      <c r="F7182" s="7" t="s">
        <v>930</v>
      </c>
      <c r="G7182" s="7" t="s">
        <v>928</v>
      </c>
      <c r="H7182">
        <v>0.020844908830973</v>
      </c>
      <c r="I7182" t="s">
        <v>37</v>
      </c>
      <c r="K7182" s="47" t="s">
        <v>43</v>
      </c>
      <c r="L7182" s="47" t="s">
        <v>926</v>
      </c>
      <c r="M7182" t="s">
        <v>39</v>
      </c>
      <c r="N7182" s="71"/>
      <c r="O7182" s="71"/>
      <c r="P7182" s="71"/>
      <c r="Q7182" s="71"/>
      <c r="R7182" s="29"/>
      <c r="S7182" s="29"/>
      <c r="T7182" s="29"/>
      <c r="U7182" s="71"/>
      <c r="V7182" s="29"/>
      <c r="W7182" s="60"/>
      <c r="Y7182" t="s">
        <v>40</v>
      </c>
      <c r="AA7182">
        <v>11439687</v>
      </c>
      <c r="AB7182" t="b">
        <f>if((W7182=""),false,true)</f>
        <v>0</v>
      </c>
      <c r="AD7182" s="37"/>
    </row>
    <row r="7183" ht="14.25" customHeight="1">
      <c r="A7183" s="38">
        <v>1049</v>
      </c>
      <c r="B7183" s="46" t="s">
        <v>922</v>
      </c>
      <c r="C7183" s="46" t="s">
        <v>923</v>
      </c>
      <c r="D7183" s="11" t="s">
        <v>7366</v>
      </c>
      <c r="E7183" s="11" t="s">
        <v>7367</v>
      </c>
      <c r="F7183" s="11" t="s">
        <v>48</v>
      </c>
      <c r="G7183" s="11" t="s">
        <v>49</v>
      </c>
      <c r="H7183">
        <v>0.011534532578211</v>
      </c>
      <c r="I7183" t="s">
        <v>37</v>
      </c>
      <c r="K7183" s="47" t="s">
        <v>43</v>
      </c>
      <c r="L7183" s="47" t="s">
        <v>926</v>
      </c>
      <c r="M7183" t="s">
        <v>39</v>
      </c>
      <c r="N7183" s="71"/>
      <c r="O7183" s="71"/>
      <c r="P7183" s="71"/>
      <c r="Q7183" s="71"/>
      <c r="R7183" s="29"/>
      <c r="S7183" s="29"/>
      <c r="T7183" s="29"/>
      <c r="U7183" s="71"/>
      <c r="V7183" s="29"/>
      <c r="W7183" s="60"/>
      <c r="Y7183" t="s">
        <v>40</v>
      </c>
      <c r="AA7183">
        <v>11439687</v>
      </c>
      <c r="AB7183" t="b">
        <f>if((W7183=""),false,true)</f>
        <v>0</v>
      </c>
      <c r="AD7183" s="37"/>
    </row>
    <row r="7184" ht="14.25" customHeight="1">
      <c r="A7184" s="38">
        <v>1204</v>
      </c>
      <c r="B7184" s="46" t="s">
        <v>7368</v>
      </c>
      <c r="C7184" s="46" t="s">
        <v>577</v>
      </c>
      <c r="D7184" s="11" t="s">
        <v>7366</v>
      </c>
      <c r="E7184" s="11" t="s">
        <v>7367</v>
      </c>
      <c r="F7184" s="7" t="s">
        <v>485</v>
      </c>
      <c r="G7184" s="7" t="s">
        <v>665</v>
      </c>
      <c r="H7184">
        <v>0.07030558948476</v>
      </c>
      <c r="I7184" s="46" t="s">
        <v>37</v>
      </c>
      <c r="K7184" s="46"/>
      <c r="L7184" t="s">
        <v>7369</v>
      </c>
      <c r="M7184" t="s">
        <v>39</v>
      </c>
      <c r="N7184" s="40"/>
      <c r="O7184" s="40"/>
      <c r="P7184" s="40"/>
      <c r="Q7184" s="40"/>
      <c r="R7184" s="39"/>
      <c r="S7184" s="39"/>
      <c r="T7184" s="39"/>
      <c r="U7184" s="40"/>
      <c r="V7184" s="39"/>
      <c r="W7184" s="69"/>
      <c r="Y7184" t="s">
        <v>40</v>
      </c>
      <c r="AA7184">
        <v>11439687</v>
      </c>
      <c r="AB7184" s="46" t="b">
        <f>if((W7184=""),false,true)</f>
        <v>0</v>
      </c>
      <c r="AD7184" s="8"/>
    </row>
    <row r="7185" ht="14.25" customHeight="1">
      <c r="A7185" s="38">
        <v>1204</v>
      </c>
      <c r="B7185" s="46" t="s">
        <v>7368</v>
      </c>
      <c r="C7185" s="46" t="s">
        <v>577</v>
      </c>
      <c r="D7185" s="11" t="s">
        <v>7366</v>
      </c>
      <c r="E7185" s="11" t="s">
        <v>7367</v>
      </c>
      <c r="F7185" s="7" t="s">
        <v>580</v>
      </c>
      <c r="G7185" s="7" t="s">
        <v>581</v>
      </c>
      <c r="H7185">
        <v>0.091608827299642</v>
      </c>
      <c r="I7185" s="46" t="s">
        <v>37</v>
      </c>
      <c r="K7185" s="46"/>
      <c r="L7185" t="s">
        <v>7369</v>
      </c>
      <c r="M7185" t="s">
        <v>39</v>
      </c>
      <c r="N7185" s="40"/>
      <c r="O7185" s="40"/>
      <c r="P7185" s="40"/>
      <c r="Q7185" s="40"/>
      <c r="R7185" s="39"/>
      <c r="S7185" s="39"/>
      <c r="T7185" s="39"/>
      <c r="U7185" s="40"/>
      <c r="V7185" s="39"/>
      <c r="W7185" s="69"/>
      <c r="Y7185" t="s">
        <v>40</v>
      </c>
      <c r="AA7185">
        <v>11439687</v>
      </c>
      <c r="AB7185" s="46" t="b">
        <f>if((W7185=""),false,true)</f>
        <v>0</v>
      </c>
      <c r="AD7185" s="8"/>
    </row>
    <row r="7186" ht="14.25" customHeight="1">
      <c r="A7186" s="38">
        <v>1204</v>
      </c>
      <c r="B7186" s="46" t="s">
        <v>7368</v>
      </c>
      <c r="C7186" s="46" t="s">
        <v>577</v>
      </c>
      <c r="D7186" s="11" t="s">
        <v>7366</v>
      </c>
      <c r="E7186" s="11" t="s">
        <v>7367</v>
      </c>
      <c r="F7186" s="7" t="s">
        <v>584</v>
      </c>
      <c r="G7186" s="7" t="s">
        <v>585</v>
      </c>
      <c r="H7186">
        <v>0.051465584158861</v>
      </c>
      <c r="I7186" s="46" t="s">
        <v>37</v>
      </c>
      <c r="K7186" s="46"/>
      <c r="L7186" t="s">
        <v>7369</v>
      </c>
      <c r="M7186" t="s">
        <v>39</v>
      </c>
      <c r="N7186" s="40"/>
      <c r="O7186" s="40"/>
      <c r="P7186" s="40"/>
      <c r="Q7186" s="40"/>
      <c r="R7186" s="39"/>
      <c r="S7186" s="39"/>
      <c r="T7186" s="39"/>
      <c r="U7186" s="40"/>
      <c r="V7186" s="39"/>
      <c r="W7186" s="69"/>
      <c r="Y7186" t="s">
        <v>40</v>
      </c>
      <c r="AA7186">
        <v>11439687</v>
      </c>
      <c r="AB7186" s="46" t="b">
        <f>if((W7186=""),false,true)</f>
        <v>0</v>
      </c>
      <c r="AD7186" s="8"/>
    </row>
    <row r="7187" ht="14.25" customHeight="1">
      <c r="A7187" s="38">
        <v>1204</v>
      </c>
      <c r="B7187" s="46" t="s">
        <v>7368</v>
      </c>
      <c r="C7187" s="46" t="s">
        <v>577</v>
      </c>
      <c r="D7187" s="11" t="s">
        <v>7366</v>
      </c>
      <c r="E7187" s="11" t="s">
        <v>7367</v>
      </c>
      <c r="F7187" s="7" t="s">
        <v>429</v>
      </c>
      <c r="G7187" s="7" t="s">
        <v>590</v>
      </c>
      <c r="H7187">
        <v>0.10134223711219</v>
      </c>
      <c r="I7187" s="46" t="s">
        <v>37</v>
      </c>
      <c r="K7187" s="46"/>
      <c r="L7187" t="s">
        <v>7369</v>
      </c>
      <c r="M7187" t="s">
        <v>39</v>
      </c>
      <c r="N7187" s="40"/>
      <c r="O7187" s="40"/>
      <c r="P7187" s="40"/>
      <c r="Q7187" s="40"/>
      <c r="R7187" s="39"/>
      <c r="S7187" s="39"/>
      <c r="T7187" s="39"/>
      <c r="U7187" s="40"/>
      <c r="V7187" s="39"/>
      <c r="W7187" s="69"/>
      <c r="Y7187" t="s">
        <v>40</v>
      </c>
      <c r="AA7187">
        <v>11439687</v>
      </c>
      <c r="AB7187" s="46" t="b">
        <f>if((W7187=""),false,true)</f>
        <v>0</v>
      </c>
      <c r="AD7187" s="8"/>
    </row>
    <row r="7188" ht="14.25" customHeight="1">
      <c r="A7188" s="38">
        <v>1204</v>
      </c>
      <c r="B7188" s="46" t="s">
        <v>7368</v>
      </c>
      <c r="C7188" s="46" t="s">
        <v>577</v>
      </c>
      <c r="D7188" s="11" t="s">
        <v>7366</v>
      </c>
      <c r="E7188" s="11" t="s">
        <v>7367</v>
      </c>
      <c r="F7188" s="7" t="s">
        <v>434</v>
      </c>
      <c r="G7188" s="7" t="s">
        <v>593</v>
      </c>
      <c r="H7188">
        <v>0.23673087985564</v>
      </c>
      <c r="I7188" s="46" t="s">
        <v>37</v>
      </c>
      <c r="K7188" s="46"/>
      <c r="L7188" t="s">
        <v>7369</v>
      </c>
      <c r="M7188" t="s">
        <v>39</v>
      </c>
      <c r="N7188" s="40"/>
      <c r="O7188" s="40"/>
      <c r="P7188" s="40"/>
      <c r="Q7188" s="40"/>
      <c r="R7188" s="39"/>
      <c r="S7188" s="39"/>
      <c r="T7188" s="39"/>
      <c r="U7188" s="40"/>
      <c r="V7188" s="39"/>
      <c r="W7188" s="69"/>
      <c r="Y7188" t="s">
        <v>40</v>
      </c>
      <c r="AA7188">
        <v>11439687</v>
      </c>
      <c r="AB7188" s="46" t="b">
        <f>if((W7188=""),false,true)</f>
        <v>0</v>
      </c>
      <c r="AD7188" s="8"/>
    </row>
    <row r="7189" ht="14.25" customHeight="1">
      <c r="A7189" s="38">
        <v>1204</v>
      </c>
      <c r="B7189" s="46" t="s">
        <v>7368</v>
      </c>
      <c r="C7189" s="46" t="s">
        <v>577</v>
      </c>
      <c r="D7189" s="11" t="s">
        <v>7366</v>
      </c>
      <c r="E7189" s="11" t="s">
        <v>7367</v>
      </c>
      <c r="F7189" s="7" t="s">
        <v>48</v>
      </c>
      <c r="G7189" s="7" t="s">
        <v>49</v>
      </c>
      <c r="H7189">
        <v>0.013014269329427</v>
      </c>
      <c r="I7189" s="46" t="s">
        <v>37</v>
      </c>
      <c r="K7189" s="46"/>
      <c r="L7189" t="s">
        <v>7369</v>
      </c>
      <c r="M7189" t="s">
        <v>39</v>
      </c>
      <c r="N7189" s="40"/>
      <c r="O7189" s="40"/>
      <c r="P7189" s="40"/>
      <c r="Q7189" s="40"/>
      <c r="R7189" s="39"/>
      <c r="S7189" s="39"/>
      <c r="T7189" s="39"/>
      <c r="U7189" s="40"/>
      <c r="V7189" s="39"/>
      <c r="W7189" s="69"/>
      <c r="Y7189" t="s">
        <v>40</v>
      </c>
      <c r="AA7189">
        <v>11439687</v>
      </c>
      <c r="AB7189" s="46" t="b">
        <f>if((W7189=""),false,true)</f>
        <v>0</v>
      </c>
      <c r="AD7189" s="8"/>
    </row>
    <row r="7190" ht="14.25" customHeight="1">
      <c r="A7190" s="38">
        <v>1287</v>
      </c>
      <c r="B7190" s="46" t="s">
        <v>53</v>
      </c>
      <c r="C7190" s="46" t="s">
        <v>45</v>
      </c>
      <c r="D7190" s="46" t="s">
        <v>7366</v>
      </c>
      <c r="E7190" s="46" t="s">
        <v>7370</v>
      </c>
      <c r="F7190" t="s">
        <v>48</v>
      </c>
      <c r="G7190" s="46" t="s">
        <v>49</v>
      </c>
      <c r="H7190">
        <v>0.010232929923</v>
      </c>
      <c r="I7190" t="s">
        <v>37</v>
      </c>
      <c r="L7190" t="s">
        <v>50</v>
      </c>
      <c r="M7190" t="s">
        <v>39</v>
      </c>
      <c r="N7190" s="40"/>
      <c r="O7190" s="40"/>
      <c r="P7190" s="40"/>
      <c r="Q7190" s="40"/>
      <c r="R7190" s="39"/>
      <c r="S7190" s="39"/>
      <c r="T7190" s="39"/>
      <c r="U7190" s="40"/>
      <c r="V7190" s="39"/>
      <c r="W7190" s="69"/>
      <c r="Y7190" t="s">
        <v>40</v>
      </c>
      <c r="AA7190">
        <v>10438564</v>
      </c>
      <c r="AB7190" s="46" t="b">
        <v>0</v>
      </c>
      <c r="AD7190" s="8"/>
    </row>
    <row r="7191" ht="14.25" customHeight="1">
      <c r="A7191" s="38">
        <v>997</v>
      </c>
      <c r="B7191" s="44" t="s">
        <v>638</v>
      </c>
      <c r="C7191" s="46" t="s">
        <v>639</v>
      </c>
      <c r="D7191" s="46" t="s">
        <v>7371</v>
      </c>
      <c r="E7191" s="46" t="s">
        <v>7372</v>
      </c>
      <c r="F7191" s="5" t="s">
        <v>35</v>
      </c>
      <c r="G7191" s="5" t="s">
        <v>36</v>
      </c>
      <c r="H7191" s="65">
        <v>0.309029543</v>
      </c>
      <c r="I7191" t="s">
        <v>37</v>
      </c>
      <c r="K7191" s="47"/>
      <c r="L7191" s="47" t="str">
        <f>((I7191&amp;A7191)&amp;"-")&amp;B7191</f>
        <v>REF997-Kia Sepassi and Samuel H. Yalkowsky. Solubility Prediction in Octanol: A Technical Note. AAPS PharmSciTech 2006; 7 (1) Article 26</v>
      </c>
      <c r="M7191" t="s">
        <v>39</v>
      </c>
      <c r="N7191" s="71"/>
      <c r="O7191" s="71"/>
      <c r="P7191" s="71"/>
      <c r="Q7191" s="71"/>
      <c r="R7191" s="29"/>
      <c r="S7191" s="29"/>
      <c r="T7191" s="29"/>
      <c r="U7191" s="71"/>
      <c r="V7191" s="29"/>
      <c r="W7191" s="60"/>
      <c r="Y7191" t="s">
        <v>40</v>
      </c>
      <c r="AA7191">
        <v>16054</v>
      </c>
      <c r="AB7191" t="b">
        <f>if((W7191=""),false,true)</f>
        <v>0</v>
      </c>
      <c r="AD7191" s="37"/>
    </row>
    <row r="7192" ht="14.25" customHeight="1">
      <c r="A7192" s="38">
        <v>1283</v>
      </c>
      <c r="B7192" s="46" t="s">
        <v>31</v>
      </c>
      <c r="C7192" s="46" t="s">
        <v>32</v>
      </c>
      <c r="D7192" s="46" t="s">
        <v>7371</v>
      </c>
      <c r="E7192" s="46" t="s">
        <v>7372</v>
      </c>
      <c r="F7192" t="s">
        <v>35</v>
      </c>
      <c r="G7192" s="46" t="s">
        <v>36</v>
      </c>
      <c r="H7192">
        <v>0.3090295433</v>
      </c>
      <c r="I7192" t="s">
        <v>37</v>
      </c>
      <c r="L7192" t="s">
        <v>38</v>
      </c>
      <c r="M7192" t="s">
        <v>39</v>
      </c>
      <c r="N7192" s="40"/>
      <c r="O7192" s="40"/>
      <c r="P7192" s="40"/>
      <c r="Q7192" s="40"/>
      <c r="R7192" s="39"/>
      <c r="S7192" s="39"/>
      <c r="T7192" s="39"/>
      <c r="U7192" s="40"/>
      <c r="V7192" s="39"/>
      <c r="W7192" s="69"/>
      <c r="Y7192" t="s">
        <v>40</v>
      </c>
      <c r="AA7192">
        <v>16054</v>
      </c>
      <c r="AB7192" s="46" t="b">
        <f>if((W7192=""),false,true)</f>
        <v>0</v>
      </c>
      <c r="AD7192" s="8"/>
    </row>
    <row r="7193" ht="14.25" customHeight="1">
      <c r="A7193" s="38">
        <v>1308</v>
      </c>
      <c r="B7193" s="46" t="s">
        <v>41</v>
      </c>
      <c r="C7193" s="46" t="s">
        <v>42</v>
      </c>
      <c r="D7193" s="46" t="s">
        <v>7371</v>
      </c>
      <c r="E7193" s="46" t="s">
        <v>7373</v>
      </c>
      <c r="F7193" t="s">
        <v>35</v>
      </c>
      <c r="G7193" s="12" t="s">
        <v>36</v>
      </c>
      <c r="H7193">
        <v>0.338844156139203</v>
      </c>
      <c r="I7193" t="s">
        <v>37</v>
      </c>
      <c r="K7193" s="47" t="s">
        <v>43</v>
      </c>
      <c r="L7193" s="47" t="str">
        <f>((I7193&amp;A7193)&amp;"-")&amp;B7193</f>
        <v>REF1308-Abraham M.H. and Acree Jr. W.E. The solubility of liquid and solid compounds in dry octan-1-ol. Chemosphere (2013)</v>
      </c>
      <c r="M7193" t="s">
        <v>39</v>
      </c>
      <c r="N7193" s="71"/>
      <c r="O7193" s="71"/>
      <c r="P7193" s="71"/>
      <c r="Q7193" s="71"/>
      <c r="R7193" s="29"/>
      <c r="S7193" s="29"/>
      <c r="T7193" s="29"/>
      <c r="U7193" s="71"/>
      <c r="V7193" s="29"/>
      <c r="W7193" s="60"/>
      <c r="Y7193" t="s">
        <v>40</v>
      </c>
      <c r="AA7193">
        <v>16054</v>
      </c>
      <c r="AB7193" t="b">
        <f>if((W7193=""),false,true)</f>
        <v>0</v>
      </c>
      <c r="AD7193" s="37"/>
    </row>
    <row r="7194" ht="14.25" customHeight="1">
      <c r="A7194" s="38">
        <v>1287</v>
      </c>
      <c r="B7194" s="46" t="s">
        <v>53</v>
      </c>
      <c r="C7194" s="46" t="s">
        <v>45</v>
      </c>
      <c r="D7194" s="46" t="s">
        <v>7374</v>
      </c>
      <c r="E7194" s="46" t="s">
        <v>7375</v>
      </c>
      <c r="F7194" t="s">
        <v>48</v>
      </c>
      <c r="G7194" s="46" t="s">
        <v>49</v>
      </c>
      <c r="H7194">
        <v>0.181970085861</v>
      </c>
      <c r="I7194" t="s">
        <v>37</v>
      </c>
      <c r="L7194" t="s">
        <v>50</v>
      </c>
      <c r="M7194" t="s">
        <v>39</v>
      </c>
      <c r="N7194" s="40"/>
      <c r="O7194" s="40"/>
      <c r="P7194" s="40"/>
      <c r="Q7194" s="40"/>
      <c r="R7194" s="39"/>
      <c r="S7194" s="39"/>
      <c r="T7194" s="39"/>
      <c r="U7194" s="40"/>
      <c r="V7194" s="39"/>
      <c r="W7194" s="69"/>
      <c r="Y7194" t="s">
        <v>40</v>
      </c>
      <c r="AA7194">
        <v>9858</v>
      </c>
      <c r="AB7194" s="46" t="b">
        <v>0</v>
      </c>
      <c r="AD7194" s="8"/>
    </row>
    <row r="7195" ht="14.25" customHeight="1">
      <c r="A7195" s="38">
        <v>997</v>
      </c>
      <c r="B7195" s="44" t="s">
        <v>638</v>
      </c>
      <c r="C7195" s="46" t="s">
        <v>639</v>
      </c>
      <c r="D7195" s="46" t="s">
        <v>7376</v>
      </c>
      <c r="E7195" s="46" t="s">
        <v>7377</v>
      </c>
      <c r="F7195" s="5" t="s">
        <v>35</v>
      </c>
      <c r="G7195" s="5" t="s">
        <v>36</v>
      </c>
      <c r="H7195" s="65">
        <v>0.091201084</v>
      </c>
      <c r="I7195" t="s">
        <v>37</v>
      </c>
      <c r="K7195" s="47"/>
      <c r="L7195" s="47" t="str">
        <f>((I7195&amp;A7195)&amp;"-")&amp;B7195</f>
        <v>REF997-Kia Sepassi and Samuel H. Yalkowsky. Solubility Prediction in Octanol: A Technical Note. AAPS PharmSciTech 2006; 7 (1) Article 26</v>
      </c>
      <c r="M7195" t="s">
        <v>39</v>
      </c>
      <c r="N7195" s="71"/>
      <c r="O7195" s="71"/>
      <c r="P7195" s="71"/>
      <c r="Q7195" s="71"/>
      <c r="R7195" s="29"/>
      <c r="S7195" s="29"/>
      <c r="T7195" s="29"/>
      <c r="U7195" s="71"/>
      <c r="V7195" s="29"/>
      <c r="W7195" s="60"/>
      <c r="Y7195" t="s">
        <v>40</v>
      </c>
      <c r="AA7195">
        <v>8470</v>
      </c>
      <c r="AB7195" t="b">
        <f>if((W7195=""),false,true)</f>
        <v>0</v>
      </c>
      <c r="AD7195" s="37"/>
    </row>
    <row r="7196" ht="14.25" customHeight="1">
      <c r="A7196" s="38">
        <v>1041</v>
      </c>
      <c r="B7196" s="44" t="s">
        <v>6234</v>
      </c>
      <c r="C7196" s="46" t="s">
        <v>6235</v>
      </c>
      <c r="D7196" s="46" t="s">
        <v>7376</v>
      </c>
      <c r="E7196" s="46" t="s">
        <v>7377</v>
      </c>
      <c r="F7196" s="46" t="s">
        <v>485</v>
      </c>
      <c r="G7196" s="46" t="s">
        <v>665</v>
      </c>
      <c r="H7196">
        <v>0.14791083881682</v>
      </c>
      <c r="I7196" t="s">
        <v>37</v>
      </c>
      <c r="K7196" s="47" t="s">
        <v>43</v>
      </c>
      <c r="L7196" s="47" t="s">
        <v>6236</v>
      </c>
      <c r="M7196" t="s">
        <v>39</v>
      </c>
      <c r="N7196" s="71"/>
      <c r="O7196" s="71"/>
      <c r="P7196" s="71"/>
      <c r="Q7196" s="71"/>
      <c r="R7196" s="29"/>
      <c r="S7196" s="29"/>
      <c r="T7196" s="29"/>
      <c r="U7196" s="71"/>
      <c r="V7196" s="29"/>
      <c r="W7196" s="60"/>
      <c r="Y7196" t="s">
        <v>40</v>
      </c>
      <c r="AA7196">
        <v>8470</v>
      </c>
      <c r="AB7196" t="b">
        <f>if((W7196=""),false,true)</f>
        <v>0</v>
      </c>
      <c r="AD7196" s="37"/>
    </row>
    <row r="7197" ht="14.25" customHeight="1">
      <c r="A7197" s="38">
        <v>1041</v>
      </c>
      <c r="B7197" s="44" t="s">
        <v>6234</v>
      </c>
      <c r="C7197" s="46" t="s">
        <v>6235</v>
      </c>
      <c r="D7197" s="46" t="s">
        <v>7376</v>
      </c>
      <c r="E7197" s="46" t="s">
        <v>7377</v>
      </c>
      <c r="F7197" s="46" t="s">
        <v>547</v>
      </c>
      <c r="G7197" s="7" t="s">
        <v>548</v>
      </c>
      <c r="H7197">
        <v>0.069183097091894</v>
      </c>
      <c r="I7197" t="s">
        <v>37</v>
      </c>
      <c r="K7197" s="47" t="s">
        <v>43</v>
      </c>
      <c r="L7197" s="47" t="s">
        <v>6236</v>
      </c>
      <c r="M7197" t="s">
        <v>39</v>
      </c>
      <c r="N7197" s="71"/>
      <c r="O7197" s="71"/>
      <c r="P7197" s="71"/>
      <c r="Q7197" s="71"/>
      <c r="R7197" s="29"/>
      <c r="S7197" s="29"/>
      <c r="T7197" s="29"/>
      <c r="U7197" s="71"/>
      <c r="V7197" s="29"/>
      <c r="W7197" s="60"/>
      <c r="Y7197" t="s">
        <v>40</v>
      </c>
      <c r="AA7197">
        <v>8470</v>
      </c>
      <c r="AB7197" t="b">
        <f>if((W7197=""),false,true)</f>
        <v>0</v>
      </c>
      <c r="AD7197" s="37"/>
    </row>
    <row r="7198" ht="14.25" customHeight="1">
      <c r="A7198" s="38">
        <v>1041</v>
      </c>
      <c r="B7198" s="44" t="s">
        <v>6234</v>
      </c>
      <c r="C7198" s="46" t="s">
        <v>6235</v>
      </c>
      <c r="D7198" s="46" t="s">
        <v>7376</v>
      </c>
      <c r="E7198" s="46" t="s">
        <v>7377</v>
      </c>
      <c r="F7198" s="46" t="s">
        <v>594</v>
      </c>
      <c r="G7198" s="7" t="s">
        <v>595</v>
      </c>
      <c r="H7198">
        <v>0.10471285480509</v>
      </c>
      <c r="I7198" t="s">
        <v>37</v>
      </c>
      <c r="K7198" s="47" t="s">
        <v>43</v>
      </c>
      <c r="L7198" s="47" t="s">
        <v>6236</v>
      </c>
      <c r="M7198" t="s">
        <v>39</v>
      </c>
      <c r="N7198" s="71"/>
      <c r="O7198" s="71"/>
      <c r="P7198" s="71"/>
      <c r="Q7198" s="71"/>
      <c r="R7198" s="29"/>
      <c r="S7198" s="29"/>
      <c r="T7198" s="29"/>
      <c r="U7198" s="71"/>
      <c r="V7198" s="29"/>
      <c r="W7198" s="60"/>
      <c r="Y7198" t="s">
        <v>40</v>
      </c>
      <c r="AA7198">
        <v>8470</v>
      </c>
      <c r="AB7198" t="b">
        <f>if((W7198=""),false,true)</f>
        <v>0</v>
      </c>
      <c r="AD7198" s="37"/>
    </row>
    <row r="7199" ht="14.25" customHeight="1">
      <c r="A7199" s="38">
        <v>1041</v>
      </c>
      <c r="B7199" s="44" t="s">
        <v>6234</v>
      </c>
      <c r="C7199" s="46" t="s">
        <v>6235</v>
      </c>
      <c r="D7199" s="46" t="s">
        <v>7376</v>
      </c>
      <c r="E7199" s="46" t="s">
        <v>7377</v>
      </c>
      <c r="F7199" s="46" t="s">
        <v>598</v>
      </c>
      <c r="G7199" s="7" t="s">
        <v>599</v>
      </c>
      <c r="H7199">
        <v>0.12022644346174</v>
      </c>
      <c r="I7199" t="s">
        <v>37</v>
      </c>
      <c r="K7199" s="47" t="s">
        <v>43</v>
      </c>
      <c r="L7199" s="47" t="s">
        <v>6236</v>
      </c>
      <c r="M7199" t="s">
        <v>39</v>
      </c>
      <c r="N7199" s="71"/>
      <c r="O7199" s="71"/>
      <c r="P7199" s="71"/>
      <c r="Q7199" s="71"/>
      <c r="R7199" s="29"/>
      <c r="S7199" s="29"/>
      <c r="T7199" s="29"/>
      <c r="U7199" s="71"/>
      <c r="V7199" s="29"/>
      <c r="W7199" s="60"/>
      <c r="Y7199" t="s">
        <v>40</v>
      </c>
      <c r="AA7199">
        <v>8470</v>
      </c>
      <c r="AB7199" t="b">
        <f>if((W7199=""),false,true)</f>
        <v>0</v>
      </c>
      <c r="AD7199" s="37"/>
    </row>
    <row r="7200" ht="14.25" customHeight="1">
      <c r="A7200" s="38">
        <v>1041</v>
      </c>
      <c r="B7200" s="44" t="s">
        <v>6234</v>
      </c>
      <c r="C7200" s="46" t="s">
        <v>6235</v>
      </c>
      <c r="D7200" s="46" t="s">
        <v>7376</v>
      </c>
      <c r="E7200" s="46" t="s">
        <v>7377</v>
      </c>
      <c r="F7200" s="46" t="s">
        <v>35</v>
      </c>
      <c r="G7200" s="46" t="s">
        <v>668</v>
      </c>
      <c r="H7200">
        <v>0.091968541669268</v>
      </c>
      <c r="I7200" t="s">
        <v>37</v>
      </c>
      <c r="K7200" s="47" t="s">
        <v>43</v>
      </c>
      <c r="L7200" s="47" t="s">
        <v>6236</v>
      </c>
      <c r="M7200" t="s">
        <v>39</v>
      </c>
      <c r="N7200" s="71"/>
      <c r="O7200" s="71"/>
      <c r="P7200" s="71"/>
      <c r="Q7200" s="71"/>
      <c r="R7200" s="29"/>
      <c r="S7200" s="29"/>
      <c r="T7200" s="29"/>
      <c r="U7200" s="71"/>
      <c r="V7200" s="29"/>
      <c r="W7200" s="60"/>
      <c r="Y7200" t="s">
        <v>40</v>
      </c>
      <c r="AA7200">
        <v>8470</v>
      </c>
      <c r="AB7200" t="b">
        <f>if((W7200=""),false,true)</f>
        <v>0</v>
      </c>
      <c r="AD7200" s="37"/>
    </row>
    <row r="7201" ht="14.25" customHeight="1">
      <c r="A7201" s="38">
        <v>1041</v>
      </c>
      <c r="B7201" s="44" t="s">
        <v>6234</v>
      </c>
      <c r="C7201" s="46" t="s">
        <v>6235</v>
      </c>
      <c r="D7201" s="46" t="s">
        <v>7376</v>
      </c>
      <c r="E7201" s="46" t="s">
        <v>7377</v>
      </c>
      <c r="F7201" s="46" t="s">
        <v>669</v>
      </c>
      <c r="G7201" s="7" t="s">
        <v>670</v>
      </c>
      <c r="H7201">
        <v>0.13489628825917</v>
      </c>
      <c r="I7201" t="s">
        <v>37</v>
      </c>
      <c r="K7201" s="47" t="s">
        <v>43</v>
      </c>
      <c r="L7201" s="47" t="s">
        <v>6236</v>
      </c>
      <c r="M7201" t="s">
        <v>39</v>
      </c>
      <c r="N7201" s="71"/>
      <c r="O7201" s="71"/>
      <c r="P7201" s="71"/>
      <c r="Q7201" s="71"/>
      <c r="R7201" s="29"/>
      <c r="S7201" s="29"/>
      <c r="T7201" s="29"/>
      <c r="U7201" s="71"/>
      <c r="V7201" s="29"/>
      <c r="W7201" s="60"/>
      <c r="Y7201" t="s">
        <v>40</v>
      </c>
      <c r="AA7201">
        <v>8470</v>
      </c>
      <c r="AB7201" t="b">
        <f>if((W7201=""),false,true)</f>
        <v>0</v>
      </c>
      <c r="AD7201" s="37"/>
    </row>
    <row r="7202" ht="14.25" customHeight="1">
      <c r="A7202" s="38">
        <v>1041</v>
      </c>
      <c r="B7202" s="44" t="s">
        <v>6234</v>
      </c>
      <c r="C7202" s="46" t="s">
        <v>6235</v>
      </c>
      <c r="D7202" s="46" t="s">
        <v>7376</v>
      </c>
      <c r="E7202" s="46" t="s">
        <v>7377</v>
      </c>
      <c r="F7202" s="46" t="s">
        <v>580</v>
      </c>
      <c r="G7202" s="46" t="s">
        <v>581</v>
      </c>
      <c r="H7202">
        <v>0.16595869074376</v>
      </c>
      <c r="I7202" t="s">
        <v>37</v>
      </c>
      <c r="K7202" s="47" t="s">
        <v>43</v>
      </c>
      <c r="L7202" s="47" t="s">
        <v>6236</v>
      </c>
      <c r="M7202" t="s">
        <v>39</v>
      </c>
      <c r="N7202" s="71"/>
      <c r="O7202" s="71"/>
      <c r="P7202" s="71"/>
      <c r="Q7202" s="71"/>
      <c r="R7202" s="29"/>
      <c r="S7202" s="29"/>
      <c r="T7202" s="29"/>
      <c r="U7202" s="71"/>
      <c r="V7202" s="29"/>
      <c r="W7202" s="60"/>
      <c r="Y7202" t="s">
        <v>40</v>
      </c>
      <c r="AA7202">
        <v>8470</v>
      </c>
      <c r="AB7202" t="b">
        <f>if((W7202=""),false,true)</f>
        <v>0</v>
      </c>
      <c r="AD7202" s="37"/>
    </row>
    <row r="7203" ht="14.25" customHeight="1">
      <c r="A7203" s="38">
        <v>1041</v>
      </c>
      <c r="B7203" s="44" t="s">
        <v>6234</v>
      </c>
      <c r="C7203" s="46" t="s">
        <v>6235</v>
      </c>
      <c r="D7203" s="46" t="s">
        <v>7376</v>
      </c>
      <c r="E7203" s="46" t="s">
        <v>7377</v>
      </c>
      <c r="F7203" s="7" t="s">
        <v>873</v>
      </c>
      <c r="G7203" s="7" t="s">
        <v>874</v>
      </c>
      <c r="H7203">
        <v>0.085113803820238</v>
      </c>
      <c r="I7203" t="s">
        <v>37</v>
      </c>
      <c r="K7203" s="47" t="s">
        <v>43</v>
      </c>
      <c r="L7203" s="47" t="s">
        <v>6236</v>
      </c>
      <c r="M7203" t="s">
        <v>39</v>
      </c>
      <c r="N7203" s="71"/>
      <c r="O7203" s="71"/>
      <c r="P7203" s="71"/>
      <c r="Q7203" s="71"/>
      <c r="R7203" s="29"/>
      <c r="S7203" s="29"/>
      <c r="T7203" s="29"/>
      <c r="U7203" s="71"/>
      <c r="V7203" s="29"/>
      <c r="W7203" s="60"/>
      <c r="Y7203" t="s">
        <v>40</v>
      </c>
      <c r="AA7203">
        <v>8470</v>
      </c>
      <c r="AB7203" t="b">
        <f>if((W7203=""),false,true)</f>
        <v>0</v>
      </c>
      <c r="AD7203" s="37"/>
    </row>
    <row r="7204" ht="14.25" customHeight="1">
      <c r="A7204" s="38">
        <v>1041</v>
      </c>
      <c r="B7204" s="44" t="s">
        <v>6234</v>
      </c>
      <c r="C7204" s="46" t="s">
        <v>6235</v>
      </c>
      <c r="D7204" s="46" t="s">
        <v>7376</v>
      </c>
      <c r="E7204" s="46" t="s">
        <v>7377</v>
      </c>
      <c r="F7204" s="46" t="s">
        <v>584</v>
      </c>
      <c r="G7204" s="7" t="s">
        <v>988</v>
      </c>
      <c r="H7204">
        <v>0.10471285480509</v>
      </c>
      <c r="I7204" t="s">
        <v>37</v>
      </c>
      <c r="K7204" s="47" t="s">
        <v>43</v>
      </c>
      <c r="L7204" s="47" t="s">
        <v>6236</v>
      </c>
      <c r="M7204" t="s">
        <v>39</v>
      </c>
      <c r="N7204" s="71"/>
      <c r="O7204" s="71"/>
      <c r="P7204" s="71"/>
      <c r="Q7204" s="71"/>
      <c r="R7204" s="29"/>
      <c r="S7204" s="29"/>
      <c r="T7204" s="29"/>
      <c r="U7204" s="71"/>
      <c r="V7204" s="29"/>
      <c r="W7204" s="60"/>
      <c r="Y7204" t="s">
        <v>40</v>
      </c>
      <c r="AA7204">
        <v>8470</v>
      </c>
      <c r="AB7204" t="b">
        <f>if((W7204=""),false,true)</f>
        <v>0</v>
      </c>
      <c r="AD7204" s="37"/>
    </row>
    <row r="7205" ht="14.25" customHeight="1">
      <c r="A7205" s="38">
        <v>1041</v>
      </c>
      <c r="B7205" s="44" t="s">
        <v>6234</v>
      </c>
      <c r="C7205" s="46" t="s">
        <v>6235</v>
      </c>
      <c r="D7205" s="46" t="s">
        <v>7376</v>
      </c>
      <c r="E7205" s="46" t="s">
        <v>7377</v>
      </c>
      <c r="F7205" s="46" t="s">
        <v>1832</v>
      </c>
      <c r="G7205" s="46" t="s">
        <v>1833</v>
      </c>
      <c r="H7205">
        <v>0.000281838293126</v>
      </c>
      <c r="I7205" t="s">
        <v>37</v>
      </c>
      <c r="K7205" s="47" t="s">
        <v>43</v>
      </c>
      <c r="L7205" s="47" t="s">
        <v>6236</v>
      </c>
      <c r="M7205" t="s">
        <v>39</v>
      </c>
      <c r="N7205" s="71"/>
      <c r="O7205" s="71"/>
      <c r="P7205" s="71"/>
      <c r="Q7205" s="71"/>
      <c r="R7205" s="29"/>
      <c r="S7205" s="29"/>
      <c r="T7205" s="29"/>
      <c r="U7205" s="71"/>
      <c r="V7205" s="29"/>
      <c r="W7205" s="60"/>
      <c r="Y7205" t="s">
        <v>40</v>
      </c>
      <c r="AA7205">
        <v>8470</v>
      </c>
      <c r="AB7205" t="b">
        <f>if((W7205=""),false,true)</f>
        <v>0</v>
      </c>
      <c r="AD7205" s="37"/>
    </row>
    <row r="7206" ht="14.25" customHeight="1">
      <c r="A7206" s="38">
        <v>1041</v>
      </c>
      <c r="B7206" s="44" t="s">
        <v>6234</v>
      </c>
      <c r="C7206" s="46" t="s">
        <v>6235</v>
      </c>
      <c r="D7206" s="46" t="s">
        <v>7376</v>
      </c>
      <c r="E7206" s="46" t="s">
        <v>7377</v>
      </c>
      <c r="F7206" s="46" t="s">
        <v>691</v>
      </c>
      <c r="G7206" s="46" t="s">
        <v>692</v>
      </c>
      <c r="H7206">
        <v>0.015135612484362</v>
      </c>
      <c r="I7206" t="s">
        <v>37</v>
      </c>
      <c r="K7206" s="47" t="s">
        <v>43</v>
      </c>
      <c r="L7206" s="47" t="s">
        <v>6236</v>
      </c>
      <c r="M7206" t="s">
        <v>39</v>
      </c>
      <c r="N7206" s="71"/>
      <c r="O7206" s="71"/>
      <c r="P7206" s="71"/>
      <c r="Q7206" s="71"/>
      <c r="R7206" s="29"/>
      <c r="S7206" s="29"/>
      <c r="T7206" s="29"/>
      <c r="U7206" s="71"/>
      <c r="V7206" s="29"/>
      <c r="W7206" s="60"/>
      <c r="Y7206" t="s">
        <v>40</v>
      </c>
      <c r="AA7206">
        <v>8470</v>
      </c>
      <c r="AB7206" t="b">
        <f>if((W7206=""),false,true)</f>
        <v>0</v>
      </c>
      <c r="AD7206" s="37"/>
    </row>
    <row r="7207" ht="14.25" customHeight="1">
      <c r="A7207" s="38">
        <v>1041</v>
      </c>
      <c r="B7207" s="44" t="s">
        <v>6234</v>
      </c>
      <c r="C7207" s="46" t="s">
        <v>6235</v>
      </c>
      <c r="D7207" s="46" t="s">
        <v>7376</v>
      </c>
      <c r="E7207" s="46" t="s">
        <v>7377</v>
      </c>
      <c r="F7207" s="46" t="s">
        <v>1123</v>
      </c>
      <c r="G7207" s="7" t="s">
        <v>1124</v>
      </c>
      <c r="H7207">
        <v>0.003467368504525</v>
      </c>
      <c r="I7207" t="s">
        <v>37</v>
      </c>
      <c r="K7207" s="47" t="s">
        <v>43</v>
      </c>
      <c r="L7207" s="47" t="s">
        <v>6236</v>
      </c>
      <c r="M7207" t="s">
        <v>39</v>
      </c>
      <c r="N7207" s="71"/>
      <c r="O7207" s="71"/>
      <c r="P7207" s="71"/>
      <c r="Q7207" s="71"/>
      <c r="R7207" s="29"/>
      <c r="S7207" s="29"/>
      <c r="T7207" s="29"/>
      <c r="U7207" s="71"/>
      <c r="V7207" s="29"/>
      <c r="W7207" s="60"/>
      <c r="Y7207" t="s">
        <v>40</v>
      </c>
      <c r="AA7207">
        <v>8470</v>
      </c>
      <c r="AB7207" t="b">
        <f>if((W7207=""),false,true)</f>
        <v>0</v>
      </c>
      <c r="AD7207" s="37"/>
    </row>
    <row r="7208" ht="14.25" customHeight="1">
      <c r="A7208" s="38">
        <v>1041</v>
      </c>
      <c r="B7208" s="44" t="s">
        <v>6234</v>
      </c>
      <c r="C7208" s="46" t="s">
        <v>6235</v>
      </c>
      <c r="D7208" s="46" t="s">
        <v>7376</v>
      </c>
      <c r="E7208" s="46" t="s">
        <v>7377</v>
      </c>
      <c r="F7208" s="46" t="s">
        <v>1601</v>
      </c>
      <c r="G7208" s="46" t="s">
        <v>1602</v>
      </c>
      <c r="H7208">
        <v>0.016595869074376</v>
      </c>
      <c r="I7208" t="s">
        <v>37</v>
      </c>
      <c r="K7208" s="47" t="s">
        <v>43</v>
      </c>
      <c r="L7208" s="47" t="s">
        <v>6236</v>
      </c>
      <c r="M7208" t="s">
        <v>39</v>
      </c>
      <c r="N7208" s="71"/>
      <c r="O7208" s="71"/>
      <c r="P7208" s="71"/>
      <c r="Q7208" s="71"/>
      <c r="R7208" s="29"/>
      <c r="S7208" s="29"/>
      <c r="T7208" s="29"/>
      <c r="U7208" s="71"/>
      <c r="V7208" s="29"/>
      <c r="W7208" s="60"/>
      <c r="Y7208" t="s">
        <v>40</v>
      </c>
      <c r="AA7208">
        <v>8470</v>
      </c>
      <c r="AB7208" t="b">
        <f>if((W7208=""),false,true)</f>
        <v>0</v>
      </c>
      <c r="AD7208" s="37"/>
    </row>
    <row r="7209" ht="14.25" customHeight="1">
      <c r="A7209" s="38">
        <v>1041</v>
      </c>
      <c r="B7209" s="44" t="s">
        <v>6234</v>
      </c>
      <c r="C7209" s="46" t="s">
        <v>6235</v>
      </c>
      <c r="D7209" s="46" t="s">
        <v>7376</v>
      </c>
      <c r="E7209" s="46" t="s">
        <v>7377</v>
      </c>
      <c r="F7209" s="46" t="s">
        <v>1603</v>
      </c>
      <c r="G7209" s="7" t="s">
        <v>1674</v>
      </c>
      <c r="H7209">
        <v>0.15135612484362</v>
      </c>
      <c r="I7209" t="s">
        <v>37</v>
      </c>
      <c r="K7209" s="47" t="s">
        <v>43</v>
      </c>
      <c r="L7209" s="47" t="s">
        <v>6236</v>
      </c>
      <c r="M7209" t="s">
        <v>39</v>
      </c>
      <c r="N7209" s="71"/>
      <c r="O7209" s="71"/>
      <c r="P7209" s="71"/>
      <c r="Q7209" s="71"/>
      <c r="R7209" s="29"/>
      <c r="S7209" s="29"/>
      <c r="T7209" s="29"/>
      <c r="U7209" s="71"/>
      <c r="V7209" s="29"/>
      <c r="W7209" s="60"/>
      <c r="Y7209" t="s">
        <v>40</v>
      </c>
      <c r="AA7209">
        <v>8470</v>
      </c>
      <c r="AB7209" t="b">
        <f>if((W7209=""),false,true)</f>
        <v>0</v>
      </c>
      <c r="AD7209" s="37"/>
    </row>
    <row r="7210" ht="14.25" customHeight="1">
      <c r="A7210" s="38">
        <v>1041</v>
      </c>
      <c r="B7210" s="44" t="s">
        <v>6234</v>
      </c>
      <c r="C7210" s="46" t="s">
        <v>6235</v>
      </c>
      <c r="D7210" s="46" t="s">
        <v>7376</v>
      </c>
      <c r="E7210" s="46" t="s">
        <v>7377</v>
      </c>
      <c r="F7210" s="46" t="s">
        <v>695</v>
      </c>
      <c r="G7210" s="46" t="s">
        <v>696</v>
      </c>
      <c r="H7210">
        <v>0.000467735141287</v>
      </c>
      <c r="I7210" t="s">
        <v>37</v>
      </c>
      <c r="K7210" s="47" t="s">
        <v>43</v>
      </c>
      <c r="L7210" s="47" t="s">
        <v>6236</v>
      </c>
      <c r="M7210" t="s">
        <v>39</v>
      </c>
      <c r="N7210" s="71"/>
      <c r="O7210" s="71"/>
      <c r="P7210" s="71"/>
      <c r="Q7210" s="71"/>
      <c r="R7210" s="29"/>
      <c r="S7210" s="29"/>
      <c r="T7210" s="29"/>
      <c r="U7210" s="71"/>
      <c r="V7210" s="29"/>
      <c r="W7210" s="60"/>
      <c r="Y7210" t="s">
        <v>40</v>
      </c>
      <c r="AA7210">
        <v>8470</v>
      </c>
      <c r="AB7210" t="b">
        <f>if((W7210=""),false,true)</f>
        <v>0</v>
      </c>
      <c r="AD7210" s="37"/>
    </row>
    <row r="7211" ht="14.25" customHeight="1">
      <c r="A7211" s="38">
        <v>1041</v>
      </c>
      <c r="B7211" s="44" t="s">
        <v>6234</v>
      </c>
      <c r="C7211" s="46" t="s">
        <v>6235</v>
      </c>
      <c r="D7211" s="46" t="s">
        <v>7376</v>
      </c>
      <c r="E7211" s="46" t="s">
        <v>7377</v>
      </c>
      <c r="F7211" s="46" t="s">
        <v>701</v>
      </c>
      <c r="G7211" s="46" t="s">
        <v>702</v>
      </c>
      <c r="H7211">
        <v>0.000407380277804</v>
      </c>
      <c r="I7211" t="s">
        <v>37</v>
      </c>
      <c r="K7211" s="47" t="s">
        <v>43</v>
      </c>
      <c r="L7211" s="47" t="s">
        <v>6236</v>
      </c>
      <c r="M7211" t="s">
        <v>39</v>
      </c>
      <c r="N7211" s="71"/>
      <c r="O7211" s="71"/>
      <c r="P7211" s="71"/>
      <c r="Q7211" s="71"/>
      <c r="R7211" s="29"/>
      <c r="S7211" s="29"/>
      <c r="T7211" s="29"/>
      <c r="U7211" s="71"/>
      <c r="V7211" s="29"/>
      <c r="W7211" s="60"/>
      <c r="Y7211" t="s">
        <v>40</v>
      </c>
      <c r="AA7211">
        <v>8470</v>
      </c>
      <c r="AB7211" t="b">
        <f>if((W7211=""),false,true)</f>
        <v>0</v>
      </c>
      <c r="AD7211" s="37"/>
    </row>
    <row r="7212" ht="14.25" customHeight="1">
      <c r="A7212" s="38">
        <v>1041</v>
      </c>
      <c r="B7212" s="44" t="s">
        <v>6234</v>
      </c>
      <c r="C7212" s="46" t="s">
        <v>6235</v>
      </c>
      <c r="D7212" s="46" t="s">
        <v>7376</v>
      </c>
      <c r="E7212" s="46" t="s">
        <v>7377</v>
      </c>
      <c r="F7212" s="46" t="s">
        <v>429</v>
      </c>
      <c r="G7212" s="46" t="s">
        <v>590</v>
      </c>
      <c r="H7212">
        <v>0.19054607179632</v>
      </c>
      <c r="I7212" t="s">
        <v>37</v>
      </c>
      <c r="K7212" s="47" t="s">
        <v>43</v>
      </c>
      <c r="L7212" s="47" t="s">
        <v>6236</v>
      </c>
      <c r="M7212" t="s">
        <v>39</v>
      </c>
      <c r="N7212" s="71"/>
      <c r="O7212" s="71"/>
      <c r="P7212" s="71"/>
      <c r="Q7212" s="71"/>
      <c r="R7212" s="29"/>
      <c r="S7212" s="29"/>
      <c r="T7212" s="29"/>
      <c r="U7212" s="71"/>
      <c r="V7212" s="29"/>
      <c r="W7212" s="60"/>
      <c r="Y7212" t="s">
        <v>40</v>
      </c>
      <c r="AA7212">
        <v>8470</v>
      </c>
      <c r="AB7212" t="b">
        <f>if((W7212=""),false,true)</f>
        <v>0</v>
      </c>
      <c r="AD7212" s="37"/>
    </row>
    <row r="7213" ht="14.25" customHeight="1">
      <c r="A7213" s="38">
        <v>1041</v>
      </c>
      <c r="B7213" s="44" t="s">
        <v>6234</v>
      </c>
      <c r="C7213" s="46" t="s">
        <v>6235</v>
      </c>
      <c r="D7213" s="46" t="s">
        <v>7376</v>
      </c>
      <c r="E7213" s="46" t="s">
        <v>7377</v>
      </c>
      <c r="F7213" s="46" t="s">
        <v>591</v>
      </c>
      <c r="G7213" s="7" t="s">
        <v>592</v>
      </c>
      <c r="H7213">
        <v>0.10232929922808</v>
      </c>
      <c r="I7213" t="s">
        <v>37</v>
      </c>
      <c r="K7213" s="47" t="s">
        <v>43</v>
      </c>
      <c r="L7213" s="47" t="s">
        <v>6236</v>
      </c>
      <c r="M7213" t="s">
        <v>39</v>
      </c>
      <c r="N7213" s="71"/>
      <c r="O7213" s="71"/>
      <c r="P7213" s="71"/>
      <c r="Q7213" s="71"/>
      <c r="R7213" s="29"/>
      <c r="S7213" s="29"/>
      <c r="T7213" s="29"/>
      <c r="U7213" s="71"/>
      <c r="V7213" s="29"/>
      <c r="W7213" s="60"/>
      <c r="Y7213" t="s">
        <v>40</v>
      </c>
      <c r="AA7213">
        <v>8470</v>
      </c>
      <c r="AB7213" t="b">
        <f>if((W7213=""),false,true)</f>
        <v>0</v>
      </c>
      <c r="AD7213" s="37"/>
    </row>
    <row r="7214" ht="14.25" customHeight="1">
      <c r="A7214" s="38">
        <v>1041</v>
      </c>
      <c r="B7214" s="44" t="s">
        <v>6234</v>
      </c>
      <c r="C7214" s="46" t="s">
        <v>6235</v>
      </c>
      <c r="D7214" s="46" t="s">
        <v>7376</v>
      </c>
      <c r="E7214" s="46" t="s">
        <v>7377</v>
      </c>
      <c r="F7214" s="46" t="s">
        <v>711</v>
      </c>
      <c r="G7214" s="46" t="s">
        <v>712</v>
      </c>
      <c r="H7214">
        <v>0.000380189396321</v>
      </c>
      <c r="I7214" t="s">
        <v>37</v>
      </c>
      <c r="K7214" s="47" t="s">
        <v>43</v>
      </c>
      <c r="L7214" s="47" t="s">
        <v>6236</v>
      </c>
      <c r="M7214" t="s">
        <v>39</v>
      </c>
      <c r="N7214" s="71"/>
      <c r="O7214" s="71"/>
      <c r="P7214" s="71"/>
      <c r="Q7214" s="71"/>
      <c r="R7214" s="29"/>
      <c r="S7214" s="29"/>
      <c r="T7214" s="29"/>
      <c r="U7214" s="71"/>
      <c r="V7214" s="29"/>
      <c r="W7214" s="60"/>
      <c r="Y7214" t="s">
        <v>40</v>
      </c>
      <c r="AA7214">
        <v>8470</v>
      </c>
      <c r="AB7214" t="b">
        <f>if((W7214=""),false,true)</f>
        <v>0</v>
      </c>
      <c r="AD7214" s="37"/>
    </row>
    <row r="7215" ht="14.25" customHeight="1">
      <c r="A7215" s="38">
        <v>1041</v>
      </c>
      <c r="B7215" s="44" t="s">
        <v>6234</v>
      </c>
      <c r="C7215" s="46" t="s">
        <v>6235</v>
      </c>
      <c r="D7215" s="46" t="s">
        <v>7376</v>
      </c>
      <c r="E7215" s="46" t="s">
        <v>7377</v>
      </c>
      <c r="F7215" s="46" t="s">
        <v>713</v>
      </c>
      <c r="G7215" s="46" t="s">
        <v>714</v>
      </c>
      <c r="H7215">
        <v>0.000295120922667</v>
      </c>
      <c r="I7215" t="s">
        <v>37</v>
      </c>
      <c r="K7215" s="47" t="s">
        <v>43</v>
      </c>
      <c r="L7215" s="47" t="s">
        <v>6236</v>
      </c>
      <c r="M7215" t="s">
        <v>39</v>
      </c>
      <c r="N7215" s="71"/>
      <c r="O7215" s="71"/>
      <c r="P7215" s="71"/>
      <c r="Q7215" s="71"/>
      <c r="R7215" s="29"/>
      <c r="S7215" s="29"/>
      <c r="T7215" s="29"/>
      <c r="U7215" s="71"/>
      <c r="V7215" s="29"/>
      <c r="W7215" s="60"/>
      <c r="Y7215" t="s">
        <v>40</v>
      </c>
      <c r="AA7215">
        <v>8470</v>
      </c>
      <c r="AB7215" t="b">
        <f>if((W7215=""),false,true)</f>
        <v>0</v>
      </c>
      <c r="AD7215" s="37"/>
    </row>
    <row r="7216" ht="14.25" customHeight="1">
      <c r="A7216" s="38">
        <v>1041</v>
      </c>
      <c r="B7216" s="44" t="s">
        <v>6234</v>
      </c>
      <c r="C7216" s="46" t="s">
        <v>6235</v>
      </c>
      <c r="D7216" s="46" t="s">
        <v>7376</v>
      </c>
      <c r="E7216" s="46" t="s">
        <v>7377</v>
      </c>
      <c r="F7216" s="46" t="s">
        <v>715</v>
      </c>
      <c r="G7216" s="46" t="s">
        <v>716</v>
      </c>
      <c r="H7216">
        <v>0.00041686938347</v>
      </c>
      <c r="I7216" t="s">
        <v>37</v>
      </c>
      <c r="K7216" s="47" t="s">
        <v>43</v>
      </c>
      <c r="L7216" s="47" t="s">
        <v>6236</v>
      </c>
      <c r="M7216" t="s">
        <v>39</v>
      </c>
      <c r="N7216" s="71"/>
      <c r="O7216" s="71"/>
      <c r="P7216" s="71"/>
      <c r="Q7216" s="71"/>
      <c r="R7216" s="29"/>
      <c r="S7216" s="29"/>
      <c r="T7216" s="29"/>
      <c r="U7216" s="71"/>
      <c r="V7216" s="29"/>
      <c r="W7216" s="60"/>
      <c r="Y7216" t="s">
        <v>40</v>
      </c>
      <c r="AA7216">
        <v>8470</v>
      </c>
      <c r="AB7216" t="b">
        <f>if((W7216=""),false,true)</f>
        <v>0</v>
      </c>
      <c r="AD7216" s="37"/>
    </row>
    <row r="7217" ht="14.25" customHeight="1">
      <c r="A7217" s="38">
        <v>1041</v>
      </c>
      <c r="B7217" s="44" t="s">
        <v>6234</v>
      </c>
      <c r="C7217" s="46" t="s">
        <v>6235</v>
      </c>
      <c r="D7217" s="46" t="s">
        <v>7376</v>
      </c>
      <c r="E7217" s="46" t="s">
        <v>7377</v>
      </c>
      <c r="F7217" s="46" t="s">
        <v>434</v>
      </c>
      <c r="G7217" s="46" t="s">
        <v>593</v>
      </c>
      <c r="H7217">
        <v>0.3019951720402</v>
      </c>
      <c r="I7217" t="s">
        <v>37</v>
      </c>
      <c r="K7217" s="47" t="s">
        <v>43</v>
      </c>
      <c r="L7217" s="47" t="s">
        <v>6236</v>
      </c>
      <c r="M7217" t="s">
        <v>39</v>
      </c>
      <c r="N7217" s="71"/>
      <c r="O7217" s="71"/>
      <c r="P7217" s="71"/>
      <c r="Q7217" s="71"/>
      <c r="R7217" s="29"/>
      <c r="S7217" s="29"/>
      <c r="T7217" s="29"/>
      <c r="U7217" s="71"/>
      <c r="V7217" s="29"/>
      <c r="W7217" s="60"/>
      <c r="Y7217" t="s">
        <v>40</v>
      </c>
      <c r="AA7217">
        <v>8470</v>
      </c>
      <c r="AB7217" t="b">
        <f>if((W7217=""),false,true)</f>
        <v>0</v>
      </c>
      <c r="AD7217" s="37"/>
    </row>
    <row r="7218" ht="14.25" customHeight="1">
      <c r="A7218" s="38">
        <v>1041</v>
      </c>
      <c r="B7218" s="44" t="s">
        <v>6234</v>
      </c>
      <c r="C7218" s="46" t="s">
        <v>6235</v>
      </c>
      <c r="D7218" s="46" t="s">
        <v>7376</v>
      </c>
      <c r="E7218" s="46" t="s">
        <v>7377</v>
      </c>
      <c r="F7218" s="46" t="s">
        <v>723</v>
      </c>
      <c r="G7218" s="46" t="s">
        <v>724</v>
      </c>
      <c r="H7218">
        <v>0.00043651583224</v>
      </c>
      <c r="I7218" t="s">
        <v>37</v>
      </c>
      <c r="K7218" s="47" t="s">
        <v>43</v>
      </c>
      <c r="L7218" s="47" t="s">
        <v>6236</v>
      </c>
      <c r="M7218" t="s">
        <v>39</v>
      </c>
      <c r="N7218" s="71"/>
      <c r="O7218" s="71"/>
      <c r="P7218" s="71"/>
      <c r="Q7218" s="71"/>
      <c r="R7218" s="29"/>
      <c r="S7218" s="29"/>
      <c r="T7218" s="29"/>
      <c r="U7218" s="71"/>
      <c r="V7218" s="29"/>
      <c r="W7218" s="60"/>
      <c r="Y7218" t="s">
        <v>40</v>
      </c>
      <c r="AA7218">
        <v>8470</v>
      </c>
      <c r="AB7218" t="b">
        <f>if((W7218=""),false,true)</f>
        <v>0</v>
      </c>
      <c r="AD7218" s="37"/>
    </row>
    <row r="7219" ht="14.25" customHeight="1">
      <c r="A7219" s="38">
        <v>1041</v>
      </c>
      <c r="B7219" s="44" t="s">
        <v>6234</v>
      </c>
      <c r="C7219" s="46" t="s">
        <v>6235</v>
      </c>
      <c r="D7219" s="46" t="s">
        <v>7376</v>
      </c>
      <c r="E7219" s="46" t="s">
        <v>7377</v>
      </c>
      <c r="F7219" s="46" t="s">
        <v>725</v>
      </c>
      <c r="G7219" s="46" t="s">
        <v>726</v>
      </c>
      <c r="H7219">
        <v>0.000398107170553</v>
      </c>
      <c r="I7219" t="s">
        <v>37</v>
      </c>
      <c r="K7219" s="47" t="s">
        <v>43</v>
      </c>
      <c r="L7219" s="47" t="s">
        <v>6236</v>
      </c>
      <c r="M7219" t="s">
        <v>39</v>
      </c>
      <c r="N7219" s="71"/>
      <c r="O7219" s="71"/>
      <c r="P7219" s="71"/>
      <c r="Q7219" s="71"/>
      <c r="R7219" s="29"/>
      <c r="S7219" s="29"/>
      <c r="T7219" s="29"/>
      <c r="U7219" s="71"/>
      <c r="V7219" s="29"/>
      <c r="W7219" s="60"/>
      <c r="Y7219" t="s">
        <v>40</v>
      </c>
      <c r="AA7219">
        <v>8470</v>
      </c>
      <c r="AB7219" t="b">
        <f>if((W7219=""),false,true)</f>
        <v>0</v>
      </c>
      <c r="AD7219" s="37"/>
    </row>
    <row r="7220" ht="14.25" customHeight="1">
      <c r="A7220" s="38">
        <v>1041</v>
      </c>
      <c r="B7220" s="44" t="s">
        <v>6234</v>
      </c>
      <c r="C7220" s="46" t="s">
        <v>6235</v>
      </c>
      <c r="D7220" s="46" t="s">
        <v>7376</v>
      </c>
      <c r="E7220" s="46" t="s">
        <v>7377</v>
      </c>
      <c r="F7220" s="46" t="s">
        <v>731</v>
      </c>
      <c r="G7220" s="46" t="s">
        <v>732</v>
      </c>
      <c r="H7220">
        <v>0.010715193052376</v>
      </c>
      <c r="I7220" t="s">
        <v>37</v>
      </c>
      <c r="K7220" s="47" t="s">
        <v>43</v>
      </c>
      <c r="L7220" s="47" t="s">
        <v>6236</v>
      </c>
      <c r="M7220" t="s">
        <v>39</v>
      </c>
      <c r="N7220" s="71"/>
      <c r="O7220" s="71"/>
      <c r="P7220" s="71"/>
      <c r="Q7220" s="71"/>
      <c r="R7220" s="29"/>
      <c r="S7220" s="29"/>
      <c r="T7220" s="29"/>
      <c r="U7220" s="71"/>
      <c r="V7220" s="29"/>
      <c r="W7220" s="60"/>
      <c r="Y7220" t="s">
        <v>40</v>
      </c>
      <c r="AA7220">
        <v>8470</v>
      </c>
      <c r="AB7220" t="b">
        <f>if((W7220=""),false,true)</f>
        <v>0</v>
      </c>
      <c r="AD7220" s="37"/>
    </row>
    <row r="7221" ht="14.25" customHeight="1">
      <c r="A7221" s="38">
        <v>1041</v>
      </c>
      <c r="B7221" s="44" t="s">
        <v>6234</v>
      </c>
      <c r="C7221" s="46" t="s">
        <v>6235</v>
      </c>
      <c r="D7221" s="46" t="s">
        <v>7376</v>
      </c>
      <c r="E7221" s="46" t="s">
        <v>7377</v>
      </c>
      <c r="F7221" s="62" t="s">
        <v>48</v>
      </c>
      <c r="G7221" s="46" t="s">
        <v>49</v>
      </c>
      <c r="H7221">
        <v>0.001157815252957</v>
      </c>
      <c r="I7221" t="s">
        <v>37</v>
      </c>
      <c r="K7221" s="47" t="s">
        <v>43</v>
      </c>
      <c r="L7221" s="47" t="s">
        <v>6236</v>
      </c>
      <c r="M7221" t="s">
        <v>39</v>
      </c>
      <c r="N7221" s="71"/>
      <c r="O7221" s="71"/>
      <c r="P7221" s="71"/>
      <c r="Q7221" s="71"/>
      <c r="R7221" s="29"/>
      <c r="S7221" s="29"/>
      <c r="T7221" s="29"/>
      <c r="U7221" s="71"/>
      <c r="V7221" s="29"/>
      <c r="W7221" s="60"/>
      <c r="Y7221" t="s">
        <v>40</v>
      </c>
      <c r="AA7221">
        <v>8470</v>
      </c>
      <c r="AB7221" t="b">
        <f>if((W7221=""),false,true)</f>
        <v>0</v>
      </c>
      <c r="AD7221" s="37"/>
    </row>
    <row r="7222" ht="14.25" customHeight="1">
      <c r="A7222" s="38">
        <v>1053</v>
      </c>
      <c r="B7222" s="46" t="s">
        <v>2009</v>
      </c>
      <c r="C7222" s="46" t="s">
        <v>1115</v>
      </c>
      <c r="D7222" s="11" t="s">
        <v>7376</v>
      </c>
      <c r="E7222" s="11" t="s">
        <v>7377</v>
      </c>
      <c r="F7222" s="7" t="s">
        <v>3499</v>
      </c>
      <c r="G7222" s="7" t="s">
        <v>3500</v>
      </c>
      <c r="H7222">
        <v>0.34058153596275</v>
      </c>
      <c r="I7222" t="s">
        <v>37</v>
      </c>
      <c r="K7222" s="47"/>
      <c r="L7222" s="47" t="s">
        <v>2010</v>
      </c>
      <c r="M7222" t="s">
        <v>39</v>
      </c>
      <c r="N7222" s="71"/>
      <c r="O7222" s="71"/>
      <c r="P7222" s="71"/>
      <c r="Q7222" s="71"/>
      <c r="R7222" s="29"/>
      <c r="S7222" s="29"/>
      <c r="T7222" s="29"/>
      <c r="U7222" s="71"/>
      <c r="V7222" s="29"/>
      <c r="W7222" s="60"/>
      <c r="Y7222" t="s">
        <v>40</v>
      </c>
      <c r="AA7222">
        <v>8470</v>
      </c>
      <c r="AB7222" t="b">
        <f>if((W7222=""),false,true)</f>
        <v>0</v>
      </c>
      <c r="AD7222" s="37"/>
    </row>
    <row r="7223" ht="14.25" customHeight="1">
      <c r="A7223" s="38">
        <v>1066</v>
      </c>
      <c r="B7223" s="46" t="s">
        <v>4766</v>
      </c>
      <c r="C7223" s="46" t="s">
        <v>1115</v>
      </c>
      <c r="D7223" s="11" t="s">
        <v>7376</v>
      </c>
      <c r="E7223" s="11" t="s">
        <v>7377</v>
      </c>
      <c r="F7223" s="7" t="s">
        <v>1951</v>
      </c>
      <c r="G7223" s="7" t="s">
        <v>2966</v>
      </c>
      <c r="H7223">
        <v>0.14358723533424</v>
      </c>
      <c r="I7223" t="s">
        <v>37</v>
      </c>
      <c r="K7223" s="47"/>
      <c r="L7223" s="47" t="s">
        <v>4767</v>
      </c>
      <c r="M7223" t="s">
        <v>39</v>
      </c>
      <c r="N7223" s="71"/>
      <c r="O7223" s="71"/>
      <c r="P7223" s="71"/>
      <c r="Q7223" s="71"/>
      <c r="R7223" s="29"/>
      <c r="S7223" s="29"/>
      <c r="T7223" s="29"/>
      <c r="U7223" s="71"/>
      <c r="V7223" s="29"/>
      <c r="W7223" s="60"/>
      <c r="Y7223" t="s">
        <v>40</v>
      </c>
      <c r="AA7223">
        <v>8470</v>
      </c>
      <c r="AB7223" t="b">
        <f>if((W7223=""),false,true)</f>
        <v>0</v>
      </c>
      <c r="AD7223" s="37"/>
    </row>
    <row r="7224" ht="14.25" customHeight="1">
      <c r="A7224" s="38">
        <v>1117</v>
      </c>
      <c r="B7224" s="46" t="s">
        <v>4802</v>
      </c>
      <c r="C7224" s="46" t="s">
        <v>1115</v>
      </c>
      <c r="D7224" s="11" t="s">
        <v>7376</v>
      </c>
      <c r="E7224" s="11" t="s">
        <v>7377</v>
      </c>
      <c r="F7224" s="7" t="s">
        <v>992</v>
      </c>
      <c r="G7224" s="7" t="s">
        <v>993</v>
      </c>
      <c r="H7224">
        <v>0.10697828437883</v>
      </c>
      <c r="I7224" t="s">
        <v>37</v>
      </c>
      <c r="K7224" s="47"/>
      <c r="L7224" s="47" t="s">
        <v>7378</v>
      </c>
      <c r="M7224" t="s">
        <v>39</v>
      </c>
      <c r="N7224" s="71"/>
      <c r="O7224" s="71"/>
      <c r="P7224" s="71"/>
      <c r="Q7224" s="71"/>
      <c r="R7224" s="29"/>
      <c r="S7224" s="29"/>
      <c r="T7224" s="29"/>
      <c r="U7224" s="71"/>
      <c r="V7224" s="29"/>
      <c r="W7224" s="60"/>
      <c r="Y7224" t="s">
        <v>40</v>
      </c>
      <c r="AA7224">
        <v>8470</v>
      </c>
      <c r="AB7224" t="b">
        <f>if((W7224=""),false,true)</f>
        <v>0</v>
      </c>
      <c r="AD7224" s="37"/>
    </row>
    <row r="7225" ht="14.25" customHeight="1">
      <c r="A7225" s="38">
        <v>1283</v>
      </c>
      <c r="B7225" s="46" t="s">
        <v>31</v>
      </c>
      <c r="C7225" s="46" t="s">
        <v>32</v>
      </c>
      <c r="D7225" s="46" t="s">
        <v>7376</v>
      </c>
      <c r="E7225" s="46" t="s">
        <v>7377</v>
      </c>
      <c r="F7225" t="s">
        <v>35</v>
      </c>
      <c r="G7225" s="46" t="s">
        <v>36</v>
      </c>
      <c r="H7225">
        <v>0.0912010839</v>
      </c>
      <c r="I7225" t="s">
        <v>37</v>
      </c>
      <c r="L7225" t="s">
        <v>38</v>
      </c>
      <c r="M7225" t="s">
        <v>39</v>
      </c>
      <c r="N7225" s="40"/>
      <c r="O7225" s="40"/>
      <c r="P7225" s="40"/>
      <c r="Q7225" s="40"/>
      <c r="R7225" s="39"/>
      <c r="S7225" s="39"/>
      <c r="T7225" s="39"/>
      <c r="U7225" s="40"/>
      <c r="V7225" s="39"/>
      <c r="W7225" s="69"/>
      <c r="Y7225" t="s">
        <v>40</v>
      </c>
      <c r="AA7225">
        <v>8470</v>
      </c>
      <c r="AB7225" s="46" t="b">
        <f>if((W7225=""),false,true)</f>
        <v>0</v>
      </c>
      <c r="AD7225" s="8"/>
    </row>
    <row r="7226" ht="14.25" customHeight="1">
      <c r="A7226" s="38">
        <v>1287</v>
      </c>
      <c r="B7226" s="46" t="s">
        <v>53</v>
      </c>
      <c r="C7226" s="46" t="s">
        <v>45</v>
      </c>
      <c r="D7226" s="46" t="s">
        <v>7376</v>
      </c>
      <c r="E7226" s="46" t="s">
        <v>7377</v>
      </c>
      <c r="F7226" t="s">
        <v>48</v>
      </c>
      <c r="G7226" s="46" t="s">
        <v>49</v>
      </c>
      <c r="H7226">
        <v>0.001288249552</v>
      </c>
      <c r="I7226" t="s">
        <v>37</v>
      </c>
      <c r="L7226" t="s">
        <v>50</v>
      </c>
      <c r="M7226" t="s">
        <v>39</v>
      </c>
      <c r="N7226" s="40"/>
      <c r="O7226" s="40"/>
      <c r="P7226" s="40"/>
      <c r="Q7226" s="40"/>
      <c r="R7226" s="39"/>
      <c r="S7226" s="39"/>
      <c r="T7226" s="39"/>
      <c r="U7226" s="40"/>
      <c r="V7226" s="39"/>
      <c r="W7226" s="69"/>
      <c r="Y7226" t="s">
        <v>40</v>
      </c>
      <c r="AA7226">
        <v>8470</v>
      </c>
      <c r="AB7226" s="46" t="b">
        <v>0</v>
      </c>
      <c r="AD7226" s="8"/>
    </row>
    <row r="7227" ht="14.25" customHeight="1">
      <c r="A7227" s="38">
        <v>1308</v>
      </c>
      <c r="B7227" s="46" t="s">
        <v>41</v>
      </c>
      <c r="C7227" s="46" t="s">
        <v>42</v>
      </c>
      <c r="D7227" s="46" t="s">
        <v>7376</v>
      </c>
      <c r="E7227" s="46" t="s">
        <v>7379</v>
      </c>
      <c r="F7227" t="s">
        <v>35</v>
      </c>
      <c r="G7227" s="12" t="s">
        <v>36</v>
      </c>
      <c r="H7227">
        <v>0.091201083935591</v>
      </c>
      <c r="I7227" t="s">
        <v>37</v>
      </c>
      <c r="K7227" s="47" t="s">
        <v>43</v>
      </c>
      <c r="L7227" s="47" t="str">
        <f>((I7227&amp;A7227)&amp;"-")&amp;B7227</f>
        <v>REF1308-Abraham M.H. and Acree Jr. W.E. The solubility of liquid and solid compounds in dry octan-1-ol. Chemosphere (2013)</v>
      </c>
      <c r="M7227" t="s">
        <v>39</v>
      </c>
      <c r="N7227" s="71"/>
      <c r="O7227" s="71"/>
      <c r="P7227" s="71"/>
      <c r="Q7227" s="71"/>
      <c r="R7227" s="29"/>
      <c r="S7227" s="29"/>
      <c r="T7227" s="29"/>
      <c r="U7227" s="71"/>
      <c r="V7227" s="29"/>
      <c r="W7227" s="60"/>
      <c r="Y7227" t="s">
        <v>40</v>
      </c>
      <c r="AA7227">
        <v>8470</v>
      </c>
      <c r="AB7227" t="b">
        <f>if((W7227=""),false,true)</f>
        <v>0</v>
      </c>
      <c r="AD7227" s="37"/>
    </row>
    <row r="7228" ht="14.25" customHeight="1">
      <c r="A7228" s="38">
        <v>1287</v>
      </c>
      <c r="B7228" s="46" t="s">
        <v>53</v>
      </c>
      <c r="C7228" s="46" t="s">
        <v>45</v>
      </c>
      <c r="D7228" s="46" t="s">
        <v>7380</v>
      </c>
      <c r="E7228" s="46" t="s">
        <v>7381</v>
      </c>
      <c r="F7228" t="s">
        <v>48</v>
      </c>
      <c r="G7228" s="46" t="s">
        <v>49</v>
      </c>
      <c r="H7228">
        <v>0.000831763771</v>
      </c>
      <c r="I7228" t="s">
        <v>37</v>
      </c>
      <c r="L7228" t="s">
        <v>50</v>
      </c>
      <c r="M7228" t="s">
        <v>39</v>
      </c>
      <c r="N7228" s="40"/>
      <c r="O7228" s="40"/>
      <c r="P7228" s="40"/>
      <c r="Q7228" s="40"/>
      <c r="R7228" s="39"/>
      <c r="S7228" s="39"/>
      <c r="T7228" s="39"/>
      <c r="U7228" s="40"/>
      <c r="V7228" s="39"/>
      <c r="W7228" s="69"/>
      <c r="Y7228" t="s">
        <v>40</v>
      </c>
      <c r="AA7228">
        <v>4444989</v>
      </c>
      <c r="AB7228" s="46" t="b">
        <v>0</v>
      </c>
      <c r="AD7228" s="8"/>
    </row>
    <row r="7229" ht="14.25" customHeight="1">
      <c r="A7229" s="38">
        <v>1287</v>
      </c>
      <c r="B7229" s="46" t="s">
        <v>44</v>
      </c>
      <c r="C7229" s="46" t="s">
        <v>45</v>
      </c>
      <c r="D7229" s="46" t="s">
        <v>7382</v>
      </c>
      <c r="E7229" s="46" t="s">
        <v>7383</v>
      </c>
      <c r="F7229" t="s">
        <v>48</v>
      </c>
      <c r="G7229" s="46" t="s">
        <v>49</v>
      </c>
      <c r="H7229">
        <v>0.017823787674</v>
      </c>
      <c r="I7229" t="s">
        <v>37</v>
      </c>
      <c r="L7229" t="s">
        <v>50</v>
      </c>
      <c r="M7229" t="s">
        <v>39</v>
      </c>
      <c r="N7229" s="40"/>
      <c r="O7229" s="40"/>
      <c r="P7229" s="40"/>
      <c r="Q7229" s="40"/>
      <c r="R7229" s="39"/>
      <c r="S7229" s="39"/>
      <c r="T7229" s="39"/>
      <c r="U7229" s="40"/>
      <c r="V7229" s="39"/>
      <c r="W7229" s="69"/>
      <c r="Y7229" t="s">
        <v>40</v>
      </c>
      <c r="AA7229">
        <v>454370</v>
      </c>
      <c r="AB7229" s="46" t="b">
        <v>0</v>
      </c>
      <c r="AD7229" s="8"/>
    </row>
    <row r="7230" ht="14.25" customHeight="1">
      <c r="A7230" s="38">
        <v>1287</v>
      </c>
      <c r="B7230" s="46" t="s">
        <v>44</v>
      </c>
      <c r="C7230" s="46" t="s">
        <v>45</v>
      </c>
      <c r="D7230" s="46" t="s">
        <v>7384</v>
      </c>
      <c r="E7230" s="46" t="s">
        <v>7385</v>
      </c>
      <c r="F7230" t="s">
        <v>48</v>
      </c>
      <c r="G7230" s="46" t="s">
        <v>49</v>
      </c>
      <c r="H7230">
        <v>0.151356124844</v>
      </c>
      <c r="I7230" t="s">
        <v>37</v>
      </c>
      <c r="L7230" t="s">
        <v>50</v>
      </c>
      <c r="M7230" t="s">
        <v>39</v>
      </c>
      <c r="N7230" s="40"/>
      <c r="O7230" s="40"/>
      <c r="P7230" s="40"/>
      <c r="Q7230" s="40"/>
      <c r="R7230" s="39"/>
      <c r="S7230" s="39"/>
      <c r="T7230" s="39"/>
      <c r="U7230" s="40"/>
      <c r="V7230" s="39"/>
      <c r="W7230" s="69"/>
      <c r="Y7230" t="s">
        <v>40</v>
      </c>
      <c r="AA7230">
        <v>3187</v>
      </c>
      <c r="AB7230" s="46" t="b">
        <v>0</v>
      </c>
      <c r="AD7230" s="8"/>
    </row>
    <row r="7231" ht="14.25" customHeight="1">
      <c r="A7231" s="38">
        <v>1287</v>
      </c>
      <c r="B7231" s="46" t="s">
        <v>44</v>
      </c>
      <c r="C7231" s="46" t="s">
        <v>45</v>
      </c>
      <c r="D7231" s="46" t="s">
        <v>7386</v>
      </c>
      <c r="E7231" s="46" t="s">
        <v>7387</v>
      </c>
      <c r="F7231" t="s">
        <v>48</v>
      </c>
      <c r="G7231" s="46" t="s">
        <v>49</v>
      </c>
      <c r="H7231">
        <v>0.050003453498</v>
      </c>
      <c r="I7231" t="s">
        <v>37</v>
      </c>
      <c r="L7231" t="s">
        <v>50</v>
      </c>
      <c r="M7231" t="s">
        <v>39</v>
      </c>
      <c r="N7231" s="40"/>
      <c r="O7231" s="40"/>
      <c r="P7231" s="40"/>
      <c r="Q7231" s="40"/>
      <c r="R7231" s="39"/>
      <c r="S7231" s="39"/>
      <c r="T7231" s="39"/>
      <c r="U7231" s="40"/>
      <c r="V7231" s="39"/>
      <c r="W7231" s="69"/>
      <c r="Y7231" t="s">
        <v>40</v>
      </c>
      <c r="AA7231">
        <v>368438</v>
      </c>
      <c r="AB7231" s="46" t="b">
        <v>0</v>
      </c>
      <c r="AD7231" s="8"/>
    </row>
    <row r="7232" ht="14.25" customHeight="1">
      <c r="A7232" s="38">
        <v>1287</v>
      </c>
      <c r="B7232" s="46" t="s">
        <v>44</v>
      </c>
      <c r="C7232" s="46" t="s">
        <v>45</v>
      </c>
      <c r="D7232" s="46" t="s">
        <v>7388</v>
      </c>
      <c r="E7232" s="46" t="s">
        <v>7389</v>
      </c>
      <c r="F7232" t="s">
        <v>48</v>
      </c>
      <c r="G7232" s="46" t="s">
        <v>49</v>
      </c>
      <c r="H7232">
        <v>0.000790678628</v>
      </c>
      <c r="I7232" t="s">
        <v>37</v>
      </c>
      <c r="L7232" t="s">
        <v>50</v>
      </c>
      <c r="M7232" t="s">
        <v>39</v>
      </c>
      <c r="N7232" s="40"/>
      <c r="O7232" s="40"/>
      <c r="P7232" s="40"/>
      <c r="Q7232" s="40"/>
      <c r="R7232" s="39"/>
      <c r="S7232" s="39"/>
      <c r="T7232" s="39"/>
      <c r="U7232" s="40"/>
      <c r="V7232" s="39"/>
      <c r="W7232" s="69"/>
      <c r="Y7232" t="s">
        <v>40</v>
      </c>
      <c r="AA7232">
        <v>4450907</v>
      </c>
      <c r="AB7232" s="46" t="b">
        <v>0</v>
      </c>
      <c r="AD7232" s="8"/>
    </row>
    <row r="7233" ht="14.25" customHeight="1">
      <c r="A7233" s="38">
        <v>1287</v>
      </c>
      <c r="B7233" s="46" t="s">
        <v>53</v>
      </c>
      <c r="C7233" s="46" t="s">
        <v>45</v>
      </c>
      <c r="D7233" s="46" t="s">
        <v>7388</v>
      </c>
      <c r="E7233" s="46" t="s">
        <v>7389</v>
      </c>
      <c r="F7233" t="s">
        <v>48</v>
      </c>
      <c r="G7233" s="46" t="s">
        <v>49</v>
      </c>
      <c r="H7233">
        <v>0.00052480746</v>
      </c>
      <c r="I7233" t="s">
        <v>37</v>
      </c>
      <c r="L7233" t="s">
        <v>50</v>
      </c>
      <c r="M7233" t="s">
        <v>39</v>
      </c>
      <c r="N7233" s="40"/>
      <c r="O7233" s="40"/>
      <c r="P7233" s="40"/>
      <c r="Q7233" s="40"/>
      <c r="R7233" s="39"/>
      <c r="S7233" s="39"/>
      <c r="T7233" s="39"/>
      <c r="U7233" s="40"/>
      <c r="V7233" s="39"/>
      <c r="W7233" s="69"/>
      <c r="Y7233" t="s">
        <v>40</v>
      </c>
      <c r="AA7233">
        <v>4450907</v>
      </c>
      <c r="AB7233" s="46" t="b">
        <v>0</v>
      </c>
      <c r="AD7233" s="8"/>
    </row>
    <row r="7234" ht="14.25" customHeight="1">
      <c r="A7234" s="38">
        <v>1287</v>
      </c>
      <c r="B7234" s="46" t="s">
        <v>53</v>
      </c>
      <c r="C7234" s="46" t="s">
        <v>45</v>
      </c>
      <c r="D7234" s="46" t="s">
        <v>7390</v>
      </c>
      <c r="E7234" s="46" t="s">
        <v>7391</v>
      </c>
      <c r="F7234" t="s">
        <v>48</v>
      </c>
      <c r="G7234" s="46" t="s">
        <v>49</v>
      </c>
      <c r="H7234">
        <v>11.481536214969</v>
      </c>
      <c r="I7234" t="s">
        <v>37</v>
      </c>
      <c r="L7234" s="46" t="str">
        <f>((I7234&amp;A7234)&amp;"-")&amp;B7234</f>
        <v>REF1287-Wang 99 - S1</v>
      </c>
      <c r="M7234" t="s">
        <v>39</v>
      </c>
      <c r="N7234" s="40"/>
      <c r="O7234" s="40"/>
      <c r="P7234" s="40"/>
      <c r="Q7234" s="40"/>
      <c r="R7234" s="39"/>
      <c r="S7234" s="39"/>
      <c r="T7234" s="39"/>
      <c r="U7234" s="40"/>
      <c r="V7234" s="39"/>
      <c r="W7234" s="69"/>
      <c r="Y7234" t="s">
        <v>294</v>
      </c>
      <c r="AA7234">
        <v>13837537</v>
      </c>
      <c r="AB7234" s="46" t="b">
        <v>0</v>
      </c>
      <c r="AD7234" s="8"/>
    </row>
    <row r="7235" ht="14.25" customHeight="1">
      <c r="A7235" s="38">
        <v>1287</v>
      </c>
      <c r="B7235" s="46" t="s">
        <v>53</v>
      </c>
      <c r="C7235" s="46" t="s">
        <v>45</v>
      </c>
      <c r="D7235" s="46" t="s">
        <v>7392</v>
      </c>
      <c r="E7235" s="46" t="s">
        <v>7393</v>
      </c>
      <c r="F7235" t="s">
        <v>48</v>
      </c>
      <c r="G7235" s="46" t="s">
        <v>49</v>
      </c>
      <c r="H7235">
        <v>0.000000891251</v>
      </c>
      <c r="I7235" t="s">
        <v>37</v>
      </c>
      <c r="L7235" t="s">
        <v>50</v>
      </c>
      <c r="M7235" t="s">
        <v>39</v>
      </c>
      <c r="N7235" s="40"/>
      <c r="O7235" s="40"/>
      <c r="P7235" s="40"/>
      <c r="Q7235" s="40"/>
      <c r="R7235" s="39"/>
      <c r="S7235" s="39"/>
      <c r="T7235" s="39"/>
      <c r="U7235" s="40"/>
      <c r="V7235" s="39"/>
      <c r="W7235" s="69"/>
      <c r="Y7235" t="s">
        <v>40</v>
      </c>
      <c r="AA7235">
        <v>7917</v>
      </c>
      <c r="AB7235" s="46" t="b">
        <v>0</v>
      </c>
      <c r="AD7235" s="8"/>
    </row>
    <row r="7236" ht="14.25" customHeight="1">
      <c r="A7236" s="38">
        <v>1287</v>
      </c>
      <c r="B7236" s="46" t="s">
        <v>174</v>
      </c>
      <c r="C7236" s="46" t="s">
        <v>45</v>
      </c>
      <c r="D7236" s="46" t="s">
        <v>7392</v>
      </c>
      <c r="E7236" s="46" t="s">
        <v>7394</v>
      </c>
      <c r="F7236" t="s">
        <v>48</v>
      </c>
      <c r="G7236" s="46" t="s">
        <v>49</v>
      </c>
      <c r="H7236">
        <v>0.000000676083</v>
      </c>
      <c r="I7236" t="s">
        <v>37</v>
      </c>
      <c r="L7236" t="s">
        <v>50</v>
      </c>
      <c r="M7236" t="s">
        <v>39</v>
      </c>
      <c r="N7236" s="40"/>
      <c r="O7236" s="40"/>
      <c r="P7236" s="40"/>
      <c r="Q7236" s="40"/>
      <c r="R7236" s="39"/>
      <c r="S7236" s="39"/>
      <c r="T7236" s="39"/>
      <c r="U7236" s="40"/>
      <c r="V7236" s="39"/>
      <c r="W7236" s="69"/>
      <c r="Y7236" t="s">
        <v>40</v>
      </c>
      <c r="AA7236">
        <v>7917</v>
      </c>
      <c r="AB7236" s="46" t="b">
        <v>0</v>
      </c>
      <c r="AD7236" s="8"/>
    </row>
    <row r="7237" ht="14.25" customHeight="1">
      <c r="A7237" s="38">
        <v>1287</v>
      </c>
      <c r="B7237" s="46" t="s">
        <v>44</v>
      </c>
      <c r="C7237" s="46" t="s">
        <v>45</v>
      </c>
      <c r="D7237" s="46" t="s">
        <v>7395</v>
      </c>
      <c r="E7237" s="46" t="s">
        <v>7396</v>
      </c>
      <c r="F7237" t="s">
        <v>48</v>
      </c>
      <c r="G7237" s="46" t="s">
        <v>49</v>
      </c>
      <c r="H7237">
        <v>0.024266100951</v>
      </c>
      <c r="I7237" t="s">
        <v>37</v>
      </c>
      <c r="L7237" t="s">
        <v>50</v>
      </c>
      <c r="M7237" t="s">
        <v>39</v>
      </c>
      <c r="N7237" s="40"/>
      <c r="O7237" s="40"/>
      <c r="P7237" s="40"/>
      <c r="Q7237" s="40"/>
      <c r="R7237" s="39"/>
      <c r="S7237" s="39"/>
      <c r="T7237" s="39"/>
      <c r="U7237" s="40"/>
      <c r="V7237" s="39"/>
      <c r="W7237" s="69"/>
      <c r="Y7237" t="s">
        <v>40</v>
      </c>
      <c r="AA7237">
        <v>225588</v>
      </c>
      <c r="AB7237" s="46" t="b">
        <v>0</v>
      </c>
      <c r="AD7237" s="8"/>
    </row>
    <row r="7238" ht="14.25" customHeight="1">
      <c r="A7238" s="38">
        <v>1287</v>
      </c>
      <c r="B7238" s="46" t="s">
        <v>44</v>
      </c>
      <c r="C7238" s="46" t="s">
        <v>45</v>
      </c>
      <c r="D7238" s="46" t="s">
        <v>7397</v>
      </c>
      <c r="E7238" s="46" t="s">
        <v>7398</v>
      </c>
      <c r="F7238" t="s">
        <v>48</v>
      </c>
      <c r="G7238" s="46" t="s">
        <v>49</v>
      </c>
      <c r="H7238">
        <v>0.03715352291</v>
      </c>
      <c r="I7238" t="s">
        <v>37</v>
      </c>
      <c r="L7238" s="46" t="str">
        <f>((I7238&amp;A7238)&amp;"-")&amp;B7238</f>
        <v>REF1287-Wang 99 - S3</v>
      </c>
      <c r="M7238" t="s">
        <v>39</v>
      </c>
      <c r="N7238" s="40"/>
      <c r="O7238" s="40"/>
      <c r="P7238" s="40"/>
      <c r="Q7238" s="40"/>
      <c r="R7238" s="39"/>
      <c r="S7238" s="39"/>
      <c r="T7238" s="39"/>
      <c r="U7238" s="40"/>
      <c r="V7238" s="39"/>
      <c r="W7238" s="69"/>
      <c r="Y7238" t="s">
        <v>40</v>
      </c>
      <c r="AA7238">
        <v>28295063</v>
      </c>
      <c r="AB7238" s="46" t="b">
        <v>0</v>
      </c>
      <c r="AD7238" s="8"/>
    </row>
    <row r="7239" ht="14.25" customHeight="1">
      <c r="A7239" s="38">
        <v>1287</v>
      </c>
      <c r="B7239" s="46" t="s">
        <v>53</v>
      </c>
      <c r="C7239" s="46" t="s">
        <v>45</v>
      </c>
      <c r="D7239" s="46" t="s">
        <v>7399</v>
      </c>
      <c r="E7239" s="46" t="s">
        <v>7400</v>
      </c>
      <c r="F7239" t="s">
        <v>48</v>
      </c>
      <c r="G7239" s="46" t="s">
        <v>49</v>
      </c>
      <c r="H7239">
        <v>0.039810717055</v>
      </c>
      <c r="I7239" t="s">
        <v>37</v>
      </c>
      <c r="L7239" t="s">
        <v>50</v>
      </c>
      <c r="M7239" t="s">
        <v>39</v>
      </c>
      <c r="N7239" s="40"/>
      <c r="O7239" s="40"/>
      <c r="P7239" s="40"/>
      <c r="Q7239" s="40"/>
      <c r="R7239" s="39"/>
      <c r="S7239" s="39"/>
      <c r="T7239" s="39"/>
      <c r="U7239" s="40"/>
      <c r="V7239" s="39"/>
      <c r="W7239" s="69"/>
      <c r="Y7239" t="s">
        <v>40</v>
      </c>
      <c r="AA7239">
        <v>10322</v>
      </c>
      <c r="AB7239" s="46" t="b">
        <v>0</v>
      </c>
      <c r="AD7239" s="8"/>
    </row>
    <row r="7240" ht="14.25" customHeight="1">
      <c r="A7240" s="38">
        <v>1287</v>
      </c>
      <c r="B7240" s="46" t="s">
        <v>44</v>
      </c>
      <c r="C7240" s="46" t="s">
        <v>45</v>
      </c>
      <c r="D7240" s="46" t="s">
        <v>7401</v>
      </c>
      <c r="E7240" s="46" t="s">
        <v>7402</v>
      </c>
      <c r="F7240" t="s">
        <v>48</v>
      </c>
      <c r="G7240" s="46" t="s">
        <v>49</v>
      </c>
      <c r="H7240">
        <v>0.018197008586</v>
      </c>
      <c r="I7240" t="s">
        <v>37</v>
      </c>
      <c r="L7240" t="s">
        <v>50</v>
      </c>
      <c r="M7240" t="s">
        <v>39</v>
      </c>
      <c r="N7240" s="40"/>
      <c r="O7240" s="40"/>
      <c r="P7240" s="40"/>
      <c r="Q7240" s="40"/>
      <c r="R7240" s="39"/>
      <c r="S7240" s="39"/>
      <c r="T7240" s="39"/>
      <c r="U7240" s="40"/>
      <c r="V7240" s="39"/>
      <c r="W7240" s="69"/>
      <c r="Y7240" t="s">
        <v>40</v>
      </c>
      <c r="AA7240">
        <v>9312621</v>
      </c>
      <c r="AB7240" s="46" t="b">
        <v>0</v>
      </c>
      <c r="AD7240" s="8"/>
    </row>
    <row r="7241" ht="14.25" customHeight="1">
      <c r="A7241" s="38">
        <v>1287</v>
      </c>
      <c r="B7241" s="46" t="s">
        <v>44</v>
      </c>
      <c r="C7241" s="46" t="s">
        <v>45</v>
      </c>
      <c r="D7241" s="46" t="s">
        <v>7403</v>
      </c>
      <c r="E7241" s="46" t="s">
        <v>7404</v>
      </c>
      <c r="F7241" t="s">
        <v>48</v>
      </c>
      <c r="G7241" s="46" t="s">
        <v>49</v>
      </c>
      <c r="H7241">
        <v>0.004265795188</v>
      </c>
      <c r="I7241" t="s">
        <v>37</v>
      </c>
      <c r="L7241" s="46" t="str">
        <f>((I7241&amp;A7241)&amp;"-")&amp;B7241</f>
        <v>REF1287-Wang 99 - S3</v>
      </c>
      <c r="M7241" t="s">
        <v>39</v>
      </c>
      <c r="N7241" s="40"/>
      <c r="O7241" s="40"/>
      <c r="P7241" s="40"/>
      <c r="Q7241" s="40"/>
      <c r="R7241" s="39"/>
      <c r="S7241" s="39"/>
      <c r="T7241" s="39"/>
      <c r="U7241" s="40"/>
      <c r="V7241" s="39"/>
      <c r="W7241" s="69"/>
      <c r="Y7241" t="s">
        <v>40</v>
      </c>
      <c r="AA7241">
        <v>16086973</v>
      </c>
      <c r="AB7241" s="46" t="b">
        <v>0</v>
      </c>
      <c r="AD7241" s="8"/>
    </row>
    <row r="7242" ht="14.25" customHeight="1">
      <c r="A7242" s="38">
        <v>1287</v>
      </c>
      <c r="B7242" s="46" t="s">
        <v>44</v>
      </c>
      <c r="C7242" s="46" t="s">
        <v>45</v>
      </c>
      <c r="D7242" s="46" t="s">
        <v>7405</v>
      </c>
      <c r="E7242" s="46" t="s">
        <v>7406</v>
      </c>
      <c r="F7242" t="s">
        <v>48</v>
      </c>
      <c r="G7242" s="46" t="s">
        <v>49</v>
      </c>
      <c r="H7242">
        <v>0.49659232145</v>
      </c>
      <c r="I7242" t="s">
        <v>37</v>
      </c>
      <c r="L7242" s="46" t="str">
        <f>((I7242&amp;A7242)&amp;"-")&amp;B7242</f>
        <v>REF1287-Wang 99 - S3</v>
      </c>
      <c r="M7242" t="s">
        <v>39</v>
      </c>
      <c r="N7242" s="40"/>
      <c r="O7242" s="40"/>
      <c r="P7242" s="40"/>
      <c r="Q7242" s="40"/>
      <c r="R7242" s="39"/>
      <c r="S7242" s="39"/>
      <c r="T7242" s="39"/>
      <c r="U7242" s="40"/>
      <c r="V7242" s="39"/>
      <c r="W7242" s="69"/>
      <c r="Y7242" t="s">
        <v>40</v>
      </c>
      <c r="AA7242">
        <v>28295036</v>
      </c>
      <c r="AB7242" s="46" t="b">
        <v>0</v>
      </c>
      <c r="AD7242" s="8"/>
    </row>
    <row r="7243" ht="14.25" customHeight="1">
      <c r="A7243" s="38">
        <v>1287</v>
      </c>
      <c r="B7243" s="46" t="s">
        <v>44</v>
      </c>
      <c r="C7243" s="46" t="s">
        <v>45</v>
      </c>
      <c r="D7243" s="46" t="s">
        <v>7407</v>
      </c>
      <c r="E7243" s="46" t="s">
        <v>7408</v>
      </c>
      <c r="F7243" t="s">
        <v>48</v>
      </c>
      <c r="G7243" s="46" t="s">
        <v>49</v>
      </c>
      <c r="H7243">
        <v>0.000693425806</v>
      </c>
      <c r="I7243" t="s">
        <v>37</v>
      </c>
      <c r="L7243" t="s">
        <v>50</v>
      </c>
      <c r="M7243" t="s">
        <v>39</v>
      </c>
      <c r="N7243" s="40"/>
      <c r="O7243" s="40"/>
      <c r="P7243" s="40"/>
      <c r="Q7243" s="40"/>
      <c r="R7243" s="39"/>
      <c r="S7243" s="39"/>
      <c r="T7243" s="39"/>
      <c r="U7243" s="40"/>
      <c r="V7243" s="39"/>
      <c r="W7243" s="69"/>
      <c r="Y7243" t="s">
        <v>40</v>
      </c>
      <c r="AA7243">
        <v>10439768</v>
      </c>
      <c r="AB7243" s="46" t="b">
        <v>0</v>
      </c>
      <c r="AD7243" s="8"/>
    </row>
    <row r="7244" ht="14.25" customHeight="1">
      <c r="A7244" s="38">
        <v>1287</v>
      </c>
      <c r="B7244" s="46" t="s">
        <v>44</v>
      </c>
      <c r="C7244" s="46" t="s">
        <v>45</v>
      </c>
      <c r="D7244" s="46" t="s">
        <v>7409</v>
      </c>
      <c r="E7244" s="46" t="s">
        <v>7410</v>
      </c>
      <c r="F7244" t="s">
        <v>48</v>
      </c>
      <c r="G7244" s="46" t="s">
        <v>49</v>
      </c>
      <c r="H7244">
        <v>0.000000126765</v>
      </c>
      <c r="I7244" t="s">
        <v>37</v>
      </c>
      <c r="L7244" t="s">
        <v>50</v>
      </c>
      <c r="M7244" t="s">
        <v>39</v>
      </c>
      <c r="N7244" s="40"/>
      <c r="O7244" s="40"/>
      <c r="P7244" s="40"/>
      <c r="Q7244" s="40"/>
      <c r="R7244" s="39"/>
      <c r="S7244" s="39"/>
      <c r="T7244" s="39"/>
      <c r="U7244" s="40"/>
      <c r="V7244" s="39"/>
      <c r="W7244" s="69"/>
      <c r="Y7244" t="s">
        <v>40</v>
      </c>
      <c r="AA7244">
        <v>82834</v>
      </c>
      <c r="AB7244" s="46" t="b">
        <v>0</v>
      </c>
      <c r="AD7244" s="8"/>
    </row>
    <row r="7245" ht="14.25" customHeight="1">
      <c r="A7245" s="38">
        <v>1287</v>
      </c>
      <c r="B7245" s="46" t="s">
        <v>44</v>
      </c>
      <c r="C7245" s="46" t="s">
        <v>45</v>
      </c>
      <c r="D7245" s="46" t="s">
        <v>7411</v>
      </c>
      <c r="E7245" s="46" t="s">
        <v>7412</v>
      </c>
      <c r="F7245" t="s">
        <v>48</v>
      </c>
      <c r="G7245" s="46" t="s">
        <v>49</v>
      </c>
      <c r="H7245">
        <v>0.080909589918</v>
      </c>
      <c r="I7245" t="s">
        <v>37</v>
      </c>
      <c r="L7245" s="46" t="str">
        <f>((I7245&amp;A7245)&amp;"-")&amp;B7245</f>
        <v>REF1287-Wang 99 - S3</v>
      </c>
      <c r="M7245" t="s">
        <v>39</v>
      </c>
      <c r="N7245" s="40"/>
      <c r="O7245" s="40"/>
      <c r="P7245" s="40"/>
      <c r="Q7245" s="40"/>
      <c r="R7245" s="39"/>
      <c r="S7245" s="39"/>
      <c r="T7245" s="39"/>
      <c r="U7245" s="40"/>
      <c r="V7245" s="39"/>
      <c r="W7245" s="69"/>
      <c r="Y7245" t="s">
        <v>40</v>
      </c>
      <c r="AA7245">
        <v>28295053</v>
      </c>
      <c r="AB7245" s="46" t="b">
        <v>0</v>
      </c>
      <c r="AD7245" s="8"/>
    </row>
    <row r="7246" ht="14.25" customHeight="1">
      <c r="A7246" s="38">
        <v>1287</v>
      </c>
      <c r="B7246" s="46" t="s">
        <v>44</v>
      </c>
      <c r="C7246" s="46" t="s">
        <v>45</v>
      </c>
      <c r="D7246" s="46" t="s">
        <v>7413</v>
      </c>
      <c r="E7246" s="46" t="s">
        <v>7414</v>
      </c>
      <c r="F7246" t="s">
        <v>48</v>
      </c>
      <c r="G7246" s="46" t="s">
        <v>49</v>
      </c>
      <c r="H7246">
        <v>0.000330369541</v>
      </c>
      <c r="I7246" t="s">
        <v>37</v>
      </c>
      <c r="L7246" t="s">
        <v>50</v>
      </c>
      <c r="M7246" t="s">
        <v>39</v>
      </c>
      <c r="N7246" s="40"/>
      <c r="O7246" s="40"/>
      <c r="P7246" s="40"/>
      <c r="Q7246" s="40"/>
      <c r="R7246" s="39"/>
      <c r="S7246" s="39"/>
      <c r="T7246" s="39"/>
      <c r="U7246" s="40"/>
      <c r="V7246" s="39"/>
      <c r="W7246" s="69"/>
      <c r="Y7246" t="s">
        <v>40</v>
      </c>
      <c r="AA7246">
        <v>4485445</v>
      </c>
      <c r="AB7246" s="46" t="b">
        <v>0</v>
      </c>
      <c r="AD7246" s="8"/>
    </row>
    <row r="7247" ht="14.25" customHeight="1">
      <c r="A7247" s="38">
        <v>1287</v>
      </c>
      <c r="B7247" s="46" t="s">
        <v>44</v>
      </c>
      <c r="C7247" s="46" t="s">
        <v>45</v>
      </c>
      <c r="D7247" s="46" t="s">
        <v>7415</v>
      </c>
      <c r="E7247" s="46" t="s">
        <v>7416</v>
      </c>
      <c r="F7247" t="s">
        <v>48</v>
      </c>
      <c r="G7247" s="46" t="s">
        <v>49</v>
      </c>
      <c r="H7247">
        <v>0.000109900584</v>
      </c>
      <c r="I7247" t="s">
        <v>37</v>
      </c>
      <c r="L7247" t="s">
        <v>50</v>
      </c>
      <c r="M7247" t="s">
        <v>39</v>
      </c>
      <c r="N7247" s="40"/>
      <c r="O7247" s="40"/>
      <c r="P7247" s="40"/>
      <c r="Q7247" s="40"/>
      <c r="R7247" s="39"/>
      <c r="S7247" s="39"/>
      <c r="T7247" s="39"/>
      <c r="U7247" s="40"/>
      <c r="V7247" s="39"/>
      <c r="W7247" s="69"/>
      <c r="Y7247" t="s">
        <v>40</v>
      </c>
      <c r="AA7247">
        <v>4485407</v>
      </c>
      <c r="AB7247" s="46" t="b">
        <v>0</v>
      </c>
      <c r="AD7247" s="8"/>
    </row>
    <row r="7248" ht="14.25" customHeight="1">
      <c r="A7248" s="38">
        <v>1287</v>
      </c>
      <c r="B7248" s="46" t="s">
        <v>44</v>
      </c>
      <c r="C7248" s="46" t="s">
        <v>45</v>
      </c>
      <c r="D7248" s="46" t="s">
        <v>7417</v>
      </c>
      <c r="E7248" s="46" t="s">
        <v>7418</v>
      </c>
      <c r="F7248" t="s">
        <v>48</v>
      </c>
      <c r="G7248" s="46" t="s">
        <v>49</v>
      </c>
      <c r="H7248">
        <v>0.000599791076</v>
      </c>
      <c r="I7248" t="s">
        <v>37</v>
      </c>
      <c r="L7248" t="s">
        <v>50</v>
      </c>
      <c r="M7248" t="s">
        <v>39</v>
      </c>
      <c r="N7248" s="40"/>
      <c r="O7248" s="40"/>
      <c r="P7248" s="40"/>
      <c r="Q7248" s="40"/>
      <c r="R7248" s="39"/>
      <c r="S7248" s="39"/>
      <c r="T7248" s="39"/>
      <c r="U7248" s="40"/>
      <c r="V7248" s="39"/>
      <c r="W7248" s="69"/>
      <c r="Y7248" t="s">
        <v>40</v>
      </c>
      <c r="AA7248">
        <v>8376596</v>
      </c>
      <c r="AB7248" s="46" t="b">
        <v>0</v>
      </c>
      <c r="AD7248" s="8"/>
    </row>
    <row r="7249" ht="14.25" customHeight="1">
      <c r="A7249" s="38">
        <v>1287</v>
      </c>
      <c r="B7249" s="46" t="s">
        <v>44</v>
      </c>
      <c r="C7249" s="46" t="s">
        <v>45</v>
      </c>
      <c r="D7249" s="46" t="s">
        <v>7419</v>
      </c>
      <c r="E7249" s="46" t="s">
        <v>7420</v>
      </c>
      <c r="F7249" t="s">
        <v>48</v>
      </c>
      <c r="G7249" s="46" t="s">
        <v>49</v>
      </c>
      <c r="H7249">
        <v>0.000489778819</v>
      </c>
      <c r="I7249" t="s">
        <v>37</v>
      </c>
      <c r="L7249" t="s">
        <v>50</v>
      </c>
      <c r="M7249" t="s">
        <v>39</v>
      </c>
      <c r="N7249" s="40"/>
      <c r="O7249" s="40"/>
      <c r="P7249" s="40"/>
      <c r="Q7249" s="40"/>
      <c r="R7249" s="39"/>
      <c r="S7249" s="39"/>
      <c r="T7249" s="39"/>
      <c r="U7249" s="40"/>
      <c r="V7249" s="39"/>
      <c r="W7249" s="69"/>
      <c r="Y7249" t="s">
        <v>40</v>
      </c>
      <c r="AA7249">
        <v>4485450</v>
      </c>
      <c r="AB7249" s="46" t="b">
        <v>0</v>
      </c>
      <c r="AD7249" s="8"/>
    </row>
    <row r="7250" ht="14.25" customHeight="1">
      <c r="A7250" s="38">
        <v>1287</v>
      </c>
      <c r="B7250" s="46" t="s">
        <v>44</v>
      </c>
      <c r="C7250" s="46" t="s">
        <v>45</v>
      </c>
      <c r="D7250" s="46" t="s">
        <v>7421</v>
      </c>
      <c r="E7250" s="46" t="s">
        <v>7422</v>
      </c>
      <c r="F7250" t="s">
        <v>48</v>
      </c>
      <c r="G7250" s="46" t="s">
        <v>49</v>
      </c>
      <c r="H7250">
        <v>0.001499684836</v>
      </c>
      <c r="I7250" t="s">
        <v>37</v>
      </c>
      <c r="L7250" t="s">
        <v>50</v>
      </c>
      <c r="M7250" t="s">
        <v>39</v>
      </c>
      <c r="N7250" s="40"/>
      <c r="O7250" s="40"/>
      <c r="P7250" s="40"/>
      <c r="Q7250" s="40"/>
      <c r="R7250" s="39"/>
      <c r="S7250" s="39"/>
      <c r="T7250" s="39"/>
      <c r="U7250" s="40"/>
      <c r="V7250" s="39"/>
      <c r="W7250" s="69"/>
      <c r="Y7250" t="s">
        <v>40</v>
      </c>
      <c r="AA7250">
        <v>4485408</v>
      </c>
      <c r="AB7250" s="46" t="b">
        <v>0</v>
      </c>
      <c r="AD7250" s="8"/>
    </row>
    <row r="7251" ht="14.25" customHeight="1">
      <c r="A7251" s="38">
        <v>1287</v>
      </c>
      <c r="B7251" s="46" t="s">
        <v>44</v>
      </c>
      <c r="C7251" s="46" t="s">
        <v>45</v>
      </c>
      <c r="D7251" s="46" t="s">
        <v>7423</v>
      </c>
      <c r="E7251" s="46" t="s">
        <v>7424</v>
      </c>
      <c r="F7251" t="s">
        <v>48</v>
      </c>
      <c r="G7251" s="46" t="s">
        <v>49</v>
      </c>
      <c r="H7251">
        <v>0.000299916252</v>
      </c>
      <c r="I7251" t="s">
        <v>37</v>
      </c>
      <c r="L7251" t="s">
        <v>50</v>
      </c>
      <c r="M7251" t="s">
        <v>39</v>
      </c>
      <c r="N7251" s="40"/>
      <c r="O7251" s="40"/>
      <c r="P7251" s="40"/>
      <c r="Q7251" s="40"/>
      <c r="R7251" s="39"/>
      <c r="S7251" s="39"/>
      <c r="T7251" s="39"/>
      <c r="U7251" s="40"/>
      <c r="V7251" s="39"/>
      <c r="W7251" s="69"/>
      <c r="Y7251" t="s">
        <v>40</v>
      </c>
      <c r="AA7251">
        <v>9114521</v>
      </c>
      <c r="AB7251" s="46" t="b">
        <v>0</v>
      </c>
      <c r="AD7251" s="8"/>
    </row>
    <row r="7252" ht="14.25" customHeight="1">
      <c r="A7252" s="38">
        <v>1287</v>
      </c>
      <c r="B7252" s="46" t="s">
        <v>44</v>
      </c>
      <c r="C7252" s="46" t="s">
        <v>45</v>
      </c>
      <c r="D7252" s="46" t="s">
        <v>7425</v>
      </c>
      <c r="E7252" s="46" t="s">
        <v>7426</v>
      </c>
      <c r="F7252" t="s">
        <v>48</v>
      </c>
      <c r="G7252" s="46" t="s">
        <v>49</v>
      </c>
      <c r="H7252">
        <v>0.002511886432</v>
      </c>
      <c r="I7252" t="s">
        <v>37</v>
      </c>
      <c r="L7252" t="s">
        <v>50</v>
      </c>
      <c r="M7252" t="s">
        <v>39</v>
      </c>
      <c r="N7252" s="40"/>
      <c r="O7252" s="40"/>
      <c r="P7252" s="40"/>
      <c r="Q7252" s="40"/>
      <c r="R7252" s="39"/>
      <c r="S7252" s="39"/>
      <c r="T7252" s="39"/>
      <c r="U7252" s="40"/>
      <c r="V7252" s="39"/>
      <c r="W7252" s="69"/>
      <c r="Y7252" t="s">
        <v>40</v>
      </c>
      <c r="AA7252">
        <v>788616</v>
      </c>
      <c r="AB7252" s="46" t="b">
        <v>0</v>
      </c>
      <c r="AD7252" s="8"/>
    </row>
    <row r="7253" ht="14.25" customHeight="1">
      <c r="A7253" s="38">
        <v>1287</v>
      </c>
      <c r="B7253" s="46" t="s">
        <v>53</v>
      </c>
      <c r="C7253" s="46" t="s">
        <v>45</v>
      </c>
      <c r="D7253" s="46" t="s">
        <v>7427</v>
      </c>
      <c r="E7253" s="46" t="s">
        <v>7428</v>
      </c>
      <c r="F7253" t="s">
        <v>48</v>
      </c>
      <c r="G7253" s="46" t="s">
        <v>49</v>
      </c>
      <c r="H7253">
        <v>0.000831763771</v>
      </c>
      <c r="I7253" t="s">
        <v>37</v>
      </c>
      <c r="L7253" t="s">
        <v>50</v>
      </c>
      <c r="M7253" t="s">
        <v>39</v>
      </c>
      <c r="N7253" s="40"/>
      <c r="O7253" s="40"/>
      <c r="P7253" s="40"/>
      <c r="Q7253" s="40"/>
      <c r="R7253" s="39"/>
      <c r="S7253" s="39"/>
      <c r="T7253" s="39"/>
      <c r="U7253" s="40"/>
      <c r="V7253" s="39"/>
      <c r="W7253" s="69"/>
      <c r="Y7253" t="s">
        <v>40</v>
      </c>
      <c r="AA7253">
        <v>7399</v>
      </c>
      <c r="AB7253" s="46" t="b">
        <v>0</v>
      </c>
      <c r="AD7253" s="8"/>
    </row>
    <row r="7254" ht="14.25" customHeight="1">
      <c r="A7254" s="38">
        <v>1287</v>
      </c>
      <c r="B7254" s="46" t="s">
        <v>44</v>
      </c>
      <c r="C7254" s="46" t="s">
        <v>45</v>
      </c>
      <c r="D7254" s="46" t="s">
        <v>7429</v>
      </c>
      <c r="E7254" s="46" t="s">
        <v>7430</v>
      </c>
      <c r="F7254" t="s">
        <v>48</v>
      </c>
      <c r="G7254" s="46" t="s">
        <v>49</v>
      </c>
      <c r="H7254">
        <v>0.004897788194</v>
      </c>
      <c r="I7254" t="s">
        <v>37</v>
      </c>
      <c r="L7254" t="s">
        <v>50</v>
      </c>
      <c r="M7254" t="s">
        <v>39</v>
      </c>
      <c r="N7254" s="40"/>
      <c r="O7254" s="40"/>
      <c r="P7254" s="40"/>
      <c r="Q7254" s="40"/>
      <c r="R7254" s="39"/>
      <c r="S7254" s="39"/>
      <c r="T7254" s="39"/>
      <c r="U7254" s="40"/>
      <c r="V7254" s="39"/>
      <c r="W7254" s="69"/>
      <c r="Y7254" t="s">
        <v>40</v>
      </c>
      <c r="AA7254">
        <v>71212</v>
      </c>
      <c r="AB7254" s="46" t="b">
        <v>0</v>
      </c>
      <c r="AD7254" s="8"/>
    </row>
    <row r="7255" ht="14.25" customHeight="1">
      <c r="A7255" s="38">
        <v>1287</v>
      </c>
      <c r="B7255" s="46" t="s">
        <v>53</v>
      </c>
      <c r="C7255" s="46" t="s">
        <v>45</v>
      </c>
      <c r="D7255" s="46" t="s">
        <v>7431</v>
      </c>
      <c r="E7255" s="46" t="s">
        <v>7432</v>
      </c>
      <c r="F7255" t="s">
        <v>48</v>
      </c>
      <c r="G7255" s="46" t="s">
        <v>49</v>
      </c>
      <c r="H7255">
        <v>0.000037153523</v>
      </c>
      <c r="I7255" t="s">
        <v>37</v>
      </c>
      <c r="L7255" t="s">
        <v>50</v>
      </c>
      <c r="M7255" t="s">
        <v>39</v>
      </c>
      <c r="N7255" s="40"/>
      <c r="O7255" s="40"/>
      <c r="P7255" s="40"/>
      <c r="Q7255" s="40"/>
      <c r="R7255" s="39"/>
      <c r="S7255" s="39"/>
      <c r="T7255" s="39"/>
      <c r="U7255" s="40"/>
      <c r="V7255" s="39"/>
      <c r="W7255" s="69"/>
      <c r="Y7255" t="s">
        <v>40</v>
      </c>
      <c r="AA7255">
        <v>82790</v>
      </c>
      <c r="AB7255" s="46" t="b">
        <v>0</v>
      </c>
      <c r="AD7255" s="8"/>
    </row>
    <row r="7256" ht="14.25" customHeight="1">
      <c r="A7256" s="38">
        <v>1324</v>
      </c>
      <c r="B7256" s="46" t="s">
        <v>7433</v>
      </c>
      <c r="C7256" s="46" t="s">
        <v>2635</v>
      </c>
      <c r="D7256" s="46" t="s">
        <v>7434</v>
      </c>
      <c r="E7256" s="46" t="s">
        <v>7435</v>
      </c>
      <c r="F7256" s="3" t="s">
        <v>584</v>
      </c>
      <c r="G7256" s="17" t="s">
        <v>988</v>
      </c>
      <c r="H7256">
        <v>0.015021259635826</v>
      </c>
      <c r="I7256" t="s">
        <v>37</v>
      </c>
      <c r="K7256" s="46" t="s">
        <v>43</v>
      </c>
      <c r="L7256" s="46" t="s">
        <v>7436</v>
      </c>
      <c r="M7256" t="s">
        <v>39</v>
      </c>
      <c r="N7256" s="40"/>
      <c r="O7256" s="40"/>
      <c r="P7256" s="40"/>
      <c r="Q7256" s="40"/>
      <c r="R7256" s="39"/>
      <c r="S7256" s="39"/>
      <c r="T7256" s="39"/>
      <c r="U7256" s="40"/>
      <c r="V7256" s="39"/>
      <c r="W7256" s="69"/>
      <c r="Y7256" t="s">
        <v>40</v>
      </c>
      <c r="AA7256">
        <v>4238734</v>
      </c>
      <c r="AB7256" t="b">
        <v>0</v>
      </c>
      <c r="AD7256" s="8"/>
    </row>
    <row r="7257" ht="14.25" customHeight="1">
      <c r="A7257" s="38">
        <v>1324</v>
      </c>
      <c r="B7257" s="46" t="s">
        <v>7433</v>
      </c>
      <c r="C7257" s="46" t="s">
        <v>2635</v>
      </c>
      <c r="D7257" s="46" t="s">
        <v>7434</v>
      </c>
      <c r="E7257" s="46" t="s">
        <v>7435</v>
      </c>
      <c r="F7257" s="3" t="s">
        <v>429</v>
      </c>
      <c r="G7257" s="17" t="s">
        <v>590</v>
      </c>
      <c r="H7257">
        <v>0.011222446502654</v>
      </c>
      <c r="I7257" t="s">
        <v>37</v>
      </c>
      <c r="K7257" s="46" t="s">
        <v>43</v>
      </c>
      <c r="L7257" s="46" t="s">
        <v>7436</v>
      </c>
      <c r="M7257" t="s">
        <v>39</v>
      </c>
      <c r="N7257" s="40"/>
      <c r="O7257" s="40"/>
      <c r="P7257" s="40"/>
      <c r="Q7257" s="40"/>
      <c r="R7257" s="39"/>
      <c r="S7257" s="39"/>
      <c r="T7257" s="39"/>
      <c r="U7257" s="40"/>
      <c r="V7257" s="39"/>
      <c r="W7257" s="69"/>
      <c r="Y7257" t="s">
        <v>40</v>
      </c>
      <c r="AA7257">
        <v>4238734</v>
      </c>
      <c r="AB7257" t="b">
        <v>0</v>
      </c>
      <c r="AD7257" s="8"/>
    </row>
    <row r="7258" ht="14.25" customHeight="1">
      <c r="A7258" s="38">
        <v>1324</v>
      </c>
      <c r="B7258" s="46" t="s">
        <v>7433</v>
      </c>
      <c r="C7258" s="46" t="s">
        <v>2635</v>
      </c>
      <c r="D7258" s="46" t="s">
        <v>7434</v>
      </c>
      <c r="E7258" s="46" t="s">
        <v>7435</v>
      </c>
      <c r="F7258" s="3" t="s">
        <v>709</v>
      </c>
      <c r="G7258" s="17" t="s">
        <v>3373</v>
      </c>
      <c r="H7258">
        <v>0.13369020320228</v>
      </c>
      <c r="I7258" t="s">
        <v>37</v>
      </c>
      <c r="K7258" s="46" t="s">
        <v>43</v>
      </c>
      <c r="L7258" s="46" t="s">
        <v>7436</v>
      </c>
      <c r="M7258" t="s">
        <v>39</v>
      </c>
      <c r="N7258" s="40"/>
      <c r="O7258" s="40"/>
      <c r="P7258" s="40"/>
      <c r="Q7258" s="40"/>
      <c r="R7258" s="39"/>
      <c r="S7258" s="39"/>
      <c r="T7258" s="39"/>
      <c r="U7258" s="40"/>
      <c r="V7258" s="39"/>
      <c r="W7258" s="69"/>
      <c r="Y7258" t="s">
        <v>40</v>
      </c>
      <c r="AA7258">
        <v>4238734</v>
      </c>
      <c r="AB7258" t="b">
        <v>0</v>
      </c>
      <c r="AD7258" s="8"/>
    </row>
    <row r="7259" ht="14.25" customHeight="1">
      <c r="A7259" s="38">
        <v>1324</v>
      </c>
      <c r="B7259" s="46" t="s">
        <v>7433</v>
      </c>
      <c r="C7259" s="46" t="s">
        <v>2635</v>
      </c>
      <c r="D7259" s="46" t="s">
        <v>7434</v>
      </c>
      <c r="E7259" s="46" t="s">
        <v>7435</v>
      </c>
      <c r="F7259" s="3" t="s">
        <v>924</v>
      </c>
      <c r="G7259" s="17" t="s">
        <v>925</v>
      </c>
      <c r="H7259">
        <v>0.30098565114222</v>
      </c>
      <c r="I7259" t="s">
        <v>37</v>
      </c>
      <c r="K7259" s="46" t="s">
        <v>43</v>
      </c>
      <c r="L7259" s="46" t="s">
        <v>7436</v>
      </c>
      <c r="M7259" t="s">
        <v>39</v>
      </c>
      <c r="N7259" s="40"/>
      <c r="O7259" s="40"/>
      <c r="P7259" s="40"/>
      <c r="Q7259" s="40"/>
      <c r="R7259" s="39"/>
      <c r="S7259" s="39"/>
      <c r="T7259" s="39"/>
      <c r="U7259" s="40"/>
      <c r="V7259" s="39"/>
      <c r="W7259" s="69"/>
      <c r="Y7259" t="s">
        <v>40</v>
      </c>
      <c r="AA7259">
        <v>4238734</v>
      </c>
      <c r="AB7259" t="b">
        <v>0</v>
      </c>
      <c r="AD7259" s="8"/>
    </row>
    <row r="7260" ht="14.25" customHeight="1">
      <c r="A7260" s="38">
        <v>1324</v>
      </c>
      <c r="B7260" s="46" t="s">
        <v>7433</v>
      </c>
      <c r="C7260" s="46" t="s">
        <v>2635</v>
      </c>
      <c r="D7260" s="46" t="s">
        <v>7434</v>
      </c>
      <c r="E7260" s="46" t="s">
        <v>7435</v>
      </c>
      <c r="F7260" s="3" t="s">
        <v>994</v>
      </c>
      <c r="G7260" s="17" t="s">
        <v>995</v>
      </c>
      <c r="H7260">
        <v>0.095774095674325</v>
      </c>
      <c r="I7260" t="s">
        <v>37</v>
      </c>
      <c r="K7260" s="46" t="s">
        <v>43</v>
      </c>
      <c r="L7260" s="46" t="s">
        <v>7436</v>
      </c>
      <c r="M7260" t="s">
        <v>39</v>
      </c>
      <c r="N7260" s="40"/>
      <c r="O7260" s="40"/>
      <c r="P7260" s="40"/>
      <c r="Q7260" s="40"/>
      <c r="R7260" s="39"/>
      <c r="S7260" s="39"/>
      <c r="T7260" s="39"/>
      <c r="U7260" s="40"/>
      <c r="V7260" s="39"/>
      <c r="W7260" s="69"/>
      <c r="Y7260" t="s">
        <v>40</v>
      </c>
      <c r="AA7260">
        <v>4238734</v>
      </c>
      <c r="AB7260" t="b">
        <v>0</v>
      </c>
      <c r="AD7260" s="8"/>
    </row>
    <row r="7261" ht="14.25" customHeight="1">
      <c r="A7261" s="38">
        <v>1287</v>
      </c>
      <c r="B7261" s="46" t="s">
        <v>44</v>
      </c>
      <c r="C7261" s="46" t="s">
        <v>45</v>
      </c>
      <c r="D7261" s="46" t="s">
        <v>7437</v>
      </c>
      <c r="E7261" s="46" t="s">
        <v>7438</v>
      </c>
      <c r="F7261" t="s">
        <v>48</v>
      </c>
      <c r="G7261" s="46" t="s">
        <v>49</v>
      </c>
      <c r="H7261">
        <v>0.000003357376</v>
      </c>
      <c r="I7261" t="s">
        <v>37</v>
      </c>
      <c r="L7261" s="46" t="str">
        <f>((I7261&amp;A7261)&amp;"-")&amp;B7261</f>
        <v>REF1287-Wang 99 - S3</v>
      </c>
      <c r="M7261" t="s">
        <v>39</v>
      </c>
      <c r="N7261" s="40"/>
      <c r="O7261" s="40"/>
      <c r="P7261" s="40"/>
      <c r="Q7261" s="40"/>
      <c r="R7261" s="39"/>
      <c r="S7261" s="39"/>
      <c r="T7261" s="39"/>
      <c r="U7261" s="40"/>
      <c r="V7261" s="39"/>
      <c r="W7261" s="69"/>
      <c r="Y7261" t="s">
        <v>40</v>
      </c>
      <c r="AA7261">
        <v>28295216</v>
      </c>
      <c r="AB7261" s="46" t="b">
        <v>0</v>
      </c>
      <c r="AD7261" s="8"/>
    </row>
    <row r="7262" ht="14.25" customHeight="1">
      <c r="A7262" s="38">
        <v>1287</v>
      </c>
      <c r="B7262" s="46" t="s">
        <v>44</v>
      </c>
      <c r="C7262" s="46" t="s">
        <v>45</v>
      </c>
      <c r="D7262" s="46" t="s">
        <v>7439</v>
      </c>
      <c r="E7262" s="46" t="s">
        <v>7440</v>
      </c>
      <c r="F7262" t="s">
        <v>48</v>
      </c>
      <c r="G7262" s="46" t="s">
        <v>49</v>
      </c>
      <c r="H7262">
        <v>0.000038194427</v>
      </c>
      <c r="I7262" t="s">
        <v>37</v>
      </c>
      <c r="L7262" s="46" t="str">
        <f>((I7262&amp;A7262)&amp;"-")&amp;B7262</f>
        <v>REF1287-Wang 99 - S3</v>
      </c>
      <c r="M7262" t="s">
        <v>39</v>
      </c>
      <c r="N7262" s="40"/>
      <c r="O7262" s="40"/>
      <c r="P7262" s="40"/>
      <c r="Q7262" s="40"/>
      <c r="R7262" s="39"/>
      <c r="S7262" s="39"/>
      <c r="T7262" s="39"/>
      <c r="U7262" s="40"/>
      <c r="V7262" s="39"/>
      <c r="W7262" s="69"/>
      <c r="Y7262" t="s">
        <v>40</v>
      </c>
      <c r="AA7262">
        <v>28295197</v>
      </c>
      <c r="AB7262" s="46" t="b">
        <v>0</v>
      </c>
      <c r="AD7262" s="8"/>
    </row>
    <row r="7263" ht="14.25" customHeight="1">
      <c r="A7263" s="38">
        <v>1287</v>
      </c>
      <c r="B7263" s="46" t="s">
        <v>53</v>
      </c>
      <c r="C7263" s="46" t="s">
        <v>45</v>
      </c>
      <c r="D7263" s="46" t="s">
        <v>7441</v>
      </c>
      <c r="E7263" s="46" t="s">
        <v>7442</v>
      </c>
      <c r="F7263" t="s">
        <v>48</v>
      </c>
      <c r="G7263" s="46" t="s">
        <v>49</v>
      </c>
      <c r="H7263">
        <v>0.001445439771</v>
      </c>
      <c r="I7263" t="s">
        <v>37</v>
      </c>
      <c r="L7263" t="s">
        <v>50</v>
      </c>
      <c r="M7263" t="s">
        <v>39</v>
      </c>
      <c r="N7263" s="40"/>
      <c r="O7263" s="40"/>
      <c r="P7263" s="40"/>
      <c r="Q7263" s="40"/>
      <c r="R7263" s="39"/>
      <c r="S7263" s="39"/>
      <c r="T7263" s="39"/>
      <c r="U7263" s="40"/>
      <c r="V7263" s="39"/>
      <c r="W7263" s="69"/>
      <c r="Y7263" t="s">
        <v>40</v>
      </c>
      <c r="AA7263">
        <v>10411</v>
      </c>
      <c r="AB7263" s="46" t="b">
        <v>0</v>
      </c>
      <c r="AD7263" s="8"/>
    </row>
    <row r="7264" ht="14.25" customHeight="1">
      <c r="A7264" s="38">
        <v>214</v>
      </c>
      <c r="B7264" s="46">
        <v>2</v>
      </c>
      <c r="C7264" s="46" t="s">
        <v>7443</v>
      </c>
      <c r="D7264" s="46" t="s">
        <v>7444</v>
      </c>
      <c r="E7264" s="46" t="s">
        <v>7445</v>
      </c>
      <c r="F7264" s="46" t="s">
        <v>2094</v>
      </c>
      <c r="G7264" s="46" t="s">
        <v>590</v>
      </c>
      <c r="H7264" s="23">
        <v>0.0918</v>
      </c>
      <c r="I7264" t="s">
        <v>431</v>
      </c>
      <c r="K7264" t="s">
        <v>43</v>
      </c>
      <c r="L7264" s="46" t="s">
        <v>7446</v>
      </c>
      <c r="M7264" t="s">
        <v>4956</v>
      </c>
      <c r="Y7264" t="s">
        <v>40</v>
      </c>
      <c r="AA7264">
        <v>204209</v>
      </c>
      <c r="AB7264" s="46" t="b">
        <v>0</v>
      </c>
    </row>
    <row r="7265" ht="14.25" customHeight="1">
      <c r="A7265" s="38">
        <v>216</v>
      </c>
      <c r="B7265" s="46" t="s">
        <v>7447</v>
      </c>
      <c r="C7265" s="46" t="s">
        <v>7448</v>
      </c>
      <c r="D7265" s="46" t="s">
        <v>7444</v>
      </c>
      <c r="E7265" s="46" t="s">
        <v>7445</v>
      </c>
      <c r="F7265" s="46" t="s">
        <v>689</v>
      </c>
      <c r="G7265" s="46" t="s">
        <v>5582</v>
      </c>
      <c r="H7265" s="23">
        <v>0.235</v>
      </c>
      <c r="I7265" t="s">
        <v>431</v>
      </c>
      <c r="K7265" t="s">
        <v>2034</v>
      </c>
      <c r="L7265" s="46" t="s">
        <v>7449</v>
      </c>
      <c r="M7265" t="s">
        <v>4956</v>
      </c>
      <c r="Y7265" t="s">
        <v>40</v>
      </c>
      <c r="AA7265">
        <v>204209</v>
      </c>
      <c r="AB7265" s="46" t="b">
        <v>0</v>
      </c>
    </row>
    <row r="7266" ht="14.25" customHeight="1">
      <c r="A7266" s="38">
        <v>216</v>
      </c>
      <c r="B7266" s="46" t="s">
        <v>7450</v>
      </c>
      <c r="C7266" s="46" t="s">
        <v>7448</v>
      </c>
      <c r="D7266" s="46" t="s">
        <v>7444</v>
      </c>
      <c r="E7266" s="46" t="s">
        <v>7445</v>
      </c>
      <c r="F7266" s="46" t="s">
        <v>429</v>
      </c>
      <c r="G7266" s="46" t="s">
        <v>7451</v>
      </c>
      <c r="H7266" s="23">
        <v>0.107</v>
      </c>
      <c r="I7266" t="s">
        <v>431</v>
      </c>
      <c r="K7266" t="s">
        <v>2034</v>
      </c>
      <c r="L7266" s="46" t="s">
        <v>7452</v>
      </c>
      <c r="M7266" t="s">
        <v>4956</v>
      </c>
      <c r="Y7266" t="s">
        <v>40</v>
      </c>
      <c r="AA7266">
        <v>204209</v>
      </c>
      <c r="AB7266" s="46" t="b">
        <v>0</v>
      </c>
    </row>
    <row r="7267" ht="14.25" customHeight="1">
      <c r="A7267" s="38">
        <v>216</v>
      </c>
      <c r="B7267" s="46" t="s">
        <v>7453</v>
      </c>
      <c r="C7267" s="46" t="s">
        <v>7448</v>
      </c>
      <c r="D7267" s="46" t="s">
        <v>7444</v>
      </c>
      <c r="E7267" s="46" t="s">
        <v>7445</v>
      </c>
      <c r="F7267" s="46" t="s">
        <v>434</v>
      </c>
      <c r="G7267" s="46" t="s">
        <v>593</v>
      </c>
      <c r="H7267">
        <v>0.134</v>
      </c>
      <c r="I7267" t="s">
        <v>431</v>
      </c>
      <c r="K7267" t="s">
        <v>2034</v>
      </c>
      <c r="L7267" t="s">
        <v>7454</v>
      </c>
      <c r="M7267" t="s">
        <v>4956</v>
      </c>
      <c r="Y7267" t="s">
        <v>40</v>
      </c>
      <c r="AA7267">
        <v>204209</v>
      </c>
      <c r="AB7267" s="46" t="b">
        <v>0</v>
      </c>
    </row>
    <row r="7268" ht="14.25" customHeight="1">
      <c r="A7268" s="38">
        <v>216</v>
      </c>
      <c r="B7268" s="46" t="s">
        <v>7455</v>
      </c>
      <c r="C7268" s="46" t="s">
        <v>7448</v>
      </c>
      <c r="D7268" s="46" t="s">
        <v>7444</v>
      </c>
      <c r="E7268" s="46" t="s">
        <v>7445</v>
      </c>
      <c r="F7268" s="46" t="s">
        <v>238</v>
      </c>
      <c r="G7268" s="46" t="s">
        <v>7456</v>
      </c>
      <c r="H7268" s="23">
        <v>1.512</v>
      </c>
      <c r="I7268" t="s">
        <v>431</v>
      </c>
      <c r="K7268" t="s">
        <v>2034</v>
      </c>
      <c r="L7268" s="46" t="s">
        <v>7457</v>
      </c>
      <c r="M7268" t="s">
        <v>4956</v>
      </c>
      <c r="Y7268" t="s">
        <v>40</v>
      </c>
      <c r="AA7268">
        <v>204209</v>
      </c>
      <c r="AB7268" s="46" t="b">
        <v>0</v>
      </c>
    </row>
    <row r="7269" ht="14.25" customHeight="1">
      <c r="A7269" s="38">
        <v>216</v>
      </c>
      <c r="B7269" s="46" t="s">
        <v>7458</v>
      </c>
      <c r="C7269" s="46" t="s">
        <v>7448</v>
      </c>
      <c r="D7269" s="46" t="s">
        <v>7444</v>
      </c>
      <c r="E7269" s="46" t="s">
        <v>7445</v>
      </c>
      <c r="F7269" s="46" t="s">
        <v>731</v>
      </c>
      <c r="G7269" s="46" t="s">
        <v>5586</v>
      </c>
      <c r="H7269" s="23">
        <v>0.756</v>
      </c>
      <c r="I7269" t="s">
        <v>431</v>
      </c>
      <c r="K7269" t="s">
        <v>2034</v>
      </c>
      <c r="L7269" s="46" t="s">
        <v>7459</v>
      </c>
      <c r="M7269" t="s">
        <v>4956</v>
      </c>
      <c r="Y7269" t="s">
        <v>40</v>
      </c>
      <c r="AA7269">
        <v>204209</v>
      </c>
      <c r="AB7269" s="46" t="b">
        <v>0</v>
      </c>
    </row>
    <row r="7270" ht="14.25" customHeight="1">
      <c r="A7270" s="38">
        <v>217</v>
      </c>
      <c r="B7270" s="44" t="s">
        <v>433</v>
      </c>
      <c r="C7270" s="46" t="s">
        <v>4970</v>
      </c>
      <c r="D7270" s="46" t="s">
        <v>7444</v>
      </c>
      <c r="E7270" s="7" t="s">
        <v>7445</v>
      </c>
      <c r="F7270" s="41" t="s">
        <v>3499</v>
      </c>
      <c r="G7270" s="41" t="s">
        <v>3500</v>
      </c>
      <c r="H7270" s="65">
        <v>2.472</v>
      </c>
      <c r="I7270" t="s">
        <v>431</v>
      </c>
      <c r="K7270" s="46"/>
      <c r="L7270" s="46" t="s">
        <v>7460</v>
      </c>
      <c r="M7270" t="s">
        <v>4956</v>
      </c>
      <c r="N7270" s="40"/>
      <c r="O7270" s="40"/>
      <c r="P7270" s="40"/>
      <c r="Q7270" s="40"/>
      <c r="R7270" s="39"/>
      <c r="S7270" s="39"/>
      <c r="T7270" s="39"/>
      <c r="U7270" s="40"/>
      <c r="V7270" s="39"/>
      <c r="W7270" s="69"/>
      <c r="Y7270" t="s">
        <v>40</v>
      </c>
      <c r="AA7270">
        <v>204209</v>
      </c>
      <c r="AB7270" s="46" t="b">
        <v>0</v>
      </c>
      <c r="AD7270" s="8"/>
    </row>
    <row r="7271" ht="14.25" customHeight="1">
      <c r="A7271" s="38">
        <v>1287</v>
      </c>
      <c r="B7271" s="46" t="s">
        <v>44</v>
      </c>
      <c r="C7271" s="46" t="s">
        <v>45</v>
      </c>
      <c r="D7271" s="46" t="s">
        <v>7461</v>
      </c>
      <c r="E7271" s="46" t="s">
        <v>7462</v>
      </c>
      <c r="F7271" t="s">
        <v>48</v>
      </c>
      <c r="G7271" s="46" t="s">
        <v>49</v>
      </c>
      <c r="H7271">
        <v>0.043752210516</v>
      </c>
      <c r="I7271" t="s">
        <v>37</v>
      </c>
      <c r="L7271" t="s">
        <v>50</v>
      </c>
      <c r="M7271" t="s">
        <v>39</v>
      </c>
      <c r="N7271" s="40"/>
      <c r="O7271" s="40"/>
      <c r="P7271" s="40"/>
      <c r="Q7271" s="40"/>
      <c r="R7271" s="39"/>
      <c r="S7271" s="39"/>
      <c r="T7271" s="39"/>
      <c r="U7271" s="40"/>
      <c r="V7271" s="39"/>
      <c r="W7271" s="69"/>
      <c r="Y7271" t="s">
        <v>40</v>
      </c>
      <c r="AA7271">
        <v>2019255</v>
      </c>
      <c r="AB7271" s="46" t="b">
        <v>0</v>
      </c>
      <c r="AD7271" s="8"/>
    </row>
    <row r="7272" ht="14.25" customHeight="1">
      <c r="A7272" s="38">
        <v>1287</v>
      </c>
      <c r="B7272" s="46" t="s">
        <v>53</v>
      </c>
      <c r="C7272" s="46" t="s">
        <v>45</v>
      </c>
      <c r="D7272" s="46" t="s">
        <v>7463</v>
      </c>
      <c r="E7272" s="46" t="s">
        <v>7464</v>
      </c>
      <c r="F7272" t="s">
        <v>48</v>
      </c>
      <c r="G7272" s="46" t="s">
        <v>49</v>
      </c>
      <c r="H7272">
        <v>0.016595869074</v>
      </c>
      <c r="I7272" t="s">
        <v>37</v>
      </c>
      <c r="L7272" t="s">
        <v>50</v>
      </c>
      <c r="M7272" t="s">
        <v>39</v>
      </c>
      <c r="N7272" s="40"/>
      <c r="O7272" s="40"/>
      <c r="P7272" s="40"/>
      <c r="Q7272" s="40"/>
      <c r="R7272" s="39"/>
      <c r="S7272" s="39"/>
      <c r="T7272" s="39"/>
      <c r="U7272" s="40"/>
      <c r="V7272" s="39"/>
      <c r="W7272" s="69"/>
      <c r="Y7272" t="s">
        <v>40</v>
      </c>
      <c r="AA7272">
        <v>9225</v>
      </c>
      <c r="AB7272" s="46" t="b">
        <v>0</v>
      </c>
      <c r="AD7272" s="8"/>
    </row>
    <row r="7273" ht="14.25" customHeight="1">
      <c r="A7273" s="38">
        <v>1287</v>
      </c>
      <c r="B7273" s="46" t="s">
        <v>53</v>
      </c>
      <c r="C7273" s="46" t="s">
        <v>45</v>
      </c>
      <c r="D7273" s="46" t="s">
        <v>7465</v>
      </c>
      <c r="E7273" s="46" t="s">
        <v>7466</v>
      </c>
      <c r="F7273" t="s">
        <v>48</v>
      </c>
      <c r="G7273" s="46" t="s">
        <v>49</v>
      </c>
      <c r="H7273">
        <v>0.000562341325</v>
      </c>
      <c r="I7273" t="s">
        <v>37</v>
      </c>
      <c r="L7273" t="s">
        <v>50</v>
      </c>
      <c r="M7273" t="s">
        <v>39</v>
      </c>
      <c r="N7273" s="40"/>
      <c r="O7273" s="40"/>
      <c r="P7273" s="40"/>
      <c r="Q7273" s="40"/>
      <c r="R7273" s="39"/>
      <c r="S7273" s="39"/>
      <c r="T7273" s="39"/>
      <c r="U7273" s="40"/>
      <c r="V7273" s="39"/>
      <c r="W7273" s="69"/>
      <c r="Y7273" t="s">
        <v>40</v>
      </c>
      <c r="AA7273">
        <v>11648</v>
      </c>
      <c r="AB7273" s="46" t="b">
        <v>0</v>
      </c>
      <c r="AD7273" s="8"/>
    </row>
    <row r="7274" ht="14.25" customHeight="1">
      <c r="A7274" s="38">
        <v>214</v>
      </c>
      <c r="B7274" s="46">
        <v>3</v>
      </c>
      <c r="C7274" s="46" t="s">
        <v>7443</v>
      </c>
      <c r="D7274" s="46" t="s">
        <v>7467</v>
      </c>
      <c r="E7274" s="46" t="s">
        <v>7468</v>
      </c>
      <c r="F7274" s="46" t="s">
        <v>2094</v>
      </c>
      <c r="G7274" s="46" t="s">
        <v>590</v>
      </c>
      <c r="H7274" s="23">
        <v>0.9009</v>
      </c>
      <c r="I7274" t="s">
        <v>431</v>
      </c>
      <c r="K7274" t="s">
        <v>43</v>
      </c>
      <c r="L7274" s="46" t="s">
        <v>7469</v>
      </c>
      <c r="M7274" t="s">
        <v>4956</v>
      </c>
      <c r="Y7274" t="s">
        <v>40</v>
      </c>
      <c r="AA7274">
        <v>89076</v>
      </c>
      <c r="AB7274" s="46" t="b">
        <v>0</v>
      </c>
    </row>
    <row r="7275" ht="14.25" customHeight="1">
      <c r="A7275" s="38">
        <v>216</v>
      </c>
      <c r="B7275" s="46" t="s">
        <v>7470</v>
      </c>
      <c r="C7275" s="46" t="s">
        <v>7448</v>
      </c>
      <c r="D7275" s="46" t="s">
        <v>7471</v>
      </c>
      <c r="E7275" s="46" t="s">
        <v>7468</v>
      </c>
      <c r="F7275" s="46" t="s">
        <v>689</v>
      </c>
      <c r="G7275" s="46" t="s">
        <v>5582</v>
      </c>
      <c r="H7275" s="23">
        <v>2.674</v>
      </c>
      <c r="I7275" t="s">
        <v>431</v>
      </c>
      <c r="K7275" t="s">
        <v>2034</v>
      </c>
      <c r="L7275" s="46" t="s">
        <v>7472</v>
      </c>
      <c r="M7275" t="s">
        <v>4956</v>
      </c>
      <c r="Y7275" t="s">
        <v>40</v>
      </c>
      <c r="AA7275">
        <v>89076</v>
      </c>
      <c r="AB7275" s="46" t="b">
        <v>0</v>
      </c>
    </row>
    <row r="7276" ht="14.25" customHeight="1">
      <c r="A7276" s="38">
        <v>216</v>
      </c>
      <c r="B7276" s="46" t="s">
        <v>7473</v>
      </c>
      <c r="C7276" s="46" t="s">
        <v>7448</v>
      </c>
      <c r="D7276" s="46" t="s">
        <v>7471</v>
      </c>
      <c r="E7276" s="46" t="s">
        <v>7468</v>
      </c>
      <c r="F7276" s="46" t="s">
        <v>429</v>
      </c>
      <c r="G7276" s="46" t="s">
        <v>7451</v>
      </c>
      <c r="H7276" s="23">
        <v>0.656</v>
      </c>
      <c r="I7276" t="s">
        <v>431</v>
      </c>
      <c r="K7276" t="s">
        <v>2034</v>
      </c>
      <c r="L7276" s="46" t="s">
        <v>7474</v>
      </c>
      <c r="M7276" t="s">
        <v>4956</v>
      </c>
      <c r="Y7276" t="s">
        <v>40</v>
      </c>
      <c r="AA7276">
        <v>89076</v>
      </c>
      <c r="AB7276" s="46" t="b">
        <v>0</v>
      </c>
    </row>
    <row r="7277" ht="14.25" customHeight="1">
      <c r="A7277" s="38">
        <v>216</v>
      </c>
      <c r="B7277" s="46" t="s">
        <v>7475</v>
      </c>
      <c r="C7277" s="46" t="s">
        <v>7448</v>
      </c>
      <c r="D7277" s="46" t="s">
        <v>7471</v>
      </c>
      <c r="E7277" s="46" t="s">
        <v>7468</v>
      </c>
      <c r="F7277" s="46" t="s">
        <v>434</v>
      </c>
      <c r="G7277" s="46" t="s">
        <v>593</v>
      </c>
      <c r="H7277" s="23">
        <v>0.909</v>
      </c>
      <c r="I7277" t="s">
        <v>431</v>
      </c>
      <c r="J7277" t="s">
        <v>7476</v>
      </c>
      <c r="K7277" t="s">
        <v>2034</v>
      </c>
      <c r="L7277" s="46" t="s">
        <v>7477</v>
      </c>
      <c r="M7277" t="s">
        <v>4956</v>
      </c>
      <c r="Y7277" t="s">
        <v>40</v>
      </c>
      <c r="AA7277">
        <v>89076</v>
      </c>
      <c r="AB7277" s="46" t="b">
        <v>0</v>
      </c>
    </row>
    <row r="7278" ht="14.25" customHeight="1">
      <c r="A7278" s="38">
        <v>216</v>
      </c>
      <c r="B7278" s="46" t="s">
        <v>7478</v>
      </c>
      <c r="C7278" s="46" t="s">
        <v>7448</v>
      </c>
      <c r="D7278" s="46" t="s">
        <v>7471</v>
      </c>
      <c r="E7278" s="46" t="s">
        <v>7468</v>
      </c>
      <c r="F7278" s="46" t="s">
        <v>238</v>
      </c>
      <c r="G7278" s="46" t="s">
        <v>7456</v>
      </c>
      <c r="H7278" s="23">
        <v>3.264</v>
      </c>
      <c r="I7278" t="s">
        <v>431</v>
      </c>
      <c r="K7278" t="s">
        <v>2034</v>
      </c>
      <c r="L7278" s="46" t="s">
        <v>7479</v>
      </c>
      <c r="M7278" t="s">
        <v>4956</v>
      </c>
      <c r="Y7278" t="s">
        <v>40</v>
      </c>
      <c r="AA7278">
        <v>89076</v>
      </c>
      <c r="AB7278" s="46" t="b">
        <v>0</v>
      </c>
    </row>
    <row r="7279" ht="14.25" customHeight="1">
      <c r="A7279" s="38">
        <v>216</v>
      </c>
      <c r="B7279" s="46" t="s">
        <v>7480</v>
      </c>
      <c r="C7279" s="46" t="s">
        <v>7448</v>
      </c>
      <c r="D7279" s="46" t="s">
        <v>7471</v>
      </c>
      <c r="E7279" s="46" t="s">
        <v>7468</v>
      </c>
      <c r="F7279" s="46" t="s">
        <v>731</v>
      </c>
      <c r="G7279" s="46" t="s">
        <v>5586</v>
      </c>
      <c r="H7279" s="23">
        <v>2.67</v>
      </c>
      <c r="I7279" t="s">
        <v>431</v>
      </c>
      <c r="K7279" t="s">
        <v>2034</v>
      </c>
      <c r="L7279" s="46" t="s">
        <v>7481</v>
      </c>
      <c r="M7279" t="s">
        <v>4956</v>
      </c>
      <c r="Y7279" t="s">
        <v>40</v>
      </c>
      <c r="AA7279">
        <v>89076</v>
      </c>
      <c r="AB7279" s="46" t="b">
        <v>0</v>
      </c>
    </row>
    <row r="7280" ht="14.25" customHeight="1">
      <c r="A7280" s="38">
        <v>217</v>
      </c>
      <c r="B7280" s="44" t="s">
        <v>1685</v>
      </c>
      <c r="C7280" s="46" t="s">
        <v>4970</v>
      </c>
      <c r="D7280" s="46" t="s">
        <v>7471</v>
      </c>
      <c r="E7280" s="46" t="s">
        <v>7482</v>
      </c>
      <c r="F7280" s="41" t="s">
        <v>3499</v>
      </c>
      <c r="G7280" s="41" t="s">
        <v>3500</v>
      </c>
      <c r="H7280" s="65">
        <v>2.754</v>
      </c>
      <c r="I7280" t="s">
        <v>431</v>
      </c>
      <c r="K7280" s="46"/>
      <c r="L7280" s="46" t="s">
        <v>7483</v>
      </c>
      <c r="M7280" t="s">
        <v>4956</v>
      </c>
      <c r="N7280" s="40"/>
      <c r="O7280" s="40"/>
      <c r="P7280" s="40"/>
      <c r="Q7280" s="40"/>
      <c r="R7280" s="39"/>
      <c r="S7280" s="39"/>
      <c r="T7280" s="39"/>
      <c r="U7280" s="40"/>
      <c r="V7280" s="39"/>
      <c r="W7280" s="69"/>
      <c r="Y7280" t="s">
        <v>40</v>
      </c>
      <c r="AA7280">
        <v>89076</v>
      </c>
      <c r="AB7280" s="46" t="b">
        <v>0</v>
      </c>
      <c r="AD7280" s="8"/>
    </row>
    <row r="7281" ht="14.25" customHeight="1">
      <c r="A7281" s="38">
        <v>1287</v>
      </c>
      <c r="B7281" s="46" t="s">
        <v>44</v>
      </c>
      <c r="C7281" s="46" t="s">
        <v>45</v>
      </c>
      <c r="D7281" s="46" t="s">
        <v>7484</v>
      </c>
      <c r="E7281" s="46" t="s">
        <v>7485</v>
      </c>
      <c r="F7281" t="s">
        <v>48</v>
      </c>
      <c r="G7281" s="46" t="s">
        <v>49</v>
      </c>
      <c r="H7281">
        <v>0.185780445509</v>
      </c>
      <c r="I7281" t="s">
        <v>37</v>
      </c>
      <c r="L7281" t="s">
        <v>50</v>
      </c>
      <c r="M7281" t="s">
        <v>39</v>
      </c>
      <c r="N7281" s="40"/>
      <c r="O7281" s="40"/>
      <c r="P7281" s="40"/>
      <c r="Q7281" s="40"/>
      <c r="R7281" s="39"/>
      <c r="S7281" s="39"/>
      <c r="T7281" s="39"/>
      <c r="U7281" s="40"/>
      <c r="V7281" s="39"/>
      <c r="W7281" s="69"/>
      <c r="Y7281" t="s">
        <v>40</v>
      </c>
      <c r="AA7281">
        <v>10469276</v>
      </c>
      <c r="AB7281" s="46" t="b">
        <v>0</v>
      </c>
      <c r="AD7281" s="8"/>
    </row>
    <row r="7282" ht="14.25" customHeight="1">
      <c r="A7282" s="38">
        <v>1287</v>
      </c>
      <c r="B7282" s="46" t="s">
        <v>44</v>
      </c>
      <c r="C7282" s="46" t="s">
        <v>45</v>
      </c>
      <c r="D7282" s="46" t="s">
        <v>7486</v>
      </c>
      <c r="E7282" s="46" t="s">
        <v>7487</v>
      </c>
      <c r="F7282" t="s">
        <v>48</v>
      </c>
      <c r="G7282" s="46" t="s">
        <v>49</v>
      </c>
      <c r="H7282">
        <v>0.103514216668</v>
      </c>
      <c r="I7282" t="s">
        <v>37</v>
      </c>
      <c r="L7282" t="s">
        <v>50</v>
      </c>
      <c r="M7282" t="s">
        <v>39</v>
      </c>
      <c r="N7282" s="40"/>
      <c r="O7282" s="40"/>
      <c r="P7282" s="40"/>
      <c r="Q7282" s="40"/>
      <c r="R7282" s="39"/>
      <c r="S7282" s="39"/>
      <c r="T7282" s="39"/>
      <c r="U7282" s="40"/>
      <c r="V7282" s="39"/>
      <c r="W7282" s="69"/>
      <c r="Y7282" t="s">
        <v>40</v>
      </c>
      <c r="AA7282">
        <v>194765</v>
      </c>
      <c r="AB7282" s="46" t="b">
        <v>0</v>
      </c>
      <c r="AD7282" s="8"/>
    </row>
    <row r="7283" ht="14.25" customHeight="1">
      <c r="A7283" s="38">
        <v>1287</v>
      </c>
      <c r="B7283" s="46" t="s">
        <v>44</v>
      </c>
      <c r="C7283" s="46" t="s">
        <v>45</v>
      </c>
      <c r="D7283" s="46" t="s">
        <v>7488</v>
      </c>
      <c r="E7283" s="46" t="s">
        <v>7489</v>
      </c>
      <c r="F7283" t="s">
        <v>48</v>
      </c>
      <c r="G7283" s="46" t="s">
        <v>49</v>
      </c>
      <c r="H7283">
        <v>0.007277798045</v>
      </c>
      <c r="I7283" t="s">
        <v>37</v>
      </c>
      <c r="L7283" t="s">
        <v>50</v>
      </c>
      <c r="M7283" t="s">
        <v>39</v>
      </c>
      <c r="N7283" s="40"/>
      <c r="O7283" s="40"/>
      <c r="P7283" s="40"/>
      <c r="Q7283" s="40"/>
      <c r="R7283" s="39"/>
      <c r="S7283" s="39"/>
      <c r="T7283" s="39"/>
      <c r="U7283" s="40"/>
      <c r="V7283" s="39"/>
      <c r="W7283" s="69"/>
      <c r="Y7283" t="s">
        <v>40</v>
      </c>
      <c r="AA7283">
        <v>77851</v>
      </c>
      <c r="AB7283" s="46" t="b">
        <v>0</v>
      </c>
      <c r="AD7283" s="8"/>
    </row>
    <row r="7284" ht="14.25" customHeight="1">
      <c r="A7284" s="38">
        <v>1287</v>
      </c>
      <c r="B7284" s="46" t="s">
        <v>44</v>
      </c>
      <c r="C7284" s="46" t="s">
        <v>45</v>
      </c>
      <c r="D7284" s="46" t="s">
        <v>7490</v>
      </c>
      <c r="E7284" s="46" t="s">
        <v>7491</v>
      </c>
      <c r="F7284" t="s">
        <v>48</v>
      </c>
      <c r="G7284" s="46" t="s">
        <v>49</v>
      </c>
      <c r="H7284">
        <v>0.000035809644</v>
      </c>
      <c r="I7284" t="s">
        <v>37</v>
      </c>
      <c r="L7284" t="s">
        <v>50</v>
      </c>
      <c r="M7284" t="s">
        <v>39</v>
      </c>
      <c r="N7284" s="40"/>
      <c r="O7284" s="40"/>
      <c r="P7284" s="40"/>
      <c r="Q7284" s="40"/>
      <c r="R7284" s="39"/>
      <c r="S7284" s="39"/>
      <c r="T7284" s="39"/>
      <c r="U7284" s="40"/>
      <c r="V7284" s="39"/>
      <c r="W7284" s="69"/>
      <c r="Y7284" t="s">
        <v>40</v>
      </c>
      <c r="AA7284">
        <v>10468886</v>
      </c>
      <c r="AB7284" s="46" t="b">
        <v>0</v>
      </c>
      <c r="AD7284" s="8"/>
    </row>
    <row r="7285" ht="14.25" customHeight="1">
      <c r="A7285" s="38">
        <v>1287</v>
      </c>
      <c r="B7285" s="46" t="s">
        <v>44</v>
      </c>
      <c r="C7285" s="46" t="s">
        <v>45</v>
      </c>
      <c r="D7285" s="46" t="s">
        <v>7492</v>
      </c>
      <c r="E7285" s="46" t="s">
        <v>7493</v>
      </c>
      <c r="F7285" t="s">
        <v>48</v>
      </c>
      <c r="G7285" s="46" t="s">
        <v>49</v>
      </c>
      <c r="H7285">
        <v>0.030408850257</v>
      </c>
      <c r="I7285" t="s">
        <v>37</v>
      </c>
      <c r="L7285" t="s">
        <v>50</v>
      </c>
      <c r="M7285" t="s">
        <v>39</v>
      </c>
      <c r="N7285" s="40"/>
      <c r="O7285" s="40"/>
      <c r="P7285" s="40"/>
      <c r="Q7285" s="40"/>
      <c r="R7285" s="39"/>
      <c r="S7285" s="39"/>
      <c r="T7285" s="39"/>
      <c r="U7285" s="40"/>
      <c r="V7285" s="39"/>
      <c r="W7285" s="69"/>
      <c r="Y7285" t="s">
        <v>40</v>
      </c>
      <c r="AA7285">
        <v>10469286</v>
      </c>
      <c r="AB7285" s="46" t="b">
        <v>0</v>
      </c>
      <c r="AD7285" s="8"/>
    </row>
    <row r="7286" ht="14.25" customHeight="1">
      <c r="A7286" s="38">
        <v>1287</v>
      </c>
      <c r="B7286" s="46" t="s">
        <v>44</v>
      </c>
      <c r="C7286" s="46" t="s">
        <v>45</v>
      </c>
      <c r="D7286" s="46" t="s">
        <v>7494</v>
      </c>
      <c r="E7286" s="46" t="s">
        <v>7495</v>
      </c>
      <c r="F7286" t="s">
        <v>48</v>
      </c>
      <c r="G7286" s="46" t="s">
        <v>49</v>
      </c>
      <c r="H7286">
        <v>0.000058210322</v>
      </c>
      <c r="I7286" t="s">
        <v>37</v>
      </c>
      <c r="L7286" t="s">
        <v>50</v>
      </c>
      <c r="M7286" t="s">
        <v>39</v>
      </c>
      <c r="N7286" s="40"/>
      <c r="O7286" s="40"/>
      <c r="P7286" s="40"/>
      <c r="Q7286" s="40"/>
      <c r="R7286" s="39"/>
      <c r="S7286" s="39"/>
      <c r="T7286" s="39"/>
      <c r="U7286" s="40"/>
      <c r="V7286" s="39"/>
      <c r="W7286" s="69"/>
      <c r="Y7286" t="s">
        <v>40</v>
      </c>
      <c r="AA7286">
        <v>5686</v>
      </c>
      <c r="AB7286" s="46" t="b">
        <v>0</v>
      </c>
      <c r="AD7286" s="8"/>
    </row>
    <row r="7287" ht="14.25" customHeight="1">
      <c r="A7287" s="38">
        <v>1287</v>
      </c>
      <c r="B7287" s="46" t="s">
        <v>53</v>
      </c>
      <c r="C7287" s="46" t="s">
        <v>45</v>
      </c>
      <c r="D7287" s="46" t="s">
        <v>7496</v>
      </c>
      <c r="E7287" s="46" t="s">
        <v>7497</v>
      </c>
      <c r="F7287" t="s">
        <v>48</v>
      </c>
      <c r="G7287" s="46" t="s">
        <v>49</v>
      </c>
      <c r="H7287">
        <v>0.000064565423</v>
      </c>
      <c r="I7287" t="s">
        <v>37</v>
      </c>
      <c r="L7287" t="s">
        <v>50</v>
      </c>
      <c r="M7287" t="s">
        <v>39</v>
      </c>
      <c r="N7287" s="40"/>
      <c r="O7287" s="40"/>
      <c r="P7287" s="40"/>
      <c r="Q7287" s="40"/>
      <c r="R7287" s="39"/>
      <c r="S7287" s="39"/>
      <c r="T7287" s="39"/>
      <c r="U7287" s="40"/>
      <c r="V7287" s="39"/>
      <c r="W7287" s="69"/>
      <c r="Y7287" t="s">
        <v>294</v>
      </c>
      <c r="AA7287">
        <v>29376</v>
      </c>
      <c r="AB7287" s="46" t="b">
        <v>0</v>
      </c>
      <c r="AD7287" s="8"/>
    </row>
    <row r="7288" ht="14.25" customHeight="1">
      <c r="A7288" s="38">
        <v>1287</v>
      </c>
      <c r="B7288" s="46" t="s">
        <v>44</v>
      </c>
      <c r="C7288" s="46" t="s">
        <v>45</v>
      </c>
      <c r="D7288" s="46" t="s">
        <v>7496</v>
      </c>
      <c r="E7288" s="46" t="s">
        <v>7498</v>
      </c>
      <c r="F7288" t="s">
        <v>48</v>
      </c>
      <c r="G7288" s="46" t="s">
        <v>49</v>
      </c>
      <c r="H7288">
        <v>0.000064120958</v>
      </c>
      <c r="I7288" t="s">
        <v>37</v>
      </c>
      <c r="L7288" t="s">
        <v>50</v>
      </c>
      <c r="M7288" t="s">
        <v>39</v>
      </c>
      <c r="N7288" s="40"/>
      <c r="O7288" s="40"/>
      <c r="P7288" s="40"/>
      <c r="Q7288" s="40"/>
      <c r="R7288" s="39"/>
      <c r="S7288" s="39"/>
      <c r="T7288" s="39"/>
      <c r="U7288" s="40"/>
      <c r="V7288" s="39"/>
      <c r="W7288" s="69"/>
      <c r="Y7288" t="s">
        <v>294</v>
      </c>
      <c r="AA7288">
        <v>29376</v>
      </c>
      <c r="AB7288" s="46" t="b">
        <v>0</v>
      </c>
      <c r="AD7288" s="8"/>
    </row>
    <row r="7289" ht="14.25" customHeight="1">
      <c r="A7289" s="38">
        <v>1287</v>
      </c>
      <c r="B7289" s="46" t="s">
        <v>44</v>
      </c>
      <c r="C7289" s="46" t="s">
        <v>45</v>
      </c>
      <c r="D7289" s="46" t="s">
        <v>7499</v>
      </c>
      <c r="E7289" s="46" t="s">
        <v>7500</v>
      </c>
      <c r="F7289" t="s">
        <v>48</v>
      </c>
      <c r="G7289" s="46" t="s">
        <v>49</v>
      </c>
      <c r="H7289">
        <v>0.175388050184</v>
      </c>
      <c r="I7289" t="s">
        <v>37</v>
      </c>
      <c r="L7289" s="46" t="str">
        <f>((I7289&amp;A7289)&amp;"-")&amp;B7289</f>
        <v>REF1287-Wang 99 - S3</v>
      </c>
      <c r="M7289" t="s">
        <v>39</v>
      </c>
      <c r="N7289" s="40"/>
      <c r="O7289" s="40"/>
      <c r="P7289" s="40"/>
      <c r="Q7289" s="40"/>
      <c r="R7289" s="39"/>
      <c r="S7289" s="39"/>
      <c r="T7289" s="39"/>
      <c r="U7289" s="40"/>
      <c r="V7289" s="39"/>
      <c r="W7289" s="69"/>
      <c r="Y7289" t="s">
        <v>40</v>
      </c>
      <c r="AA7289">
        <v>28295047</v>
      </c>
      <c r="AB7289" s="46" t="b">
        <v>0</v>
      </c>
      <c r="AD7289" s="8"/>
    </row>
    <row r="7290" ht="14.25" customHeight="1">
      <c r="A7290" s="38">
        <v>1287</v>
      </c>
      <c r="B7290" s="46" t="s">
        <v>44</v>
      </c>
      <c r="C7290" s="46" t="s">
        <v>45</v>
      </c>
      <c r="D7290" s="46" t="s">
        <v>7501</v>
      </c>
      <c r="E7290" s="46" t="s">
        <v>7502</v>
      </c>
      <c r="F7290" t="s">
        <v>48</v>
      </c>
      <c r="G7290" s="46" t="s">
        <v>49</v>
      </c>
      <c r="H7290">
        <v>0.0719448978</v>
      </c>
      <c r="I7290" t="s">
        <v>37</v>
      </c>
      <c r="L7290" t="s">
        <v>50</v>
      </c>
      <c r="M7290" t="s">
        <v>39</v>
      </c>
      <c r="N7290" s="40"/>
      <c r="O7290" s="40"/>
      <c r="P7290" s="40"/>
      <c r="Q7290" s="40"/>
      <c r="R7290" s="39"/>
      <c r="S7290" s="39"/>
      <c r="T7290" s="39"/>
      <c r="U7290" s="40"/>
      <c r="V7290" s="39"/>
      <c r="W7290" s="69"/>
      <c r="Y7290" t="s">
        <v>40</v>
      </c>
      <c r="AA7290">
        <v>121395</v>
      </c>
      <c r="AB7290" s="46" t="b">
        <v>0</v>
      </c>
      <c r="AD7290" s="8"/>
    </row>
    <row r="7291" ht="14.25" customHeight="1">
      <c r="A7291" s="38">
        <v>1287</v>
      </c>
      <c r="B7291" s="46" t="s">
        <v>44</v>
      </c>
      <c r="C7291" s="46" t="s">
        <v>45</v>
      </c>
      <c r="D7291" s="46" t="s">
        <v>7503</v>
      </c>
      <c r="E7291" s="46" t="s">
        <v>7504</v>
      </c>
      <c r="F7291" t="s">
        <v>48</v>
      </c>
      <c r="G7291" s="46" t="s">
        <v>49</v>
      </c>
      <c r="H7291">
        <v>0.467735141287</v>
      </c>
      <c r="I7291" t="s">
        <v>37</v>
      </c>
      <c r="L7291" s="46" t="str">
        <f>((I7291&amp;A7291)&amp;"-")&amp;B7291</f>
        <v>REF1287-Wang 99 - S3</v>
      </c>
      <c r="M7291" t="s">
        <v>39</v>
      </c>
      <c r="N7291" s="40"/>
      <c r="O7291" s="40"/>
      <c r="P7291" s="40"/>
      <c r="Q7291" s="40"/>
      <c r="R7291" s="39"/>
      <c r="S7291" s="39"/>
      <c r="T7291" s="39"/>
      <c r="U7291" s="40"/>
      <c r="V7291" s="39"/>
      <c r="W7291" s="69"/>
      <c r="Y7291" t="s">
        <v>40</v>
      </c>
      <c r="AA7291">
        <v>28295037</v>
      </c>
      <c r="AB7291" s="46" t="b">
        <v>0</v>
      </c>
      <c r="AD7291" s="8"/>
    </row>
    <row r="7292" ht="14.25" customHeight="1">
      <c r="A7292" s="38">
        <v>1287</v>
      </c>
      <c r="B7292" s="46" t="s">
        <v>44</v>
      </c>
      <c r="C7292" s="46" t="s">
        <v>45</v>
      </c>
      <c r="D7292" s="46" t="s">
        <v>7505</v>
      </c>
      <c r="E7292" s="46" t="s">
        <v>7506</v>
      </c>
      <c r="F7292" t="s">
        <v>48</v>
      </c>
      <c r="G7292" s="46" t="s">
        <v>49</v>
      </c>
      <c r="H7292">
        <v>0.000794328235</v>
      </c>
      <c r="I7292" t="s">
        <v>37</v>
      </c>
      <c r="L7292" s="46" t="str">
        <f>((I7292&amp;A7292)&amp;"-")&amp;B7292</f>
        <v>REF1287-Wang 99 - S3</v>
      </c>
      <c r="M7292" t="s">
        <v>39</v>
      </c>
      <c r="N7292" s="40"/>
      <c r="O7292" s="40"/>
      <c r="P7292" s="40"/>
      <c r="Q7292" s="40"/>
      <c r="R7292" s="39"/>
      <c r="S7292" s="39"/>
      <c r="T7292" s="39"/>
      <c r="U7292" s="40"/>
      <c r="V7292" s="39"/>
      <c r="W7292" s="69"/>
      <c r="Y7292" t="s">
        <v>40</v>
      </c>
      <c r="AA7292">
        <v>28295146</v>
      </c>
      <c r="AB7292" s="46" t="b">
        <v>0</v>
      </c>
      <c r="AD7292" s="8"/>
    </row>
    <row r="7293" ht="14.25" customHeight="1">
      <c r="A7293" s="38">
        <v>1287</v>
      </c>
      <c r="B7293" s="46" t="s">
        <v>44</v>
      </c>
      <c r="C7293" s="46" t="s">
        <v>45</v>
      </c>
      <c r="D7293" s="46" t="s">
        <v>7507</v>
      </c>
      <c r="E7293" s="46" t="s">
        <v>7508</v>
      </c>
      <c r="F7293" t="s">
        <v>48</v>
      </c>
      <c r="G7293" s="46" t="s">
        <v>49</v>
      </c>
      <c r="H7293">
        <v>0.000413999675</v>
      </c>
      <c r="I7293" t="s">
        <v>37</v>
      </c>
      <c r="L7293" t="s">
        <v>50</v>
      </c>
      <c r="M7293" t="s">
        <v>39</v>
      </c>
      <c r="N7293" s="40"/>
      <c r="O7293" s="40"/>
      <c r="P7293" s="40"/>
      <c r="Q7293" s="40"/>
      <c r="R7293" s="39"/>
      <c r="S7293" s="39"/>
      <c r="T7293" s="39"/>
      <c r="U7293" s="40"/>
      <c r="V7293" s="39"/>
      <c r="W7293" s="69"/>
      <c r="Y7293" t="s">
        <v>40</v>
      </c>
      <c r="AA7293">
        <v>10468963</v>
      </c>
      <c r="AB7293" s="46" t="b">
        <v>0</v>
      </c>
      <c r="AD7293" s="8"/>
    </row>
    <row r="7294" ht="14.25" customHeight="1">
      <c r="A7294" s="38">
        <v>1287</v>
      </c>
      <c r="B7294" s="46" t="s">
        <v>53</v>
      </c>
      <c r="C7294" s="46" t="s">
        <v>45</v>
      </c>
      <c r="D7294" s="46" t="s">
        <v>7509</v>
      </c>
      <c r="E7294" s="46" t="s">
        <v>7510</v>
      </c>
      <c r="F7294" t="s">
        <v>48</v>
      </c>
      <c r="G7294" s="46" t="s">
        <v>49</v>
      </c>
      <c r="H7294">
        <v>0.000000052481</v>
      </c>
      <c r="I7294" t="s">
        <v>37</v>
      </c>
      <c r="L7294" t="s">
        <v>50</v>
      </c>
      <c r="M7294" t="s">
        <v>39</v>
      </c>
      <c r="N7294" s="40"/>
      <c r="O7294" s="40"/>
      <c r="P7294" s="40"/>
      <c r="Q7294" s="40"/>
      <c r="R7294" s="39"/>
      <c r="S7294" s="39"/>
      <c r="T7294" s="39"/>
      <c r="U7294" s="40"/>
      <c r="V7294" s="39"/>
      <c r="W7294" s="69"/>
      <c r="Y7294" t="s">
        <v>40</v>
      </c>
      <c r="AA7294">
        <v>82833</v>
      </c>
      <c r="AB7294" s="46" t="b">
        <v>0</v>
      </c>
      <c r="AD7294" s="8"/>
    </row>
    <row r="7295" ht="14.25" customHeight="1">
      <c r="A7295" s="38">
        <v>1287</v>
      </c>
      <c r="B7295" s="46" t="s">
        <v>44</v>
      </c>
      <c r="C7295" s="46" t="s">
        <v>45</v>
      </c>
      <c r="D7295" s="46" t="s">
        <v>7509</v>
      </c>
      <c r="E7295" s="46" t="s">
        <v>7511</v>
      </c>
      <c r="F7295" t="s">
        <v>48</v>
      </c>
      <c r="G7295" s="46" t="s">
        <v>49</v>
      </c>
      <c r="H7295">
        <v>0.000000023605</v>
      </c>
      <c r="I7295" t="s">
        <v>37</v>
      </c>
      <c r="L7295" t="s">
        <v>50</v>
      </c>
      <c r="M7295" t="s">
        <v>39</v>
      </c>
      <c r="N7295" s="40"/>
      <c r="O7295" s="40"/>
      <c r="P7295" s="40"/>
      <c r="Q7295" s="40"/>
      <c r="R7295" s="39"/>
      <c r="S7295" s="39"/>
      <c r="T7295" s="39"/>
      <c r="U7295" s="40"/>
      <c r="V7295" s="39"/>
      <c r="W7295" s="69"/>
      <c r="Y7295" t="s">
        <v>40</v>
      </c>
      <c r="AA7295">
        <v>82833</v>
      </c>
      <c r="AB7295" s="46" t="b">
        <v>0</v>
      </c>
      <c r="AD7295" s="8"/>
    </row>
    <row r="7296" ht="14.25" customHeight="1">
      <c r="A7296" s="38">
        <v>1287</v>
      </c>
      <c r="B7296" s="46" t="s">
        <v>53</v>
      </c>
      <c r="C7296" s="46" t="s">
        <v>45</v>
      </c>
      <c r="D7296" s="46" t="s">
        <v>7512</v>
      </c>
      <c r="E7296" s="46" t="s">
        <v>7513</v>
      </c>
      <c r="F7296" t="s">
        <v>48</v>
      </c>
      <c r="G7296" s="46" t="s">
        <v>49</v>
      </c>
      <c r="H7296">
        <v>0.000257039578</v>
      </c>
      <c r="I7296" t="s">
        <v>37</v>
      </c>
      <c r="L7296" s="46" t="str">
        <f>((I7296&amp;A7296)&amp;"-")&amp;B7296</f>
        <v>REF1287-Wang 99 - S1</v>
      </c>
      <c r="M7296" t="s">
        <v>39</v>
      </c>
      <c r="N7296" s="40"/>
      <c r="O7296" s="40"/>
      <c r="P7296" s="40"/>
      <c r="Q7296" s="40"/>
      <c r="R7296" s="39"/>
      <c r="S7296" s="39"/>
      <c r="T7296" s="39"/>
      <c r="U7296" s="40"/>
      <c r="V7296" s="39"/>
      <c r="W7296" s="69"/>
      <c r="Y7296" t="s">
        <v>40</v>
      </c>
      <c r="AA7296">
        <v>28295170</v>
      </c>
      <c r="AB7296" s="46" t="b">
        <v>0</v>
      </c>
      <c r="AD7296" s="8"/>
    </row>
    <row r="7297" ht="14.25" customHeight="1">
      <c r="A7297" s="38">
        <v>1258</v>
      </c>
      <c r="B7297" s="46" t="s">
        <v>7514</v>
      </c>
      <c r="C7297" s="46" t="s">
        <v>577</v>
      </c>
      <c r="D7297" s="11" t="s">
        <v>7515</v>
      </c>
      <c r="E7297" s="11" t="s">
        <v>7516</v>
      </c>
      <c r="F7297" s="11" t="s">
        <v>1361</v>
      </c>
      <c r="G7297" s="7" t="s">
        <v>1362</v>
      </c>
      <c r="H7297">
        <v>0.018623430282819</v>
      </c>
      <c r="I7297" s="46" t="s">
        <v>37</v>
      </c>
      <c r="K7297" s="46"/>
      <c r="L7297" t="s">
        <v>7517</v>
      </c>
      <c r="M7297" t="s">
        <v>39</v>
      </c>
      <c r="N7297" s="40"/>
      <c r="O7297" s="40"/>
      <c r="P7297" s="40"/>
      <c r="Q7297" s="40"/>
      <c r="R7297" s="39"/>
      <c r="S7297" s="39"/>
      <c r="T7297" s="39"/>
      <c r="U7297" s="40"/>
      <c r="V7297" s="39"/>
      <c r="W7297" s="69"/>
      <c r="Y7297" t="s">
        <v>40</v>
      </c>
      <c r="AA7297">
        <v>26325182</v>
      </c>
      <c r="AB7297" s="46" t="b">
        <f>if((W7297=""),false,true)</f>
        <v>0</v>
      </c>
      <c r="AD7297" s="8"/>
    </row>
    <row r="7298" ht="14.25" customHeight="1">
      <c r="A7298" s="38">
        <v>1258</v>
      </c>
      <c r="B7298" s="46" t="s">
        <v>7514</v>
      </c>
      <c r="C7298" s="46" t="s">
        <v>577</v>
      </c>
      <c r="D7298" s="11" t="s">
        <v>7515</v>
      </c>
      <c r="E7298" s="11" t="s">
        <v>7516</v>
      </c>
      <c r="F7298" s="7" t="s">
        <v>2407</v>
      </c>
      <c r="G7298" s="7" t="s">
        <v>2408</v>
      </c>
      <c r="H7298">
        <v>0.11864191291901</v>
      </c>
      <c r="I7298" s="46" t="s">
        <v>37</v>
      </c>
      <c r="K7298" s="46"/>
      <c r="L7298" t="s">
        <v>7517</v>
      </c>
      <c r="M7298" t="s">
        <v>39</v>
      </c>
      <c r="N7298" s="40"/>
      <c r="O7298" s="40"/>
      <c r="P7298" s="40"/>
      <c r="Q7298" s="40"/>
      <c r="R7298" s="39"/>
      <c r="S7298" s="39"/>
      <c r="T7298" s="39"/>
      <c r="U7298" s="40"/>
      <c r="V7298" s="39"/>
      <c r="W7298" s="69"/>
      <c r="Y7298" t="s">
        <v>40</v>
      </c>
      <c r="AA7298">
        <v>26325182</v>
      </c>
      <c r="AB7298" s="46" t="b">
        <f>if((W7298=""),false,true)</f>
        <v>0</v>
      </c>
      <c r="AD7298" s="8"/>
    </row>
    <row r="7299" ht="14.25" customHeight="1">
      <c r="A7299" s="38">
        <v>1258</v>
      </c>
      <c r="B7299" s="46" t="s">
        <v>7514</v>
      </c>
      <c r="C7299" s="46" t="s">
        <v>577</v>
      </c>
      <c r="D7299" s="11" t="s">
        <v>7515</v>
      </c>
      <c r="E7299" s="11" t="s">
        <v>7516</v>
      </c>
      <c r="F7299" s="11" t="s">
        <v>2409</v>
      </c>
      <c r="G7299" s="7" t="s">
        <v>2410</v>
      </c>
      <c r="H7299">
        <v>0.17039234276034</v>
      </c>
      <c r="I7299" s="46" t="s">
        <v>37</v>
      </c>
      <c r="K7299" s="46"/>
      <c r="L7299" t="s">
        <v>7517</v>
      </c>
      <c r="M7299" t="s">
        <v>39</v>
      </c>
      <c r="N7299" s="40"/>
      <c r="O7299" s="40"/>
      <c r="P7299" s="40"/>
      <c r="Q7299" s="40"/>
      <c r="R7299" s="39"/>
      <c r="S7299" s="39"/>
      <c r="T7299" s="39"/>
      <c r="U7299" s="40"/>
      <c r="V7299" s="39"/>
      <c r="W7299" s="69"/>
      <c r="Y7299" t="s">
        <v>40</v>
      </c>
      <c r="AA7299">
        <v>26325182</v>
      </c>
      <c r="AB7299" s="46" t="b">
        <f>if((W7299=""),false,true)</f>
        <v>0</v>
      </c>
      <c r="AD7299" s="8"/>
    </row>
    <row r="7300" ht="14.25" customHeight="1">
      <c r="A7300" s="38">
        <v>1258</v>
      </c>
      <c r="B7300" s="46" t="s">
        <v>7514</v>
      </c>
      <c r="C7300" s="46" t="s">
        <v>577</v>
      </c>
      <c r="D7300" s="11" t="s">
        <v>7515</v>
      </c>
      <c r="E7300" s="11" t="s">
        <v>7516</v>
      </c>
      <c r="F7300" s="11" t="s">
        <v>1108</v>
      </c>
      <c r="G7300" s="7" t="s">
        <v>1109</v>
      </c>
      <c r="H7300">
        <v>0.2955471031133</v>
      </c>
      <c r="I7300" s="46" t="s">
        <v>37</v>
      </c>
      <c r="K7300" s="46"/>
      <c r="L7300" t="s">
        <v>7517</v>
      </c>
      <c r="M7300" t="s">
        <v>39</v>
      </c>
      <c r="N7300" s="40"/>
      <c r="O7300" s="40"/>
      <c r="P7300" s="40"/>
      <c r="Q7300" s="40"/>
      <c r="R7300" s="39"/>
      <c r="S7300" s="39"/>
      <c r="T7300" s="39"/>
      <c r="U7300" s="40"/>
      <c r="V7300" s="39"/>
      <c r="W7300" s="69"/>
      <c r="Y7300" t="s">
        <v>40</v>
      </c>
      <c r="AA7300">
        <v>26325182</v>
      </c>
      <c r="AB7300" s="46" t="b">
        <f>if((W7300=""),false,true)</f>
        <v>0</v>
      </c>
      <c r="AD7300" s="8"/>
    </row>
    <row r="7301" ht="14.25" customHeight="1">
      <c r="A7301" s="38">
        <v>1258</v>
      </c>
      <c r="B7301" s="46" t="s">
        <v>7514</v>
      </c>
      <c r="C7301" s="46" t="s">
        <v>577</v>
      </c>
      <c r="D7301" s="11" t="s">
        <v>7515</v>
      </c>
      <c r="E7301" s="11" t="s">
        <v>7516</v>
      </c>
      <c r="F7301" s="11" t="s">
        <v>1281</v>
      </c>
      <c r="G7301" s="7" t="s">
        <v>2411</v>
      </c>
      <c r="H7301">
        <v>0.20484050847608</v>
      </c>
      <c r="I7301" s="46" t="s">
        <v>37</v>
      </c>
      <c r="K7301" s="46"/>
      <c r="L7301" t="s">
        <v>7517</v>
      </c>
      <c r="M7301" t="s">
        <v>39</v>
      </c>
      <c r="N7301" s="40"/>
      <c r="O7301" s="40"/>
      <c r="P7301" s="40"/>
      <c r="Q7301" s="40"/>
      <c r="R7301" s="39"/>
      <c r="S7301" s="39"/>
      <c r="T7301" s="39"/>
      <c r="U7301" s="40"/>
      <c r="V7301" s="39"/>
      <c r="W7301" s="69"/>
      <c r="Y7301" t="s">
        <v>40</v>
      </c>
      <c r="AA7301">
        <v>26325182</v>
      </c>
      <c r="AB7301" s="46" t="b">
        <f>if((W7301=""),false,true)</f>
        <v>0</v>
      </c>
      <c r="AD7301" s="8"/>
    </row>
    <row r="7302" ht="14.25" customHeight="1">
      <c r="A7302" s="38">
        <v>1258</v>
      </c>
      <c r="B7302" s="46" t="s">
        <v>7514</v>
      </c>
      <c r="C7302" s="46" t="s">
        <v>577</v>
      </c>
      <c r="D7302" s="11" t="s">
        <v>7515</v>
      </c>
      <c r="E7302" s="11" t="s">
        <v>7516</v>
      </c>
      <c r="F7302" s="11" t="s">
        <v>731</v>
      </c>
      <c r="G7302" s="7" t="s">
        <v>732</v>
      </c>
      <c r="H7302">
        <v>0.037066974728295</v>
      </c>
      <c r="I7302" s="46" t="s">
        <v>37</v>
      </c>
      <c r="K7302" s="46"/>
      <c r="L7302" t="s">
        <v>7517</v>
      </c>
      <c r="M7302" t="s">
        <v>39</v>
      </c>
      <c r="N7302" s="40"/>
      <c r="O7302" s="40"/>
      <c r="P7302" s="40"/>
      <c r="Q7302" s="40"/>
      <c r="R7302" s="39"/>
      <c r="S7302" s="39"/>
      <c r="T7302" s="39"/>
      <c r="U7302" s="40"/>
      <c r="V7302" s="39"/>
      <c r="W7302" s="69"/>
      <c r="Y7302" t="s">
        <v>40</v>
      </c>
      <c r="AA7302">
        <v>26325182</v>
      </c>
      <c r="AB7302" s="46" t="b">
        <f>if((W7302=""),false,true)</f>
        <v>0</v>
      </c>
      <c r="AD7302" s="8"/>
    </row>
    <row r="7303" ht="14.25" customHeight="1">
      <c r="A7303" s="38">
        <v>1287</v>
      </c>
      <c r="B7303" s="46" t="s">
        <v>53</v>
      </c>
      <c r="C7303" s="46" t="s">
        <v>45</v>
      </c>
      <c r="D7303" s="46" t="s">
        <v>7518</v>
      </c>
      <c r="E7303" s="46" t="s">
        <v>7519</v>
      </c>
      <c r="F7303" t="s">
        <v>48</v>
      </c>
      <c r="G7303" s="46" t="s">
        <v>49</v>
      </c>
      <c r="H7303">
        <v>0.000000954993</v>
      </c>
      <c r="I7303" t="s">
        <v>37</v>
      </c>
      <c r="L7303" t="s">
        <v>50</v>
      </c>
      <c r="M7303" t="s">
        <v>39</v>
      </c>
      <c r="N7303" s="40"/>
      <c r="O7303" s="40"/>
      <c r="P7303" s="40"/>
      <c r="Q7303" s="40"/>
      <c r="R7303" s="39"/>
      <c r="S7303" s="39"/>
      <c r="T7303" s="39"/>
      <c r="U7303" s="40"/>
      <c r="V7303" s="39"/>
      <c r="W7303" s="69"/>
      <c r="Y7303" t="s">
        <v>40</v>
      </c>
      <c r="AA7303">
        <v>34065</v>
      </c>
      <c r="AB7303" s="46" t="b">
        <v>0</v>
      </c>
      <c r="AD7303" s="8"/>
    </row>
    <row r="7304" ht="14.25" customHeight="1">
      <c r="A7304" s="38">
        <v>1287</v>
      </c>
      <c r="B7304" s="46" t="s">
        <v>44</v>
      </c>
      <c r="C7304" s="46" t="s">
        <v>45</v>
      </c>
      <c r="D7304" s="46" t="s">
        <v>7518</v>
      </c>
      <c r="E7304" s="46" t="s">
        <v>7520</v>
      </c>
      <c r="F7304" t="s">
        <v>48</v>
      </c>
      <c r="G7304" s="46" t="s">
        <v>49</v>
      </c>
      <c r="H7304">
        <v>0.000000286418</v>
      </c>
      <c r="I7304" t="s">
        <v>37</v>
      </c>
      <c r="L7304" t="s">
        <v>50</v>
      </c>
      <c r="M7304" t="s">
        <v>39</v>
      </c>
      <c r="N7304" s="40"/>
      <c r="O7304" s="40"/>
      <c r="P7304" s="40"/>
      <c r="Q7304" s="40"/>
      <c r="R7304" s="39"/>
      <c r="S7304" s="39"/>
      <c r="T7304" s="39"/>
      <c r="U7304" s="40"/>
      <c r="V7304" s="39"/>
      <c r="W7304" s="69"/>
      <c r="Y7304" t="s">
        <v>40</v>
      </c>
      <c r="AA7304">
        <v>34065</v>
      </c>
      <c r="AB7304" s="46" t="b">
        <v>0</v>
      </c>
      <c r="AD7304" s="8"/>
    </row>
    <row r="7305" ht="14.25" customHeight="1">
      <c r="A7305" s="38">
        <v>1287</v>
      </c>
      <c r="B7305" s="46" t="s">
        <v>44</v>
      </c>
      <c r="C7305" s="46" t="s">
        <v>45</v>
      </c>
      <c r="D7305" s="46" t="s">
        <v>7521</v>
      </c>
      <c r="E7305" s="46" t="s">
        <v>7522</v>
      </c>
      <c r="F7305" t="s">
        <v>48</v>
      </c>
      <c r="G7305" s="46" t="s">
        <v>49</v>
      </c>
      <c r="H7305">
        <v>0.001028016298</v>
      </c>
      <c r="I7305" t="s">
        <v>37</v>
      </c>
      <c r="L7305" t="s">
        <v>50</v>
      </c>
      <c r="M7305" t="s">
        <v>39</v>
      </c>
      <c r="N7305" s="40"/>
      <c r="O7305" s="40"/>
      <c r="P7305" s="40"/>
      <c r="Q7305" s="40"/>
      <c r="R7305" s="39"/>
      <c r="S7305" s="39"/>
      <c r="T7305" s="39"/>
      <c r="U7305" s="40"/>
      <c r="V7305" s="39"/>
      <c r="W7305" s="69"/>
      <c r="Y7305" t="s">
        <v>40</v>
      </c>
      <c r="AA7305">
        <v>5258</v>
      </c>
      <c r="AB7305" s="46" t="b">
        <v>0</v>
      </c>
      <c r="AD7305" s="8"/>
    </row>
    <row r="7306" ht="14.25" customHeight="1">
      <c r="A7306" s="38">
        <v>1287</v>
      </c>
      <c r="B7306" s="46" t="s">
        <v>44</v>
      </c>
      <c r="C7306" s="46" t="s">
        <v>45</v>
      </c>
      <c r="D7306" s="46" t="s">
        <v>7523</v>
      </c>
      <c r="E7306" s="46" t="s">
        <v>7524</v>
      </c>
      <c r="F7306" t="s">
        <v>48</v>
      </c>
      <c r="G7306" s="46" t="s">
        <v>49</v>
      </c>
      <c r="H7306">
        <v>0.000779830111</v>
      </c>
      <c r="I7306" t="s">
        <v>37</v>
      </c>
      <c r="L7306" t="s">
        <v>50</v>
      </c>
      <c r="M7306" t="s">
        <v>39</v>
      </c>
      <c r="N7306" s="40"/>
      <c r="O7306" s="40"/>
      <c r="P7306" s="40"/>
      <c r="Q7306" s="40"/>
      <c r="R7306" s="39"/>
      <c r="S7306" s="39"/>
      <c r="T7306" s="39"/>
      <c r="U7306" s="40"/>
      <c r="V7306" s="39"/>
      <c r="W7306" s="69"/>
      <c r="Y7306" t="s">
        <v>40</v>
      </c>
      <c r="AA7306">
        <v>246608</v>
      </c>
      <c r="AB7306" s="46" t="b">
        <v>0</v>
      </c>
      <c r="AD7306" s="8"/>
    </row>
    <row r="7307" ht="14.25" customHeight="1">
      <c r="A7307" s="38">
        <v>1287</v>
      </c>
      <c r="B7307" s="46" t="s">
        <v>44</v>
      </c>
      <c r="C7307" s="46" t="s">
        <v>45</v>
      </c>
      <c r="D7307" s="46" t="s">
        <v>7525</v>
      </c>
      <c r="E7307" s="46" t="s">
        <v>7526</v>
      </c>
      <c r="F7307" t="s">
        <v>48</v>
      </c>
      <c r="G7307" s="46" t="s">
        <v>49</v>
      </c>
      <c r="H7307">
        <v>0.000008053784</v>
      </c>
      <c r="I7307" t="s">
        <v>37</v>
      </c>
      <c r="L7307" t="s">
        <v>50</v>
      </c>
      <c r="M7307" t="s">
        <v>39</v>
      </c>
      <c r="N7307" s="40"/>
      <c r="O7307" s="40"/>
      <c r="P7307" s="40"/>
      <c r="Q7307" s="40"/>
      <c r="R7307" s="39"/>
      <c r="S7307" s="39"/>
      <c r="T7307" s="39"/>
      <c r="U7307" s="40"/>
      <c r="V7307" s="39"/>
      <c r="W7307" s="69"/>
      <c r="Y7307" t="s">
        <v>40</v>
      </c>
      <c r="AA7307">
        <v>872</v>
      </c>
      <c r="AB7307" s="46" t="b">
        <v>0</v>
      </c>
      <c r="AD7307" s="8"/>
    </row>
    <row r="7308" ht="14.25" customHeight="1">
      <c r="A7308" s="38">
        <v>1287</v>
      </c>
      <c r="B7308" s="46" t="s">
        <v>44</v>
      </c>
      <c r="C7308" s="46" t="s">
        <v>45</v>
      </c>
      <c r="D7308" s="46" t="s">
        <v>7527</v>
      </c>
      <c r="E7308" s="46" t="s">
        <v>7528</v>
      </c>
      <c r="F7308" t="s">
        <v>48</v>
      </c>
      <c r="G7308" s="46" t="s">
        <v>49</v>
      </c>
      <c r="H7308">
        <v>0.238781128291</v>
      </c>
      <c r="I7308" t="s">
        <v>37</v>
      </c>
      <c r="L7308" t="s">
        <v>50</v>
      </c>
      <c r="M7308" t="s">
        <v>39</v>
      </c>
      <c r="N7308" s="40"/>
      <c r="O7308" s="40"/>
      <c r="P7308" s="40"/>
      <c r="Q7308" s="40"/>
      <c r="R7308" s="39"/>
      <c r="S7308" s="39"/>
      <c r="T7308" s="39"/>
      <c r="U7308" s="40"/>
      <c r="V7308" s="39"/>
      <c r="W7308" s="69"/>
      <c r="Y7308" t="s">
        <v>40</v>
      </c>
      <c r="AA7308">
        <v>246604</v>
      </c>
      <c r="AB7308" s="46" t="b">
        <v>0</v>
      </c>
      <c r="AD7308" s="8"/>
    </row>
    <row r="7309" ht="14.25" customHeight="1">
      <c r="A7309" s="38">
        <v>1287</v>
      </c>
      <c r="B7309" s="46" t="s">
        <v>44</v>
      </c>
      <c r="C7309" s="46" t="s">
        <v>45</v>
      </c>
      <c r="D7309" s="46" t="s">
        <v>7529</v>
      </c>
      <c r="E7309" s="46" t="s">
        <v>7530</v>
      </c>
      <c r="F7309" t="s">
        <v>48</v>
      </c>
      <c r="G7309" s="46" t="s">
        <v>49</v>
      </c>
      <c r="H7309">
        <v>0.015310874617</v>
      </c>
      <c r="I7309" t="s">
        <v>37</v>
      </c>
      <c r="L7309" t="s">
        <v>50</v>
      </c>
      <c r="M7309" t="s">
        <v>39</v>
      </c>
      <c r="N7309" s="40"/>
      <c r="O7309" s="40"/>
      <c r="P7309" s="40"/>
      <c r="Q7309" s="40"/>
      <c r="R7309" s="39"/>
      <c r="S7309" s="39"/>
      <c r="T7309" s="39"/>
      <c r="U7309" s="40"/>
      <c r="V7309" s="39"/>
      <c r="W7309" s="69"/>
      <c r="Y7309" t="s">
        <v>40</v>
      </c>
      <c r="AA7309">
        <v>249848</v>
      </c>
      <c r="AB7309" s="46" t="b">
        <v>0</v>
      </c>
      <c r="AD7309" s="8"/>
    </row>
    <row r="7310" ht="14.25" customHeight="1">
      <c r="A7310" s="38">
        <v>1287</v>
      </c>
      <c r="B7310" s="46" t="s">
        <v>44</v>
      </c>
      <c r="C7310" s="46" t="s">
        <v>45</v>
      </c>
      <c r="D7310" s="46" t="s">
        <v>7531</v>
      </c>
      <c r="E7310" s="46" t="s">
        <v>7532</v>
      </c>
      <c r="F7310" t="s">
        <v>48</v>
      </c>
      <c r="G7310" s="46" t="s">
        <v>49</v>
      </c>
      <c r="H7310">
        <v>2.371373705662</v>
      </c>
      <c r="I7310" t="s">
        <v>37</v>
      </c>
      <c r="L7310" t="s">
        <v>50</v>
      </c>
      <c r="M7310" t="s">
        <v>39</v>
      </c>
      <c r="N7310" s="40"/>
      <c r="O7310" s="40"/>
      <c r="P7310" s="40"/>
      <c r="Q7310" s="40"/>
      <c r="R7310" s="39"/>
      <c r="S7310" s="39"/>
      <c r="T7310" s="39"/>
      <c r="U7310" s="40"/>
      <c r="V7310" s="39"/>
      <c r="W7310" s="69"/>
      <c r="Y7310" t="s">
        <v>40</v>
      </c>
      <c r="AA7310">
        <v>2583001</v>
      </c>
      <c r="AB7310" s="46" t="b">
        <v>0</v>
      </c>
      <c r="AD7310" s="8"/>
    </row>
    <row r="7311" ht="14.25" customHeight="1">
      <c r="A7311" s="38">
        <v>1287</v>
      </c>
      <c r="B7311" s="46" t="s">
        <v>53</v>
      </c>
      <c r="C7311" s="46" t="s">
        <v>45</v>
      </c>
      <c r="D7311" s="46" t="s">
        <v>7533</v>
      </c>
      <c r="E7311" s="46" t="s">
        <v>7534</v>
      </c>
      <c r="F7311" t="s">
        <v>48</v>
      </c>
      <c r="G7311" s="46" t="s">
        <v>49</v>
      </c>
      <c r="H7311">
        <v>0.000064565423</v>
      </c>
      <c r="I7311" t="s">
        <v>37</v>
      </c>
      <c r="L7311" t="s">
        <v>50</v>
      </c>
      <c r="M7311" t="s">
        <v>39</v>
      </c>
      <c r="N7311" s="40"/>
      <c r="O7311" s="40"/>
      <c r="P7311" s="40"/>
      <c r="Q7311" s="40"/>
      <c r="R7311" s="39"/>
      <c r="S7311" s="39"/>
      <c r="T7311" s="39"/>
      <c r="U7311" s="40"/>
      <c r="V7311" s="39"/>
      <c r="W7311" s="69"/>
      <c r="Y7311" t="s">
        <v>40</v>
      </c>
      <c r="AA7311">
        <v>30966</v>
      </c>
      <c r="AB7311" s="46" t="b">
        <v>0</v>
      </c>
      <c r="AD7311" s="8"/>
    </row>
    <row r="7312" ht="14.25" customHeight="1">
      <c r="A7312" s="38">
        <v>1287</v>
      </c>
      <c r="B7312" s="46" t="s">
        <v>53</v>
      </c>
      <c r="C7312" s="46" t="s">
        <v>45</v>
      </c>
      <c r="D7312" s="46" t="s">
        <v>7535</v>
      </c>
      <c r="E7312" s="46" t="s">
        <v>7536</v>
      </c>
      <c r="F7312" t="s">
        <v>48</v>
      </c>
      <c r="G7312" s="46" t="s">
        <v>49</v>
      </c>
      <c r="H7312">
        <v>0.000575439937</v>
      </c>
      <c r="I7312" t="s">
        <v>37</v>
      </c>
      <c r="L7312" t="s">
        <v>50</v>
      </c>
      <c r="M7312" t="s">
        <v>39</v>
      </c>
      <c r="N7312" s="40"/>
      <c r="O7312" s="40"/>
      <c r="P7312" s="40"/>
      <c r="Q7312" s="40"/>
      <c r="R7312" s="39"/>
      <c r="S7312" s="39"/>
      <c r="T7312" s="39"/>
      <c r="U7312" s="40"/>
      <c r="V7312" s="39"/>
      <c r="W7312" s="69"/>
      <c r="Y7312" t="s">
        <v>40</v>
      </c>
      <c r="AA7312">
        <v>37346</v>
      </c>
      <c r="AB7312" s="46" t="b">
        <v>0</v>
      </c>
      <c r="AD7312" s="8"/>
    </row>
    <row r="7313" ht="14.25" customHeight="1">
      <c r="A7313" s="38">
        <v>1287</v>
      </c>
      <c r="B7313" s="46" t="s">
        <v>44</v>
      </c>
      <c r="C7313" s="46" t="s">
        <v>45</v>
      </c>
      <c r="D7313" s="46" t="s">
        <v>7537</v>
      </c>
      <c r="E7313" s="46" t="s">
        <v>7538</v>
      </c>
      <c r="F7313" t="s">
        <v>48</v>
      </c>
      <c r="G7313" s="46" t="s">
        <v>49</v>
      </c>
      <c r="H7313">
        <v>0.004456562484</v>
      </c>
      <c r="I7313" t="s">
        <v>37</v>
      </c>
      <c r="L7313" t="s">
        <v>50</v>
      </c>
      <c r="M7313" t="s">
        <v>39</v>
      </c>
      <c r="N7313" s="40"/>
      <c r="O7313" s="40"/>
      <c r="P7313" s="40"/>
      <c r="Q7313" s="40"/>
      <c r="R7313" s="39"/>
      <c r="S7313" s="39"/>
      <c r="T7313" s="39"/>
      <c r="U7313" s="40"/>
      <c r="V7313" s="39"/>
      <c r="W7313" s="69"/>
      <c r="Y7313" t="s">
        <v>40</v>
      </c>
      <c r="AA7313">
        <v>427040</v>
      </c>
      <c r="AB7313" s="46" t="b">
        <v>0</v>
      </c>
      <c r="AD7313" s="8"/>
    </row>
    <row r="7314" ht="14.25" customHeight="1">
      <c r="A7314" s="38">
        <v>1287</v>
      </c>
      <c r="B7314" s="46" t="s">
        <v>44</v>
      </c>
      <c r="C7314" s="46" t="s">
        <v>45</v>
      </c>
      <c r="D7314" s="46" t="s">
        <v>7539</v>
      </c>
      <c r="E7314" s="46" t="s">
        <v>7540</v>
      </c>
      <c r="F7314" t="s">
        <v>48</v>
      </c>
      <c r="G7314" s="46" t="s">
        <v>49</v>
      </c>
      <c r="H7314">
        <v>0.001142878335</v>
      </c>
      <c r="I7314" t="s">
        <v>37</v>
      </c>
      <c r="L7314" t="s">
        <v>50</v>
      </c>
      <c r="M7314" t="s">
        <v>39</v>
      </c>
      <c r="N7314" s="40"/>
      <c r="O7314" s="40"/>
      <c r="P7314" s="40"/>
      <c r="Q7314" s="40"/>
      <c r="R7314" s="39"/>
      <c r="S7314" s="39"/>
      <c r="T7314" s="39"/>
      <c r="U7314" s="40"/>
      <c r="V7314" s="39"/>
      <c r="W7314" s="69"/>
      <c r="Y7314" t="s">
        <v>40</v>
      </c>
      <c r="AA7314">
        <v>132336</v>
      </c>
      <c r="AB7314" s="46" t="b">
        <v>0</v>
      </c>
      <c r="AD7314" s="8"/>
    </row>
    <row r="7315" ht="14.25" customHeight="1">
      <c r="A7315" s="38">
        <v>1287</v>
      </c>
      <c r="B7315" s="46" t="s">
        <v>44</v>
      </c>
      <c r="C7315" s="46" t="s">
        <v>45</v>
      </c>
      <c r="D7315" s="46" t="s">
        <v>7541</v>
      </c>
      <c r="E7315" s="46" t="s">
        <v>7542</v>
      </c>
      <c r="F7315" t="s">
        <v>48</v>
      </c>
      <c r="G7315" s="46" t="s">
        <v>49</v>
      </c>
      <c r="H7315">
        <v>0.000192309173</v>
      </c>
      <c r="I7315" t="s">
        <v>37</v>
      </c>
      <c r="L7315" t="s">
        <v>50</v>
      </c>
      <c r="M7315" t="s">
        <v>39</v>
      </c>
      <c r="N7315" s="40"/>
      <c r="O7315" s="40"/>
      <c r="P7315" s="40"/>
      <c r="Q7315" s="40"/>
      <c r="R7315" s="39"/>
      <c r="S7315" s="39"/>
      <c r="T7315" s="39"/>
      <c r="U7315" s="40"/>
      <c r="V7315" s="39"/>
      <c r="W7315" s="69"/>
      <c r="Y7315" t="s">
        <v>40</v>
      </c>
      <c r="AA7315">
        <v>52841</v>
      </c>
      <c r="AB7315" s="46" t="b">
        <v>0</v>
      </c>
      <c r="AD7315" s="8"/>
    </row>
    <row r="7316" ht="14.25" customHeight="1">
      <c r="A7316" s="38">
        <v>1287</v>
      </c>
      <c r="B7316" s="46" t="s">
        <v>44</v>
      </c>
      <c r="C7316" s="46" t="s">
        <v>45</v>
      </c>
      <c r="D7316" s="46" t="s">
        <v>7543</v>
      </c>
      <c r="E7316" s="46" t="s">
        <v>7544</v>
      </c>
      <c r="F7316" t="s">
        <v>48</v>
      </c>
      <c r="G7316" s="46" t="s">
        <v>49</v>
      </c>
      <c r="H7316">
        <v>0.000070631755</v>
      </c>
      <c r="I7316" t="s">
        <v>37</v>
      </c>
      <c r="L7316" t="s">
        <v>50</v>
      </c>
      <c r="M7316" t="s">
        <v>39</v>
      </c>
      <c r="N7316" s="40"/>
      <c r="O7316" s="40"/>
      <c r="P7316" s="40"/>
      <c r="Q7316" s="40"/>
      <c r="R7316" s="39"/>
      <c r="S7316" s="39"/>
      <c r="T7316" s="39"/>
      <c r="U7316" s="40"/>
      <c r="V7316" s="39"/>
      <c r="W7316" s="69"/>
      <c r="Y7316" t="s">
        <v>40</v>
      </c>
      <c r="AA7316">
        <v>10469137</v>
      </c>
      <c r="AB7316" s="46" t="b">
        <v>0</v>
      </c>
      <c r="AD7316" s="8"/>
    </row>
    <row r="7317" ht="14.25" customHeight="1">
      <c r="A7317" s="38">
        <v>1287</v>
      </c>
      <c r="B7317" s="46" t="s">
        <v>44</v>
      </c>
      <c r="C7317" s="46" t="s">
        <v>45</v>
      </c>
      <c r="D7317" s="46" t="s">
        <v>7545</v>
      </c>
      <c r="E7317" s="46" t="s">
        <v>7546</v>
      </c>
      <c r="F7317" t="s">
        <v>48</v>
      </c>
      <c r="G7317" s="46" t="s">
        <v>49</v>
      </c>
      <c r="H7317">
        <v>0.000036140986</v>
      </c>
      <c r="I7317" t="s">
        <v>37</v>
      </c>
      <c r="L7317" t="s">
        <v>50</v>
      </c>
      <c r="M7317" t="s">
        <v>39</v>
      </c>
      <c r="N7317" s="40"/>
      <c r="O7317" s="40"/>
      <c r="P7317" s="40"/>
      <c r="Q7317" s="40"/>
      <c r="R7317" s="39"/>
      <c r="S7317" s="39"/>
      <c r="T7317" s="39"/>
      <c r="U7317" s="40"/>
      <c r="V7317" s="39"/>
      <c r="W7317" s="69"/>
      <c r="Y7317" t="s">
        <v>40</v>
      </c>
      <c r="AA7317">
        <v>10442730</v>
      </c>
      <c r="AB7317" s="46" t="b">
        <v>0</v>
      </c>
      <c r="AD7317" s="8"/>
    </row>
    <row r="7318" ht="14.25" customHeight="1">
      <c r="A7318" s="38">
        <v>1287</v>
      </c>
      <c r="B7318" s="46" t="s">
        <v>44</v>
      </c>
      <c r="C7318" s="46" t="s">
        <v>45</v>
      </c>
      <c r="D7318" s="46" t="s">
        <v>7547</v>
      </c>
      <c r="E7318" s="46" t="s">
        <v>7548</v>
      </c>
      <c r="F7318" t="s">
        <v>48</v>
      </c>
      <c r="G7318" s="46" t="s">
        <v>49</v>
      </c>
      <c r="H7318">
        <v>0.000032433962</v>
      </c>
      <c r="I7318" t="s">
        <v>37</v>
      </c>
      <c r="L7318" t="s">
        <v>50</v>
      </c>
      <c r="M7318" t="s">
        <v>39</v>
      </c>
      <c r="N7318" s="40"/>
      <c r="O7318" s="40"/>
      <c r="P7318" s="40"/>
      <c r="Q7318" s="40"/>
      <c r="R7318" s="39"/>
      <c r="S7318" s="39"/>
      <c r="T7318" s="39"/>
      <c r="U7318" s="40"/>
      <c r="V7318" s="39"/>
      <c r="W7318" s="69"/>
      <c r="Y7318" t="s">
        <v>40</v>
      </c>
      <c r="AA7318">
        <v>4339</v>
      </c>
      <c r="AB7318" s="46" t="b">
        <v>0</v>
      </c>
      <c r="AD7318" s="8"/>
    </row>
    <row r="7319" ht="14.25" customHeight="1">
      <c r="A7319" s="38">
        <v>1287</v>
      </c>
      <c r="B7319" s="46" t="s">
        <v>44</v>
      </c>
      <c r="C7319" s="46" t="s">
        <v>45</v>
      </c>
      <c r="D7319" s="46" t="s">
        <v>7549</v>
      </c>
      <c r="E7319" s="46" t="s">
        <v>7550</v>
      </c>
      <c r="F7319" t="s">
        <v>48</v>
      </c>
      <c r="G7319" s="46" t="s">
        <v>49</v>
      </c>
      <c r="H7319">
        <v>0.024945947269</v>
      </c>
      <c r="I7319" t="s">
        <v>37</v>
      </c>
      <c r="L7319" t="s">
        <v>50</v>
      </c>
      <c r="M7319" t="s">
        <v>39</v>
      </c>
      <c r="N7319" s="40"/>
      <c r="O7319" s="40"/>
      <c r="P7319" s="40"/>
      <c r="Q7319" s="40"/>
      <c r="R7319" s="39"/>
      <c r="S7319" s="39"/>
      <c r="T7319" s="39"/>
      <c r="U7319" s="40"/>
      <c r="V7319" s="39"/>
      <c r="W7319" s="69"/>
      <c r="Y7319" t="s">
        <v>40</v>
      </c>
      <c r="AA7319">
        <v>4575241</v>
      </c>
      <c r="AB7319" s="46" t="b">
        <v>0</v>
      </c>
      <c r="AD7319" s="8"/>
    </row>
    <row r="7320" ht="14.25" customHeight="1">
      <c r="A7320" s="38">
        <v>1287</v>
      </c>
      <c r="B7320" s="46" t="s">
        <v>44</v>
      </c>
      <c r="C7320" s="46" t="s">
        <v>45</v>
      </c>
      <c r="D7320" s="46" t="s">
        <v>7551</v>
      </c>
      <c r="E7320" s="46" t="s">
        <v>7552</v>
      </c>
      <c r="F7320" t="s">
        <v>48</v>
      </c>
      <c r="G7320" s="46" t="s">
        <v>49</v>
      </c>
      <c r="H7320">
        <v>0.000599791076</v>
      </c>
      <c r="I7320" t="s">
        <v>37</v>
      </c>
      <c r="L7320" s="46" t="str">
        <f>((I7320&amp;A7320)&amp;"-")&amp;B7320</f>
        <v>REF1287-Wang 99 - S3</v>
      </c>
      <c r="M7320" t="s">
        <v>39</v>
      </c>
      <c r="N7320" s="40"/>
      <c r="O7320" s="40"/>
      <c r="P7320" s="40"/>
      <c r="Q7320" s="40"/>
      <c r="R7320" s="39"/>
      <c r="S7320" s="39"/>
      <c r="T7320" s="39"/>
      <c r="U7320" s="40"/>
      <c r="V7320" s="39"/>
      <c r="W7320" s="69"/>
      <c r="Y7320" t="s">
        <v>40</v>
      </c>
      <c r="AA7320">
        <v>28295155</v>
      </c>
      <c r="AB7320" s="46" t="b">
        <v>0</v>
      </c>
      <c r="AD7320" s="8"/>
    </row>
    <row r="7321" ht="14.25" customHeight="1">
      <c r="A7321" s="38">
        <v>1287</v>
      </c>
      <c r="B7321" s="46" t="s">
        <v>44</v>
      </c>
      <c r="C7321" s="46" t="s">
        <v>45</v>
      </c>
      <c r="D7321" s="46" t="s">
        <v>7553</v>
      </c>
      <c r="E7321" s="46" t="s">
        <v>7554</v>
      </c>
      <c r="F7321" t="s">
        <v>48</v>
      </c>
      <c r="G7321" s="46" t="s">
        <v>49</v>
      </c>
      <c r="H7321">
        <v>0.004886523593</v>
      </c>
      <c r="I7321" t="s">
        <v>37</v>
      </c>
      <c r="L7321" s="46" t="str">
        <f>((I7321&amp;A7321)&amp;"-")&amp;B7321</f>
        <v>REF1287-Wang 99 - S3</v>
      </c>
      <c r="M7321" t="s">
        <v>39</v>
      </c>
      <c r="N7321" s="40"/>
      <c r="O7321" s="40"/>
      <c r="P7321" s="40"/>
      <c r="Q7321" s="40"/>
      <c r="R7321" s="39"/>
      <c r="S7321" s="39"/>
      <c r="T7321" s="39"/>
      <c r="U7321" s="40"/>
      <c r="V7321" s="39"/>
      <c r="W7321" s="69"/>
      <c r="Y7321" t="s">
        <v>40</v>
      </c>
      <c r="AA7321">
        <v>28295109</v>
      </c>
      <c r="AB7321" s="46" t="b">
        <v>0</v>
      </c>
      <c r="AD7321" s="8"/>
    </row>
    <row r="7322" ht="14.25" customHeight="1">
      <c r="A7322" s="38">
        <v>1308</v>
      </c>
      <c r="B7322" s="46" t="s">
        <v>41</v>
      </c>
      <c r="C7322" s="46" t="s">
        <v>42</v>
      </c>
      <c r="D7322" s="46" t="s">
        <v>7555</v>
      </c>
      <c r="E7322" s="46" t="s">
        <v>7556</v>
      </c>
      <c r="F7322" t="s">
        <v>35</v>
      </c>
      <c r="G7322" s="12" t="s">
        <v>36</v>
      </c>
      <c r="H7322">
        <v>0.000093972331056</v>
      </c>
      <c r="I7322" t="s">
        <v>37</v>
      </c>
      <c r="K7322" s="47" t="s">
        <v>43</v>
      </c>
      <c r="L7322" s="47" t="str">
        <f>((I7322&amp;A7322)&amp;"-")&amp;B7322</f>
        <v>REF1308-Abraham M.H. and Acree Jr. W.E. The solubility of liquid and solid compounds in dry octan-1-ol. Chemosphere (2013)</v>
      </c>
      <c r="M7322" t="s">
        <v>39</v>
      </c>
      <c r="N7322" s="71"/>
      <c r="O7322" s="71"/>
      <c r="P7322" s="71"/>
      <c r="Q7322" s="71"/>
      <c r="R7322" s="29"/>
      <c r="S7322" s="29"/>
      <c r="T7322" s="29"/>
      <c r="U7322" s="71"/>
      <c r="V7322" s="29"/>
      <c r="W7322" s="60"/>
      <c r="Y7322" t="s">
        <v>40</v>
      </c>
      <c r="AA7322">
        <v>2363519</v>
      </c>
      <c r="AB7322" t="b">
        <f>if((W7322=""),false,true)</f>
        <v>0</v>
      </c>
      <c r="AD7322" s="37"/>
    </row>
    <row r="7323" ht="14.25" customHeight="1">
      <c r="A7323" s="38">
        <v>1287</v>
      </c>
      <c r="B7323" s="46" t="s">
        <v>53</v>
      </c>
      <c r="C7323" s="46" t="s">
        <v>45</v>
      </c>
      <c r="D7323" s="46" t="s">
        <v>7557</v>
      </c>
      <c r="E7323" s="46" t="s">
        <v>7558</v>
      </c>
      <c r="F7323" t="s">
        <v>48</v>
      </c>
      <c r="G7323" s="46" t="s">
        <v>49</v>
      </c>
      <c r="H7323">
        <v>0.024547089157</v>
      </c>
      <c r="I7323" t="s">
        <v>37</v>
      </c>
      <c r="L7323" t="s">
        <v>50</v>
      </c>
      <c r="M7323" t="s">
        <v>39</v>
      </c>
      <c r="N7323" s="40"/>
      <c r="O7323" s="40"/>
      <c r="P7323" s="40"/>
      <c r="Q7323" s="40"/>
      <c r="R7323" s="39"/>
      <c r="S7323" s="39"/>
      <c r="T7323" s="39"/>
      <c r="U7323" s="40"/>
      <c r="V7323" s="39"/>
      <c r="W7323" s="69"/>
      <c r="Y7323" t="s">
        <v>40</v>
      </c>
      <c r="AA7323">
        <v>8169</v>
      </c>
      <c r="AB7323" s="46" t="b">
        <v>0</v>
      </c>
      <c r="AD7323" s="8"/>
    </row>
    <row r="7324" ht="14.25" customHeight="1">
      <c r="A7324" s="38">
        <v>1287</v>
      </c>
      <c r="B7324" s="46" t="s">
        <v>53</v>
      </c>
      <c r="C7324" s="46" t="s">
        <v>45</v>
      </c>
      <c r="D7324" s="46" t="s">
        <v>7559</v>
      </c>
      <c r="E7324" s="46" t="s">
        <v>7560</v>
      </c>
      <c r="F7324" t="s">
        <v>48</v>
      </c>
      <c r="G7324" s="46" t="s">
        <v>49</v>
      </c>
      <c r="H7324">
        <v>0.033884415614</v>
      </c>
      <c r="I7324" t="s">
        <v>37</v>
      </c>
      <c r="L7324" t="s">
        <v>50</v>
      </c>
      <c r="M7324" t="s">
        <v>39</v>
      </c>
      <c r="N7324" s="40"/>
      <c r="O7324" s="40"/>
      <c r="P7324" s="40"/>
      <c r="Q7324" s="40"/>
      <c r="R7324" s="39"/>
      <c r="S7324" s="39"/>
      <c r="T7324" s="39"/>
      <c r="U7324" s="40"/>
      <c r="V7324" s="39"/>
      <c r="W7324" s="69"/>
      <c r="Y7324" t="s">
        <v>40</v>
      </c>
      <c r="AA7324">
        <v>62696</v>
      </c>
      <c r="AB7324" s="46" t="b">
        <v>0</v>
      </c>
      <c r="AD7324" s="8"/>
    </row>
    <row r="7325" ht="14.25" customHeight="1">
      <c r="A7325" s="38">
        <v>1287</v>
      </c>
      <c r="B7325" s="46" t="s">
        <v>44</v>
      </c>
      <c r="C7325" s="46" t="s">
        <v>45</v>
      </c>
      <c r="D7325" s="46" t="s">
        <v>7561</v>
      </c>
      <c r="E7325" s="46" t="s">
        <v>7562</v>
      </c>
      <c r="F7325" t="s">
        <v>48</v>
      </c>
      <c r="G7325" s="46" t="s">
        <v>49</v>
      </c>
      <c r="H7325">
        <v>0.275422870334</v>
      </c>
      <c r="I7325" t="s">
        <v>37</v>
      </c>
      <c r="L7325" s="46" t="str">
        <f>((I7325&amp;A7325)&amp;"-")&amp;B7325</f>
        <v>REF1287-Wang 99 - S3</v>
      </c>
      <c r="M7325" t="s">
        <v>39</v>
      </c>
      <c r="N7325" s="40"/>
      <c r="O7325" s="40"/>
      <c r="P7325" s="40"/>
      <c r="Q7325" s="40"/>
      <c r="R7325" s="39"/>
      <c r="S7325" s="39"/>
      <c r="T7325" s="39"/>
      <c r="U7325" s="40"/>
      <c r="V7325" s="39"/>
      <c r="W7325" s="69"/>
      <c r="Y7325" t="s">
        <v>40</v>
      </c>
      <c r="AA7325">
        <v>28295043</v>
      </c>
      <c r="AB7325" s="46" t="b">
        <v>0</v>
      </c>
      <c r="AD7325" s="8"/>
    </row>
    <row r="7326" ht="14.25" customHeight="1">
      <c r="A7326" s="38">
        <v>1287</v>
      </c>
      <c r="B7326" s="46" t="s">
        <v>44</v>
      </c>
      <c r="C7326" s="46" t="s">
        <v>45</v>
      </c>
      <c r="D7326" s="46" t="s">
        <v>7563</v>
      </c>
      <c r="E7326" s="46" t="s">
        <v>7564</v>
      </c>
      <c r="F7326" t="s">
        <v>48</v>
      </c>
      <c r="G7326" s="46" t="s">
        <v>49</v>
      </c>
      <c r="H7326">
        <v>0.001790605854</v>
      </c>
      <c r="I7326" t="s">
        <v>37</v>
      </c>
      <c r="L7326" t="s">
        <v>50</v>
      </c>
      <c r="M7326" t="s">
        <v>39</v>
      </c>
      <c r="N7326" s="40"/>
      <c r="O7326" s="40"/>
      <c r="P7326" s="40"/>
      <c r="Q7326" s="40"/>
      <c r="R7326" s="39"/>
      <c r="S7326" s="39"/>
      <c r="T7326" s="39"/>
      <c r="U7326" s="40"/>
      <c r="V7326" s="39"/>
      <c r="W7326" s="69"/>
      <c r="Y7326" t="s">
        <v>40</v>
      </c>
      <c r="AA7326">
        <v>10264</v>
      </c>
      <c r="AB7326" s="46" t="b">
        <v>0</v>
      </c>
      <c r="AD7326" s="8"/>
    </row>
    <row r="7327" ht="14.25" customHeight="1">
      <c r="A7327" s="38">
        <v>134</v>
      </c>
      <c r="B7327" s="46" t="s">
        <v>7565</v>
      </c>
      <c r="C7327" s="46" t="s">
        <v>7566</v>
      </c>
      <c r="D7327" s="46" t="s">
        <v>7567</v>
      </c>
      <c r="E7327" s="46" t="s">
        <v>7568</v>
      </c>
      <c r="F7327" s="41" t="s">
        <v>434</v>
      </c>
      <c r="G7327" s="41" t="s">
        <v>435</v>
      </c>
      <c r="H7327" s="65">
        <v>4.26</v>
      </c>
      <c r="I7327" t="s">
        <v>431</v>
      </c>
      <c r="K7327" s="46"/>
      <c r="L7327" s="46" t="str">
        <f>((I7327&amp;A7327)&amp;"-")&amp;B7327</f>
        <v>ONSC134-134-1A</v>
      </c>
      <c r="M7327" t="s">
        <v>583</v>
      </c>
      <c r="N7327" s="40"/>
      <c r="O7327" s="40"/>
      <c r="P7327" s="40"/>
      <c r="Q7327" s="40"/>
      <c r="R7327" s="39"/>
      <c r="S7327" s="39"/>
      <c r="T7327" s="39"/>
      <c r="U7327" s="40"/>
      <c r="V7327" s="39"/>
      <c r="W7327" s="69"/>
      <c r="Y7327" t="s">
        <v>40</v>
      </c>
      <c r="AA7327">
        <v>92134</v>
      </c>
      <c r="AB7327" t="b">
        <f>if((W7327=""),false,true)</f>
        <v>0</v>
      </c>
      <c r="AD7327" s="8"/>
    </row>
    <row r="7328" ht="14.25" customHeight="1">
      <c r="A7328" s="38">
        <v>1287</v>
      </c>
      <c r="B7328" s="46" t="s">
        <v>44</v>
      </c>
      <c r="C7328" s="46" t="s">
        <v>45</v>
      </c>
      <c r="D7328" s="46" t="s">
        <v>7569</v>
      </c>
      <c r="E7328" s="46" t="s">
        <v>7570</v>
      </c>
      <c r="F7328" t="s">
        <v>48</v>
      </c>
      <c r="G7328" s="46" t="s">
        <v>49</v>
      </c>
      <c r="H7328">
        <v>0.439541615438</v>
      </c>
      <c r="I7328" t="s">
        <v>37</v>
      </c>
      <c r="L7328" s="46" t="str">
        <f>((I7328&amp;A7328)&amp;"-")&amp;B7328</f>
        <v>REF1287-Wang 99 - S3</v>
      </c>
      <c r="M7328" t="s">
        <v>39</v>
      </c>
      <c r="N7328" s="40"/>
      <c r="O7328" s="40"/>
      <c r="P7328" s="40"/>
      <c r="Q7328" s="40"/>
      <c r="R7328" s="39"/>
      <c r="S7328" s="39"/>
      <c r="T7328" s="39"/>
      <c r="U7328" s="40"/>
      <c r="V7328" s="39"/>
      <c r="W7328" s="69"/>
      <c r="Y7328" t="s">
        <v>40</v>
      </c>
      <c r="AA7328">
        <v>19151143</v>
      </c>
      <c r="AB7328" s="46" t="b">
        <v>0</v>
      </c>
      <c r="AD7328" s="8"/>
    </row>
    <row r="7329" ht="14.25" customHeight="1">
      <c r="A7329" s="38">
        <v>1287</v>
      </c>
      <c r="B7329" s="46" t="s">
        <v>44</v>
      </c>
      <c r="C7329" s="46" t="s">
        <v>45</v>
      </c>
      <c r="D7329" s="46" t="s">
        <v>7571</v>
      </c>
      <c r="E7329" s="46" t="s">
        <v>7572</v>
      </c>
      <c r="F7329" t="s">
        <v>48</v>
      </c>
      <c r="G7329" s="46" t="s">
        <v>49</v>
      </c>
      <c r="H7329">
        <v>0.00199986187</v>
      </c>
      <c r="I7329" t="s">
        <v>37</v>
      </c>
      <c r="L7329" s="46" t="str">
        <f>((I7329&amp;A7329)&amp;"-")&amp;B7329</f>
        <v>REF1287-Wang 99 - S3</v>
      </c>
      <c r="M7329" t="s">
        <v>39</v>
      </c>
      <c r="N7329" s="40"/>
      <c r="O7329" s="40"/>
      <c r="P7329" s="40"/>
      <c r="Q7329" s="40"/>
      <c r="R7329" s="39"/>
      <c r="S7329" s="39"/>
      <c r="T7329" s="39"/>
      <c r="U7329" s="40"/>
      <c r="V7329" s="39"/>
      <c r="W7329" s="69"/>
      <c r="Y7329" t="s">
        <v>40</v>
      </c>
      <c r="AA7329">
        <v>28295129</v>
      </c>
      <c r="AB7329" s="46" t="b">
        <v>0</v>
      </c>
      <c r="AD7329" s="8"/>
    </row>
    <row r="7330" ht="14.25" customHeight="1">
      <c r="A7330" s="38">
        <v>1287</v>
      </c>
      <c r="B7330" s="46" t="s">
        <v>44</v>
      </c>
      <c r="C7330" s="46" t="s">
        <v>45</v>
      </c>
      <c r="D7330" s="46" t="s">
        <v>7573</v>
      </c>
      <c r="E7330" s="46" t="s">
        <v>7574</v>
      </c>
      <c r="F7330" t="s">
        <v>48</v>
      </c>
      <c r="G7330" s="46" t="s">
        <v>49</v>
      </c>
      <c r="H7330">
        <v>0.000699841996</v>
      </c>
      <c r="I7330" t="s">
        <v>37</v>
      </c>
      <c r="L7330" s="46" t="str">
        <f>((I7330&amp;A7330)&amp;"-")&amp;B7330</f>
        <v>REF1287-Wang 99 - S3</v>
      </c>
      <c r="M7330" t="s">
        <v>39</v>
      </c>
      <c r="N7330" s="40"/>
      <c r="O7330" s="40"/>
      <c r="P7330" s="40"/>
      <c r="Q7330" s="40"/>
      <c r="R7330" s="39"/>
      <c r="S7330" s="39"/>
      <c r="T7330" s="39"/>
      <c r="U7330" s="40"/>
      <c r="V7330" s="39"/>
      <c r="W7330" s="69"/>
      <c r="Y7330" t="s">
        <v>40</v>
      </c>
      <c r="AA7330">
        <v>28295151</v>
      </c>
      <c r="AB7330" s="46" t="b">
        <v>0</v>
      </c>
      <c r="AD7330" s="8"/>
    </row>
    <row r="7331" ht="14.25" customHeight="1">
      <c r="A7331" s="38">
        <v>1287</v>
      </c>
      <c r="B7331" s="46" t="s">
        <v>44</v>
      </c>
      <c r="C7331" s="46" t="s">
        <v>45</v>
      </c>
      <c r="D7331" s="46" t="s">
        <v>7575</v>
      </c>
      <c r="E7331" s="46" t="s">
        <v>7576</v>
      </c>
      <c r="F7331" t="s">
        <v>48</v>
      </c>
      <c r="G7331" s="46" t="s">
        <v>49</v>
      </c>
      <c r="H7331">
        <v>0.009225714272</v>
      </c>
      <c r="I7331" t="s">
        <v>37</v>
      </c>
      <c r="L7331" s="46" t="str">
        <f>((I7331&amp;A7331)&amp;"-")&amp;B7331</f>
        <v>REF1287-Wang 99 - S3</v>
      </c>
      <c r="M7331" t="s">
        <v>39</v>
      </c>
      <c r="N7331" s="40"/>
      <c r="O7331" s="40"/>
      <c r="P7331" s="40"/>
      <c r="Q7331" s="40"/>
      <c r="R7331" s="39"/>
      <c r="S7331" s="39"/>
      <c r="T7331" s="39"/>
      <c r="U7331" s="40"/>
      <c r="V7331" s="39"/>
      <c r="W7331" s="69"/>
      <c r="Y7331" t="s">
        <v>40</v>
      </c>
      <c r="AA7331">
        <v>28295095</v>
      </c>
      <c r="AB7331" s="46" t="b">
        <v>0</v>
      </c>
      <c r="AD7331" s="8"/>
    </row>
    <row r="7332" ht="14.25" customHeight="1">
      <c r="A7332" s="38">
        <v>1287</v>
      </c>
      <c r="B7332" s="46" t="s">
        <v>44</v>
      </c>
      <c r="C7332" s="46" t="s">
        <v>45</v>
      </c>
      <c r="D7332" s="46" t="s">
        <v>7577</v>
      </c>
      <c r="E7332" s="46" t="s">
        <v>7578</v>
      </c>
      <c r="F7332" t="s">
        <v>48</v>
      </c>
      <c r="G7332" s="46" t="s">
        <v>49</v>
      </c>
      <c r="H7332">
        <v>0.004797334486</v>
      </c>
      <c r="I7332" t="s">
        <v>37</v>
      </c>
      <c r="L7332" t="s">
        <v>50</v>
      </c>
      <c r="M7332" t="s">
        <v>39</v>
      </c>
      <c r="N7332" s="40"/>
      <c r="O7332" s="40"/>
      <c r="P7332" s="40"/>
      <c r="Q7332" s="40"/>
      <c r="R7332" s="39"/>
      <c r="S7332" s="39"/>
      <c r="T7332" s="39"/>
      <c r="U7332" s="40"/>
      <c r="V7332" s="39"/>
      <c r="W7332" s="69"/>
      <c r="Y7332" t="s">
        <v>40</v>
      </c>
      <c r="AA7332">
        <v>223108</v>
      </c>
      <c r="AB7332" s="46" t="b">
        <v>0</v>
      </c>
      <c r="AD7332" s="8"/>
    </row>
    <row r="7333" ht="14.25" customHeight="1">
      <c r="A7333" s="38">
        <v>1268</v>
      </c>
      <c r="B7333" s="46" t="s">
        <v>3548</v>
      </c>
      <c r="C7333" s="46" t="s">
        <v>3549</v>
      </c>
      <c r="D7333" s="46" t="s">
        <v>7579</v>
      </c>
      <c r="E7333" s="46" t="s">
        <v>702</v>
      </c>
      <c r="F7333" s="7" t="s">
        <v>1281</v>
      </c>
      <c r="G7333" s="7" t="s">
        <v>2411</v>
      </c>
      <c r="H7333">
        <v>0.053598188191375</v>
      </c>
      <c r="I7333" t="s">
        <v>37</v>
      </c>
      <c r="K7333" t="s">
        <v>3552</v>
      </c>
      <c r="L7333" t="s">
        <v>3553</v>
      </c>
      <c r="M7333" t="s">
        <v>39</v>
      </c>
      <c r="N7333" s="40"/>
      <c r="O7333" s="40"/>
      <c r="P7333" s="40"/>
      <c r="Q7333" s="40"/>
      <c r="R7333" s="39"/>
      <c r="S7333" s="39"/>
      <c r="T7333" s="39"/>
      <c r="U7333" s="40"/>
      <c r="V7333" s="39"/>
      <c r="W7333" s="69"/>
      <c r="Y7333" t="s">
        <v>294</v>
      </c>
      <c r="AA7333">
        <v>14840</v>
      </c>
      <c r="AB7333" s="46" t="b">
        <f>if((W7333=""),false,true)</f>
        <v>0</v>
      </c>
      <c r="AD7333" s="8"/>
    </row>
    <row r="7334" ht="14.25" customHeight="1">
      <c r="A7334" s="38">
        <v>1287</v>
      </c>
      <c r="B7334" s="46" t="s">
        <v>44</v>
      </c>
      <c r="C7334" s="46" t="s">
        <v>45</v>
      </c>
      <c r="D7334" s="46" t="s">
        <v>7580</v>
      </c>
      <c r="E7334" s="46" t="s">
        <v>7581</v>
      </c>
      <c r="F7334" t="s">
        <v>48</v>
      </c>
      <c r="G7334" s="46" t="s">
        <v>49</v>
      </c>
      <c r="H7334">
        <v>0.000435511874</v>
      </c>
      <c r="I7334" t="s">
        <v>37</v>
      </c>
      <c r="L7334" t="s">
        <v>50</v>
      </c>
      <c r="M7334" t="s">
        <v>39</v>
      </c>
      <c r="N7334" s="40"/>
      <c r="O7334" s="40"/>
      <c r="P7334" s="40"/>
      <c r="Q7334" s="40"/>
      <c r="R7334" s="39"/>
      <c r="S7334" s="39"/>
      <c r="T7334" s="39"/>
      <c r="U7334" s="40"/>
      <c r="V7334" s="39"/>
      <c r="W7334" s="69"/>
      <c r="Y7334" t="s">
        <v>40</v>
      </c>
      <c r="AA7334">
        <v>194060</v>
      </c>
      <c r="AB7334" s="46" t="b">
        <v>0</v>
      </c>
      <c r="AD7334" s="8"/>
    </row>
    <row r="7335" ht="14.25" customHeight="1">
      <c r="A7335" s="38">
        <v>1287</v>
      </c>
      <c r="B7335" s="46" t="s">
        <v>44</v>
      </c>
      <c r="C7335" s="46" t="s">
        <v>45</v>
      </c>
      <c r="D7335" s="46" t="s">
        <v>7582</v>
      </c>
      <c r="E7335" s="46" t="s">
        <v>7583</v>
      </c>
      <c r="F7335" t="s">
        <v>48</v>
      </c>
      <c r="G7335" s="46" t="s">
        <v>49</v>
      </c>
      <c r="H7335">
        <v>0.000837529282</v>
      </c>
      <c r="I7335" t="s">
        <v>37</v>
      </c>
      <c r="L7335" t="s">
        <v>50</v>
      </c>
      <c r="M7335" t="s">
        <v>39</v>
      </c>
      <c r="N7335" s="40"/>
      <c r="O7335" s="40"/>
      <c r="P7335" s="40"/>
      <c r="Q7335" s="40"/>
      <c r="R7335" s="39"/>
      <c r="S7335" s="39"/>
      <c r="T7335" s="39"/>
      <c r="U7335" s="40"/>
      <c r="V7335" s="39"/>
      <c r="W7335" s="69"/>
      <c r="Y7335" t="s">
        <v>40</v>
      </c>
      <c r="AA7335">
        <v>404415</v>
      </c>
      <c r="AB7335" s="46" t="b">
        <v>0</v>
      </c>
      <c r="AD7335" s="8"/>
    </row>
    <row r="7336" ht="14.25" customHeight="1">
      <c r="A7336" s="38">
        <v>1268</v>
      </c>
      <c r="B7336" s="46" t="s">
        <v>3548</v>
      </c>
      <c r="C7336" s="46" t="s">
        <v>3549</v>
      </c>
      <c r="D7336" s="46" t="s">
        <v>7584</v>
      </c>
      <c r="E7336" s="46" t="s">
        <v>7585</v>
      </c>
      <c r="F7336" s="7" t="s">
        <v>1281</v>
      </c>
      <c r="G7336" s="7" t="s">
        <v>2411</v>
      </c>
      <c r="H7336">
        <v>0.80864396815431</v>
      </c>
      <c r="I7336" t="s">
        <v>37</v>
      </c>
      <c r="K7336" t="s">
        <v>3552</v>
      </c>
      <c r="L7336" t="s">
        <v>3553</v>
      </c>
      <c r="M7336" t="s">
        <v>39</v>
      </c>
      <c r="N7336" s="40"/>
      <c r="O7336" s="40"/>
      <c r="P7336" s="40"/>
      <c r="Q7336" s="40"/>
      <c r="R7336" s="39"/>
      <c r="S7336" s="39"/>
      <c r="T7336" s="39"/>
      <c r="U7336" s="40"/>
      <c r="V7336" s="39"/>
      <c r="W7336" s="69"/>
      <c r="Y7336" t="s">
        <v>294</v>
      </c>
      <c r="AA7336">
        <v>7856</v>
      </c>
      <c r="AB7336" s="46" t="b">
        <f>if((W7336=""),false,true)</f>
        <v>0</v>
      </c>
      <c r="AD7336" s="8"/>
    </row>
    <row r="7337" ht="14.25" customHeight="1">
      <c r="A7337" s="38">
        <v>1287</v>
      </c>
      <c r="B7337" s="46" t="s">
        <v>53</v>
      </c>
      <c r="C7337" s="46" t="s">
        <v>45</v>
      </c>
      <c r="D7337" s="46" t="s">
        <v>7584</v>
      </c>
      <c r="E7337" s="46" t="s">
        <v>7585</v>
      </c>
      <c r="F7337" t="s">
        <v>48</v>
      </c>
      <c r="G7337" s="46" t="s">
        <v>49</v>
      </c>
      <c r="H7337">
        <v>0.036307805477</v>
      </c>
      <c r="I7337" t="s">
        <v>37</v>
      </c>
      <c r="L7337" t="s">
        <v>50</v>
      </c>
      <c r="M7337" t="s">
        <v>39</v>
      </c>
      <c r="N7337" s="40"/>
      <c r="O7337" s="40"/>
      <c r="P7337" s="40"/>
      <c r="Q7337" s="40"/>
      <c r="R7337" s="39"/>
      <c r="S7337" s="39"/>
      <c r="T7337" s="39"/>
      <c r="U7337" s="40"/>
      <c r="V7337" s="39"/>
      <c r="W7337" s="69"/>
      <c r="Y7337" t="s">
        <v>294</v>
      </c>
      <c r="AA7337">
        <v>7856</v>
      </c>
      <c r="AB7337" s="46" t="b">
        <v>0</v>
      </c>
      <c r="AD7337" s="8"/>
    </row>
    <row r="7338" ht="14.25" customHeight="1">
      <c r="A7338" s="38">
        <v>1287</v>
      </c>
      <c r="B7338" s="46" t="s">
        <v>44</v>
      </c>
      <c r="C7338" s="46" t="s">
        <v>45</v>
      </c>
      <c r="D7338" s="46" t="s">
        <v>7586</v>
      </c>
      <c r="E7338" s="46" t="s">
        <v>7587</v>
      </c>
      <c r="F7338" t="s">
        <v>48</v>
      </c>
      <c r="G7338" s="46" t="s">
        <v>49</v>
      </c>
      <c r="H7338">
        <v>0.051999599653</v>
      </c>
      <c r="I7338" t="s">
        <v>37</v>
      </c>
      <c r="L7338" t="s">
        <v>50</v>
      </c>
      <c r="M7338" t="s">
        <v>39</v>
      </c>
      <c r="N7338" s="40"/>
      <c r="O7338" s="40"/>
      <c r="P7338" s="40"/>
      <c r="Q7338" s="40"/>
      <c r="R7338" s="39"/>
      <c r="S7338" s="39"/>
      <c r="T7338" s="39"/>
      <c r="U7338" s="40"/>
      <c r="V7338" s="39"/>
      <c r="W7338" s="69"/>
      <c r="Y7338" t="s">
        <v>40</v>
      </c>
      <c r="AA7338">
        <v>105928</v>
      </c>
      <c r="AB7338" s="46" t="b">
        <v>0</v>
      </c>
      <c r="AD7338" s="8"/>
    </row>
    <row r="7339" ht="14.25" customHeight="1">
      <c r="A7339" s="38">
        <v>1268</v>
      </c>
      <c r="B7339" s="46" t="s">
        <v>3548</v>
      </c>
      <c r="C7339" s="46" t="s">
        <v>3549</v>
      </c>
      <c r="D7339" s="46" t="s">
        <v>7588</v>
      </c>
      <c r="E7339" s="46" t="s">
        <v>4490</v>
      </c>
      <c r="F7339" s="7" t="s">
        <v>1281</v>
      </c>
      <c r="G7339" s="7" t="s">
        <v>2411</v>
      </c>
      <c r="H7339">
        <v>0.024423088858454</v>
      </c>
      <c r="I7339" t="s">
        <v>37</v>
      </c>
      <c r="K7339" t="s">
        <v>3552</v>
      </c>
      <c r="L7339" t="s">
        <v>3553</v>
      </c>
      <c r="M7339" t="s">
        <v>39</v>
      </c>
      <c r="N7339" s="40"/>
      <c r="O7339" s="40"/>
      <c r="P7339" s="40"/>
      <c r="Q7339" s="40"/>
      <c r="R7339" s="39"/>
      <c r="S7339" s="39"/>
      <c r="T7339" s="39"/>
      <c r="U7339" s="40"/>
      <c r="V7339" s="39"/>
      <c r="W7339" s="69"/>
      <c r="Y7339" t="s">
        <v>294</v>
      </c>
      <c r="AA7339">
        <v>7890</v>
      </c>
      <c r="AB7339" s="46" t="b">
        <f>if((W7339=""),false,true)</f>
        <v>0</v>
      </c>
      <c r="AD7339" s="8"/>
    </row>
    <row r="7340" ht="14.25" customHeight="1">
      <c r="A7340" s="38">
        <v>1287</v>
      </c>
      <c r="B7340" s="46" t="s">
        <v>53</v>
      </c>
      <c r="C7340" s="46" t="s">
        <v>45</v>
      </c>
      <c r="D7340" s="46" t="s">
        <v>7589</v>
      </c>
      <c r="E7340" s="46" t="s">
        <v>7590</v>
      </c>
      <c r="F7340" t="s">
        <v>48</v>
      </c>
      <c r="G7340" s="46" t="s">
        <v>49</v>
      </c>
      <c r="H7340">
        <v>0.01995262315</v>
      </c>
      <c r="I7340" t="s">
        <v>37</v>
      </c>
      <c r="L7340" t="s">
        <v>50</v>
      </c>
      <c r="M7340" t="s">
        <v>39</v>
      </c>
      <c r="N7340" s="40"/>
      <c r="O7340" s="40"/>
      <c r="P7340" s="40"/>
      <c r="Q7340" s="40"/>
      <c r="R7340" s="39"/>
      <c r="S7340" s="39"/>
      <c r="T7340" s="39"/>
      <c r="U7340" s="40"/>
      <c r="V7340" s="39"/>
      <c r="W7340" s="69"/>
      <c r="Y7340" t="s">
        <v>294</v>
      </c>
      <c r="AA7340">
        <v>7387</v>
      </c>
      <c r="AB7340" s="46" t="b">
        <v>0</v>
      </c>
      <c r="AD7340" s="8"/>
    </row>
    <row r="7341" ht="14.25" customHeight="1">
      <c r="A7341" s="38">
        <v>1287</v>
      </c>
      <c r="B7341" s="46" t="s">
        <v>53</v>
      </c>
      <c r="C7341" s="46" t="s">
        <v>45</v>
      </c>
      <c r="D7341" s="46" t="s">
        <v>7591</v>
      </c>
      <c r="E7341" s="46" t="s">
        <v>7592</v>
      </c>
      <c r="F7341" t="s">
        <v>48</v>
      </c>
      <c r="G7341" s="46" t="s">
        <v>49</v>
      </c>
      <c r="H7341">
        <v>0.002398832919</v>
      </c>
      <c r="I7341" t="s">
        <v>37</v>
      </c>
      <c r="L7341" t="s">
        <v>50</v>
      </c>
      <c r="M7341" t="s">
        <v>39</v>
      </c>
      <c r="N7341" s="40"/>
      <c r="O7341" s="40"/>
      <c r="P7341" s="40"/>
      <c r="Q7341" s="40"/>
      <c r="R7341" s="39"/>
      <c r="S7341" s="39"/>
      <c r="T7341" s="39"/>
      <c r="U7341" s="40"/>
      <c r="V7341" s="39"/>
      <c r="W7341" s="69"/>
      <c r="Y7341" t="s">
        <v>40</v>
      </c>
      <c r="AA7341">
        <v>203218</v>
      </c>
      <c r="AB7341" s="46" t="b">
        <v>0</v>
      </c>
      <c r="AD7341" s="8"/>
    </row>
    <row r="7342" ht="14.25" customHeight="1">
      <c r="A7342" s="38">
        <v>1287</v>
      </c>
      <c r="B7342" s="46" t="s">
        <v>44</v>
      </c>
      <c r="C7342" s="46" t="s">
        <v>45</v>
      </c>
      <c r="D7342" s="46" t="s">
        <v>7593</v>
      </c>
      <c r="E7342" s="46" t="s">
        <v>7594</v>
      </c>
      <c r="F7342" t="s">
        <v>48</v>
      </c>
      <c r="G7342" s="46" t="s">
        <v>49</v>
      </c>
      <c r="H7342">
        <v>0.000635330932</v>
      </c>
      <c r="I7342" t="s">
        <v>37</v>
      </c>
      <c r="L7342" t="s">
        <v>50</v>
      </c>
      <c r="M7342" t="s">
        <v>39</v>
      </c>
      <c r="N7342" s="40"/>
      <c r="O7342" s="40"/>
      <c r="P7342" s="40"/>
      <c r="Q7342" s="40"/>
      <c r="R7342" s="39"/>
      <c r="S7342" s="39"/>
      <c r="T7342" s="39"/>
      <c r="U7342" s="40"/>
      <c r="V7342" s="39"/>
      <c r="W7342" s="69"/>
      <c r="Y7342" t="s">
        <v>40</v>
      </c>
      <c r="AA7342">
        <v>3587655</v>
      </c>
      <c r="AB7342" s="46" t="b">
        <v>0</v>
      </c>
      <c r="AD7342" s="8"/>
    </row>
    <row r="7343" ht="14.25" customHeight="1">
      <c r="A7343" s="38">
        <v>1287</v>
      </c>
      <c r="B7343" s="46" t="s">
        <v>53</v>
      </c>
      <c r="C7343" s="46" t="s">
        <v>45</v>
      </c>
      <c r="D7343" s="46" t="s">
        <v>7595</v>
      </c>
      <c r="E7343" s="46" t="s">
        <v>7596</v>
      </c>
      <c r="F7343" t="s">
        <v>48</v>
      </c>
      <c r="G7343" s="46" t="s">
        <v>49</v>
      </c>
      <c r="H7343">
        <v>0.012022644346</v>
      </c>
      <c r="I7343" t="s">
        <v>37</v>
      </c>
      <c r="L7343" t="s">
        <v>50</v>
      </c>
      <c r="M7343" t="s">
        <v>39</v>
      </c>
      <c r="N7343" s="40"/>
      <c r="O7343" s="40"/>
      <c r="P7343" s="40"/>
      <c r="Q7343" s="40"/>
      <c r="R7343" s="39"/>
      <c r="S7343" s="39"/>
      <c r="T7343" s="39"/>
      <c r="U7343" s="40"/>
      <c r="V7343" s="39"/>
      <c r="W7343" s="69"/>
      <c r="Y7343" t="s">
        <v>40</v>
      </c>
      <c r="AA7343">
        <v>67579</v>
      </c>
      <c r="AB7343" s="46" t="b">
        <v>0</v>
      </c>
      <c r="AD7343" s="8"/>
    </row>
    <row r="7344" ht="14.25" customHeight="1">
      <c r="A7344" s="38">
        <v>1287</v>
      </c>
      <c r="B7344" s="46" t="s">
        <v>44</v>
      </c>
      <c r="C7344" s="46" t="s">
        <v>45</v>
      </c>
      <c r="D7344" s="46" t="s">
        <v>7597</v>
      </c>
      <c r="E7344" s="46" t="s">
        <v>7598</v>
      </c>
      <c r="F7344" t="s">
        <v>48</v>
      </c>
      <c r="G7344" s="46" t="s">
        <v>49</v>
      </c>
      <c r="H7344">
        <v>0.112460497397</v>
      </c>
      <c r="I7344" t="s">
        <v>37</v>
      </c>
      <c r="L7344" t="s">
        <v>50</v>
      </c>
      <c r="M7344" t="s">
        <v>39</v>
      </c>
      <c r="N7344" s="40"/>
      <c r="O7344" s="40"/>
      <c r="P7344" s="40"/>
      <c r="Q7344" s="40"/>
      <c r="R7344" s="39"/>
      <c r="S7344" s="39"/>
      <c r="T7344" s="39"/>
      <c r="U7344" s="40"/>
      <c r="V7344" s="39"/>
      <c r="W7344" s="69"/>
      <c r="Y7344" t="s">
        <v>40</v>
      </c>
      <c r="AA7344">
        <v>194055</v>
      </c>
      <c r="AB7344" s="46" t="b">
        <v>0</v>
      </c>
      <c r="AD7344" s="8"/>
    </row>
    <row r="7345" ht="14.25" customHeight="1">
      <c r="A7345" s="38">
        <v>1287</v>
      </c>
      <c r="B7345" s="46" t="s">
        <v>44</v>
      </c>
      <c r="C7345" s="46" t="s">
        <v>45</v>
      </c>
      <c r="D7345" s="46" t="s">
        <v>7599</v>
      </c>
      <c r="E7345" s="46" t="s">
        <v>7600</v>
      </c>
      <c r="F7345" t="s">
        <v>48</v>
      </c>
      <c r="G7345" s="46" t="s">
        <v>49</v>
      </c>
      <c r="H7345">
        <v>0.003006076303</v>
      </c>
      <c r="I7345" t="s">
        <v>37</v>
      </c>
      <c r="L7345" t="s">
        <v>50</v>
      </c>
      <c r="M7345" t="s">
        <v>39</v>
      </c>
      <c r="N7345" s="40"/>
      <c r="O7345" s="40"/>
      <c r="P7345" s="40"/>
      <c r="Q7345" s="40"/>
      <c r="R7345" s="39"/>
      <c r="S7345" s="39"/>
      <c r="T7345" s="39"/>
      <c r="U7345" s="40"/>
      <c r="V7345" s="39"/>
      <c r="W7345" s="69"/>
      <c r="Y7345" t="s">
        <v>40</v>
      </c>
      <c r="AA7345">
        <v>404413</v>
      </c>
      <c r="AB7345" s="46" t="b">
        <v>0</v>
      </c>
      <c r="AD7345" s="8"/>
    </row>
    <row r="7346" ht="14.25" customHeight="1">
      <c r="A7346" s="38">
        <v>1287</v>
      </c>
      <c r="B7346" s="46" t="s">
        <v>44</v>
      </c>
      <c r="C7346" s="46" t="s">
        <v>45</v>
      </c>
      <c r="D7346" s="46" t="s">
        <v>7601</v>
      </c>
      <c r="E7346" s="46" t="s">
        <v>7602</v>
      </c>
      <c r="F7346" t="s">
        <v>48</v>
      </c>
      <c r="G7346" s="46" t="s">
        <v>49</v>
      </c>
      <c r="H7346">
        <v>0.006382634862</v>
      </c>
      <c r="I7346" t="s">
        <v>37</v>
      </c>
      <c r="L7346" t="s">
        <v>50</v>
      </c>
      <c r="M7346" t="s">
        <v>39</v>
      </c>
      <c r="N7346" s="40"/>
      <c r="O7346" s="40"/>
      <c r="P7346" s="40"/>
      <c r="Q7346" s="40"/>
      <c r="R7346" s="39"/>
      <c r="S7346" s="39"/>
      <c r="T7346" s="39"/>
      <c r="U7346" s="40"/>
      <c r="V7346" s="39"/>
      <c r="W7346" s="69"/>
      <c r="Y7346" t="s">
        <v>40</v>
      </c>
      <c r="AA7346">
        <v>10468887</v>
      </c>
      <c r="AB7346" s="46" t="b">
        <v>0</v>
      </c>
      <c r="AD7346" s="8"/>
    </row>
    <row r="7347" ht="14.25" customHeight="1">
      <c r="A7347" s="38">
        <v>1287</v>
      </c>
      <c r="B7347" s="46" t="s">
        <v>44</v>
      </c>
      <c r="C7347" s="46" t="s">
        <v>45</v>
      </c>
      <c r="D7347" s="46" t="s">
        <v>7603</v>
      </c>
      <c r="E7347" s="46" t="s">
        <v>7604</v>
      </c>
      <c r="F7347" t="s">
        <v>48</v>
      </c>
      <c r="G7347" s="46" t="s">
        <v>49</v>
      </c>
      <c r="H7347">
        <v>0.000622300285</v>
      </c>
      <c r="I7347" t="s">
        <v>37</v>
      </c>
      <c r="L7347" s="46" t="str">
        <f>((I7347&amp;A7347)&amp;"-")&amp;B7347</f>
        <v>REF1287-Wang 99 - S3</v>
      </c>
      <c r="M7347" t="s">
        <v>39</v>
      </c>
      <c r="N7347" s="40"/>
      <c r="O7347" s="40"/>
      <c r="P7347" s="40"/>
      <c r="Q7347" s="40"/>
      <c r="R7347" s="39"/>
      <c r="S7347" s="39"/>
      <c r="T7347" s="39"/>
      <c r="U7347" s="40"/>
      <c r="V7347" s="39"/>
      <c r="W7347" s="69"/>
      <c r="Y7347" t="s">
        <v>40</v>
      </c>
      <c r="AA7347">
        <v>28295153</v>
      </c>
      <c r="AB7347" s="46" t="b">
        <v>0</v>
      </c>
      <c r="AD7347" s="8"/>
    </row>
    <row r="7348" ht="14.25" customHeight="1">
      <c r="A7348" s="38">
        <v>1287</v>
      </c>
      <c r="B7348" s="46" t="s">
        <v>44</v>
      </c>
      <c r="C7348" s="46" t="s">
        <v>45</v>
      </c>
      <c r="D7348" s="46" t="s">
        <v>7605</v>
      </c>
      <c r="E7348" s="46" t="s">
        <v>7606</v>
      </c>
      <c r="F7348" t="s">
        <v>48</v>
      </c>
      <c r="G7348" s="46" t="s">
        <v>49</v>
      </c>
      <c r="H7348">
        <v>0.000295120923</v>
      </c>
      <c r="I7348" t="s">
        <v>37</v>
      </c>
      <c r="L7348" t="s">
        <v>50</v>
      </c>
      <c r="M7348" t="s">
        <v>39</v>
      </c>
      <c r="N7348" s="40"/>
      <c r="O7348" s="40"/>
      <c r="P7348" s="40"/>
      <c r="Q7348" s="40"/>
      <c r="R7348" s="39"/>
      <c r="S7348" s="39"/>
      <c r="T7348" s="39"/>
      <c r="U7348" s="40"/>
      <c r="V7348" s="39"/>
      <c r="W7348" s="69"/>
      <c r="Y7348" t="s">
        <v>40</v>
      </c>
      <c r="AA7348">
        <v>10469015</v>
      </c>
      <c r="AB7348" s="46" t="b">
        <v>0</v>
      </c>
      <c r="AD7348" s="8"/>
    </row>
    <row r="7349" ht="14.25" customHeight="1">
      <c r="A7349" s="38">
        <v>1287</v>
      </c>
      <c r="B7349" s="46" t="s">
        <v>44</v>
      </c>
      <c r="C7349" s="46" t="s">
        <v>45</v>
      </c>
      <c r="D7349" s="46" t="s">
        <v>7607</v>
      </c>
      <c r="E7349" s="46" t="s">
        <v>7608</v>
      </c>
      <c r="F7349" t="s">
        <v>48</v>
      </c>
      <c r="G7349" s="46" t="s">
        <v>49</v>
      </c>
      <c r="H7349">
        <v>0.001300169578</v>
      </c>
      <c r="I7349" t="s">
        <v>37</v>
      </c>
      <c r="L7349" s="46" t="str">
        <f>((I7349&amp;A7349)&amp;"-")&amp;B7349</f>
        <v>REF1287-Wang 99 - S3</v>
      </c>
      <c r="M7349" t="s">
        <v>39</v>
      </c>
      <c r="N7349" s="40"/>
      <c r="O7349" s="40"/>
      <c r="P7349" s="40"/>
      <c r="Q7349" s="40"/>
      <c r="R7349" s="39"/>
      <c r="S7349" s="39"/>
      <c r="T7349" s="39"/>
      <c r="U7349" s="40"/>
      <c r="V7349" s="39"/>
      <c r="W7349" s="69"/>
      <c r="Y7349" t="s">
        <v>40</v>
      </c>
      <c r="AA7349">
        <v>28295135</v>
      </c>
      <c r="AB7349" s="46" t="b">
        <v>0</v>
      </c>
      <c r="AD7349" s="8"/>
    </row>
    <row r="7350" ht="14.25" customHeight="1">
      <c r="A7350" s="38">
        <v>1287</v>
      </c>
      <c r="B7350" s="46" t="s">
        <v>44</v>
      </c>
      <c r="C7350" s="46" t="s">
        <v>45</v>
      </c>
      <c r="D7350" s="46" t="s">
        <v>7609</v>
      </c>
      <c r="E7350" s="46" t="s">
        <v>7610</v>
      </c>
      <c r="F7350" t="s">
        <v>48</v>
      </c>
      <c r="G7350" s="46" t="s">
        <v>49</v>
      </c>
      <c r="H7350">
        <v>0.00001599558</v>
      </c>
      <c r="I7350" t="s">
        <v>37</v>
      </c>
      <c r="L7350" s="46" t="str">
        <f>((I7350&amp;A7350)&amp;"-")&amp;B7350</f>
        <v>REF1287-Wang 99 - S3</v>
      </c>
      <c r="M7350" t="s">
        <v>39</v>
      </c>
      <c r="N7350" s="40"/>
      <c r="O7350" s="40"/>
      <c r="P7350" s="40"/>
      <c r="Q7350" s="40"/>
      <c r="R7350" s="39"/>
      <c r="S7350" s="39"/>
      <c r="T7350" s="39"/>
      <c r="U7350" s="40"/>
      <c r="V7350" s="39"/>
      <c r="W7350" s="69"/>
      <c r="Y7350" t="s">
        <v>40</v>
      </c>
      <c r="AA7350">
        <v>28295207</v>
      </c>
      <c r="AB7350" s="46" t="b">
        <v>0</v>
      </c>
      <c r="AD7350" s="8"/>
    </row>
    <row r="7351" ht="14.25" customHeight="1">
      <c r="A7351" s="38">
        <v>1287</v>
      </c>
      <c r="B7351" s="46" t="s">
        <v>44</v>
      </c>
      <c r="C7351" s="46" t="s">
        <v>45</v>
      </c>
      <c r="D7351" s="46" t="s">
        <v>7611</v>
      </c>
      <c r="E7351" s="46" t="s">
        <v>7612</v>
      </c>
      <c r="F7351" t="s">
        <v>48</v>
      </c>
      <c r="G7351" s="46" t="s">
        <v>49</v>
      </c>
      <c r="H7351">
        <v>0.001499684836</v>
      </c>
      <c r="I7351" t="s">
        <v>37</v>
      </c>
      <c r="L7351" s="46" t="str">
        <f>((I7351&amp;A7351)&amp;"-")&amp;B7351</f>
        <v>REF1287-Wang 99 - S3</v>
      </c>
      <c r="M7351" t="s">
        <v>39</v>
      </c>
      <c r="N7351" s="40"/>
      <c r="O7351" s="40"/>
      <c r="P7351" s="40"/>
      <c r="Q7351" s="40"/>
      <c r="R7351" s="39"/>
      <c r="S7351" s="39"/>
      <c r="T7351" s="39"/>
      <c r="U7351" s="40"/>
      <c r="V7351" s="39"/>
      <c r="W7351" s="69"/>
      <c r="Y7351" t="s">
        <v>40</v>
      </c>
      <c r="AA7351">
        <v>28295133</v>
      </c>
      <c r="AB7351" s="46" t="b">
        <v>0</v>
      </c>
      <c r="AD7351" s="8"/>
    </row>
    <row r="7352" ht="14.25" customHeight="1">
      <c r="A7352" s="38">
        <v>1287</v>
      </c>
      <c r="B7352" s="46" t="s">
        <v>44</v>
      </c>
      <c r="C7352" s="46" t="s">
        <v>45</v>
      </c>
      <c r="D7352" s="46" t="s">
        <v>7613</v>
      </c>
      <c r="E7352" s="46" t="s">
        <v>7614</v>
      </c>
      <c r="F7352" t="s">
        <v>48</v>
      </c>
      <c r="G7352" s="46" t="s">
        <v>49</v>
      </c>
      <c r="H7352">
        <v>0.000299916252</v>
      </c>
      <c r="I7352" t="s">
        <v>37</v>
      </c>
      <c r="L7352" s="46" t="str">
        <f>((I7352&amp;A7352)&amp;"-")&amp;B7352</f>
        <v>REF1287-Wang 99 - S3</v>
      </c>
      <c r="M7352" t="s">
        <v>39</v>
      </c>
      <c r="N7352" s="40"/>
      <c r="O7352" s="40"/>
      <c r="P7352" s="40"/>
      <c r="Q7352" s="40"/>
      <c r="R7352" s="39"/>
      <c r="S7352" s="39"/>
      <c r="T7352" s="39"/>
      <c r="U7352" s="40"/>
      <c r="V7352" s="39"/>
      <c r="W7352" s="69"/>
      <c r="Y7352" t="s">
        <v>40</v>
      </c>
      <c r="AA7352">
        <v>28295165</v>
      </c>
      <c r="AB7352" s="46" t="b">
        <v>0</v>
      </c>
      <c r="AD7352" s="8"/>
    </row>
    <row r="7353" ht="14.25" customHeight="1">
      <c r="A7353" s="38">
        <v>1287</v>
      </c>
      <c r="B7353" s="46" t="s">
        <v>44</v>
      </c>
      <c r="C7353" s="46" t="s">
        <v>45</v>
      </c>
      <c r="D7353" s="46" t="s">
        <v>7615</v>
      </c>
      <c r="E7353" s="46" t="s">
        <v>7616</v>
      </c>
      <c r="F7353" t="s">
        <v>48</v>
      </c>
      <c r="G7353" s="46" t="s">
        <v>49</v>
      </c>
      <c r="H7353">
        <v>0.000226464431</v>
      </c>
      <c r="I7353" t="s">
        <v>37</v>
      </c>
      <c r="L7353" s="46" t="str">
        <f>((I7353&amp;A7353)&amp;"-")&amp;B7353</f>
        <v>REF1287-Wang 99 - S3</v>
      </c>
      <c r="M7353" t="s">
        <v>39</v>
      </c>
      <c r="N7353" s="40"/>
      <c r="O7353" s="40"/>
      <c r="P7353" s="40"/>
      <c r="Q7353" s="40"/>
      <c r="R7353" s="39"/>
      <c r="S7353" s="39"/>
      <c r="T7353" s="39"/>
      <c r="U7353" s="40"/>
      <c r="V7353" s="39"/>
      <c r="W7353" s="69"/>
      <c r="Y7353" t="s">
        <v>40</v>
      </c>
      <c r="AA7353">
        <v>28295175</v>
      </c>
      <c r="AB7353" s="46" t="b">
        <v>0</v>
      </c>
      <c r="AD7353" s="8"/>
    </row>
    <row r="7354" ht="14.25" customHeight="1">
      <c r="A7354" s="38">
        <v>1287</v>
      </c>
      <c r="B7354" s="46" t="s">
        <v>44</v>
      </c>
      <c r="C7354" s="46" t="s">
        <v>45</v>
      </c>
      <c r="D7354" s="46" t="s">
        <v>7617</v>
      </c>
      <c r="E7354" s="46" t="s">
        <v>7618</v>
      </c>
      <c r="F7354" t="s">
        <v>48</v>
      </c>
      <c r="G7354" s="46" t="s">
        <v>49</v>
      </c>
      <c r="H7354">
        <v>0.000243781082</v>
      </c>
      <c r="I7354" t="s">
        <v>37</v>
      </c>
      <c r="L7354" s="46" t="str">
        <f>((I7354&amp;A7354)&amp;"-")&amp;B7354</f>
        <v>REF1287-Wang 99 - S3</v>
      </c>
      <c r="M7354" t="s">
        <v>39</v>
      </c>
      <c r="N7354" s="40"/>
      <c r="O7354" s="40"/>
      <c r="P7354" s="40"/>
      <c r="Q7354" s="40"/>
      <c r="R7354" s="39"/>
      <c r="S7354" s="39"/>
      <c r="T7354" s="39"/>
      <c r="U7354" s="40"/>
      <c r="V7354" s="39"/>
      <c r="W7354" s="69"/>
      <c r="Y7354" t="s">
        <v>40</v>
      </c>
      <c r="AA7354">
        <v>28295171</v>
      </c>
      <c r="AB7354" s="46" t="b">
        <v>0</v>
      </c>
      <c r="AD7354" s="8"/>
    </row>
    <row r="7355" ht="14.25" customHeight="1">
      <c r="A7355" s="38">
        <v>1287</v>
      </c>
      <c r="B7355" s="46" t="s">
        <v>44</v>
      </c>
      <c r="C7355" s="46" t="s">
        <v>45</v>
      </c>
      <c r="D7355" s="46" t="s">
        <v>7619</v>
      </c>
      <c r="E7355" s="46" t="s">
        <v>7620</v>
      </c>
      <c r="F7355" t="s">
        <v>48</v>
      </c>
      <c r="G7355" s="46" t="s">
        <v>49</v>
      </c>
      <c r="H7355">
        <v>0.00078704579</v>
      </c>
      <c r="I7355" t="s">
        <v>37</v>
      </c>
      <c r="L7355" s="46" t="str">
        <f>((I7355&amp;A7355)&amp;"-")&amp;B7355</f>
        <v>REF1287-Wang 99 - S3</v>
      </c>
      <c r="M7355" t="s">
        <v>39</v>
      </c>
      <c r="N7355" s="40"/>
      <c r="O7355" s="40"/>
      <c r="P7355" s="40"/>
      <c r="Q7355" s="40"/>
      <c r="R7355" s="39"/>
      <c r="S7355" s="39"/>
      <c r="T7355" s="39"/>
      <c r="U7355" s="40"/>
      <c r="V7355" s="39"/>
      <c r="W7355" s="69"/>
      <c r="Y7355" t="s">
        <v>40</v>
      </c>
      <c r="AA7355">
        <v>28295149</v>
      </c>
      <c r="AB7355" s="46" t="b">
        <v>0</v>
      </c>
      <c r="AD7355" s="8"/>
    </row>
    <row r="7356" ht="14.25" customHeight="1">
      <c r="A7356" s="38">
        <v>1287</v>
      </c>
      <c r="B7356" s="46" t="s">
        <v>44</v>
      </c>
      <c r="C7356" s="46" t="s">
        <v>45</v>
      </c>
      <c r="D7356" s="46" t="s">
        <v>7621</v>
      </c>
      <c r="E7356" s="46" t="s">
        <v>7622</v>
      </c>
      <c r="F7356" t="s">
        <v>48</v>
      </c>
      <c r="G7356" s="46" t="s">
        <v>49</v>
      </c>
      <c r="H7356">
        <v>0.011508003889</v>
      </c>
      <c r="I7356" t="s">
        <v>37</v>
      </c>
      <c r="L7356" t="s">
        <v>50</v>
      </c>
      <c r="M7356" t="s">
        <v>39</v>
      </c>
      <c r="N7356" s="40"/>
      <c r="O7356" s="40"/>
      <c r="P7356" s="40"/>
      <c r="Q7356" s="40"/>
      <c r="R7356" s="39"/>
      <c r="S7356" s="39"/>
      <c r="T7356" s="39"/>
      <c r="U7356" s="40"/>
      <c r="V7356" s="39"/>
      <c r="W7356" s="69"/>
      <c r="Y7356" t="s">
        <v>40</v>
      </c>
      <c r="AA7356">
        <v>4221469</v>
      </c>
      <c r="AB7356" s="46" t="b">
        <v>0</v>
      </c>
      <c r="AD7356" s="8"/>
    </row>
    <row r="7357" ht="14.25" customHeight="1">
      <c r="A7357" s="38">
        <v>1287</v>
      </c>
      <c r="B7357" s="46" t="s">
        <v>44</v>
      </c>
      <c r="C7357" s="46" t="s">
        <v>45</v>
      </c>
      <c r="D7357" s="46" t="s">
        <v>7623</v>
      </c>
      <c r="E7357" s="46" t="s">
        <v>7624</v>
      </c>
      <c r="F7357" t="s">
        <v>48</v>
      </c>
      <c r="G7357" s="46" t="s">
        <v>49</v>
      </c>
      <c r="H7357">
        <v>0.061094202491</v>
      </c>
      <c r="I7357" t="s">
        <v>37</v>
      </c>
      <c r="L7357" s="46" t="str">
        <f>((I7357&amp;A7357)&amp;"-")&amp;B7357</f>
        <v>REF1287-Wang 99 - S3</v>
      </c>
      <c r="M7357" t="s">
        <v>39</v>
      </c>
      <c r="N7357" s="40"/>
      <c r="O7357" s="40"/>
      <c r="P7357" s="40"/>
      <c r="Q7357" s="40"/>
      <c r="R7357" s="39"/>
      <c r="S7357" s="39"/>
      <c r="T7357" s="39"/>
      <c r="U7357" s="40"/>
      <c r="V7357" s="39"/>
      <c r="W7357" s="69"/>
      <c r="Y7357" t="s">
        <v>40</v>
      </c>
      <c r="AA7357">
        <v>25037672</v>
      </c>
      <c r="AB7357" s="46" t="b">
        <v>0</v>
      </c>
      <c r="AD7357" s="8"/>
    </row>
    <row r="7358" ht="14.25" customHeight="1">
      <c r="A7358" s="38">
        <v>1287</v>
      </c>
      <c r="B7358" s="46" t="s">
        <v>44</v>
      </c>
      <c r="C7358" s="46" t="s">
        <v>45</v>
      </c>
      <c r="D7358" s="46" t="s">
        <v>7625</v>
      </c>
      <c r="E7358" s="46" t="s">
        <v>7626</v>
      </c>
      <c r="F7358" t="s">
        <v>48</v>
      </c>
      <c r="G7358" s="46" t="s">
        <v>49</v>
      </c>
      <c r="H7358">
        <v>0.01674942876</v>
      </c>
      <c r="I7358" t="s">
        <v>37</v>
      </c>
      <c r="L7358" s="46" t="str">
        <f>((I7358&amp;A7358)&amp;"-")&amp;B7358</f>
        <v>REF1287-Wang 99 - S3</v>
      </c>
      <c r="M7358" t="s">
        <v>39</v>
      </c>
      <c r="N7358" s="40"/>
      <c r="O7358" s="40"/>
      <c r="P7358" s="40"/>
      <c r="Q7358" s="40"/>
      <c r="R7358" s="39"/>
      <c r="S7358" s="39"/>
      <c r="T7358" s="39"/>
      <c r="U7358" s="40"/>
      <c r="V7358" s="39"/>
      <c r="W7358" s="69"/>
      <c r="Y7358" t="s">
        <v>40</v>
      </c>
      <c r="AA7358">
        <v>25047511</v>
      </c>
      <c r="AB7358" s="46" t="b">
        <v>0</v>
      </c>
      <c r="AD7358" s="8"/>
    </row>
    <row r="7359" ht="14.25" customHeight="1">
      <c r="A7359" s="38">
        <v>1287</v>
      </c>
      <c r="B7359" s="46" t="s">
        <v>44</v>
      </c>
      <c r="C7359" s="46" t="s">
        <v>45</v>
      </c>
      <c r="D7359" s="46" t="s">
        <v>7627</v>
      </c>
      <c r="E7359" s="46" t="s">
        <v>7628</v>
      </c>
      <c r="F7359" t="s">
        <v>48</v>
      </c>
      <c r="G7359" s="46" t="s">
        <v>49</v>
      </c>
      <c r="H7359">
        <v>0.063679552091</v>
      </c>
      <c r="I7359" t="s">
        <v>37</v>
      </c>
      <c r="L7359" s="46" t="str">
        <f>((I7359&amp;A7359)&amp;"-")&amp;B7359</f>
        <v>REF1287-Wang 99 - S3</v>
      </c>
      <c r="M7359" t="s">
        <v>39</v>
      </c>
      <c r="N7359" s="40"/>
      <c r="O7359" s="40"/>
      <c r="P7359" s="40"/>
      <c r="Q7359" s="40"/>
      <c r="R7359" s="39"/>
      <c r="S7359" s="39"/>
      <c r="T7359" s="39"/>
      <c r="U7359" s="40"/>
      <c r="V7359" s="39"/>
      <c r="W7359" s="69"/>
      <c r="Y7359" t="s">
        <v>40</v>
      </c>
      <c r="AA7359">
        <v>25036582</v>
      </c>
      <c r="AB7359" s="46" t="b">
        <v>0</v>
      </c>
      <c r="AD7359" s="8"/>
    </row>
    <row r="7360" ht="14.25" customHeight="1">
      <c r="A7360" s="38">
        <v>1287</v>
      </c>
      <c r="B7360" s="46" t="s">
        <v>44</v>
      </c>
      <c r="C7360" s="46" t="s">
        <v>45</v>
      </c>
      <c r="D7360" s="46" t="s">
        <v>7629</v>
      </c>
      <c r="E7360" s="46" t="s">
        <v>7630</v>
      </c>
      <c r="F7360" t="s">
        <v>48</v>
      </c>
      <c r="G7360" s="46" t="s">
        <v>49</v>
      </c>
      <c r="H7360">
        <v>0.001606941253</v>
      </c>
      <c r="I7360" t="s">
        <v>37</v>
      </c>
      <c r="L7360" s="46" t="str">
        <f>((I7360&amp;A7360)&amp;"-")&amp;B7360</f>
        <v>REF1287-Wang 99 - S3</v>
      </c>
      <c r="M7360" t="s">
        <v>39</v>
      </c>
      <c r="N7360" s="40"/>
      <c r="O7360" s="40"/>
      <c r="P7360" s="40"/>
      <c r="Q7360" s="40"/>
      <c r="R7360" s="39"/>
      <c r="S7360" s="39"/>
      <c r="T7360" s="39"/>
      <c r="U7360" s="40"/>
      <c r="V7360" s="39"/>
      <c r="W7360" s="69"/>
      <c r="Y7360" t="s">
        <v>40</v>
      </c>
      <c r="AA7360">
        <v>28295131</v>
      </c>
      <c r="AB7360" s="46" t="b">
        <v>0</v>
      </c>
      <c r="AD7360" s="8"/>
    </row>
    <row r="7361" ht="14.25" customHeight="1">
      <c r="A7361" s="38">
        <v>1287</v>
      </c>
      <c r="B7361" s="46" t="s">
        <v>44</v>
      </c>
      <c r="C7361" s="46" t="s">
        <v>45</v>
      </c>
      <c r="D7361" s="46" t="s">
        <v>7631</v>
      </c>
      <c r="E7361" s="46" t="s">
        <v>7632</v>
      </c>
      <c r="F7361" t="s">
        <v>48</v>
      </c>
      <c r="G7361" s="46" t="s">
        <v>49</v>
      </c>
      <c r="H7361">
        <v>0.000391741877</v>
      </c>
      <c r="I7361" t="s">
        <v>37</v>
      </c>
      <c r="L7361" s="46" t="str">
        <f>((I7361&amp;A7361)&amp;"-")&amp;B7361</f>
        <v>REF1287-Wang 99 - S3</v>
      </c>
      <c r="M7361" t="s">
        <v>39</v>
      </c>
      <c r="N7361" s="40"/>
      <c r="O7361" s="40"/>
      <c r="P7361" s="40"/>
      <c r="Q7361" s="40"/>
      <c r="R7361" s="39"/>
      <c r="S7361" s="39"/>
      <c r="T7361" s="39"/>
      <c r="U7361" s="40"/>
      <c r="V7361" s="39"/>
      <c r="W7361" s="69"/>
      <c r="Y7361" t="s">
        <v>40</v>
      </c>
      <c r="AA7361">
        <v>28295159</v>
      </c>
      <c r="AB7361" s="46" t="b">
        <v>0</v>
      </c>
      <c r="AD7361" s="8"/>
    </row>
    <row r="7362" ht="14.25" customHeight="1">
      <c r="A7362" s="38">
        <v>1287</v>
      </c>
      <c r="B7362" s="46" t="s">
        <v>44</v>
      </c>
      <c r="C7362" s="46" t="s">
        <v>45</v>
      </c>
      <c r="D7362" s="46" t="s">
        <v>7633</v>
      </c>
      <c r="E7362" s="46" t="s">
        <v>7634</v>
      </c>
      <c r="F7362" t="s">
        <v>48</v>
      </c>
      <c r="G7362" s="46" t="s">
        <v>49</v>
      </c>
      <c r="H7362">
        <v>0.001352072563</v>
      </c>
      <c r="I7362" t="s">
        <v>37</v>
      </c>
      <c r="L7362" t="s">
        <v>50</v>
      </c>
      <c r="M7362" t="s">
        <v>39</v>
      </c>
      <c r="N7362" s="40"/>
      <c r="O7362" s="40"/>
      <c r="P7362" s="40"/>
      <c r="Q7362" s="40"/>
      <c r="R7362" s="39"/>
      <c r="S7362" s="39"/>
      <c r="T7362" s="39"/>
      <c r="U7362" s="40"/>
      <c r="V7362" s="39"/>
      <c r="W7362" s="69"/>
      <c r="Y7362" t="s">
        <v>40</v>
      </c>
      <c r="AA7362">
        <v>4929681</v>
      </c>
      <c r="AB7362" s="46" t="b">
        <v>0</v>
      </c>
      <c r="AD7362" s="8"/>
    </row>
    <row r="7363" ht="14.25" customHeight="1">
      <c r="A7363" s="38">
        <v>1287</v>
      </c>
      <c r="B7363" s="46" t="s">
        <v>44</v>
      </c>
      <c r="C7363" s="46" t="s">
        <v>45</v>
      </c>
      <c r="D7363" s="46" t="s">
        <v>7635</v>
      </c>
      <c r="E7363" s="46" t="s">
        <v>7636</v>
      </c>
      <c r="F7363" t="s">
        <v>48</v>
      </c>
      <c r="G7363" s="46" t="s">
        <v>49</v>
      </c>
      <c r="H7363">
        <v>0.035318316979</v>
      </c>
      <c r="I7363" t="s">
        <v>37</v>
      </c>
      <c r="L7363" s="46" t="str">
        <f>((I7363&amp;A7363)&amp;"-")&amp;B7363</f>
        <v>REF1287-Wang 99 - S3</v>
      </c>
      <c r="M7363" t="s">
        <v>39</v>
      </c>
      <c r="N7363" s="40"/>
      <c r="O7363" s="40"/>
      <c r="P7363" s="40"/>
      <c r="Q7363" s="40"/>
      <c r="R7363" s="39"/>
      <c r="S7363" s="39"/>
      <c r="T7363" s="39"/>
      <c r="U7363" s="40"/>
      <c r="V7363" s="39"/>
      <c r="W7363" s="69"/>
      <c r="Y7363" t="s">
        <v>40</v>
      </c>
      <c r="AA7363">
        <v>28295064</v>
      </c>
      <c r="AB7363" s="46" t="b">
        <v>0</v>
      </c>
      <c r="AD7363" s="8"/>
    </row>
    <row r="7364" ht="14.25" customHeight="1">
      <c r="A7364" s="38">
        <v>1287</v>
      </c>
      <c r="B7364" s="46" t="s">
        <v>44</v>
      </c>
      <c r="C7364" s="46" t="s">
        <v>45</v>
      </c>
      <c r="D7364" s="46" t="s">
        <v>7637</v>
      </c>
      <c r="E7364" s="46" t="s">
        <v>7638</v>
      </c>
      <c r="F7364" t="s">
        <v>48</v>
      </c>
      <c r="G7364" s="46" t="s">
        <v>49</v>
      </c>
      <c r="H7364">
        <v>0.000493173804</v>
      </c>
      <c r="I7364" t="s">
        <v>37</v>
      </c>
      <c r="L7364" t="s">
        <v>50</v>
      </c>
      <c r="M7364" t="s">
        <v>39</v>
      </c>
      <c r="N7364" s="40"/>
      <c r="O7364" s="40"/>
      <c r="P7364" s="40"/>
      <c r="Q7364" s="40"/>
      <c r="R7364" s="39"/>
      <c r="S7364" s="39"/>
      <c r="T7364" s="39"/>
      <c r="U7364" s="40"/>
      <c r="V7364" s="39"/>
      <c r="W7364" s="69"/>
      <c r="Y7364" t="s">
        <v>40</v>
      </c>
      <c r="AA7364">
        <v>10468978</v>
      </c>
      <c r="AB7364" s="46" t="b">
        <v>0</v>
      </c>
      <c r="AD7364" s="8"/>
    </row>
    <row r="7365" ht="14.25" customHeight="1">
      <c r="A7365" s="38">
        <v>1287</v>
      </c>
      <c r="B7365" s="46" t="s">
        <v>44</v>
      </c>
      <c r="C7365" s="46" t="s">
        <v>45</v>
      </c>
      <c r="D7365" s="46" t="s">
        <v>7639</v>
      </c>
      <c r="E7365" s="46" t="s">
        <v>7640</v>
      </c>
      <c r="F7365" t="s">
        <v>48</v>
      </c>
      <c r="G7365" s="46" t="s">
        <v>49</v>
      </c>
      <c r="H7365">
        <v>0.000639734835</v>
      </c>
      <c r="I7365" t="s">
        <v>37</v>
      </c>
      <c r="L7365" t="s">
        <v>50</v>
      </c>
      <c r="M7365" t="s">
        <v>39</v>
      </c>
      <c r="N7365" s="40"/>
      <c r="O7365" s="40"/>
      <c r="P7365" s="40"/>
      <c r="Q7365" s="40"/>
      <c r="R7365" s="39"/>
      <c r="S7365" s="39"/>
      <c r="T7365" s="39"/>
      <c r="U7365" s="40"/>
      <c r="V7365" s="39"/>
      <c r="W7365" s="69"/>
      <c r="Y7365" t="s">
        <v>40</v>
      </c>
      <c r="AA7365">
        <v>491301</v>
      </c>
      <c r="AB7365" s="46" t="b">
        <v>0</v>
      </c>
      <c r="AD7365" s="8"/>
    </row>
    <row r="7366" ht="14.25" customHeight="1">
      <c r="A7366" s="38">
        <v>1287</v>
      </c>
      <c r="B7366" s="46" t="s">
        <v>44</v>
      </c>
      <c r="C7366" s="46" t="s">
        <v>45</v>
      </c>
      <c r="D7366" s="46" t="s">
        <v>7641</v>
      </c>
      <c r="E7366" s="46" t="s">
        <v>7642</v>
      </c>
      <c r="F7366" t="s">
        <v>48</v>
      </c>
      <c r="G7366" s="46" t="s">
        <v>49</v>
      </c>
      <c r="H7366">
        <v>0.000114024979</v>
      </c>
      <c r="I7366" t="s">
        <v>37</v>
      </c>
      <c r="L7366" t="s">
        <v>50</v>
      </c>
      <c r="M7366" t="s">
        <v>39</v>
      </c>
      <c r="N7366" s="40"/>
      <c r="O7366" s="40"/>
      <c r="P7366" s="40"/>
      <c r="Q7366" s="40"/>
      <c r="R7366" s="39"/>
      <c r="S7366" s="39"/>
      <c r="T7366" s="39"/>
      <c r="U7366" s="40"/>
      <c r="V7366" s="39"/>
      <c r="W7366" s="69"/>
      <c r="Y7366" t="s">
        <v>40</v>
      </c>
      <c r="AA7366">
        <v>10468977</v>
      </c>
      <c r="AB7366" s="46" t="b">
        <v>0</v>
      </c>
      <c r="AD7366" s="8"/>
    </row>
    <row r="7367" ht="14.25" customHeight="1">
      <c r="A7367" s="38">
        <v>1287</v>
      </c>
      <c r="B7367" s="46" t="s">
        <v>44</v>
      </c>
      <c r="C7367" s="46" t="s">
        <v>45</v>
      </c>
      <c r="D7367" s="46" t="s">
        <v>7643</v>
      </c>
      <c r="E7367" s="46" t="s">
        <v>7644</v>
      </c>
      <c r="F7367" t="s">
        <v>48</v>
      </c>
      <c r="G7367" s="46" t="s">
        <v>49</v>
      </c>
      <c r="H7367">
        <v>0.005211947111</v>
      </c>
      <c r="I7367" t="s">
        <v>37</v>
      </c>
      <c r="L7367" s="46" t="str">
        <f>((I7367&amp;A7367)&amp;"-")&amp;B7367</f>
        <v>REF1287-Wang 99 - S3</v>
      </c>
      <c r="M7367" t="s">
        <v>39</v>
      </c>
      <c r="N7367" s="40"/>
      <c r="O7367" s="40"/>
      <c r="P7367" s="40"/>
      <c r="Q7367" s="40"/>
      <c r="R7367" s="39"/>
      <c r="S7367" s="39"/>
      <c r="T7367" s="39"/>
      <c r="U7367" s="40"/>
      <c r="V7367" s="39"/>
      <c r="W7367" s="69"/>
      <c r="Y7367" t="s">
        <v>40</v>
      </c>
      <c r="AA7367">
        <v>28295108</v>
      </c>
      <c r="AB7367" s="46" t="b">
        <v>0</v>
      </c>
      <c r="AD7367" s="8"/>
    </row>
    <row r="7368" ht="14.25" customHeight="1">
      <c r="A7368" s="38">
        <v>1287</v>
      </c>
      <c r="B7368" s="46" t="s">
        <v>53</v>
      </c>
      <c r="C7368" s="46" t="s">
        <v>45</v>
      </c>
      <c r="D7368" s="46" t="s">
        <v>7645</v>
      </c>
      <c r="E7368" s="46" t="s">
        <v>7646</v>
      </c>
      <c r="F7368" t="s">
        <v>48</v>
      </c>
      <c r="G7368" s="46" t="s">
        <v>49</v>
      </c>
      <c r="H7368">
        <v>9.120108393559</v>
      </c>
      <c r="I7368" t="s">
        <v>37</v>
      </c>
      <c r="L7368" t="s">
        <v>50</v>
      </c>
      <c r="M7368" t="s">
        <v>39</v>
      </c>
      <c r="N7368" s="40"/>
      <c r="O7368" s="40"/>
      <c r="P7368" s="40"/>
      <c r="Q7368" s="40"/>
      <c r="R7368" s="39"/>
      <c r="S7368" s="39"/>
      <c r="T7368" s="39"/>
      <c r="U7368" s="40"/>
      <c r="V7368" s="39"/>
      <c r="W7368" s="69"/>
      <c r="Y7368" t="s">
        <v>40</v>
      </c>
      <c r="AA7368">
        <v>12231</v>
      </c>
      <c r="AB7368" s="46" t="b">
        <v>0</v>
      </c>
      <c r="AD7368" s="8"/>
    </row>
    <row r="7369" ht="14.25" customHeight="1">
      <c r="A7369" s="38">
        <v>1287</v>
      </c>
      <c r="B7369" s="46" t="s">
        <v>44</v>
      </c>
      <c r="C7369" s="46" t="s">
        <v>45</v>
      </c>
      <c r="D7369" s="46" t="s">
        <v>7647</v>
      </c>
      <c r="E7369" s="46" t="s">
        <v>7648</v>
      </c>
      <c r="F7369" t="s">
        <v>48</v>
      </c>
      <c r="G7369" s="46" t="s">
        <v>49</v>
      </c>
      <c r="H7369">
        <v>0.025703957828</v>
      </c>
      <c r="I7369" t="s">
        <v>37</v>
      </c>
      <c r="L7369" t="s">
        <v>50</v>
      </c>
      <c r="M7369" t="s">
        <v>39</v>
      </c>
      <c r="N7369" s="40"/>
      <c r="O7369" s="40"/>
      <c r="P7369" s="40"/>
      <c r="Q7369" s="40"/>
      <c r="R7369" s="39"/>
      <c r="S7369" s="39"/>
      <c r="T7369" s="39"/>
      <c r="U7369" s="40"/>
      <c r="V7369" s="39"/>
      <c r="W7369" s="69"/>
      <c r="Y7369" t="s">
        <v>40</v>
      </c>
      <c r="AA7369">
        <v>3269</v>
      </c>
      <c r="AB7369" s="46" t="b">
        <v>0</v>
      </c>
      <c r="AD7369" s="8"/>
    </row>
    <row r="7370" ht="14.25" customHeight="1">
      <c r="A7370" s="38">
        <v>1287</v>
      </c>
      <c r="B7370" s="46" t="s">
        <v>53</v>
      </c>
      <c r="C7370" s="46" t="s">
        <v>45</v>
      </c>
      <c r="D7370" s="46" t="s">
        <v>7649</v>
      </c>
      <c r="E7370" s="46" t="s">
        <v>7650</v>
      </c>
      <c r="F7370" t="s">
        <v>48</v>
      </c>
      <c r="G7370" s="46" t="s">
        <v>49</v>
      </c>
      <c r="H7370">
        <v>0.11220184543</v>
      </c>
      <c r="I7370" t="s">
        <v>37</v>
      </c>
      <c r="L7370" t="s">
        <v>50</v>
      </c>
      <c r="M7370" t="s">
        <v>39</v>
      </c>
      <c r="N7370" s="40"/>
      <c r="O7370" s="40"/>
      <c r="P7370" s="40"/>
      <c r="Q7370" s="40"/>
      <c r="R7370" s="39"/>
      <c r="S7370" s="39"/>
      <c r="T7370" s="39"/>
      <c r="U7370" s="40"/>
      <c r="V7370" s="39"/>
      <c r="W7370" s="69"/>
      <c r="Y7370" t="s">
        <v>40</v>
      </c>
      <c r="AA7370">
        <v>10886</v>
      </c>
      <c r="AB7370" s="46" t="b">
        <v>0</v>
      </c>
      <c r="AD7370" s="8"/>
    </row>
    <row r="7371" ht="14.25" customHeight="1">
      <c r="A7371" s="38">
        <v>1287</v>
      </c>
      <c r="B7371" s="46" t="s">
        <v>53</v>
      </c>
      <c r="C7371" s="46" t="s">
        <v>45</v>
      </c>
      <c r="D7371" s="46" t="s">
        <v>7651</v>
      </c>
      <c r="E7371" s="46" t="s">
        <v>7652</v>
      </c>
      <c r="F7371" t="s">
        <v>48</v>
      </c>
      <c r="G7371" s="46" t="s">
        <v>49</v>
      </c>
      <c r="H7371">
        <v>0.052480746025</v>
      </c>
      <c r="I7371" t="s">
        <v>37</v>
      </c>
      <c r="L7371" t="s">
        <v>50</v>
      </c>
      <c r="M7371" t="s">
        <v>39</v>
      </c>
      <c r="N7371" s="40"/>
      <c r="O7371" s="40"/>
      <c r="P7371" s="40"/>
      <c r="Q7371" s="40"/>
      <c r="R7371" s="39"/>
      <c r="S7371" s="39"/>
      <c r="T7371" s="39"/>
      <c r="U7371" s="40"/>
      <c r="V7371" s="39"/>
      <c r="W7371" s="69"/>
      <c r="Y7371" t="s">
        <v>294</v>
      </c>
      <c r="AA7371">
        <v>7234</v>
      </c>
      <c r="AB7371" s="46" t="b">
        <v>0</v>
      </c>
      <c r="AD7371" s="8"/>
    </row>
    <row r="7372" ht="14.25" customHeight="1">
      <c r="A7372" s="38">
        <v>1287</v>
      </c>
      <c r="B7372" s="46" t="s">
        <v>53</v>
      </c>
      <c r="C7372" s="46" t="s">
        <v>45</v>
      </c>
      <c r="D7372" s="46" t="s">
        <v>7653</v>
      </c>
      <c r="E7372" s="46" t="s">
        <v>7654</v>
      </c>
      <c r="F7372" t="s">
        <v>48</v>
      </c>
      <c r="G7372" s="46" t="s">
        <v>49</v>
      </c>
      <c r="H7372">
        <v>0.001318256739</v>
      </c>
      <c r="I7372" t="s">
        <v>37</v>
      </c>
      <c r="L7372" t="s">
        <v>50</v>
      </c>
      <c r="M7372" t="s">
        <v>39</v>
      </c>
      <c r="N7372" s="40"/>
      <c r="O7372" s="40"/>
      <c r="P7372" s="40"/>
      <c r="Q7372" s="40"/>
      <c r="R7372" s="39"/>
      <c r="S7372" s="39"/>
      <c r="T7372" s="39"/>
      <c r="U7372" s="40"/>
      <c r="V7372" s="39"/>
      <c r="W7372" s="69"/>
      <c r="Y7372" t="s">
        <v>40</v>
      </c>
      <c r="AA7372">
        <v>60420</v>
      </c>
      <c r="AB7372" s="46" t="b">
        <v>0</v>
      </c>
      <c r="AD7372" s="8"/>
    </row>
    <row r="7373" ht="14.25" customHeight="1">
      <c r="A7373" s="38">
        <v>1287</v>
      </c>
      <c r="B7373" s="46" t="s">
        <v>53</v>
      </c>
      <c r="C7373" s="46" t="s">
        <v>45</v>
      </c>
      <c r="D7373" s="46" t="s">
        <v>7655</v>
      </c>
      <c r="E7373" s="46" t="s">
        <v>7656</v>
      </c>
      <c r="F7373" t="s">
        <v>48</v>
      </c>
      <c r="G7373" s="46" t="s">
        <v>49</v>
      </c>
      <c r="H7373">
        <v>10</v>
      </c>
      <c r="I7373" t="s">
        <v>37</v>
      </c>
      <c r="L7373" t="s">
        <v>50</v>
      </c>
      <c r="M7373" t="s">
        <v>39</v>
      </c>
      <c r="N7373" s="40"/>
      <c r="O7373" s="40"/>
      <c r="P7373" s="40"/>
      <c r="Q7373" s="40"/>
      <c r="R7373" s="39"/>
      <c r="S7373" s="39"/>
      <c r="T7373" s="39"/>
      <c r="U7373" s="40"/>
      <c r="V7373" s="39"/>
      <c r="W7373" s="69"/>
      <c r="Y7373" t="s">
        <v>294</v>
      </c>
      <c r="AA7373">
        <v>7684</v>
      </c>
      <c r="AB7373" s="46" t="b">
        <v>0</v>
      </c>
      <c r="AD7373" s="8"/>
    </row>
    <row r="7374" ht="14.25" customHeight="1">
      <c r="A7374" s="38">
        <v>1287</v>
      </c>
      <c r="B7374" s="46" t="s">
        <v>53</v>
      </c>
      <c r="C7374" s="46" t="s">
        <v>45</v>
      </c>
      <c r="D7374" s="46" t="s">
        <v>7657</v>
      </c>
      <c r="E7374" s="46" t="s">
        <v>7658</v>
      </c>
      <c r="F7374" t="s">
        <v>48</v>
      </c>
      <c r="G7374" s="46" t="s">
        <v>49</v>
      </c>
      <c r="H7374">
        <v>1.698243652462</v>
      </c>
      <c r="I7374" t="s">
        <v>37</v>
      </c>
      <c r="L7374" t="s">
        <v>50</v>
      </c>
      <c r="M7374" t="s">
        <v>39</v>
      </c>
      <c r="N7374" s="40"/>
      <c r="O7374" s="40"/>
      <c r="P7374" s="40"/>
      <c r="Q7374" s="40"/>
      <c r="R7374" s="39"/>
      <c r="S7374" s="39"/>
      <c r="T7374" s="39"/>
      <c r="U7374" s="40"/>
      <c r="V7374" s="39"/>
      <c r="W7374" s="69"/>
      <c r="Y7374" t="s">
        <v>294</v>
      </c>
      <c r="AA7374">
        <v>11788</v>
      </c>
      <c r="AB7374" s="46" t="b">
        <v>0</v>
      </c>
      <c r="AD7374" s="8"/>
    </row>
    <row r="7375" ht="14.25" customHeight="1">
      <c r="A7375" s="38">
        <v>1287</v>
      </c>
      <c r="B7375" s="46" t="s">
        <v>53</v>
      </c>
      <c r="C7375" s="46" t="s">
        <v>45</v>
      </c>
      <c r="D7375" s="46" t="s">
        <v>7659</v>
      </c>
      <c r="E7375" s="46" t="s">
        <v>7660</v>
      </c>
      <c r="F7375" t="s">
        <v>48</v>
      </c>
      <c r="G7375" s="46" t="s">
        <v>49</v>
      </c>
      <c r="H7375">
        <v>10</v>
      </c>
      <c r="I7375" t="s">
        <v>37</v>
      </c>
      <c r="L7375" t="s">
        <v>50</v>
      </c>
      <c r="M7375" t="s">
        <v>39</v>
      </c>
      <c r="N7375" s="40"/>
      <c r="O7375" s="40"/>
      <c r="P7375" s="40"/>
      <c r="Q7375" s="40"/>
      <c r="R7375" s="39"/>
      <c r="S7375" s="39"/>
      <c r="T7375" s="39"/>
      <c r="U7375" s="40"/>
      <c r="V7375" s="39"/>
      <c r="W7375" s="69"/>
      <c r="Y7375" t="s">
        <v>294</v>
      </c>
      <c r="AA7375">
        <v>12814</v>
      </c>
      <c r="AB7375" s="46" t="b">
        <v>0</v>
      </c>
      <c r="AD7375" s="8"/>
    </row>
    <row r="7376" ht="14.25" customHeight="1">
      <c r="A7376" s="38">
        <v>1308</v>
      </c>
      <c r="B7376" s="46" t="s">
        <v>41</v>
      </c>
      <c r="C7376" s="46" t="s">
        <v>42</v>
      </c>
      <c r="D7376" s="46" t="s">
        <v>7661</v>
      </c>
      <c r="E7376" s="46" t="s">
        <v>7662</v>
      </c>
      <c r="F7376" t="s">
        <v>35</v>
      </c>
      <c r="G7376" s="12" t="s">
        <v>36</v>
      </c>
      <c r="H7376">
        <v>0.009772372209558</v>
      </c>
      <c r="I7376" t="s">
        <v>37</v>
      </c>
      <c r="K7376" s="47" t="s">
        <v>43</v>
      </c>
      <c r="L7376" s="47" t="str">
        <f>((I7376&amp;A7376)&amp;"-")&amp;B7376</f>
        <v>REF1308-Abraham M.H. and Acree Jr. W.E. The solubility of liquid and solid compounds in dry octan-1-ol. Chemosphere (2013)</v>
      </c>
      <c r="M7376" t="s">
        <v>39</v>
      </c>
      <c r="N7376" s="71"/>
      <c r="O7376" s="71"/>
      <c r="P7376" s="71"/>
      <c r="Q7376" s="71"/>
      <c r="R7376" s="29"/>
      <c r="S7376" s="29"/>
      <c r="T7376" s="29"/>
      <c r="U7376" s="71"/>
      <c r="V7376" s="29"/>
      <c r="W7376" s="60"/>
      <c r="Y7376" t="s">
        <v>40</v>
      </c>
      <c r="AA7376">
        <v>91432</v>
      </c>
      <c r="AB7376" t="b">
        <f>if((W7376=""),false,true)</f>
        <v>0</v>
      </c>
      <c r="AD7376" s="37"/>
    </row>
    <row r="7377" ht="14.25" customHeight="1">
      <c r="A7377" s="38">
        <v>1287</v>
      </c>
      <c r="B7377" s="46" t="s">
        <v>53</v>
      </c>
      <c r="C7377" s="46" t="s">
        <v>45</v>
      </c>
      <c r="D7377" s="46" t="s">
        <v>7663</v>
      </c>
      <c r="E7377" s="46" t="s">
        <v>7664</v>
      </c>
      <c r="F7377" t="s">
        <v>48</v>
      </c>
      <c r="G7377" s="46" t="s">
        <v>49</v>
      </c>
      <c r="H7377">
        <v>13.489628825917</v>
      </c>
      <c r="I7377" t="s">
        <v>37</v>
      </c>
      <c r="L7377" t="s">
        <v>50</v>
      </c>
      <c r="M7377" t="s">
        <v>39</v>
      </c>
      <c r="N7377" s="40"/>
      <c r="O7377" s="40"/>
      <c r="P7377" s="40"/>
      <c r="Q7377" s="40"/>
      <c r="R7377" s="39"/>
      <c r="S7377" s="39"/>
      <c r="T7377" s="39"/>
      <c r="U7377" s="40"/>
      <c r="V7377" s="39"/>
      <c r="W7377" s="69"/>
      <c r="Y7377" t="s">
        <v>40</v>
      </c>
      <c r="AA7377">
        <v>11227</v>
      </c>
      <c r="AB7377" s="46" t="b">
        <v>0</v>
      </c>
      <c r="AD7377" s="8"/>
    </row>
    <row r="7378" ht="14.25" customHeight="1">
      <c r="A7378" s="38">
        <v>1287</v>
      </c>
      <c r="B7378" s="46" t="s">
        <v>44</v>
      </c>
      <c r="C7378" s="46" t="s">
        <v>45</v>
      </c>
      <c r="D7378" s="46" t="s">
        <v>7665</v>
      </c>
      <c r="E7378" s="46" t="s">
        <v>7666</v>
      </c>
      <c r="F7378" t="s">
        <v>48</v>
      </c>
      <c r="G7378" s="46" t="s">
        <v>49</v>
      </c>
      <c r="H7378">
        <v>0.000460256574</v>
      </c>
      <c r="I7378" t="s">
        <v>37</v>
      </c>
      <c r="L7378" t="s">
        <v>50</v>
      </c>
      <c r="M7378" t="s">
        <v>39</v>
      </c>
      <c r="N7378" s="40"/>
      <c r="O7378" s="40"/>
      <c r="P7378" s="40"/>
      <c r="Q7378" s="40"/>
      <c r="R7378" s="39"/>
      <c r="S7378" s="39"/>
      <c r="T7378" s="39"/>
      <c r="U7378" s="40"/>
      <c r="V7378" s="39"/>
      <c r="W7378" s="69"/>
      <c r="Y7378" t="s">
        <v>40</v>
      </c>
      <c r="AA7378">
        <v>60099</v>
      </c>
      <c r="AB7378" s="46" t="b">
        <v>0</v>
      </c>
      <c r="AD7378" s="8"/>
    </row>
    <row r="7379" ht="14.25" customHeight="1">
      <c r="A7379" s="38">
        <v>1287</v>
      </c>
      <c r="B7379" s="46" t="s">
        <v>53</v>
      </c>
      <c r="C7379" s="46" t="s">
        <v>45</v>
      </c>
      <c r="D7379" s="46" t="s">
        <v>7667</v>
      </c>
      <c r="E7379" s="46" t="s">
        <v>7668</v>
      </c>
      <c r="F7379" t="s">
        <v>48</v>
      </c>
      <c r="G7379" s="46" t="s">
        <v>49</v>
      </c>
      <c r="H7379">
        <v>0.676082975392</v>
      </c>
      <c r="I7379" t="s">
        <v>37</v>
      </c>
      <c r="L7379" t="s">
        <v>50</v>
      </c>
      <c r="M7379" t="s">
        <v>39</v>
      </c>
      <c r="N7379" s="40"/>
      <c r="O7379" s="40"/>
      <c r="P7379" s="40"/>
      <c r="Q7379" s="40"/>
      <c r="R7379" s="39"/>
      <c r="S7379" s="39"/>
      <c r="T7379" s="39"/>
      <c r="U7379" s="40"/>
      <c r="V7379" s="39"/>
      <c r="W7379" s="69"/>
      <c r="Y7379" t="s">
        <v>40</v>
      </c>
      <c r="AA7379">
        <v>7245</v>
      </c>
      <c r="AB7379" s="46" t="b">
        <v>0</v>
      </c>
      <c r="AD7379" s="8"/>
    </row>
    <row r="7380" ht="14.25" customHeight="1">
      <c r="A7380" s="38">
        <v>1287</v>
      </c>
      <c r="B7380" s="46" t="s">
        <v>44</v>
      </c>
      <c r="C7380" s="46" t="s">
        <v>45</v>
      </c>
      <c r="D7380" s="46" t="s">
        <v>7669</v>
      </c>
      <c r="E7380" s="46" t="s">
        <v>7670</v>
      </c>
      <c r="F7380" t="s">
        <v>48</v>
      </c>
      <c r="G7380" s="46" t="s">
        <v>49</v>
      </c>
      <c r="H7380">
        <v>0.00072443596</v>
      </c>
      <c r="I7380" t="s">
        <v>37</v>
      </c>
      <c r="L7380" t="s">
        <v>50</v>
      </c>
      <c r="M7380" t="s">
        <v>39</v>
      </c>
      <c r="N7380" s="40"/>
      <c r="O7380" s="40"/>
      <c r="P7380" s="40"/>
      <c r="Q7380" s="40"/>
      <c r="R7380" s="39"/>
      <c r="S7380" s="39"/>
      <c r="T7380" s="39"/>
      <c r="U7380" s="40"/>
      <c r="V7380" s="39"/>
      <c r="W7380" s="69"/>
      <c r="Y7380" t="s">
        <v>40</v>
      </c>
      <c r="AA7380">
        <v>3488332</v>
      </c>
      <c r="AB7380" s="46" t="b">
        <v>0</v>
      </c>
      <c r="AD7380" s="8"/>
    </row>
    <row r="7381" ht="14.25" customHeight="1">
      <c r="A7381" s="38">
        <v>1287</v>
      </c>
      <c r="B7381" s="46" t="s">
        <v>53</v>
      </c>
      <c r="C7381" s="46" t="s">
        <v>45</v>
      </c>
      <c r="D7381" s="46" t="s">
        <v>7671</v>
      </c>
      <c r="E7381" s="46" t="s">
        <v>7672</v>
      </c>
      <c r="F7381" t="s">
        <v>48</v>
      </c>
      <c r="G7381" s="46" t="s">
        <v>49</v>
      </c>
      <c r="H7381">
        <v>0.000501187234</v>
      </c>
      <c r="I7381" t="s">
        <v>37</v>
      </c>
      <c r="L7381" t="s">
        <v>50</v>
      </c>
      <c r="M7381" t="s">
        <v>39</v>
      </c>
      <c r="N7381" s="40"/>
      <c r="O7381" s="40"/>
      <c r="P7381" s="40"/>
      <c r="Q7381" s="40"/>
      <c r="R7381" s="39"/>
      <c r="S7381" s="39"/>
      <c r="T7381" s="39"/>
      <c r="U7381" s="40"/>
      <c r="V7381" s="39"/>
      <c r="W7381" s="69"/>
      <c r="Y7381" t="s">
        <v>40</v>
      </c>
      <c r="AA7381">
        <v>15412</v>
      </c>
      <c r="AB7381" s="46" t="b">
        <v>0</v>
      </c>
      <c r="AD7381" s="8"/>
    </row>
    <row r="7382" ht="14.25" customHeight="1">
      <c r="A7382" s="38">
        <v>1287</v>
      </c>
      <c r="B7382" s="46" t="s">
        <v>44</v>
      </c>
      <c r="C7382" s="46" t="s">
        <v>45</v>
      </c>
      <c r="D7382" s="46" t="s">
        <v>7673</v>
      </c>
      <c r="E7382" s="46" t="s">
        <v>7674</v>
      </c>
      <c r="F7382" t="s">
        <v>48</v>
      </c>
      <c r="G7382" s="46" t="s">
        <v>49</v>
      </c>
      <c r="H7382">
        <v>0.000981747943</v>
      </c>
      <c r="I7382" t="s">
        <v>37</v>
      </c>
      <c r="L7382" t="s">
        <v>50</v>
      </c>
      <c r="M7382" t="s">
        <v>39</v>
      </c>
      <c r="N7382" s="40"/>
      <c r="O7382" s="40"/>
      <c r="P7382" s="40"/>
      <c r="Q7382" s="40"/>
      <c r="R7382" s="39"/>
      <c r="S7382" s="39"/>
      <c r="T7382" s="39"/>
      <c r="U7382" s="40"/>
      <c r="V7382" s="39"/>
      <c r="W7382" s="69"/>
      <c r="Y7382" t="s">
        <v>40</v>
      </c>
      <c r="AA7382">
        <v>404414</v>
      </c>
      <c r="AB7382" s="46" t="b">
        <v>0</v>
      </c>
      <c r="AD7382" s="8"/>
    </row>
    <row r="7383" ht="14.25" customHeight="1">
      <c r="A7383" s="38">
        <v>1287</v>
      </c>
      <c r="B7383" s="46" t="s">
        <v>44</v>
      </c>
      <c r="C7383" s="46" t="s">
        <v>45</v>
      </c>
      <c r="D7383" s="46" t="s">
        <v>7675</v>
      </c>
      <c r="E7383" s="46" t="s">
        <v>7676</v>
      </c>
      <c r="F7383" t="s">
        <v>48</v>
      </c>
      <c r="G7383" s="46" t="s">
        <v>49</v>
      </c>
      <c r="H7383">
        <v>0.001216186001</v>
      </c>
      <c r="I7383" t="s">
        <v>37</v>
      </c>
      <c r="L7383" t="s">
        <v>50</v>
      </c>
      <c r="M7383" t="s">
        <v>39</v>
      </c>
      <c r="N7383" s="40"/>
      <c r="O7383" s="40"/>
      <c r="P7383" s="40"/>
      <c r="Q7383" s="40"/>
      <c r="R7383" s="39"/>
      <c r="S7383" s="39"/>
      <c r="T7383" s="39"/>
      <c r="U7383" s="40"/>
      <c r="V7383" s="39"/>
      <c r="W7383" s="69"/>
      <c r="Y7383" t="s">
        <v>40</v>
      </c>
      <c r="AA7383">
        <v>10468888</v>
      </c>
      <c r="AB7383" s="46" t="b">
        <v>0</v>
      </c>
      <c r="AD7383" s="8"/>
    </row>
    <row r="7384" ht="14.25" customHeight="1">
      <c r="A7384" s="38">
        <v>1016</v>
      </c>
      <c r="B7384" s="44" t="s">
        <v>7677</v>
      </c>
      <c r="C7384" s="46" t="s">
        <v>7678</v>
      </c>
      <c r="D7384" s="46" t="s">
        <v>7679</v>
      </c>
      <c r="E7384" s="46" t="s">
        <v>7680</v>
      </c>
      <c r="F7384" s="41" t="s">
        <v>35</v>
      </c>
      <c r="G7384" s="41" t="s">
        <v>668</v>
      </c>
      <c r="H7384" s="65">
        <v>1.169499391</v>
      </c>
      <c r="I7384" t="s">
        <v>37</v>
      </c>
      <c r="K7384" s="46"/>
      <c r="L7384" s="46" t="s">
        <v>7681</v>
      </c>
      <c r="M7384" t="s">
        <v>39</v>
      </c>
      <c r="N7384" s="40"/>
      <c r="O7384" s="40"/>
      <c r="P7384" s="40"/>
      <c r="Q7384" s="40"/>
      <c r="R7384" s="39"/>
      <c r="S7384" s="39"/>
      <c r="T7384" s="39"/>
      <c r="U7384" s="40"/>
      <c r="V7384" s="39"/>
      <c r="W7384" s="69"/>
      <c r="Y7384" t="s">
        <v>40</v>
      </c>
      <c r="AA7384" s="54">
        <v>26286843</v>
      </c>
      <c r="AB7384" t="b">
        <v>0</v>
      </c>
    </row>
    <row r="7385" ht="14.25" customHeight="1">
      <c r="A7385" s="38">
        <v>1016</v>
      </c>
      <c r="B7385" s="44" t="s">
        <v>7677</v>
      </c>
      <c r="C7385" s="46" t="s">
        <v>7678</v>
      </c>
      <c r="D7385" s="46" t="s">
        <v>7679</v>
      </c>
      <c r="E7385" s="46" t="s">
        <v>7680</v>
      </c>
      <c r="F7385" s="41" t="s">
        <v>580</v>
      </c>
      <c r="G7385" s="41" t="s">
        <v>581</v>
      </c>
      <c r="H7385" s="65">
        <v>0.050003453</v>
      </c>
      <c r="I7385" t="s">
        <v>37</v>
      </c>
      <c r="K7385" s="46"/>
      <c r="L7385" s="46" t="s">
        <v>7681</v>
      </c>
      <c r="M7385" t="s">
        <v>39</v>
      </c>
      <c r="N7385" s="40"/>
      <c r="O7385" s="40"/>
      <c r="P7385" s="40"/>
      <c r="Q7385" s="40"/>
      <c r="R7385" s="39"/>
      <c r="S7385" s="39"/>
      <c r="T7385" s="39"/>
      <c r="U7385" s="40"/>
      <c r="V7385" s="39"/>
      <c r="W7385" s="69"/>
      <c r="Y7385" t="s">
        <v>40</v>
      </c>
      <c r="AA7385" s="54">
        <v>26286843</v>
      </c>
      <c r="AB7385" t="b">
        <v>0</v>
      </c>
    </row>
    <row r="7386" ht="14.25" customHeight="1">
      <c r="A7386" s="38">
        <v>1016</v>
      </c>
      <c r="B7386" s="44" t="s">
        <v>7677</v>
      </c>
      <c r="C7386" s="46" t="s">
        <v>7678</v>
      </c>
      <c r="D7386" s="46" t="s">
        <v>7679</v>
      </c>
      <c r="E7386" s="46" t="s">
        <v>7680</v>
      </c>
      <c r="F7386" s="41" t="s">
        <v>1603</v>
      </c>
      <c r="G7386" s="7" t="s">
        <v>1674</v>
      </c>
      <c r="H7386" s="65">
        <v>1.409288798</v>
      </c>
      <c r="I7386" t="s">
        <v>37</v>
      </c>
      <c r="K7386" s="46"/>
      <c r="L7386" s="46" t="s">
        <v>7681</v>
      </c>
      <c r="M7386" t="s">
        <v>39</v>
      </c>
      <c r="N7386" s="40"/>
      <c r="O7386" s="40"/>
      <c r="P7386" s="40"/>
      <c r="Q7386" s="40"/>
      <c r="R7386" s="39"/>
      <c r="S7386" s="39"/>
      <c r="T7386" s="39"/>
      <c r="U7386" s="40"/>
      <c r="V7386" s="39"/>
      <c r="W7386" s="69"/>
      <c r="Y7386" t="s">
        <v>40</v>
      </c>
      <c r="AA7386" s="54">
        <v>26286843</v>
      </c>
      <c r="AB7386" t="b">
        <v>0</v>
      </c>
    </row>
    <row r="7387" ht="14.25" customHeight="1">
      <c r="A7387" s="38">
        <v>1016</v>
      </c>
      <c r="B7387" s="44" t="s">
        <v>7677</v>
      </c>
      <c r="C7387" s="46" t="s">
        <v>7678</v>
      </c>
      <c r="D7387" s="46" t="s">
        <v>7679</v>
      </c>
      <c r="E7387" s="46" t="s">
        <v>7680</v>
      </c>
      <c r="F7387" s="41" t="s">
        <v>429</v>
      </c>
      <c r="G7387" s="41" t="s">
        <v>590</v>
      </c>
      <c r="H7387" s="65">
        <v>0.050003453</v>
      </c>
      <c r="I7387" t="s">
        <v>37</v>
      </c>
      <c r="K7387" s="46"/>
      <c r="L7387" s="46" t="s">
        <v>7681</v>
      </c>
      <c r="M7387" t="s">
        <v>39</v>
      </c>
      <c r="N7387" s="40"/>
      <c r="O7387" s="40"/>
      <c r="P7387" s="40"/>
      <c r="Q7387" s="40"/>
      <c r="R7387" s="39"/>
      <c r="S7387" s="39"/>
      <c r="T7387" s="39"/>
      <c r="U7387" s="40"/>
      <c r="V7387" s="39"/>
      <c r="W7387" s="69"/>
      <c r="Y7387" t="s">
        <v>40</v>
      </c>
      <c r="AA7387" s="54">
        <v>26286843</v>
      </c>
      <c r="AB7387" t="b">
        <v>0</v>
      </c>
    </row>
    <row r="7388" ht="14.25" customHeight="1">
      <c r="A7388" s="38">
        <v>1016</v>
      </c>
      <c r="B7388" s="44" t="s">
        <v>7677</v>
      </c>
      <c r="C7388" s="46" t="s">
        <v>7678</v>
      </c>
      <c r="D7388" s="46" t="s">
        <v>7679</v>
      </c>
      <c r="E7388" s="46" t="s">
        <v>7680</v>
      </c>
      <c r="F7388" s="41" t="s">
        <v>434</v>
      </c>
      <c r="G7388" s="41" t="s">
        <v>593</v>
      </c>
      <c r="H7388" s="65">
        <v>0.1</v>
      </c>
      <c r="I7388" t="s">
        <v>37</v>
      </c>
      <c r="K7388" s="46"/>
      <c r="L7388" s="46" t="s">
        <v>7681</v>
      </c>
      <c r="M7388" t="s">
        <v>39</v>
      </c>
      <c r="N7388" s="40"/>
      <c r="O7388" s="40"/>
      <c r="P7388" s="40"/>
      <c r="Q7388" s="40"/>
      <c r="R7388" s="39"/>
      <c r="S7388" s="39"/>
      <c r="T7388" s="39"/>
      <c r="U7388" s="40"/>
      <c r="V7388" s="39"/>
      <c r="W7388" s="69"/>
      <c r="Y7388" t="s">
        <v>40</v>
      </c>
      <c r="AA7388" s="54">
        <v>26286843</v>
      </c>
      <c r="AB7388" t="b">
        <v>0</v>
      </c>
    </row>
    <row r="7389" ht="14.25" customHeight="1">
      <c r="A7389" s="38">
        <v>1016</v>
      </c>
      <c r="B7389" s="44" t="s">
        <v>7677</v>
      </c>
      <c r="C7389" s="46" t="s">
        <v>7678</v>
      </c>
      <c r="D7389" s="46" t="s">
        <v>7679</v>
      </c>
      <c r="E7389" s="46" t="s">
        <v>7680</v>
      </c>
      <c r="F7389" s="41" t="s">
        <v>48</v>
      </c>
      <c r="G7389" s="41" t="s">
        <v>49</v>
      </c>
      <c r="H7389" s="65">
        <v>0.020989399</v>
      </c>
      <c r="I7389" t="s">
        <v>37</v>
      </c>
      <c r="K7389" s="46"/>
      <c r="L7389" s="46" t="s">
        <v>7681</v>
      </c>
      <c r="M7389" t="s">
        <v>39</v>
      </c>
      <c r="N7389" s="40"/>
      <c r="O7389" s="40"/>
      <c r="P7389" s="40"/>
      <c r="Q7389" s="40"/>
      <c r="R7389" s="39"/>
      <c r="S7389" s="39"/>
      <c r="T7389" s="39"/>
      <c r="U7389" s="40"/>
      <c r="V7389" s="39"/>
      <c r="W7389" s="69"/>
      <c r="Y7389" t="s">
        <v>40</v>
      </c>
      <c r="AA7389" s="54">
        <v>26286843</v>
      </c>
      <c r="AB7389" t="b">
        <v>0</v>
      </c>
    </row>
    <row r="7390" ht="14.25" customHeight="1">
      <c r="A7390" s="38">
        <v>1016</v>
      </c>
      <c r="B7390" s="44" t="s">
        <v>7677</v>
      </c>
      <c r="C7390" s="46" t="s">
        <v>7678</v>
      </c>
      <c r="D7390" s="46" t="s">
        <v>7682</v>
      </c>
      <c r="E7390" s="46" t="s">
        <v>7683</v>
      </c>
      <c r="F7390" s="41" t="s">
        <v>35</v>
      </c>
      <c r="G7390" s="41" t="s">
        <v>668</v>
      </c>
      <c r="H7390" s="65">
        <v>1.119437883</v>
      </c>
      <c r="I7390" t="s">
        <v>37</v>
      </c>
      <c r="K7390" s="46"/>
      <c r="L7390" s="46" t="s">
        <v>7681</v>
      </c>
      <c r="M7390" t="s">
        <v>39</v>
      </c>
      <c r="N7390" s="40"/>
      <c r="O7390" s="40"/>
      <c r="P7390" s="40"/>
      <c r="Q7390" s="40"/>
      <c r="R7390" s="39"/>
      <c r="S7390" s="39"/>
      <c r="T7390" s="39"/>
      <c r="U7390" s="40"/>
      <c r="V7390" s="39"/>
      <c r="W7390" s="69"/>
      <c r="Y7390" t="s">
        <v>40</v>
      </c>
      <c r="AA7390" s="54">
        <v>3841535</v>
      </c>
      <c r="AB7390" t="b">
        <v>0</v>
      </c>
    </row>
    <row r="7391" ht="14.25" customHeight="1">
      <c r="A7391" s="38">
        <v>1016</v>
      </c>
      <c r="B7391" s="44" t="s">
        <v>7677</v>
      </c>
      <c r="C7391" s="46" t="s">
        <v>7678</v>
      </c>
      <c r="D7391" s="46" t="s">
        <v>7682</v>
      </c>
      <c r="E7391" s="46" t="s">
        <v>7683</v>
      </c>
      <c r="F7391" s="41" t="s">
        <v>580</v>
      </c>
      <c r="G7391" s="41" t="s">
        <v>581</v>
      </c>
      <c r="H7391" s="65">
        <v>0.130016958</v>
      </c>
      <c r="I7391" t="s">
        <v>37</v>
      </c>
      <c r="K7391" s="46"/>
      <c r="L7391" s="46" t="s">
        <v>7681</v>
      </c>
      <c r="M7391" t="s">
        <v>39</v>
      </c>
      <c r="N7391" s="40"/>
      <c r="O7391" s="40"/>
      <c r="P7391" s="40"/>
      <c r="Q7391" s="40"/>
      <c r="R7391" s="39"/>
      <c r="S7391" s="39"/>
      <c r="T7391" s="39"/>
      <c r="U7391" s="40"/>
      <c r="V7391" s="39"/>
      <c r="W7391" s="69"/>
      <c r="Y7391" t="s">
        <v>40</v>
      </c>
      <c r="AA7391" s="54">
        <v>3841535</v>
      </c>
      <c r="AB7391" t="b">
        <v>0</v>
      </c>
    </row>
    <row r="7392" ht="14.25" customHeight="1">
      <c r="A7392" s="38">
        <v>1016</v>
      </c>
      <c r="B7392" s="44" t="s">
        <v>7677</v>
      </c>
      <c r="C7392" s="46" t="s">
        <v>7678</v>
      </c>
      <c r="D7392" s="46" t="s">
        <v>7682</v>
      </c>
      <c r="E7392" s="46" t="s">
        <v>7683</v>
      </c>
      <c r="F7392" s="41" t="s">
        <v>1603</v>
      </c>
      <c r="G7392" s="7" t="s">
        <v>1674</v>
      </c>
      <c r="H7392" s="65">
        <v>1.377209469</v>
      </c>
      <c r="I7392" t="s">
        <v>37</v>
      </c>
      <c r="K7392" s="46"/>
      <c r="L7392" s="46" t="s">
        <v>7681</v>
      </c>
      <c r="M7392" t="s">
        <v>39</v>
      </c>
      <c r="N7392" s="40"/>
      <c r="O7392" s="40"/>
      <c r="P7392" s="40"/>
      <c r="Q7392" s="40"/>
      <c r="R7392" s="39"/>
      <c r="S7392" s="39"/>
      <c r="T7392" s="39"/>
      <c r="U7392" s="40"/>
      <c r="V7392" s="39"/>
      <c r="W7392" s="69"/>
      <c r="Y7392" t="s">
        <v>40</v>
      </c>
      <c r="AA7392" s="54">
        <v>3841535</v>
      </c>
      <c r="AB7392" t="b">
        <v>0</v>
      </c>
    </row>
    <row r="7393" ht="14.25" customHeight="1">
      <c r="A7393" s="38">
        <v>1016</v>
      </c>
      <c r="B7393" s="44" t="s">
        <v>7677</v>
      </c>
      <c r="C7393" s="46" t="s">
        <v>7678</v>
      </c>
      <c r="D7393" s="46" t="s">
        <v>7682</v>
      </c>
      <c r="E7393" s="46" t="s">
        <v>7683</v>
      </c>
      <c r="F7393" s="41" t="s">
        <v>429</v>
      </c>
      <c r="G7393" s="41" t="s">
        <v>590</v>
      </c>
      <c r="H7393" s="65">
        <v>0.149968484</v>
      </c>
      <c r="I7393" t="s">
        <v>37</v>
      </c>
      <c r="K7393" s="46"/>
      <c r="L7393" s="46" t="s">
        <v>7681</v>
      </c>
      <c r="M7393" t="s">
        <v>39</v>
      </c>
      <c r="N7393" s="40"/>
      <c r="O7393" s="40"/>
      <c r="P7393" s="40"/>
      <c r="Q7393" s="40"/>
      <c r="R7393" s="39"/>
      <c r="S7393" s="39"/>
      <c r="T7393" s="39"/>
      <c r="U7393" s="40"/>
      <c r="V7393" s="39"/>
      <c r="W7393" s="69"/>
      <c r="Y7393" t="s">
        <v>40</v>
      </c>
      <c r="AA7393" s="54">
        <v>3841535</v>
      </c>
      <c r="AB7393" t="b">
        <v>0</v>
      </c>
    </row>
    <row r="7394" ht="14.25" customHeight="1">
      <c r="A7394" s="38">
        <v>1016</v>
      </c>
      <c r="B7394" s="44" t="s">
        <v>7677</v>
      </c>
      <c r="C7394" s="46" t="s">
        <v>7678</v>
      </c>
      <c r="D7394" s="46" t="s">
        <v>7682</v>
      </c>
      <c r="E7394" s="46" t="s">
        <v>7683</v>
      </c>
      <c r="F7394" s="41" t="s">
        <v>434</v>
      </c>
      <c r="G7394" s="41" t="s">
        <v>593</v>
      </c>
      <c r="H7394" s="65">
        <v>0.299916252</v>
      </c>
      <c r="I7394" t="s">
        <v>37</v>
      </c>
      <c r="K7394" s="46"/>
      <c r="L7394" s="46" t="s">
        <v>7681</v>
      </c>
      <c r="M7394" t="s">
        <v>39</v>
      </c>
      <c r="N7394" s="40"/>
      <c r="O7394" s="40"/>
      <c r="P7394" s="40"/>
      <c r="Q7394" s="40"/>
      <c r="R7394" s="39"/>
      <c r="S7394" s="39"/>
      <c r="T7394" s="39"/>
      <c r="U7394" s="40"/>
      <c r="V7394" s="39"/>
      <c r="W7394" s="69"/>
      <c r="Y7394" t="s">
        <v>40</v>
      </c>
      <c r="AA7394" s="54">
        <v>3841535</v>
      </c>
      <c r="AB7394" t="b">
        <v>0</v>
      </c>
    </row>
    <row r="7395" ht="14.25" customHeight="1">
      <c r="A7395" s="38">
        <v>1016</v>
      </c>
      <c r="B7395" s="44" t="s">
        <v>7677</v>
      </c>
      <c r="C7395" s="46" t="s">
        <v>7678</v>
      </c>
      <c r="D7395" s="46" t="s">
        <v>7682</v>
      </c>
      <c r="E7395" s="46" t="s">
        <v>7683</v>
      </c>
      <c r="F7395" s="41" t="s">
        <v>48</v>
      </c>
      <c r="G7395" s="41" t="s">
        <v>49</v>
      </c>
      <c r="H7395" s="65">
        <v>0.026977394</v>
      </c>
      <c r="I7395" t="s">
        <v>37</v>
      </c>
      <c r="K7395" s="46"/>
      <c r="L7395" s="46" t="s">
        <v>7681</v>
      </c>
      <c r="M7395" t="s">
        <v>39</v>
      </c>
      <c r="N7395" s="40"/>
      <c r="O7395" s="40"/>
      <c r="P7395" s="40"/>
      <c r="Q7395" s="40"/>
      <c r="R7395" s="39"/>
      <c r="S7395" s="39"/>
      <c r="T7395" s="39"/>
      <c r="U7395" s="40"/>
      <c r="V7395" s="39"/>
      <c r="W7395" s="69"/>
      <c r="Y7395" t="s">
        <v>40</v>
      </c>
      <c r="AA7395" s="54">
        <v>3841535</v>
      </c>
      <c r="AB7395" t="b">
        <v>0</v>
      </c>
    </row>
    <row r="7396" ht="14.25" customHeight="1">
      <c r="A7396" s="38">
        <v>1016</v>
      </c>
      <c r="B7396" s="44" t="s">
        <v>7677</v>
      </c>
      <c r="C7396" s="46" t="s">
        <v>7678</v>
      </c>
      <c r="D7396" s="46" t="s">
        <v>7684</v>
      </c>
      <c r="E7396" s="46" t="s">
        <v>7685</v>
      </c>
      <c r="F7396" s="41" t="s">
        <v>35</v>
      </c>
      <c r="G7396" s="41" t="s">
        <v>668</v>
      </c>
      <c r="H7396" s="65">
        <v>1.153453258</v>
      </c>
      <c r="I7396" t="s">
        <v>37</v>
      </c>
      <c r="K7396" s="46"/>
      <c r="L7396" s="46" t="s">
        <v>7681</v>
      </c>
      <c r="M7396" t="s">
        <v>39</v>
      </c>
      <c r="N7396" s="40"/>
      <c r="O7396" s="40"/>
      <c r="P7396" s="40"/>
      <c r="Q7396" s="40"/>
      <c r="R7396" s="39"/>
      <c r="S7396" s="39"/>
      <c r="T7396" s="39"/>
      <c r="U7396" s="40"/>
      <c r="V7396" s="39"/>
      <c r="W7396" s="69"/>
      <c r="Y7396" t="s">
        <v>40</v>
      </c>
      <c r="AA7396" s="54">
        <v>60858</v>
      </c>
      <c r="AB7396" t="b">
        <v>0</v>
      </c>
    </row>
    <row r="7397" ht="14.25" customHeight="1">
      <c r="A7397" s="38">
        <v>1016</v>
      </c>
      <c r="B7397" s="44" t="s">
        <v>7677</v>
      </c>
      <c r="C7397" s="46" t="s">
        <v>7678</v>
      </c>
      <c r="D7397" s="46" t="s">
        <v>7684</v>
      </c>
      <c r="E7397" s="46" t="s">
        <v>7685</v>
      </c>
      <c r="F7397" s="41" t="s">
        <v>580</v>
      </c>
      <c r="G7397" s="41" t="s">
        <v>581</v>
      </c>
      <c r="H7397" s="65">
        <v>0.110153931</v>
      </c>
      <c r="I7397" t="s">
        <v>37</v>
      </c>
      <c r="K7397" s="46"/>
      <c r="L7397" s="46" t="s">
        <v>7681</v>
      </c>
      <c r="M7397" t="s">
        <v>39</v>
      </c>
      <c r="N7397" s="40"/>
      <c r="O7397" s="40"/>
      <c r="P7397" s="40"/>
      <c r="Q7397" s="40"/>
      <c r="R7397" s="39"/>
      <c r="S7397" s="39"/>
      <c r="T7397" s="39"/>
      <c r="U7397" s="40"/>
      <c r="V7397" s="39"/>
      <c r="W7397" s="69"/>
      <c r="Y7397" t="s">
        <v>40</v>
      </c>
      <c r="AA7397" s="54">
        <v>60858</v>
      </c>
      <c r="AB7397" t="b">
        <v>0</v>
      </c>
    </row>
    <row r="7398" ht="14.25" customHeight="1">
      <c r="A7398" s="38">
        <v>1016</v>
      </c>
      <c r="B7398" s="44" t="s">
        <v>7677</v>
      </c>
      <c r="C7398" s="46" t="s">
        <v>7678</v>
      </c>
      <c r="D7398" s="46" t="s">
        <v>7684</v>
      </c>
      <c r="E7398" s="46" t="s">
        <v>7685</v>
      </c>
      <c r="F7398" s="41" t="s">
        <v>1603</v>
      </c>
      <c r="G7398" s="7" t="s">
        <v>1674</v>
      </c>
      <c r="H7398" s="65">
        <v>1.399587323</v>
      </c>
      <c r="I7398" t="s">
        <v>37</v>
      </c>
      <c r="K7398" s="46"/>
      <c r="L7398" s="46" t="s">
        <v>7681</v>
      </c>
      <c r="M7398" t="s">
        <v>39</v>
      </c>
      <c r="N7398" s="40"/>
      <c r="O7398" s="40"/>
      <c r="P7398" s="40"/>
      <c r="Q7398" s="40"/>
      <c r="R7398" s="39"/>
      <c r="S7398" s="39"/>
      <c r="T7398" s="39"/>
      <c r="U7398" s="40"/>
      <c r="V7398" s="39"/>
      <c r="W7398" s="69"/>
      <c r="Y7398" t="s">
        <v>40</v>
      </c>
      <c r="AA7398" s="54">
        <v>60858</v>
      </c>
      <c r="AB7398" t="b">
        <v>0</v>
      </c>
    </row>
    <row r="7399" ht="14.25" customHeight="1">
      <c r="A7399" s="38">
        <v>1016</v>
      </c>
      <c r="B7399" s="44" t="s">
        <v>7677</v>
      </c>
      <c r="C7399" s="46" t="s">
        <v>7678</v>
      </c>
      <c r="D7399" s="46" t="s">
        <v>7684</v>
      </c>
      <c r="E7399" s="46" t="s">
        <v>7685</v>
      </c>
      <c r="F7399" s="41" t="s">
        <v>429</v>
      </c>
      <c r="G7399" s="41" t="s">
        <v>590</v>
      </c>
      <c r="H7399" s="65">
        <v>0.1</v>
      </c>
      <c r="I7399" t="s">
        <v>37</v>
      </c>
      <c r="K7399" s="46"/>
      <c r="L7399" s="46" t="s">
        <v>7681</v>
      </c>
      <c r="M7399" t="s">
        <v>39</v>
      </c>
      <c r="N7399" s="40"/>
      <c r="O7399" s="40"/>
      <c r="P7399" s="40"/>
      <c r="Q7399" s="40"/>
      <c r="R7399" s="39"/>
      <c r="S7399" s="39"/>
      <c r="T7399" s="39"/>
      <c r="U7399" s="40"/>
      <c r="V7399" s="39"/>
      <c r="W7399" s="69"/>
      <c r="Y7399" t="s">
        <v>40</v>
      </c>
      <c r="AA7399" s="54">
        <v>60858</v>
      </c>
      <c r="AB7399" t="b">
        <v>0</v>
      </c>
    </row>
    <row r="7400" ht="14.25" customHeight="1">
      <c r="A7400" s="38">
        <v>1016</v>
      </c>
      <c r="B7400" s="44" t="s">
        <v>7677</v>
      </c>
      <c r="C7400" s="46" t="s">
        <v>7678</v>
      </c>
      <c r="D7400" s="46" t="s">
        <v>7684</v>
      </c>
      <c r="E7400" s="46" t="s">
        <v>7685</v>
      </c>
      <c r="F7400" s="41" t="s">
        <v>434</v>
      </c>
      <c r="G7400" s="41" t="s">
        <v>593</v>
      </c>
      <c r="H7400" s="65">
        <v>0.200447203</v>
      </c>
      <c r="I7400" t="s">
        <v>37</v>
      </c>
      <c r="K7400" s="46"/>
      <c r="L7400" s="46" t="s">
        <v>7681</v>
      </c>
      <c r="M7400" t="s">
        <v>39</v>
      </c>
      <c r="N7400" s="40"/>
      <c r="O7400" s="40"/>
      <c r="P7400" s="40"/>
      <c r="Q7400" s="40"/>
      <c r="R7400" s="39"/>
      <c r="S7400" s="39"/>
      <c r="T7400" s="39"/>
      <c r="U7400" s="40"/>
      <c r="V7400" s="39"/>
      <c r="W7400" s="69"/>
      <c r="Y7400" t="s">
        <v>40</v>
      </c>
      <c r="AA7400" s="54">
        <v>60858</v>
      </c>
      <c r="AB7400" t="b">
        <v>0</v>
      </c>
    </row>
    <row r="7401" ht="14.25" customHeight="1">
      <c r="A7401" s="38">
        <v>1016</v>
      </c>
      <c r="B7401" s="44" t="s">
        <v>7677</v>
      </c>
      <c r="C7401" s="46" t="s">
        <v>7678</v>
      </c>
      <c r="D7401" s="46" t="s">
        <v>7684</v>
      </c>
      <c r="E7401" s="46" t="s">
        <v>7685</v>
      </c>
      <c r="F7401" s="41" t="s">
        <v>48</v>
      </c>
      <c r="G7401" s="41" t="s">
        <v>49</v>
      </c>
      <c r="H7401" s="65">
        <v>0.024043628</v>
      </c>
      <c r="I7401" t="s">
        <v>37</v>
      </c>
      <c r="K7401" s="46"/>
      <c r="L7401" s="46" t="s">
        <v>7681</v>
      </c>
      <c r="M7401" t="s">
        <v>39</v>
      </c>
      <c r="N7401" s="40"/>
      <c r="O7401" s="40"/>
      <c r="P7401" s="40"/>
      <c r="Q7401" s="40"/>
      <c r="R7401" s="39"/>
      <c r="S7401" s="39"/>
      <c r="T7401" s="39"/>
      <c r="U7401" s="40"/>
      <c r="V7401" s="39"/>
      <c r="W7401" s="69"/>
      <c r="Y7401" t="s">
        <v>40</v>
      </c>
      <c r="AA7401" s="54">
        <v>60858</v>
      </c>
      <c r="AB7401" t="b">
        <v>0</v>
      </c>
    </row>
    <row r="7402" ht="14.25" customHeight="1">
      <c r="A7402" s="38">
        <v>1287</v>
      </c>
      <c r="B7402" s="46" t="s">
        <v>44</v>
      </c>
      <c r="C7402" s="46" t="s">
        <v>45</v>
      </c>
      <c r="D7402" s="46" t="s">
        <v>7684</v>
      </c>
      <c r="E7402" s="46" t="s">
        <v>7685</v>
      </c>
      <c r="F7402" t="s">
        <v>48</v>
      </c>
      <c r="G7402" s="46" t="s">
        <v>49</v>
      </c>
      <c r="H7402">
        <v>0.001874994508</v>
      </c>
      <c r="I7402" t="s">
        <v>37</v>
      </c>
      <c r="L7402" t="s">
        <v>50</v>
      </c>
      <c r="M7402" t="s">
        <v>39</v>
      </c>
      <c r="N7402" s="40"/>
      <c r="O7402" s="40"/>
      <c r="P7402" s="40"/>
      <c r="Q7402" s="40"/>
      <c r="R7402" s="39"/>
      <c r="S7402" s="39"/>
      <c r="T7402" s="39"/>
      <c r="U7402" s="40"/>
      <c r="V7402" s="39"/>
      <c r="W7402" s="69"/>
      <c r="Y7402" t="s">
        <v>40</v>
      </c>
      <c r="AA7402">
        <v>60858</v>
      </c>
      <c r="AB7402" s="46" t="b">
        <v>0</v>
      </c>
      <c r="AD7402" s="8"/>
    </row>
    <row r="7403" ht="14.25" customHeight="1">
      <c r="A7403" s="38">
        <v>1287</v>
      </c>
      <c r="B7403" s="46" t="s">
        <v>53</v>
      </c>
      <c r="C7403" s="46" t="s">
        <v>45</v>
      </c>
      <c r="D7403" s="46" t="s">
        <v>7686</v>
      </c>
      <c r="E7403" s="46" t="s">
        <v>7687</v>
      </c>
      <c r="F7403" t="s">
        <v>48</v>
      </c>
      <c r="G7403" s="46" t="s">
        <v>49</v>
      </c>
      <c r="H7403">
        <v>0.186208713666</v>
      </c>
      <c r="I7403" t="s">
        <v>37</v>
      </c>
      <c r="L7403" t="s">
        <v>50</v>
      </c>
      <c r="M7403" t="s">
        <v>39</v>
      </c>
      <c r="N7403" s="40"/>
      <c r="O7403" s="40"/>
      <c r="P7403" s="40"/>
      <c r="Q7403" s="40"/>
      <c r="R7403" s="39"/>
      <c r="S7403" s="39"/>
      <c r="T7403" s="39"/>
      <c r="U7403" s="40"/>
      <c r="V7403" s="39"/>
      <c r="W7403" s="69"/>
      <c r="Y7403" t="s">
        <v>40</v>
      </c>
      <c r="AA7403">
        <v>8109</v>
      </c>
      <c r="AB7403" s="46" t="b">
        <v>0</v>
      </c>
      <c r="AD7403" s="8"/>
    </row>
    <row r="7404" ht="14.25" customHeight="1">
      <c r="A7404" s="38">
        <v>1308</v>
      </c>
      <c r="B7404" s="46" t="s">
        <v>41</v>
      </c>
      <c r="C7404" s="46" t="s">
        <v>42</v>
      </c>
      <c r="D7404" s="46" t="s">
        <v>7688</v>
      </c>
      <c r="E7404" s="46" t="s">
        <v>7689</v>
      </c>
      <c r="F7404" t="s">
        <v>35</v>
      </c>
      <c r="G7404" s="12" t="s">
        <v>36</v>
      </c>
      <c r="H7404">
        <v>0.02089296130854</v>
      </c>
      <c r="I7404" t="s">
        <v>37</v>
      </c>
      <c r="K7404" s="47" t="s">
        <v>43</v>
      </c>
      <c r="L7404" s="47" t="str">
        <f>((I7404&amp;A7404)&amp;"-")&amp;B7404</f>
        <v>REF1308-Abraham M.H. and Acree Jr. W.E. The solubility of liquid and solid compounds in dry octan-1-ol. Chemosphere (2013)</v>
      </c>
      <c r="M7404" t="s">
        <v>39</v>
      </c>
      <c r="N7404" s="71"/>
      <c r="O7404" s="71"/>
      <c r="P7404" s="71"/>
      <c r="Q7404" s="71"/>
      <c r="R7404" s="29"/>
      <c r="S7404" s="29"/>
      <c r="T7404" s="29"/>
      <c r="U7404" s="71"/>
      <c r="V7404" s="29"/>
      <c r="W7404" s="60"/>
      <c r="Y7404" t="s">
        <v>40</v>
      </c>
      <c r="AA7404">
        <v>8101973</v>
      </c>
      <c r="AB7404" t="b">
        <f>if((W7404=""),false,true)</f>
        <v>0</v>
      </c>
      <c r="AD7404" s="37"/>
    </row>
    <row r="7405" ht="14.25" customHeight="1">
      <c r="A7405" s="38">
        <v>1287</v>
      </c>
      <c r="B7405" s="46" t="s">
        <v>44</v>
      </c>
      <c r="C7405" s="46" t="s">
        <v>45</v>
      </c>
      <c r="D7405" s="46" t="s">
        <v>7690</v>
      </c>
      <c r="E7405" s="46" t="s">
        <v>7691</v>
      </c>
      <c r="F7405" t="s">
        <v>48</v>
      </c>
      <c r="G7405" s="46" t="s">
        <v>49</v>
      </c>
      <c r="H7405">
        <v>0.001054386896</v>
      </c>
      <c r="I7405" t="s">
        <v>37</v>
      </c>
      <c r="L7405" t="s">
        <v>50</v>
      </c>
      <c r="M7405" t="s">
        <v>39</v>
      </c>
      <c r="N7405" s="40"/>
      <c r="O7405" s="40"/>
      <c r="P7405" s="40"/>
      <c r="Q7405" s="40"/>
      <c r="R7405" s="39"/>
      <c r="S7405" s="39"/>
      <c r="T7405" s="39"/>
      <c r="U7405" s="40"/>
      <c r="V7405" s="39"/>
      <c r="W7405" s="69"/>
      <c r="Y7405" t="s">
        <v>40</v>
      </c>
      <c r="AA7405">
        <v>75054</v>
      </c>
      <c r="AB7405" s="46" t="b">
        <v>0</v>
      </c>
      <c r="AD7405" s="8"/>
    </row>
    <row r="7406" ht="14.25" customHeight="1">
      <c r="A7406" s="38">
        <v>1287</v>
      </c>
      <c r="B7406" s="46" t="s">
        <v>44</v>
      </c>
      <c r="C7406" s="46" t="s">
        <v>45</v>
      </c>
      <c r="D7406" s="46" t="s">
        <v>7692</v>
      </c>
      <c r="E7406" s="46" t="s">
        <v>7693</v>
      </c>
      <c r="F7406" t="s">
        <v>48</v>
      </c>
      <c r="G7406" s="46" t="s">
        <v>49</v>
      </c>
      <c r="H7406">
        <v>0.000002355049</v>
      </c>
      <c r="I7406" t="s">
        <v>37</v>
      </c>
      <c r="L7406" t="s">
        <v>50</v>
      </c>
      <c r="M7406" t="s">
        <v>39</v>
      </c>
      <c r="N7406" s="40"/>
      <c r="O7406" s="40"/>
      <c r="P7406" s="40"/>
      <c r="Q7406" s="40"/>
      <c r="R7406" s="39"/>
      <c r="S7406" s="39"/>
      <c r="T7406" s="39"/>
      <c r="U7406" s="40"/>
      <c r="V7406" s="39"/>
      <c r="W7406" s="69"/>
      <c r="Y7406" t="s">
        <v>40</v>
      </c>
      <c r="AA7406">
        <v>82870</v>
      </c>
      <c r="AB7406" s="46" t="b">
        <v>0</v>
      </c>
      <c r="AD7406" s="8"/>
    </row>
    <row r="7407" ht="14.25" customHeight="1">
      <c r="A7407" s="38">
        <v>216</v>
      </c>
      <c r="B7407" s="46" t="s">
        <v>7694</v>
      </c>
      <c r="C7407" s="46" t="s">
        <v>7448</v>
      </c>
      <c r="D7407" s="46" t="s">
        <v>7695</v>
      </c>
      <c r="E7407" s="46" t="s">
        <v>7696</v>
      </c>
      <c r="F7407" s="46" t="s">
        <v>689</v>
      </c>
      <c r="G7407" s="46" t="s">
        <v>5582</v>
      </c>
      <c r="H7407" s="23">
        <v>0.072</v>
      </c>
      <c r="I7407" t="s">
        <v>431</v>
      </c>
      <c r="K7407" t="s">
        <v>2034</v>
      </c>
      <c r="L7407" s="46" t="s">
        <v>7697</v>
      </c>
      <c r="M7407" t="s">
        <v>4956</v>
      </c>
      <c r="Y7407" t="s">
        <v>40</v>
      </c>
      <c r="AA7407">
        <v>21361761</v>
      </c>
      <c r="AB7407" s="46" t="b">
        <v>0</v>
      </c>
    </row>
    <row r="7408" ht="14.25" customHeight="1">
      <c r="A7408" s="38">
        <v>216</v>
      </c>
      <c r="B7408" s="46" t="s">
        <v>7698</v>
      </c>
      <c r="C7408" s="46" t="s">
        <v>7448</v>
      </c>
      <c r="D7408" s="46" t="s">
        <v>7695</v>
      </c>
      <c r="E7408" s="46" t="s">
        <v>7696</v>
      </c>
      <c r="F7408" s="46" t="s">
        <v>429</v>
      </c>
      <c r="G7408" s="46" t="s">
        <v>7451</v>
      </c>
      <c r="H7408" s="23">
        <v>0.107</v>
      </c>
      <c r="I7408" t="s">
        <v>431</v>
      </c>
      <c r="K7408" t="s">
        <v>2034</v>
      </c>
      <c r="L7408" s="46" t="s">
        <v>7699</v>
      </c>
      <c r="M7408" t="s">
        <v>4956</v>
      </c>
      <c r="Y7408" t="s">
        <v>40</v>
      </c>
      <c r="AA7408">
        <v>21361761</v>
      </c>
      <c r="AB7408" s="46" t="b">
        <v>0</v>
      </c>
    </row>
    <row r="7409" ht="14.25" customHeight="1">
      <c r="A7409" s="38">
        <v>216</v>
      </c>
      <c r="B7409" s="46" t="s">
        <v>7700</v>
      </c>
      <c r="C7409" s="46" t="s">
        <v>7448</v>
      </c>
      <c r="D7409" s="46" t="s">
        <v>7695</v>
      </c>
      <c r="E7409" s="46" t="s">
        <v>7696</v>
      </c>
      <c r="F7409" s="46" t="s">
        <v>434</v>
      </c>
      <c r="G7409" s="46" t="s">
        <v>593</v>
      </c>
      <c r="H7409" s="23">
        <v>0.13</v>
      </c>
      <c r="I7409" t="s">
        <v>431</v>
      </c>
      <c r="K7409" t="s">
        <v>2034</v>
      </c>
      <c r="L7409" s="46" t="s">
        <v>7701</v>
      </c>
      <c r="M7409" t="s">
        <v>4956</v>
      </c>
      <c r="Y7409" t="s">
        <v>40</v>
      </c>
      <c r="AA7409">
        <v>21361761</v>
      </c>
      <c r="AB7409" s="46" t="b">
        <v>0</v>
      </c>
    </row>
    <row r="7410" ht="14.25" customHeight="1">
      <c r="A7410" s="38">
        <v>216</v>
      </c>
      <c r="B7410" s="46" t="s">
        <v>7702</v>
      </c>
      <c r="C7410" s="46" t="s">
        <v>7448</v>
      </c>
      <c r="D7410" s="46" t="s">
        <v>7695</v>
      </c>
      <c r="E7410" s="46" t="s">
        <v>7696</v>
      </c>
      <c r="F7410" s="46" t="s">
        <v>238</v>
      </c>
      <c r="G7410" s="46" t="s">
        <v>7456</v>
      </c>
      <c r="H7410" s="23">
        <v>1.304</v>
      </c>
      <c r="I7410" t="s">
        <v>431</v>
      </c>
      <c r="K7410" t="s">
        <v>2034</v>
      </c>
      <c r="L7410" s="46" t="s">
        <v>7703</v>
      </c>
      <c r="M7410" t="s">
        <v>4956</v>
      </c>
      <c r="Y7410" t="s">
        <v>40</v>
      </c>
      <c r="AA7410">
        <v>21361761</v>
      </c>
      <c r="AB7410" s="46" t="b">
        <v>0</v>
      </c>
    </row>
    <row r="7411" ht="14.25" customHeight="1">
      <c r="A7411" s="38">
        <v>216</v>
      </c>
      <c r="B7411" s="46" t="s">
        <v>7704</v>
      </c>
      <c r="C7411" s="46" t="s">
        <v>7448</v>
      </c>
      <c r="D7411" s="47" t="s">
        <v>7695</v>
      </c>
      <c r="E7411" s="46" t="s">
        <v>7696</v>
      </c>
      <c r="F7411" s="46" t="s">
        <v>731</v>
      </c>
      <c r="G7411" s="46" t="s">
        <v>5586</v>
      </c>
      <c r="H7411" s="23">
        <v>0.047</v>
      </c>
      <c r="I7411" t="s">
        <v>431</v>
      </c>
      <c r="K7411" t="s">
        <v>2034</v>
      </c>
      <c r="L7411" s="46" t="s">
        <v>7705</v>
      </c>
      <c r="M7411" t="s">
        <v>4956</v>
      </c>
      <c r="Y7411" t="s">
        <v>40</v>
      </c>
      <c r="AA7411">
        <v>21361761</v>
      </c>
      <c r="AB7411" s="46" t="b">
        <v>0</v>
      </c>
    </row>
    <row r="7412" ht="14.25" customHeight="1">
      <c r="A7412" s="38">
        <v>217</v>
      </c>
      <c r="B7412" s="44" t="s">
        <v>425</v>
      </c>
      <c r="C7412" s="46" t="s">
        <v>4970</v>
      </c>
      <c r="D7412" s="46" t="s">
        <v>7695</v>
      </c>
      <c r="E7412" s="7" t="s">
        <v>7696</v>
      </c>
      <c r="F7412" s="41" t="s">
        <v>3499</v>
      </c>
      <c r="G7412" s="41" t="s">
        <v>3500</v>
      </c>
      <c r="H7412" s="65">
        <v>0.072</v>
      </c>
      <c r="I7412" t="s">
        <v>431</v>
      </c>
      <c r="K7412" s="46"/>
      <c r="L7412" s="46" t="s">
        <v>7706</v>
      </c>
      <c r="M7412" t="s">
        <v>4956</v>
      </c>
      <c r="N7412" s="40"/>
      <c r="O7412" s="40"/>
      <c r="P7412" s="40"/>
      <c r="Q7412" s="40"/>
      <c r="R7412" s="39"/>
      <c r="S7412" s="39"/>
      <c r="T7412" s="39"/>
      <c r="U7412" s="40"/>
      <c r="V7412" s="39"/>
      <c r="W7412" s="69"/>
      <c r="Y7412" t="s">
        <v>40</v>
      </c>
      <c r="AA7412">
        <v>21361761</v>
      </c>
      <c r="AB7412" s="46" t="b">
        <v>0</v>
      </c>
      <c r="AD7412" s="8"/>
    </row>
    <row r="7413" ht="14.25" customHeight="1">
      <c r="A7413" s="38">
        <v>1287</v>
      </c>
      <c r="B7413" s="46" t="s">
        <v>44</v>
      </c>
      <c r="C7413" s="46" t="s">
        <v>45</v>
      </c>
      <c r="D7413" s="46" t="s">
        <v>7707</v>
      </c>
      <c r="E7413" s="46" t="s">
        <v>7708</v>
      </c>
      <c r="F7413" t="s">
        <v>48</v>
      </c>
      <c r="G7413" s="46" t="s">
        <v>49</v>
      </c>
      <c r="H7413">
        <v>0.109144033645</v>
      </c>
      <c r="I7413" t="s">
        <v>37</v>
      </c>
      <c r="L7413" t="s">
        <v>50</v>
      </c>
      <c r="M7413" t="s">
        <v>39</v>
      </c>
      <c r="N7413" s="40"/>
      <c r="O7413" s="40"/>
      <c r="P7413" s="40"/>
      <c r="Q7413" s="40"/>
      <c r="R7413" s="39"/>
      <c r="S7413" s="39"/>
      <c r="T7413" s="39"/>
      <c r="U7413" s="40"/>
      <c r="V7413" s="39"/>
      <c r="W7413" s="69"/>
      <c r="Y7413" t="s">
        <v>40</v>
      </c>
      <c r="AA7413">
        <v>104461</v>
      </c>
      <c r="AB7413" s="46" t="b">
        <v>0</v>
      </c>
      <c r="AD7413" s="8"/>
    </row>
    <row r="7414" ht="14.25" customHeight="1">
      <c r="A7414" s="38">
        <v>1287</v>
      </c>
      <c r="B7414" s="46" t="s">
        <v>44</v>
      </c>
      <c r="C7414" s="46" t="s">
        <v>45</v>
      </c>
      <c r="D7414" s="46" t="s">
        <v>7709</v>
      </c>
      <c r="E7414" s="46" t="s">
        <v>7710</v>
      </c>
      <c r="F7414" t="s">
        <v>48</v>
      </c>
      <c r="G7414" s="46" t="s">
        <v>49</v>
      </c>
      <c r="H7414">
        <v>0.0719448978</v>
      </c>
      <c r="I7414" t="s">
        <v>37</v>
      </c>
      <c r="L7414" s="46" t="str">
        <f>((I7414&amp;A7414)&amp;"-")&amp;B7414</f>
        <v>REF1287-Wang 99 - S3</v>
      </c>
      <c r="M7414" t="s">
        <v>39</v>
      </c>
      <c r="N7414" s="40"/>
      <c r="O7414" s="40"/>
      <c r="P7414" s="40"/>
      <c r="Q7414" s="40"/>
      <c r="R7414" s="39"/>
      <c r="S7414" s="39"/>
      <c r="T7414" s="39"/>
      <c r="U7414" s="40"/>
      <c r="V7414" s="39"/>
      <c r="W7414" s="69"/>
      <c r="Y7414" t="s">
        <v>40</v>
      </c>
      <c r="AA7414">
        <v>28295055</v>
      </c>
      <c r="AB7414" s="46" t="b">
        <v>0</v>
      </c>
      <c r="AD7414" s="8"/>
    </row>
    <row r="7415" ht="14.25" customHeight="1">
      <c r="A7415" s="38">
        <v>1287</v>
      </c>
      <c r="B7415" s="46" t="s">
        <v>44</v>
      </c>
      <c r="C7415" s="46" t="s">
        <v>45</v>
      </c>
      <c r="D7415" s="46" t="s">
        <v>7711</v>
      </c>
      <c r="E7415" s="46" t="s">
        <v>7712</v>
      </c>
      <c r="F7415" t="s">
        <v>48</v>
      </c>
      <c r="G7415" s="46" t="s">
        <v>49</v>
      </c>
      <c r="H7415">
        <v>0.020941124559</v>
      </c>
      <c r="I7415" t="s">
        <v>37</v>
      </c>
      <c r="L7415" s="46" t="str">
        <f>((I7415&amp;A7415)&amp;"-")&amp;B7415</f>
        <v>REF1287-Wang 99 - S3</v>
      </c>
      <c r="M7415" t="s">
        <v>39</v>
      </c>
      <c r="N7415" s="40"/>
      <c r="O7415" s="40"/>
      <c r="P7415" s="40"/>
      <c r="Q7415" s="40"/>
      <c r="R7415" s="39"/>
      <c r="S7415" s="39"/>
      <c r="T7415" s="39"/>
      <c r="U7415" s="40"/>
      <c r="V7415" s="39"/>
      <c r="W7415" s="69"/>
      <c r="Y7415" t="s">
        <v>40</v>
      </c>
      <c r="AA7415">
        <v>28295079</v>
      </c>
      <c r="AB7415" s="46" t="b">
        <v>0</v>
      </c>
      <c r="AD7415" s="8"/>
    </row>
    <row r="7416" ht="14.25" customHeight="1">
      <c r="A7416" s="38">
        <v>1287</v>
      </c>
      <c r="B7416" s="46" t="s">
        <v>44</v>
      </c>
      <c r="C7416" s="46" t="s">
        <v>45</v>
      </c>
      <c r="D7416" s="46" t="s">
        <v>7713</v>
      </c>
      <c r="E7416" s="46" t="s">
        <v>7714</v>
      </c>
      <c r="F7416" t="s">
        <v>48</v>
      </c>
      <c r="G7416" s="46" t="s">
        <v>49</v>
      </c>
      <c r="H7416">
        <v>0.000527229861</v>
      </c>
      <c r="I7416" t="s">
        <v>37</v>
      </c>
      <c r="L7416" t="s">
        <v>50</v>
      </c>
      <c r="M7416" t="s">
        <v>39</v>
      </c>
      <c r="N7416" s="40"/>
      <c r="O7416" s="40"/>
      <c r="P7416" s="40"/>
      <c r="Q7416" s="40"/>
      <c r="R7416" s="39"/>
      <c r="S7416" s="39"/>
      <c r="T7416" s="39"/>
      <c r="U7416" s="40"/>
      <c r="V7416" s="39"/>
      <c r="W7416" s="69"/>
      <c r="Y7416" t="s">
        <v>40</v>
      </c>
      <c r="AA7416">
        <v>9453473</v>
      </c>
      <c r="AB7416" s="46" t="b">
        <v>0</v>
      </c>
      <c r="AD7416" s="8"/>
    </row>
    <row r="7417" ht="14.25" customHeight="1">
      <c r="A7417" s="38">
        <v>1287</v>
      </c>
      <c r="B7417" s="46" t="s">
        <v>44</v>
      </c>
      <c r="C7417" s="46" t="s">
        <v>45</v>
      </c>
      <c r="D7417" s="46" t="s">
        <v>7715</v>
      </c>
      <c r="E7417" s="46" t="s">
        <v>7716</v>
      </c>
      <c r="F7417" t="s">
        <v>48</v>
      </c>
      <c r="G7417" s="46" t="s">
        <v>49</v>
      </c>
      <c r="H7417">
        <v>0.00030974193</v>
      </c>
      <c r="I7417" t="s">
        <v>37</v>
      </c>
      <c r="L7417" t="s">
        <v>50</v>
      </c>
      <c r="M7417" t="s">
        <v>39</v>
      </c>
      <c r="N7417" s="40"/>
      <c r="O7417" s="40"/>
      <c r="P7417" s="40"/>
      <c r="Q7417" s="40"/>
      <c r="R7417" s="39"/>
      <c r="S7417" s="39"/>
      <c r="T7417" s="39"/>
      <c r="U7417" s="40"/>
      <c r="V7417" s="39"/>
      <c r="W7417" s="69"/>
      <c r="Y7417" t="s">
        <v>40</v>
      </c>
      <c r="AA7417">
        <v>61371</v>
      </c>
      <c r="AB7417" s="46" t="b">
        <v>0</v>
      </c>
      <c r="AD7417" s="8"/>
    </row>
    <row r="7418" ht="14.25" customHeight="1">
      <c r="A7418" s="38">
        <v>1287</v>
      </c>
      <c r="B7418" s="46" t="s">
        <v>44</v>
      </c>
      <c r="C7418" s="46" t="s">
        <v>45</v>
      </c>
      <c r="D7418" s="46" t="s">
        <v>7717</v>
      </c>
      <c r="E7418" s="46" t="s">
        <v>7718</v>
      </c>
      <c r="F7418" t="s">
        <v>48</v>
      </c>
      <c r="G7418" s="46" t="s">
        <v>49</v>
      </c>
      <c r="H7418">
        <v>0.007161434102</v>
      </c>
      <c r="I7418" t="s">
        <v>37</v>
      </c>
      <c r="L7418" t="s">
        <v>50</v>
      </c>
      <c r="M7418" t="s">
        <v>39</v>
      </c>
      <c r="N7418" s="40"/>
      <c r="O7418" s="40"/>
      <c r="P7418" s="40"/>
      <c r="Q7418" s="40"/>
      <c r="R7418" s="39"/>
      <c r="S7418" s="39"/>
      <c r="T7418" s="39"/>
      <c r="U7418" s="40"/>
      <c r="V7418" s="39"/>
      <c r="W7418" s="69"/>
      <c r="Y7418" t="s">
        <v>40</v>
      </c>
      <c r="AA7418">
        <v>3174</v>
      </c>
      <c r="AB7418" s="46" t="b">
        <v>0</v>
      </c>
      <c r="AD7418" s="8"/>
    </row>
    <row r="7419" ht="14.25" customHeight="1">
      <c r="A7419" s="38">
        <v>1287</v>
      </c>
      <c r="B7419" s="46" t="s">
        <v>44</v>
      </c>
      <c r="C7419" s="46" t="s">
        <v>45</v>
      </c>
      <c r="D7419" s="46" t="s">
        <v>7719</v>
      </c>
      <c r="E7419" s="46" t="s">
        <v>7720</v>
      </c>
      <c r="F7419" t="s">
        <v>48</v>
      </c>
      <c r="G7419" s="46" t="s">
        <v>49</v>
      </c>
      <c r="H7419">
        <v>0.000805378441</v>
      </c>
      <c r="I7419" t="s">
        <v>37</v>
      </c>
      <c r="L7419" t="s">
        <v>50</v>
      </c>
      <c r="M7419" t="s">
        <v>39</v>
      </c>
      <c r="N7419" s="40"/>
      <c r="O7419" s="40"/>
      <c r="P7419" s="40"/>
      <c r="Q7419" s="40"/>
      <c r="R7419" s="39"/>
      <c r="S7419" s="39"/>
      <c r="T7419" s="39"/>
      <c r="U7419" s="40"/>
      <c r="V7419" s="39"/>
      <c r="W7419" s="69"/>
      <c r="Y7419" t="s">
        <v>40</v>
      </c>
      <c r="AA7419">
        <v>4922069</v>
      </c>
      <c r="AB7419" s="46" t="b">
        <v>0</v>
      </c>
      <c r="AD7419" s="8"/>
    </row>
    <row r="7420" ht="14.25" customHeight="1">
      <c r="A7420" s="38">
        <v>1287</v>
      </c>
      <c r="B7420" s="46" t="s">
        <v>53</v>
      </c>
      <c r="C7420" s="46" t="s">
        <v>45</v>
      </c>
      <c r="D7420" s="46" t="s">
        <v>7721</v>
      </c>
      <c r="E7420" s="46" t="s">
        <v>7722</v>
      </c>
      <c r="F7420" t="s">
        <v>48</v>
      </c>
      <c r="G7420" s="46" t="s">
        <v>49</v>
      </c>
      <c r="H7420">
        <v>0.000933254301</v>
      </c>
      <c r="I7420" t="s">
        <v>37</v>
      </c>
      <c r="L7420" t="s">
        <v>50</v>
      </c>
      <c r="M7420" t="s">
        <v>39</v>
      </c>
      <c r="N7420" s="40"/>
      <c r="O7420" s="40"/>
      <c r="P7420" s="40"/>
      <c r="Q7420" s="40"/>
      <c r="R7420" s="39"/>
      <c r="S7420" s="39"/>
      <c r="T7420" s="39"/>
      <c r="U7420" s="40"/>
      <c r="V7420" s="39"/>
      <c r="W7420" s="69"/>
      <c r="Y7420" t="s">
        <v>294</v>
      </c>
      <c r="AA7420">
        <v>6794</v>
      </c>
      <c r="AB7420" s="46" t="b">
        <v>0</v>
      </c>
      <c r="AD7420" s="8"/>
    </row>
    <row r="7421" ht="14.25" customHeight="1">
      <c r="A7421" s="38">
        <v>1287</v>
      </c>
      <c r="B7421" s="46" t="s">
        <v>44</v>
      </c>
      <c r="C7421" s="46" t="s">
        <v>45</v>
      </c>
      <c r="D7421" s="46" t="s">
        <v>7723</v>
      </c>
      <c r="E7421" s="46" t="s">
        <v>7724</v>
      </c>
      <c r="F7421" t="s">
        <v>48</v>
      </c>
      <c r="G7421" s="46" t="s">
        <v>49</v>
      </c>
      <c r="H7421">
        <v>0.001513561248</v>
      </c>
      <c r="I7421" t="s">
        <v>37</v>
      </c>
      <c r="L7421" t="s">
        <v>50</v>
      </c>
      <c r="M7421" t="s">
        <v>39</v>
      </c>
      <c r="N7421" s="40"/>
      <c r="O7421" s="40"/>
      <c r="P7421" s="40"/>
      <c r="Q7421" s="40"/>
      <c r="R7421" s="39"/>
      <c r="S7421" s="39"/>
      <c r="T7421" s="39"/>
      <c r="U7421" s="40"/>
      <c r="V7421" s="39"/>
      <c r="W7421" s="69"/>
      <c r="Y7421" t="s">
        <v>40</v>
      </c>
      <c r="AA7421">
        <v>3050</v>
      </c>
      <c r="AB7421" s="46" t="b">
        <v>0</v>
      </c>
      <c r="AD7421" s="8"/>
    </row>
    <row r="7422" ht="14.25" customHeight="1">
      <c r="A7422" s="38">
        <v>1287</v>
      </c>
      <c r="B7422" s="46" t="s">
        <v>44</v>
      </c>
      <c r="C7422" s="46" t="s">
        <v>45</v>
      </c>
      <c r="D7422" s="46" t="s">
        <v>7725</v>
      </c>
      <c r="E7422" s="46" t="s">
        <v>7726</v>
      </c>
      <c r="F7422" t="s">
        <v>48</v>
      </c>
      <c r="G7422" s="46" t="s">
        <v>49</v>
      </c>
      <c r="H7422">
        <v>0.136458313659</v>
      </c>
      <c r="I7422" t="s">
        <v>37</v>
      </c>
      <c r="L7422" s="46" t="str">
        <f>((I7422&amp;A7422)&amp;"-")&amp;B7422</f>
        <v>REF1287-Wang 99 - S3</v>
      </c>
      <c r="M7422" t="s">
        <v>39</v>
      </c>
      <c r="N7422" s="40"/>
      <c r="O7422" s="40"/>
      <c r="P7422" s="40"/>
      <c r="Q7422" s="40"/>
      <c r="R7422" s="39"/>
      <c r="S7422" s="39"/>
      <c r="T7422" s="39"/>
      <c r="U7422" s="40"/>
      <c r="V7422" s="39"/>
      <c r="W7422" s="69"/>
      <c r="Y7422" t="s">
        <v>40</v>
      </c>
      <c r="AA7422">
        <v>28295049</v>
      </c>
      <c r="AB7422" s="46" t="b">
        <v>0</v>
      </c>
      <c r="AD7422" s="8"/>
    </row>
    <row r="7423" ht="14.25" customHeight="1">
      <c r="A7423" s="38">
        <v>1287</v>
      </c>
      <c r="B7423" s="46" t="s">
        <v>44</v>
      </c>
      <c r="C7423" s="46" t="s">
        <v>45</v>
      </c>
      <c r="D7423" s="46" t="s">
        <v>7727</v>
      </c>
      <c r="E7423" s="46" t="s">
        <v>7728</v>
      </c>
      <c r="F7423" t="s">
        <v>48</v>
      </c>
      <c r="G7423" s="46" t="s">
        <v>49</v>
      </c>
      <c r="H7423">
        <v>0.050466129756</v>
      </c>
      <c r="I7423" t="s">
        <v>37</v>
      </c>
      <c r="L7423" t="s">
        <v>50</v>
      </c>
      <c r="M7423" t="s">
        <v>39</v>
      </c>
      <c r="N7423" s="40"/>
      <c r="O7423" s="40"/>
      <c r="P7423" s="40"/>
      <c r="Q7423" s="40"/>
      <c r="R7423" s="39"/>
      <c r="S7423" s="39"/>
      <c r="T7423" s="39"/>
      <c r="U7423" s="40"/>
      <c r="V7423" s="39"/>
      <c r="W7423" s="69"/>
      <c r="Y7423" t="s">
        <v>40</v>
      </c>
      <c r="AA7423">
        <v>5530</v>
      </c>
      <c r="AB7423" s="46" t="b">
        <v>0</v>
      </c>
      <c r="AD7423" s="8"/>
    </row>
    <row r="7424" ht="14.25" customHeight="1">
      <c r="A7424" s="38">
        <v>1287</v>
      </c>
      <c r="B7424" s="46" t="s">
        <v>44</v>
      </c>
      <c r="C7424" s="46" t="s">
        <v>45</v>
      </c>
      <c r="D7424" s="46" t="s">
        <v>7729</v>
      </c>
      <c r="E7424" s="46" t="s">
        <v>7730</v>
      </c>
      <c r="F7424" t="s">
        <v>48</v>
      </c>
      <c r="G7424" s="46" t="s">
        <v>49</v>
      </c>
      <c r="H7424">
        <v>0.024043628</v>
      </c>
      <c r="I7424" t="s">
        <v>37</v>
      </c>
      <c r="L7424" t="s">
        <v>50</v>
      </c>
      <c r="M7424" t="s">
        <v>39</v>
      </c>
      <c r="N7424" s="40"/>
      <c r="O7424" s="40"/>
      <c r="P7424" s="40"/>
      <c r="Q7424" s="40"/>
      <c r="R7424" s="39"/>
      <c r="S7424" s="39"/>
      <c r="T7424" s="39"/>
      <c r="U7424" s="40"/>
      <c r="V7424" s="39"/>
      <c r="W7424" s="69"/>
      <c r="Y7424" t="s">
        <v>40</v>
      </c>
      <c r="AA7424">
        <v>2222</v>
      </c>
      <c r="AB7424" s="46" t="b">
        <v>0</v>
      </c>
      <c r="AD7424" s="8"/>
    </row>
    <row r="7425" ht="14.25" customHeight="1">
      <c r="A7425" s="38">
        <v>1287</v>
      </c>
      <c r="B7425" s="46" t="s">
        <v>53</v>
      </c>
      <c r="C7425" s="46" t="s">
        <v>45</v>
      </c>
      <c r="D7425" s="46" t="s">
        <v>7731</v>
      </c>
      <c r="E7425" s="46" t="s">
        <v>7732</v>
      </c>
      <c r="F7425" t="s">
        <v>48</v>
      </c>
      <c r="G7425" s="46" t="s">
        <v>49</v>
      </c>
      <c r="H7425">
        <v>0.000005011872</v>
      </c>
      <c r="I7425" t="s">
        <v>37</v>
      </c>
      <c r="L7425" t="s">
        <v>50</v>
      </c>
      <c r="M7425" t="s">
        <v>39</v>
      </c>
      <c r="N7425" s="40"/>
      <c r="O7425" s="40"/>
      <c r="P7425" s="40"/>
      <c r="Q7425" s="40"/>
      <c r="R7425" s="39"/>
      <c r="S7425" s="39"/>
      <c r="T7425" s="39"/>
      <c r="U7425" s="40"/>
      <c r="V7425" s="39"/>
      <c r="W7425" s="69"/>
      <c r="Y7425" t="s">
        <v>40</v>
      </c>
      <c r="AA7425">
        <v>5367</v>
      </c>
      <c r="AB7425" s="46" t="b">
        <v>0</v>
      </c>
      <c r="AD7425" s="8"/>
    </row>
    <row r="7426" ht="14.25" customHeight="1">
      <c r="A7426" s="38">
        <v>1287</v>
      </c>
      <c r="B7426" s="46" t="s">
        <v>44</v>
      </c>
      <c r="C7426" s="46" t="s">
        <v>45</v>
      </c>
      <c r="D7426" s="46" t="s">
        <v>7733</v>
      </c>
      <c r="E7426" s="46" t="s">
        <v>7734</v>
      </c>
      <c r="F7426" t="s">
        <v>48</v>
      </c>
      <c r="G7426" s="46" t="s">
        <v>49</v>
      </c>
      <c r="H7426">
        <v>0.054075432295</v>
      </c>
      <c r="I7426" t="s">
        <v>37</v>
      </c>
      <c r="L7426" t="s">
        <v>50</v>
      </c>
      <c r="M7426" t="s">
        <v>39</v>
      </c>
      <c r="N7426" s="40"/>
      <c r="O7426" s="40"/>
      <c r="P7426" s="40"/>
      <c r="Q7426" s="40"/>
      <c r="R7426" s="39"/>
      <c r="S7426" s="39"/>
      <c r="T7426" s="39"/>
      <c r="U7426" s="40"/>
      <c r="V7426" s="39"/>
      <c r="W7426" s="69"/>
      <c r="Y7426" t="s">
        <v>40</v>
      </c>
      <c r="AA7426">
        <v>122569</v>
      </c>
      <c r="AB7426" s="46" t="b">
        <v>0</v>
      </c>
      <c r="AD7426" s="8"/>
    </row>
    <row r="7427" ht="14.25" customHeight="1">
      <c r="A7427" s="38">
        <v>1287</v>
      </c>
      <c r="B7427" s="46" t="s">
        <v>44</v>
      </c>
      <c r="C7427" s="46" t="s">
        <v>45</v>
      </c>
      <c r="D7427" s="46" t="s">
        <v>7735</v>
      </c>
      <c r="E7427" s="46" t="s">
        <v>7736</v>
      </c>
      <c r="F7427" t="s">
        <v>48</v>
      </c>
      <c r="G7427" s="46" t="s">
        <v>49</v>
      </c>
      <c r="H7427">
        <v>0.000005597576</v>
      </c>
      <c r="I7427" t="s">
        <v>37</v>
      </c>
      <c r="L7427" t="s">
        <v>50</v>
      </c>
      <c r="M7427" t="s">
        <v>39</v>
      </c>
      <c r="N7427" s="40"/>
      <c r="O7427" s="40"/>
      <c r="P7427" s="40"/>
      <c r="Q7427" s="40"/>
      <c r="R7427" s="39"/>
      <c r="S7427" s="39"/>
      <c r="T7427" s="39"/>
      <c r="U7427" s="40"/>
      <c r="V7427" s="39"/>
      <c r="W7427" s="69"/>
      <c r="Y7427" t="s">
        <v>40</v>
      </c>
      <c r="AA7427">
        <v>5829</v>
      </c>
      <c r="AB7427" s="46" t="b">
        <v>0</v>
      </c>
      <c r="AD7427" s="8"/>
    </row>
    <row r="7428" ht="14.25" customHeight="1">
      <c r="A7428" s="38">
        <v>1287</v>
      </c>
      <c r="B7428" s="46" t="s">
        <v>53</v>
      </c>
      <c r="C7428" s="46" t="s">
        <v>45</v>
      </c>
      <c r="D7428" s="46" t="s">
        <v>7737</v>
      </c>
      <c r="E7428" s="46" t="s">
        <v>7738</v>
      </c>
      <c r="F7428" t="s">
        <v>48</v>
      </c>
      <c r="G7428" s="46" t="s">
        <v>49</v>
      </c>
      <c r="H7428">
        <v>12.882495516931</v>
      </c>
      <c r="I7428" t="s">
        <v>37</v>
      </c>
      <c r="L7428" t="s">
        <v>50</v>
      </c>
      <c r="M7428" t="s">
        <v>39</v>
      </c>
      <c r="N7428" s="40"/>
      <c r="O7428" s="40"/>
      <c r="P7428" s="40"/>
      <c r="Q7428" s="40"/>
      <c r="R7428" s="39"/>
      <c r="S7428" s="39"/>
      <c r="T7428" s="39"/>
      <c r="U7428" s="40"/>
      <c r="V7428" s="39"/>
      <c r="W7428" s="69"/>
      <c r="Y7428" t="s">
        <v>294</v>
      </c>
      <c r="AA7428">
        <v>29107</v>
      </c>
      <c r="AB7428" s="46" t="b">
        <v>0</v>
      </c>
      <c r="AD7428" s="8"/>
    </row>
    <row r="7429" ht="14.25" customHeight="1">
      <c r="A7429" s="38">
        <v>1287</v>
      </c>
      <c r="B7429" s="46" t="s">
        <v>174</v>
      </c>
      <c r="C7429" s="46" t="s">
        <v>45</v>
      </c>
      <c r="D7429" s="46" t="s">
        <v>7737</v>
      </c>
      <c r="E7429" s="46" t="s">
        <v>7739</v>
      </c>
      <c r="F7429" t="s">
        <v>48</v>
      </c>
      <c r="G7429" s="46" t="s">
        <v>49</v>
      </c>
      <c r="H7429">
        <v>12.882495516931</v>
      </c>
      <c r="I7429" t="s">
        <v>37</v>
      </c>
      <c r="L7429" t="s">
        <v>50</v>
      </c>
      <c r="M7429" t="s">
        <v>39</v>
      </c>
      <c r="N7429" s="40"/>
      <c r="O7429" s="40"/>
      <c r="P7429" s="40"/>
      <c r="Q7429" s="40"/>
      <c r="R7429" s="39"/>
      <c r="S7429" s="39"/>
      <c r="T7429" s="39"/>
      <c r="U7429" s="40"/>
      <c r="V7429" s="39"/>
      <c r="W7429" s="69"/>
      <c r="Y7429" t="s">
        <v>294</v>
      </c>
      <c r="AA7429">
        <v>29107</v>
      </c>
      <c r="AB7429" s="46" t="b">
        <v>0</v>
      </c>
      <c r="AD7429" s="8"/>
    </row>
    <row r="7430" ht="14.25" customHeight="1">
      <c r="A7430" s="38">
        <v>1287</v>
      </c>
      <c r="B7430" s="46" t="s">
        <v>53</v>
      </c>
      <c r="C7430" s="46" t="s">
        <v>45</v>
      </c>
      <c r="D7430" s="46" t="s">
        <v>7740</v>
      </c>
      <c r="E7430" s="46" t="s">
        <v>7741</v>
      </c>
      <c r="F7430" t="s">
        <v>48</v>
      </c>
      <c r="G7430" s="46" t="s">
        <v>49</v>
      </c>
      <c r="H7430">
        <v>0.012022644346</v>
      </c>
      <c r="I7430" t="s">
        <v>37</v>
      </c>
      <c r="L7430" t="s">
        <v>50</v>
      </c>
      <c r="M7430" t="s">
        <v>39</v>
      </c>
      <c r="N7430" s="40"/>
      <c r="O7430" s="40"/>
      <c r="P7430" s="40"/>
      <c r="Q7430" s="40"/>
      <c r="R7430" s="39"/>
      <c r="S7430" s="39"/>
      <c r="T7430" s="39"/>
      <c r="U7430" s="40"/>
      <c r="V7430" s="39"/>
      <c r="W7430" s="69"/>
      <c r="Y7430" t="s">
        <v>294</v>
      </c>
      <c r="AA7430">
        <v>924</v>
      </c>
      <c r="AB7430" s="46" t="b">
        <v>0</v>
      </c>
      <c r="AD7430" s="8"/>
    </row>
    <row r="7431" ht="14.25" customHeight="1">
      <c r="A7431" s="38">
        <v>1287</v>
      </c>
      <c r="B7431" s="46" t="s">
        <v>44</v>
      </c>
      <c r="C7431" s="46" t="s">
        <v>45</v>
      </c>
      <c r="D7431" s="46" t="s">
        <v>7742</v>
      </c>
      <c r="E7431" s="46" t="s">
        <v>7743</v>
      </c>
      <c r="F7431" t="s">
        <v>48</v>
      </c>
      <c r="G7431" s="46" t="s">
        <v>49</v>
      </c>
      <c r="H7431">
        <v>2.285598803375</v>
      </c>
      <c r="I7431" t="s">
        <v>37</v>
      </c>
      <c r="L7431" t="s">
        <v>50</v>
      </c>
      <c r="M7431" t="s">
        <v>39</v>
      </c>
      <c r="N7431" s="40"/>
      <c r="O7431" s="40"/>
      <c r="P7431" s="40"/>
      <c r="Q7431" s="40"/>
      <c r="R7431" s="39"/>
      <c r="S7431" s="39"/>
      <c r="T7431" s="39"/>
      <c r="U7431" s="40"/>
      <c r="V7431" s="39"/>
      <c r="W7431" s="69"/>
      <c r="Y7431" t="s">
        <v>40</v>
      </c>
      <c r="AA7431">
        <v>10381727</v>
      </c>
      <c r="AB7431" s="46" t="b">
        <v>0</v>
      </c>
      <c r="AD7431" s="8"/>
    </row>
    <row r="7432" ht="14.25" customHeight="1">
      <c r="A7432" s="38">
        <v>1287</v>
      </c>
      <c r="B7432" s="46" t="s">
        <v>44</v>
      </c>
      <c r="C7432" s="46" t="s">
        <v>45</v>
      </c>
      <c r="D7432" s="46" t="s">
        <v>7744</v>
      </c>
      <c r="E7432" s="46" t="s">
        <v>7745</v>
      </c>
      <c r="F7432" t="s">
        <v>48</v>
      </c>
      <c r="G7432" s="46" t="s">
        <v>49</v>
      </c>
      <c r="H7432">
        <v>0.095060479366</v>
      </c>
      <c r="I7432" t="s">
        <v>37</v>
      </c>
      <c r="L7432" t="s">
        <v>50</v>
      </c>
      <c r="M7432" t="s">
        <v>39</v>
      </c>
      <c r="N7432" s="40"/>
      <c r="O7432" s="40"/>
      <c r="P7432" s="40"/>
      <c r="Q7432" s="40"/>
      <c r="R7432" s="39"/>
      <c r="S7432" s="39"/>
      <c r="T7432" s="39"/>
      <c r="U7432" s="40"/>
      <c r="V7432" s="39"/>
      <c r="W7432" s="69"/>
      <c r="Y7432" t="s">
        <v>40</v>
      </c>
      <c r="AA7432">
        <v>10465221</v>
      </c>
      <c r="AB7432" s="46" t="b">
        <v>0</v>
      </c>
      <c r="AD7432" s="8"/>
    </row>
    <row r="7433" ht="14.25" customHeight="1">
      <c r="A7433" s="38">
        <v>1287</v>
      </c>
      <c r="B7433" s="46" t="s">
        <v>44</v>
      </c>
      <c r="C7433" s="46" t="s">
        <v>45</v>
      </c>
      <c r="D7433" s="46" t="s">
        <v>7746</v>
      </c>
      <c r="E7433" s="46" t="s">
        <v>7747</v>
      </c>
      <c r="F7433" t="s">
        <v>48</v>
      </c>
      <c r="G7433" s="46" t="s">
        <v>49</v>
      </c>
      <c r="H7433">
        <v>0.950604793656</v>
      </c>
      <c r="I7433" t="s">
        <v>37</v>
      </c>
      <c r="L7433" t="s">
        <v>50</v>
      </c>
      <c r="M7433" t="s">
        <v>39</v>
      </c>
      <c r="N7433" s="40"/>
      <c r="O7433" s="40"/>
      <c r="P7433" s="40"/>
      <c r="Q7433" s="40"/>
      <c r="R7433" s="39"/>
      <c r="S7433" s="39"/>
      <c r="T7433" s="39"/>
      <c r="U7433" s="40"/>
      <c r="V7433" s="39"/>
      <c r="W7433" s="69"/>
      <c r="Y7433" t="s">
        <v>40</v>
      </c>
      <c r="AA7433">
        <v>10465223</v>
      </c>
      <c r="AB7433" s="46" t="b">
        <v>0</v>
      </c>
      <c r="AD7433" s="8"/>
    </row>
    <row r="7434" ht="14.25" customHeight="1">
      <c r="A7434" s="38">
        <v>1287</v>
      </c>
      <c r="B7434" s="46" t="s">
        <v>44</v>
      </c>
      <c r="C7434" s="46" t="s">
        <v>45</v>
      </c>
      <c r="D7434" s="46" t="s">
        <v>7748</v>
      </c>
      <c r="E7434" s="46" t="s">
        <v>7749</v>
      </c>
      <c r="F7434" t="s">
        <v>48</v>
      </c>
      <c r="G7434" s="46" t="s">
        <v>49</v>
      </c>
      <c r="H7434">
        <v>3.221068791283</v>
      </c>
      <c r="I7434" t="s">
        <v>37</v>
      </c>
      <c r="L7434" t="s">
        <v>50</v>
      </c>
      <c r="M7434" t="s">
        <v>39</v>
      </c>
      <c r="N7434" s="40"/>
      <c r="O7434" s="40"/>
      <c r="P7434" s="40"/>
      <c r="Q7434" s="40"/>
      <c r="R7434" s="39"/>
      <c r="S7434" s="39"/>
      <c r="T7434" s="39"/>
      <c r="U7434" s="40"/>
      <c r="V7434" s="39"/>
      <c r="W7434" s="69"/>
      <c r="Y7434" t="s">
        <v>40</v>
      </c>
      <c r="AA7434">
        <v>208978</v>
      </c>
      <c r="AB7434" s="46" t="b">
        <v>0</v>
      </c>
      <c r="AD7434" s="8"/>
    </row>
    <row r="7435" ht="14.25" customHeight="1">
      <c r="A7435" s="38">
        <v>1287</v>
      </c>
      <c r="B7435" s="46" t="s">
        <v>44</v>
      </c>
      <c r="C7435" s="46" t="s">
        <v>45</v>
      </c>
      <c r="D7435" s="46" t="s">
        <v>7750</v>
      </c>
      <c r="E7435" s="46" t="s">
        <v>7751</v>
      </c>
      <c r="F7435" t="s">
        <v>48</v>
      </c>
      <c r="G7435" s="46" t="s">
        <v>49</v>
      </c>
      <c r="H7435">
        <v>3.069021988391</v>
      </c>
      <c r="I7435" t="s">
        <v>37</v>
      </c>
      <c r="L7435" t="s">
        <v>50</v>
      </c>
      <c r="M7435" t="s">
        <v>39</v>
      </c>
      <c r="N7435" s="40"/>
      <c r="O7435" s="40"/>
      <c r="P7435" s="40"/>
      <c r="Q7435" s="40"/>
      <c r="R7435" s="39"/>
      <c r="S7435" s="39"/>
      <c r="T7435" s="39"/>
      <c r="U7435" s="40"/>
      <c r="V7435" s="39"/>
      <c r="W7435" s="69"/>
      <c r="Y7435" t="s">
        <v>40</v>
      </c>
      <c r="AA7435">
        <v>2958396</v>
      </c>
      <c r="AB7435" s="46" t="b">
        <v>0</v>
      </c>
      <c r="AD7435" s="8"/>
    </row>
    <row r="7436" ht="14.25" customHeight="1">
      <c r="A7436" s="38">
        <v>1287</v>
      </c>
      <c r="B7436" s="46" t="s">
        <v>44</v>
      </c>
      <c r="C7436" s="46" t="s">
        <v>45</v>
      </c>
      <c r="D7436" s="46" t="s">
        <v>7752</v>
      </c>
      <c r="E7436" s="46" t="s">
        <v>7753</v>
      </c>
      <c r="F7436" t="s">
        <v>48</v>
      </c>
      <c r="G7436" s="46" t="s">
        <v>49</v>
      </c>
      <c r="H7436">
        <v>1.845015419179</v>
      </c>
      <c r="I7436" t="s">
        <v>37</v>
      </c>
      <c r="L7436" t="s">
        <v>50</v>
      </c>
      <c r="M7436" t="s">
        <v>39</v>
      </c>
      <c r="N7436" s="40"/>
      <c r="O7436" s="40"/>
      <c r="P7436" s="40"/>
      <c r="Q7436" s="40"/>
      <c r="R7436" s="39"/>
      <c r="S7436" s="39"/>
      <c r="T7436" s="39"/>
      <c r="U7436" s="40"/>
      <c r="V7436" s="39"/>
      <c r="W7436" s="69"/>
      <c r="Y7436" t="s">
        <v>40</v>
      </c>
      <c r="AA7436">
        <v>214279</v>
      </c>
      <c r="AB7436" s="46" t="b">
        <v>0</v>
      </c>
      <c r="AD7436" s="8"/>
    </row>
    <row r="7437" ht="14.25" customHeight="1">
      <c r="A7437" s="38">
        <v>1287</v>
      </c>
      <c r="B7437" s="46" t="s">
        <v>44</v>
      </c>
      <c r="C7437" s="46" t="s">
        <v>45</v>
      </c>
      <c r="D7437" s="46" t="s">
        <v>7754</v>
      </c>
      <c r="E7437" s="46" t="s">
        <v>7755</v>
      </c>
      <c r="F7437" t="s">
        <v>48</v>
      </c>
      <c r="G7437" s="46" t="s">
        <v>49</v>
      </c>
      <c r="H7437">
        <v>3.191537855101</v>
      </c>
      <c r="I7437" t="s">
        <v>37</v>
      </c>
      <c r="L7437" t="s">
        <v>50</v>
      </c>
      <c r="M7437" t="s">
        <v>39</v>
      </c>
      <c r="N7437" s="40"/>
      <c r="O7437" s="40"/>
      <c r="P7437" s="40"/>
      <c r="Q7437" s="40"/>
      <c r="R7437" s="39"/>
      <c r="S7437" s="39"/>
      <c r="T7437" s="39"/>
      <c r="U7437" s="40"/>
      <c r="V7437" s="39"/>
      <c r="W7437" s="69"/>
      <c r="Y7437" t="s">
        <v>40</v>
      </c>
      <c r="AA7437">
        <v>22208</v>
      </c>
      <c r="AB7437" s="46" t="b">
        <v>0</v>
      </c>
      <c r="AD7437" s="8"/>
    </row>
    <row r="7438" ht="14.25" customHeight="1">
      <c r="A7438" s="38">
        <v>1287</v>
      </c>
      <c r="B7438" s="46" t="s">
        <v>53</v>
      </c>
      <c r="C7438" s="46" t="s">
        <v>45</v>
      </c>
      <c r="D7438" s="46" t="s">
        <v>7756</v>
      </c>
      <c r="E7438" s="46" t="s">
        <v>7757</v>
      </c>
      <c r="F7438" t="s">
        <v>48</v>
      </c>
      <c r="G7438" s="46" t="s">
        <v>49</v>
      </c>
      <c r="H7438">
        <v>0.000064565423</v>
      </c>
      <c r="I7438" t="s">
        <v>37</v>
      </c>
      <c r="L7438" s="46" t="str">
        <f>((I7438&amp;A7438)&amp;"-")&amp;B7438</f>
        <v>REF1287-Wang 99 - S1</v>
      </c>
      <c r="M7438" t="s">
        <v>39</v>
      </c>
      <c r="N7438" s="40"/>
      <c r="O7438" s="40"/>
      <c r="P7438" s="40"/>
      <c r="Q7438" s="40"/>
      <c r="R7438" s="39"/>
      <c r="S7438" s="39"/>
      <c r="T7438" s="39"/>
      <c r="U7438" s="40"/>
      <c r="V7438" s="39"/>
      <c r="W7438" s="69"/>
      <c r="Y7438" t="s">
        <v>40</v>
      </c>
      <c r="AA7438">
        <v>28295188</v>
      </c>
      <c r="AB7438" s="46" t="b">
        <v>0</v>
      </c>
      <c r="AD7438" s="8"/>
    </row>
    <row r="7439" ht="14.25" customHeight="1">
      <c r="A7439" s="38">
        <v>1287</v>
      </c>
      <c r="B7439" s="46" t="s">
        <v>44</v>
      </c>
      <c r="C7439" s="46" t="s">
        <v>45</v>
      </c>
      <c r="D7439" s="46" t="s">
        <v>7758</v>
      </c>
      <c r="E7439" s="46" t="s">
        <v>7759</v>
      </c>
      <c r="F7439" t="s">
        <v>48</v>
      </c>
      <c r="G7439" s="46" t="s">
        <v>49</v>
      </c>
      <c r="H7439">
        <v>2.582260190635</v>
      </c>
      <c r="I7439" t="s">
        <v>37</v>
      </c>
      <c r="L7439" t="s">
        <v>50</v>
      </c>
      <c r="M7439" t="s">
        <v>39</v>
      </c>
      <c r="N7439" s="40"/>
      <c r="O7439" s="40"/>
      <c r="P7439" s="40"/>
      <c r="Q7439" s="40"/>
      <c r="R7439" s="39"/>
      <c r="S7439" s="39"/>
      <c r="T7439" s="39"/>
      <c r="U7439" s="40"/>
      <c r="V7439" s="39"/>
      <c r="W7439" s="69"/>
      <c r="Y7439" t="s">
        <v>40</v>
      </c>
      <c r="AA7439">
        <v>201485</v>
      </c>
      <c r="AB7439" s="46" t="b">
        <v>0</v>
      </c>
      <c r="AD7439" s="8"/>
    </row>
    <row r="7440" ht="14.25" customHeight="1">
      <c r="A7440" s="38">
        <v>1287</v>
      </c>
      <c r="B7440" s="46" t="s">
        <v>44</v>
      </c>
      <c r="C7440" s="46" t="s">
        <v>45</v>
      </c>
      <c r="D7440" s="46" t="s">
        <v>7760</v>
      </c>
      <c r="E7440" s="46" t="s">
        <v>7761</v>
      </c>
      <c r="F7440" t="s">
        <v>48</v>
      </c>
      <c r="G7440" s="46" t="s">
        <v>49</v>
      </c>
      <c r="H7440">
        <v>0.772680585096</v>
      </c>
      <c r="I7440" t="s">
        <v>37</v>
      </c>
      <c r="L7440" t="s">
        <v>50</v>
      </c>
      <c r="M7440" t="s">
        <v>39</v>
      </c>
      <c r="N7440" s="40"/>
      <c r="O7440" s="40"/>
      <c r="P7440" s="40"/>
      <c r="Q7440" s="40"/>
      <c r="R7440" s="39"/>
      <c r="S7440" s="39"/>
      <c r="T7440" s="39"/>
      <c r="U7440" s="40"/>
      <c r="V7440" s="39"/>
      <c r="W7440" s="69"/>
      <c r="Y7440" t="s">
        <v>40</v>
      </c>
      <c r="AA7440">
        <v>67213</v>
      </c>
      <c r="AB7440" s="46" t="b">
        <v>0</v>
      </c>
      <c r="AD7440" s="8"/>
    </row>
    <row r="7441" ht="14.25" customHeight="1">
      <c r="A7441" s="38">
        <v>1287</v>
      </c>
      <c r="B7441" s="46" t="s">
        <v>44</v>
      </c>
      <c r="C7441" s="46" t="s">
        <v>45</v>
      </c>
      <c r="D7441" s="46" t="s">
        <v>7762</v>
      </c>
      <c r="E7441" s="46" t="s">
        <v>7763</v>
      </c>
      <c r="F7441" t="s">
        <v>48</v>
      </c>
      <c r="G7441" s="46" t="s">
        <v>49</v>
      </c>
      <c r="H7441">
        <v>0.006367955209</v>
      </c>
      <c r="I7441" t="s">
        <v>37</v>
      </c>
      <c r="L7441" s="46" t="str">
        <f>((I7441&amp;A7441)&amp;"-")&amp;B7441</f>
        <v>REF1287-Wang 99 - S3</v>
      </c>
      <c r="M7441" t="s">
        <v>39</v>
      </c>
      <c r="N7441" s="40"/>
      <c r="O7441" s="40"/>
      <c r="P7441" s="40"/>
      <c r="Q7441" s="40"/>
      <c r="R7441" s="39"/>
      <c r="S7441" s="39"/>
      <c r="T7441" s="39"/>
      <c r="U7441" s="40"/>
      <c r="V7441" s="39"/>
      <c r="W7441" s="69"/>
      <c r="Y7441" t="s">
        <v>40</v>
      </c>
      <c r="AA7441">
        <v>28295105</v>
      </c>
      <c r="AB7441" s="46" t="b">
        <v>0</v>
      </c>
      <c r="AD7441" s="8"/>
    </row>
    <row r="7442" ht="14.25" customHeight="1">
      <c r="A7442" s="38">
        <v>1287</v>
      </c>
      <c r="B7442" s="46" t="s">
        <v>44</v>
      </c>
      <c r="C7442" s="46" t="s">
        <v>45</v>
      </c>
      <c r="D7442" s="46" t="s">
        <v>7764</v>
      </c>
      <c r="E7442" s="46" t="s">
        <v>7765</v>
      </c>
      <c r="F7442" t="s">
        <v>48</v>
      </c>
      <c r="G7442" s="46" t="s">
        <v>49</v>
      </c>
      <c r="H7442">
        <v>0.005714786367</v>
      </c>
      <c r="I7442" t="s">
        <v>37</v>
      </c>
      <c r="L7442" t="s">
        <v>50</v>
      </c>
      <c r="M7442" t="s">
        <v>39</v>
      </c>
      <c r="N7442" s="40"/>
      <c r="O7442" s="40"/>
      <c r="P7442" s="40"/>
      <c r="Q7442" s="40"/>
      <c r="R7442" s="39"/>
      <c r="S7442" s="39"/>
      <c r="T7442" s="39"/>
      <c r="U7442" s="40"/>
      <c r="V7442" s="39"/>
      <c r="W7442" s="69"/>
      <c r="Y7442" t="s">
        <v>40</v>
      </c>
      <c r="AA7442">
        <v>368222</v>
      </c>
      <c r="AB7442" s="46" t="b">
        <v>0</v>
      </c>
      <c r="AD7442" s="8"/>
    </row>
    <row r="7443" ht="14.25" customHeight="1">
      <c r="A7443" s="38">
        <v>1287</v>
      </c>
      <c r="B7443" s="46" t="s">
        <v>44</v>
      </c>
      <c r="C7443" s="46" t="s">
        <v>45</v>
      </c>
      <c r="D7443" s="46" t="s">
        <v>7766</v>
      </c>
      <c r="E7443" s="46" t="s">
        <v>7767</v>
      </c>
      <c r="F7443" t="s">
        <v>48</v>
      </c>
      <c r="G7443" s="46" t="s">
        <v>49</v>
      </c>
      <c r="H7443">
        <v>0.062230028517</v>
      </c>
      <c r="I7443" t="s">
        <v>37</v>
      </c>
      <c r="L7443" t="s">
        <v>50</v>
      </c>
      <c r="M7443" t="s">
        <v>39</v>
      </c>
      <c r="N7443" s="40"/>
      <c r="O7443" s="40"/>
      <c r="P7443" s="40"/>
      <c r="Q7443" s="40"/>
      <c r="R7443" s="39"/>
      <c r="S7443" s="39"/>
      <c r="T7443" s="39"/>
      <c r="U7443" s="40"/>
      <c r="V7443" s="39"/>
      <c r="W7443" s="69"/>
      <c r="Y7443" t="s">
        <v>40</v>
      </c>
      <c r="AA7443">
        <v>8463</v>
      </c>
      <c r="AB7443" s="46" t="b">
        <v>0</v>
      </c>
      <c r="AD7443" s="8"/>
    </row>
    <row r="7444" ht="14.25" customHeight="1">
      <c r="A7444" s="38">
        <v>1287</v>
      </c>
      <c r="B7444" s="46" t="s">
        <v>44</v>
      </c>
      <c r="C7444" s="46" t="s">
        <v>45</v>
      </c>
      <c r="D7444" s="46" t="s">
        <v>7768</v>
      </c>
      <c r="E7444" s="46" t="s">
        <v>7769</v>
      </c>
      <c r="F7444" t="s">
        <v>48</v>
      </c>
      <c r="G7444" s="46" t="s">
        <v>49</v>
      </c>
      <c r="H7444">
        <v>0.104712854805</v>
      </c>
      <c r="I7444" t="s">
        <v>37</v>
      </c>
      <c r="L7444" t="s">
        <v>50</v>
      </c>
      <c r="M7444" t="s">
        <v>39</v>
      </c>
      <c r="N7444" s="40"/>
      <c r="O7444" s="40"/>
      <c r="P7444" s="40"/>
      <c r="Q7444" s="40"/>
      <c r="R7444" s="39"/>
      <c r="S7444" s="39"/>
      <c r="T7444" s="39"/>
      <c r="U7444" s="40"/>
      <c r="V7444" s="39"/>
      <c r="W7444" s="69"/>
      <c r="Y7444" t="s">
        <v>40</v>
      </c>
      <c r="AA7444">
        <v>241004</v>
      </c>
      <c r="AB7444" s="46" t="b">
        <v>0</v>
      </c>
      <c r="AD7444" s="8"/>
    </row>
    <row r="7445" ht="14.25" customHeight="1">
      <c r="A7445" s="38">
        <v>1287</v>
      </c>
      <c r="B7445" s="46" t="s">
        <v>44</v>
      </c>
      <c r="C7445" s="46" t="s">
        <v>45</v>
      </c>
      <c r="D7445" s="46" t="s">
        <v>7770</v>
      </c>
      <c r="E7445" s="46" t="s">
        <v>7771</v>
      </c>
      <c r="F7445" t="s">
        <v>48</v>
      </c>
      <c r="G7445" s="46" t="s">
        <v>49</v>
      </c>
      <c r="H7445">
        <v>0.00210862815</v>
      </c>
      <c r="I7445" t="s">
        <v>37</v>
      </c>
      <c r="L7445" t="s">
        <v>50</v>
      </c>
      <c r="M7445" t="s">
        <v>39</v>
      </c>
      <c r="N7445" s="40"/>
      <c r="O7445" s="40"/>
      <c r="P7445" s="40"/>
      <c r="Q7445" s="40"/>
      <c r="R7445" s="39"/>
      <c r="S7445" s="39"/>
      <c r="T7445" s="39"/>
      <c r="U7445" s="40"/>
      <c r="V7445" s="39"/>
      <c r="W7445" s="69"/>
      <c r="Y7445" t="s">
        <v>40</v>
      </c>
      <c r="AA7445">
        <v>13303</v>
      </c>
      <c r="AB7445" s="46" t="b">
        <v>0</v>
      </c>
      <c r="AD7445" s="8"/>
    </row>
    <row r="7446" ht="14.25" customHeight="1">
      <c r="A7446" s="38">
        <v>1287</v>
      </c>
      <c r="B7446" s="46" t="s">
        <v>44</v>
      </c>
      <c r="C7446" s="46" t="s">
        <v>45</v>
      </c>
      <c r="D7446" s="46" t="s">
        <v>7772</v>
      </c>
      <c r="E7446" s="46" t="s">
        <v>7773</v>
      </c>
      <c r="F7446" t="s">
        <v>48</v>
      </c>
      <c r="G7446" s="46" t="s">
        <v>49</v>
      </c>
      <c r="H7446">
        <v>0.070469306897</v>
      </c>
      <c r="I7446" t="s">
        <v>37</v>
      </c>
      <c r="L7446" s="46" t="str">
        <f>((I7446&amp;A7446)&amp;"-")&amp;B7446</f>
        <v>REF1287-Wang 99 - S3</v>
      </c>
      <c r="M7446" t="s">
        <v>39</v>
      </c>
      <c r="N7446" s="40"/>
      <c r="O7446" s="40"/>
      <c r="P7446" s="40"/>
      <c r="Q7446" s="40"/>
      <c r="R7446" s="39"/>
      <c r="S7446" s="39"/>
      <c r="T7446" s="39"/>
      <c r="U7446" s="40"/>
      <c r="V7446" s="39"/>
      <c r="W7446" s="69"/>
      <c r="Y7446" t="s">
        <v>40</v>
      </c>
      <c r="AA7446">
        <v>23232523</v>
      </c>
      <c r="AB7446" s="46" t="b">
        <v>0</v>
      </c>
      <c r="AD7446" s="8"/>
    </row>
    <row r="7447" ht="14.25" customHeight="1">
      <c r="A7447" s="38">
        <v>1308</v>
      </c>
      <c r="B7447" s="46" t="s">
        <v>41</v>
      </c>
      <c r="C7447" s="46" t="s">
        <v>42</v>
      </c>
      <c r="D7447" s="46" t="s">
        <v>7774</v>
      </c>
      <c r="E7447" s="46" t="s">
        <v>7775</v>
      </c>
      <c r="F7447" t="s">
        <v>35</v>
      </c>
      <c r="G7447" s="12" t="s">
        <v>36</v>
      </c>
      <c r="H7447">
        <v>0.000159955802861</v>
      </c>
      <c r="I7447" t="s">
        <v>37</v>
      </c>
      <c r="K7447" s="47" t="s">
        <v>43</v>
      </c>
      <c r="L7447" s="47" t="str">
        <f>((I7447&amp;A7447)&amp;"-")&amp;B7447</f>
        <v>REF1308-Abraham M.H. and Acree Jr. W.E. The solubility of liquid and solid compounds in dry octan-1-ol. Chemosphere (2013)</v>
      </c>
      <c r="M7447" t="s">
        <v>39</v>
      </c>
      <c r="N7447" s="71"/>
      <c r="O7447" s="71"/>
      <c r="P7447" s="71"/>
      <c r="Q7447" s="71"/>
      <c r="R7447" s="29"/>
      <c r="S7447" s="29"/>
      <c r="T7447" s="29"/>
      <c r="U7447" s="71"/>
      <c r="V7447" s="29"/>
      <c r="W7447" s="60"/>
      <c r="Y7447" t="s">
        <v>40</v>
      </c>
      <c r="AA7447">
        <v>567612</v>
      </c>
      <c r="AB7447" t="b">
        <f>if((W7447=""),false,true)</f>
        <v>0</v>
      </c>
      <c r="AD7447" s="37"/>
    </row>
    <row r="7448" ht="14.25" customHeight="1">
      <c r="A7448" s="38">
        <v>1287</v>
      </c>
      <c r="B7448" s="46" t="s">
        <v>44</v>
      </c>
      <c r="C7448" s="46" t="s">
        <v>45</v>
      </c>
      <c r="D7448" s="46" t="s">
        <v>7776</v>
      </c>
      <c r="E7448" s="46" t="s">
        <v>7777</v>
      </c>
      <c r="F7448" t="s">
        <v>48</v>
      </c>
      <c r="G7448" s="46" t="s">
        <v>49</v>
      </c>
      <c r="H7448">
        <v>0.014723125024</v>
      </c>
      <c r="I7448" t="s">
        <v>37</v>
      </c>
      <c r="L7448" s="46" t="str">
        <f>((I7448&amp;A7448)&amp;"-")&amp;B7448</f>
        <v>REF1287-Wang 99 - S3</v>
      </c>
      <c r="M7448" t="s">
        <v>39</v>
      </c>
      <c r="N7448" s="40"/>
      <c r="O7448" s="40"/>
      <c r="P7448" s="40"/>
      <c r="Q7448" s="40"/>
      <c r="R7448" s="39"/>
      <c r="S7448" s="39"/>
      <c r="T7448" s="39"/>
      <c r="U7448" s="40"/>
      <c r="V7448" s="39"/>
      <c r="W7448" s="69"/>
      <c r="Y7448" t="s">
        <v>40</v>
      </c>
      <c r="AA7448">
        <v>25046916</v>
      </c>
      <c r="AB7448" s="46" t="b">
        <v>0</v>
      </c>
      <c r="AD7448" s="8"/>
    </row>
    <row r="7449" ht="14.25" customHeight="1">
      <c r="A7449" s="38">
        <v>1287</v>
      </c>
      <c r="B7449" s="46" t="s">
        <v>53</v>
      </c>
      <c r="C7449" s="46" t="s">
        <v>45</v>
      </c>
      <c r="D7449" s="46" t="s">
        <v>7778</v>
      </c>
      <c r="E7449" s="46" t="s">
        <v>7779</v>
      </c>
      <c r="F7449" t="s">
        <v>48</v>
      </c>
      <c r="G7449" s="46" t="s">
        <v>49</v>
      </c>
      <c r="H7449">
        <v>0.001380384265</v>
      </c>
      <c r="I7449" t="s">
        <v>37</v>
      </c>
      <c r="L7449" t="s">
        <v>50</v>
      </c>
      <c r="M7449" t="s">
        <v>39</v>
      </c>
      <c r="N7449" s="40"/>
      <c r="O7449" s="40"/>
      <c r="P7449" s="40"/>
      <c r="Q7449" s="40"/>
      <c r="R7449" s="39"/>
      <c r="S7449" s="39"/>
      <c r="T7449" s="39"/>
      <c r="U7449" s="40"/>
      <c r="V7449" s="39"/>
      <c r="W7449" s="69"/>
      <c r="Y7449" t="s">
        <v>40</v>
      </c>
      <c r="AA7449">
        <v>21141</v>
      </c>
      <c r="AB7449" s="46" t="b">
        <v>0</v>
      </c>
      <c r="AD7449" s="8"/>
    </row>
    <row r="7450" ht="14.25" customHeight="1">
      <c r="A7450" s="38">
        <v>1287</v>
      </c>
      <c r="B7450" s="46" t="s">
        <v>53</v>
      </c>
      <c r="C7450" s="46" t="s">
        <v>45</v>
      </c>
      <c r="D7450" s="46" t="s">
        <v>7778</v>
      </c>
      <c r="E7450" s="46" t="s">
        <v>7779</v>
      </c>
      <c r="F7450" t="s">
        <v>48</v>
      </c>
      <c r="G7450" s="46" t="s">
        <v>49</v>
      </c>
      <c r="H7450">
        <v>0.001380384265</v>
      </c>
      <c r="I7450" t="s">
        <v>37</v>
      </c>
      <c r="L7450" t="s">
        <v>50</v>
      </c>
      <c r="M7450" t="s">
        <v>39</v>
      </c>
      <c r="N7450" s="40"/>
      <c r="O7450" s="40"/>
      <c r="P7450" s="40"/>
      <c r="Q7450" s="40"/>
      <c r="R7450" s="39"/>
      <c r="S7450" s="39"/>
      <c r="T7450" s="39"/>
      <c r="U7450" s="40"/>
      <c r="V7450" s="39"/>
      <c r="W7450" s="69"/>
      <c r="Y7450" t="s">
        <v>40</v>
      </c>
      <c r="AA7450">
        <v>21141</v>
      </c>
      <c r="AB7450" s="46" t="b">
        <v>0</v>
      </c>
      <c r="AD7450" s="8"/>
    </row>
    <row r="7451" ht="14.25" customHeight="1">
      <c r="A7451" s="38">
        <v>1287</v>
      </c>
      <c r="B7451" s="46" t="s">
        <v>44</v>
      </c>
      <c r="C7451" s="46" t="s">
        <v>45</v>
      </c>
      <c r="D7451" s="46" t="s">
        <v>7780</v>
      </c>
      <c r="E7451" s="46" t="s">
        <v>7781</v>
      </c>
      <c r="F7451" t="s">
        <v>48</v>
      </c>
      <c r="G7451" s="46" t="s">
        <v>49</v>
      </c>
      <c r="H7451">
        <v>0.002290867653</v>
      </c>
      <c r="I7451" t="s">
        <v>37</v>
      </c>
      <c r="L7451" t="s">
        <v>50</v>
      </c>
      <c r="M7451" t="s">
        <v>39</v>
      </c>
      <c r="N7451" s="40"/>
      <c r="O7451" s="40"/>
      <c r="P7451" s="40"/>
      <c r="Q7451" s="40"/>
      <c r="R7451" s="39"/>
      <c r="S7451" s="39"/>
      <c r="T7451" s="39"/>
      <c r="U7451" s="40"/>
      <c r="V7451" s="39"/>
      <c r="W7451" s="69"/>
      <c r="Y7451" t="s">
        <v>40</v>
      </c>
      <c r="AA7451">
        <v>232</v>
      </c>
      <c r="AB7451" s="46" t="b">
        <v>0</v>
      </c>
      <c r="AD7451" s="8"/>
    </row>
    <row r="7452" ht="14.25" customHeight="1">
      <c r="A7452" s="38">
        <v>1287</v>
      </c>
      <c r="B7452" s="46" t="s">
        <v>44</v>
      </c>
      <c r="C7452" s="46" t="s">
        <v>45</v>
      </c>
      <c r="D7452" s="46" t="s">
        <v>7782</v>
      </c>
      <c r="E7452" s="46" t="s">
        <v>7783</v>
      </c>
      <c r="F7452" t="s">
        <v>48</v>
      </c>
      <c r="G7452" s="46" t="s">
        <v>49</v>
      </c>
      <c r="H7452">
        <v>0.085703784523</v>
      </c>
      <c r="I7452" t="s">
        <v>37</v>
      </c>
      <c r="L7452" s="46" t="str">
        <f>((I7452&amp;A7452)&amp;"-")&amp;B7452</f>
        <v>REF1287-Wang 99 - S3</v>
      </c>
      <c r="M7452" t="s">
        <v>39</v>
      </c>
      <c r="N7452" s="40"/>
      <c r="O7452" s="40"/>
      <c r="P7452" s="40"/>
      <c r="Q7452" s="40"/>
      <c r="R7452" s="39"/>
      <c r="S7452" s="39"/>
      <c r="T7452" s="39"/>
      <c r="U7452" s="40"/>
      <c r="V7452" s="39"/>
      <c r="W7452" s="69"/>
      <c r="Y7452" t="s">
        <v>40</v>
      </c>
      <c r="AA7452">
        <v>25052885</v>
      </c>
      <c r="AB7452" s="46" t="b">
        <v>0</v>
      </c>
      <c r="AD7452" s="8"/>
    </row>
    <row r="7453" ht="14.25" customHeight="1">
      <c r="A7453" s="38">
        <v>1287</v>
      </c>
      <c r="B7453" s="46" t="s">
        <v>44</v>
      </c>
      <c r="C7453" s="46" t="s">
        <v>45</v>
      </c>
      <c r="D7453" s="46" t="s">
        <v>7784</v>
      </c>
      <c r="E7453" s="46" t="s">
        <v>7785</v>
      </c>
      <c r="F7453" t="s">
        <v>48</v>
      </c>
      <c r="G7453" s="46" t="s">
        <v>49</v>
      </c>
      <c r="H7453">
        <v>0.100925288608</v>
      </c>
      <c r="I7453" t="s">
        <v>37</v>
      </c>
      <c r="L7453" t="s">
        <v>50</v>
      </c>
      <c r="M7453" t="s">
        <v>39</v>
      </c>
      <c r="N7453" s="40"/>
      <c r="O7453" s="40"/>
      <c r="P7453" s="40"/>
      <c r="Q7453" s="40"/>
      <c r="R7453" s="39"/>
      <c r="S7453" s="39"/>
      <c r="T7453" s="39"/>
      <c r="U7453" s="40"/>
      <c r="V7453" s="39"/>
      <c r="W7453" s="69"/>
      <c r="Y7453" t="s">
        <v>40</v>
      </c>
      <c r="AA7453">
        <v>208350</v>
      </c>
      <c r="AB7453" s="46" t="b">
        <v>0</v>
      </c>
      <c r="AD7453" s="8"/>
    </row>
    <row r="7454" ht="14.25" customHeight="1">
      <c r="A7454" s="38">
        <v>1287</v>
      </c>
      <c r="B7454" s="46" t="s">
        <v>44</v>
      </c>
      <c r="C7454" s="46" t="s">
        <v>45</v>
      </c>
      <c r="D7454" s="46" t="s">
        <v>7786</v>
      </c>
      <c r="E7454" s="46" t="s">
        <v>7787</v>
      </c>
      <c r="F7454" t="s">
        <v>48</v>
      </c>
      <c r="G7454" s="46" t="s">
        <v>49</v>
      </c>
      <c r="H7454">
        <v>0.044668359215</v>
      </c>
      <c r="I7454" t="s">
        <v>37</v>
      </c>
      <c r="L7454" s="46" t="str">
        <f>((I7454&amp;A7454)&amp;"-")&amp;B7454</f>
        <v>REF1287-Wang 99 - S3</v>
      </c>
      <c r="M7454" t="s">
        <v>39</v>
      </c>
      <c r="N7454" s="40"/>
      <c r="O7454" s="40"/>
      <c r="P7454" s="40"/>
      <c r="Q7454" s="40"/>
      <c r="R7454" s="39"/>
      <c r="S7454" s="39"/>
      <c r="T7454" s="39"/>
      <c r="U7454" s="40"/>
      <c r="V7454" s="39"/>
      <c r="W7454" s="69"/>
      <c r="Y7454" t="s">
        <v>40</v>
      </c>
      <c r="AA7454">
        <v>25041704</v>
      </c>
      <c r="AB7454" s="46" t="b">
        <v>0</v>
      </c>
      <c r="AD7454" s="8"/>
    </row>
    <row r="7455" ht="14.25" customHeight="1">
      <c r="A7455" s="38">
        <v>1287</v>
      </c>
      <c r="B7455" s="46" t="s">
        <v>44</v>
      </c>
      <c r="C7455" s="46" t="s">
        <v>45</v>
      </c>
      <c r="D7455" s="46" t="s">
        <v>7788</v>
      </c>
      <c r="E7455" s="46" t="s">
        <v>7789</v>
      </c>
      <c r="F7455" t="s">
        <v>48</v>
      </c>
      <c r="G7455" s="46" t="s">
        <v>49</v>
      </c>
      <c r="H7455">
        <v>0.003288516309</v>
      </c>
      <c r="I7455" t="s">
        <v>37</v>
      </c>
      <c r="L7455" s="46" t="str">
        <f>((I7455&amp;A7455)&amp;"-")&amp;B7455</f>
        <v>REF1287-Wang 99 - S3</v>
      </c>
      <c r="M7455" t="s">
        <v>39</v>
      </c>
      <c r="N7455" s="40"/>
      <c r="O7455" s="40"/>
      <c r="P7455" s="40"/>
      <c r="Q7455" s="40"/>
      <c r="R7455" s="39"/>
      <c r="S7455" s="39"/>
      <c r="T7455" s="39"/>
      <c r="U7455" s="40"/>
      <c r="V7455" s="39"/>
      <c r="W7455" s="69"/>
      <c r="Y7455" t="s">
        <v>40</v>
      </c>
      <c r="AA7455">
        <v>28295121</v>
      </c>
      <c r="AB7455" s="46" t="b">
        <v>0</v>
      </c>
      <c r="AD7455" s="8"/>
    </row>
    <row r="7456" ht="14.25" customHeight="1">
      <c r="A7456" s="38">
        <v>1049</v>
      </c>
      <c r="B7456" s="46" t="s">
        <v>922</v>
      </c>
      <c r="C7456" s="46" t="s">
        <v>923</v>
      </c>
      <c r="D7456" s="11" t="s">
        <v>7790</v>
      </c>
      <c r="E7456" s="46" t="s">
        <v>7791</v>
      </c>
      <c r="F7456" s="7" t="s">
        <v>924</v>
      </c>
      <c r="G7456" s="7" t="s">
        <v>925</v>
      </c>
      <c r="H7456">
        <v>0.076736148936182</v>
      </c>
      <c r="I7456" t="s">
        <v>37</v>
      </c>
      <c r="K7456" s="47" t="s">
        <v>43</v>
      </c>
      <c r="L7456" s="47" t="s">
        <v>926</v>
      </c>
      <c r="M7456" t="s">
        <v>39</v>
      </c>
      <c r="N7456" s="71"/>
      <c r="O7456" s="71"/>
      <c r="P7456" s="71"/>
      <c r="Q7456" s="71"/>
      <c r="R7456" s="29"/>
      <c r="S7456" s="29"/>
      <c r="T7456" s="29"/>
      <c r="U7456" s="71"/>
      <c r="V7456" s="29"/>
      <c r="W7456" s="60"/>
      <c r="Y7456" t="s">
        <v>40</v>
      </c>
      <c r="AA7456" s="21">
        <v>35815</v>
      </c>
      <c r="AB7456" t="b">
        <f>if((W7456=""),false,true)</f>
        <v>0</v>
      </c>
      <c r="AD7456" s="37"/>
    </row>
    <row r="7457" ht="14.25" customHeight="1">
      <c r="A7457" s="38">
        <v>1049</v>
      </c>
      <c r="B7457" s="46" t="s">
        <v>922</v>
      </c>
      <c r="C7457" s="46" t="s">
        <v>923</v>
      </c>
      <c r="D7457" s="11" t="s">
        <v>7790</v>
      </c>
      <c r="E7457" s="11" t="s">
        <v>7791</v>
      </c>
      <c r="F7457" s="7" t="s">
        <v>927</v>
      </c>
      <c r="G7457" s="7" t="s">
        <v>928</v>
      </c>
      <c r="H7457">
        <v>0.068391164728143</v>
      </c>
      <c r="I7457" t="s">
        <v>37</v>
      </c>
      <c r="K7457" s="47" t="s">
        <v>43</v>
      </c>
      <c r="L7457" s="47" t="s">
        <v>926</v>
      </c>
      <c r="M7457" t="s">
        <v>39</v>
      </c>
      <c r="N7457" s="71"/>
      <c r="O7457" s="71"/>
      <c r="P7457" s="71"/>
      <c r="Q7457" s="71"/>
      <c r="R7457" s="29"/>
      <c r="S7457" s="29"/>
      <c r="T7457" s="29"/>
      <c r="U7457" s="71"/>
      <c r="V7457" s="29"/>
      <c r="W7457" s="60"/>
      <c r="Y7457" t="s">
        <v>40</v>
      </c>
      <c r="AA7457">
        <v>35815</v>
      </c>
      <c r="AB7457" t="b">
        <f>if((W7457=""),false,true)</f>
        <v>0</v>
      </c>
      <c r="AD7457" s="37"/>
    </row>
    <row r="7458" ht="14.25" customHeight="1">
      <c r="A7458" s="38">
        <v>1049</v>
      </c>
      <c r="B7458" s="46" t="s">
        <v>922</v>
      </c>
      <c r="C7458" s="46" t="s">
        <v>923</v>
      </c>
      <c r="D7458" s="11" t="s">
        <v>7790</v>
      </c>
      <c r="E7458" s="11" t="s">
        <v>7791</v>
      </c>
      <c r="F7458" s="7" t="s">
        <v>929</v>
      </c>
      <c r="G7458" s="7" t="s">
        <v>928</v>
      </c>
      <c r="H7458">
        <v>0.098627948563121</v>
      </c>
      <c r="I7458" t="s">
        <v>37</v>
      </c>
      <c r="K7458" s="47" t="s">
        <v>43</v>
      </c>
      <c r="L7458" s="47" t="s">
        <v>926</v>
      </c>
      <c r="M7458" t="s">
        <v>39</v>
      </c>
      <c r="N7458" s="71"/>
      <c r="O7458" s="71"/>
      <c r="P7458" s="71"/>
      <c r="Q7458" s="71"/>
      <c r="R7458" s="29"/>
      <c r="S7458" s="29"/>
      <c r="T7458" s="29"/>
      <c r="U7458" s="71"/>
      <c r="V7458" s="29"/>
      <c r="W7458" s="60"/>
      <c r="Y7458" t="s">
        <v>40</v>
      </c>
      <c r="AA7458">
        <v>35815</v>
      </c>
      <c r="AB7458" t="b">
        <f>if((W7458=""),false,true)</f>
        <v>0</v>
      </c>
      <c r="AD7458" s="37"/>
    </row>
    <row r="7459" ht="14.25" customHeight="1">
      <c r="A7459" s="38">
        <v>1049</v>
      </c>
      <c r="B7459" s="46" t="s">
        <v>922</v>
      </c>
      <c r="C7459" s="46" t="s">
        <v>923</v>
      </c>
      <c r="D7459" s="11" t="s">
        <v>7790</v>
      </c>
      <c r="E7459" s="11" t="s">
        <v>7791</v>
      </c>
      <c r="F7459" s="7" t="s">
        <v>930</v>
      </c>
      <c r="G7459" s="7" t="s">
        <v>928</v>
      </c>
      <c r="H7459">
        <v>0.12189895989249</v>
      </c>
      <c r="I7459" t="s">
        <v>37</v>
      </c>
      <c r="K7459" s="47" t="s">
        <v>43</v>
      </c>
      <c r="L7459" s="47" t="s">
        <v>926</v>
      </c>
      <c r="M7459" t="s">
        <v>39</v>
      </c>
      <c r="N7459" s="71"/>
      <c r="O7459" s="71"/>
      <c r="P7459" s="71"/>
      <c r="Q7459" s="71"/>
      <c r="R7459" s="29"/>
      <c r="S7459" s="29"/>
      <c r="T7459" s="29"/>
      <c r="U7459" s="71"/>
      <c r="V7459" s="29"/>
      <c r="W7459" s="60"/>
      <c r="Y7459" t="s">
        <v>40</v>
      </c>
      <c r="AA7459">
        <v>35815</v>
      </c>
      <c r="AB7459" t="b">
        <f>if((W7459=""),false,true)</f>
        <v>0</v>
      </c>
      <c r="AD7459" s="37"/>
    </row>
    <row r="7460" ht="14.25" customHeight="1">
      <c r="A7460" s="38">
        <v>1049</v>
      </c>
      <c r="B7460" s="46" t="s">
        <v>922</v>
      </c>
      <c r="C7460" s="46" t="s">
        <v>923</v>
      </c>
      <c r="D7460" s="11" t="s">
        <v>7790</v>
      </c>
      <c r="E7460" s="11" t="s">
        <v>7791</v>
      </c>
      <c r="F7460" s="11" t="s">
        <v>48</v>
      </c>
      <c r="G7460" s="11" t="s">
        <v>49</v>
      </c>
      <c r="H7460">
        <v>0.098174794301998</v>
      </c>
      <c r="I7460" t="s">
        <v>37</v>
      </c>
      <c r="K7460" s="47" t="s">
        <v>43</v>
      </c>
      <c r="L7460" s="47" t="s">
        <v>926</v>
      </c>
      <c r="M7460" t="s">
        <v>39</v>
      </c>
      <c r="N7460" s="71"/>
      <c r="O7460" s="71"/>
      <c r="P7460" s="71"/>
      <c r="Q7460" s="71"/>
      <c r="R7460" s="29"/>
      <c r="S7460" s="29"/>
      <c r="T7460" s="29"/>
      <c r="U7460" s="71"/>
      <c r="V7460" s="29"/>
      <c r="W7460" s="60"/>
      <c r="Y7460" t="s">
        <v>40</v>
      </c>
      <c r="AA7460">
        <v>35815</v>
      </c>
      <c r="AB7460" t="b">
        <f>if((W7460=""),false,true)</f>
        <v>0</v>
      </c>
      <c r="AD7460" s="37"/>
    </row>
    <row r="7461" ht="14.25" customHeight="1">
      <c r="A7461" s="38">
        <v>1308</v>
      </c>
      <c r="B7461" s="46" t="s">
        <v>41</v>
      </c>
      <c r="C7461" s="46" t="s">
        <v>42</v>
      </c>
      <c r="D7461" s="46" t="s">
        <v>7790</v>
      </c>
      <c r="E7461" s="46" t="s">
        <v>7792</v>
      </c>
      <c r="F7461" t="s">
        <v>35</v>
      </c>
      <c r="G7461" s="12" t="s">
        <v>36</v>
      </c>
      <c r="H7461">
        <v>0.00470977326397</v>
      </c>
      <c r="I7461" t="s">
        <v>37</v>
      </c>
      <c r="K7461" s="47" t="s">
        <v>43</v>
      </c>
      <c r="L7461" s="47" t="str">
        <f>((I7461&amp;A7461)&amp;"-")&amp;B7461</f>
        <v>REF1308-Abraham M.H. and Acree Jr. W.E. The solubility of liquid and solid compounds in dry octan-1-ol. Chemosphere (2013)</v>
      </c>
      <c r="M7461" t="s">
        <v>39</v>
      </c>
      <c r="N7461" s="71"/>
      <c r="O7461" s="71"/>
      <c r="P7461" s="71"/>
      <c r="Q7461" s="71"/>
      <c r="R7461" s="29"/>
      <c r="S7461" s="29"/>
      <c r="T7461" s="29"/>
      <c r="U7461" s="71"/>
      <c r="V7461" s="29"/>
      <c r="W7461" s="60"/>
      <c r="Y7461" t="s">
        <v>40</v>
      </c>
      <c r="AA7461">
        <v>35815</v>
      </c>
      <c r="AB7461" t="b">
        <f>if((W7461=""),false,true)</f>
        <v>0</v>
      </c>
      <c r="AD7461" s="37"/>
    </row>
    <row r="7462" ht="14.25" customHeight="1">
      <c r="A7462" s="38">
        <v>1287</v>
      </c>
      <c r="B7462" s="46" t="s">
        <v>53</v>
      </c>
      <c r="C7462" s="46" t="s">
        <v>45</v>
      </c>
      <c r="D7462" s="46" t="s">
        <v>7793</v>
      </c>
      <c r="E7462" s="46" t="s">
        <v>7794</v>
      </c>
      <c r="F7462" t="s">
        <v>48</v>
      </c>
      <c r="G7462" s="46" t="s">
        <v>49</v>
      </c>
      <c r="H7462">
        <v>0.000537031796</v>
      </c>
      <c r="I7462" t="s">
        <v>37</v>
      </c>
      <c r="L7462" t="s">
        <v>50</v>
      </c>
      <c r="M7462" t="s">
        <v>39</v>
      </c>
      <c r="N7462" s="40"/>
      <c r="O7462" s="40"/>
      <c r="P7462" s="40"/>
      <c r="Q7462" s="40"/>
      <c r="R7462" s="39"/>
      <c r="S7462" s="39"/>
      <c r="T7462" s="39"/>
      <c r="U7462" s="40"/>
      <c r="V7462" s="39"/>
      <c r="W7462" s="69"/>
      <c r="Y7462" t="s">
        <v>40</v>
      </c>
      <c r="AA7462">
        <v>11470</v>
      </c>
      <c r="AB7462" s="46" t="b">
        <v>0</v>
      </c>
      <c r="AD7462" s="8"/>
    </row>
    <row r="7463" ht="14.25" customHeight="1">
      <c r="A7463" s="38">
        <v>1049</v>
      </c>
      <c r="B7463" s="46" t="s">
        <v>922</v>
      </c>
      <c r="C7463" s="46" t="s">
        <v>923</v>
      </c>
      <c r="D7463" s="11" t="s">
        <v>7795</v>
      </c>
      <c r="E7463" s="46" t="s">
        <v>7796</v>
      </c>
      <c r="F7463" s="7" t="s">
        <v>924</v>
      </c>
      <c r="G7463" s="7" t="s">
        <v>925</v>
      </c>
      <c r="H7463">
        <v>0.006208690342301</v>
      </c>
      <c r="I7463" t="s">
        <v>37</v>
      </c>
      <c r="K7463" s="47" t="s">
        <v>43</v>
      </c>
      <c r="L7463" s="47" t="s">
        <v>926</v>
      </c>
      <c r="M7463" t="s">
        <v>39</v>
      </c>
      <c r="N7463" s="71"/>
      <c r="O7463" s="71"/>
      <c r="P7463" s="71"/>
      <c r="Q7463" s="71"/>
      <c r="R7463" s="29"/>
      <c r="S7463" s="29"/>
      <c r="T7463" s="29"/>
      <c r="U7463" s="71"/>
      <c r="V7463" s="29"/>
      <c r="W7463" s="60"/>
      <c r="Y7463" t="s">
        <v>40</v>
      </c>
      <c r="AA7463" s="21">
        <v>4268</v>
      </c>
      <c r="AB7463" t="b">
        <f>if((W7463=""),false,true)</f>
        <v>0</v>
      </c>
      <c r="AD7463" s="37"/>
    </row>
    <row r="7464" ht="14.25" customHeight="1">
      <c r="A7464" s="38">
        <v>1049</v>
      </c>
      <c r="B7464" s="46" t="s">
        <v>922</v>
      </c>
      <c r="C7464" s="46" t="s">
        <v>923</v>
      </c>
      <c r="D7464" s="11" t="s">
        <v>7795</v>
      </c>
      <c r="E7464" s="11" t="s">
        <v>7796</v>
      </c>
      <c r="F7464" s="7" t="s">
        <v>927</v>
      </c>
      <c r="G7464" s="7" t="s">
        <v>928</v>
      </c>
      <c r="H7464">
        <v>0.000247742205763</v>
      </c>
      <c r="I7464" t="s">
        <v>37</v>
      </c>
      <c r="K7464" s="47" t="s">
        <v>43</v>
      </c>
      <c r="L7464" s="47" t="s">
        <v>926</v>
      </c>
      <c r="M7464" t="s">
        <v>39</v>
      </c>
      <c r="N7464" s="71"/>
      <c r="O7464" s="71"/>
      <c r="P7464" s="71"/>
      <c r="Q7464" s="71"/>
      <c r="R7464" s="29"/>
      <c r="S7464" s="29"/>
      <c r="T7464" s="29"/>
      <c r="U7464" s="71"/>
      <c r="V7464" s="29"/>
      <c r="W7464" s="60"/>
      <c r="Y7464" t="s">
        <v>40</v>
      </c>
      <c r="AA7464">
        <v>4268</v>
      </c>
      <c r="AB7464" t="b">
        <f>if((W7464=""),false,true)</f>
        <v>0</v>
      </c>
      <c r="AD7464" s="37"/>
    </row>
    <row r="7465" ht="14.25" customHeight="1">
      <c r="A7465" s="38">
        <v>1049</v>
      </c>
      <c r="B7465" s="46" t="s">
        <v>922</v>
      </c>
      <c r="C7465" s="46" t="s">
        <v>923</v>
      </c>
      <c r="D7465" s="11" t="s">
        <v>7795</v>
      </c>
      <c r="E7465" s="11" t="s">
        <v>7796</v>
      </c>
      <c r="F7465" s="7" t="s">
        <v>929</v>
      </c>
      <c r="G7465" s="7" t="s">
        <v>928</v>
      </c>
      <c r="H7465">
        <v>0.000437522105158</v>
      </c>
      <c r="I7465" t="s">
        <v>37</v>
      </c>
      <c r="K7465" s="47" t="s">
        <v>43</v>
      </c>
      <c r="L7465" s="47" t="s">
        <v>926</v>
      </c>
      <c r="M7465" t="s">
        <v>39</v>
      </c>
      <c r="N7465" s="71"/>
      <c r="O7465" s="71"/>
      <c r="P7465" s="71"/>
      <c r="Q7465" s="71"/>
      <c r="R7465" s="29"/>
      <c r="S7465" s="29"/>
      <c r="T7465" s="29"/>
      <c r="U7465" s="71"/>
      <c r="V7465" s="29"/>
      <c r="W7465" s="60"/>
      <c r="Y7465" t="s">
        <v>40</v>
      </c>
      <c r="AA7465">
        <v>4268</v>
      </c>
      <c r="AB7465" t="b">
        <f>if((W7465=""),false,true)</f>
        <v>0</v>
      </c>
      <c r="AD7465" s="37"/>
    </row>
    <row r="7466" ht="14.25" customHeight="1">
      <c r="A7466" s="38">
        <v>1049</v>
      </c>
      <c r="B7466" s="46" t="s">
        <v>922</v>
      </c>
      <c r="C7466" s="46" t="s">
        <v>923</v>
      </c>
      <c r="D7466" s="11" t="s">
        <v>7795</v>
      </c>
      <c r="E7466" s="11" t="s">
        <v>7796</v>
      </c>
      <c r="F7466" s="7" t="s">
        <v>930</v>
      </c>
      <c r="G7466" s="7" t="s">
        <v>928</v>
      </c>
      <c r="H7466">
        <v>0.002691534803927</v>
      </c>
      <c r="I7466" t="s">
        <v>37</v>
      </c>
      <c r="K7466" s="47" t="s">
        <v>43</v>
      </c>
      <c r="L7466" s="47" t="s">
        <v>926</v>
      </c>
      <c r="M7466" t="s">
        <v>39</v>
      </c>
      <c r="N7466" s="71"/>
      <c r="O7466" s="71"/>
      <c r="P7466" s="71"/>
      <c r="Q7466" s="71"/>
      <c r="R7466" s="29"/>
      <c r="S7466" s="29"/>
      <c r="T7466" s="29"/>
      <c r="U7466" s="71"/>
      <c r="V7466" s="29"/>
      <c r="W7466" s="60"/>
      <c r="Y7466" t="s">
        <v>40</v>
      </c>
      <c r="AA7466">
        <v>4268</v>
      </c>
      <c r="AB7466" t="b">
        <f>if((W7466=""),false,true)</f>
        <v>0</v>
      </c>
      <c r="AD7466" s="37"/>
    </row>
    <row r="7467" ht="14.25" customHeight="1">
      <c r="A7467" s="38">
        <v>1049</v>
      </c>
      <c r="B7467" s="46" t="s">
        <v>922</v>
      </c>
      <c r="C7467" s="46" t="s">
        <v>923</v>
      </c>
      <c r="D7467" s="11" t="s">
        <v>7795</v>
      </c>
      <c r="E7467" s="11" t="s">
        <v>7796</v>
      </c>
      <c r="F7467" s="11" t="s">
        <v>48</v>
      </c>
      <c r="G7467" s="11" t="s">
        <v>49</v>
      </c>
      <c r="H7467">
        <v>0.000314050869388</v>
      </c>
      <c r="I7467" t="s">
        <v>37</v>
      </c>
      <c r="K7467" s="47" t="s">
        <v>43</v>
      </c>
      <c r="L7467" s="47" t="s">
        <v>926</v>
      </c>
      <c r="M7467" t="s">
        <v>39</v>
      </c>
      <c r="N7467" s="71"/>
      <c r="O7467" s="71"/>
      <c r="P7467" s="71"/>
      <c r="Q7467" s="71"/>
      <c r="R7467" s="29"/>
      <c r="S7467" s="29"/>
      <c r="T7467" s="29"/>
      <c r="U7467" s="71"/>
      <c r="V7467" s="29"/>
      <c r="W7467" s="60"/>
      <c r="Y7467" t="s">
        <v>40</v>
      </c>
      <c r="AA7467">
        <v>4268</v>
      </c>
      <c r="AB7467" t="b">
        <f>if((W7467=""),false,true)</f>
        <v>0</v>
      </c>
      <c r="AD7467" s="37"/>
    </row>
    <row r="7468" ht="14.25" customHeight="1">
      <c r="A7468" s="38">
        <v>1287</v>
      </c>
      <c r="B7468" s="46" t="s">
        <v>44</v>
      </c>
      <c r="C7468" s="46" t="s">
        <v>45</v>
      </c>
      <c r="D7468" s="11" t="s">
        <v>7795</v>
      </c>
      <c r="E7468" s="46" t="s">
        <v>7796</v>
      </c>
      <c r="F7468" t="s">
        <v>48</v>
      </c>
      <c r="G7468" s="46" t="s">
        <v>49</v>
      </c>
      <c r="H7468">
        <v>0.000135831345</v>
      </c>
      <c r="I7468" t="s">
        <v>37</v>
      </c>
      <c r="L7468" t="s">
        <v>50</v>
      </c>
      <c r="M7468" t="s">
        <v>39</v>
      </c>
      <c r="N7468" s="40"/>
      <c r="O7468" s="40"/>
      <c r="P7468" s="40"/>
      <c r="Q7468" s="40"/>
      <c r="R7468" s="39"/>
      <c r="S7468" s="39"/>
      <c r="T7468" s="39"/>
      <c r="U7468" s="40"/>
      <c r="V7468" s="39"/>
      <c r="W7468" s="69"/>
      <c r="Y7468" t="s">
        <v>40</v>
      </c>
      <c r="AA7468">
        <v>4268</v>
      </c>
      <c r="AB7468" s="46" t="b">
        <v>0</v>
      </c>
      <c r="AD7468" s="8"/>
    </row>
    <row r="7469" ht="14.25" customHeight="1">
      <c r="A7469" s="38">
        <v>1287</v>
      </c>
      <c r="B7469" s="46" t="s">
        <v>53</v>
      </c>
      <c r="C7469" s="46" t="s">
        <v>45</v>
      </c>
      <c r="D7469" s="46" t="s">
        <v>7795</v>
      </c>
      <c r="E7469" s="46" t="s">
        <v>7797</v>
      </c>
      <c r="F7469" t="s">
        <v>48</v>
      </c>
      <c r="G7469" s="46" t="s">
        <v>49</v>
      </c>
      <c r="H7469">
        <v>0.000426579519</v>
      </c>
      <c r="I7469" t="s">
        <v>37</v>
      </c>
      <c r="L7469" t="s">
        <v>50</v>
      </c>
      <c r="M7469" t="s">
        <v>39</v>
      </c>
      <c r="N7469" s="40"/>
      <c r="O7469" s="40"/>
      <c r="P7469" s="40"/>
      <c r="Q7469" s="40"/>
      <c r="R7469" s="39"/>
      <c r="S7469" s="39"/>
      <c r="T7469" s="39"/>
      <c r="U7469" s="40"/>
      <c r="V7469" s="39"/>
      <c r="W7469" s="69"/>
      <c r="Y7469" t="s">
        <v>40</v>
      </c>
      <c r="AA7469">
        <v>4268</v>
      </c>
      <c r="AB7469" s="46" t="b">
        <v>0</v>
      </c>
      <c r="AD7469" s="8"/>
    </row>
    <row r="7470" ht="14.25" customHeight="1">
      <c r="A7470" s="38">
        <v>1287</v>
      </c>
      <c r="B7470" s="46" t="s">
        <v>653</v>
      </c>
      <c r="C7470" s="46" t="s">
        <v>45</v>
      </c>
      <c r="D7470" s="46" t="s">
        <v>7795</v>
      </c>
      <c r="E7470" s="46" t="s">
        <v>7796</v>
      </c>
      <c r="F7470" t="s">
        <v>48</v>
      </c>
      <c r="G7470" s="46" t="s">
        <v>49</v>
      </c>
      <c r="H7470">
        <v>0.000245414376</v>
      </c>
      <c r="I7470" t="s">
        <v>37</v>
      </c>
      <c r="L7470" t="s">
        <v>50</v>
      </c>
      <c r="M7470" t="s">
        <v>39</v>
      </c>
      <c r="N7470" s="40"/>
      <c r="O7470" s="40"/>
      <c r="P7470" s="40"/>
      <c r="Q7470" s="40"/>
      <c r="R7470" s="39"/>
      <c r="S7470" s="39"/>
      <c r="T7470" s="39"/>
      <c r="U7470" s="40"/>
      <c r="V7470" s="39"/>
      <c r="W7470" s="69"/>
      <c r="Y7470" t="s">
        <v>40</v>
      </c>
      <c r="AA7470">
        <v>4268</v>
      </c>
      <c r="AB7470" s="46" t="b">
        <v>0</v>
      </c>
      <c r="AD7470" s="8"/>
    </row>
    <row r="7471" ht="14.25" customHeight="1">
      <c r="A7471" s="38">
        <v>1287</v>
      </c>
      <c r="B7471" s="46" t="s">
        <v>653</v>
      </c>
      <c r="C7471" s="46" t="s">
        <v>45</v>
      </c>
      <c r="D7471" s="46" t="s">
        <v>7798</v>
      </c>
      <c r="E7471" s="46" t="s">
        <v>7799</v>
      </c>
      <c r="F7471" t="s">
        <v>48</v>
      </c>
      <c r="G7471" s="46" t="s">
        <v>49</v>
      </c>
      <c r="H7471">
        <v>0.001265318914</v>
      </c>
      <c r="I7471" t="s">
        <v>37</v>
      </c>
      <c r="L7471" t="s">
        <v>50</v>
      </c>
      <c r="M7471" t="s">
        <v>39</v>
      </c>
      <c r="N7471" s="40"/>
      <c r="O7471" s="40"/>
      <c r="P7471" s="40"/>
      <c r="Q7471" s="40"/>
      <c r="R7471" s="39"/>
      <c r="S7471" s="39"/>
      <c r="T7471" s="39"/>
      <c r="U7471" s="40"/>
      <c r="V7471" s="39"/>
      <c r="W7471" s="69"/>
      <c r="Y7471" t="s">
        <v>40</v>
      </c>
      <c r="AA7471">
        <v>4447644</v>
      </c>
      <c r="AB7471" s="46" t="b">
        <v>0</v>
      </c>
      <c r="AD7471" s="8"/>
    </row>
    <row r="7472" ht="14.25" customHeight="1">
      <c r="A7472" s="38">
        <v>1308</v>
      </c>
      <c r="B7472" s="46" t="s">
        <v>41</v>
      </c>
      <c r="C7472" s="46" t="s">
        <v>42</v>
      </c>
      <c r="D7472" s="46" t="s">
        <v>7800</v>
      </c>
      <c r="E7472" s="46" t="s">
        <v>7801</v>
      </c>
      <c r="F7472" t="s">
        <v>35</v>
      </c>
      <c r="G7472" s="12" t="s">
        <v>36</v>
      </c>
      <c r="H7472">
        <v>0.468813382145265</v>
      </c>
      <c r="I7472" t="s">
        <v>37</v>
      </c>
      <c r="K7472" s="47" t="s">
        <v>43</v>
      </c>
      <c r="L7472" s="47" t="str">
        <f>((I7472&amp;A7472)&amp;"-")&amp;B7472</f>
        <v>REF1308-Abraham M.H. and Acree Jr. W.E. The solubility of liquid and solid compounds in dry octan-1-ol. Chemosphere (2013)</v>
      </c>
      <c r="M7472" t="s">
        <v>39</v>
      </c>
      <c r="N7472" s="71"/>
      <c r="O7472" s="71"/>
      <c r="P7472" s="71"/>
      <c r="Q7472" s="71"/>
      <c r="R7472" s="29"/>
      <c r="S7472" s="29"/>
      <c r="T7472" s="29"/>
      <c r="U7472" s="71"/>
      <c r="V7472" s="29"/>
      <c r="W7472" s="60"/>
      <c r="Y7472" t="s">
        <v>40</v>
      </c>
      <c r="AA7472">
        <v>9520</v>
      </c>
      <c r="AB7472" t="b">
        <f>if((W7472=""),false,true)</f>
        <v>0</v>
      </c>
      <c r="AD7472" s="37"/>
    </row>
    <row r="7473" ht="14.25" customHeight="1">
      <c r="A7473" s="38">
        <v>997</v>
      </c>
      <c r="B7473" s="44" t="s">
        <v>638</v>
      </c>
      <c r="C7473" s="46" t="s">
        <v>639</v>
      </c>
      <c r="D7473" s="46" t="s">
        <v>7802</v>
      </c>
      <c r="E7473" s="46" t="s">
        <v>7803</v>
      </c>
      <c r="F7473" s="5" t="s">
        <v>35</v>
      </c>
      <c r="G7473" s="5" t="s">
        <v>36</v>
      </c>
      <c r="H7473" s="65">
        <v>0.436515832</v>
      </c>
      <c r="I7473" t="s">
        <v>37</v>
      </c>
      <c r="K7473" s="47"/>
      <c r="L7473" s="47" t="str">
        <f>((I7473&amp;A7473)&amp;"-")&amp;B7473</f>
        <v>REF997-Kia Sepassi and Samuel H. Yalkowsky. Solubility Prediction in Octanol: A Technical Note. AAPS PharmSciTech 2006; 7 (1) Article 26</v>
      </c>
      <c r="M7473" t="s">
        <v>39</v>
      </c>
      <c r="N7473" s="71"/>
      <c r="O7473" s="71"/>
      <c r="P7473" s="71"/>
      <c r="Q7473" s="71"/>
      <c r="R7473" s="29"/>
      <c r="S7473" s="29"/>
      <c r="T7473" s="29"/>
      <c r="U7473" s="71"/>
      <c r="V7473" s="29"/>
      <c r="W7473" s="60"/>
      <c r="Y7473" t="s">
        <v>40</v>
      </c>
      <c r="AA7473">
        <v>906</v>
      </c>
      <c r="AB7473" t="b">
        <f>if((W7473=""),false,true)</f>
        <v>0</v>
      </c>
      <c r="AD7473" s="37"/>
    </row>
    <row r="7474" ht="14.25" customHeight="1">
      <c r="A7474" s="38">
        <v>997</v>
      </c>
      <c r="B7474" s="44" t="s">
        <v>638</v>
      </c>
      <c r="C7474" s="46" t="s">
        <v>639</v>
      </c>
      <c r="D7474" s="46" t="s">
        <v>7802</v>
      </c>
      <c r="E7474" s="46" t="s">
        <v>7803</v>
      </c>
      <c r="F7474" s="5" t="s">
        <v>35</v>
      </c>
      <c r="G7474" s="5" t="s">
        <v>36</v>
      </c>
      <c r="H7474" s="65">
        <v>0.707945784</v>
      </c>
      <c r="I7474" t="s">
        <v>37</v>
      </c>
      <c r="K7474" s="47"/>
      <c r="L7474" s="47" t="str">
        <f>((I7474&amp;A7474)&amp;"-")&amp;B7474</f>
        <v>REF997-Kia Sepassi and Samuel H. Yalkowsky. Solubility Prediction in Octanol: A Technical Note. AAPS PharmSciTech 2006; 7 (1) Article 26</v>
      </c>
      <c r="M7474" t="s">
        <v>39</v>
      </c>
      <c r="N7474" s="71"/>
      <c r="O7474" s="71"/>
      <c r="P7474" s="71"/>
      <c r="Q7474" s="71"/>
      <c r="R7474" s="29"/>
      <c r="S7474" s="29"/>
      <c r="T7474" s="29"/>
      <c r="U7474" s="71"/>
      <c r="V7474" s="29"/>
      <c r="W7474" s="60"/>
      <c r="Y7474" t="s">
        <v>40</v>
      </c>
      <c r="AA7474">
        <v>906</v>
      </c>
      <c r="AB7474" t="b">
        <f>if((W7474=""),false,true)</f>
        <v>0</v>
      </c>
      <c r="AD7474" s="37"/>
    </row>
    <row r="7475" ht="14.25" customHeight="1">
      <c r="A7475" s="38">
        <v>1049</v>
      </c>
      <c r="B7475" s="46" t="s">
        <v>922</v>
      </c>
      <c r="C7475" s="46" t="s">
        <v>923</v>
      </c>
      <c r="D7475" s="11" t="s">
        <v>7802</v>
      </c>
      <c r="E7475" s="46" t="s">
        <v>7803</v>
      </c>
      <c r="F7475" s="7" t="s">
        <v>924</v>
      </c>
      <c r="G7475" s="7" t="s">
        <v>925</v>
      </c>
      <c r="H7475">
        <v>1.11429453359173</v>
      </c>
      <c r="I7475" t="s">
        <v>37</v>
      </c>
      <c r="K7475" s="47" t="s">
        <v>43</v>
      </c>
      <c r="L7475" s="47" t="s">
        <v>926</v>
      </c>
      <c r="M7475" t="s">
        <v>39</v>
      </c>
      <c r="N7475" s="71"/>
      <c r="O7475" s="71"/>
      <c r="P7475" s="71"/>
      <c r="Q7475" s="71"/>
      <c r="R7475" s="29"/>
      <c r="S7475" s="29"/>
      <c r="T7475" s="29"/>
      <c r="U7475" s="71"/>
      <c r="V7475" s="29"/>
      <c r="W7475" s="60"/>
      <c r="Y7475" t="s">
        <v>40</v>
      </c>
      <c r="AA7475" s="21">
        <v>906</v>
      </c>
      <c r="AB7475" t="b">
        <f>if((W7475=""),false,true)</f>
        <v>0</v>
      </c>
      <c r="AD7475" s="37"/>
    </row>
    <row r="7476" ht="14.25" customHeight="1">
      <c r="A7476" s="38">
        <v>1049</v>
      </c>
      <c r="B7476" s="46" t="s">
        <v>922</v>
      </c>
      <c r="C7476" s="46" t="s">
        <v>923</v>
      </c>
      <c r="D7476" s="11" t="s">
        <v>7802</v>
      </c>
      <c r="E7476" s="11" t="s">
        <v>7803</v>
      </c>
      <c r="F7476" s="7" t="s">
        <v>927</v>
      </c>
      <c r="G7476" s="7" t="s">
        <v>928</v>
      </c>
      <c r="H7476">
        <v>0.002517676927759</v>
      </c>
      <c r="I7476" t="s">
        <v>37</v>
      </c>
      <c r="K7476" s="47" t="s">
        <v>43</v>
      </c>
      <c r="L7476" s="47" t="s">
        <v>926</v>
      </c>
      <c r="M7476" t="s">
        <v>39</v>
      </c>
      <c r="N7476" s="71"/>
      <c r="O7476" s="71"/>
      <c r="P7476" s="71"/>
      <c r="Q7476" s="71"/>
      <c r="R7476" s="29"/>
      <c r="S7476" s="29"/>
      <c r="T7476" s="29"/>
      <c r="U7476" s="71"/>
      <c r="V7476" s="29"/>
      <c r="W7476" s="60"/>
      <c r="Y7476" t="s">
        <v>40</v>
      </c>
      <c r="AA7476">
        <v>906</v>
      </c>
      <c r="AB7476" t="b">
        <f>if((W7476=""),false,true)</f>
        <v>0</v>
      </c>
      <c r="AD7476" s="37"/>
    </row>
    <row r="7477" ht="14.25" customHeight="1">
      <c r="A7477" s="38">
        <v>1049</v>
      </c>
      <c r="B7477" s="46" t="s">
        <v>922</v>
      </c>
      <c r="C7477" s="46" t="s">
        <v>923</v>
      </c>
      <c r="D7477" s="11" t="s">
        <v>7802</v>
      </c>
      <c r="E7477" s="11" t="s">
        <v>7803</v>
      </c>
      <c r="F7477" s="7" t="s">
        <v>929</v>
      </c>
      <c r="G7477" s="7" t="s">
        <v>928</v>
      </c>
      <c r="H7477">
        <v>0.016904409316433</v>
      </c>
      <c r="I7477" t="s">
        <v>37</v>
      </c>
      <c r="K7477" s="47" t="s">
        <v>43</v>
      </c>
      <c r="L7477" s="47" t="s">
        <v>926</v>
      </c>
      <c r="M7477" t="s">
        <v>39</v>
      </c>
      <c r="N7477" s="71"/>
      <c r="O7477" s="71"/>
      <c r="P7477" s="71"/>
      <c r="Q7477" s="71"/>
      <c r="R7477" s="29"/>
      <c r="S7477" s="29"/>
      <c r="T7477" s="29"/>
      <c r="U7477" s="71"/>
      <c r="V7477" s="29"/>
      <c r="W7477" s="60"/>
      <c r="Y7477" t="s">
        <v>40</v>
      </c>
      <c r="AA7477">
        <v>906</v>
      </c>
      <c r="AB7477" t="b">
        <f>if((W7477=""),false,true)</f>
        <v>0</v>
      </c>
      <c r="AD7477" s="37"/>
    </row>
    <row r="7478" ht="14.25" customHeight="1">
      <c r="A7478" s="38">
        <v>1049</v>
      </c>
      <c r="B7478" s="46" t="s">
        <v>922</v>
      </c>
      <c r="C7478" s="46" t="s">
        <v>923</v>
      </c>
      <c r="D7478" s="11" t="s">
        <v>7802</v>
      </c>
      <c r="E7478" s="11" t="s">
        <v>7803</v>
      </c>
      <c r="F7478" s="7" t="s">
        <v>930</v>
      </c>
      <c r="G7478" s="7" t="s">
        <v>928</v>
      </c>
      <c r="H7478">
        <v>0.19860949173574</v>
      </c>
      <c r="I7478" t="s">
        <v>37</v>
      </c>
      <c r="K7478" s="47" t="s">
        <v>43</v>
      </c>
      <c r="L7478" s="47" t="s">
        <v>926</v>
      </c>
      <c r="M7478" t="s">
        <v>39</v>
      </c>
      <c r="N7478" s="71"/>
      <c r="O7478" s="71"/>
      <c r="P7478" s="71"/>
      <c r="Q7478" s="71"/>
      <c r="R7478" s="29"/>
      <c r="S7478" s="29"/>
      <c r="T7478" s="29"/>
      <c r="U7478" s="71"/>
      <c r="V7478" s="29"/>
      <c r="W7478" s="60"/>
      <c r="Y7478" t="s">
        <v>40</v>
      </c>
      <c r="AA7478">
        <v>906</v>
      </c>
      <c r="AB7478" t="b">
        <f>if((W7478=""),false,true)</f>
        <v>0</v>
      </c>
      <c r="AD7478" s="37"/>
    </row>
    <row r="7479" ht="14.25" customHeight="1">
      <c r="A7479" s="38">
        <v>1049</v>
      </c>
      <c r="B7479" s="46" t="s">
        <v>922</v>
      </c>
      <c r="C7479" s="46" t="s">
        <v>923</v>
      </c>
      <c r="D7479" s="11" t="s">
        <v>7802</v>
      </c>
      <c r="E7479" s="11" t="s">
        <v>7803</v>
      </c>
      <c r="F7479" s="11" t="s">
        <v>48</v>
      </c>
      <c r="G7479" s="11" t="s">
        <v>49</v>
      </c>
      <c r="H7479">
        <v>0.000212813904598</v>
      </c>
      <c r="I7479" t="s">
        <v>37</v>
      </c>
      <c r="K7479" s="47" t="s">
        <v>43</v>
      </c>
      <c r="L7479" s="47" t="s">
        <v>926</v>
      </c>
      <c r="M7479" t="s">
        <v>39</v>
      </c>
      <c r="N7479" s="71"/>
      <c r="O7479" s="71"/>
      <c r="P7479" s="71"/>
      <c r="Q7479" s="71"/>
      <c r="R7479" s="29"/>
      <c r="S7479" s="29"/>
      <c r="T7479" s="29"/>
      <c r="U7479" s="71"/>
      <c r="V7479" s="29"/>
      <c r="W7479" s="60"/>
      <c r="Y7479" t="s">
        <v>40</v>
      </c>
      <c r="AA7479">
        <v>906</v>
      </c>
      <c r="AB7479" t="b">
        <f>if((W7479=""),false,true)</f>
        <v>0</v>
      </c>
      <c r="AD7479" s="37"/>
    </row>
    <row r="7480" ht="14.25" customHeight="1">
      <c r="A7480" s="38">
        <v>1054</v>
      </c>
      <c r="B7480" s="46" t="s">
        <v>7804</v>
      </c>
      <c r="C7480" s="46" t="s">
        <v>7805</v>
      </c>
      <c r="D7480" s="11" t="s">
        <v>7802</v>
      </c>
      <c r="E7480" s="11" t="s">
        <v>7803</v>
      </c>
      <c r="F7480" s="7" t="s">
        <v>434</v>
      </c>
      <c r="G7480" s="7" t="s">
        <v>593</v>
      </c>
      <c r="H7480">
        <v>0.54</v>
      </c>
      <c r="I7480" t="s">
        <v>37</v>
      </c>
      <c r="K7480" s="47"/>
      <c r="L7480" s="47" t="str">
        <f>((I7480&amp;A7480)&amp;"-")&amp;B7480</f>
        <v>REF1054-Li</v>
      </c>
      <c r="M7480" t="s">
        <v>39</v>
      </c>
      <c r="N7480" s="71"/>
      <c r="O7480" s="71"/>
      <c r="P7480" s="71"/>
      <c r="Q7480" s="71"/>
      <c r="R7480" s="29"/>
      <c r="S7480" s="29"/>
      <c r="T7480" s="29"/>
      <c r="U7480" s="71"/>
      <c r="V7480" s="29"/>
      <c r="W7480" s="60"/>
      <c r="Y7480" t="s">
        <v>40</v>
      </c>
      <c r="AA7480">
        <v>906</v>
      </c>
      <c r="AB7480" t="b">
        <f>if((W7480=""),false,true)</f>
        <v>0</v>
      </c>
      <c r="AD7480" s="37"/>
    </row>
    <row r="7481" ht="14.25" customHeight="1">
      <c r="A7481" s="38">
        <v>1055</v>
      </c>
      <c r="B7481" s="46" t="s">
        <v>7806</v>
      </c>
      <c r="C7481" s="46" t="s">
        <v>1115</v>
      </c>
      <c r="D7481" s="11" t="s">
        <v>7802</v>
      </c>
      <c r="E7481" s="11" t="s">
        <v>7803</v>
      </c>
      <c r="F7481" s="7" t="s">
        <v>691</v>
      </c>
      <c r="G7481" s="7" t="s">
        <v>692</v>
      </c>
      <c r="H7481">
        <v>2.9624517245417</v>
      </c>
      <c r="I7481" t="s">
        <v>37</v>
      </c>
      <c r="K7481" s="47"/>
      <c r="L7481" s="47" t="s">
        <v>7807</v>
      </c>
      <c r="M7481" t="s">
        <v>39</v>
      </c>
      <c r="N7481" s="71"/>
      <c r="O7481" s="71"/>
      <c r="P7481" s="71"/>
      <c r="Q7481" s="71"/>
      <c r="R7481" s="29"/>
      <c r="S7481" s="29"/>
      <c r="T7481" s="29"/>
      <c r="U7481" s="71"/>
      <c r="V7481" s="29"/>
      <c r="W7481" s="60"/>
      <c r="Y7481" t="s">
        <v>40</v>
      </c>
      <c r="AA7481">
        <v>906</v>
      </c>
      <c r="AB7481" t="b">
        <f>if((W7481=""),false,true)</f>
        <v>0</v>
      </c>
      <c r="AD7481" s="37"/>
    </row>
    <row r="7482" ht="14.25" customHeight="1">
      <c r="A7482" s="38">
        <v>1055</v>
      </c>
      <c r="B7482" s="46" t="s">
        <v>7806</v>
      </c>
      <c r="C7482" s="46" t="s">
        <v>1115</v>
      </c>
      <c r="D7482" s="11" t="s">
        <v>7802</v>
      </c>
      <c r="E7482" s="11" t="s">
        <v>7803</v>
      </c>
      <c r="F7482" s="7" t="s">
        <v>1123</v>
      </c>
      <c r="G7482" s="7" t="s">
        <v>1124</v>
      </c>
      <c r="H7482">
        <v>2.636597558004</v>
      </c>
      <c r="I7482" t="s">
        <v>37</v>
      </c>
      <c r="K7482" s="47"/>
      <c r="L7482" s="47" t="s">
        <v>7807</v>
      </c>
      <c r="M7482" t="s">
        <v>39</v>
      </c>
      <c r="N7482" s="71"/>
      <c r="O7482" s="71"/>
      <c r="P7482" s="71"/>
      <c r="Q7482" s="71"/>
      <c r="R7482" s="29"/>
      <c r="S7482" s="29"/>
      <c r="T7482" s="29"/>
      <c r="U7482" s="71"/>
      <c r="V7482" s="29"/>
      <c r="W7482" s="60"/>
      <c r="Y7482" t="s">
        <v>40</v>
      </c>
      <c r="AA7482">
        <v>906</v>
      </c>
      <c r="AB7482" t="b">
        <f>if((W7482=""),false,true)</f>
        <v>0</v>
      </c>
      <c r="AD7482" s="37"/>
    </row>
    <row r="7483" ht="14.25" customHeight="1">
      <c r="A7483" s="38">
        <v>1055</v>
      </c>
      <c r="B7483" s="46" t="s">
        <v>7806</v>
      </c>
      <c r="C7483" s="46" t="s">
        <v>1115</v>
      </c>
      <c r="D7483" s="11" t="s">
        <v>7802</v>
      </c>
      <c r="E7483" s="11" t="s">
        <v>7803</v>
      </c>
      <c r="F7483" s="7" t="s">
        <v>695</v>
      </c>
      <c r="G7483" s="7" t="s">
        <v>696</v>
      </c>
      <c r="H7483">
        <v>1.3658727675034</v>
      </c>
      <c r="I7483" t="s">
        <v>37</v>
      </c>
      <c r="K7483" s="47"/>
      <c r="L7483" s="47" t="s">
        <v>7807</v>
      </c>
      <c r="M7483" t="s">
        <v>39</v>
      </c>
      <c r="N7483" s="71"/>
      <c r="O7483" s="71"/>
      <c r="P7483" s="71"/>
      <c r="Q7483" s="71"/>
      <c r="R7483" s="29"/>
      <c r="S7483" s="29"/>
      <c r="T7483" s="29"/>
      <c r="U7483" s="71"/>
      <c r="V7483" s="29"/>
      <c r="W7483" s="60"/>
      <c r="Y7483" t="s">
        <v>40</v>
      </c>
      <c r="AA7483">
        <v>906</v>
      </c>
      <c r="AB7483" t="b">
        <f>if((W7483=""),false,true)</f>
        <v>0</v>
      </c>
      <c r="AD7483" s="37"/>
    </row>
    <row r="7484" ht="14.25" customHeight="1">
      <c r="A7484" s="38">
        <v>1055</v>
      </c>
      <c r="B7484" s="46" t="s">
        <v>7806</v>
      </c>
      <c r="C7484" s="46" t="s">
        <v>1115</v>
      </c>
      <c r="D7484" s="11" t="s">
        <v>7802</v>
      </c>
      <c r="E7484" s="11" t="s">
        <v>7803</v>
      </c>
      <c r="F7484" s="7" t="s">
        <v>1125</v>
      </c>
      <c r="G7484" s="7" t="s">
        <v>1126</v>
      </c>
      <c r="H7484">
        <v>2.3869036344267</v>
      </c>
      <c r="I7484" t="s">
        <v>37</v>
      </c>
      <c r="K7484" s="47"/>
      <c r="L7484" s="47" t="s">
        <v>7807</v>
      </c>
      <c r="M7484" t="s">
        <v>39</v>
      </c>
      <c r="N7484" s="71"/>
      <c r="O7484" s="71"/>
      <c r="P7484" s="71"/>
      <c r="Q7484" s="71"/>
      <c r="R7484" s="29"/>
      <c r="S7484" s="29"/>
      <c r="T7484" s="29"/>
      <c r="U7484" s="71"/>
      <c r="V7484" s="29"/>
      <c r="W7484" s="60"/>
      <c r="Y7484" t="s">
        <v>40</v>
      </c>
      <c r="AA7484">
        <v>906</v>
      </c>
      <c r="AB7484" t="b">
        <f>if((W7484=""),false,true)</f>
        <v>0</v>
      </c>
      <c r="AD7484" s="37"/>
    </row>
    <row r="7485" ht="14.25" customHeight="1">
      <c r="A7485" s="38">
        <v>1055</v>
      </c>
      <c r="B7485" s="46" t="s">
        <v>7806</v>
      </c>
      <c r="C7485" s="46" t="s">
        <v>1115</v>
      </c>
      <c r="D7485" s="11" t="s">
        <v>7802</v>
      </c>
      <c r="E7485" s="11" t="s">
        <v>7803</v>
      </c>
      <c r="F7485" s="7" t="s">
        <v>713</v>
      </c>
      <c r="G7485" s="7" t="s">
        <v>714</v>
      </c>
      <c r="H7485">
        <v>0.79235351501548</v>
      </c>
      <c r="I7485" t="s">
        <v>37</v>
      </c>
      <c r="K7485" s="47"/>
      <c r="L7485" s="47" t="s">
        <v>7807</v>
      </c>
      <c r="M7485" t="s">
        <v>39</v>
      </c>
      <c r="N7485" s="71"/>
      <c r="O7485" s="71"/>
      <c r="P7485" s="71"/>
      <c r="Q7485" s="71"/>
      <c r="R7485" s="29"/>
      <c r="S7485" s="29"/>
      <c r="T7485" s="29"/>
      <c r="U7485" s="71"/>
      <c r="V7485" s="29"/>
      <c r="W7485" s="60"/>
      <c r="Y7485" t="s">
        <v>40</v>
      </c>
      <c r="AA7485">
        <v>906</v>
      </c>
      <c r="AB7485" t="b">
        <f>if((W7485=""),false,true)</f>
        <v>0</v>
      </c>
      <c r="AD7485" s="37"/>
    </row>
    <row r="7486" ht="14.25" customHeight="1">
      <c r="A7486" s="38">
        <v>1055</v>
      </c>
      <c r="B7486" s="46" t="s">
        <v>7806</v>
      </c>
      <c r="C7486" s="46" t="s">
        <v>1115</v>
      </c>
      <c r="D7486" s="11" t="s">
        <v>7802</v>
      </c>
      <c r="E7486" s="11" t="s">
        <v>7803</v>
      </c>
      <c r="F7486" s="7" t="s">
        <v>715</v>
      </c>
      <c r="G7486" s="7" t="s">
        <v>716</v>
      </c>
      <c r="H7486">
        <v>0.92021427381614</v>
      </c>
      <c r="I7486" t="s">
        <v>37</v>
      </c>
      <c r="K7486" s="47"/>
      <c r="L7486" s="47" t="s">
        <v>7807</v>
      </c>
      <c r="M7486" t="s">
        <v>39</v>
      </c>
      <c r="N7486" s="71"/>
      <c r="O7486" s="71"/>
      <c r="P7486" s="71"/>
      <c r="Q7486" s="71"/>
      <c r="R7486" s="29"/>
      <c r="S7486" s="29"/>
      <c r="T7486" s="29"/>
      <c r="U7486" s="71"/>
      <c r="V7486" s="29"/>
      <c r="W7486" s="60"/>
      <c r="Y7486" t="s">
        <v>40</v>
      </c>
      <c r="AA7486">
        <v>906</v>
      </c>
      <c r="AB7486" t="b">
        <f>if((W7486=""),false,true)</f>
        <v>0</v>
      </c>
      <c r="AD7486" s="37"/>
    </row>
    <row r="7487" ht="14.25" customHeight="1">
      <c r="A7487" s="38">
        <v>1055</v>
      </c>
      <c r="B7487" s="46" t="s">
        <v>7806</v>
      </c>
      <c r="C7487" s="46" t="s">
        <v>1115</v>
      </c>
      <c r="D7487" s="11" t="s">
        <v>7802</v>
      </c>
      <c r="E7487" s="11" t="s">
        <v>7803</v>
      </c>
      <c r="F7487" s="7" t="s">
        <v>731</v>
      </c>
      <c r="G7487" s="7" t="s">
        <v>767</v>
      </c>
      <c r="H7487">
        <v>2.635182987177</v>
      </c>
      <c r="I7487" t="s">
        <v>37</v>
      </c>
      <c r="K7487" s="47"/>
      <c r="L7487" s="47" t="s">
        <v>7807</v>
      </c>
      <c r="M7487" t="s">
        <v>39</v>
      </c>
      <c r="N7487" s="71"/>
      <c r="O7487" s="71"/>
      <c r="P7487" s="71"/>
      <c r="Q7487" s="71"/>
      <c r="R7487" s="29"/>
      <c r="S7487" s="29"/>
      <c r="T7487" s="29"/>
      <c r="U7487" s="71"/>
      <c r="V7487" s="29"/>
      <c r="W7487" s="60"/>
      <c r="Y7487" t="s">
        <v>40</v>
      </c>
      <c r="AA7487">
        <v>906</v>
      </c>
      <c r="AB7487" t="b">
        <f>if((W7487=""),false,true)</f>
        <v>0</v>
      </c>
      <c r="AD7487" s="37"/>
    </row>
    <row r="7488" ht="14.25" customHeight="1">
      <c r="A7488" s="38">
        <v>1081</v>
      </c>
      <c r="B7488" s="46" t="s">
        <v>7808</v>
      </c>
      <c r="C7488" s="46" t="s">
        <v>1115</v>
      </c>
      <c r="D7488" s="11" t="s">
        <v>7802</v>
      </c>
      <c r="E7488" s="11" t="s">
        <v>7803</v>
      </c>
      <c r="F7488" s="7" t="s">
        <v>859</v>
      </c>
      <c r="G7488" s="7" t="s">
        <v>860</v>
      </c>
      <c r="H7488">
        <v>3.0905451186255</v>
      </c>
      <c r="I7488" t="s">
        <v>37</v>
      </c>
      <c r="K7488" s="47"/>
      <c r="L7488" s="47" t="s">
        <v>5186</v>
      </c>
      <c r="M7488" t="s">
        <v>39</v>
      </c>
      <c r="N7488" s="71"/>
      <c r="O7488" s="71"/>
      <c r="P7488" s="71"/>
      <c r="Q7488" s="71"/>
      <c r="R7488" s="29"/>
      <c r="S7488" s="29"/>
      <c r="T7488" s="29"/>
      <c r="U7488" s="71"/>
      <c r="V7488" s="29"/>
      <c r="W7488" s="60"/>
      <c r="Y7488" t="s">
        <v>40</v>
      </c>
      <c r="AA7488">
        <v>906</v>
      </c>
      <c r="AB7488" t="b">
        <f>if((W7488=""),false,true)</f>
        <v>0</v>
      </c>
      <c r="AD7488" s="37"/>
    </row>
    <row r="7489" ht="14.25" customHeight="1">
      <c r="A7489" s="38">
        <v>1081</v>
      </c>
      <c r="B7489" s="46" t="s">
        <v>7808</v>
      </c>
      <c r="C7489" s="46" t="s">
        <v>1115</v>
      </c>
      <c r="D7489" s="11" t="s">
        <v>7802</v>
      </c>
      <c r="E7489" s="11" t="s">
        <v>7803</v>
      </c>
      <c r="F7489" s="7" t="s">
        <v>873</v>
      </c>
      <c r="G7489" s="7" t="s">
        <v>874</v>
      </c>
      <c r="H7489">
        <v>3.3242177901088</v>
      </c>
      <c r="I7489" t="s">
        <v>37</v>
      </c>
      <c r="K7489" s="47"/>
      <c r="L7489" s="47" t="s">
        <v>5186</v>
      </c>
      <c r="M7489" t="s">
        <v>39</v>
      </c>
      <c r="N7489" s="71"/>
      <c r="O7489" s="71"/>
      <c r="P7489" s="71"/>
      <c r="Q7489" s="71"/>
      <c r="R7489" s="29"/>
      <c r="S7489" s="29"/>
      <c r="T7489" s="29"/>
      <c r="U7489" s="71"/>
      <c r="V7489" s="29"/>
      <c r="W7489" s="60"/>
      <c r="Y7489" t="s">
        <v>40</v>
      </c>
      <c r="AA7489">
        <v>906</v>
      </c>
      <c r="AB7489" t="b">
        <f>if((W7489=""),false,true)</f>
        <v>0</v>
      </c>
      <c r="AD7489" s="37"/>
    </row>
    <row r="7490" ht="14.25" customHeight="1">
      <c r="A7490" s="38">
        <v>1081</v>
      </c>
      <c r="B7490" s="46" t="s">
        <v>7808</v>
      </c>
      <c r="C7490" s="46" t="s">
        <v>1115</v>
      </c>
      <c r="D7490" s="11" t="s">
        <v>7802</v>
      </c>
      <c r="E7490" s="11" t="s">
        <v>7803</v>
      </c>
      <c r="F7490" s="7" t="s">
        <v>691</v>
      </c>
      <c r="G7490" s="7" t="s">
        <v>692</v>
      </c>
      <c r="H7490">
        <v>2.938926180919</v>
      </c>
      <c r="I7490" t="s">
        <v>37</v>
      </c>
      <c r="K7490" s="47"/>
      <c r="L7490" s="47" t="s">
        <v>5186</v>
      </c>
      <c r="M7490" t="s">
        <v>39</v>
      </c>
      <c r="N7490" s="71"/>
      <c r="O7490" s="71"/>
      <c r="P7490" s="71"/>
      <c r="Q7490" s="71"/>
      <c r="R7490" s="29"/>
      <c r="S7490" s="29"/>
      <c r="T7490" s="29"/>
      <c r="U7490" s="71"/>
      <c r="V7490" s="29"/>
      <c r="W7490" s="60"/>
      <c r="Y7490" t="s">
        <v>40</v>
      </c>
      <c r="AA7490">
        <v>906</v>
      </c>
      <c r="AB7490" t="b">
        <f>if((W7490=""),false,true)</f>
        <v>0</v>
      </c>
      <c r="AD7490" s="37"/>
    </row>
    <row r="7491" ht="14.25" customHeight="1">
      <c r="A7491" s="38">
        <v>1081</v>
      </c>
      <c r="B7491" s="46" t="s">
        <v>7808</v>
      </c>
      <c r="C7491" s="46" t="s">
        <v>1115</v>
      </c>
      <c r="D7491" s="11" t="s">
        <v>7802</v>
      </c>
      <c r="E7491" s="11" t="s">
        <v>7803</v>
      </c>
      <c r="F7491" s="7" t="s">
        <v>4820</v>
      </c>
      <c r="G7491" s="7" t="s">
        <v>5089</v>
      </c>
      <c r="H7491">
        <v>3.6189774997574</v>
      </c>
      <c r="I7491" t="s">
        <v>37</v>
      </c>
      <c r="K7491" s="47"/>
      <c r="L7491" s="47" t="s">
        <v>5186</v>
      </c>
      <c r="M7491" t="s">
        <v>39</v>
      </c>
      <c r="N7491" s="71"/>
      <c r="O7491" s="71"/>
      <c r="P7491" s="71"/>
      <c r="Q7491" s="71"/>
      <c r="R7491" s="29"/>
      <c r="S7491" s="29"/>
      <c r="T7491" s="29"/>
      <c r="U7491" s="71"/>
      <c r="V7491" s="29"/>
      <c r="W7491" s="60"/>
      <c r="Y7491" t="s">
        <v>40</v>
      </c>
      <c r="AA7491">
        <v>906</v>
      </c>
      <c r="AB7491" t="b">
        <f>if((W7491=""),false,true)</f>
        <v>0</v>
      </c>
      <c r="AD7491" s="37"/>
    </row>
    <row r="7492" ht="14.25" customHeight="1">
      <c r="A7492" s="38">
        <v>1081</v>
      </c>
      <c r="B7492" s="46" t="s">
        <v>7808</v>
      </c>
      <c r="C7492" s="46" t="s">
        <v>1115</v>
      </c>
      <c r="D7492" s="11" t="s">
        <v>7802</v>
      </c>
      <c r="E7492" s="11" t="s">
        <v>7803</v>
      </c>
      <c r="F7492" s="7" t="s">
        <v>1123</v>
      </c>
      <c r="G7492" s="7" t="s">
        <v>1124</v>
      </c>
      <c r="H7492">
        <v>2.5976478805357</v>
      </c>
      <c r="I7492" t="s">
        <v>37</v>
      </c>
      <c r="K7492" s="47"/>
      <c r="L7492" s="47" t="s">
        <v>5186</v>
      </c>
      <c r="M7492" t="s">
        <v>39</v>
      </c>
      <c r="N7492" s="71"/>
      <c r="O7492" s="71"/>
      <c r="P7492" s="71"/>
      <c r="Q7492" s="71"/>
      <c r="R7492" s="29"/>
      <c r="S7492" s="29"/>
      <c r="T7492" s="29"/>
      <c r="U7492" s="71"/>
      <c r="V7492" s="29"/>
      <c r="W7492" s="60"/>
      <c r="Y7492" t="s">
        <v>40</v>
      </c>
      <c r="AA7492">
        <v>906</v>
      </c>
      <c r="AB7492" t="b">
        <f>if((W7492=""),false,true)</f>
        <v>0</v>
      </c>
      <c r="AD7492" s="37"/>
    </row>
    <row r="7493" ht="14.25" customHeight="1">
      <c r="A7493" s="38">
        <v>1081</v>
      </c>
      <c r="B7493" s="46" t="s">
        <v>7808</v>
      </c>
      <c r="C7493" s="46" t="s">
        <v>1115</v>
      </c>
      <c r="D7493" s="11" t="s">
        <v>7802</v>
      </c>
      <c r="E7493" s="11" t="s">
        <v>7803</v>
      </c>
      <c r="F7493" s="7" t="s">
        <v>1601</v>
      </c>
      <c r="G7493" s="7" t="s">
        <v>3371</v>
      </c>
      <c r="H7493">
        <v>2.8814378449858</v>
      </c>
      <c r="I7493" t="s">
        <v>37</v>
      </c>
      <c r="K7493" s="47"/>
      <c r="L7493" s="47" t="s">
        <v>5186</v>
      </c>
      <c r="M7493" t="s">
        <v>39</v>
      </c>
      <c r="N7493" s="71"/>
      <c r="O7493" s="71"/>
      <c r="P7493" s="71"/>
      <c r="Q7493" s="71"/>
      <c r="R7493" s="29"/>
      <c r="S7493" s="29"/>
      <c r="T7493" s="29"/>
      <c r="U7493" s="71"/>
      <c r="V7493" s="29"/>
      <c r="W7493" s="60"/>
      <c r="Y7493" t="s">
        <v>40</v>
      </c>
      <c r="AA7493">
        <v>906</v>
      </c>
      <c r="AB7493" t="b">
        <f>if((W7493=""),false,true)</f>
        <v>0</v>
      </c>
      <c r="AD7493" s="37"/>
    </row>
    <row r="7494" ht="14.25" customHeight="1">
      <c r="A7494" s="38">
        <v>1081</v>
      </c>
      <c r="B7494" s="46" t="s">
        <v>7808</v>
      </c>
      <c r="C7494" s="46" t="s">
        <v>1115</v>
      </c>
      <c r="D7494" s="11" t="s">
        <v>7802</v>
      </c>
      <c r="E7494" s="11" t="s">
        <v>7803</v>
      </c>
      <c r="F7494" s="7" t="s">
        <v>1603</v>
      </c>
      <c r="G7494" s="7" t="s">
        <v>1674</v>
      </c>
      <c r="H7494">
        <v>3.6130974057137</v>
      </c>
      <c r="I7494" t="s">
        <v>37</v>
      </c>
      <c r="K7494" s="47"/>
      <c r="L7494" s="47" t="s">
        <v>5186</v>
      </c>
      <c r="M7494" t="s">
        <v>39</v>
      </c>
      <c r="N7494" s="71"/>
      <c r="O7494" s="71"/>
      <c r="P7494" s="71"/>
      <c r="Q7494" s="71"/>
      <c r="R7494" s="29"/>
      <c r="S7494" s="29"/>
      <c r="T7494" s="29"/>
      <c r="U7494" s="71"/>
      <c r="V7494" s="29"/>
      <c r="W7494" s="60"/>
      <c r="Y7494" t="s">
        <v>40</v>
      </c>
      <c r="AA7494">
        <v>906</v>
      </c>
      <c r="AB7494" t="b">
        <f>if((W7494=""),false,true)</f>
        <v>0</v>
      </c>
      <c r="AD7494" s="37"/>
    </row>
    <row r="7495" ht="14.25" customHeight="1">
      <c r="A7495" s="38">
        <v>1081</v>
      </c>
      <c r="B7495" s="46" t="s">
        <v>7808</v>
      </c>
      <c r="C7495" s="46" t="s">
        <v>1115</v>
      </c>
      <c r="D7495" s="11" t="s">
        <v>7802</v>
      </c>
      <c r="E7495" s="11" t="s">
        <v>7803</v>
      </c>
      <c r="F7495" s="7" t="s">
        <v>5187</v>
      </c>
      <c r="G7495" s="7" t="s">
        <v>5188</v>
      </c>
      <c r="H7495">
        <v>1.1426770191596</v>
      </c>
      <c r="I7495" t="s">
        <v>37</v>
      </c>
      <c r="K7495" s="47"/>
      <c r="L7495" s="47" t="s">
        <v>5186</v>
      </c>
      <c r="M7495" t="s">
        <v>39</v>
      </c>
      <c r="N7495" s="71"/>
      <c r="O7495" s="71"/>
      <c r="P7495" s="71"/>
      <c r="Q7495" s="71"/>
      <c r="R7495" s="29"/>
      <c r="S7495" s="29"/>
      <c r="T7495" s="29"/>
      <c r="U7495" s="71"/>
      <c r="V7495" s="29"/>
      <c r="W7495" s="60"/>
      <c r="Y7495" t="s">
        <v>40</v>
      </c>
      <c r="AA7495">
        <v>906</v>
      </c>
      <c r="AB7495" t="b">
        <f>if((W7495=""),false,true)</f>
        <v>0</v>
      </c>
      <c r="AD7495" s="37"/>
    </row>
    <row r="7496" ht="14.25" customHeight="1">
      <c r="A7496" s="38">
        <v>1081</v>
      </c>
      <c r="B7496" s="46" t="s">
        <v>7808</v>
      </c>
      <c r="C7496" s="46" t="s">
        <v>1115</v>
      </c>
      <c r="D7496" s="11" t="s">
        <v>7802</v>
      </c>
      <c r="E7496" s="11" t="s">
        <v>7803</v>
      </c>
      <c r="F7496" s="7" t="s">
        <v>5189</v>
      </c>
      <c r="G7496" s="7" t="s">
        <v>5190</v>
      </c>
      <c r="H7496">
        <v>1.0852019884727</v>
      </c>
      <c r="I7496" t="s">
        <v>37</v>
      </c>
      <c r="K7496" s="47"/>
      <c r="L7496" s="47" t="s">
        <v>5186</v>
      </c>
      <c r="M7496" t="s">
        <v>39</v>
      </c>
      <c r="N7496" s="71"/>
      <c r="O7496" s="71"/>
      <c r="P7496" s="71"/>
      <c r="Q7496" s="71"/>
      <c r="R7496" s="29"/>
      <c r="S7496" s="29"/>
      <c r="T7496" s="29"/>
      <c r="U7496" s="71"/>
      <c r="V7496" s="29"/>
      <c r="W7496" s="60"/>
      <c r="Y7496" t="s">
        <v>40</v>
      </c>
      <c r="AA7496">
        <v>906</v>
      </c>
      <c r="AB7496" t="b">
        <f>if((W7496=""),false,true)</f>
        <v>0</v>
      </c>
      <c r="AD7496" s="37"/>
    </row>
    <row r="7497" ht="14.25" customHeight="1">
      <c r="A7497" s="38">
        <v>1081</v>
      </c>
      <c r="B7497" s="46" t="s">
        <v>7808</v>
      </c>
      <c r="C7497" s="46" t="s">
        <v>1115</v>
      </c>
      <c r="D7497" s="11" t="s">
        <v>7802</v>
      </c>
      <c r="E7497" s="11" t="s">
        <v>7803</v>
      </c>
      <c r="F7497" s="7" t="s">
        <v>5191</v>
      </c>
      <c r="G7497" s="7" t="s">
        <v>5192</v>
      </c>
      <c r="H7497">
        <v>1.0708562445437</v>
      </c>
      <c r="I7497" t="s">
        <v>37</v>
      </c>
      <c r="K7497" s="47"/>
      <c r="L7497" s="47" t="s">
        <v>5186</v>
      </c>
      <c r="M7497" t="s">
        <v>39</v>
      </c>
      <c r="N7497" s="71"/>
      <c r="O7497" s="71"/>
      <c r="P7497" s="71"/>
      <c r="Q7497" s="71"/>
      <c r="R7497" s="29"/>
      <c r="S7497" s="29"/>
      <c r="T7497" s="29"/>
      <c r="U7497" s="71"/>
      <c r="V7497" s="29"/>
      <c r="W7497" s="60"/>
      <c r="Y7497" t="s">
        <v>40</v>
      </c>
      <c r="AA7497">
        <v>906</v>
      </c>
      <c r="AB7497" t="b">
        <f>if((W7497=""),false,true)</f>
        <v>0</v>
      </c>
      <c r="AD7497" s="37"/>
    </row>
    <row r="7498" ht="14.25" customHeight="1">
      <c r="A7498" s="38">
        <v>1081</v>
      </c>
      <c r="B7498" s="46" t="s">
        <v>7808</v>
      </c>
      <c r="C7498" s="46" t="s">
        <v>1115</v>
      </c>
      <c r="D7498" s="11" t="s">
        <v>7802</v>
      </c>
      <c r="E7498" s="11" t="s">
        <v>7803</v>
      </c>
      <c r="F7498" s="7" t="s">
        <v>695</v>
      </c>
      <c r="G7498" s="7" t="s">
        <v>696</v>
      </c>
      <c r="H7498">
        <v>1.3506198813486</v>
      </c>
      <c r="I7498" t="s">
        <v>37</v>
      </c>
      <c r="K7498" s="47"/>
      <c r="L7498" s="47" t="s">
        <v>5186</v>
      </c>
      <c r="M7498" t="s">
        <v>39</v>
      </c>
      <c r="N7498" s="71"/>
      <c r="O7498" s="71"/>
      <c r="P7498" s="71"/>
      <c r="Q7498" s="71"/>
      <c r="R7498" s="29"/>
      <c r="S7498" s="29"/>
      <c r="T7498" s="29"/>
      <c r="U7498" s="71"/>
      <c r="V7498" s="29"/>
      <c r="W7498" s="60"/>
      <c r="Y7498" t="s">
        <v>40</v>
      </c>
      <c r="AA7498">
        <v>906</v>
      </c>
      <c r="AB7498" t="b">
        <f>if((W7498=""),false,true)</f>
        <v>0</v>
      </c>
      <c r="AD7498" s="37"/>
    </row>
    <row r="7499" ht="14.25" customHeight="1">
      <c r="A7499" s="38">
        <v>1081</v>
      </c>
      <c r="B7499" s="46" t="s">
        <v>7808</v>
      </c>
      <c r="C7499" s="46" t="s">
        <v>1115</v>
      </c>
      <c r="D7499" s="11" t="s">
        <v>7802</v>
      </c>
      <c r="E7499" s="11" t="s">
        <v>7803</v>
      </c>
      <c r="F7499" s="7" t="s">
        <v>4496</v>
      </c>
      <c r="G7499" s="7" t="s">
        <v>799</v>
      </c>
      <c r="H7499">
        <v>3.2147660552529</v>
      </c>
      <c r="I7499" t="s">
        <v>37</v>
      </c>
      <c r="K7499" s="47"/>
      <c r="L7499" s="47" t="s">
        <v>5186</v>
      </c>
      <c r="M7499" t="s">
        <v>39</v>
      </c>
      <c r="N7499" s="71"/>
      <c r="O7499" s="71"/>
      <c r="P7499" s="71"/>
      <c r="Q7499" s="71"/>
      <c r="R7499" s="29"/>
      <c r="S7499" s="29"/>
      <c r="T7499" s="29"/>
      <c r="U7499" s="71"/>
      <c r="V7499" s="29"/>
      <c r="W7499" s="60"/>
      <c r="Y7499" t="s">
        <v>40</v>
      </c>
      <c r="AA7499">
        <v>906</v>
      </c>
      <c r="AB7499" t="b">
        <f>if((W7499=""),false,true)</f>
        <v>0</v>
      </c>
      <c r="AD7499" s="37"/>
    </row>
    <row r="7500" ht="14.25" customHeight="1">
      <c r="A7500" s="38">
        <v>1081</v>
      </c>
      <c r="B7500" s="46" t="s">
        <v>7808</v>
      </c>
      <c r="C7500" s="46" t="s">
        <v>1115</v>
      </c>
      <c r="D7500" s="11" t="s">
        <v>7802</v>
      </c>
      <c r="E7500" s="11" t="s">
        <v>7803</v>
      </c>
      <c r="F7500" s="7" t="s">
        <v>1605</v>
      </c>
      <c r="G7500" s="7" t="s">
        <v>2038</v>
      </c>
      <c r="H7500">
        <v>3.8515385025384</v>
      </c>
      <c r="I7500" t="s">
        <v>37</v>
      </c>
      <c r="K7500" s="47"/>
      <c r="L7500" s="47" t="s">
        <v>5186</v>
      </c>
      <c r="M7500" t="s">
        <v>39</v>
      </c>
      <c r="N7500" s="71"/>
      <c r="O7500" s="71"/>
      <c r="P7500" s="71"/>
      <c r="Q7500" s="71"/>
      <c r="R7500" s="29"/>
      <c r="S7500" s="29"/>
      <c r="T7500" s="29"/>
      <c r="U7500" s="71"/>
      <c r="V7500" s="29"/>
      <c r="W7500" s="60"/>
      <c r="Y7500" t="s">
        <v>40</v>
      </c>
      <c r="AA7500">
        <v>906</v>
      </c>
      <c r="AB7500" t="b">
        <f>if((W7500=""),false,true)</f>
        <v>0</v>
      </c>
      <c r="AD7500" s="37"/>
    </row>
    <row r="7501" ht="14.25" customHeight="1">
      <c r="A7501" s="38">
        <v>1081</v>
      </c>
      <c r="B7501" s="46" t="s">
        <v>7808</v>
      </c>
      <c r="C7501" s="46" t="s">
        <v>1115</v>
      </c>
      <c r="D7501" s="11" t="s">
        <v>7802</v>
      </c>
      <c r="E7501" s="11" t="s">
        <v>7803</v>
      </c>
      <c r="F7501" s="7" t="s">
        <v>1125</v>
      </c>
      <c r="G7501" s="7" t="s">
        <v>1126</v>
      </c>
      <c r="H7501">
        <v>2.3576252835409</v>
      </c>
      <c r="I7501" t="s">
        <v>37</v>
      </c>
      <c r="K7501" s="47"/>
      <c r="L7501" s="47" t="s">
        <v>5186</v>
      </c>
      <c r="M7501" t="s">
        <v>39</v>
      </c>
      <c r="N7501" s="71"/>
      <c r="O7501" s="71"/>
      <c r="P7501" s="71"/>
      <c r="Q7501" s="71"/>
      <c r="R7501" s="29"/>
      <c r="S7501" s="29"/>
      <c r="T7501" s="29"/>
      <c r="U7501" s="71"/>
      <c r="V7501" s="29"/>
      <c r="W7501" s="60"/>
      <c r="Y7501" t="s">
        <v>40</v>
      </c>
      <c r="AA7501">
        <v>906</v>
      </c>
      <c r="AB7501" t="b">
        <f>if((W7501=""),false,true)</f>
        <v>0</v>
      </c>
      <c r="AD7501" s="37"/>
    </row>
    <row r="7502" ht="14.25" customHeight="1">
      <c r="A7502" s="38">
        <v>1081</v>
      </c>
      <c r="B7502" s="46" t="s">
        <v>7808</v>
      </c>
      <c r="C7502" s="46" t="s">
        <v>1115</v>
      </c>
      <c r="D7502" s="11" t="s">
        <v>7802</v>
      </c>
      <c r="E7502" s="11" t="s">
        <v>7803</v>
      </c>
      <c r="F7502" s="7" t="s">
        <v>711</v>
      </c>
      <c r="G7502" s="7" t="s">
        <v>712</v>
      </c>
      <c r="H7502">
        <v>0.9194377056083</v>
      </c>
      <c r="I7502" t="s">
        <v>37</v>
      </c>
      <c r="K7502" s="47"/>
      <c r="L7502" s="47" t="s">
        <v>5186</v>
      </c>
      <c r="M7502" t="s">
        <v>39</v>
      </c>
      <c r="N7502" s="71"/>
      <c r="O7502" s="71"/>
      <c r="P7502" s="71"/>
      <c r="Q7502" s="71"/>
      <c r="R7502" s="29"/>
      <c r="S7502" s="29"/>
      <c r="T7502" s="29"/>
      <c r="U7502" s="71"/>
      <c r="V7502" s="29"/>
      <c r="W7502" s="60"/>
      <c r="Y7502" t="s">
        <v>40</v>
      </c>
      <c r="AA7502">
        <v>906</v>
      </c>
      <c r="AB7502" t="b">
        <f>if((W7502=""),false,true)</f>
        <v>0</v>
      </c>
      <c r="AD7502" s="37"/>
    </row>
    <row r="7503" ht="14.25" customHeight="1">
      <c r="A7503" s="38">
        <v>1081</v>
      </c>
      <c r="B7503" s="46" t="s">
        <v>7808</v>
      </c>
      <c r="C7503" s="46" t="s">
        <v>1115</v>
      </c>
      <c r="D7503" s="11" t="s">
        <v>7802</v>
      </c>
      <c r="E7503" s="11" t="s">
        <v>7803</v>
      </c>
      <c r="F7503" s="7" t="s">
        <v>715</v>
      </c>
      <c r="G7503" s="7" t="s">
        <v>716</v>
      </c>
      <c r="H7503">
        <v>0.96133581487563</v>
      </c>
      <c r="I7503" t="s">
        <v>37</v>
      </c>
      <c r="K7503" s="47"/>
      <c r="L7503" s="47" t="s">
        <v>5186</v>
      </c>
      <c r="M7503" t="s">
        <v>39</v>
      </c>
      <c r="N7503" s="71"/>
      <c r="O7503" s="71"/>
      <c r="P7503" s="71"/>
      <c r="Q7503" s="71"/>
      <c r="R7503" s="29"/>
      <c r="S7503" s="29"/>
      <c r="T7503" s="29"/>
      <c r="U7503" s="71"/>
      <c r="V7503" s="29"/>
      <c r="W7503" s="60"/>
      <c r="Y7503" t="s">
        <v>40</v>
      </c>
      <c r="AA7503">
        <v>906</v>
      </c>
      <c r="AB7503" t="b">
        <f>if((W7503=""),false,true)</f>
        <v>0</v>
      </c>
      <c r="AD7503" s="37"/>
    </row>
    <row r="7504" ht="14.25" customHeight="1">
      <c r="A7504" s="38">
        <v>1081</v>
      </c>
      <c r="B7504" s="46" t="s">
        <v>7808</v>
      </c>
      <c r="C7504" s="46" t="s">
        <v>1115</v>
      </c>
      <c r="D7504" s="11" t="s">
        <v>7802</v>
      </c>
      <c r="E7504" s="11" t="s">
        <v>7803</v>
      </c>
      <c r="F7504" s="7" t="s">
        <v>721</v>
      </c>
      <c r="G7504" s="7" t="s">
        <v>722</v>
      </c>
      <c r="H7504">
        <v>1.1679696944922</v>
      </c>
      <c r="I7504" t="s">
        <v>37</v>
      </c>
      <c r="K7504" s="47"/>
      <c r="L7504" s="47" t="s">
        <v>5186</v>
      </c>
      <c r="M7504" t="s">
        <v>39</v>
      </c>
      <c r="N7504" s="71"/>
      <c r="O7504" s="71"/>
      <c r="P7504" s="71"/>
      <c r="Q7504" s="71"/>
      <c r="R7504" s="29"/>
      <c r="S7504" s="29"/>
      <c r="T7504" s="29"/>
      <c r="U7504" s="71"/>
      <c r="V7504" s="29"/>
      <c r="W7504" s="60"/>
      <c r="Y7504" t="s">
        <v>40</v>
      </c>
      <c r="AA7504">
        <v>906</v>
      </c>
      <c r="AB7504" t="b">
        <f>if((W7504=""),false,true)</f>
        <v>0</v>
      </c>
      <c r="AD7504" s="37"/>
    </row>
    <row r="7505" ht="14.25" customHeight="1">
      <c r="A7505" s="38">
        <v>1081</v>
      </c>
      <c r="B7505" s="46" t="s">
        <v>7808</v>
      </c>
      <c r="C7505" s="46" t="s">
        <v>1115</v>
      </c>
      <c r="D7505" s="11" t="s">
        <v>7802</v>
      </c>
      <c r="E7505" s="11" t="s">
        <v>7803</v>
      </c>
      <c r="F7505" s="7" t="s">
        <v>725</v>
      </c>
      <c r="G7505" s="7" t="s">
        <v>726</v>
      </c>
      <c r="H7505">
        <v>0.91450133098775</v>
      </c>
      <c r="I7505" t="s">
        <v>37</v>
      </c>
      <c r="K7505" s="47"/>
      <c r="L7505" s="47" t="s">
        <v>5186</v>
      </c>
      <c r="M7505" t="s">
        <v>39</v>
      </c>
      <c r="N7505" s="71"/>
      <c r="O7505" s="71"/>
      <c r="P7505" s="71"/>
      <c r="Q7505" s="71"/>
      <c r="R7505" s="29"/>
      <c r="S7505" s="29"/>
      <c r="T7505" s="29"/>
      <c r="U7505" s="71"/>
      <c r="V7505" s="29"/>
      <c r="W7505" s="60"/>
      <c r="Y7505" t="s">
        <v>40</v>
      </c>
      <c r="AA7505">
        <v>906</v>
      </c>
      <c r="AB7505" t="b">
        <f>if((W7505=""),false,true)</f>
        <v>0</v>
      </c>
      <c r="AD7505" s="37"/>
    </row>
    <row r="7506" ht="14.25" customHeight="1">
      <c r="A7506" s="38">
        <v>1081</v>
      </c>
      <c r="B7506" s="46" t="s">
        <v>7808</v>
      </c>
      <c r="C7506" s="46" t="s">
        <v>1115</v>
      </c>
      <c r="D7506" s="11" t="s">
        <v>7802</v>
      </c>
      <c r="E7506" s="11" t="s">
        <v>7803</v>
      </c>
      <c r="F7506" s="7" t="s">
        <v>731</v>
      </c>
      <c r="G7506" s="7" t="s">
        <v>767</v>
      </c>
      <c r="H7506">
        <v>2.635182987177</v>
      </c>
      <c r="I7506" t="s">
        <v>37</v>
      </c>
      <c r="K7506" s="47"/>
      <c r="L7506" s="47" t="s">
        <v>5186</v>
      </c>
      <c r="M7506" t="s">
        <v>39</v>
      </c>
      <c r="N7506" s="71"/>
      <c r="O7506" s="71"/>
      <c r="P7506" s="71"/>
      <c r="Q7506" s="71"/>
      <c r="R7506" s="29"/>
      <c r="S7506" s="29"/>
      <c r="T7506" s="29"/>
      <c r="U7506" s="71"/>
      <c r="V7506" s="29"/>
      <c r="W7506" s="60"/>
      <c r="Y7506" t="s">
        <v>40</v>
      </c>
      <c r="AA7506">
        <v>906</v>
      </c>
      <c r="AB7506" t="b">
        <f>if((W7506=""),false,true)</f>
        <v>0</v>
      </c>
      <c r="AD7506" s="37"/>
    </row>
    <row r="7507" ht="14.25" customHeight="1">
      <c r="A7507" s="38">
        <v>1081</v>
      </c>
      <c r="B7507" s="46" t="s">
        <v>7808</v>
      </c>
      <c r="C7507" s="46" t="s">
        <v>1115</v>
      </c>
      <c r="D7507" s="11" t="s">
        <v>7802</v>
      </c>
      <c r="E7507" s="11" t="s">
        <v>7803</v>
      </c>
      <c r="F7507" s="7" t="s">
        <v>5193</v>
      </c>
      <c r="G7507" s="7" t="s">
        <v>5194</v>
      </c>
      <c r="H7507">
        <v>1.0708562445437</v>
      </c>
      <c r="I7507" t="s">
        <v>37</v>
      </c>
      <c r="K7507" s="47"/>
      <c r="L7507" s="47" t="s">
        <v>5186</v>
      </c>
      <c r="M7507" t="s">
        <v>39</v>
      </c>
      <c r="N7507" s="71"/>
      <c r="O7507" s="71"/>
      <c r="P7507" s="71"/>
      <c r="Q7507" s="71"/>
      <c r="R7507" s="29"/>
      <c r="S7507" s="29"/>
      <c r="T7507" s="29"/>
      <c r="U7507" s="71"/>
      <c r="V7507" s="29"/>
      <c r="W7507" s="60"/>
      <c r="Y7507" t="s">
        <v>40</v>
      </c>
      <c r="AA7507">
        <v>906</v>
      </c>
      <c r="AB7507" t="b">
        <f>if((W7507=""),false,true)</f>
        <v>0</v>
      </c>
      <c r="AD7507" s="37"/>
    </row>
    <row r="7508" ht="14.25" customHeight="1">
      <c r="A7508" s="38">
        <v>1081</v>
      </c>
      <c r="B7508" s="46" t="s">
        <v>7808</v>
      </c>
      <c r="C7508" s="46" t="s">
        <v>1115</v>
      </c>
      <c r="D7508" s="11" t="s">
        <v>7802</v>
      </c>
      <c r="E7508" s="11" t="s">
        <v>7803</v>
      </c>
      <c r="F7508" s="7" t="s">
        <v>5195</v>
      </c>
      <c r="G7508" s="7" t="s">
        <v>5196</v>
      </c>
      <c r="H7508">
        <v>1.0493548530361</v>
      </c>
      <c r="I7508" t="s">
        <v>37</v>
      </c>
      <c r="K7508" s="47"/>
      <c r="L7508" s="47" t="s">
        <v>5186</v>
      </c>
      <c r="M7508" t="s">
        <v>39</v>
      </c>
      <c r="N7508" s="71"/>
      <c r="O7508" s="71"/>
      <c r="P7508" s="71"/>
      <c r="Q7508" s="71"/>
      <c r="R7508" s="29"/>
      <c r="S7508" s="29"/>
      <c r="T7508" s="29"/>
      <c r="U7508" s="71"/>
      <c r="V7508" s="29"/>
      <c r="W7508" s="60"/>
      <c r="Y7508" t="s">
        <v>40</v>
      </c>
      <c r="AA7508">
        <v>906</v>
      </c>
      <c r="AB7508" t="b">
        <f>if((W7508=""),false,true)</f>
        <v>0</v>
      </c>
      <c r="AD7508" s="37"/>
    </row>
    <row r="7509" ht="14.25" customHeight="1">
      <c r="A7509" s="38">
        <v>1145</v>
      </c>
      <c r="B7509" s="46" t="s">
        <v>7809</v>
      </c>
      <c r="C7509" s="46" t="s">
        <v>4634</v>
      </c>
      <c r="D7509" s="46" t="s">
        <v>7802</v>
      </c>
      <c r="E7509" s="46" t="s">
        <v>7803</v>
      </c>
      <c r="F7509" s="46" t="s">
        <v>3007</v>
      </c>
      <c r="G7509" s="46" t="s">
        <v>3008</v>
      </c>
      <c r="H7509">
        <v>1.78</v>
      </c>
      <c r="I7509" t="s">
        <v>37</v>
      </c>
      <c r="K7509" s="47"/>
      <c r="L7509" s="47" t="s">
        <v>7810</v>
      </c>
      <c r="M7509" t="s">
        <v>39</v>
      </c>
      <c r="N7509" s="71"/>
      <c r="O7509" s="71"/>
      <c r="P7509" s="71"/>
      <c r="Q7509" s="71"/>
      <c r="R7509" s="29"/>
      <c r="S7509" s="29"/>
      <c r="T7509" s="29"/>
      <c r="U7509" s="71"/>
      <c r="V7509" s="29"/>
      <c r="W7509" s="60"/>
      <c r="Y7509" t="s">
        <v>40</v>
      </c>
      <c r="AA7509">
        <v>906</v>
      </c>
      <c r="AB7509" t="b">
        <f>if((W7509=""),false,true)</f>
        <v>0</v>
      </c>
      <c r="AD7509" s="37"/>
    </row>
    <row r="7510" ht="14.25" customHeight="1">
      <c r="A7510" s="38">
        <v>1178</v>
      </c>
      <c r="B7510" s="46" t="s">
        <v>7811</v>
      </c>
      <c r="C7510" s="46" t="s">
        <v>577</v>
      </c>
      <c r="D7510" s="11" t="s">
        <v>7802</v>
      </c>
      <c r="E7510" s="11" t="s">
        <v>7803</v>
      </c>
      <c r="F7510" s="11" t="s">
        <v>1832</v>
      </c>
      <c r="G7510" s="7" t="s">
        <v>1833</v>
      </c>
      <c r="H7510">
        <v>0.692</v>
      </c>
      <c r="I7510" s="46" t="s">
        <v>37</v>
      </c>
      <c r="K7510" s="46"/>
      <c r="L7510" t="s">
        <v>7812</v>
      </c>
      <c r="M7510" t="s">
        <v>39</v>
      </c>
      <c r="N7510" s="40"/>
      <c r="O7510" s="40"/>
      <c r="P7510" s="40"/>
      <c r="Q7510" s="40"/>
      <c r="R7510" s="39"/>
      <c r="S7510" s="39"/>
      <c r="T7510" s="39"/>
      <c r="U7510" s="40"/>
      <c r="V7510" s="39"/>
      <c r="W7510" s="69"/>
      <c r="Y7510" t="s">
        <v>40</v>
      </c>
      <c r="AA7510">
        <v>906</v>
      </c>
      <c r="AB7510" s="46" t="b">
        <f>if((W7510=""),false,true)</f>
        <v>0</v>
      </c>
      <c r="AD7510" s="8"/>
    </row>
    <row r="7511" ht="14.25" customHeight="1">
      <c r="A7511" s="38">
        <v>1184</v>
      </c>
      <c r="B7511" s="46" t="s">
        <v>2081</v>
      </c>
      <c r="C7511" s="46" t="s">
        <v>577</v>
      </c>
      <c r="D7511" s="11" t="s">
        <v>7802</v>
      </c>
      <c r="E7511" s="11" t="s">
        <v>7803</v>
      </c>
      <c r="F7511" s="7" t="s">
        <v>2084</v>
      </c>
      <c r="G7511" s="7" t="s">
        <v>2085</v>
      </c>
      <c r="H7511">
        <v>0.000379</v>
      </c>
      <c r="I7511" s="46" t="s">
        <v>37</v>
      </c>
      <c r="K7511" s="46"/>
      <c r="L7511" t="s">
        <v>2086</v>
      </c>
      <c r="M7511" t="s">
        <v>39</v>
      </c>
      <c r="N7511" s="40"/>
      <c r="O7511" s="40"/>
      <c r="P7511" s="40"/>
      <c r="Q7511" s="40"/>
      <c r="R7511" s="39"/>
      <c r="S7511" s="39"/>
      <c r="T7511" s="39"/>
      <c r="U7511" s="40"/>
      <c r="V7511" s="39"/>
      <c r="W7511" s="69"/>
      <c r="Y7511" t="s">
        <v>40</v>
      </c>
      <c r="AA7511">
        <v>906</v>
      </c>
      <c r="AB7511" s="46" t="b">
        <f>if((W7511=""),false,true)</f>
        <v>0</v>
      </c>
      <c r="AD7511" s="8"/>
    </row>
    <row r="7512" ht="14.25" customHeight="1">
      <c r="A7512" s="38">
        <v>1184</v>
      </c>
      <c r="B7512" s="46" t="s">
        <v>2081</v>
      </c>
      <c r="C7512" s="46" t="s">
        <v>577</v>
      </c>
      <c r="D7512" s="11" t="s">
        <v>7802</v>
      </c>
      <c r="E7512" s="11" t="s">
        <v>7803</v>
      </c>
      <c r="F7512" s="7" t="s">
        <v>2087</v>
      </c>
      <c r="G7512" s="7" t="s">
        <v>2085</v>
      </c>
      <c r="H7512">
        <v>0.00064</v>
      </c>
      <c r="I7512" s="46" t="s">
        <v>37</v>
      </c>
      <c r="K7512" s="46"/>
      <c r="L7512" t="s">
        <v>2086</v>
      </c>
      <c r="M7512" t="s">
        <v>39</v>
      </c>
      <c r="N7512" s="40"/>
      <c r="O7512" s="40"/>
      <c r="P7512" s="40"/>
      <c r="Q7512" s="40"/>
      <c r="R7512" s="39"/>
      <c r="S7512" s="39"/>
      <c r="T7512" s="39"/>
      <c r="U7512" s="40"/>
      <c r="V7512" s="39"/>
      <c r="W7512" s="69"/>
      <c r="Y7512" t="s">
        <v>40</v>
      </c>
      <c r="AA7512">
        <v>906</v>
      </c>
      <c r="AB7512" s="46" t="b">
        <f>if((W7512=""),false,true)</f>
        <v>0</v>
      </c>
      <c r="AD7512" s="8"/>
    </row>
    <row r="7513" ht="14.25" customHeight="1">
      <c r="A7513" s="38">
        <v>1184</v>
      </c>
      <c r="B7513" s="46" t="s">
        <v>2081</v>
      </c>
      <c r="C7513" s="46" t="s">
        <v>577</v>
      </c>
      <c r="D7513" s="11" t="s">
        <v>7802</v>
      </c>
      <c r="E7513" s="11" t="s">
        <v>7803</v>
      </c>
      <c r="F7513" s="7" t="s">
        <v>2088</v>
      </c>
      <c r="G7513" s="7" t="s">
        <v>2085</v>
      </c>
      <c r="H7513">
        <v>0.00175</v>
      </c>
      <c r="I7513" s="46" t="s">
        <v>37</v>
      </c>
      <c r="K7513" s="46"/>
      <c r="L7513" t="s">
        <v>2086</v>
      </c>
      <c r="M7513" t="s">
        <v>39</v>
      </c>
      <c r="N7513" s="40"/>
      <c r="O7513" s="40"/>
      <c r="P7513" s="40"/>
      <c r="Q7513" s="40"/>
      <c r="R7513" s="39"/>
      <c r="S7513" s="39"/>
      <c r="T7513" s="39"/>
      <c r="U7513" s="40"/>
      <c r="V7513" s="39"/>
      <c r="W7513" s="69"/>
      <c r="Y7513" t="s">
        <v>40</v>
      </c>
      <c r="AA7513">
        <v>906</v>
      </c>
      <c r="AB7513" s="46" t="b">
        <f>if((W7513=""),false,true)</f>
        <v>0</v>
      </c>
      <c r="AD7513" s="8"/>
    </row>
    <row r="7514" ht="14.25" customHeight="1">
      <c r="A7514" s="38">
        <v>1184</v>
      </c>
      <c r="B7514" s="46" t="s">
        <v>2081</v>
      </c>
      <c r="C7514" s="46" t="s">
        <v>577</v>
      </c>
      <c r="D7514" s="11" t="s">
        <v>7802</v>
      </c>
      <c r="E7514" s="11" t="s">
        <v>7803</v>
      </c>
      <c r="F7514" s="7" t="s">
        <v>2089</v>
      </c>
      <c r="G7514" s="7" t="s">
        <v>2085</v>
      </c>
      <c r="H7514">
        <v>0.00556</v>
      </c>
      <c r="I7514" s="46" t="s">
        <v>37</v>
      </c>
      <c r="K7514" s="46"/>
      <c r="L7514" t="s">
        <v>2086</v>
      </c>
      <c r="M7514" t="s">
        <v>39</v>
      </c>
      <c r="N7514" s="40"/>
      <c r="O7514" s="40"/>
      <c r="P7514" s="40"/>
      <c r="Q7514" s="40"/>
      <c r="R7514" s="39"/>
      <c r="S7514" s="39"/>
      <c r="T7514" s="39"/>
      <c r="U7514" s="40"/>
      <c r="V7514" s="39"/>
      <c r="W7514" s="69"/>
      <c r="Y7514" t="s">
        <v>40</v>
      </c>
      <c r="AA7514">
        <v>906</v>
      </c>
      <c r="AB7514" s="46" t="b">
        <f>if((W7514=""),false,true)</f>
        <v>0</v>
      </c>
      <c r="AD7514" s="8"/>
    </row>
    <row r="7515" ht="14.25" customHeight="1">
      <c r="A7515" s="38">
        <v>1184</v>
      </c>
      <c r="B7515" s="46" t="s">
        <v>2081</v>
      </c>
      <c r="C7515" s="46" t="s">
        <v>577</v>
      </c>
      <c r="D7515" s="11" t="s">
        <v>7802</v>
      </c>
      <c r="E7515" s="11" t="s">
        <v>7803</v>
      </c>
      <c r="F7515" s="7" t="s">
        <v>2090</v>
      </c>
      <c r="G7515" s="7" t="s">
        <v>2085</v>
      </c>
      <c r="H7515">
        <v>0.01631</v>
      </c>
      <c r="I7515" s="46" t="s">
        <v>37</v>
      </c>
      <c r="K7515" s="46"/>
      <c r="L7515" t="s">
        <v>2086</v>
      </c>
      <c r="M7515" t="s">
        <v>39</v>
      </c>
      <c r="N7515" s="40"/>
      <c r="O7515" s="40"/>
      <c r="P7515" s="40"/>
      <c r="Q7515" s="40"/>
      <c r="R7515" s="39"/>
      <c r="S7515" s="39"/>
      <c r="T7515" s="39"/>
      <c r="U7515" s="40"/>
      <c r="V7515" s="39"/>
      <c r="W7515" s="69"/>
      <c r="Y7515" t="s">
        <v>40</v>
      </c>
      <c r="AA7515">
        <v>906</v>
      </c>
      <c r="AB7515" s="46" t="b">
        <f>if((W7515=""),false,true)</f>
        <v>0</v>
      </c>
      <c r="AD7515" s="8"/>
    </row>
    <row r="7516" ht="14.25" customHeight="1">
      <c r="A7516" s="38">
        <v>1184</v>
      </c>
      <c r="B7516" s="46" t="s">
        <v>2081</v>
      </c>
      <c r="C7516" s="46" t="s">
        <v>577</v>
      </c>
      <c r="D7516" s="11" t="s">
        <v>7802</v>
      </c>
      <c r="E7516" s="11" t="s">
        <v>7803</v>
      </c>
      <c r="F7516" s="7" t="s">
        <v>2091</v>
      </c>
      <c r="G7516" s="7" t="s">
        <v>2085</v>
      </c>
      <c r="H7516">
        <v>0.03928</v>
      </c>
      <c r="I7516" s="46" t="s">
        <v>37</v>
      </c>
      <c r="K7516" s="46"/>
      <c r="L7516" t="s">
        <v>2086</v>
      </c>
      <c r="M7516" t="s">
        <v>39</v>
      </c>
      <c r="N7516" s="40"/>
      <c r="O7516" s="40"/>
      <c r="P7516" s="40"/>
      <c r="Q7516" s="40"/>
      <c r="R7516" s="39"/>
      <c r="S7516" s="39"/>
      <c r="T7516" s="39"/>
      <c r="U7516" s="40"/>
      <c r="V7516" s="39"/>
      <c r="W7516" s="69"/>
      <c r="Y7516" t="s">
        <v>40</v>
      </c>
      <c r="AA7516">
        <v>906</v>
      </c>
      <c r="AB7516" s="46" t="b">
        <f>if((W7516=""),false,true)</f>
        <v>0</v>
      </c>
      <c r="AD7516" s="8"/>
    </row>
    <row r="7517" ht="14.25" customHeight="1">
      <c r="A7517" s="38">
        <v>1184</v>
      </c>
      <c r="B7517" s="46" t="s">
        <v>2081</v>
      </c>
      <c r="C7517" s="46" t="s">
        <v>577</v>
      </c>
      <c r="D7517" s="11" t="s">
        <v>7802</v>
      </c>
      <c r="E7517" s="11" t="s">
        <v>7803</v>
      </c>
      <c r="F7517" s="7" t="s">
        <v>2092</v>
      </c>
      <c r="G7517" s="7" t="s">
        <v>2085</v>
      </c>
      <c r="H7517">
        <v>0.07676</v>
      </c>
      <c r="I7517" s="46" t="s">
        <v>37</v>
      </c>
      <c r="K7517" s="46"/>
      <c r="L7517" t="s">
        <v>2086</v>
      </c>
      <c r="M7517" t="s">
        <v>39</v>
      </c>
      <c r="N7517" s="40"/>
      <c r="O7517" s="40"/>
      <c r="P7517" s="40"/>
      <c r="Q7517" s="40"/>
      <c r="R7517" s="39"/>
      <c r="S7517" s="39"/>
      <c r="T7517" s="39"/>
      <c r="U7517" s="40"/>
      <c r="V7517" s="39"/>
      <c r="W7517" s="69"/>
      <c r="Y7517" t="s">
        <v>40</v>
      </c>
      <c r="AA7517">
        <v>906</v>
      </c>
      <c r="AB7517" s="46" t="b">
        <f>if((W7517=""),false,true)</f>
        <v>0</v>
      </c>
      <c r="AD7517" s="8"/>
    </row>
    <row r="7518" ht="14.25" customHeight="1">
      <c r="A7518" s="38">
        <v>1184</v>
      </c>
      <c r="B7518" s="46" t="s">
        <v>2081</v>
      </c>
      <c r="C7518" s="46" t="s">
        <v>577</v>
      </c>
      <c r="D7518" s="11" t="s">
        <v>7802</v>
      </c>
      <c r="E7518" s="11" t="s">
        <v>7803</v>
      </c>
      <c r="F7518" s="7" t="s">
        <v>2093</v>
      </c>
      <c r="G7518" s="7" t="s">
        <v>2085</v>
      </c>
      <c r="H7518">
        <v>0.1341</v>
      </c>
      <c r="I7518" s="46" t="s">
        <v>37</v>
      </c>
      <c r="K7518" s="46"/>
      <c r="L7518" t="s">
        <v>2086</v>
      </c>
      <c r="M7518" t="s">
        <v>39</v>
      </c>
      <c r="N7518" s="40"/>
      <c r="O7518" s="40"/>
      <c r="P7518" s="40"/>
      <c r="Q7518" s="40"/>
      <c r="R7518" s="39"/>
      <c r="S7518" s="39"/>
      <c r="T7518" s="39"/>
      <c r="U7518" s="40"/>
      <c r="V7518" s="39"/>
      <c r="W7518" s="69"/>
      <c r="Y7518" t="s">
        <v>40</v>
      </c>
      <c r="AA7518">
        <v>906</v>
      </c>
      <c r="AB7518" s="46" t="b">
        <f>if((W7518=""),false,true)</f>
        <v>0</v>
      </c>
      <c r="AD7518" s="8"/>
    </row>
    <row r="7519" ht="14.25" customHeight="1">
      <c r="A7519" s="38">
        <v>1184</v>
      </c>
      <c r="B7519" s="46" t="s">
        <v>2081</v>
      </c>
      <c r="C7519" s="46" t="s">
        <v>577</v>
      </c>
      <c r="D7519" s="11" t="s">
        <v>7802</v>
      </c>
      <c r="E7519" s="11" t="s">
        <v>7803</v>
      </c>
      <c r="F7519" s="7" t="s">
        <v>2094</v>
      </c>
      <c r="G7519" s="7" t="s">
        <v>2085</v>
      </c>
      <c r="H7519">
        <v>0.2572</v>
      </c>
      <c r="I7519" s="46" t="s">
        <v>37</v>
      </c>
      <c r="K7519" s="46"/>
      <c r="L7519" t="s">
        <v>2086</v>
      </c>
      <c r="M7519" t="s">
        <v>39</v>
      </c>
      <c r="N7519" s="40"/>
      <c r="O7519" s="40"/>
      <c r="P7519" s="40"/>
      <c r="Q7519" s="40"/>
      <c r="R7519" s="39"/>
      <c r="S7519" s="39"/>
      <c r="T7519" s="39"/>
      <c r="U7519" s="40"/>
      <c r="V7519" s="39"/>
      <c r="W7519" s="69"/>
      <c r="Y7519" t="s">
        <v>40</v>
      </c>
      <c r="AA7519">
        <v>906</v>
      </c>
      <c r="AB7519" s="46" t="b">
        <f>if((W7519=""),false,true)</f>
        <v>0</v>
      </c>
      <c r="AD7519" s="8"/>
    </row>
    <row r="7520" ht="14.25" customHeight="1">
      <c r="A7520" s="38">
        <v>1207</v>
      </c>
      <c r="B7520" s="46" t="s">
        <v>4492</v>
      </c>
      <c r="C7520" s="46" t="s">
        <v>577</v>
      </c>
      <c r="D7520" s="11" t="s">
        <v>7802</v>
      </c>
      <c r="E7520" s="11" t="s">
        <v>7803</v>
      </c>
      <c r="F7520" s="11" t="s">
        <v>873</v>
      </c>
      <c r="G7520" s="7" t="s">
        <v>874</v>
      </c>
      <c r="H7520">
        <v>3.2989734638708</v>
      </c>
      <c r="I7520" s="46" t="s">
        <v>37</v>
      </c>
      <c r="K7520" s="46"/>
      <c r="L7520" t="s">
        <v>4493</v>
      </c>
      <c r="M7520" t="s">
        <v>39</v>
      </c>
      <c r="N7520" s="40"/>
      <c r="O7520" s="40"/>
      <c r="P7520" s="40"/>
      <c r="Q7520" s="40"/>
      <c r="R7520" s="39"/>
      <c r="S7520" s="39"/>
      <c r="T7520" s="39"/>
      <c r="U7520" s="40"/>
      <c r="V7520" s="39"/>
      <c r="W7520" s="69"/>
      <c r="Y7520" t="s">
        <v>40</v>
      </c>
      <c r="AA7520">
        <v>906</v>
      </c>
      <c r="AB7520" s="46" t="b">
        <f>if((W7520=""),false,true)</f>
        <v>0</v>
      </c>
      <c r="AD7520" s="8"/>
    </row>
    <row r="7521" ht="14.25" customHeight="1">
      <c r="A7521" s="38">
        <v>1207</v>
      </c>
      <c r="B7521" s="46" t="s">
        <v>4492</v>
      </c>
      <c r="C7521" s="46" t="s">
        <v>577</v>
      </c>
      <c r="D7521" s="11" t="s">
        <v>7802</v>
      </c>
      <c r="E7521" s="11" t="s">
        <v>7803</v>
      </c>
      <c r="F7521" s="7" t="s">
        <v>1123</v>
      </c>
      <c r="G7521" s="7" t="s">
        <v>1124</v>
      </c>
      <c r="H7521">
        <v>2.3672190544506</v>
      </c>
      <c r="I7521" s="46" t="s">
        <v>37</v>
      </c>
      <c r="K7521" s="46"/>
      <c r="L7521" t="s">
        <v>4493</v>
      </c>
      <c r="M7521" t="s">
        <v>39</v>
      </c>
      <c r="N7521" s="40"/>
      <c r="O7521" s="40"/>
      <c r="P7521" s="40"/>
      <c r="Q7521" s="40"/>
      <c r="R7521" s="39"/>
      <c r="S7521" s="39"/>
      <c r="T7521" s="39"/>
      <c r="U7521" s="40"/>
      <c r="V7521" s="39"/>
      <c r="W7521" s="69"/>
      <c r="Y7521" t="s">
        <v>40</v>
      </c>
      <c r="AA7521">
        <v>906</v>
      </c>
      <c r="AB7521" s="46" t="b">
        <f>if((W7521=""),false,true)</f>
        <v>0</v>
      </c>
      <c r="AD7521" s="8"/>
    </row>
    <row r="7522" ht="14.25" customHeight="1">
      <c r="A7522" s="38">
        <v>1207</v>
      </c>
      <c r="B7522" s="46" t="s">
        <v>4492</v>
      </c>
      <c r="C7522" s="46" t="s">
        <v>577</v>
      </c>
      <c r="D7522" s="11" t="s">
        <v>7802</v>
      </c>
      <c r="E7522" s="11" t="s">
        <v>7803</v>
      </c>
      <c r="F7522" s="11" t="s">
        <v>4494</v>
      </c>
      <c r="G7522" s="7" t="s">
        <v>4495</v>
      </c>
      <c r="H7522">
        <v>3.4142231998703</v>
      </c>
      <c r="I7522" s="46" t="s">
        <v>37</v>
      </c>
      <c r="K7522" s="46"/>
      <c r="L7522" t="s">
        <v>4493</v>
      </c>
      <c r="M7522" t="s">
        <v>39</v>
      </c>
      <c r="N7522" s="40"/>
      <c r="O7522" s="40"/>
      <c r="P7522" s="40"/>
      <c r="Q7522" s="40"/>
      <c r="R7522" s="39"/>
      <c r="S7522" s="39"/>
      <c r="T7522" s="39"/>
      <c r="U7522" s="40"/>
      <c r="V7522" s="39"/>
      <c r="W7522" s="69"/>
      <c r="Y7522" t="s">
        <v>40</v>
      </c>
      <c r="AA7522">
        <v>906</v>
      </c>
      <c r="AB7522" s="46" t="b">
        <f>if((W7522=""),false,true)</f>
        <v>0</v>
      </c>
      <c r="AD7522" s="8"/>
    </row>
    <row r="7523" ht="14.25" customHeight="1">
      <c r="A7523" s="38">
        <v>1207</v>
      </c>
      <c r="B7523" s="46" t="s">
        <v>4492</v>
      </c>
      <c r="C7523" s="46" t="s">
        <v>577</v>
      </c>
      <c r="D7523" s="11" t="s">
        <v>7802</v>
      </c>
      <c r="E7523" s="11" t="s">
        <v>7803</v>
      </c>
      <c r="F7523" s="11" t="s">
        <v>1603</v>
      </c>
      <c r="G7523" s="7" t="s">
        <v>1604</v>
      </c>
      <c r="H7523">
        <v>3.4145551094205</v>
      </c>
      <c r="I7523" s="46" t="s">
        <v>37</v>
      </c>
      <c r="K7523" s="46"/>
      <c r="L7523" t="s">
        <v>4493</v>
      </c>
      <c r="M7523" t="s">
        <v>39</v>
      </c>
      <c r="N7523" s="40"/>
      <c r="O7523" s="40"/>
      <c r="P7523" s="40"/>
      <c r="Q7523" s="40"/>
      <c r="R7523" s="39"/>
      <c r="S7523" s="39"/>
      <c r="T7523" s="39"/>
      <c r="U7523" s="40"/>
      <c r="V7523" s="39"/>
      <c r="W7523" s="69"/>
      <c r="Y7523" t="s">
        <v>40</v>
      </c>
      <c r="AA7523">
        <v>906</v>
      </c>
      <c r="AB7523" s="46" t="b">
        <f>if((W7523=""),false,true)</f>
        <v>0</v>
      </c>
      <c r="AD7523" s="8"/>
    </row>
    <row r="7524" ht="14.25" customHeight="1">
      <c r="A7524" s="38">
        <v>1207</v>
      </c>
      <c r="B7524" s="46" t="s">
        <v>4492</v>
      </c>
      <c r="C7524" s="46" t="s">
        <v>577</v>
      </c>
      <c r="D7524" s="11" t="s">
        <v>7802</v>
      </c>
      <c r="E7524" s="11" t="s">
        <v>7803</v>
      </c>
      <c r="F7524" s="11" t="s">
        <v>4496</v>
      </c>
      <c r="G7524" s="7" t="s">
        <v>799</v>
      </c>
      <c r="H7524">
        <v>3.1638072503505</v>
      </c>
      <c r="I7524" s="46" t="s">
        <v>37</v>
      </c>
      <c r="K7524" s="46"/>
      <c r="L7524" t="s">
        <v>4493</v>
      </c>
      <c r="M7524" t="s">
        <v>39</v>
      </c>
      <c r="N7524" s="40"/>
      <c r="O7524" s="40"/>
      <c r="P7524" s="40"/>
      <c r="Q7524" s="40"/>
      <c r="R7524" s="39"/>
      <c r="S7524" s="39"/>
      <c r="T7524" s="39"/>
      <c r="U7524" s="40"/>
      <c r="V7524" s="39"/>
      <c r="W7524" s="69"/>
      <c r="Y7524" t="s">
        <v>40</v>
      </c>
      <c r="AA7524">
        <v>906</v>
      </c>
      <c r="AB7524" s="46" t="b">
        <f>if((W7524=""),false,true)</f>
        <v>0</v>
      </c>
      <c r="AD7524" s="8"/>
    </row>
    <row r="7525" ht="14.25" customHeight="1">
      <c r="A7525" s="38">
        <v>1207</v>
      </c>
      <c r="B7525" s="46" t="s">
        <v>4492</v>
      </c>
      <c r="C7525" s="46" t="s">
        <v>577</v>
      </c>
      <c r="D7525" s="11" t="s">
        <v>7802</v>
      </c>
      <c r="E7525" s="11" t="s">
        <v>7803</v>
      </c>
      <c r="F7525" s="7" t="s">
        <v>4497</v>
      </c>
      <c r="G7525" s="7" t="s">
        <v>4498</v>
      </c>
      <c r="H7525">
        <v>2.4526604565878</v>
      </c>
      <c r="I7525" s="46" t="s">
        <v>37</v>
      </c>
      <c r="K7525" s="46"/>
      <c r="L7525" t="s">
        <v>4493</v>
      </c>
      <c r="M7525" t="s">
        <v>39</v>
      </c>
      <c r="N7525" s="40"/>
      <c r="O7525" s="40"/>
      <c r="P7525" s="40"/>
      <c r="Q7525" s="40"/>
      <c r="R7525" s="39"/>
      <c r="S7525" s="39"/>
      <c r="T7525" s="39"/>
      <c r="U7525" s="40"/>
      <c r="V7525" s="39"/>
      <c r="W7525" s="69"/>
      <c r="Y7525" t="s">
        <v>40</v>
      </c>
      <c r="AA7525">
        <v>906</v>
      </c>
      <c r="AB7525" s="46" t="b">
        <f>if((W7525=""),false,true)</f>
        <v>0</v>
      </c>
      <c r="AD7525" s="8"/>
    </row>
    <row r="7526" ht="14.25" customHeight="1">
      <c r="A7526" s="38">
        <v>1238</v>
      </c>
      <c r="B7526" s="46" t="s">
        <v>7813</v>
      </c>
      <c r="C7526" s="46" t="s">
        <v>577</v>
      </c>
      <c r="D7526" s="11" t="s">
        <v>7802</v>
      </c>
      <c r="E7526" s="11" t="s">
        <v>7803</v>
      </c>
      <c r="F7526" s="7" t="s">
        <v>586</v>
      </c>
      <c r="G7526" s="7" t="s">
        <v>587</v>
      </c>
      <c r="H7526">
        <v>2.6270922519851</v>
      </c>
      <c r="I7526" s="46" t="s">
        <v>37</v>
      </c>
      <c r="K7526" s="46"/>
      <c r="L7526" t="s">
        <v>7814</v>
      </c>
      <c r="M7526" t="s">
        <v>39</v>
      </c>
      <c r="N7526" s="40"/>
      <c r="O7526" s="40"/>
      <c r="P7526" s="40"/>
      <c r="Q7526" s="40"/>
      <c r="R7526" s="39"/>
      <c r="S7526" s="39"/>
      <c r="T7526" s="39"/>
      <c r="U7526" s="40"/>
      <c r="V7526" s="39"/>
      <c r="W7526" s="69"/>
      <c r="Y7526" t="s">
        <v>40</v>
      </c>
      <c r="AA7526">
        <v>906</v>
      </c>
      <c r="AB7526" s="46" t="b">
        <f>if((W7526=""),false,true)</f>
        <v>0</v>
      </c>
      <c r="AD7526" s="8"/>
    </row>
    <row r="7527" ht="14.25" customHeight="1">
      <c r="A7527" s="38">
        <v>1238</v>
      </c>
      <c r="B7527" s="46" t="s">
        <v>7813</v>
      </c>
      <c r="C7527" s="46" t="s">
        <v>577</v>
      </c>
      <c r="D7527" s="11" t="s">
        <v>7802</v>
      </c>
      <c r="E7527" s="11" t="s">
        <v>7803</v>
      </c>
      <c r="F7527" s="7" t="s">
        <v>7815</v>
      </c>
      <c r="G7527" s="7" t="s">
        <v>5354</v>
      </c>
      <c r="H7527">
        <v>1.6321001209863</v>
      </c>
      <c r="I7527" s="46" t="s">
        <v>37</v>
      </c>
      <c r="K7527" s="46"/>
      <c r="L7527" t="s">
        <v>7814</v>
      </c>
      <c r="M7527" t="s">
        <v>39</v>
      </c>
      <c r="N7527" s="40"/>
      <c r="O7527" s="40"/>
      <c r="P7527" s="40"/>
      <c r="Q7527" s="40"/>
      <c r="R7527" s="39"/>
      <c r="S7527" s="39"/>
      <c r="T7527" s="39"/>
      <c r="U7527" s="40"/>
      <c r="V7527" s="39"/>
      <c r="W7527" s="69"/>
      <c r="Y7527" t="s">
        <v>40</v>
      </c>
      <c r="AA7527">
        <v>906</v>
      </c>
      <c r="AB7527" s="46" t="b">
        <f>if((W7527=""),false,true)</f>
        <v>0</v>
      </c>
      <c r="AD7527" s="8"/>
    </row>
    <row r="7528" ht="14.25" customHeight="1">
      <c r="A7528" s="38">
        <v>1238</v>
      </c>
      <c r="B7528" s="46" t="s">
        <v>7813</v>
      </c>
      <c r="C7528" s="46" t="s">
        <v>577</v>
      </c>
      <c r="D7528" s="11" t="s">
        <v>7802</v>
      </c>
      <c r="E7528" s="11" t="s">
        <v>7803</v>
      </c>
      <c r="F7528" s="7" t="s">
        <v>1108</v>
      </c>
      <c r="G7528" s="7" t="s">
        <v>1109</v>
      </c>
      <c r="H7528">
        <v>2.9914424528836</v>
      </c>
      <c r="I7528" s="46" t="s">
        <v>37</v>
      </c>
      <c r="K7528" s="46"/>
      <c r="L7528" t="s">
        <v>7814</v>
      </c>
      <c r="M7528" t="s">
        <v>39</v>
      </c>
      <c r="N7528" s="40"/>
      <c r="O7528" s="40"/>
      <c r="P7528" s="40"/>
      <c r="Q7528" s="40"/>
      <c r="R7528" s="39"/>
      <c r="S7528" s="39"/>
      <c r="T7528" s="39"/>
      <c r="U7528" s="40"/>
      <c r="V7528" s="39"/>
      <c r="W7528" s="69"/>
      <c r="Y7528" t="s">
        <v>40</v>
      </c>
      <c r="AA7528">
        <v>906</v>
      </c>
      <c r="AB7528" s="46" t="b">
        <f>if((W7528=""),false,true)</f>
        <v>0</v>
      </c>
      <c r="AD7528" s="8"/>
    </row>
    <row r="7529" ht="14.25" customHeight="1">
      <c r="A7529" s="38">
        <v>1238</v>
      </c>
      <c r="B7529" s="46" t="s">
        <v>7813</v>
      </c>
      <c r="C7529" s="46" t="s">
        <v>577</v>
      </c>
      <c r="D7529" s="11" t="s">
        <v>7802</v>
      </c>
      <c r="E7529" s="11" t="s">
        <v>7803</v>
      </c>
      <c r="F7529" s="11" t="s">
        <v>591</v>
      </c>
      <c r="G7529" s="7" t="s">
        <v>592</v>
      </c>
      <c r="H7529">
        <v>2.632216275183</v>
      </c>
      <c r="I7529" s="46" t="s">
        <v>37</v>
      </c>
      <c r="K7529" s="46"/>
      <c r="L7529" t="s">
        <v>7814</v>
      </c>
      <c r="M7529" t="s">
        <v>39</v>
      </c>
      <c r="N7529" s="40"/>
      <c r="O7529" s="40"/>
      <c r="P7529" s="40"/>
      <c r="Q7529" s="40"/>
      <c r="R7529" s="39"/>
      <c r="S7529" s="39"/>
      <c r="T7529" s="39"/>
      <c r="U7529" s="40"/>
      <c r="V7529" s="39"/>
      <c r="W7529" s="69"/>
      <c r="Y7529" t="s">
        <v>40</v>
      </c>
      <c r="AA7529">
        <v>906</v>
      </c>
      <c r="AB7529" s="46" t="b">
        <f>if((W7529=""),false,true)</f>
        <v>0</v>
      </c>
      <c r="AD7529" s="8"/>
    </row>
    <row r="7530" ht="14.25" customHeight="1">
      <c r="A7530" s="38">
        <v>1238</v>
      </c>
      <c r="B7530" s="46" t="s">
        <v>7813</v>
      </c>
      <c r="C7530" s="46" t="s">
        <v>577</v>
      </c>
      <c r="D7530" s="11" t="s">
        <v>7802</v>
      </c>
      <c r="E7530" s="11" t="s">
        <v>7803</v>
      </c>
      <c r="F7530" s="7" t="s">
        <v>6878</v>
      </c>
      <c r="G7530" s="7" t="s">
        <v>7041</v>
      </c>
      <c r="H7530">
        <v>2.3174452901216</v>
      </c>
      <c r="I7530" s="46" t="s">
        <v>37</v>
      </c>
      <c r="K7530" s="46"/>
      <c r="L7530" t="s">
        <v>7814</v>
      </c>
      <c r="M7530" t="s">
        <v>39</v>
      </c>
      <c r="N7530" s="40"/>
      <c r="O7530" s="40"/>
      <c r="P7530" s="40"/>
      <c r="Q7530" s="40"/>
      <c r="R7530" s="39"/>
      <c r="S7530" s="39"/>
      <c r="T7530" s="39"/>
      <c r="U7530" s="40"/>
      <c r="V7530" s="39"/>
      <c r="W7530" s="69"/>
      <c r="Y7530" t="s">
        <v>40</v>
      </c>
      <c r="AA7530">
        <v>906</v>
      </c>
      <c r="AB7530" s="46" t="b">
        <f>if((W7530=""),false,true)</f>
        <v>0</v>
      </c>
      <c r="AD7530" s="8"/>
    </row>
    <row r="7531" ht="14.25" customHeight="1">
      <c r="A7531" s="38">
        <v>1238</v>
      </c>
      <c r="B7531" s="46" t="s">
        <v>7813</v>
      </c>
      <c r="C7531" s="46" t="s">
        <v>577</v>
      </c>
      <c r="D7531" s="11" t="s">
        <v>7802</v>
      </c>
      <c r="E7531" s="11" t="s">
        <v>7803</v>
      </c>
      <c r="F7531" s="7" t="s">
        <v>1363</v>
      </c>
      <c r="G7531" s="7" t="s">
        <v>1364</v>
      </c>
      <c r="H7531">
        <v>3.553321089172</v>
      </c>
      <c r="I7531" s="46" t="s">
        <v>37</v>
      </c>
      <c r="K7531" s="46"/>
      <c r="L7531" t="s">
        <v>7814</v>
      </c>
      <c r="M7531" t="s">
        <v>39</v>
      </c>
      <c r="N7531" s="40"/>
      <c r="O7531" s="40"/>
      <c r="P7531" s="40"/>
      <c r="Q7531" s="40"/>
      <c r="R7531" s="39"/>
      <c r="S7531" s="39"/>
      <c r="T7531" s="39"/>
      <c r="U7531" s="40"/>
      <c r="V7531" s="39"/>
      <c r="W7531" s="69"/>
      <c r="Y7531" t="s">
        <v>40</v>
      </c>
      <c r="AA7531">
        <v>906</v>
      </c>
      <c r="AB7531" s="46" t="b">
        <f>if((W7531=""),false,true)</f>
        <v>0</v>
      </c>
      <c r="AD7531" s="8"/>
    </row>
    <row r="7532" ht="14.25" customHeight="1">
      <c r="A7532" s="38">
        <v>1238</v>
      </c>
      <c r="B7532" s="46" t="s">
        <v>7813</v>
      </c>
      <c r="C7532" s="46" t="s">
        <v>577</v>
      </c>
      <c r="D7532" s="11" t="s">
        <v>7802</v>
      </c>
      <c r="E7532" s="11" t="s">
        <v>7803</v>
      </c>
      <c r="F7532" s="11" t="s">
        <v>238</v>
      </c>
      <c r="G7532" s="7" t="s">
        <v>1365</v>
      </c>
      <c r="H7532">
        <v>3.6970003150406</v>
      </c>
      <c r="I7532" s="46" t="s">
        <v>37</v>
      </c>
      <c r="K7532" s="46"/>
      <c r="L7532" t="s">
        <v>7814</v>
      </c>
      <c r="M7532" t="s">
        <v>39</v>
      </c>
      <c r="N7532" s="40"/>
      <c r="O7532" s="40"/>
      <c r="P7532" s="40"/>
      <c r="Q7532" s="40"/>
      <c r="R7532" s="39"/>
      <c r="S7532" s="39"/>
      <c r="T7532" s="39"/>
      <c r="U7532" s="40"/>
      <c r="V7532" s="39"/>
      <c r="W7532" s="69"/>
      <c r="Y7532" t="s">
        <v>40</v>
      </c>
      <c r="AA7532">
        <v>906</v>
      </c>
      <c r="AB7532" s="46" t="b">
        <f>if((W7532=""),false,true)</f>
        <v>0</v>
      </c>
      <c r="AD7532" s="8"/>
    </row>
    <row r="7533" ht="14.25" customHeight="1">
      <c r="A7533" s="38">
        <v>1247</v>
      </c>
      <c r="B7533" s="46" t="s">
        <v>7816</v>
      </c>
      <c r="C7533" s="46" t="s">
        <v>577</v>
      </c>
      <c r="D7533" s="11" t="s">
        <v>7802</v>
      </c>
      <c r="E7533" s="11" t="s">
        <v>7803</v>
      </c>
      <c r="F7533" s="7" t="s">
        <v>586</v>
      </c>
      <c r="G7533" s="7" t="s">
        <v>587</v>
      </c>
      <c r="H7533">
        <v>2.467412316275</v>
      </c>
      <c r="I7533" s="46" t="s">
        <v>37</v>
      </c>
      <c r="K7533" s="46"/>
      <c r="L7533" t="s">
        <v>7817</v>
      </c>
      <c r="M7533" t="s">
        <v>39</v>
      </c>
      <c r="N7533" s="40"/>
      <c r="O7533" s="40"/>
      <c r="P7533" s="40"/>
      <c r="Q7533" s="40"/>
      <c r="R7533" s="39"/>
      <c r="S7533" s="39"/>
      <c r="T7533" s="39"/>
      <c r="U7533" s="40"/>
      <c r="V7533" s="39"/>
      <c r="W7533" s="69"/>
      <c r="Y7533" t="s">
        <v>40</v>
      </c>
      <c r="AA7533">
        <v>906</v>
      </c>
      <c r="AB7533" s="46" t="b">
        <f>if((W7533=""),false,true)</f>
        <v>0</v>
      </c>
      <c r="AD7533" s="8"/>
    </row>
    <row r="7534" ht="14.25" customHeight="1">
      <c r="A7534" s="38">
        <v>1247</v>
      </c>
      <c r="B7534" s="46" t="s">
        <v>7816</v>
      </c>
      <c r="C7534" s="46" t="s">
        <v>577</v>
      </c>
      <c r="D7534" s="11" t="s">
        <v>7802</v>
      </c>
      <c r="E7534" s="11" t="s">
        <v>7803</v>
      </c>
      <c r="F7534" s="7" t="s">
        <v>711</v>
      </c>
      <c r="G7534" s="7" t="s">
        <v>712</v>
      </c>
      <c r="H7534">
        <v>0.51106079658735</v>
      </c>
      <c r="I7534" s="46" t="s">
        <v>37</v>
      </c>
      <c r="K7534" s="46"/>
      <c r="L7534" t="s">
        <v>7817</v>
      </c>
      <c r="M7534" t="s">
        <v>39</v>
      </c>
      <c r="N7534" s="40"/>
      <c r="O7534" s="40"/>
      <c r="P7534" s="40"/>
      <c r="Q7534" s="40"/>
      <c r="R7534" s="39"/>
      <c r="S7534" s="39"/>
      <c r="T7534" s="39"/>
      <c r="U7534" s="40"/>
      <c r="V7534" s="39"/>
      <c r="W7534" s="69"/>
      <c r="Y7534" t="s">
        <v>40</v>
      </c>
      <c r="AA7534">
        <v>906</v>
      </c>
      <c r="AB7534" s="46" t="b">
        <f>if((W7534=""),false,true)</f>
        <v>0</v>
      </c>
      <c r="AD7534" s="8"/>
    </row>
    <row r="7535" ht="14.25" customHeight="1">
      <c r="A7535" s="38">
        <v>1283</v>
      </c>
      <c r="B7535" s="46" t="s">
        <v>31</v>
      </c>
      <c r="C7535" s="46" t="s">
        <v>32</v>
      </c>
      <c r="D7535" s="46" t="s">
        <v>7802</v>
      </c>
      <c r="E7535" s="46" t="s">
        <v>7803</v>
      </c>
      <c r="F7535" t="s">
        <v>35</v>
      </c>
      <c r="G7535" s="46" t="s">
        <v>36</v>
      </c>
      <c r="H7535">
        <v>0.7079457844</v>
      </c>
      <c r="I7535" t="s">
        <v>37</v>
      </c>
      <c r="L7535" t="s">
        <v>38</v>
      </c>
      <c r="M7535" t="s">
        <v>39</v>
      </c>
      <c r="N7535" s="40"/>
      <c r="O7535" s="40"/>
      <c r="P7535" s="40"/>
      <c r="Q7535" s="40"/>
      <c r="R7535" s="39"/>
      <c r="S7535" s="39"/>
      <c r="T7535" s="39"/>
      <c r="U7535" s="40"/>
      <c r="V7535" s="39"/>
      <c r="W7535" s="69"/>
      <c r="Y7535" t="s">
        <v>40</v>
      </c>
      <c r="AA7535">
        <v>906</v>
      </c>
      <c r="AB7535" s="46" t="b">
        <f>if((W7535=""),false,true)</f>
        <v>0</v>
      </c>
      <c r="AD7535" s="8"/>
    </row>
    <row r="7536" ht="14.25" customHeight="1">
      <c r="A7536" s="38">
        <v>1287</v>
      </c>
      <c r="B7536" s="46" t="s">
        <v>53</v>
      </c>
      <c r="C7536" s="46" t="s">
        <v>45</v>
      </c>
      <c r="D7536" s="46" t="s">
        <v>7802</v>
      </c>
      <c r="E7536" s="46" t="s">
        <v>7803</v>
      </c>
      <c r="F7536" t="s">
        <v>48</v>
      </c>
      <c r="G7536" s="46" t="s">
        <v>49</v>
      </c>
      <c r="H7536">
        <v>0.000251188643</v>
      </c>
      <c r="I7536" t="s">
        <v>37</v>
      </c>
      <c r="L7536" t="s">
        <v>50</v>
      </c>
      <c r="M7536" t="s">
        <v>39</v>
      </c>
      <c r="N7536" s="40"/>
      <c r="O7536" s="40"/>
      <c r="P7536" s="40"/>
      <c r="Q7536" s="40"/>
      <c r="R7536" s="39"/>
      <c r="S7536" s="39"/>
      <c r="T7536" s="39"/>
      <c r="U7536" s="40"/>
      <c r="V7536" s="39"/>
      <c r="W7536" s="69"/>
      <c r="Y7536" t="s">
        <v>40</v>
      </c>
      <c r="AA7536">
        <v>906</v>
      </c>
      <c r="AB7536" s="46" t="b">
        <v>0</v>
      </c>
      <c r="AD7536" s="8"/>
    </row>
    <row r="7537" ht="14.25" customHeight="1">
      <c r="A7537" s="38">
        <v>1287</v>
      </c>
      <c r="B7537" s="46" t="s">
        <v>174</v>
      </c>
      <c r="C7537" s="46" t="s">
        <v>45</v>
      </c>
      <c r="D7537" s="46" t="s">
        <v>7802</v>
      </c>
      <c r="E7537" s="46" t="s">
        <v>7818</v>
      </c>
      <c r="F7537" t="s">
        <v>48</v>
      </c>
      <c r="G7537" s="46" t="s">
        <v>49</v>
      </c>
      <c r="H7537">
        <v>0.000251188643</v>
      </c>
      <c r="I7537" t="s">
        <v>37</v>
      </c>
      <c r="L7537" t="s">
        <v>50</v>
      </c>
      <c r="M7537" t="s">
        <v>39</v>
      </c>
      <c r="N7537" s="40"/>
      <c r="O7537" s="40"/>
      <c r="P7537" s="40"/>
      <c r="Q7537" s="40"/>
      <c r="R7537" s="39"/>
      <c r="S7537" s="39"/>
      <c r="T7537" s="39"/>
      <c r="U7537" s="40"/>
      <c r="V7537" s="39"/>
      <c r="W7537" s="69"/>
      <c r="Y7537" t="s">
        <v>40</v>
      </c>
      <c r="AA7537">
        <v>906</v>
      </c>
      <c r="AB7537" s="46" t="b">
        <v>0</v>
      </c>
      <c r="AD7537" s="8"/>
    </row>
    <row r="7538" ht="14.25" customHeight="1">
      <c r="A7538" s="38">
        <v>1308</v>
      </c>
      <c r="B7538" s="46" t="s">
        <v>41</v>
      </c>
      <c r="C7538" s="46" t="s">
        <v>42</v>
      </c>
      <c r="D7538" s="46" t="s">
        <v>7802</v>
      </c>
      <c r="E7538" s="46" t="s">
        <v>7819</v>
      </c>
      <c r="F7538" t="s">
        <v>35</v>
      </c>
      <c r="G7538" s="12" t="s">
        <v>36</v>
      </c>
      <c r="H7538">
        <v>0.436515832240166</v>
      </c>
      <c r="I7538" t="s">
        <v>37</v>
      </c>
      <c r="K7538" s="47" t="s">
        <v>43</v>
      </c>
      <c r="L7538" s="47" t="str">
        <f>((I7538&amp;A7538)&amp;"-")&amp;B7538</f>
        <v>REF1308-Abraham M.H. and Acree Jr. W.E. The solubility of liquid and solid compounds in dry octan-1-ol. Chemosphere (2013)</v>
      </c>
      <c r="M7538" t="s">
        <v>39</v>
      </c>
      <c r="N7538" s="71"/>
      <c r="O7538" s="71"/>
      <c r="P7538" s="71"/>
      <c r="Q7538" s="71"/>
      <c r="R7538" s="29"/>
      <c r="S7538" s="29"/>
      <c r="T7538" s="29"/>
      <c r="U7538" s="71"/>
      <c r="V7538" s="29"/>
      <c r="W7538" s="60"/>
      <c r="Y7538" t="s">
        <v>40</v>
      </c>
      <c r="AA7538">
        <v>906</v>
      </c>
      <c r="AB7538" t="b">
        <f>if((W7538=""),false,true)</f>
        <v>0</v>
      </c>
      <c r="AD7538" s="37"/>
    </row>
    <row r="7539" ht="14.25" customHeight="1">
      <c r="A7539" s="38">
        <v>1287</v>
      </c>
      <c r="B7539" s="46" t="s">
        <v>53</v>
      </c>
      <c r="C7539" s="46" t="s">
        <v>45</v>
      </c>
      <c r="D7539" s="46" t="s">
        <v>7820</v>
      </c>
      <c r="E7539" s="46" t="s">
        <v>7821</v>
      </c>
      <c r="F7539" t="s">
        <v>48</v>
      </c>
      <c r="G7539" s="46" t="s">
        <v>49</v>
      </c>
      <c r="H7539">
        <v>0.001202264435</v>
      </c>
      <c r="I7539" t="s">
        <v>37</v>
      </c>
      <c r="L7539" t="s">
        <v>50</v>
      </c>
      <c r="M7539" t="s">
        <v>39</v>
      </c>
      <c r="N7539" s="40"/>
      <c r="O7539" s="40"/>
      <c r="P7539" s="40"/>
      <c r="Q7539" s="40"/>
      <c r="R7539" s="39"/>
      <c r="S7539" s="39"/>
      <c r="T7539" s="39"/>
      <c r="U7539" s="40"/>
      <c r="V7539" s="39"/>
      <c r="W7539" s="69"/>
      <c r="Y7539" t="s">
        <v>40</v>
      </c>
      <c r="AA7539">
        <v>6492</v>
      </c>
      <c r="AB7539" s="46" t="b">
        <v>0</v>
      </c>
      <c r="AD7539" s="8"/>
    </row>
    <row r="7540" ht="14.25" customHeight="1">
      <c r="A7540" s="38">
        <v>1287</v>
      </c>
      <c r="B7540" s="46" t="s">
        <v>44</v>
      </c>
      <c r="C7540" s="46" t="s">
        <v>45</v>
      </c>
      <c r="D7540" s="46" t="s">
        <v>7822</v>
      </c>
      <c r="E7540" s="46" t="s">
        <v>7823</v>
      </c>
      <c r="F7540" t="s">
        <v>48</v>
      </c>
      <c r="G7540" s="46" t="s">
        <v>49</v>
      </c>
      <c r="H7540">
        <v>0.054325033149</v>
      </c>
      <c r="I7540" t="s">
        <v>37</v>
      </c>
      <c r="L7540" t="s">
        <v>50</v>
      </c>
      <c r="M7540" t="s">
        <v>39</v>
      </c>
      <c r="N7540" s="40"/>
      <c r="O7540" s="40"/>
      <c r="P7540" s="40"/>
      <c r="Q7540" s="40"/>
      <c r="R7540" s="39"/>
      <c r="S7540" s="39"/>
      <c r="T7540" s="39"/>
      <c r="U7540" s="40"/>
      <c r="V7540" s="39"/>
      <c r="W7540" s="69"/>
      <c r="Y7540" t="s">
        <v>40</v>
      </c>
      <c r="AA7540">
        <v>8113</v>
      </c>
      <c r="AB7540" s="46" t="b">
        <v>0</v>
      </c>
      <c r="AD7540" s="8"/>
    </row>
    <row r="7541" ht="14.25" customHeight="1">
      <c r="A7541" s="38">
        <v>944</v>
      </c>
      <c r="B7541" s="46" t="s">
        <v>7824</v>
      </c>
      <c r="C7541" s="46" t="s">
        <v>7825</v>
      </c>
      <c r="D7541" s="46" t="s">
        <v>7826</v>
      </c>
      <c r="E7541" s="46" t="s">
        <v>7827</v>
      </c>
      <c r="F7541" s="41" t="s">
        <v>485</v>
      </c>
      <c r="G7541" s="41" t="s">
        <v>665</v>
      </c>
      <c r="H7541" s="65">
        <v>0.152</v>
      </c>
      <c r="I7541" t="s">
        <v>7828</v>
      </c>
      <c r="K7541" s="46" t="s">
        <v>43</v>
      </c>
      <c r="L7541" s="46" t="s">
        <v>7829</v>
      </c>
      <c r="M7541" t="s">
        <v>583</v>
      </c>
      <c r="N7541" s="40">
        <f>U7541*V7541</f>
        <v>3.3167760120255</v>
      </c>
      <c r="O7541" s="56">
        <v>74.1216</v>
      </c>
      <c r="P7541" s="56">
        <v>0.805</v>
      </c>
      <c r="Q7541" s="56">
        <v>1.197</v>
      </c>
      <c r="R7541" s="39">
        <f>O7541/P7541</f>
        <v>92.0765217391304</v>
      </c>
      <c r="S7541" s="39">
        <f>N7541/Q7541</f>
        <v>2.77090727821679</v>
      </c>
      <c r="T7541" s="39">
        <f>R7541+S7541</f>
        <v>94.8474290173472</v>
      </c>
      <c r="U7541" s="40">
        <v>230.259</v>
      </c>
      <c r="V7541" s="39">
        <v>0.0144045445</v>
      </c>
      <c r="W7541" s="69">
        <f>round(((1000*V7541)/T7541),3)</f>
        <v>0.152</v>
      </c>
      <c r="Y7541" t="s">
        <v>40</v>
      </c>
      <c r="AA7541">
        <v>137720</v>
      </c>
      <c r="AB7541" t="b">
        <v>1</v>
      </c>
      <c r="AD7541" s="8"/>
    </row>
    <row r="7542" ht="14.25" customHeight="1">
      <c r="A7542" s="38">
        <v>944</v>
      </c>
      <c r="B7542" s="46" t="s">
        <v>7824</v>
      </c>
      <c r="C7542" s="46" t="s">
        <v>7825</v>
      </c>
      <c r="D7542" s="46" t="s">
        <v>7826</v>
      </c>
      <c r="E7542" s="46" t="s">
        <v>7827</v>
      </c>
      <c r="F7542" s="41" t="s">
        <v>547</v>
      </c>
      <c r="G7542" s="41" t="s">
        <v>548</v>
      </c>
      <c r="H7542" s="65">
        <v>0.085</v>
      </c>
      <c r="I7542" t="s">
        <v>7828</v>
      </c>
      <c r="K7542" s="46" t="s">
        <v>43</v>
      </c>
      <c r="L7542" s="46" t="s">
        <v>7829</v>
      </c>
      <c r="M7542" t="s">
        <v>583</v>
      </c>
      <c r="N7542" s="40">
        <f>U7542*V7542</f>
        <v>3.8154129289575</v>
      </c>
      <c r="O7542" s="56">
        <v>158.2811</v>
      </c>
      <c r="P7542" s="56">
        <v>0.828</v>
      </c>
      <c r="Q7542" s="56">
        <v>1.197</v>
      </c>
      <c r="R7542" s="39">
        <f>O7542/P7542</f>
        <v>191.160748792271</v>
      </c>
      <c r="S7542" s="39">
        <f>N7542/Q7542</f>
        <v>3.18747947281328</v>
      </c>
      <c r="T7542" s="39">
        <f>R7542+S7542</f>
        <v>194.348228265084</v>
      </c>
      <c r="U7542" s="40">
        <v>230.259</v>
      </c>
      <c r="V7542" s="39">
        <v>0.0165700925</v>
      </c>
      <c r="W7542" s="69">
        <f>round(((1000*V7542)/T7542),3)</f>
        <v>0.085</v>
      </c>
      <c r="Y7542" t="s">
        <v>40</v>
      </c>
      <c r="AA7542">
        <v>137720</v>
      </c>
      <c r="AB7542" t="b">
        <v>1</v>
      </c>
      <c r="AD7542" s="8"/>
    </row>
    <row r="7543" ht="14.25" customHeight="1">
      <c r="A7543" s="38">
        <v>944</v>
      </c>
      <c r="B7543" s="46" t="s">
        <v>7824</v>
      </c>
      <c r="C7543" s="46" t="s">
        <v>7825</v>
      </c>
      <c r="D7543" s="46" t="s">
        <v>7826</v>
      </c>
      <c r="E7543" s="46" t="s">
        <v>7827</v>
      </c>
      <c r="F7543" s="41" t="s">
        <v>594</v>
      </c>
      <c r="G7543" s="41" t="s">
        <v>595</v>
      </c>
      <c r="H7543" s="65">
        <v>0.133</v>
      </c>
      <c r="I7543" t="s">
        <v>7828</v>
      </c>
      <c r="K7543" s="46" t="s">
        <v>43</v>
      </c>
      <c r="L7543" s="46" t="s">
        <v>7829</v>
      </c>
      <c r="M7543" t="s">
        <v>583</v>
      </c>
      <c r="N7543" s="40">
        <f>U7543*V7543</f>
        <v>4.4596544238762</v>
      </c>
      <c r="O7543" s="56">
        <v>116.2013</v>
      </c>
      <c r="P7543" s="56">
        <v>0.82</v>
      </c>
      <c r="Q7543" s="56">
        <v>1.197</v>
      </c>
      <c r="R7543" s="39">
        <f>O7543/P7543</f>
        <v>141.708902439024</v>
      </c>
      <c r="S7543" s="39">
        <f>N7543/Q7543</f>
        <v>3.72569291886065</v>
      </c>
      <c r="T7543" s="39">
        <f>R7543+S7543</f>
        <v>145.434595357885</v>
      </c>
      <c r="U7543" s="40">
        <v>230.259</v>
      </c>
      <c r="V7543" s="39">
        <v>0.0193679918</v>
      </c>
      <c r="W7543" s="69">
        <f>round(((1000*V7543)/T7543),3)</f>
        <v>0.133</v>
      </c>
      <c r="Y7543" t="s">
        <v>40</v>
      </c>
      <c r="AA7543">
        <v>137720</v>
      </c>
      <c r="AB7543" t="b">
        <v>1</v>
      </c>
      <c r="AD7543" s="8"/>
    </row>
    <row r="7544" ht="14.25" customHeight="1">
      <c r="A7544" s="38">
        <v>944</v>
      </c>
      <c r="B7544" s="46" t="s">
        <v>7824</v>
      </c>
      <c r="C7544" s="46" t="s">
        <v>7825</v>
      </c>
      <c r="D7544" s="46" t="s">
        <v>7826</v>
      </c>
      <c r="E7544" s="46" t="s">
        <v>7827</v>
      </c>
      <c r="F7544" s="41" t="s">
        <v>598</v>
      </c>
      <c r="G7544" s="41" t="s">
        <v>599</v>
      </c>
      <c r="H7544" s="65">
        <v>0.131</v>
      </c>
      <c r="I7544" t="s">
        <v>7828</v>
      </c>
      <c r="K7544" s="46" t="s">
        <v>43</v>
      </c>
      <c r="L7544" s="46" t="s">
        <v>7829</v>
      </c>
      <c r="M7544" t="s">
        <v>583</v>
      </c>
      <c r="N7544" s="40">
        <f>U7544*V7544</f>
        <v>3.8868206197785</v>
      </c>
      <c r="O7544" s="56">
        <v>102.1748</v>
      </c>
      <c r="P7544" s="56">
        <v>0.816</v>
      </c>
      <c r="Q7544" s="56">
        <v>1.197</v>
      </c>
      <c r="R7544" s="39">
        <f>O7544/P7544</f>
        <v>125.214215686275</v>
      </c>
      <c r="S7544" s="39">
        <f>N7544/Q7544</f>
        <v>3.2471350207005</v>
      </c>
      <c r="T7544" s="39">
        <f>R7544+S7544</f>
        <v>128.461350706975</v>
      </c>
      <c r="U7544" s="40">
        <v>230.259</v>
      </c>
      <c r="V7544" s="39">
        <v>0.0168802115</v>
      </c>
      <c r="W7544" s="69">
        <f>round(((1000*V7544)/T7544),3)</f>
        <v>0.131</v>
      </c>
      <c r="Y7544" t="s">
        <v>40</v>
      </c>
      <c r="AA7544">
        <v>137720</v>
      </c>
      <c r="AB7544" t="b">
        <v>1</v>
      </c>
      <c r="AD7544" s="8"/>
    </row>
    <row r="7545" ht="14.25" customHeight="1">
      <c r="A7545" s="38">
        <v>944</v>
      </c>
      <c r="B7545" s="46" t="s">
        <v>7824</v>
      </c>
      <c r="C7545" s="46" t="s">
        <v>7825</v>
      </c>
      <c r="D7545" s="46" t="s">
        <v>7826</v>
      </c>
      <c r="E7545" s="46" t="s">
        <v>7827</v>
      </c>
      <c r="F7545" s="41" t="s">
        <v>35</v>
      </c>
      <c r="G7545" s="41" t="s">
        <v>36</v>
      </c>
      <c r="H7545" s="65">
        <v>0.101</v>
      </c>
      <c r="I7545" t="s">
        <v>7828</v>
      </c>
      <c r="K7545" s="46" t="s">
        <v>43</v>
      </c>
      <c r="L7545" s="46" t="s">
        <v>7829</v>
      </c>
      <c r="M7545" t="s">
        <v>583</v>
      </c>
      <c r="N7545" s="40">
        <f>U7545*V7545</f>
        <v>3.7440487801134</v>
      </c>
      <c r="O7545" s="56">
        <v>130.2279</v>
      </c>
      <c r="P7545" s="56">
        <v>0.823</v>
      </c>
      <c r="Q7545" s="56">
        <v>1.197</v>
      </c>
      <c r="R7545" s="39">
        <f>O7545/P7545</f>
        <v>158.23560145808</v>
      </c>
      <c r="S7545" s="39">
        <f>N7545/Q7545</f>
        <v>3.12786030084662</v>
      </c>
      <c r="T7545" s="39">
        <f>R7545+S7545</f>
        <v>161.363461758927</v>
      </c>
      <c r="U7545" s="40">
        <v>230.259</v>
      </c>
      <c r="V7545" s="39">
        <v>0.0162601626</v>
      </c>
      <c r="W7545" s="69">
        <f>round(((1000*V7545)/T7545),3)</f>
        <v>0.101</v>
      </c>
      <c r="Y7545" t="s">
        <v>40</v>
      </c>
      <c r="AA7545">
        <v>137720</v>
      </c>
      <c r="AB7545" t="b">
        <v>1</v>
      </c>
      <c r="AD7545" s="8"/>
    </row>
    <row r="7546" ht="14.25" customHeight="1">
      <c r="A7546" s="38">
        <v>944</v>
      </c>
      <c r="B7546" s="46" t="s">
        <v>7824</v>
      </c>
      <c r="C7546" s="46" t="s">
        <v>7825</v>
      </c>
      <c r="D7546" s="46" t="s">
        <v>7826</v>
      </c>
      <c r="E7546" s="46" t="s">
        <v>7827</v>
      </c>
      <c r="F7546" s="41" t="s">
        <v>669</v>
      </c>
      <c r="G7546" s="41" t="s">
        <v>670</v>
      </c>
      <c r="H7546" s="65">
        <v>0.142</v>
      </c>
      <c r="I7546" t="s">
        <v>7828</v>
      </c>
      <c r="K7546" s="46" t="s">
        <v>43</v>
      </c>
      <c r="L7546" s="46" t="s">
        <v>7829</v>
      </c>
      <c r="M7546" t="s">
        <v>583</v>
      </c>
      <c r="N7546" s="40">
        <f>U7546*V7546</f>
        <v>3.6489642470994</v>
      </c>
      <c r="O7546" s="56">
        <v>88.1482</v>
      </c>
      <c r="P7546" s="56">
        <v>0.811</v>
      </c>
      <c r="Q7546" s="56">
        <v>1.197</v>
      </c>
      <c r="R7546" s="39">
        <f>O7546/P7546</f>
        <v>108.69075215783</v>
      </c>
      <c r="S7546" s="39">
        <f>N7546/Q7546</f>
        <v>3.04842460075138</v>
      </c>
      <c r="T7546" s="39">
        <f>R7546+S7546</f>
        <v>111.739176758581</v>
      </c>
      <c r="U7546" s="40">
        <v>230.259</v>
      </c>
      <c r="V7546" s="39">
        <v>0.0158472166</v>
      </c>
      <c r="W7546" s="69">
        <f>round(((1000*V7546)/T7546),3)</f>
        <v>0.142</v>
      </c>
      <c r="Y7546" t="s">
        <v>40</v>
      </c>
      <c r="AA7546">
        <v>137720</v>
      </c>
      <c r="AB7546" t="b">
        <v>1</v>
      </c>
      <c r="AD7546" s="8"/>
    </row>
    <row r="7547" ht="14.25" customHeight="1">
      <c r="A7547" s="38">
        <v>944</v>
      </c>
      <c r="B7547" s="46" t="s">
        <v>7824</v>
      </c>
      <c r="C7547" s="46" t="s">
        <v>7825</v>
      </c>
      <c r="D7547" s="46" t="s">
        <v>7826</v>
      </c>
      <c r="E7547" s="46" t="s">
        <v>7827</v>
      </c>
      <c r="F7547" s="41" t="s">
        <v>580</v>
      </c>
      <c r="G7547" s="41" t="s">
        <v>581</v>
      </c>
      <c r="H7547" s="65">
        <v>0.169</v>
      </c>
      <c r="I7547" t="s">
        <v>7828</v>
      </c>
      <c r="K7547" s="46" t="s">
        <v>43</v>
      </c>
      <c r="L7547" s="46" t="s">
        <v>7829</v>
      </c>
      <c r="M7547" t="s">
        <v>583</v>
      </c>
      <c r="N7547" s="40">
        <f>U7547*V7547</f>
        <v>3.0327933045081</v>
      </c>
      <c r="O7547" s="56">
        <v>60.095</v>
      </c>
      <c r="P7547" s="56">
        <v>0.795</v>
      </c>
      <c r="Q7547" s="56">
        <v>1.197</v>
      </c>
      <c r="R7547" s="39">
        <f>O7547/P7547</f>
        <v>75.5911949685534</v>
      </c>
      <c r="S7547" s="39">
        <f>N7547/Q7547</f>
        <v>2.53366190852807</v>
      </c>
      <c r="T7547" s="39">
        <f>R7547+S7547</f>
        <v>78.1248568770815</v>
      </c>
      <c r="U7547" s="40">
        <v>230.259</v>
      </c>
      <c r="V7547" s="39">
        <v>0.0131712259</v>
      </c>
      <c r="W7547" s="69">
        <f>round(((1000*V7547)/T7547),3)</f>
        <v>0.169</v>
      </c>
      <c r="Y7547" t="s">
        <v>40</v>
      </c>
      <c r="AA7547">
        <v>137720</v>
      </c>
      <c r="AB7547" t="b">
        <v>1</v>
      </c>
      <c r="AD7547" s="8"/>
    </row>
    <row r="7548" ht="14.25" customHeight="1">
      <c r="A7548" s="38">
        <v>944</v>
      </c>
      <c r="B7548" s="46" t="s">
        <v>7824</v>
      </c>
      <c r="C7548" s="46" t="s">
        <v>7825</v>
      </c>
      <c r="D7548" s="46" t="s">
        <v>7826</v>
      </c>
      <c r="E7548" s="46" t="s">
        <v>7827</v>
      </c>
      <c r="F7548" s="41" t="s">
        <v>1361</v>
      </c>
      <c r="G7548" s="41" t="s">
        <v>1362</v>
      </c>
      <c r="H7548" s="65">
        <v>1.047</v>
      </c>
      <c r="I7548" t="s">
        <v>7828</v>
      </c>
      <c r="K7548" s="46" t="s">
        <v>43</v>
      </c>
      <c r="L7548" s="46" t="s">
        <v>7829</v>
      </c>
      <c r="M7548" t="s">
        <v>583</v>
      </c>
      <c r="N7548" s="40">
        <f>U7548*V7548</f>
        <v>26.7265143843968</v>
      </c>
      <c r="O7548" s="56">
        <v>88.1051</v>
      </c>
      <c r="P7548" s="56">
        <v>0.995</v>
      </c>
      <c r="Q7548" s="56">
        <v>1.197</v>
      </c>
      <c r="R7548" s="39">
        <f>O7548/P7548</f>
        <v>88.5478391959799</v>
      </c>
      <c r="S7548" s="39">
        <f>N7548/Q7548</f>
        <v>22.3279151081009</v>
      </c>
      <c r="T7548" s="39">
        <f>R7548+S7548</f>
        <v>110.875754304081</v>
      </c>
      <c r="U7548" s="40">
        <v>230.2592</v>
      </c>
      <c r="V7548" s="39">
        <v>0.116071429</v>
      </c>
      <c r="W7548" s="69">
        <f>round(((1000*V7548)/T7548),3)</f>
        <v>1.047</v>
      </c>
      <c r="Y7548" t="s">
        <v>40</v>
      </c>
      <c r="AA7548">
        <v>137720</v>
      </c>
      <c r="AB7548" t="b">
        <v>1</v>
      </c>
      <c r="AD7548" s="8"/>
    </row>
    <row r="7549" ht="14.25" customHeight="1">
      <c r="A7549" s="38">
        <v>944</v>
      </c>
      <c r="B7549" s="46" t="s">
        <v>7824</v>
      </c>
      <c r="C7549" s="46" t="s">
        <v>7825</v>
      </c>
      <c r="D7549" s="46" t="s">
        <v>7826</v>
      </c>
      <c r="E7549" s="46" t="s">
        <v>7827</v>
      </c>
      <c r="F7549" s="41" t="s">
        <v>671</v>
      </c>
      <c r="G7549" s="41" t="s">
        <v>672</v>
      </c>
      <c r="H7549" s="65">
        <v>0.151</v>
      </c>
      <c r="I7549" t="s">
        <v>7828</v>
      </c>
      <c r="K7549" s="46" t="s">
        <v>43</v>
      </c>
      <c r="L7549" s="46" t="s">
        <v>7829</v>
      </c>
      <c r="M7549" t="s">
        <v>583</v>
      </c>
      <c r="N7549" s="40">
        <f>U7549*V7549</f>
        <v>3.3167760120255</v>
      </c>
      <c r="O7549" s="56">
        <v>74.1216</v>
      </c>
      <c r="P7549" s="56">
        <v>0.801</v>
      </c>
      <c r="Q7549" s="56">
        <v>1.197</v>
      </c>
      <c r="R7549" s="39">
        <f>O7549/P7549</f>
        <v>92.536329588015</v>
      </c>
      <c r="S7549" s="39">
        <f>N7549/Q7549</f>
        <v>2.77090727821679</v>
      </c>
      <c r="T7549" s="39">
        <f>R7549+S7549</f>
        <v>95.3072368662318</v>
      </c>
      <c r="U7549" s="40">
        <v>230.259</v>
      </c>
      <c r="V7549" s="39">
        <v>0.0144045445</v>
      </c>
      <c r="W7549" s="69">
        <f>round(((1000*V7549)/T7549),3)</f>
        <v>0.151</v>
      </c>
      <c r="Y7549" t="s">
        <v>40</v>
      </c>
      <c r="AA7549">
        <v>137720</v>
      </c>
      <c r="AB7549" t="b">
        <v>1</v>
      </c>
      <c r="AD7549" s="8"/>
    </row>
    <row r="7550" ht="14.25" customHeight="1">
      <c r="A7550" s="38">
        <v>944</v>
      </c>
      <c r="B7550" s="46" t="s">
        <v>7824</v>
      </c>
      <c r="C7550" s="46" t="s">
        <v>7825</v>
      </c>
      <c r="D7550" s="46" t="s">
        <v>7826</v>
      </c>
      <c r="E7550" s="46" t="s">
        <v>7827</v>
      </c>
      <c r="F7550" s="41" t="s">
        <v>679</v>
      </c>
      <c r="G7550" s="41" t="s">
        <v>1119</v>
      </c>
      <c r="H7550" s="65">
        <v>0.092</v>
      </c>
      <c r="I7550" t="s">
        <v>7828</v>
      </c>
      <c r="K7550" s="46" t="s">
        <v>43</v>
      </c>
      <c r="L7550" s="46" t="s">
        <v>7829</v>
      </c>
      <c r="M7550" t="s">
        <v>583</v>
      </c>
      <c r="N7550" s="40">
        <f>U7550*V7550</f>
        <v>1.99740508290663</v>
      </c>
      <c r="O7550" s="56">
        <v>74.1216</v>
      </c>
      <c r="P7550" s="56">
        <v>0.801</v>
      </c>
      <c r="Q7550" s="56">
        <v>1.197</v>
      </c>
      <c r="R7550" s="39">
        <f>O7550/P7550</f>
        <v>92.536329588015</v>
      </c>
      <c r="S7550" s="39">
        <f>N7550/Q7550</f>
        <v>1.66867592556945</v>
      </c>
      <c r="T7550" s="39">
        <f>R7550+S7550</f>
        <v>94.2050055135844</v>
      </c>
      <c r="U7550" s="40">
        <v>230.259</v>
      </c>
      <c r="V7550" s="39">
        <v>0.00867460157</v>
      </c>
      <c r="W7550" s="69">
        <f>round(((1000*V7550)/T7550),3)</f>
        <v>0.092</v>
      </c>
      <c r="Y7550" t="s">
        <v>40</v>
      </c>
      <c r="AA7550">
        <v>137720</v>
      </c>
      <c r="AB7550" t="b">
        <v>1</v>
      </c>
      <c r="AD7550" s="8"/>
    </row>
    <row r="7551" ht="14.25" customHeight="1">
      <c r="A7551" s="38">
        <v>944</v>
      </c>
      <c r="B7551" s="46" t="s">
        <v>7824</v>
      </c>
      <c r="C7551" s="46" t="s">
        <v>7825</v>
      </c>
      <c r="D7551" s="46" t="s">
        <v>7826</v>
      </c>
      <c r="E7551" s="46" t="s">
        <v>7827</v>
      </c>
      <c r="F7551" s="41" t="s">
        <v>584</v>
      </c>
      <c r="G7551" s="41" t="s">
        <v>988</v>
      </c>
      <c r="H7551" s="65">
        <v>0.172</v>
      </c>
      <c r="I7551" t="s">
        <v>7828</v>
      </c>
      <c r="K7551" s="46" t="s">
        <v>43</v>
      </c>
      <c r="L7551" s="46" t="s">
        <v>7829</v>
      </c>
      <c r="M7551" t="s">
        <v>583</v>
      </c>
      <c r="N7551" s="40">
        <f>U7551*V7551</f>
        <v>3.1037242210437</v>
      </c>
      <c r="O7551" s="56">
        <v>60.095</v>
      </c>
      <c r="P7551" s="56">
        <v>0.791</v>
      </c>
      <c r="Q7551" s="56">
        <v>1.197</v>
      </c>
      <c r="R7551" s="39">
        <f>O7551/P7551</f>
        <v>75.9734513274336</v>
      </c>
      <c r="S7551" s="39">
        <f>N7551/Q7551</f>
        <v>2.5929191487416</v>
      </c>
      <c r="T7551" s="39">
        <f>R7551+S7551</f>
        <v>78.5663704761752</v>
      </c>
      <c r="U7551" s="40">
        <v>230.259</v>
      </c>
      <c r="V7551" s="39">
        <v>0.0134792743</v>
      </c>
      <c r="W7551" s="69">
        <f>round(((1000*V7551)/T7551),3)</f>
        <v>0.172</v>
      </c>
      <c r="Y7551" t="s">
        <v>40</v>
      </c>
      <c r="AA7551">
        <v>137720</v>
      </c>
      <c r="AB7551" t="b">
        <v>1</v>
      </c>
      <c r="AD7551" s="8"/>
    </row>
    <row r="7552" ht="14.25" customHeight="1">
      <c r="A7552" s="38">
        <v>944</v>
      </c>
      <c r="B7552" s="46" t="s">
        <v>7824</v>
      </c>
      <c r="C7552" s="46" t="s">
        <v>7825</v>
      </c>
      <c r="D7552" s="46" t="s">
        <v>7826</v>
      </c>
      <c r="E7552" s="46" t="s">
        <v>7827</v>
      </c>
      <c r="F7552" s="41" t="s">
        <v>685</v>
      </c>
      <c r="G7552" s="41" t="s">
        <v>686</v>
      </c>
      <c r="H7552" s="65">
        <v>0.109</v>
      </c>
      <c r="I7552" t="s">
        <v>7828</v>
      </c>
      <c r="K7552" s="46" t="s">
        <v>43</v>
      </c>
      <c r="L7552" s="46" t="s">
        <v>7829</v>
      </c>
      <c r="M7552" t="s">
        <v>583</v>
      </c>
      <c r="N7552" s="40">
        <f>U7552*V7552</f>
        <v>2.796668018991</v>
      </c>
      <c r="O7552" s="56">
        <v>88.1482</v>
      </c>
      <c r="P7552" s="56">
        <v>0.809</v>
      </c>
      <c r="Q7552" s="56">
        <v>1.197</v>
      </c>
      <c r="R7552" s="39">
        <f>O7552/P7552</f>
        <v>108.959456118665</v>
      </c>
      <c r="S7552" s="39">
        <f>N7552/Q7552</f>
        <v>2.33639767668421</v>
      </c>
      <c r="T7552" s="39">
        <f>R7552+S7552</f>
        <v>111.295853795349</v>
      </c>
      <c r="U7552" s="40">
        <v>230.259</v>
      </c>
      <c r="V7552" s="39">
        <v>0.012145749</v>
      </c>
      <c r="W7552" s="69">
        <f>round(((1000*V7552)/T7552),3)</f>
        <v>0.109</v>
      </c>
      <c r="Y7552" t="s">
        <v>40</v>
      </c>
      <c r="AA7552">
        <v>137720</v>
      </c>
      <c r="AB7552" t="b">
        <v>1</v>
      </c>
      <c r="AD7552" s="8"/>
    </row>
    <row r="7553" ht="14.25" customHeight="1">
      <c r="A7553" s="38">
        <v>944</v>
      </c>
      <c r="B7553" s="46" t="s">
        <v>7824</v>
      </c>
      <c r="C7553" s="46" t="s">
        <v>7825</v>
      </c>
      <c r="D7553" s="46" t="s">
        <v>7826</v>
      </c>
      <c r="E7553" s="46" t="s">
        <v>7827</v>
      </c>
      <c r="F7553" s="41" t="s">
        <v>588</v>
      </c>
      <c r="G7553" s="41" t="s">
        <v>989</v>
      </c>
      <c r="H7553" s="65">
        <v>0.177</v>
      </c>
      <c r="I7553" t="s">
        <v>7828</v>
      </c>
      <c r="K7553" s="46" t="s">
        <v>43</v>
      </c>
      <c r="L7553" s="46" t="s">
        <v>7829</v>
      </c>
      <c r="M7553" t="s">
        <v>583</v>
      </c>
      <c r="N7553" s="40">
        <f>U7553*V7553</f>
        <v>5.5171621930941</v>
      </c>
      <c r="O7553" s="56">
        <v>116.1583</v>
      </c>
      <c r="P7553" s="56">
        <v>0.886</v>
      </c>
      <c r="Q7553" s="56">
        <v>1.197</v>
      </c>
      <c r="R7553" s="39">
        <f>O7553/P7553</f>
        <v>131.104176072235</v>
      </c>
      <c r="S7553" s="39">
        <f>N7553/Q7553</f>
        <v>4.60915805605188</v>
      </c>
      <c r="T7553" s="39">
        <f>R7553+S7553</f>
        <v>135.713334128287</v>
      </c>
      <c r="U7553" s="40">
        <v>230.259</v>
      </c>
      <c r="V7553" s="39">
        <v>0.0239606799</v>
      </c>
      <c r="W7553" s="69">
        <f>round(((1000*V7553)/T7553),3)</f>
        <v>0.177</v>
      </c>
      <c r="Y7553" t="s">
        <v>40</v>
      </c>
      <c r="AA7553">
        <v>137720</v>
      </c>
      <c r="AB7553" t="b">
        <v>1</v>
      </c>
      <c r="AD7553" s="8"/>
    </row>
    <row r="7554" ht="14.25" customHeight="1">
      <c r="A7554" s="38">
        <v>944</v>
      </c>
      <c r="B7554" s="46" t="s">
        <v>7824</v>
      </c>
      <c r="C7554" s="46" t="s">
        <v>7825</v>
      </c>
      <c r="D7554" s="46" t="s">
        <v>7826</v>
      </c>
      <c r="E7554" s="46" t="s">
        <v>7827</v>
      </c>
      <c r="F7554" s="41" t="s">
        <v>703</v>
      </c>
      <c r="G7554" s="41" t="s">
        <v>704</v>
      </c>
      <c r="H7554" s="65">
        <v>0.029</v>
      </c>
      <c r="I7554" t="s">
        <v>7828</v>
      </c>
      <c r="K7554" s="46" t="s">
        <v>43</v>
      </c>
      <c r="L7554" s="46" t="s">
        <v>7829</v>
      </c>
      <c r="M7554" t="s">
        <v>583</v>
      </c>
      <c r="N7554" s="40">
        <f>U7554*V7554</f>
        <v>1.13382484211157</v>
      </c>
      <c r="O7554" s="56">
        <v>130.2279</v>
      </c>
      <c r="P7554" s="56">
        <v>0.78</v>
      </c>
      <c r="Q7554" s="56">
        <v>1.197</v>
      </c>
      <c r="R7554" s="39">
        <f>O7554/P7554</f>
        <v>166.958846153846</v>
      </c>
      <c r="S7554" s="39">
        <f>N7554/Q7554</f>
        <v>0.947222090318772</v>
      </c>
      <c r="T7554" s="39">
        <f>R7554+S7554</f>
        <v>167.906068244165</v>
      </c>
      <c r="U7554" s="40">
        <v>230.259</v>
      </c>
      <c r="V7554" s="39">
        <v>0.00492412823</v>
      </c>
      <c r="W7554" s="69">
        <f>round(((1000*V7554)/T7554),3)</f>
        <v>0.029</v>
      </c>
      <c r="Y7554" t="s">
        <v>40</v>
      </c>
      <c r="AA7554">
        <v>137720</v>
      </c>
      <c r="AB7554" t="b">
        <v>1</v>
      </c>
      <c r="AD7554" s="8"/>
    </row>
    <row r="7555" ht="14.25" customHeight="1">
      <c r="A7555" s="38">
        <v>944</v>
      </c>
      <c r="B7555" s="46" t="s">
        <v>7824</v>
      </c>
      <c r="C7555" s="46" t="s">
        <v>7825</v>
      </c>
      <c r="D7555" s="46" t="s">
        <v>7826</v>
      </c>
      <c r="E7555" s="46" t="s">
        <v>7827</v>
      </c>
      <c r="F7555" s="41" t="s">
        <v>705</v>
      </c>
      <c r="G7555" s="41" t="s">
        <v>706</v>
      </c>
      <c r="H7555" s="65">
        <v>0.193</v>
      </c>
      <c r="I7555" t="s">
        <v>7828</v>
      </c>
      <c r="K7555" s="46" t="s">
        <v>43</v>
      </c>
      <c r="L7555" s="46" t="s">
        <v>7829</v>
      </c>
      <c r="M7555" t="s">
        <v>583</v>
      </c>
      <c r="N7555" s="40">
        <f>U7555*V7555</f>
        <v>4.6608090086388</v>
      </c>
      <c r="O7555" s="56">
        <v>74.1216</v>
      </c>
      <c r="P7555" s="56">
        <v>0.734</v>
      </c>
      <c r="Q7555" s="56">
        <v>1.197</v>
      </c>
      <c r="R7555" s="39">
        <f>O7555/P7555</f>
        <v>100.98310626703</v>
      </c>
      <c r="S7555" s="39">
        <f>N7555/Q7555</f>
        <v>3.89374186185363</v>
      </c>
      <c r="T7555" s="39">
        <f>R7555+S7555</f>
        <v>104.876848128884</v>
      </c>
      <c r="U7555" s="40">
        <v>230.259</v>
      </c>
      <c r="V7555" s="39">
        <v>0.0202415932</v>
      </c>
      <c r="W7555" s="69">
        <f>round(((1000*V7555)/T7555),3)</f>
        <v>0.193</v>
      </c>
      <c r="Y7555" t="s">
        <v>40</v>
      </c>
      <c r="AA7555">
        <v>137720</v>
      </c>
      <c r="AB7555" t="b">
        <v>1</v>
      </c>
      <c r="AD7555" s="8"/>
    </row>
    <row r="7556" ht="14.25" customHeight="1">
      <c r="A7556" s="38">
        <v>944</v>
      </c>
      <c r="B7556" s="46" t="s">
        <v>7824</v>
      </c>
      <c r="C7556" s="46" t="s">
        <v>7825</v>
      </c>
      <c r="D7556" s="46" t="s">
        <v>7826</v>
      </c>
      <c r="E7556" s="46" t="s">
        <v>7827</v>
      </c>
      <c r="F7556" s="41" t="s">
        <v>707</v>
      </c>
      <c r="G7556" s="41" t="s">
        <v>708</v>
      </c>
      <c r="H7556" s="65">
        <v>0.043</v>
      </c>
      <c r="I7556" t="s">
        <v>7828</v>
      </c>
      <c r="K7556" s="46" t="s">
        <v>43</v>
      </c>
      <c r="L7556" s="46" t="s">
        <v>7829</v>
      </c>
      <c r="M7556" t="s">
        <v>583</v>
      </c>
      <c r="N7556" s="40">
        <f>U7556*V7556</f>
        <v>1.35494155818492</v>
      </c>
      <c r="O7556" s="56">
        <v>102.1748</v>
      </c>
      <c r="P7556" s="56">
        <v>0.758</v>
      </c>
      <c r="Q7556" s="56">
        <v>1.197</v>
      </c>
      <c r="R7556" s="39">
        <f>O7556/P7556</f>
        <v>134.795250659631</v>
      </c>
      <c r="S7556" s="39">
        <f>N7556/Q7556</f>
        <v>1.13194783474095</v>
      </c>
      <c r="T7556" s="39">
        <f>R7556+S7556</f>
        <v>135.927198494372</v>
      </c>
      <c r="U7556" s="40">
        <v>230.259</v>
      </c>
      <c r="V7556" s="39">
        <v>0.00588442388</v>
      </c>
      <c r="W7556" s="69">
        <f>round(((1000*V7556)/T7556),3)</f>
        <v>0.043</v>
      </c>
      <c r="Y7556" t="s">
        <v>40</v>
      </c>
      <c r="AA7556">
        <v>137720</v>
      </c>
      <c r="AB7556" t="b">
        <v>1</v>
      </c>
      <c r="AD7556" s="8"/>
    </row>
    <row r="7557" ht="14.25" customHeight="1">
      <c r="A7557" s="38">
        <v>944</v>
      </c>
      <c r="B7557" s="46" t="s">
        <v>7824</v>
      </c>
      <c r="C7557" s="46" t="s">
        <v>7825</v>
      </c>
      <c r="D7557" s="46" t="s">
        <v>7826</v>
      </c>
      <c r="E7557" s="46" t="s">
        <v>7827</v>
      </c>
      <c r="F7557" s="41" t="s">
        <v>992</v>
      </c>
      <c r="G7557" s="41" t="s">
        <v>993</v>
      </c>
      <c r="H7557" s="65">
        <v>0.325</v>
      </c>
      <c r="I7557" t="s">
        <v>7828</v>
      </c>
      <c r="K7557" s="46" t="s">
        <v>43</v>
      </c>
      <c r="L7557" s="46" t="s">
        <v>7829</v>
      </c>
      <c r="M7557" t="s">
        <v>583</v>
      </c>
      <c r="N7557" s="40">
        <f>U7557*V7557</f>
        <v>6.511179957465</v>
      </c>
      <c r="O7557" s="56">
        <v>74.0785</v>
      </c>
      <c r="P7557" s="56">
        <v>0.908</v>
      </c>
      <c r="Q7557" s="56">
        <v>1.197</v>
      </c>
      <c r="R7557" s="39">
        <f>O7557/P7557</f>
        <v>81.5842511013216</v>
      </c>
      <c r="S7557" s="39">
        <f>N7557/Q7557</f>
        <v>5.4395822535213</v>
      </c>
      <c r="T7557" s="39">
        <f>R7557+S7557</f>
        <v>87.0238333548429</v>
      </c>
      <c r="U7557" s="40">
        <v>230.259</v>
      </c>
      <c r="V7557" s="39">
        <v>0.028277635</v>
      </c>
      <c r="W7557" s="69">
        <f>round(((1000*V7557)/T7557),3)</f>
        <v>0.325</v>
      </c>
      <c r="Y7557" t="s">
        <v>40</v>
      </c>
      <c r="AA7557">
        <v>137720</v>
      </c>
      <c r="AB7557" t="b">
        <v>1</v>
      </c>
      <c r="AD7557" s="8"/>
    </row>
    <row r="7558" ht="14.25" customHeight="1">
      <c r="A7558" s="38">
        <v>944</v>
      </c>
      <c r="B7558" s="46" t="s">
        <v>7824</v>
      </c>
      <c r="C7558" s="46" t="s">
        <v>7825</v>
      </c>
      <c r="D7558" s="46" t="s">
        <v>7826</v>
      </c>
      <c r="E7558" s="46" t="s">
        <v>7827</v>
      </c>
      <c r="F7558" s="41" t="s">
        <v>238</v>
      </c>
      <c r="G7558" s="41" t="s">
        <v>1365</v>
      </c>
      <c r="H7558" s="65">
        <v>1.481</v>
      </c>
      <c r="I7558" t="s">
        <v>7828</v>
      </c>
      <c r="K7558" s="46" t="s">
        <v>43</v>
      </c>
      <c r="L7558" s="46" t="s">
        <v>7829</v>
      </c>
      <c r="M7558" t="s">
        <v>583</v>
      </c>
      <c r="N7558" s="40">
        <f>U7558*V7558</f>
        <v>38.04559095345</v>
      </c>
      <c r="O7558" s="56">
        <v>72.1057</v>
      </c>
      <c r="P7558" s="56">
        <v>0.904</v>
      </c>
      <c r="Q7558" s="56">
        <v>1.197</v>
      </c>
      <c r="R7558" s="39">
        <f>O7558/P7558</f>
        <v>79.7629424778761</v>
      </c>
      <c r="S7558" s="39">
        <f>N7558/Q7558</f>
        <v>31.7841194264411</v>
      </c>
      <c r="T7558" s="39">
        <f>R7558+S7558</f>
        <v>111.547061904317</v>
      </c>
      <c r="U7558" s="40">
        <v>230.259</v>
      </c>
      <c r="V7558" s="39">
        <v>0.16522955</v>
      </c>
      <c r="W7558" s="69">
        <f>round(((1000*V7558)/T7558),3)</f>
        <v>1.481</v>
      </c>
      <c r="Y7558" t="s">
        <v>40</v>
      </c>
      <c r="AA7558">
        <v>137720</v>
      </c>
      <c r="AB7558" t="b">
        <v>1</v>
      </c>
      <c r="AD7558" s="8"/>
    </row>
    <row r="7559" ht="14.25" customHeight="1">
      <c r="A7559" s="38">
        <v>945</v>
      </c>
      <c r="B7559" s="46" t="s">
        <v>7830</v>
      </c>
      <c r="C7559" s="46" t="s">
        <v>7831</v>
      </c>
      <c r="D7559" s="46" t="s">
        <v>7826</v>
      </c>
      <c r="E7559" s="46" t="s">
        <v>7827</v>
      </c>
      <c r="F7559" s="41" t="s">
        <v>35</v>
      </c>
      <c r="G7559" s="41" t="s">
        <v>36</v>
      </c>
      <c r="H7559" s="65">
        <v>0.105</v>
      </c>
      <c r="I7559" t="s">
        <v>7832</v>
      </c>
      <c r="K7559" s="46" t="s">
        <v>43</v>
      </c>
      <c r="L7559" s="46" t="s">
        <v>7833</v>
      </c>
      <c r="M7559" t="s">
        <v>583</v>
      </c>
      <c r="N7559" s="40">
        <f>U7559*V7559</f>
        <v>3.8868206197785</v>
      </c>
      <c r="O7559" s="56">
        <v>130.2279</v>
      </c>
      <c r="P7559" s="56">
        <v>0.823</v>
      </c>
      <c r="Q7559" s="56">
        <v>1.197</v>
      </c>
      <c r="R7559" s="39">
        <f>O7559/P7559</f>
        <v>158.23560145808</v>
      </c>
      <c r="S7559" s="39">
        <f>N7559/Q7559</f>
        <v>3.2471350207005</v>
      </c>
      <c r="T7559" s="39">
        <f>R7559+S7559</f>
        <v>161.482736478781</v>
      </c>
      <c r="U7559" s="40">
        <v>230.259</v>
      </c>
      <c r="V7559" s="39">
        <v>0.0168802115</v>
      </c>
      <c r="W7559" s="69">
        <f>round(((1000*V7559)/T7559),3)</f>
        <v>0.105</v>
      </c>
      <c r="Y7559" t="s">
        <v>40</v>
      </c>
      <c r="AA7559">
        <v>137720</v>
      </c>
      <c r="AB7559" t="b">
        <v>1</v>
      </c>
      <c r="AD7559" s="8"/>
    </row>
    <row r="7560" ht="14.25" customHeight="1">
      <c r="A7560" s="38">
        <v>945</v>
      </c>
      <c r="B7560" s="46" t="s">
        <v>7830</v>
      </c>
      <c r="C7560" s="46" t="s">
        <v>7831</v>
      </c>
      <c r="D7560" s="46" t="s">
        <v>7826</v>
      </c>
      <c r="E7560" s="46" t="s">
        <v>7827</v>
      </c>
      <c r="F7560" s="41" t="s">
        <v>669</v>
      </c>
      <c r="G7560" s="41" t="s">
        <v>670</v>
      </c>
      <c r="H7560" s="65">
        <v>0.285</v>
      </c>
      <c r="I7560" t="s">
        <v>7832</v>
      </c>
      <c r="K7560" s="46" t="s">
        <v>43</v>
      </c>
      <c r="L7560" s="46" t="s">
        <v>7833</v>
      </c>
      <c r="M7560" t="s">
        <v>583</v>
      </c>
      <c r="N7560" s="40">
        <f>U7560*V7560</f>
        <v>7.5381703040661</v>
      </c>
      <c r="O7560" s="56">
        <v>88.1482</v>
      </c>
      <c r="P7560" s="56">
        <v>0.811</v>
      </c>
      <c r="Q7560" s="56">
        <v>1.197</v>
      </c>
      <c r="R7560" s="39">
        <f>O7560/P7560</f>
        <v>108.69075215783</v>
      </c>
      <c r="S7560" s="39">
        <f>N7560/Q7560</f>
        <v>6.29755246789148</v>
      </c>
      <c r="T7560" s="39">
        <f>R7560+S7560</f>
        <v>114.988304625721</v>
      </c>
      <c r="U7560" s="40">
        <v>230.259</v>
      </c>
      <c r="V7560" s="39">
        <v>0.0327377879</v>
      </c>
      <c r="W7560" s="69">
        <f>round(((1000*V7560)/T7560),3)</f>
        <v>0.285</v>
      </c>
      <c r="Y7560" t="s">
        <v>40</v>
      </c>
      <c r="AA7560">
        <v>137720</v>
      </c>
      <c r="AB7560" t="b">
        <v>1</v>
      </c>
      <c r="AD7560" s="8"/>
    </row>
    <row r="7561" ht="14.25" customHeight="1">
      <c r="A7561" s="38">
        <v>945</v>
      </c>
      <c r="B7561" s="46" t="s">
        <v>7830</v>
      </c>
      <c r="C7561" s="46" t="s">
        <v>7831</v>
      </c>
      <c r="D7561" s="46" t="s">
        <v>7826</v>
      </c>
      <c r="E7561" s="46" t="s">
        <v>7827</v>
      </c>
      <c r="F7561" s="41" t="s">
        <v>1361</v>
      </c>
      <c r="G7561" s="41" t="s">
        <v>1362</v>
      </c>
      <c r="H7561" s="65">
        <v>1.712</v>
      </c>
      <c r="I7561" t="s">
        <v>7832</v>
      </c>
      <c r="K7561" s="46" t="s">
        <v>43</v>
      </c>
      <c r="L7561" s="46" t="s">
        <v>7833</v>
      </c>
      <c r="M7561" t="s">
        <v>583</v>
      </c>
      <c r="N7561" s="40">
        <f>U7561*V7561</f>
        <v>52.02492799569</v>
      </c>
      <c r="O7561" s="56">
        <v>88.1051</v>
      </c>
      <c r="P7561" s="56">
        <v>0.995</v>
      </c>
      <c r="Q7561" s="56">
        <v>1.197</v>
      </c>
      <c r="R7561" s="39">
        <f>O7561/P7561</f>
        <v>88.5478391959799</v>
      </c>
      <c r="S7561" s="39">
        <f>N7561/Q7561</f>
        <v>43.462763572005</v>
      </c>
      <c r="T7561" s="39">
        <f>R7561+S7561</f>
        <v>132.010602767985</v>
      </c>
      <c r="U7561" s="40">
        <v>230.259</v>
      </c>
      <c r="V7561" s="39">
        <v>0.22594091</v>
      </c>
      <c r="W7561" s="69">
        <f>round(((1000*V7561)/T7561),3)</f>
        <v>1.712</v>
      </c>
      <c r="Y7561" t="s">
        <v>40</v>
      </c>
      <c r="AA7561">
        <v>137720</v>
      </c>
      <c r="AB7561" t="b">
        <v>1</v>
      </c>
      <c r="AD7561" s="8"/>
    </row>
    <row r="7562" ht="14.25" customHeight="1">
      <c r="A7562" s="38">
        <v>945</v>
      </c>
      <c r="B7562" s="46" t="s">
        <v>7830</v>
      </c>
      <c r="C7562" s="46" t="s">
        <v>7831</v>
      </c>
      <c r="D7562" s="46" t="s">
        <v>7826</v>
      </c>
      <c r="E7562" s="46" t="s">
        <v>7827</v>
      </c>
      <c r="F7562" s="41" t="s">
        <v>1665</v>
      </c>
      <c r="G7562" s="41" t="s">
        <v>3370</v>
      </c>
      <c r="H7562" s="65">
        <v>0.262</v>
      </c>
      <c r="I7562" t="s">
        <v>7832</v>
      </c>
      <c r="K7562" s="46" t="s">
        <v>43</v>
      </c>
      <c r="L7562" s="46" t="s">
        <v>7833</v>
      </c>
      <c r="M7562" t="s">
        <v>583</v>
      </c>
      <c r="N7562" s="40">
        <f>U7562*V7562</f>
        <v>3.5777015273448</v>
      </c>
      <c r="O7562" s="56">
        <v>60.052</v>
      </c>
      <c r="P7562" s="56">
        <v>1.068</v>
      </c>
      <c r="Q7562" s="56">
        <v>1.197</v>
      </c>
      <c r="R7562" s="39">
        <f>O7562/P7562</f>
        <v>56.2284644194756</v>
      </c>
      <c r="S7562" s="39">
        <f>N7562/Q7562</f>
        <v>2.98889016486616</v>
      </c>
      <c r="T7562" s="39">
        <f>R7562+S7562</f>
        <v>59.2173545843418</v>
      </c>
      <c r="U7562" s="40">
        <v>230.259</v>
      </c>
      <c r="V7562" s="39">
        <v>0.0155377272</v>
      </c>
      <c r="W7562" s="69">
        <f>round(((1000*V7562)/T7562),3)</f>
        <v>0.262</v>
      </c>
      <c r="Y7562" t="s">
        <v>40</v>
      </c>
      <c r="AA7562">
        <v>137720</v>
      </c>
      <c r="AB7562" t="b">
        <v>1</v>
      </c>
      <c r="AD7562" s="8"/>
    </row>
    <row r="7563" ht="14.25" customHeight="1">
      <c r="A7563" s="38">
        <v>945</v>
      </c>
      <c r="B7563" s="46" t="s">
        <v>7830</v>
      </c>
      <c r="C7563" s="46" t="s">
        <v>7831</v>
      </c>
      <c r="D7563" s="46" t="s">
        <v>7826</v>
      </c>
      <c r="E7563" s="46" t="s">
        <v>7827</v>
      </c>
      <c r="F7563" s="41" t="s">
        <v>586</v>
      </c>
      <c r="G7563" s="41" t="s">
        <v>587</v>
      </c>
      <c r="H7563" s="65">
        <v>0.83</v>
      </c>
      <c r="I7563" t="s">
        <v>7832</v>
      </c>
      <c r="K7563" s="46" t="s">
        <v>43</v>
      </c>
      <c r="L7563" s="46" t="s">
        <v>7833</v>
      </c>
      <c r="M7563" t="s">
        <v>583</v>
      </c>
      <c r="N7563" s="40">
        <f>U7563*V7563</f>
        <v>17.1185247182982</v>
      </c>
      <c r="O7563" s="56">
        <v>58.0791</v>
      </c>
      <c r="P7563" s="56">
        <v>0.772</v>
      </c>
      <c r="Q7563" s="56">
        <v>1.197</v>
      </c>
      <c r="R7563" s="39">
        <f>O7563/P7563</f>
        <v>75.2319948186528</v>
      </c>
      <c r="S7563" s="39">
        <f>N7563/Q7563</f>
        <v>14.3011902408506</v>
      </c>
      <c r="T7563" s="39">
        <f>R7563+S7563</f>
        <v>89.5331850595035</v>
      </c>
      <c r="U7563" s="40">
        <v>230.259</v>
      </c>
      <c r="V7563" s="39">
        <v>0.0743446498</v>
      </c>
      <c r="W7563" s="69">
        <f>round(((1000*V7563)/T7563),3)</f>
        <v>0.83</v>
      </c>
      <c r="Y7563" t="s">
        <v>40</v>
      </c>
      <c r="AA7563">
        <v>137720</v>
      </c>
      <c r="AB7563" t="b">
        <v>1</v>
      </c>
      <c r="AD7563" s="8"/>
    </row>
    <row r="7564" ht="14.25" customHeight="1">
      <c r="A7564" s="38">
        <v>945</v>
      </c>
      <c r="B7564" s="46" t="s">
        <v>7830</v>
      </c>
      <c r="C7564" s="46" t="s">
        <v>7831</v>
      </c>
      <c r="D7564" s="46" t="s">
        <v>7826</v>
      </c>
      <c r="E7564" s="46" t="s">
        <v>7827</v>
      </c>
      <c r="F7564" s="41" t="s">
        <v>691</v>
      </c>
      <c r="G7564" s="41" t="s">
        <v>692</v>
      </c>
      <c r="H7564" s="65">
        <v>0.08</v>
      </c>
      <c r="I7564" t="s">
        <v>7832</v>
      </c>
      <c r="K7564" s="46" t="s">
        <v>43</v>
      </c>
      <c r="L7564" s="46" t="s">
        <v>7833</v>
      </c>
      <c r="M7564" t="s">
        <v>583</v>
      </c>
      <c r="N7564" s="40">
        <f>U7564*V7564</f>
        <v>1.66988799243105</v>
      </c>
      <c r="O7564" s="56">
        <v>78.1118</v>
      </c>
      <c r="P7564" s="56">
        <v>0.873</v>
      </c>
      <c r="Q7564" s="56">
        <v>1.197</v>
      </c>
      <c r="R7564" s="39">
        <f>O7564/P7564</f>
        <v>89.4751431844215</v>
      </c>
      <c r="S7564" s="39">
        <f>N7564/Q7564</f>
        <v>1.39506097947456</v>
      </c>
      <c r="T7564" s="39">
        <f>R7564+S7564</f>
        <v>90.8702041638961</v>
      </c>
      <c r="U7564" s="40">
        <v>230.259</v>
      </c>
      <c r="V7564" s="39">
        <v>0.00725221595</v>
      </c>
      <c r="W7564" s="69">
        <f>round(((1000*V7564)/T7564),3)</f>
        <v>0.08</v>
      </c>
      <c r="Y7564" t="s">
        <v>40</v>
      </c>
      <c r="AA7564">
        <v>137720</v>
      </c>
      <c r="AB7564" t="b">
        <v>1</v>
      </c>
      <c r="AD7564" s="8"/>
    </row>
    <row r="7565" ht="14.25" customHeight="1">
      <c r="A7565" s="38">
        <v>945</v>
      </c>
      <c r="B7565" s="46" t="s">
        <v>7830</v>
      </c>
      <c r="C7565" s="46" t="s">
        <v>7831</v>
      </c>
      <c r="D7565" s="46" t="s">
        <v>7826</v>
      </c>
      <c r="E7565" s="46" t="s">
        <v>7827</v>
      </c>
      <c r="F7565" s="41" t="s">
        <v>1601</v>
      </c>
      <c r="G7565" s="41" t="s">
        <v>3371</v>
      </c>
      <c r="H7565" s="65">
        <v>0.087</v>
      </c>
      <c r="I7565" t="s">
        <v>7832</v>
      </c>
      <c r="K7565" s="46" t="s">
        <v>43</v>
      </c>
      <c r="L7565" s="46" t="s">
        <v>7833</v>
      </c>
      <c r="M7565" t="s">
        <v>583</v>
      </c>
      <c r="N7565" s="40">
        <f>U7565*V7565</f>
        <v>2.0677076986167</v>
      </c>
      <c r="O7565" s="56">
        <v>112.5569</v>
      </c>
      <c r="P7565" s="56">
        <v>1.11</v>
      </c>
      <c r="Q7565" s="56">
        <v>1.197</v>
      </c>
      <c r="R7565" s="39">
        <f>O7565/P7565</f>
        <v>101.402612612613</v>
      </c>
      <c r="S7565" s="39">
        <f>N7565/Q7565</f>
        <v>1.72740826952105</v>
      </c>
      <c r="T7565" s="39">
        <f>R7565+S7565</f>
        <v>103.130020882134</v>
      </c>
      <c r="U7565" s="40">
        <v>230.259</v>
      </c>
      <c r="V7565" s="39">
        <v>0.0089799213</v>
      </c>
      <c r="W7565" s="69">
        <f>round(((1000*V7565)/T7565),3)</f>
        <v>0.087</v>
      </c>
      <c r="Y7565" t="s">
        <v>40</v>
      </c>
      <c r="AA7565">
        <v>137720</v>
      </c>
      <c r="AB7565" t="b">
        <v>1</v>
      </c>
      <c r="AD7565" s="8"/>
    </row>
    <row r="7566" ht="14.25" customHeight="1">
      <c r="A7566" s="38">
        <v>945</v>
      </c>
      <c r="B7566" s="46" t="s">
        <v>7830</v>
      </c>
      <c r="C7566" s="46" t="s">
        <v>7831</v>
      </c>
      <c r="D7566" s="46" t="s">
        <v>7826</v>
      </c>
      <c r="E7566" s="46" t="s">
        <v>7827</v>
      </c>
      <c r="F7566" s="41" t="s">
        <v>1603</v>
      </c>
      <c r="G7566" s="41" t="s">
        <v>1674</v>
      </c>
      <c r="H7566" s="65">
        <v>0.365</v>
      </c>
      <c r="I7566" t="s">
        <v>7832</v>
      </c>
      <c r="K7566" s="46" t="s">
        <v>43</v>
      </c>
      <c r="L7566" s="46" t="s">
        <v>7833</v>
      </c>
      <c r="M7566" t="s">
        <v>583</v>
      </c>
      <c r="N7566" s="40">
        <f>U7566*V7566</f>
        <v>7.1948517173466</v>
      </c>
      <c r="O7566" s="56">
        <v>119.3776</v>
      </c>
      <c r="P7566" s="56">
        <v>1.5</v>
      </c>
      <c r="Q7566" s="56">
        <v>1.197</v>
      </c>
      <c r="R7566" s="39">
        <f>O7566/P7566</f>
        <v>79.5850666666667</v>
      </c>
      <c r="S7566" s="39">
        <f>N7566/Q7566</f>
        <v>6.01073660597042</v>
      </c>
      <c r="T7566" s="39">
        <f>R7566+S7566</f>
        <v>85.5958032726371</v>
      </c>
      <c r="U7566" s="40">
        <v>230.259</v>
      </c>
      <c r="V7566" s="39">
        <v>0.0312467774</v>
      </c>
      <c r="W7566" s="69">
        <f>round(((1000*V7566)/T7566),3)</f>
        <v>0.365</v>
      </c>
      <c r="Y7566" t="s">
        <v>40</v>
      </c>
      <c r="AA7566">
        <v>137720</v>
      </c>
      <c r="AB7566" t="b">
        <v>1</v>
      </c>
      <c r="AD7566" s="8"/>
    </row>
    <row r="7567" ht="14.25" customHeight="1">
      <c r="A7567" s="38">
        <v>945</v>
      </c>
      <c r="B7567" s="46" t="s">
        <v>7830</v>
      </c>
      <c r="C7567" s="46" t="s">
        <v>7831</v>
      </c>
      <c r="D7567" s="46" t="s">
        <v>7826</v>
      </c>
      <c r="E7567" s="46" t="s">
        <v>7827</v>
      </c>
      <c r="F7567" s="41" t="s">
        <v>695</v>
      </c>
      <c r="G7567" s="41" t="s">
        <v>696</v>
      </c>
      <c r="H7567" s="65">
        <v>0.001</v>
      </c>
      <c r="I7567" t="s">
        <v>7832</v>
      </c>
      <c r="K7567" s="46" t="s">
        <v>43</v>
      </c>
      <c r="L7567" s="46" t="s">
        <v>7833</v>
      </c>
      <c r="M7567" t="s">
        <v>583</v>
      </c>
      <c r="N7567" s="40">
        <f>U7567*V7567</f>
        <v>0.02756530191147</v>
      </c>
      <c r="O7567" s="56">
        <v>84.1595</v>
      </c>
      <c r="P7567" s="56">
        <v>0.79</v>
      </c>
      <c r="Q7567" s="56">
        <v>1.197</v>
      </c>
      <c r="R7567" s="39">
        <f>O7567/P7567</f>
        <v>106.531012658228</v>
      </c>
      <c r="S7567" s="39">
        <f>N7567/Q7567</f>
        <v>0.023028656567644</v>
      </c>
      <c r="T7567" s="39">
        <f>R7567+S7567</f>
        <v>106.554041314795</v>
      </c>
      <c r="U7567" s="40">
        <v>230.259</v>
      </c>
      <c r="V7567" s="39">
        <v>0.00011971433</v>
      </c>
      <c r="W7567" s="69">
        <f>round(((1000*V7567)/T7567),3)</f>
        <v>0.001</v>
      </c>
      <c r="Y7567" t="s">
        <v>40</v>
      </c>
      <c r="AA7567">
        <v>137720</v>
      </c>
      <c r="AB7567" t="b">
        <v>1</v>
      </c>
      <c r="AD7567" s="8"/>
    </row>
    <row r="7568" ht="14.25" customHeight="1">
      <c r="A7568" s="38">
        <v>945</v>
      </c>
      <c r="B7568" s="46" t="s">
        <v>7830</v>
      </c>
      <c r="C7568" s="46" t="s">
        <v>7831</v>
      </c>
      <c r="D7568" s="46" t="s">
        <v>7826</v>
      </c>
      <c r="E7568" s="46" t="s">
        <v>7827</v>
      </c>
      <c r="F7568" s="41" t="s">
        <v>705</v>
      </c>
      <c r="G7568" s="41" t="s">
        <v>706</v>
      </c>
      <c r="H7568" s="65">
        <v>0.03</v>
      </c>
      <c r="I7568" t="s">
        <v>7832</v>
      </c>
      <c r="K7568" s="46" t="s">
        <v>43</v>
      </c>
      <c r="L7568" s="46" t="s">
        <v>7833</v>
      </c>
      <c r="M7568" t="s">
        <v>583</v>
      </c>
      <c r="N7568" s="40">
        <f>U7568*V7568</f>
        <v>0.69285556641372</v>
      </c>
      <c r="O7568" s="56">
        <v>74.1216</v>
      </c>
      <c r="P7568" s="56">
        <v>0.734</v>
      </c>
      <c r="Q7568" s="56">
        <v>1.197</v>
      </c>
      <c r="R7568" s="39">
        <f>O7568/P7568</f>
        <v>100.98310626703</v>
      </c>
      <c r="S7568" s="39">
        <f>N7568/Q7568</f>
        <v>0.578826705441704</v>
      </c>
      <c r="T7568" s="39">
        <f>R7568+S7568</f>
        <v>101.561932972472</v>
      </c>
      <c r="U7568" s="40">
        <v>230.259</v>
      </c>
      <c r="V7568" s="39">
        <v>0.00300902708</v>
      </c>
      <c r="W7568" s="69">
        <f>round(((1000*V7568)/T7568),3)</f>
        <v>0.03</v>
      </c>
      <c r="Y7568" t="s">
        <v>40</v>
      </c>
      <c r="AA7568">
        <v>137720</v>
      </c>
      <c r="AB7568" t="b">
        <v>1</v>
      </c>
      <c r="AD7568" s="8"/>
    </row>
    <row r="7569" ht="14.25" customHeight="1">
      <c r="A7569" s="38">
        <v>945</v>
      </c>
      <c r="B7569" s="46" t="s">
        <v>7830</v>
      </c>
      <c r="C7569" s="46" t="s">
        <v>7831</v>
      </c>
      <c r="D7569" s="46" t="s">
        <v>7826</v>
      </c>
      <c r="E7569" s="46" t="s">
        <v>7827</v>
      </c>
      <c r="F7569" s="41" t="s">
        <v>1108</v>
      </c>
      <c r="G7569" s="41" t="s">
        <v>3372</v>
      </c>
      <c r="H7569" s="65">
        <v>1.397</v>
      </c>
      <c r="I7569" t="s">
        <v>7832</v>
      </c>
      <c r="K7569" s="46" t="s">
        <v>43</v>
      </c>
      <c r="L7569" s="46" t="s">
        <v>7833</v>
      </c>
      <c r="M7569" t="s">
        <v>583</v>
      </c>
      <c r="N7569" s="40">
        <f>U7569*V7569</f>
        <v>36.955808033487</v>
      </c>
      <c r="O7569" s="56">
        <v>73.0938</v>
      </c>
      <c r="P7569" s="56">
        <v>0.87</v>
      </c>
      <c r="Q7569" s="56">
        <v>1.197</v>
      </c>
      <c r="R7569" s="39">
        <f>O7569/P7569</f>
        <v>84.0158620689655</v>
      </c>
      <c r="S7569" s="39">
        <f>N7569/Q7569</f>
        <v>30.8736909218772</v>
      </c>
      <c r="T7569" s="39">
        <f>R7569+S7569</f>
        <v>114.889552990843</v>
      </c>
      <c r="U7569" s="40">
        <v>230.259</v>
      </c>
      <c r="V7569" s="39">
        <v>0.160496693</v>
      </c>
      <c r="W7569" s="69">
        <f>round(((1000*V7569)/T7569),3)</f>
        <v>1.397</v>
      </c>
      <c r="Y7569" t="s">
        <v>40</v>
      </c>
      <c r="AA7569">
        <v>137720</v>
      </c>
      <c r="AB7569" t="b">
        <v>1</v>
      </c>
      <c r="AD7569" s="8"/>
    </row>
    <row r="7570" ht="14.25" customHeight="1">
      <c r="A7570" s="38">
        <v>945</v>
      </c>
      <c r="B7570" s="46" t="s">
        <v>7830</v>
      </c>
      <c r="C7570" s="46" t="s">
        <v>7831</v>
      </c>
      <c r="D7570" s="46" t="s">
        <v>7826</v>
      </c>
      <c r="E7570" s="46" t="s">
        <v>7827</v>
      </c>
      <c r="F7570" s="41" t="s">
        <v>429</v>
      </c>
      <c r="G7570" s="41" t="s">
        <v>590</v>
      </c>
      <c r="H7570" s="65">
        <v>0.329</v>
      </c>
      <c r="I7570" t="s">
        <v>7832</v>
      </c>
      <c r="K7570" s="46" t="s">
        <v>43</v>
      </c>
      <c r="L7570" s="46" t="s">
        <v>7833</v>
      </c>
      <c r="M7570" t="s">
        <v>583</v>
      </c>
      <c r="N7570" s="40">
        <f>U7570*V7570</f>
        <v>4.7231410409748</v>
      </c>
      <c r="O7570" s="56">
        <v>46.0684</v>
      </c>
      <c r="P7570" s="56">
        <v>0.7893</v>
      </c>
      <c r="Q7570" s="56">
        <v>1.197</v>
      </c>
      <c r="R7570" s="39">
        <f>O7570/P7570</f>
        <v>58.3661472190548</v>
      </c>
      <c r="S7570" s="39">
        <f>N7570/Q7570</f>
        <v>3.94581540599398</v>
      </c>
      <c r="T7570" s="39">
        <f>R7570+S7570</f>
        <v>62.3119626250488</v>
      </c>
      <c r="U7570" s="40">
        <v>230.259</v>
      </c>
      <c r="V7570" s="39">
        <v>0.0205122972</v>
      </c>
      <c r="W7570" s="69">
        <f>round(((1000*V7570)/T7570),3)</f>
        <v>0.329</v>
      </c>
      <c r="Y7570" t="s">
        <v>40</v>
      </c>
      <c r="AA7570">
        <v>137720</v>
      </c>
      <c r="AB7570" t="b">
        <v>1</v>
      </c>
      <c r="AD7570" s="8"/>
    </row>
    <row r="7571" ht="14.25" customHeight="1">
      <c r="A7571" s="38">
        <v>945</v>
      </c>
      <c r="B7571" s="46" t="s">
        <v>7830</v>
      </c>
      <c r="C7571" s="46" t="s">
        <v>7831</v>
      </c>
      <c r="D7571" s="46" t="s">
        <v>7826</v>
      </c>
      <c r="E7571" s="46" t="s">
        <v>7827</v>
      </c>
      <c r="F7571" s="41" t="s">
        <v>591</v>
      </c>
      <c r="G7571" s="41" t="s">
        <v>2243</v>
      </c>
      <c r="H7571" s="65">
        <v>0.35</v>
      </c>
      <c r="I7571" t="s">
        <v>7832</v>
      </c>
      <c r="K7571" s="46" t="s">
        <v>43</v>
      </c>
      <c r="L7571" s="46" t="s">
        <v>7833</v>
      </c>
      <c r="M7571" t="s">
        <v>583</v>
      </c>
      <c r="N7571" s="40">
        <f>U7571*V7571</f>
        <v>8.4750591066204</v>
      </c>
      <c r="O7571" s="56">
        <v>88.1051</v>
      </c>
      <c r="P7571" s="56">
        <v>0.898</v>
      </c>
      <c r="Q7571" s="56">
        <v>1.197</v>
      </c>
      <c r="R7571" s="39">
        <f>O7571/P7571</f>
        <v>98.112583518931</v>
      </c>
      <c r="S7571" s="39">
        <f>N7571/Q7571</f>
        <v>7.08024988021754</v>
      </c>
      <c r="T7571" s="39">
        <f>R7571+S7571</f>
        <v>105.192833399148</v>
      </c>
      <c r="U7571" s="40">
        <v>230.259</v>
      </c>
      <c r="V7571" s="39">
        <v>0.0368066356</v>
      </c>
      <c r="W7571" s="69">
        <f>round(((1000*V7571)/T7571),3)</f>
        <v>0.35</v>
      </c>
      <c r="Y7571" t="s">
        <v>40</v>
      </c>
      <c r="AA7571">
        <v>137720</v>
      </c>
      <c r="AB7571" t="b">
        <v>1</v>
      </c>
      <c r="AD7571" s="8"/>
    </row>
    <row r="7572" ht="14.25" customHeight="1">
      <c r="A7572" s="38">
        <v>945</v>
      </c>
      <c r="B7572" s="46" t="s">
        <v>7830</v>
      </c>
      <c r="C7572" s="46" t="s">
        <v>7831</v>
      </c>
      <c r="D7572" s="46" t="s">
        <v>7826</v>
      </c>
      <c r="E7572" s="46" t="s">
        <v>7827</v>
      </c>
      <c r="F7572" s="41" t="s">
        <v>709</v>
      </c>
      <c r="G7572" s="41" t="s">
        <v>3373</v>
      </c>
      <c r="H7572" s="65">
        <v>0.067</v>
      </c>
      <c r="I7572" t="s">
        <v>7832</v>
      </c>
      <c r="K7572" s="46" t="s">
        <v>43</v>
      </c>
      <c r="L7572" s="46" t="s">
        <v>7833</v>
      </c>
      <c r="M7572" t="s">
        <v>583</v>
      </c>
      <c r="N7572" s="40">
        <f>U7572*V7572</f>
        <v>0.87832182262572</v>
      </c>
      <c r="O7572" s="56">
        <v>62.0678</v>
      </c>
      <c r="P7572" s="56">
        <v>1.097</v>
      </c>
      <c r="Q7572" s="56">
        <v>1.197</v>
      </c>
      <c r="R7572" s="39">
        <f>O7572/P7572</f>
        <v>56.579580674567</v>
      </c>
      <c r="S7572" s="39">
        <f>N7572/Q7572</f>
        <v>0.733769275376541</v>
      </c>
      <c r="T7572" s="39">
        <f>R7572+S7572</f>
        <v>57.3133499499435</v>
      </c>
      <c r="U7572" s="40">
        <v>230.259</v>
      </c>
      <c r="V7572" s="39">
        <v>0.00381449508</v>
      </c>
      <c r="W7572" s="69">
        <f>round(((1000*V7572)/T7572),3)</f>
        <v>0.067</v>
      </c>
      <c r="Y7572" t="s">
        <v>40</v>
      </c>
      <c r="AA7572">
        <v>137720</v>
      </c>
      <c r="AB7572" t="b">
        <v>1</v>
      </c>
      <c r="AD7572" s="8"/>
    </row>
    <row r="7573" ht="14.25" customHeight="1">
      <c r="A7573" s="38">
        <v>945</v>
      </c>
      <c r="B7573" s="46" t="s">
        <v>7830</v>
      </c>
      <c r="C7573" s="46" t="s">
        <v>7831</v>
      </c>
      <c r="D7573" s="46" t="s">
        <v>7826</v>
      </c>
      <c r="E7573" s="46" t="s">
        <v>7827</v>
      </c>
      <c r="F7573" s="41" t="s">
        <v>999</v>
      </c>
      <c r="G7573" s="41" t="s">
        <v>1000</v>
      </c>
      <c r="H7573" s="65">
        <v>0.138</v>
      </c>
      <c r="I7573" t="s">
        <v>7832</v>
      </c>
      <c r="K7573" s="46" t="s">
        <v>43</v>
      </c>
      <c r="L7573" s="46" t="s">
        <v>7833</v>
      </c>
      <c r="M7573" t="s">
        <v>583</v>
      </c>
      <c r="N7573" s="40">
        <f>U7573*V7573</f>
        <v>1.50647559094278</v>
      </c>
      <c r="O7573" s="56">
        <v>45.0406</v>
      </c>
      <c r="P7573" s="56">
        <v>0.978</v>
      </c>
      <c r="Q7573" s="56">
        <v>1.197</v>
      </c>
      <c r="R7573" s="39">
        <f>O7573/P7573</f>
        <v>46.0537832310838</v>
      </c>
      <c r="S7573" s="39">
        <f>N7573/Q7573</f>
        <v>1.25854268249188</v>
      </c>
      <c r="T7573" s="39">
        <f>R7573+S7573</f>
        <v>47.3123259135757</v>
      </c>
      <c r="U7573" s="40">
        <v>230.259</v>
      </c>
      <c r="V7573" s="39">
        <v>0.00654252642</v>
      </c>
      <c r="W7573" s="69">
        <f>round(((1000*V7573)/T7573),3)</f>
        <v>0.138</v>
      </c>
      <c r="Y7573" t="s">
        <v>40</v>
      </c>
      <c r="AA7573">
        <v>137720</v>
      </c>
      <c r="AB7573" t="b">
        <v>1</v>
      </c>
      <c r="AD7573" s="8"/>
    </row>
    <row r="7574" ht="14.25" customHeight="1">
      <c r="A7574" s="38">
        <v>945</v>
      </c>
      <c r="B7574" s="46" t="s">
        <v>7830</v>
      </c>
      <c r="C7574" s="46" t="s">
        <v>7831</v>
      </c>
      <c r="D7574" s="46" t="s">
        <v>7826</v>
      </c>
      <c r="E7574" s="46" t="s">
        <v>7827</v>
      </c>
      <c r="F7574" s="41" t="s">
        <v>711</v>
      </c>
      <c r="G7574" s="41" t="s">
        <v>712</v>
      </c>
      <c r="H7574" s="65">
        <v>0.012</v>
      </c>
      <c r="I7574" t="s">
        <v>7832</v>
      </c>
      <c r="K7574" s="46" t="s">
        <v>43</v>
      </c>
      <c r="L7574" s="46" t="s">
        <v>7833</v>
      </c>
      <c r="M7574" t="s">
        <v>583</v>
      </c>
      <c r="N7574" s="40">
        <f>U7574*V7574</f>
        <v>0.41521358387256</v>
      </c>
      <c r="O7574" s="56">
        <v>100.2019</v>
      </c>
      <c r="P7574" s="56">
        <v>0.695</v>
      </c>
      <c r="Q7574" s="56">
        <v>1.197</v>
      </c>
      <c r="R7574" s="39">
        <f>O7574/P7574</f>
        <v>144.175395683453</v>
      </c>
      <c r="S7574" s="39">
        <f>N7574/Q7574</f>
        <v>0.346878516184261</v>
      </c>
      <c r="T7574" s="39">
        <f>R7574+S7574</f>
        <v>144.522274199638</v>
      </c>
      <c r="U7574" s="40">
        <v>230.259</v>
      </c>
      <c r="V7574" s="39">
        <v>0.00180324584</v>
      </c>
      <c r="W7574" s="69">
        <f>round(((1000*V7574)/T7574),3)</f>
        <v>0.012</v>
      </c>
      <c r="Y7574" t="s">
        <v>40</v>
      </c>
      <c r="AA7574">
        <v>137720</v>
      </c>
      <c r="AB7574" t="b">
        <v>1</v>
      </c>
      <c r="AD7574" s="8"/>
    </row>
    <row r="7575" ht="14.25" customHeight="1">
      <c r="A7575" s="38">
        <v>945</v>
      </c>
      <c r="B7575" s="46" t="s">
        <v>7830</v>
      </c>
      <c r="C7575" s="46" t="s">
        <v>7831</v>
      </c>
      <c r="D7575" s="46" t="s">
        <v>7826</v>
      </c>
      <c r="E7575" s="46" t="s">
        <v>7827</v>
      </c>
      <c r="F7575" s="41" t="s">
        <v>434</v>
      </c>
      <c r="G7575" s="41" t="s">
        <v>593</v>
      </c>
      <c r="H7575" s="65">
        <v>0.342</v>
      </c>
      <c r="I7575" t="s">
        <v>7832</v>
      </c>
      <c r="K7575" s="46" t="s">
        <v>43</v>
      </c>
      <c r="L7575" s="46" t="s">
        <v>7833</v>
      </c>
      <c r="M7575" t="s">
        <v>583</v>
      </c>
      <c r="N7575" s="40">
        <f>U7575*V7575</f>
        <v>3.4115906124138</v>
      </c>
      <c r="O7575" s="56">
        <v>32.0419</v>
      </c>
      <c r="P7575" s="56">
        <v>0.791</v>
      </c>
      <c r="Q7575" s="56">
        <v>1.197</v>
      </c>
      <c r="R7575" s="39">
        <f>O7575/P7575</f>
        <v>40.5080910240202</v>
      </c>
      <c r="S7575" s="39">
        <f>N7575/Q7575</f>
        <v>2.85011747068822</v>
      </c>
      <c r="T7575" s="39">
        <f>R7575+S7575</f>
        <v>43.3582084947084</v>
      </c>
      <c r="U7575" s="40">
        <v>230.259</v>
      </c>
      <c r="V7575" s="39">
        <v>0.0148163182</v>
      </c>
      <c r="W7575" s="69">
        <f>round(((1000*V7575)/T7575),3)</f>
        <v>0.342</v>
      </c>
      <c r="Y7575" t="s">
        <v>40</v>
      </c>
      <c r="AA7575">
        <v>137720</v>
      </c>
      <c r="AB7575" t="b">
        <v>1</v>
      </c>
      <c r="AD7575" s="8"/>
    </row>
    <row r="7576" ht="14.25" customHeight="1">
      <c r="A7576" s="38">
        <v>946</v>
      </c>
      <c r="B7576" s="46" t="s">
        <v>7834</v>
      </c>
      <c r="C7576" s="46" t="s">
        <v>7835</v>
      </c>
      <c r="D7576" s="46" t="s">
        <v>7826</v>
      </c>
      <c r="E7576" s="46" t="s">
        <v>7827</v>
      </c>
      <c r="F7576" s="41" t="s">
        <v>1603</v>
      </c>
      <c r="G7576" s="41" t="s">
        <v>1674</v>
      </c>
      <c r="H7576" s="65">
        <v>0.288</v>
      </c>
      <c r="I7576" t="s">
        <v>7836</v>
      </c>
      <c r="K7576" s="46" t="s">
        <v>43</v>
      </c>
      <c r="L7576" s="46" t="s">
        <v>7837</v>
      </c>
      <c r="M7576" t="s">
        <v>583</v>
      </c>
      <c r="N7576" s="40"/>
      <c r="O7576" s="56"/>
      <c r="P7576" s="56"/>
      <c r="Q7576" s="56"/>
      <c r="R7576" s="39"/>
      <c r="S7576" s="39"/>
      <c r="T7576" s="39"/>
      <c r="U7576" s="40"/>
      <c r="V7576" s="39"/>
      <c r="W7576" s="69"/>
      <c r="Y7576" t="s">
        <v>40</v>
      </c>
      <c r="AA7576">
        <v>137720</v>
      </c>
      <c r="AB7576" t="b">
        <v>0</v>
      </c>
      <c r="AD7576" s="8"/>
    </row>
    <row r="7577" ht="14.25" customHeight="1">
      <c r="A7577" s="38">
        <v>946</v>
      </c>
      <c r="B7577" s="46" t="s">
        <v>7834</v>
      </c>
      <c r="C7577" s="46" t="s">
        <v>7835</v>
      </c>
      <c r="D7577" s="46" t="s">
        <v>7826</v>
      </c>
      <c r="E7577" s="46" t="s">
        <v>7827</v>
      </c>
      <c r="F7577" s="41" t="s">
        <v>695</v>
      </c>
      <c r="G7577" s="41" t="s">
        <v>696</v>
      </c>
      <c r="H7577" s="65">
        <v>0.0005394</v>
      </c>
      <c r="I7577" t="s">
        <v>7836</v>
      </c>
      <c r="K7577" s="46" t="s">
        <v>43</v>
      </c>
      <c r="L7577" s="46" t="s">
        <v>7837</v>
      </c>
      <c r="M7577" t="s">
        <v>583</v>
      </c>
      <c r="N7577" s="40"/>
      <c r="O7577" s="56"/>
      <c r="P7577" s="56"/>
      <c r="Q7577" s="56"/>
      <c r="R7577" s="39"/>
      <c r="S7577" s="39"/>
      <c r="T7577" s="39"/>
      <c r="U7577" s="40"/>
      <c r="V7577" s="39"/>
      <c r="W7577" s="69"/>
      <c r="Y7577" t="s">
        <v>40</v>
      </c>
      <c r="AA7577">
        <v>137720</v>
      </c>
      <c r="AB7577" t="b">
        <v>0</v>
      </c>
      <c r="AD7577" s="8"/>
    </row>
    <row r="7578" ht="14.25" customHeight="1">
      <c r="A7578" s="38">
        <v>946</v>
      </c>
      <c r="B7578" s="46" t="s">
        <v>7834</v>
      </c>
      <c r="C7578" s="46" t="s">
        <v>7835</v>
      </c>
      <c r="D7578" s="46" t="s">
        <v>7826</v>
      </c>
      <c r="E7578" s="46" t="s">
        <v>7827</v>
      </c>
      <c r="F7578" s="41" t="s">
        <v>4542</v>
      </c>
      <c r="G7578" s="41" t="s">
        <v>4543</v>
      </c>
      <c r="H7578" s="65">
        <v>0.0214</v>
      </c>
      <c r="I7578" t="s">
        <v>7836</v>
      </c>
      <c r="K7578" s="46" t="s">
        <v>43</v>
      </c>
      <c r="L7578" s="46" t="s">
        <v>7837</v>
      </c>
      <c r="M7578" t="s">
        <v>583</v>
      </c>
      <c r="N7578" s="40"/>
      <c r="O7578" s="56"/>
      <c r="P7578" s="56"/>
      <c r="Q7578" s="56"/>
      <c r="R7578" s="39"/>
      <c r="S7578" s="39"/>
      <c r="T7578" s="39"/>
      <c r="U7578" s="40"/>
      <c r="V7578" s="39"/>
      <c r="W7578" s="69"/>
      <c r="Y7578" t="s">
        <v>40</v>
      </c>
      <c r="AA7578">
        <v>137720</v>
      </c>
      <c r="AB7578" t="b">
        <v>0</v>
      </c>
      <c r="AD7578" s="8"/>
    </row>
    <row r="7579" ht="14.25" customHeight="1">
      <c r="A7579" s="38">
        <v>947</v>
      </c>
      <c r="B7579" s="46" t="s">
        <v>1737</v>
      </c>
      <c r="C7579" s="46" t="s">
        <v>7838</v>
      </c>
      <c r="D7579" s="46" t="s">
        <v>7826</v>
      </c>
      <c r="E7579" s="46" t="s">
        <v>7827</v>
      </c>
      <c r="F7579" s="41" t="s">
        <v>48</v>
      </c>
      <c r="G7579" s="41" t="s">
        <v>49</v>
      </c>
      <c r="H7579" s="65">
        <v>0.00006905261</v>
      </c>
      <c r="I7579" t="s">
        <v>37</v>
      </c>
      <c r="K7579" s="46" t="s">
        <v>43</v>
      </c>
      <c r="L7579" s="46" t="s">
        <v>7839</v>
      </c>
      <c r="M7579" t="s">
        <v>583</v>
      </c>
      <c r="N7579" s="40"/>
      <c r="O7579" s="56"/>
      <c r="P7579" s="56"/>
      <c r="Q7579" s="56"/>
      <c r="R7579" s="39"/>
      <c r="S7579" s="39"/>
      <c r="T7579" s="39"/>
      <c r="U7579" s="40"/>
      <c r="V7579" s="39"/>
      <c r="W7579" s="69"/>
      <c r="Y7579" t="s">
        <v>40</v>
      </c>
      <c r="AA7579">
        <v>137720</v>
      </c>
      <c r="AB7579" t="b">
        <v>0</v>
      </c>
      <c r="AD7579" s="8"/>
    </row>
    <row r="7580" ht="14.25" customHeight="1">
      <c r="A7580" s="38">
        <v>969</v>
      </c>
      <c r="B7580" s="46" t="s">
        <v>4172</v>
      </c>
      <c r="C7580" s="46" t="s">
        <v>1219</v>
      </c>
      <c r="D7580" s="7" t="s">
        <v>7826</v>
      </c>
      <c r="E7580" s="7" t="s">
        <v>7827</v>
      </c>
      <c r="F7580" s="41" t="s">
        <v>429</v>
      </c>
      <c r="G7580" s="41" t="s">
        <v>590</v>
      </c>
      <c r="H7580" s="23">
        <v>0.25976</v>
      </c>
      <c r="I7580" t="s">
        <v>1356</v>
      </c>
      <c r="K7580" t="s">
        <v>43</v>
      </c>
      <c r="L7580" s="46" t="s">
        <v>4573</v>
      </c>
      <c r="M7580" t="s">
        <v>39</v>
      </c>
      <c r="N7580" s="40"/>
      <c r="O7580" s="40"/>
      <c r="P7580" s="40"/>
      <c r="Q7580" s="40"/>
      <c r="R7580" s="39"/>
      <c r="S7580" s="39"/>
      <c r="T7580" s="39"/>
      <c r="U7580" s="40"/>
      <c r="V7580" s="39"/>
      <c r="W7580" s="69"/>
      <c r="Y7580" t="s">
        <v>40</v>
      </c>
      <c r="AA7580" s="12">
        <v>137720</v>
      </c>
      <c r="AB7580" t="b">
        <f>if((W7580=""),false,true)</f>
        <v>0</v>
      </c>
      <c r="AD7580" s="8"/>
    </row>
    <row r="7581" ht="14.25" customHeight="1">
      <c r="A7581" s="38">
        <v>969</v>
      </c>
      <c r="B7581" s="46" t="s">
        <v>4172</v>
      </c>
      <c r="C7581" s="46" t="s">
        <v>1219</v>
      </c>
      <c r="D7581" s="7" t="s">
        <v>7826</v>
      </c>
      <c r="E7581" s="7" t="s">
        <v>7827</v>
      </c>
      <c r="F7581" s="41" t="s">
        <v>48</v>
      </c>
      <c r="G7581" s="41" t="s">
        <v>49</v>
      </c>
      <c r="H7581" s="23">
        <v>0.00028</v>
      </c>
      <c r="I7581" t="s">
        <v>1356</v>
      </c>
      <c r="K7581" t="s">
        <v>43</v>
      </c>
      <c r="L7581" s="46" t="str">
        <f>((I7581&amp;A7581)&amp;"-")&amp;B7581</f>
        <v>REFJ969-Jouyban A. Handbook of Solubility Data for Pharmaceuticals. ISBN: 9781439804858</v>
      </c>
      <c r="M7581" t="s">
        <v>39</v>
      </c>
      <c r="N7581" s="40"/>
      <c r="O7581" s="40"/>
      <c r="P7581" s="40"/>
      <c r="Q7581" s="40"/>
      <c r="R7581" s="39"/>
      <c r="S7581" s="39"/>
      <c r="T7581" s="39"/>
      <c r="U7581" s="40"/>
      <c r="V7581" s="39"/>
      <c r="W7581" s="69"/>
      <c r="Y7581" t="s">
        <v>40</v>
      </c>
      <c r="AA7581" s="12">
        <v>137720</v>
      </c>
      <c r="AB7581" t="b">
        <f>if((W7581=""),false,true)</f>
        <v>0</v>
      </c>
      <c r="AD7581" s="8"/>
    </row>
    <row r="7582" ht="14.25" customHeight="1">
      <c r="A7582" s="38">
        <v>997</v>
      </c>
      <c r="B7582" s="44" t="s">
        <v>638</v>
      </c>
      <c r="C7582" s="46" t="s">
        <v>639</v>
      </c>
      <c r="D7582" s="46" t="s">
        <v>7826</v>
      </c>
      <c r="E7582" s="46" t="s">
        <v>7840</v>
      </c>
      <c r="F7582" s="5" t="s">
        <v>35</v>
      </c>
      <c r="G7582" s="5" t="s">
        <v>36</v>
      </c>
      <c r="H7582" s="65">
        <v>0.128824955</v>
      </c>
      <c r="I7582" t="s">
        <v>37</v>
      </c>
      <c r="K7582" s="47"/>
      <c r="L7582" s="47" t="str">
        <f>((I7582&amp;A7582)&amp;"-")&amp;B7582</f>
        <v>REF997-Kia Sepassi and Samuel H. Yalkowsky. Solubility Prediction in Octanol: A Technical Note. AAPS PharmSciTech 2006; 7 (1) Article 26</v>
      </c>
      <c r="M7582" t="s">
        <v>39</v>
      </c>
      <c r="N7582" s="71"/>
      <c r="O7582" s="71"/>
      <c r="P7582" s="71"/>
      <c r="Q7582" s="71"/>
      <c r="R7582" s="29"/>
      <c r="S7582" s="29"/>
      <c r="T7582" s="29"/>
      <c r="U7582" s="71"/>
      <c r="V7582" s="29"/>
      <c r="W7582" s="60"/>
      <c r="Y7582" t="s">
        <v>40</v>
      </c>
      <c r="AA7582">
        <v>137720</v>
      </c>
      <c r="AB7582" t="b">
        <f>if((W7582=""),false,true)</f>
        <v>0</v>
      </c>
      <c r="AD7582" s="37"/>
    </row>
    <row r="7583" ht="14.25" customHeight="1">
      <c r="A7583" s="38">
        <v>1049</v>
      </c>
      <c r="B7583" s="46" t="s">
        <v>922</v>
      </c>
      <c r="C7583" s="46" t="s">
        <v>923</v>
      </c>
      <c r="D7583" s="11" t="s">
        <v>7826</v>
      </c>
      <c r="E7583" s="46" t="s">
        <v>7841</v>
      </c>
      <c r="F7583" s="7" t="s">
        <v>924</v>
      </c>
      <c r="G7583" s="7" t="s">
        <v>925</v>
      </c>
      <c r="H7583">
        <v>0.51760683195057</v>
      </c>
      <c r="I7583" t="s">
        <v>37</v>
      </c>
      <c r="K7583" s="47" t="s">
        <v>43</v>
      </c>
      <c r="L7583" s="47" t="s">
        <v>926</v>
      </c>
      <c r="M7583" t="s">
        <v>39</v>
      </c>
      <c r="N7583" s="71"/>
      <c r="O7583" s="71"/>
      <c r="P7583" s="71"/>
      <c r="Q7583" s="71"/>
      <c r="R7583" s="29"/>
      <c r="S7583" s="29"/>
      <c r="T7583" s="29"/>
      <c r="U7583" s="71"/>
      <c r="V7583" s="29"/>
      <c r="W7583" s="60"/>
      <c r="Y7583" t="s">
        <v>40</v>
      </c>
      <c r="AA7583" s="21">
        <v>1262</v>
      </c>
      <c r="AB7583" t="b">
        <f>if((W7583=""),false,true)</f>
        <v>0</v>
      </c>
      <c r="AD7583" s="37"/>
    </row>
    <row r="7584" ht="14.25" customHeight="1">
      <c r="A7584" s="38">
        <v>1049</v>
      </c>
      <c r="B7584" s="46" t="s">
        <v>922</v>
      </c>
      <c r="C7584" s="46" t="s">
        <v>923</v>
      </c>
      <c r="D7584" s="11" t="s">
        <v>7826</v>
      </c>
      <c r="E7584" s="11" t="s">
        <v>7841</v>
      </c>
      <c r="F7584" s="7" t="s">
        <v>927</v>
      </c>
      <c r="G7584" s="7" t="s">
        <v>928</v>
      </c>
      <c r="H7584">
        <v>0.001967886289707</v>
      </c>
      <c r="I7584" t="s">
        <v>37</v>
      </c>
      <c r="K7584" s="47" t="s">
        <v>43</v>
      </c>
      <c r="L7584" s="47" t="s">
        <v>926</v>
      </c>
      <c r="M7584" t="s">
        <v>39</v>
      </c>
      <c r="N7584" s="71"/>
      <c r="O7584" s="71"/>
      <c r="P7584" s="71"/>
      <c r="Q7584" s="71"/>
      <c r="R7584" s="29"/>
      <c r="S7584" s="29"/>
      <c r="T7584" s="29"/>
      <c r="U7584" s="71"/>
      <c r="V7584" s="29"/>
      <c r="W7584" s="60"/>
      <c r="Y7584" t="s">
        <v>40</v>
      </c>
      <c r="AA7584">
        <v>1262</v>
      </c>
      <c r="AB7584" t="b">
        <f>if((W7584=""),false,true)</f>
        <v>0</v>
      </c>
      <c r="AD7584" s="37"/>
    </row>
    <row r="7585" ht="14.25" customHeight="1">
      <c r="A7585" s="38">
        <v>1049</v>
      </c>
      <c r="B7585" s="46" t="s">
        <v>922</v>
      </c>
      <c r="C7585" s="46" t="s">
        <v>923</v>
      </c>
      <c r="D7585" s="11" t="s">
        <v>7826</v>
      </c>
      <c r="E7585" s="11" t="s">
        <v>7841</v>
      </c>
      <c r="F7585" s="7" t="s">
        <v>929</v>
      </c>
      <c r="G7585" s="7" t="s">
        <v>928</v>
      </c>
      <c r="H7585">
        <v>0.023227367963571</v>
      </c>
      <c r="I7585" t="s">
        <v>37</v>
      </c>
      <c r="K7585" s="47" t="s">
        <v>43</v>
      </c>
      <c r="L7585" s="47" t="s">
        <v>926</v>
      </c>
      <c r="M7585" t="s">
        <v>39</v>
      </c>
      <c r="N7585" s="71"/>
      <c r="O7585" s="71"/>
      <c r="P7585" s="71"/>
      <c r="Q7585" s="71"/>
      <c r="R7585" s="29"/>
      <c r="S7585" s="29"/>
      <c r="T7585" s="29"/>
      <c r="U7585" s="71"/>
      <c r="V7585" s="29"/>
      <c r="W7585" s="60"/>
      <c r="Y7585" t="s">
        <v>40</v>
      </c>
      <c r="AA7585">
        <v>1262</v>
      </c>
      <c r="AB7585" t="b">
        <f>if((W7585=""),false,true)</f>
        <v>0</v>
      </c>
      <c r="AD7585" s="37"/>
    </row>
    <row r="7586" ht="14.25" customHeight="1">
      <c r="A7586" s="38">
        <v>1049</v>
      </c>
      <c r="B7586" s="46" t="s">
        <v>922</v>
      </c>
      <c r="C7586" s="46" t="s">
        <v>923</v>
      </c>
      <c r="D7586" s="11" t="s">
        <v>7826</v>
      </c>
      <c r="E7586" s="11" t="s">
        <v>7841</v>
      </c>
      <c r="F7586" s="7" t="s">
        <v>930</v>
      </c>
      <c r="G7586" s="7" t="s">
        <v>928</v>
      </c>
      <c r="H7586">
        <v>0.26853444456585</v>
      </c>
      <c r="I7586" t="s">
        <v>37</v>
      </c>
      <c r="K7586" s="47" t="s">
        <v>43</v>
      </c>
      <c r="L7586" s="47" t="s">
        <v>926</v>
      </c>
      <c r="M7586" t="s">
        <v>39</v>
      </c>
      <c r="N7586" s="71"/>
      <c r="O7586" s="71"/>
      <c r="P7586" s="71"/>
      <c r="Q7586" s="71"/>
      <c r="R7586" s="29"/>
      <c r="S7586" s="29"/>
      <c r="T7586" s="29"/>
      <c r="U7586" s="71"/>
      <c r="V7586" s="29"/>
      <c r="W7586" s="60"/>
      <c r="Y7586" t="s">
        <v>40</v>
      </c>
      <c r="AA7586">
        <v>1262</v>
      </c>
      <c r="AB7586" t="b">
        <f>if((W7586=""),false,true)</f>
        <v>0</v>
      </c>
      <c r="AD7586" s="37"/>
    </row>
    <row r="7587" ht="14.25" customHeight="1">
      <c r="A7587" s="38">
        <v>1049</v>
      </c>
      <c r="B7587" s="46" t="s">
        <v>922</v>
      </c>
      <c r="C7587" s="46" t="s">
        <v>923</v>
      </c>
      <c r="D7587" s="11" t="s">
        <v>7826</v>
      </c>
      <c r="E7587" s="11" t="s">
        <v>7840</v>
      </c>
      <c r="F7587" s="11" t="s">
        <v>48</v>
      </c>
      <c r="G7587" s="11" t="s">
        <v>49</v>
      </c>
      <c r="H7587">
        <v>0.000163305194789</v>
      </c>
      <c r="I7587" t="s">
        <v>37</v>
      </c>
      <c r="K7587" s="47" t="s">
        <v>43</v>
      </c>
      <c r="L7587" s="47" t="s">
        <v>926</v>
      </c>
      <c r="M7587" t="s">
        <v>39</v>
      </c>
      <c r="N7587" s="71"/>
      <c r="O7587" s="71"/>
      <c r="P7587" s="71"/>
      <c r="Q7587" s="71"/>
      <c r="R7587" s="29"/>
      <c r="S7587" s="29"/>
      <c r="T7587" s="29"/>
      <c r="U7587" s="71"/>
      <c r="V7587" s="29"/>
      <c r="W7587" s="60"/>
      <c r="Y7587" t="s">
        <v>40</v>
      </c>
      <c r="AA7587">
        <v>137720</v>
      </c>
      <c r="AB7587" t="b">
        <f>if((W7587=""),false,true)</f>
        <v>0</v>
      </c>
      <c r="AD7587" s="37"/>
    </row>
    <row r="7588" ht="14.25" customHeight="1">
      <c r="A7588" s="38">
        <v>1061</v>
      </c>
      <c r="B7588" s="46" t="s">
        <v>7842</v>
      </c>
      <c r="C7588" s="46" t="s">
        <v>1115</v>
      </c>
      <c r="D7588" s="11" t="s">
        <v>7826</v>
      </c>
      <c r="E7588" s="11" t="s">
        <v>7841</v>
      </c>
      <c r="F7588" s="7" t="s">
        <v>586</v>
      </c>
      <c r="G7588" s="7" t="s">
        <v>587</v>
      </c>
      <c r="H7588">
        <v>0.62235744528539</v>
      </c>
      <c r="I7588" t="s">
        <v>37</v>
      </c>
      <c r="K7588" s="47"/>
      <c r="L7588" s="47" t="s">
        <v>7843</v>
      </c>
      <c r="M7588" t="s">
        <v>39</v>
      </c>
      <c r="N7588" s="71"/>
      <c r="O7588" s="71"/>
      <c r="P7588" s="71"/>
      <c r="Q7588" s="71"/>
      <c r="R7588" s="29"/>
      <c r="S7588" s="29"/>
      <c r="T7588" s="29"/>
      <c r="U7588" s="71"/>
      <c r="V7588" s="29"/>
      <c r="W7588" s="60"/>
      <c r="Y7588" t="s">
        <v>40</v>
      </c>
      <c r="AA7588">
        <v>1262</v>
      </c>
      <c r="AB7588" t="b">
        <f>if((W7588=""),false,true)</f>
        <v>0</v>
      </c>
      <c r="AD7588" s="37"/>
    </row>
    <row r="7589" ht="14.25" customHeight="1">
      <c r="A7589" s="38">
        <v>1061</v>
      </c>
      <c r="B7589" s="46" t="s">
        <v>7842</v>
      </c>
      <c r="C7589" s="46" t="s">
        <v>1115</v>
      </c>
      <c r="D7589" s="11" t="s">
        <v>7826</v>
      </c>
      <c r="E7589" s="11" t="s">
        <v>7841</v>
      </c>
      <c r="F7589" s="7" t="s">
        <v>689</v>
      </c>
      <c r="G7589" s="7" t="s">
        <v>690</v>
      </c>
      <c r="H7589">
        <v>0.11504919524197</v>
      </c>
      <c r="I7589" t="s">
        <v>37</v>
      </c>
      <c r="K7589" s="47"/>
      <c r="L7589" s="47" t="s">
        <v>7843</v>
      </c>
      <c r="M7589" t="s">
        <v>39</v>
      </c>
      <c r="N7589" s="71"/>
      <c r="O7589" s="71"/>
      <c r="P7589" s="71"/>
      <c r="Q7589" s="71"/>
      <c r="R7589" s="29"/>
      <c r="S7589" s="29"/>
      <c r="T7589" s="29"/>
      <c r="U7589" s="71"/>
      <c r="V7589" s="29"/>
      <c r="W7589" s="60"/>
      <c r="Y7589" t="s">
        <v>40</v>
      </c>
      <c r="AA7589">
        <v>1262</v>
      </c>
      <c r="AB7589" t="b">
        <f>if((W7589=""),false,true)</f>
        <v>0</v>
      </c>
      <c r="AD7589" s="37"/>
    </row>
    <row r="7590" ht="14.25" customHeight="1">
      <c r="A7590" s="38">
        <v>1061</v>
      </c>
      <c r="B7590" s="46" t="s">
        <v>7842</v>
      </c>
      <c r="C7590" s="46" t="s">
        <v>1115</v>
      </c>
      <c r="D7590" s="11" t="s">
        <v>7826</v>
      </c>
      <c r="E7590" s="11" t="s">
        <v>7841</v>
      </c>
      <c r="F7590" s="7" t="s">
        <v>1605</v>
      </c>
      <c r="G7590" s="7" t="s">
        <v>2038</v>
      </c>
      <c r="H7590">
        <v>0.2266320136521</v>
      </c>
      <c r="I7590" t="s">
        <v>37</v>
      </c>
      <c r="K7590" s="47"/>
      <c r="L7590" s="47" t="s">
        <v>7843</v>
      </c>
      <c r="M7590" t="s">
        <v>39</v>
      </c>
      <c r="N7590" s="71"/>
      <c r="O7590" s="71"/>
      <c r="P7590" s="71"/>
      <c r="Q7590" s="71"/>
      <c r="R7590" s="29"/>
      <c r="S7590" s="29"/>
      <c r="T7590" s="29"/>
      <c r="U7590" s="71"/>
      <c r="V7590" s="29"/>
      <c r="W7590" s="60"/>
      <c r="Y7590" t="s">
        <v>40</v>
      </c>
      <c r="AA7590">
        <v>1262</v>
      </c>
      <c r="AB7590" t="b">
        <f>if((W7590=""),false,true)</f>
        <v>0</v>
      </c>
      <c r="AD7590" s="37"/>
    </row>
    <row r="7591" ht="14.25" customHeight="1">
      <c r="A7591" s="38">
        <v>1061</v>
      </c>
      <c r="B7591" s="46" t="s">
        <v>7842</v>
      </c>
      <c r="C7591" s="46" t="s">
        <v>1115</v>
      </c>
      <c r="D7591" s="11" t="s">
        <v>7826</v>
      </c>
      <c r="E7591" s="11" t="s">
        <v>7841</v>
      </c>
      <c r="F7591" s="7" t="s">
        <v>591</v>
      </c>
      <c r="G7591" s="7" t="s">
        <v>592</v>
      </c>
      <c r="H7591">
        <v>0.26219079512061</v>
      </c>
      <c r="I7591" t="s">
        <v>37</v>
      </c>
      <c r="K7591" s="47"/>
      <c r="L7591" s="47" t="s">
        <v>7843</v>
      </c>
      <c r="M7591" t="s">
        <v>39</v>
      </c>
      <c r="N7591" s="71"/>
      <c r="O7591" s="71"/>
      <c r="P7591" s="71"/>
      <c r="Q7591" s="71"/>
      <c r="R7591" s="29"/>
      <c r="S7591" s="29"/>
      <c r="T7591" s="29"/>
      <c r="U7591" s="71"/>
      <c r="V7591" s="29"/>
      <c r="W7591" s="60"/>
      <c r="Y7591" t="s">
        <v>40</v>
      </c>
      <c r="AA7591">
        <v>1262</v>
      </c>
      <c r="AB7591" t="b">
        <f>if((W7591=""),false,true)</f>
        <v>0</v>
      </c>
      <c r="AD7591" s="37"/>
    </row>
    <row r="7592" ht="14.25" customHeight="1">
      <c r="A7592" s="38">
        <v>1268</v>
      </c>
      <c r="B7592" s="46" t="s">
        <v>3548</v>
      </c>
      <c r="C7592" s="46" t="s">
        <v>3549</v>
      </c>
      <c r="D7592" s="46" t="s">
        <v>7826</v>
      </c>
      <c r="E7592" s="46" t="s">
        <v>7841</v>
      </c>
      <c r="F7592" s="7" t="s">
        <v>1281</v>
      </c>
      <c r="G7592" s="7" t="s">
        <v>2411</v>
      </c>
      <c r="H7592">
        <v>1.11258734444198</v>
      </c>
      <c r="I7592" t="s">
        <v>37</v>
      </c>
      <c r="K7592" t="s">
        <v>43</v>
      </c>
      <c r="L7592" t="s">
        <v>3553</v>
      </c>
      <c r="M7592" t="s">
        <v>39</v>
      </c>
      <c r="N7592" s="40"/>
      <c r="O7592" s="40"/>
      <c r="P7592" s="40"/>
      <c r="Q7592" s="40"/>
      <c r="R7592" s="39"/>
      <c r="S7592" s="39"/>
      <c r="T7592" s="39"/>
      <c r="U7592" s="40"/>
      <c r="V7592" s="39"/>
      <c r="W7592" s="69"/>
      <c r="Y7592" t="s">
        <v>40</v>
      </c>
      <c r="AA7592">
        <v>1262</v>
      </c>
      <c r="AB7592" s="46" t="b">
        <f>if((W7592=""),false,true)</f>
        <v>0</v>
      </c>
      <c r="AD7592" s="8"/>
    </row>
    <row r="7593" ht="14.25" customHeight="1">
      <c r="A7593" s="38">
        <v>1276</v>
      </c>
      <c r="B7593" s="46" t="s">
        <v>7844</v>
      </c>
      <c r="C7593" s="46" t="s">
        <v>7845</v>
      </c>
      <c r="D7593" s="46" t="s">
        <v>7826</v>
      </c>
      <c r="E7593" s="46" t="s">
        <v>7841</v>
      </c>
      <c r="F7593" t="s">
        <v>429</v>
      </c>
      <c r="G7593" s="46" t="s">
        <v>590</v>
      </c>
      <c r="H7593">
        <v>0.24263426715405</v>
      </c>
      <c r="I7593" t="s">
        <v>37</v>
      </c>
      <c r="L7593" t="s">
        <v>7846</v>
      </c>
      <c r="M7593" t="s">
        <v>39</v>
      </c>
      <c r="N7593" s="40"/>
      <c r="O7593" s="40"/>
      <c r="P7593" s="40"/>
      <c r="Q7593" s="40"/>
      <c r="R7593" s="39"/>
      <c r="S7593" s="39"/>
      <c r="T7593" s="39"/>
      <c r="U7593" s="40"/>
      <c r="V7593" s="39"/>
      <c r="W7593" s="69"/>
      <c r="Y7593" t="s">
        <v>40</v>
      </c>
      <c r="AA7593">
        <v>1262</v>
      </c>
      <c r="AB7593" s="46" t="b">
        <f>if((W7593=""),false,true)</f>
        <v>0</v>
      </c>
      <c r="AD7593" s="8"/>
    </row>
    <row r="7594" ht="14.25" customHeight="1">
      <c r="A7594" s="38">
        <v>1276</v>
      </c>
      <c r="B7594" s="46" t="s">
        <v>7844</v>
      </c>
      <c r="C7594" s="46" t="s">
        <v>7845</v>
      </c>
      <c r="D7594" s="46" t="s">
        <v>7826</v>
      </c>
      <c r="E7594" s="46" t="s">
        <v>7841</v>
      </c>
      <c r="F7594" t="s">
        <v>591</v>
      </c>
      <c r="G7594" s="46" t="s">
        <v>592</v>
      </c>
      <c r="H7594">
        <v>0.25616576893712</v>
      </c>
      <c r="I7594" t="s">
        <v>37</v>
      </c>
      <c r="L7594" t="s">
        <v>7846</v>
      </c>
      <c r="M7594" t="s">
        <v>39</v>
      </c>
      <c r="N7594" s="40"/>
      <c r="O7594" s="40"/>
      <c r="P7594" s="40"/>
      <c r="Q7594" s="40"/>
      <c r="R7594" s="39"/>
      <c r="S7594" s="39"/>
      <c r="T7594" s="39"/>
      <c r="U7594" s="40"/>
      <c r="V7594" s="39"/>
      <c r="W7594" s="69"/>
      <c r="Y7594" t="s">
        <v>40</v>
      </c>
      <c r="AA7594">
        <v>1262</v>
      </c>
      <c r="AB7594" s="46" t="b">
        <f>if((W7594=""),false,true)</f>
        <v>0</v>
      </c>
      <c r="AD7594" s="8"/>
    </row>
    <row r="7595" ht="14.25" customHeight="1">
      <c r="A7595" s="38">
        <v>1283</v>
      </c>
      <c r="B7595" s="46" t="s">
        <v>31</v>
      </c>
      <c r="C7595" s="46" t="s">
        <v>32</v>
      </c>
      <c r="D7595" s="46" t="s">
        <v>7826</v>
      </c>
      <c r="E7595" s="46" t="s">
        <v>7841</v>
      </c>
      <c r="F7595" t="s">
        <v>35</v>
      </c>
      <c r="G7595" s="46" t="s">
        <v>36</v>
      </c>
      <c r="H7595">
        <v>0.1288249552</v>
      </c>
      <c r="I7595" t="s">
        <v>37</v>
      </c>
      <c r="L7595" t="s">
        <v>38</v>
      </c>
      <c r="M7595" t="s">
        <v>39</v>
      </c>
      <c r="N7595" s="40"/>
      <c r="O7595" s="40"/>
      <c r="P7595" s="40"/>
      <c r="Q7595" s="40"/>
      <c r="R7595" s="39"/>
      <c r="S7595" s="39"/>
      <c r="T7595" s="39"/>
      <c r="U7595" s="40"/>
      <c r="V7595" s="39"/>
      <c r="W7595" s="69"/>
      <c r="Y7595" t="s">
        <v>40</v>
      </c>
      <c r="AA7595">
        <v>137720</v>
      </c>
      <c r="AB7595" s="46" t="b">
        <f>if((W7595=""),false,true)</f>
        <v>0</v>
      </c>
      <c r="AD7595" s="8"/>
    </row>
    <row r="7596" ht="14.25" customHeight="1">
      <c r="A7596" s="38">
        <v>1287</v>
      </c>
      <c r="B7596" s="46" t="s">
        <v>53</v>
      </c>
      <c r="C7596" s="46" t="s">
        <v>45</v>
      </c>
      <c r="D7596" s="11" t="s">
        <v>7826</v>
      </c>
      <c r="E7596" s="46" t="s">
        <v>7840</v>
      </c>
      <c r="F7596" t="s">
        <v>48</v>
      </c>
      <c r="G7596" s="46" t="s">
        <v>49</v>
      </c>
      <c r="H7596">
        <v>0.000069183097</v>
      </c>
      <c r="I7596" t="s">
        <v>37</v>
      </c>
      <c r="L7596" t="s">
        <v>50</v>
      </c>
      <c r="M7596" t="s">
        <v>39</v>
      </c>
      <c r="N7596" s="40"/>
      <c r="O7596" s="40"/>
      <c r="P7596" s="40"/>
      <c r="Q7596" s="40"/>
      <c r="R7596" s="39"/>
      <c r="S7596" s="39"/>
      <c r="T7596" s="39"/>
      <c r="U7596" s="40"/>
      <c r="V7596" s="39"/>
      <c r="W7596" s="69"/>
      <c r="Y7596" t="s">
        <v>40</v>
      </c>
      <c r="AA7596">
        <v>137720</v>
      </c>
      <c r="AB7596" s="46" t="b">
        <v>0</v>
      </c>
      <c r="AD7596" s="8"/>
    </row>
    <row r="7597" ht="14.25" customHeight="1">
      <c r="A7597" s="38">
        <v>1308</v>
      </c>
      <c r="B7597" s="46" t="s">
        <v>41</v>
      </c>
      <c r="C7597" s="46" t="s">
        <v>42</v>
      </c>
      <c r="D7597" s="46" t="s">
        <v>7826</v>
      </c>
      <c r="E7597" s="46" t="s">
        <v>7847</v>
      </c>
      <c r="F7597" t="s">
        <v>35</v>
      </c>
      <c r="G7597" s="12" t="s">
        <v>36</v>
      </c>
      <c r="H7597">
        <v>0.128824955169313</v>
      </c>
      <c r="I7597" t="s">
        <v>37</v>
      </c>
      <c r="K7597" s="47" t="s">
        <v>43</v>
      </c>
      <c r="L7597" s="47" t="str">
        <f>((I7597&amp;A7597)&amp;"-")&amp;B7597</f>
        <v>REF1308-Abraham M.H. and Acree Jr. W.E. The solubility of liquid and solid compounds in dry octan-1-ol. Chemosphere (2013)</v>
      </c>
      <c r="M7597" t="s">
        <v>39</v>
      </c>
      <c r="N7597" s="71"/>
      <c r="O7597" s="71"/>
      <c r="P7597" s="71"/>
      <c r="Q7597" s="71"/>
      <c r="R7597" s="29"/>
      <c r="S7597" s="29"/>
      <c r="T7597" s="29"/>
      <c r="U7597" s="71"/>
      <c r="V7597" s="29"/>
      <c r="W7597" s="60"/>
      <c r="Y7597" t="s">
        <v>40</v>
      </c>
      <c r="AA7597">
        <v>1262</v>
      </c>
      <c r="AB7597" t="b">
        <f>if((W7597=""),false,true)</f>
        <v>0</v>
      </c>
      <c r="AD7597" s="37"/>
    </row>
    <row r="7598" ht="14.25" customHeight="1">
      <c r="A7598" s="38">
        <v>1283</v>
      </c>
      <c r="B7598" s="46" t="s">
        <v>31</v>
      </c>
      <c r="C7598" s="46" t="s">
        <v>32</v>
      </c>
      <c r="D7598" s="46" t="s">
        <v>7848</v>
      </c>
      <c r="E7598" s="46" t="s">
        <v>7849</v>
      </c>
      <c r="F7598" t="s">
        <v>35</v>
      </c>
      <c r="G7598" s="46" t="s">
        <v>36</v>
      </c>
      <c r="H7598">
        <v>0.2884031503</v>
      </c>
      <c r="I7598" t="s">
        <v>37</v>
      </c>
      <c r="L7598" t="s">
        <v>38</v>
      </c>
      <c r="M7598" t="s">
        <v>39</v>
      </c>
      <c r="N7598" s="40"/>
      <c r="O7598" s="40"/>
      <c r="P7598" s="40"/>
      <c r="Q7598" s="40"/>
      <c r="R7598" s="39"/>
      <c r="S7598" s="39"/>
      <c r="T7598" s="39"/>
      <c r="U7598" s="40"/>
      <c r="V7598" s="39"/>
      <c r="W7598" s="69"/>
      <c r="Y7598" t="s">
        <v>40</v>
      </c>
      <c r="AA7598">
        <v>30797</v>
      </c>
      <c r="AB7598" s="46" t="b">
        <f>if((W7598=""),false,true)</f>
        <v>0</v>
      </c>
      <c r="AD7598" s="8"/>
    </row>
    <row r="7599" ht="14.25" customHeight="1">
      <c r="A7599" s="38">
        <v>1308</v>
      </c>
      <c r="B7599" s="46" t="s">
        <v>41</v>
      </c>
      <c r="C7599" s="46" t="s">
        <v>42</v>
      </c>
      <c r="D7599" s="46" t="s">
        <v>7848</v>
      </c>
      <c r="E7599" s="46" t="s">
        <v>7849</v>
      </c>
      <c r="F7599" t="s">
        <v>35</v>
      </c>
      <c r="G7599" s="12" t="s">
        <v>36</v>
      </c>
      <c r="H7599">
        <v>0.288403150312661</v>
      </c>
      <c r="I7599" t="s">
        <v>37</v>
      </c>
      <c r="K7599" s="47" t="s">
        <v>43</v>
      </c>
      <c r="L7599" s="47" t="str">
        <f>((I7599&amp;A7599)&amp;"-")&amp;B7599</f>
        <v>REF1308-Abraham M.H. and Acree Jr. W.E. The solubility of liquid and solid compounds in dry octan-1-ol. Chemosphere (2013)</v>
      </c>
      <c r="M7599" t="s">
        <v>39</v>
      </c>
      <c r="N7599" s="71"/>
      <c r="O7599" s="71"/>
      <c r="P7599" s="71"/>
      <c r="Q7599" s="71"/>
      <c r="R7599" s="29"/>
      <c r="S7599" s="29"/>
      <c r="T7599" s="29"/>
      <c r="U7599" s="71"/>
      <c r="V7599" s="29"/>
      <c r="W7599" s="60"/>
      <c r="Y7599" t="s">
        <v>40</v>
      </c>
      <c r="AA7599">
        <v>30797</v>
      </c>
      <c r="AB7599" t="b">
        <f>if((W7599=""),false,true)</f>
        <v>0</v>
      </c>
      <c r="AD7599" s="37"/>
    </row>
    <row r="7600" ht="14.25" customHeight="1">
      <c r="A7600" s="38">
        <v>1308</v>
      </c>
      <c r="B7600" s="46" t="s">
        <v>41</v>
      </c>
      <c r="C7600" s="46" t="s">
        <v>42</v>
      </c>
      <c r="D7600" s="46" t="s">
        <v>7850</v>
      </c>
      <c r="E7600" s="46" t="s">
        <v>7851</v>
      </c>
      <c r="F7600" t="s">
        <v>35</v>
      </c>
      <c r="G7600" s="12" t="s">
        <v>36</v>
      </c>
      <c r="H7600">
        <v>0.338844156139203</v>
      </c>
      <c r="I7600" t="s">
        <v>37</v>
      </c>
      <c r="K7600" s="47" t="s">
        <v>43</v>
      </c>
      <c r="L7600" s="47" t="str">
        <f>((I7600&amp;A7600)&amp;"-")&amp;B7600</f>
        <v>REF1308-Abraham M.H. and Acree Jr. W.E. The solubility of liquid and solid compounds in dry octan-1-ol. Chemosphere (2013)</v>
      </c>
      <c r="M7600" t="s">
        <v>39</v>
      </c>
      <c r="N7600" s="71"/>
      <c r="O7600" s="71"/>
      <c r="P7600" s="71"/>
      <c r="Q7600" s="71"/>
      <c r="R7600" s="29"/>
      <c r="S7600" s="29"/>
      <c r="T7600" s="29"/>
      <c r="U7600" s="71"/>
      <c r="V7600" s="29"/>
      <c r="W7600" s="60"/>
      <c r="Y7600" t="s">
        <v>40</v>
      </c>
      <c r="AA7600">
        <v>9509356</v>
      </c>
      <c r="AB7600" t="b">
        <f>if((W7600=""),false,true)</f>
        <v>0</v>
      </c>
      <c r="AD7600" s="37"/>
    </row>
    <row r="7601" ht="14.25" customHeight="1">
      <c r="A7601" s="38">
        <v>1193</v>
      </c>
      <c r="B7601" s="46" t="s">
        <v>6505</v>
      </c>
      <c r="C7601" s="46" t="s">
        <v>577</v>
      </c>
      <c r="D7601" s="11" t="s">
        <v>7852</v>
      </c>
      <c r="E7601" s="11" t="s">
        <v>7853</v>
      </c>
      <c r="F7601" s="7" t="s">
        <v>434</v>
      </c>
      <c r="G7601" s="7" t="s">
        <v>593</v>
      </c>
      <c r="H7601">
        <v>0.012890550558919</v>
      </c>
      <c r="I7601" s="46" t="s">
        <v>37</v>
      </c>
      <c r="K7601" s="46"/>
      <c r="L7601" t="s">
        <v>6506</v>
      </c>
      <c r="M7601" t="s">
        <v>39</v>
      </c>
      <c r="N7601" s="40"/>
      <c r="O7601" s="40"/>
      <c r="P7601" s="40"/>
      <c r="Q7601" s="40"/>
      <c r="R7601" s="39"/>
      <c r="S7601" s="39"/>
      <c r="T7601" s="39"/>
      <c r="U7601" s="40"/>
      <c r="V7601" s="39"/>
      <c r="W7601" s="69"/>
      <c r="Y7601" t="s">
        <v>40</v>
      </c>
      <c r="AA7601">
        <v>10672</v>
      </c>
      <c r="AB7601" s="46" t="b">
        <f>if((W7601=""),false,true)</f>
        <v>0</v>
      </c>
      <c r="AD7601" s="8"/>
    </row>
    <row r="7602" ht="14.25" customHeight="1">
      <c r="A7602" s="38">
        <v>1268</v>
      </c>
      <c r="B7602" s="46" t="s">
        <v>3548</v>
      </c>
      <c r="C7602" s="46" t="s">
        <v>3549</v>
      </c>
      <c r="D7602" s="46" t="s">
        <v>7854</v>
      </c>
      <c r="E7602" s="46" t="s">
        <v>7855</v>
      </c>
      <c r="F7602" s="7" t="s">
        <v>1281</v>
      </c>
      <c r="G7602" s="7" t="s">
        <v>2411</v>
      </c>
      <c r="H7602">
        <v>0.548964284054792</v>
      </c>
      <c r="I7602" t="s">
        <v>37</v>
      </c>
      <c r="K7602" t="s">
        <v>43</v>
      </c>
      <c r="L7602" t="s">
        <v>3553</v>
      </c>
      <c r="M7602" t="s">
        <v>39</v>
      </c>
      <c r="N7602" s="40"/>
      <c r="O7602" s="40"/>
      <c r="P7602" s="40"/>
      <c r="Q7602" s="40"/>
      <c r="R7602" s="39"/>
      <c r="S7602" s="39"/>
      <c r="T7602" s="39"/>
      <c r="U7602" s="40"/>
      <c r="V7602" s="39"/>
      <c r="W7602" s="69"/>
      <c r="Y7602" t="s">
        <v>40</v>
      </c>
      <c r="AA7602">
        <v>911</v>
      </c>
      <c r="AB7602" s="46" t="b">
        <f>if((W7602=""),false,true)</f>
        <v>0</v>
      </c>
      <c r="AD7602" s="8"/>
    </row>
    <row r="7603" ht="14.25" customHeight="1">
      <c r="A7603" s="38">
        <v>1287</v>
      </c>
      <c r="B7603" s="46" t="s">
        <v>53</v>
      </c>
      <c r="C7603" s="46" t="s">
        <v>45</v>
      </c>
      <c r="D7603" s="46" t="s">
        <v>7854</v>
      </c>
      <c r="E7603" s="46" t="s">
        <v>7855</v>
      </c>
      <c r="F7603" t="s">
        <v>48</v>
      </c>
      <c r="G7603" s="46" t="s">
        <v>49</v>
      </c>
      <c r="H7603">
        <v>4.073802778041</v>
      </c>
      <c r="I7603" t="s">
        <v>37</v>
      </c>
      <c r="L7603" t="s">
        <v>50</v>
      </c>
      <c r="M7603" t="s">
        <v>39</v>
      </c>
      <c r="N7603" s="40"/>
      <c r="O7603" s="40"/>
      <c r="P7603" s="40"/>
      <c r="Q7603" s="40"/>
      <c r="R7603" s="39"/>
      <c r="S7603" s="39"/>
      <c r="T7603" s="39"/>
      <c r="U7603" s="40"/>
      <c r="V7603" s="39"/>
      <c r="W7603" s="69"/>
      <c r="Y7603" t="s">
        <v>40</v>
      </c>
      <c r="AA7603">
        <v>911</v>
      </c>
      <c r="AB7603" s="46" t="b">
        <v>0</v>
      </c>
      <c r="AD7603" s="8"/>
    </row>
    <row r="7604" ht="14.25" customHeight="1">
      <c r="A7604" s="38">
        <v>1287</v>
      </c>
      <c r="B7604" s="46" t="s">
        <v>53</v>
      </c>
      <c r="C7604" s="46" t="s">
        <v>45</v>
      </c>
      <c r="D7604" s="46" t="s">
        <v>7856</v>
      </c>
      <c r="E7604" s="46" t="s">
        <v>7857</v>
      </c>
      <c r="F7604" t="s">
        <v>48</v>
      </c>
      <c r="G7604" s="46" t="s">
        <v>49</v>
      </c>
      <c r="H7604">
        <v>0.000019952623</v>
      </c>
      <c r="I7604" t="s">
        <v>37</v>
      </c>
      <c r="L7604" t="s">
        <v>50</v>
      </c>
      <c r="M7604" t="s">
        <v>39</v>
      </c>
      <c r="N7604" s="40"/>
      <c r="O7604" s="40"/>
      <c r="P7604" s="40"/>
      <c r="Q7604" s="40"/>
      <c r="R7604" s="39"/>
      <c r="S7604" s="39"/>
      <c r="T7604" s="39"/>
      <c r="U7604" s="40"/>
      <c r="V7604" s="39"/>
      <c r="W7604" s="69"/>
      <c r="Y7604" t="s">
        <v>40</v>
      </c>
      <c r="AA7604">
        <v>4322</v>
      </c>
      <c r="AB7604" s="46" t="b">
        <v>0</v>
      </c>
      <c r="AD7604" s="8"/>
    </row>
    <row r="7605" ht="14.25" customHeight="1">
      <c r="A7605" s="38">
        <v>1287</v>
      </c>
      <c r="B7605" s="46" t="s">
        <v>53</v>
      </c>
      <c r="C7605" s="46" t="s">
        <v>45</v>
      </c>
      <c r="D7605" s="46" t="s">
        <v>7858</v>
      </c>
      <c r="E7605" s="46" t="s">
        <v>7859</v>
      </c>
      <c r="F7605" t="s">
        <v>48</v>
      </c>
      <c r="G7605" s="46" t="s">
        <v>49</v>
      </c>
      <c r="H7605">
        <v>6.165950018615</v>
      </c>
      <c r="I7605" t="s">
        <v>37</v>
      </c>
      <c r="L7605" t="s">
        <v>50</v>
      </c>
      <c r="M7605" t="s">
        <v>39</v>
      </c>
      <c r="N7605" s="40"/>
      <c r="O7605" s="40"/>
      <c r="P7605" s="40"/>
      <c r="Q7605" s="40"/>
      <c r="R7605" s="39"/>
      <c r="S7605" s="39"/>
      <c r="T7605" s="39"/>
      <c r="U7605" s="40"/>
      <c r="V7605" s="39"/>
      <c r="W7605" s="69"/>
      <c r="Y7605" t="s">
        <v>294</v>
      </c>
      <c r="AA7605">
        <v>80863</v>
      </c>
      <c r="AB7605" s="46" t="b">
        <v>0</v>
      </c>
      <c r="AD7605" s="8"/>
    </row>
    <row r="7606" ht="14.25" customHeight="1">
      <c r="A7606" s="38">
        <v>100</v>
      </c>
      <c r="B7606" s="44" t="s">
        <v>1686</v>
      </c>
      <c r="C7606" s="46" t="s">
        <v>7860</v>
      </c>
      <c r="D7606" s="46" t="s">
        <v>7861</v>
      </c>
      <c r="E7606" s="46" t="s">
        <v>7862</v>
      </c>
      <c r="F7606" s="41" t="s">
        <v>689</v>
      </c>
      <c r="G7606" s="41" t="s">
        <v>762</v>
      </c>
      <c r="H7606" s="65">
        <v>0</v>
      </c>
      <c r="I7606" t="s">
        <v>431</v>
      </c>
      <c r="K7606" s="46"/>
      <c r="L7606" s="46" t="s">
        <v>7863</v>
      </c>
      <c r="M7606" t="s">
        <v>583</v>
      </c>
      <c r="N7606" s="40"/>
      <c r="O7606" s="40"/>
      <c r="P7606" s="40"/>
      <c r="Q7606" s="40"/>
      <c r="R7606" s="39"/>
      <c r="S7606" s="39"/>
      <c r="T7606" s="39"/>
      <c r="U7606" s="40"/>
      <c r="V7606" s="39"/>
      <c r="W7606" s="69"/>
      <c r="Y7606" t="s">
        <v>40</v>
      </c>
      <c r="AA7606">
        <v>913</v>
      </c>
      <c r="AB7606" t="b">
        <f>if((W7606=""),false,true)</f>
        <v>0</v>
      </c>
      <c r="AD7606" s="8"/>
    </row>
    <row r="7607" ht="14.25" customHeight="1">
      <c r="A7607" s="38">
        <v>100</v>
      </c>
      <c r="B7607" s="44" t="s">
        <v>1690</v>
      </c>
      <c r="C7607" s="46" t="s">
        <v>7860</v>
      </c>
      <c r="D7607" s="46" t="s">
        <v>7861</v>
      </c>
      <c r="E7607" s="46" t="s">
        <v>7862</v>
      </c>
      <c r="F7607" s="41" t="s">
        <v>689</v>
      </c>
      <c r="G7607" s="41" t="s">
        <v>762</v>
      </c>
      <c r="H7607" s="65">
        <v>0</v>
      </c>
      <c r="I7607" t="s">
        <v>431</v>
      </c>
      <c r="K7607" s="46"/>
      <c r="L7607" s="46" t="s">
        <v>7864</v>
      </c>
      <c r="M7607" t="s">
        <v>583</v>
      </c>
      <c r="N7607" s="40"/>
      <c r="O7607" s="40"/>
      <c r="P7607" s="40"/>
      <c r="Q7607" s="40"/>
      <c r="R7607" s="39"/>
      <c r="S7607" s="39"/>
      <c r="T7607" s="39"/>
      <c r="U7607" s="40"/>
      <c r="V7607" s="39"/>
      <c r="W7607" s="69"/>
      <c r="Y7607" t="s">
        <v>40</v>
      </c>
      <c r="AA7607">
        <v>913</v>
      </c>
      <c r="AB7607" t="b">
        <f>if((W7607=""),false,true)</f>
        <v>0</v>
      </c>
      <c r="AD7607" s="8"/>
    </row>
    <row r="7608" ht="14.25" customHeight="1">
      <c r="A7608" s="38">
        <v>100</v>
      </c>
      <c r="B7608" s="44" t="s">
        <v>1692</v>
      </c>
      <c r="C7608" s="46" t="s">
        <v>7860</v>
      </c>
      <c r="D7608" s="46" t="s">
        <v>7861</v>
      </c>
      <c r="E7608" s="46" t="s">
        <v>7862</v>
      </c>
      <c r="F7608" s="41" t="s">
        <v>689</v>
      </c>
      <c r="G7608" s="41" t="s">
        <v>762</v>
      </c>
      <c r="H7608" s="65">
        <v>0</v>
      </c>
      <c r="I7608" t="s">
        <v>431</v>
      </c>
      <c r="K7608" s="46"/>
      <c r="L7608" s="46" t="s">
        <v>7865</v>
      </c>
      <c r="M7608" t="s">
        <v>583</v>
      </c>
      <c r="N7608" s="40"/>
      <c r="O7608" s="40"/>
      <c r="P7608" s="40"/>
      <c r="Q7608" s="40"/>
      <c r="R7608" s="39"/>
      <c r="S7608" s="39"/>
      <c r="T7608" s="39"/>
      <c r="U7608" s="40"/>
      <c r="V7608" s="39"/>
      <c r="W7608" s="69"/>
      <c r="Y7608" t="s">
        <v>40</v>
      </c>
      <c r="AA7608">
        <v>913</v>
      </c>
      <c r="AB7608" t="b">
        <f>if((W7608=""),false,true)</f>
        <v>0</v>
      </c>
      <c r="AD7608" s="8"/>
    </row>
    <row r="7609" ht="14.25" customHeight="1">
      <c r="A7609" s="38">
        <v>100</v>
      </c>
      <c r="B7609" s="44" t="s">
        <v>1694</v>
      </c>
      <c r="C7609" s="46" t="s">
        <v>7860</v>
      </c>
      <c r="D7609" s="46" t="s">
        <v>7861</v>
      </c>
      <c r="E7609" s="46" t="s">
        <v>7862</v>
      </c>
      <c r="F7609" s="41" t="s">
        <v>1281</v>
      </c>
      <c r="G7609" s="41" t="s">
        <v>1282</v>
      </c>
      <c r="H7609" s="65">
        <v>0.58</v>
      </c>
      <c r="I7609" t="s">
        <v>431</v>
      </c>
      <c r="K7609" s="46"/>
      <c r="L7609" s="46" t="s">
        <v>7866</v>
      </c>
      <c r="M7609" t="s">
        <v>583</v>
      </c>
      <c r="N7609" s="40"/>
      <c r="O7609" s="40"/>
      <c r="P7609" s="40"/>
      <c r="Q7609" s="40"/>
      <c r="R7609" s="39"/>
      <c r="S7609" s="39"/>
      <c r="T7609" s="39"/>
      <c r="U7609" s="40"/>
      <c r="V7609" s="39"/>
      <c r="W7609" s="69"/>
      <c r="Y7609" t="s">
        <v>40</v>
      </c>
      <c r="AA7609">
        <v>913</v>
      </c>
      <c r="AB7609" t="b">
        <f>if((W7609=""),false,true)</f>
        <v>0</v>
      </c>
      <c r="AD7609" s="8"/>
    </row>
    <row r="7610" ht="14.25" customHeight="1">
      <c r="A7610" s="38">
        <v>100</v>
      </c>
      <c r="B7610" s="44" t="s">
        <v>1696</v>
      </c>
      <c r="C7610" s="46" t="s">
        <v>7860</v>
      </c>
      <c r="D7610" s="46" t="s">
        <v>7861</v>
      </c>
      <c r="E7610" s="46" t="s">
        <v>7862</v>
      </c>
      <c r="F7610" s="41" t="s">
        <v>1281</v>
      </c>
      <c r="G7610" s="41" t="s">
        <v>1282</v>
      </c>
      <c r="H7610" s="65">
        <v>0.54</v>
      </c>
      <c r="I7610" t="s">
        <v>431</v>
      </c>
      <c r="K7610" s="46"/>
      <c r="L7610" s="46" t="s">
        <v>7867</v>
      </c>
      <c r="M7610" t="s">
        <v>583</v>
      </c>
      <c r="N7610" s="40"/>
      <c r="O7610" s="40"/>
      <c r="P7610" s="40"/>
      <c r="Q7610" s="40"/>
      <c r="R7610" s="39"/>
      <c r="S7610" s="39"/>
      <c r="T7610" s="39"/>
      <c r="U7610" s="40"/>
      <c r="V7610" s="39"/>
      <c r="W7610" s="69"/>
      <c r="Y7610" t="s">
        <v>40</v>
      </c>
      <c r="AA7610">
        <v>913</v>
      </c>
      <c r="AB7610" t="b">
        <f>if((W7610=""),false,true)</f>
        <v>0</v>
      </c>
      <c r="AD7610" s="8"/>
    </row>
    <row r="7611" ht="14.25" customHeight="1">
      <c r="A7611" s="38">
        <v>100</v>
      </c>
      <c r="B7611" s="44" t="s">
        <v>1698</v>
      </c>
      <c r="C7611" s="46" t="s">
        <v>7860</v>
      </c>
      <c r="D7611" s="46" t="s">
        <v>7861</v>
      </c>
      <c r="E7611" s="46" t="s">
        <v>7862</v>
      </c>
      <c r="F7611" s="41" t="s">
        <v>1281</v>
      </c>
      <c r="G7611" s="41" t="s">
        <v>1282</v>
      </c>
      <c r="H7611" s="65">
        <v>0.58</v>
      </c>
      <c r="I7611" t="s">
        <v>431</v>
      </c>
      <c r="K7611" s="46"/>
      <c r="L7611" s="46" t="s">
        <v>7868</v>
      </c>
      <c r="M7611" t="s">
        <v>583</v>
      </c>
      <c r="N7611" s="40"/>
      <c r="O7611" s="40"/>
      <c r="P7611" s="40"/>
      <c r="Q7611" s="40"/>
      <c r="R7611" s="39"/>
      <c r="S7611" s="39"/>
      <c r="T7611" s="39"/>
      <c r="U7611" s="40"/>
      <c r="V7611" s="39"/>
      <c r="W7611" s="69"/>
      <c r="Y7611" t="s">
        <v>40</v>
      </c>
      <c r="AA7611">
        <v>913</v>
      </c>
      <c r="AB7611" t="b">
        <f>if((W7611=""),false,true)</f>
        <v>0</v>
      </c>
      <c r="AD7611" s="8"/>
    </row>
    <row r="7612" ht="14.25" customHeight="1">
      <c r="A7612" s="38">
        <v>100</v>
      </c>
      <c r="B7612" s="44" t="s">
        <v>1873</v>
      </c>
      <c r="C7612" s="46" t="s">
        <v>7860</v>
      </c>
      <c r="D7612" s="46" t="s">
        <v>7861</v>
      </c>
      <c r="E7612" s="46" t="s">
        <v>7862</v>
      </c>
      <c r="F7612" s="41" t="s">
        <v>434</v>
      </c>
      <c r="G7612" s="41" t="s">
        <v>435</v>
      </c>
      <c r="H7612" s="65">
        <v>0.07</v>
      </c>
      <c r="I7612" t="s">
        <v>431</v>
      </c>
      <c r="K7612" s="46"/>
      <c r="L7612" s="46" t="s">
        <v>7869</v>
      </c>
      <c r="M7612" t="s">
        <v>583</v>
      </c>
      <c r="N7612" s="40"/>
      <c r="O7612" s="40"/>
      <c r="P7612" s="40"/>
      <c r="Q7612" s="40"/>
      <c r="R7612" s="39"/>
      <c r="S7612" s="39"/>
      <c r="T7612" s="39"/>
      <c r="U7612" s="40"/>
      <c r="V7612" s="39"/>
      <c r="W7612" s="69"/>
      <c r="Y7612" t="s">
        <v>40</v>
      </c>
      <c r="AA7612">
        <v>913</v>
      </c>
      <c r="AB7612" t="b">
        <f>if((W7612=""),false,true)</f>
        <v>0</v>
      </c>
      <c r="AD7612" s="8"/>
    </row>
    <row r="7613" ht="14.25" customHeight="1">
      <c r="A7613" s="38">
        <v>100</v>
      </c>
      <c r="B7613" s="44" t="s">
        <v>1875</v>
      </c>
      <c r="C7613" s="46" t="s">
        <v>7860</v>
      </c>
      <c r="D7613" s="46" t="s">
        <v>7861</v>
      </c>
      <c r="E7613" s="46" t="s">
        <v>7862</v>
      </c>
      <c r="F7613" s="41" t="s">
        <v>434</v>
      </c>
      <c r="G7613" s="41" t="s">
        <v>435</v>
      </c>
      <c r="H7613" s="65">
        <v>0.06</v>
      </c>
      <c r="I7613" t="s">
        <v>431</v>
      </c>
      <c r="K7613" s="46"/>
      <c r="L7613" s="46" t="s">
        <v>7870</v>
      </c>
      <c r="M7613" t="s">
        <v>583</v>
      </c>
      <c r="N7613" s="40"/>
      <c r="O7613" s="40"/>
      <c r="P7613" s="40"/>
      <c r="Q7613" s="40"/>
      <c r="R7613" s="39"/>
      <c r="S7613" s="39"/>
      <c r="T7613" s="39"/>
      <c r="U7613" s="40"/>
      <c r="V7613" s="39"/>
      <c r="W7613" s="69"/>
      <c r="Y7613" t="s">
        <v>40</v>
      </c>
      <c r="AA7613">
        <v>913</v>
      </c>
      <c r="AB7613" t="b">
        <f>if((W7613=""),false,true)</f>
        <v>0</v>
      </c>
      <c r="AD7613" s="8"/>
    </row>
    <row r="7614" ht="14.25" customHeight="1">
      <c r="A7614" s="38">
        <v>100</v>
      </c>
      <c r="B7614" s="44" t="s">
        <v>1704</v>
      </c>
      <c r="C7614" s="46" t="s">
        <v>7860</v>
      </c>
      <c r="D7614" s="46" t="s">
        <v>7861</v>
      </c>
      <c r="E7614" s="46" t="s">
        <v>7862</v>
      </c>
      <c r="F7614" s="41" t="s">
        <v>434</v>
      </c>
      <c r="G7614" s="41" t="s">
        <v>435</v>
      </c>
      <c r="H7614" s="65">
        <v>0.06</v>
      </c>
      <c r="I7614" t="s">
        <v>431</v>
      </c>
      <c r="K7614" s="46"/>
      <c r="L7614" s="46" t="s">
        <v>7871</v>
      </c>
      <c r="M7614" t="s">
        <v>583</v>
      </c>
      <c r="N7614" s="40"/>
      <c r="O7614" s="40"/>
      <c r="P7614" s="40"/>
      <c r="Q7614" s="40"/>
      <c r="R7614" s="39"/>
      <c r="S7614" s="39"/>
      <c r="T7614" s="39"/>
      <c r="U7614" s="40"/>
      <c r="V7614" s="39"/>
      <c r="W7614" s="69"/>
      <c r="Y7614" t="s">
        <v>40</v>
      </c>
      <c r="AA7614">
        <v>913</v>
      </c>
      <c r="AB7614" t="b">
        <f>if((W7614=""),false,true)</f>
        <v>0</v>
      </c>
      <c r="AD7614" s="8"/>
    </row>
    <row r="7615" ht="14.25" customHeight="1">
      <c r="A7615" s="38">
        <v>100</v>
      </c>
      <c r="B7615" s="44" t="s">
        <v>1707</v>
      </c>
      <c r="C7615" s="46" t="s">
        <v>7860</v>
      </c>
      <c r="D7615" s="46" t="s">
        <v>7861</v>
      </c>
      <c r="E7615" s="46" t="s">
        <v>7862</v>
      </c>
      <c r="F7615" s="41" t="s">
        <v>238</v>
      </c>
      <c r="G7615" s="41" t="s">
        <v>239</v>
      </c>
      <c r="H7615" s="65">
        <v>0.03</v>
      </c>
      <c r="I7615" t="s">
        <v>431</v>
      </c>
      <c r="K7615" s="46"/>
      <c r="L7615" s="46" t="s">
        <v>7872</v>
      </c>
      <c r="M7615" t="s">
        <v>583</v>
      </c>
      <c r="N7615" s="40"/>
      <c r="O7615" s="40"/>
      <c r="P7615" s="40"/>
      <c r="Q7615" s="40"/>
      <c r="R7615" s="39"/>
      <c r="S7615" s="39"/>
      <c r="T7615" s="39"/>
      <c r="U7615" s="40"/>
      <c r="V7615" s="39"/>
      <c r="W7615" s="69"/>
      <c r="Y7615" t="s">
        <v>40</v>
      </c>
      <c r="AA7615">
        <v>913</v>
      </c>
      <c r="AB7615" t="b">
        <f>if((W7615=""),false,true)</f>
        <v>0</v>
      </c>
      <c r="AD7615" s="8"/>
    </row>
    <row r="7616" ht="14.25" customHeight="1">
      <c r="A7616" s="38">
        <v>100</v>
      </c>
      <c r="B7616" s="44" t="s">
        <v>1709</v>
      </c>
      <c r="C7616" s="46" t="s">
        <v>7860</v>
      </c>
      <c r="D7616" s="46" t="s">
        <v>7861</v>
      </c>
      <c r="E7616" s="46" t="s">
        <v>7862</v>
      </c>
      <c r="F7616" s="41" t="s">
        <v>238</v>
      </c>
      <c r="G7616" s="41" t="s">
        <v>239</v>
      </c>
      <c r="H7616" s="65">
        <v>0.05</v>
      </c>
      <c r="I7616" t="s">
        <v>431</v>
      </c>
      <c r="K7616" s="46"/>
      <c r="L7616" s="46" t="s">
        <v>7873</v>
      </c>
      <c r="M7616" t="s">
        <v>583</v>
      </c>
      <c r="N7616" s="40"/>
      <c r="O7616" s="40"/>
      <c r="P7616" s="40"/>
      <c r="Q7616" s="40"/>
      <c r="R7616" s="39"/>
      <c r="S7616" s="39"/>
      <c r="T7616" s="39"/>
      <c r="U7616" s="40"/>
      <c r="V7616" s="39"/>
      <c r="W7616" s="69"/>
      <c r="Y7616" t="s">
        <v>40</v>
      </c>
      <c r="AA7616">
        <v>913</v>
      </c>
      <c r="AB7616" t="b">
        <f>if((W7616=""),false,true)</f>
        <v>0</v>
      </c>
      <c r="AD7616" s="8"/>
    </row>
    <row r="7617" ht="14.25" customHeight="1">
      <c r="A7617" s="38">
        <v>100</v>
      </c>
      <c r="B7617" s="44" t="s">
        <v>1711</v>
      </c>
      <c r="C7617" s="46" t="s">
        <v>7860</v>
      </c>
      <c r="D7617" s="46" t="s">
        <v>7861</v>
      </c>
      <c r="E7617" s="46" t="s">
        <v>7862</v>
      </c>
      <c r="F7617" s="41" t="s">
        <v>238</v>
      </c>
      <c r="G7617" s="41" t="s">
        <v>239</v>
      </c>
      <c r="H7617" s="65">
        <v>0.05</v>
      </c>
      <c r="I7617" t="s">
        <v>431</v>
      </c>
      <c r="K7617" s="46"/>
      <c r="L7617" s="46" t="s">
        <v>7874</v>
      </c>
      <c r="M7617" t="s">
        <v>583</v>
      </c>
      <c r="N7617" s="40"/>
      <c r="O7617" s="40"/>
      <c r="P7617" s="40"/>
      <c r="Q7617" s="40"/>
      <c r="R7617" s="39"/>
      <c r="S7617" s="39"/>
      <c r="T7617" s="39"/>
      <c r="U7617" s="40"/>
      <c r="V7617" s="39"/>
      <c r="W7617" s="69"/>
      <c r="Y7617" t="s">
        <v>40</v>
      </c>
      <c r="AA7617">
        <v>913</v>
      </c>
      <c r="AB7617" t="b">
        <f>if((W7617=""),false,true)</f>
        <v>0</v>
      </c>
      <c r="AD7617" s="8"/>
    </row>
    <row r="7618" ht="14.25" customHeight="1">
      <c r="A7618" s="38">
        <v>100</v>
      </c>
      <c r="B7618" s="44" t="s">
        <v>1715</v>
      </c>
      <c r="C7618" s="46" t="s">
        <v>7860</v>
      </c>
      <c r="D7618" s="46" t="s">
        <v>7861</v>
      </c>
      <c r="E7618" s="46" t="s">
        <v>7862</v>
      </c>
      <c r="F7618" s="41" t="s">
        <v>731</v>
      </c>
      <c r="G7618" s="41" t="s">
        <v>767</v>
      </c>
      <c r="H7618" s="65">
        <v>0</v>
      </c>
      <c r="I7618" t="s">
        <v>431</v>
      </c>
      <c r="K7618" s="46"/>
      <c r="L7618" s="46" t="s">
        <v>7875</v>
      </c>
      <c r="M7618" t="s">
        <v>583</v>
      </c>
      <c r="N7618" s="40"/>
      <c r="O7618" s="40"/>
      <c r="P7618" s="40"/>
      <c r="Q7618" s="40"/>
      <c r="R7618" s="39"/>
      <c r="S7618" s="39"/>
      <c r="T7618" s="39"/>
      <c r="U7618" s="40"/>
      <c r="V7618" s="39"/>
      <c r="W7618" s="69"/>
      <c r="Y7618" t="s">
        <v>40</v>
      </c>
      <c r="AA7618">
        <v>913</v>
      </c>
      <c r="AB7618" t="b">
        <f>if((W7618=""),false,true)</f>
        <v>0</v>
      </c>
      <c r="AD7618" s="8"/>
    </row>
    <row r="7619" ht="14.25" customHeight="1">
      <c r="A7619" s="38">
        <v>100</v>
      </c>
      <c r="B7619" s="44" t="s">
        <v>1717</v>
      </c>
      <c r="C7619" s="46" t="s">
        <v>7860</v>
      </c>
      <c r="D7619" s="46" t="s">
        <v>7861</v>
      </c>
      <c r="E7619" s="46" t="s">
        <v>7862</v>
      </c>
      <c r="F7619" s="41" t="s">
        <v>731</v>
      </c>
      <c r="G7619" s="41" t="s">
        <v>767</v>
      </c>
      <c r="H7619" s="65">
        <v>0</v>
      </c>
      <c r="I7619" t="s">
        <v>431</v>
      </c>
      <c r="K7619" s="46"/>
      <c r="L7619" s="46" t="s">
        <v>7876</v>
      </c>
      <c r="M7619" t="s">
        <v>583</v>
      </c>
      <c r="N7619" s="40"/>
      <c r="O7619" s="40"/>
      <c r="P7619" s="40"/>
      <c r="Q7619" s="40"/>
      <c r="R7619" s="39"/>
      <c r="S7619" s="39"/>
      <c r="T7619" s="39"/>
      <c r="U7619" s="40"/>
      <c r="V7619" s="39"/>
      <c r="W7619" s="69"/>
      <c r="Y7619" t="s">
        <v>40</v>
      </c>
      <c r="AA7619">
        <v>913</v>
      </c>
      <c r="AB7619" t="b">
        <f>if((W7619=""),false,true)</f>
        <v>0</v>
      </c>
      <c r="AD7619" s="8"/>
    </row>
    <row r="7620" ht="14.25" customHeight="1">
      <c r="A7620" s="38">
        <v>137</v>
      </c>
      <c r="B7620" s="46" t="s">
        <v>7877</v>
      </c>
      <c r="C7620" s="46" t="s">
        <v>3302</v>
      </c>
      <c r="D7620" s="46" t="s">
        <v>7861</v>
      </c>
      <c r="E7620" s="46" t="s">
        <v>7862</v>
      </c>
      <c r="F7620" s="41" t="s">
        <v>689</v>
      </c>
      <c r="G7620" s="41" t="s">
        <v>3060</v>
      </c>
      <c r="H7620" s="65">
        <v>0</v>
      </c>
      <c r="I7620" t="s">
        <v>431</v>
      </c>
      <c r="K7620" s="46"/>
      <c r="L7620" s="46" t="s">
        <v>3305</v>
      </c>
      <c r="M7620" t="s">
        <v>583</v>
      </c>
      <c r="N7620" s="40"/>
      <c r="O7620" s="40"/>
      <c r="P7620" s="40"/>
      <c r="Q7620" s="40"/>
      <c r="R7620" s="39"/>
      <c r="S7620" s="39"/>
      <c r="T7620" s="39"/>
      <c r="U7620" s="40"/>
      <c r="V7620" s="39"/>
      <c r="W7620" s="69"/>
      <c r="Y7620" t="s">
        <v>40</v>
      </c>
      <c r="Z7620" t="s">
        <v>40</v>
      </c>
      <c r="AA7620">
        <v>913</v>
      </c>
      <c r="AB7620" t="b">
        <f>if((W7620=""),false,true)</f>
        <v>0</v>
      </c>
      <c r="AD7620" s="8"/>
    </row>
    <row r="7621" ht="14.25" customHeight="1">
      <c r="A7621" s="38">
        <v>137</v>
      </c>
      <c r="B7621" s="46" t="s">
        <v>7878</v>
      </c>
      <c r="C7621" s="46" t="s">
        <v>3302</v>
      </c>
      <c r="D7621" s="46" t="s">
        <v>7861</v>
      </c>
      <c r="E7621" s="46" t="s">
        <v>7862</v>
      </c>
      <c r="F7621" s="41" t="s">
        <v>691</v>
      </c>
      <c r="G7621" s="41" t="s">
        <v>692</v>
      </c>
      <c r="H7621" s="65">
        <v>0</v>
      </c>
      <c r="I7621" t="s">
        <v>431</v>
      </c>
      <c r="K7621" s="46"/>
      <c r="L7621" s="46" t="s">
        <v>3305</v>
      </c>
      <c r="M7621" t="s">
        <v>583</v>
      </c>
      <c r="N7621" s="40"/>
      <c r="O7621" s="40"/>
      <c r="P7621" s="40"/>
      <c r="Q7621" s="40"/>
      <c r="R7621" s="39"/>
      <c r="S7621" s="39"/>
      <c r="T7621" s="39"/>
      <c r="U7621" s="40"/>
      <c r="V7621" s="39"/>
      <c r="W7621" s="69"/>
      <c r="Y7621" t="s">
        <v>40</v>
      </c>
      <c r="Z7621" t="s">
        <v>40</v>
      </c>
      <c r="AA7621">
        <v>913</v>
      </c>
      <c r="AB7621" t="b">
        <f>if((W7621=""),false,true)</f>
        <v>0</v>
      </c>
      <c r="AD7621" s="8"/>
    </row>
    <row r="7622" ht="14.25" customHeight="1">
      <c r="A7622" s="38">
        <v>137</v>
      </c>
      <c r="B7622" s="46" t="s">
        <v>7879</v>
      </c>
      <c r="C7622" s="46" t="s">
        <v>3302</v>
      </c>
      <c r="D7622" s="46" t="s">
        <v>7861</v>
      </c>
      <c r="E7622" s="46" t="s">
        <v>7862</v>
      </c>
      <c r="F7622" s="41" t="s">
        <v>429</v>
      </c>
      <c r="G7622" s="41" t="s">
        <v>3308</v>
      </c>
      <c r="H7622" s="65">
        <v>0.09</v>
      </c>
      <c r="I7622" t="s">
        <v>431</v>
      </c>
      <c r="K7622" s="46"/>
      <c r="L7622" s="46" t="s">
        <v>3305</v>
      </c>
      <c r="M7622" t="s">
        <v>583</v>
      </c>
      <c r="N7622" s="40"/>
      <c r="O7622" s="40"/>
      <c r="P7622" s="40"/>
      <c r="Q7622" s="40"/>
      <c r="R7622" s="39"/>
      <c r="S7622" s="39"/>
      <c r="T7622" s="39"/>
      <c r="U7622" s="40"/>
      <c r="V7622" s="39"/>
      <c r="W7622" s="69"/>
      <c r="Y7622" t="s">
        <v>40</v>
      </c>
      <c r="Z7622" t="s">
        <v>40</v>
      </c>
      <c r="AA7622">
        <v>913</v>
      </c>
      <c r="AB7622" t="b">
        <f>if((W7622=""),false,true)</f>
        <v>0</v>
      </c>
      <c r="AD7622" s="8"/>
    </row>
    <row r="7623" ht="14.25" customHeight="1">
      <c r="A7623" s="38">
        <v>137</v>
      </c>
      <c r="B7623" s="46" t="s">
        <v>7880</v>
      </c>
      <c r="C7623" s="46" t="s">
        <v>3302</v>
      </c>
      <c r="D7623" s="46" t="s">
        <v>7861</v>
      </c>
      <c r="E7623" s="46" t="s">
        <v>7862</v>
      </c>
      <c r="F7623" s="41" t="s">
        <v>434</v>
      </c>
      <c r="G7623" s="41" t="s">
        <v>3310</v>
      </c>
      <c r="H7623" s="65">
        <v>0.06</v>
      </c>
      <c r="I7623" t="s">
        <v>431</v>
      </c>
      <c r="K7623" s="46"/>
      <c r="L7623" s="46" t="s">
        <v>3305</v>
      </c>
      <c r="M7623" t="s">
        <v>583</v>
      </c>
      <c r="N7623" s="40"/>
      <c r="O7623" s="40"/>
      <c r="P7623" s="40"/>
      <c r="Q7623" s="40"/>
      <c r="R7623" s="39"/>
      <c r="S7623" s="39"/>
      <c r="T7623" s="39"/>
      <c r="U7623" s="40"/>
      <c r="V7623" s="39"/>
      <c r="W7623" s="69"/>
      <c r="Y7623" t="s">
        <v>40</v>
      </c>
      <c r="Z7623" t="s">
        <v>40</v>
      </c>
      <c r="AA7623">
        <v>913</v>
      </c>
      <c r="AB7623" t="b">
        <f>if((W7623=""),false,true)</f>
        <v>0</v>
      </c>
      <c r="AD7623" s="8"/>
    </row>
    <row r="7624" ht="14.25" customHeight="1">
      <c r="A7624" s="38">
        <v>137</v>
      </c>
      <c r="B7624" s="46" t="s">
        <v>7881</v>
      </c>
      <c r="C7624" s="46" t="s">
        <v>3302</v>
      </c>
      <c r="D7624" s="46" t="s">
        <v>7861</v>
      </c>
      <c r="E7624" s="46" t="s">
        <v>7862</v>
      </c>
      <c r="F7624" s="41" t="s">
        <v>238</v>
      </c>
      <c r="G7624" s="41" t="s">
        <v>239</v>
      </c>
      <c r="H7624" s="65">
        <v>0.09</v>
      </c>
      <c r="I7624" t="s">
        <v>431</v>
      </c>
      <c r="K7624" s="46"/>
      <c r="L7624" s="46" t="s">
        <v>3305</v>
      </c>
      <c r="M7624" t="s">
        <v>583</v>
      </c>
      <c r="N7624" s="40"/>
      <c r="O7624" s="40"/>
      <c r="P7624" s="40"/>
      <c r="Q7624" s="40"/>
      <c r="R7624" s="39"/>
      <c r="S7624" s="39"/>
      <c r="T7624" s="39"/>
      <c r="U7624" s="40"/>
      <c r="V7624" s="39"/>
      <c r="W7624" s="69"/>
      <c r="Y7624" t="s">
        <v>40</v>
      </c>
      <c r="Z7624" t="s">
        <v>40</v>
      </c>
      <c r="AA7624">
        <v>913</v>
      </c>
      <c r="AB7624" t="b">
        <f>if((W7624=""),false,true)</f>
        <v>0</v>
      </c>
      <c r="AD7624" s="8"/>
    </row>
    <row r="7625" ht="14.25" customHeight="1">
      <c r="A7625" s="38">
        <v>907</v>
      </c>
      <c r="B7625" s="44" t="s">
        <v>1953</v>
      </c>
      <c r="C7625" s="46" t="s">
        <v>1954</v>
      </c>
      <c r="D7625" s="46" t="s">
        <v>7861</v>
      </c>
      <c r="E7625" s="46" t="s">
        <v>7862</v>
      </c>
      <c r="F7625" s="41" t="s">
        <v>48</v>
      </c>
      <c r="G7625" s="41" t="s">
        <v>49</v>
      </c>
      <c r="H7625" s="65">
        <v>0.3652</v>
      </c>
      <c r="I7625" t="s">
        <v>37</v>
      </c>
      <c r="K7625" s="46" t="s">
        <v>2035</v>
      </c>
      <c r="L7625" s="46" t="s">
        <v>1955</v>
      </c>
      <c r="M7625" t="s">
        <v>583</v>
      </c>
      <c r="N7625" s="40"/>
      <c r="O7625" s="40"/>
      <c r="P7625" s="40"/>
      <c r="Q7625" s="40"/>
      <c r="R7625" s="39"/>
      <c r="S7625" s="39"/>
      <c r="T7625" s="39"/>
      <c r="U7625" s="40"/>
      <c r="V7625" s="39"/>
      <c r="W7625" s="69"/>
      <c r="Y7625" t="s">
        <v>40</v>
      </c>
      <c r="AA7625">
        <v>913</v>
      </c>
      <c r="AB7625" t="b">
        <f>if((W7625=""),false,true)</f>
        <v>0</v>
      </c>
      <c r="AD7625" s="8"/>
    </row>
    <row r="7626" ht="14.25" customHeight="1">
      <c r="A7626" s="38">
        <v>1030</v>
      </c>
      <c r="B7626" s="46" t="s">
        <v>7882</v>
      </c>
      <c r="C7626" s="46" t="s">
        <v>7883</v>
      </c>
      <c r="D7626" s="46" t="s">
        <v>7861</v>
      </c>
      <c r="E7626" s="46" t="s">
        <v>7884</v>
      </c>
      <c r="F7626" s="62" t="s">
        <v>586</v>
      </c>
      <c r="G7626" s="7" t="s">
        <v>587</v>
      </c>
      <c r="H7626">
        <v>0.018278827896111</v>
      </c>
      <c r="I7626" t="s">
        <v>37</v>
      </c>
      <c r="K7626" t="s">
        <v>7885</v>
      </c>
      <c r="L7626" s="46" t="s">
        <v>7886</v>
      </c>
      <c r="M7626" t="s">
        <v>583</v>
      </c>
      <c r="N7626" s="40"/>
      <c r="O7626" s="40"/>
      <c r="P7626" s="40"/>
      <c r="Q7626" s="40"/>
      <c r="R7626" s="39"/>
      <c r="S7626" s="39"/>
      <c r="T7626" s="39"/>
      <c r="U7626" s="40"/>
      <c r="V7626" s="39"/>
      <c r="W7626" s="69"/>
      <c r="Y7626" t="s">
        <v>40</v>
      </c>
      <c r="AA7626" s="54">
        <v>913</v>
      </c>
      <c r="AB7626" t="b">
        <f>if((W7626=""),false,true)</f>
        <v>0</v>
      </c>
    </row>
    <row r="7627" ht="14.25" customHeight="1">
      <c r="A7627" s="38">
        <v>1030</v>
      </c>
      <c r="B7627" s="46" t="s">
        <v>7882</v>
      </c>
      <c r="C7627" s="46" t="s">
        <v>7883</v>
      </c>
      <c r="D7627" s="46" t="s">
        <v>7861</v>
      </c>
      <c r="E7627" s="46" t="s">
        <v>7884</v>
      </c>
      <c r="F7627" s="62" t="s">
        <v>689</v>
      </c>
      <c r="G7627" s="7" t="s">
        <v>2620</v>
      </c>
      <c r="H7627">
        <v>0.003367935156786</v>
      </c>
      <c r="I7627" t="s">
        <v>37</v>
      </c>
      <c r="K7627" t="s">
        <v>7887</v>
      </c>
      <c r="L7627" s="46" t="s">
        <v>7886</v>
      </c>
      <c r="M7627" t="s">
        <v>583</v>
      </c>
      <c r="N7627" s="40"/>
      <c r="O7627" s="40"/>
      <c r="P7627" s="40"/>
      <c r="Q7627" s="40"/>
      <c r="R7627" s="39"/>
      <c r="S7627" s="39"/>
      <c r="T7627" s="39"/>
      <c r="U7627" s="40"/>
      <c r="V7627" s="39"/>
      <c r="W7627" s="69"/>
      <c r="Y7627" t="s">
        <v>40</v>
      </c>
      <c r="AA7627" s="54">
        <v>913</v>
      </c>
      <c r="AB7627" t="b">
        <f>if((W7627=""),false,true)</f>
        <v>0</v>
      </c>
    </row>
    <row r="7628" ht="14.25" customHeight="1">
      <c r="A7628" s="38">
        <v>1030</v>
      </c>
      <c r="B7628" s="46" t="s">
        <v>7882</v>
      </c>
      <c r="C7628" s="46" t="s">
        <v>7883</v>
      </c>
      <c r="D7628" s="46" t="s">
        <v>7861</v>
      </c>
      <c r="E7628" s="46" t="s">
        <v>7884</v>
      </c>
      <c r="F7628" s="62" t="s">
        <v>705</v>
      </c>
      <c r="G7628" s="7" t="s">
        <v>706</v>
      </c>
      <c r="H7628">
        <v>0.008058489969921</v>
      </c>
      <c r="I7628" t="s">
        <v>37</v>
      </c>
      <c r="K7628" t="s">
        <v>7888</v>
      </c>
      <c r="L7628" s="46" t="s">
        <v>7886</v>
      </c>
      <c r="M7628" t="s">
        <v>583</v>
      </c>
      <c r="N7628" s="40"/>
      <c r="O7628" s="40"/>
      <c r="P7628" s="40"/>
      <c r="Q7628" s="40"/>
      <c r="R7628" s="39"/>
      <c r="S7628" s="39"/>
      <c r="T7628" s="39"/>
      <c r="U7628" s="40"/>
      <c r="V7628" s="39"/>
      <c r="W7628" s="69"/>
      <c r="Y7628" t="s">
        <v>40</v>
      </c>
      <c r="AA7628" s="54">
        <v>913</v>
      </c>
      <c r="AB7628" t="b">
        <f>if((W7628=""),false,true)</f>
        <v>0</v>
      </c>
    </row>
    <row r="7629" ht="14.25" customHeight="1">
      <c r="A7629" s="38">
        <v>1030</v>
      </c>
      <c r="B7629" s="46" t="s">
        <v>7882</v>
      </c>
      <c r="C7629" s="46" t="s">
        <v>7883</v>
      </c>
      <c r="D7629" s="46" t="s">
        <v>7861</v>
      </c>
      <c r="E7629" s="46" t="s">
        <v>7884</v>
      </c>
      <c r="F7629" s="62" t="s">
        <v>1281</v>
      </c>
      <c r="G7629" s="7" t="s">
        <v>2411</v>
      </c>
      <c r="H7629">
        <v>0.82440421944977</v>
      </c>
      <c r="I7629" t="s">
        <v>37</v>
      </c>
      <c r="K7629" t="s">
        <v>7889</v>
      </c>
      <c r="L7629" s="46" t="s">
        <v>7886</v>
      </c>
      <c r="M7629" t="s">
        <v>583</v>
      </c>
      <c r="N7629" s="40"/>
      <c r="O7629" s="40"/>
      <c r="P7629" s="40"/>
      <c r="Q7629" s="40"/>
      <c r="R7629" s="39"/>
      <c r="S7629" s="39"/>
      <c r="T7629" s="39"/>
      <c r="U7629" s="40"/>
      <c r="V7629" s="39"/>
      <c r="W7629" s="69"/>
      <c r="Y7629" t="s">
        <v>40</v>
      </c>
      <c r="AA7629" s="54">
        <v>913</v>
      </c>
      <c r="AB7629" t="b">
        <f>if((W7629=""),false,true)</f>
        <v>0</v>
      </c>
    </row>
    <row r="7630" ht="14.25" customHeight="1">
      <c r="A7630" s="38">
        <v>1030</v>
      </c>
      <c r="B7630" s="46" t="s">
        <v>7882</v>
      </c>
      <c r="C7630" s="46" t="s">
        <v>7883</v>
      </c>
      <c r="D7630" s="46" t="s">
        <v>7861</v>
      </c>
      <c r="E7630" s="46" t="s">
        <v>7884</v>
      </c>
      <c r="F7630" s="62" t="s">
        <v>429</v>
      </c>
      <c r="G7630" s="7" t="s">
        <v>590</v>
      </c>
      <c r="H7630">
        <v>0.052198420614824</v>
      </c>
      <c r="I7630" t="s">
        <v>37</v>
      </c>
      <c r="K7630" t="s">
        <v>7890</v>
      </c>
      <c r="L7630" s="46" t="s">
        <v>7886</v>
      </c>
      <c r="M7630" t="s">
        <v>583</v>
      </c>
      <c r="N7630" s="40"/>
      <c r="O7630" s="40"/>
      <c r="P7630" s="40"/>
      <c r="Q7630" s="40"/>
      <c r="R7630" s="39"/>
      <c r="S7630" s="39"/>
      <c r="T7630" s="39"/>
      <c r="U7630" s="40"/>
      <c r="V7630" s="39"/>
      <c r="W7630" s="69"/>
      <c r="Y7630" t="s">
        <v>40</v>
      </c>
      <c r="AA7630" s="54">
        <v>913</v>
      </c>
      <c r="AB7630" t="b">
        <f>if((W7630=""),false,true)</f>
        <v>0</v>
      </c>
    </row>
    <row r="7631" ht="14.25" customHeight="1">
      <c r="A7631" s="38">
        <v>1030</v>
      </c>
      <c r="B7631" s="46" t="s">
        <v>7882</v>
      </c>
      <c r="C7631" s="46" t="s">
        <v>7883</v>
      </c>
      <c r="D7631" s="46" t="s">
        <v>7861</v>
      </c>
      <c r="E7631" s="46" t="s">
        <v>7884</v>
      </c>
      <c r="F7631" s="62" t="s">
        <v>48</v>
      </c>
      <c r="G7631" s="7" t="s">
        <v>49</v>
      </c>
      <c r="H7631">
        <v>0.11996226321507</v>
      </c>
      <c r="I7631" t="s">
        <v>37</v>
      </c>
      <c r="K7631" t="s">
        <v>7891</v>
      </c>
      <c r="L7631" s="46" t="s">
        <v>7886</v>
      </c>
      <c r="M7631" t="s">
        <v>583</v>
      </c>
      <c r="N7631" s="40"/>
      <c r="O7631" s="40"/>
      <c r="P7631" s="40"/>
      <c r="Q7631" s="40"/>
      <c r="R7631" s="39"/>
      <c r="S7631" s="39"/>
      <c r="T7631" s="39"/>
      <c r="U7631" s="40"/>
      <c r="V7631" s="39"/>
      <c r="W7631" s="69"/>
      <c r="Y7631" t="s">
        <v>40</v>
      </c>
      <c r="AA7631" s="54">
        <v>913</v>
      </c>
      <c r="AB7631" t="b">
        <f>if((W7631=""),false,true)</f>
        <v>0</v>
      </c>
    </row>
    <row r="7632" ht="14.25" customHeight="1">
      <c r="A7632" s="38">
        <v>1283</v>
      </c>
      <c r="B7632" s="46" t="s">
        <v>31</v>
      </c>
      <c r="C7632" s="46" t="s">
        <v>32</v>
      </c>
      <c r="D7632" s="46" t="s">
        <v>7861</v>
      </c>
      <c r="E7632" s="46" t="s">
        <v>7884</v>
      </c>
      <c r="F7632" t="s">
        <v>35</v>
      </c>
      <c r="G7632" s="46" t="s">
        <v>36</v>
      </c>
      <c r="H7632">
        <v>0.027542287</v>
      </c>
      <c r="I7632" t="s">
        <v>37</v>
      </c>
      <c r="L7632" t="s">
        <v>38</v>
      </c>
      <c r="M7632" t="s">
        <v>39</v>
      </c>
      <c r="N7632" s="40"/>
      <c r="O7632" s="40"/>
      <c r="P7632" s="40"/>
      <c r="Q7632" s="40"/>
      <c r="R7632" s="39"/>
      <c r="S7632" s="39"/>
      <c r="T7632" s="39"/>
      <c r="U7632" s="40"/>
      <c r="V7632" s="39"/>
      <c r="W7632" s="69"/>
      <c r="Y7632" t="s">
        <v>40</v>
      </c>
      <c r="AA7632">
        <v>913</v>
      </c>
      <c r="AB7632" s="46" t="b">
        <f>if((W7632=""),false,true)</f>
        <v>0</v>
      </c>
      <c r="AD7632" s="8"/>
    </row>
    <row r="7633" ht="14.25" customHeight="1">
      <c r="A7633" s="38">
        <v>1287</v>
      </c>
      <c r="B7633" s="46" t="s">
        <v>53</v>
      </c>
      <c r="C7633" s="46" t="s">
        <v>45</v>
      </c>
      <c r="D7633" s="46" t="s">
        <v>7861</v>
      </c>
      <c r="E7633" s="46" t="s">
        <v>7892</v>
      </c>
      <c r="F7633" t="s">
        <v>48</v>
      </c>
      <c r="G7633" s="46" t="s">
        <v>49</v>
      </c>
      <c r="H7633">
        <v>0.144543977075</v>
      </c>
      <c r="I7633" t="s">
        <v>37</v>
      </c>
      <c r="L7633" t="s">
        <v>50</v>
      </c>
      <c r="M7633" t="s">
        <v>39</v>
      </c>
      <c r="N7633" s="40"/>
      <c r="O7633" s="40"/>
      <c r="P7633" s="40"/>
      <c r="Q7633" s="40"/>
      <c r="R7633" s="39"/>
      <c r="S7633" s="39"/>
      <c r="T7633" s="39"/>
      <c r="U7633" s="40"/>
      <c r="V7633" s="39"/>
      <c r="W7633" s="69"/>
      <c r="Y7633" t="s">
        <v>40</v>
      </c>
      <c r="AA7633">
        <v>913</v>
      </c>
      <c r="AB7633" s="46" t="b">
        <v>0</v>
      </c>
      <c r="AD7633" s="8"/>
    </row>
    <row r="7634" ht="14.25" customHeight="1">
      <c r="A7634" s="38">
        <v>1308</v>
      </c>
      <c r="B7634" s="46" t="s">
        <v>41</v>
      </c>
      <c r="C7634" s="46" t="s">
        <v>42</v>
      </c>
      <c r="D7634" s="46" t="s">
        <v>7861</v>
      </c>
      <c r="E7634" s="46" t="s">
        <v>7893</v>
      </c>
      <c r="F7634" t="s">
        <v>35</v>
      </c>
      <c r="G7634" s="12" t="s">
        <v>36</v>
      </c>
      <c r="H7634">
        <v>0.027542287033382</v>
      </c>
      <c r="I7634" t="s">
        <v>37</v>
      </c>
      <c r="K7634" s="47" t="s">
        <v>43</v>
      </c>
      <c r="L7634" s="47" t="str">
        <f>((I7634&amp;A7634)&amp;"-")&amp;B7634</f>
        <v>REF1308-Abraham M.H. and Acree Jr. W.E. The solubility of liquid and solid compounds in dry octan-1-ol. Chemosphere (2013)</v>
      </c>
      <c r="M7634" t="s">
        <v>39</v>
      </c>
      <c r="N7634" s="71"/>
      <c r="O7634" s="71"/>
      <c r="P7634" s="71"/>
      <c r="Q7634" s="71"/>
      <c r="R7634" s="29"/>
      <c r="S7634" s="29"/>
      <c r="T7634" s="29"/>
      <c r="U7634" s="71"/>
      <c r="V7634" s="29"/>
      <c r="W7634" s="60"/>
      <c r="Y7634" t="s">
        <v>40</v>
      </c>
      <c r="AA7634">
        <v>913</v>
      </c>
      <c r="AB7634" t="b">
        <f>if((W7634=""),false,true)</f>
        <v>0</v>
      </c>
      <c r="AD7634" s="37"/>
    </row>
    <row r="7635" ht="14.25" customHeight="1">
      <c r="A7635" s="38">
        <v>1268</v>
      </c>
      <c r="B7635" s="46" t="s">
        <v>3548</v>
      </c>
      <c r="C7635" s="46" t="s">
        <v>3549</v>
      </c>
      <c r="D7635" s="46" t="s">
        <v>7894</v>
      </c>
      <c r="E7635" s="46" t="s">
        <v>7895</v>
      </c>
      <c r="F7635" s="7" t="s">
        <v>1281</v>
      </c>
      <c r="G7635" s="7" t="s">
        <v>2411</v>
      </c>
      <c r="H7635">
        <v>0.878317017275914</v>
      </c>
      <c r="I7635" t="s">
        <v>37</v>
      </c>
      <c r="K7635" t="s">
        <v>43</v>
      </c>
      <c r="L7635" t="s">
        <v>3553</v>
      </c>
      <c r="M7635" t="s">
        <v>39</v>
      </c>
      <c r="N7635" s="40"/>
      <c r="O7635" s="40"/>
      <c r="P7635" s="40"/>
      <c r="Q7635" s="40"/>
      <c r="R7635" s="39"/>
      <c r="S7635" s="39"/>
      <c r="T7635" s="39"/>
      <c r="U7635" s="40"/>
      <c r="V7635" s="39"/>
      <c r="W7635" s="69"/>
      <c r="Y7635" t="s">
        <v>40</v>
      </c>
      <c r="AA7635">
        <v>4330</v>
      </c>
      <c r="AB7635" s="46" t="b">
        <f>if((W7635=""),false,true)</f>
        <v>0</v>
      </c>
      <c r="AD7635" s="8"/>
    </row>
    <row r="7636" ht="14.25" customHeight="1">
      <c r="A7636" s="38">
        <v>1283</v>
      </c>
      <c r="B7636" s="46" t="s">
        <v>31</v>
      </c>
      <c r="C7636" s="46" t="s">
        <v>32</v>
      </c>
      <c r="D7636" s="46" t="s">
        <v>7894</v>
      </c>
      <c r="E7636" s="46" t="s">
        <v>7895</v>
      </c>
      <c r="F7636" t="s">
        <v>35</v>
      </c>
      <c r="G7636" s="46" t="s">
        <v>36</v>
      </c>
      <c r="H7636">
        <v>0.027542287</v>
      </c>
      <c r="I7636" t="s">
        <v>37</v>
      </c>
      <c r="L7636" t="s">
        <v>38</v>
      </c>
      <c r="M7636" t="s">
        <v>39</v>
      </c>
      <c r="N7636" s="40"/>
      <c r="O7636" s="40"/>
      <c r="P7636" s="40"/>
      <c r="Q7636" s="40"/>
      <c r="R7636" s="39"/>
      <c r="S7636" s="39"/>
      <c r="T7636" s="39"/>
      <c r="U7636" s="40"/>
      <c r="V7636" s="39"/>
      <c r="W7636" s="69"/>
      <c r="Y7636" t="s">
        <v>40</v>
      </c>
      <c r="AA7636">
        <v>4330</v>
      </c>
      <c r="AB7636" s="46" t="b">
        <f>if((W7636=""),false,true)</f>
        <v>0</v>
      </c>
      <c r="AD7636" s="8"/>
    </row>
    <row r="7637" ht="14.25" customHeight="1">
      <c r="A7637" s="38">
        <v>1287</v>
      </c>
      <c r="B7637" s="46" t="s">
        <v>44</v>
      </c>
      <c r="C7637" s="46" t="s">
        <v>45</v>
      </c>
      <c r="D7637" s="46" t="s">
        <v>7894</v>
      </c>
      <c r="E7637" s="46" t="s">
        <v>7895</v>
      </c>
      <c r="F7637" t="s">
        <v>48</v>
      </c>
      <c r="G7637" s="46" t="s">
        <v>49</v>
      </c>
      <c r="H7637">
        <v>0.000028840315</v>
      </c>
      <c r="I7637" t="s">
        <v>37</v>
      </c>
      <c r="L7637" t="s">
        <v>50</v>
      </c>
      <c r="M7637" t="s">
        <v>39</v>
      </c>
      <c r="N7637" s="40"/>
      <c r="O7637" s="40"/>
      <c r="P7637" s="40"/>
      <c r="Q7637" s="40"/>
      <c r="R7637" s="39"/>
      <c r="S7637" s="39"/>
      <c r="T7637" s="39"/>
      <c r="U7637" s="40"/>
      <c r="V7637" s="39"/>
      <c r="W7637" s="69"/>
      <c r="Y7637" t="s">
        <v>40</v>
      </c>
      <c r="AA7637">
        <v>4330</v>
      </c>
      <c r="AB7637" s="46" t="b">
        <v>0</v>
      </c>
      <c r="AD7637" s="8"/>
    </row>
    <row r="7638" ht="14.25" customHeight="1">
      <c r="A7638" s="38">
        <v>1287</v>
      </c>
      <c r="B7638" s="46" t="s">
        <v>53</v>
      </c>
      <c r="C7638" s="46" t="s">
        <v>45</v>
      </c>
      <c r="D7638" s="46" t="s">
        <v>7894</v>
      </c>
      <c r="E7638" s="46" t="s">
        <v>7895</v>
      </c>
      <c r="F7638" t="s">
        <v>48</v>
      </c>
      <c r="G7638" s="46" t="s">
        <v>49</v>
      </c>
      <c r="H7638">
        <v>0.000017378008</v>
      </c>
      <c r="I7638" t="s">
        <v>37</v>
      </c>
      <c r="L7638" t="s">
        <v>50</v>
      </c>
      <c r="M7638" t="s">
        <v>39</v>
      </c>
      <c r="N7638" s="40"/>
      <c r="O7638" s="40"/>
      <c r="P7638" s="40"/>
      <c r="Q7638" s="40"/>
      <c r="R7638" s="39"/>
      <c r="S7638" s="39"/>
      <c r="T7638" s="39"/>
      <c r="U7638" s="40"/>
      <c r="V7638" s="39"/>
      <c r="W7638" s="69"/>
      <c r="Y7638" t="s">
        <v>40</v>
      </c>
      <c r="AA7638">
        <v>4330</v>
      </c>
      <c r="AB7638" s="46" t="b">
        <v>0</v>
      </c>
      <c r="AD7638" s="8"/>
    </row>
    <row r="7639" ht="14.25" customHeight="1">
      <c r="A7639" s="38">
        <v>1308</v>
      </c>
      <c r="B7639" s="46" t="s">
        <v>41</v>
      </c>
      <c r="C7639" s="46" t="s">
        <v>42</v>
      </c>
      <c r="D7639" s="46" t="s">
        <v>7894</v>
      </c>
      <c r="E7639" s="46" t="s">
        <v>7896</v>
      </c>
      <c r="F7639" t="s">
        <v>35</v>
      </c>
      <c r="G7639" s="12" t="s">
        <v>36</v>
      </c>
      <c r="H7639">
        <v>0.027542287033382</v>
      </c>
      <c r="I7639" t="s">
        <v>37</v>
      </c>
      <c r="K7639" s="47" t="s">
        <v>43</v>
      </c>
      <c r="L7639" s="47" t="str">
        <f>((I7639&amp;A7639)&amp;"-")&amp;B7639</f>
        <v>REF1308-Abraham M.H. and Acree Jr. W.E. The solubility of liquid and solid compounds in dry octan-1-ol. Chemosphere (2013)</v>
      </c>
      <c r="M7639" t="s">
        <v>39</v>
      </c>
      <c r="N7639" s="71"/>
      <c r="O7639" s="71"/>
      <c r="P7639" s="71"/>
      <c r="Q7639" s="71"/>
      <c r="R7639" s="29"/>
      <c r="S7639" s="29"/>
      <c r="T7639" s="29"/>
      <c r="U7639" s="71"/>
      <c r="V7639" s="29"/>
      <c r="W7639" s="60"/>
      <c r="Y7639" t="s">
        <v>40</v>
      </c>
      <c r="AA7639">
        <v>4330</v>
      </c>
      <c r="AB7639" t="b">
        <f>if((W7639=""),false,true)</f>
        <v>0</v>
      </c>
      <c r="AD7639" s="37"/>
    </row>
    <row r="7640" ht="14.25" customHeight="1">
      <c r="A7640" s="38">
        <v>958</v>
      </c>
      <c r="B7640" s="46" t="s">
        <v>7897</v>
      </c>
      <c r="C7640" s="46" t="s">
        <v>7898</v>
      </c>
      <c r="D7640" s="46" t="s">
        <v>7899</v>
      </c>
      <c r="E7640" s="46" t="s">
        <v>7900</v>
      </c>
      <c r="F7640" s="41" t="s">
        <v>35</v>
      </c>
      <c r="G7640" s="41" t="s">
        <v>36</v>
      </c>
      <c r="H7640" s="65">
        <v>0</v>
      </c>
      <c r="I7640" t="s">
        <v>7901</v>
      </c>
      <c r="K7640" s="46" t="s">
        <v>43</v>
      </c>
      <c r="L7640" s="46" t="s">
        <v>7902</v>
      </c>
      <c r="M7640" t="s">
        <v>583</v>
      </c>
      <c r="N7640" s="40">
        <f>U7640*V7640</f>
        <v>0.0141109</v>
      </c>
      <c r="O7640" s="56">
        <v>130.2279</v>
      </c>
      <c r="P7640" s="56">
        <v>0.823</v>
      </c>
      <c r="Q7640" s="56">
        <v>1.449</v>
      </c>
      <c r="R7640" s="39">
        <f>O7640/P7640</f>
        <v>158.23560145808</v>
      </c>
      <c r="S7640" s="39">
        <f>N7640/Q7640</f>
        <v>0.009738371290545</v>
      </c>
      <c r="T7640" s="39">
        <f>R7640+S7640</f>
        <v>158.245339829371</v>
      </c>
      <c r="U7640" s="40">
        <v>282.218</v>
      </c>
      <c r="V7640" s="39">
        <v>0.00005</v>
      </c>
      <c r="W7640" s="69">
        <f>round(((1000*V7640)/T7640),3)</f>
        <v>0</v>
      </c>
      <c r="Y7640" t="s">
        <v>40</v>
      </c>
      <c r="AA7640">
        <v>4333</v>
      </c>
      <c r="AB7640" t="b">
        <v>1</v>
      </c>
      <c r="AD7640" s="8"/>
    </row>
    <row r="7641" ht="14.25" customHeight="1">
      <c r="A7641" s="38">
        <v>958</v>
      </c>
      <c r="B7641" s="46" t="s">
        <v>7897</v>
      </c>
      <c r="C7641" s="46" t="s">
        <v>7898</v>
      </c>
      <c r="D7641" s="46" t="s">
        <v>7899</v>
      </c>
      <c r="E7641" s="46" t="s">
        <v>7900</v>
      </c>
      <c r="F7641" s="41" t="s">
        <v>669</v>
      </c>
      <c r="G7641" s="41" t="s">
        <v>670</v>
      </c>
      <c r="H7641" s="65">
        <v>0.167</v>
      </c>
      <c r="I7641" t="s">
        <v>7901</v>
      </c>
      <c r="K7641" s="46" t="s">
        <v>43</v>
      </c>
      <c r="L7641" s="46" t="s">
        <v>7902</v>
      </c>
      <c r="M7641" t="s">
        <v>583</v>
      </c>
      <c r="N7641" s="40">
        <f>U7641*V7641</f>
        <v>5.2901499661734</v>
      </c>
      <c r="O7641" s="56">
        <v>88.1482</v>
      </c>
      <c r="P7641" s="56">
        <v>0.811</v>
      </c>
      <c r="Q7641" s="56">
        <v>1.449</v>
      </c>
      <c r="R7641" s="39">
        <f>O7641/P7641</f>
        <v>108.69075215783</v>
      </c>
      <c r="S7641" s="39">
        <f>N7641/Q7641</f>
        <v>3.6508971471176</v>
      </c>
      <c r="T7641" s="39">
        <f>R7641+S7641</f>
        <v>112.341649304947</v>
      </c>
      <c r="U7641" s="40">
        <v>282.218</v>
      </c>
      <c r="V7641" s="39">
        <v>0.0187449063</v>
      </c>
      <c r="W7641" s="69">
        <f>round(((1000*V7641)/T7641),3)</f>
        <v>0.167</v>
      </c>
      <c r="Y7641" t="s">
        <v>40</v>
      </c>
      <c r="AA7641">
        <v>4333</v>
      </c>
      <c r="AB7641" t="b">
        <v>1</v>
      </c>
      <c r="AD7641" s="8"/>
    </row>
    <row r="7642" ht="14.25" customHeight="1">
      <c r="A7642" s="38">
        <v>958</v>
      </c>
      <c r="B7642" s="46" t="s">
        <v>7897</v>
      </c>
      <c r="C7642" s="46" t="s">
        <v>7898</v>
      </c>
      <c r="D7642" s="46" t="s">
        <v>7899</v>
      </c>
      <c r="E7642" s="46" t="s">
        <v>7900</v>
      </c>
      <c r="F7642" s="41" t="s">
        <v>1361</v>
      </c>
      <c r="G7642" s="41" t="s">
        <v>1362</v>
      </c>
      <c r="H7642" s="65">
        <v>0.516</v>
      </c>
      <c r="I7642" t="s">
        <v>7901</v>
      </c>
      <c r="K7642" s="46" t="s">
        <v>43</v>
      </c>
      <c r="L7642" s="46" t="s">
        <v>7902</v>
      </c>
      <c r="M7642" t="s">
        <v>583</v>
      </c>
      <c r="N7642" s="40">
        <f>U7642*V7642</f>
        <v>14.3229267710096</v>
      </c>
      <c r="O7642" s="56">
        <v>88.1051</v>
      </c>
      <c r="P7642" s="56">
        <v>0.995</v>
      </c>
      <c r="Q7642" s="56">
        <v>1.449</v>
      </c>
      <c r="R7642" s="39">
        <f>O7642/P7642</f>
        <v>88.5478391959799</v>
      </c>
      <c r="S7642" s="39">
        <f>N7642/Q7642</f>
        <v>9.88469756453388</v>
      </c>
      <c r="T7642" s="39">
        <f>R7642+S7642</f>
        <v>98.4325367605138</v>
      </c>
      <c r="U7642" s="40">
        <v>282.218</v>
      </c>
      <c r="V7642" s="39">
        <v>0.0507512872</v>
      </c>
      <c r="W7642" s="69">
        <f>round(((1000*V7642)/T7642),3)</f>
        <v>0.516</v>
      </c>
      <c r="Y7642" t="s">
        <v>40</v>
      </c>
      <c r="AA7642">
        <v>4333</v>
      </c>
      <c r="AB7642" t="b">
        <v>1</v>
      </c>
      <c r="AD7642" s="8"/>
    </row>
    <row r="7643" ht="14.25" customHeight="1">
      <c r="A7643" s="38">
        <v>958</v>
      </c>
      <c r="B7643" s="46" t="s">
        <v>7897</v>
      </c>
      <c r="C7643" s="46" t="s">
        <v>7898</v>
      </c>
      <c r="D7643" s="46" t="s">
        <v>7899</v>
      </c>
      <c r="E7643" s="46" t="s">
        <v>7900</v>
      </c>
      <c r="F7643" s="41" t="s">
        <v>1665</v>
      </c>
      <c r="G7643" s="41" t="s">
        <v>3370</v>
      </c>
      <c r="H7643" s="65">
        <v>0.138</v>
      </c>
      <c r="I7643" t="s">
        <v>7901</v>
      </c>
      <c r="K7643" s="46" t="s">
        <v>43</v>
      </c>
      <c r="L7643" s="46" t="s">
        <v>7902</v>
      </c>
      <c r="M7643" t="s">
        <v>583</v>
      </c>
      <c r="N7643" s="40">
        <f>U7643*V7643</f>
        <v>2.24727567925946</v>
      </c>
      <c r="O7643" s="56">
        <v>60.052</v>
      </c>
      <c r="P7643" s="56">
        <v>1.068</v>
      </c>
      <c r="Q7643" s="56">
        <v>1.449</v>
      </c>
      <c r="R7643" s="39">
        <f>O7643/P7643</f>
        <v>56.2284644194756</v>
      </c>
      <c r="S7643" s="39">
        <f>N7643/Q7643</f>
        <v>1.55091489251861</v>
      </c>
      <c r="T7643" s="39">
        <f>R7643+S7643</f>
        <v>57.7793793119942</v>
      </c>
      <c r="U7643" s="40">
        <v>282.218</v>
      </c>
      <c r="V7643" s="39">
        <v>0.00796290697</v>
      </c>
      <c r="W7643" s="69">
        <f>round(((1000*V7643)/T7643),3)</f>
        <v>0.138</v>
      </c>
      <c r="Y7643" t="s">
        <v>40</v>
      </c>
      <c r="AA7643">
        <v>4333</v>
      </c>
      <c r="AB7643" t="b">
        <v>1</v>
      </c>
      <c r="AD7643" s="8"/>
    </row>
    <row r="7644" ht="14.25" customHeight="1">
      <c r="A7644" s="38">
        <v>958</v>
      </c>
      <c r="B7644" s="46" t="s">
        <v>7897</v>
      </c>
      <c r="C7644" s="46" t="s">
        <v>7898</v>
      </c>
      <c r="D7644" s="46" t="s">
        <v>7899</v>
      </c>
      <c r="E7644" s="46" t="s">
        <v>7900</v>
      </c>
      <c r="F7644" s="41" t="s">
        <v>586</v>
      </c>
      <c r="G7644" s="41" t="s">
        <v>587</v>
      </c>
      <c r="H7644" s="65">
        <v>0.013</v>
      </c>
      <c r="I7644" t="s">
        <v>7901</v>
      </c>
      <c r="K7644" s="46" t="s">
        <v>43</v>
      </c>
      <c r="L7644" s="46" t="s">
        <v>7902</v>
      </c>
      <c r="M7644" t="s">
        <v>583</v>
      </c>
      <c r="N7644" s="40">
        <f>U7644*V7644</f>
        <v>0.282500218</v>
      </c>
      <c r="O7644" s="56">
        <v>58.0791</v>
      </c>
      <c r="P7644" s="56">
        <v>0.772</v>
      </c>
      <c r="Q7644" s="56">
        <v>1.449</v>
      </c>
      <c r="R7644" s="39">
        <f>O7644/P7644</f>
        <v>75.2319948186528</v>
      </c>
      <c r="S7644" s="39">
        <f>N7644/Q7644</f>
        <v>0.194962193236715</v>
      </c>
      <c r="T7644" s="39">
        <f>R7644+S7644</f>
        <v>75.4269570118896</v>
      </c>
      <c r="U7644" s="40">
        <v>282.218</v>
      </c>
      <c r="V7644" s="39">
        <v>0.001001</v>
      </c>
      <c r="W7644" s="69">
        <f>round(((1000*V7644)/T7644),3)</f>
        <v>0.013</v>
      </c>
      <c r="Y7644" t="s">
        <v>40</v>
      </c>
      <c r="AA7644">
        <v>4333</v>
      </c>
      <c r="AB7644" t="b">
        <v>1</v>
      </c>
      <c r="AD7644" s="8"/>
    </row>
    <row r="7645" ht="14.25" customHeight="1">
      <c r="A7645" s="38">
        <v>958</v>
      </c>
      <c r="B7645" s="46" t="s">
        <v>7897</v>
      </c>
      <c r="C7645" s="46" t="s">
        <v>7898</v>
      </c>
      <c r="D7645" s="46" t="s">
        <v>7899</v>
      </c>
      <c r="E7645" s="46" t="s">
        <v>7900</v>
      </c>
      <c r="F7645" s="41" t="s">
        <v>691</v>
      </c>
      <c r="G7645" s="41" t="s">
        <v>692</v>
      </c>
      <c r="H7645" s="65">
        <v>0.006</v>
      </c>
      <c r="I7645" t="s">
        <v>7901</v>
      </c>
      <c r="K7645" s="46" t="s">
        <v>43</v>
      </c>
      <c r="L7645" s="46" t="s">
        <v>7902</v>
      </c>
      <c r="M7645" t="s">
        <v>583</v>
      </c>
      <c r="N7645" s="40">
        <f>U7645*V7645</f>
        <v>0.14117958977725</v>
      </c>
      <c r="O7645" s="56">
        <v>78.1118</v>
      </c>
      <c r="P7645" s="56">
        <v>0.873</v>
      </c>
      <c r="Q7645" s="56">
        <v>1.449</v>
      </c>
      <c r="R7645" s="39">
        <f>O7645/P7645</f>
        <v>89.4751431844215</v>
      </c>
      <c r="S7645" s="39">
        <f>N7645/Q7645</f>
        <v>0.097432429107833</v>
      </c>
      <c r="T7645" s="39">
        <f>R7645+S7645</f>
        <v>89.5725756135294</v>
      </c>
      <c r="U7645" s="40">
        <v>282.218</v>
      </c>
      <c r="V7645" s="39">
        <v>0.000500250125</v>
      </c>
      <c r="W7645" s="69">
        <f>round(((1000*V7645)/T7645),3)</f>
        <v>0.006</v>
      </c>
      <c r="Y7645" t="s">
        <v>40</v>
      </c>
      <c r="AA7645">
        <v>4333</v>
      </c>
      <c r="AB7645" t="b">
        <v>1</v>
      </c>
      <c r="AD7645" s="8"/>
    </row>
    <row r="7646" ht="14.25" customHeight="1">
      <c r="A7646" s="38">
        <v>958</v>
      </c>
      <c r="B7646" s="46" t="s">
        <v>7897</v>
      </c>
      <c r="C7646" s="46" t="s">
        <v>7898</v>
      </c>
      <c r="D7646" s="46" t="s">
        <v>7899</v>
      </c>
      <c r="E7646" s="46" t="s">
        <v>7900</v>
      </c>
      <c r="F7646" s="41" t="s">
        <v>1601</v>
      </c>
      <c r="G7646" s="41" t="s">
        <v>3371</v>
      </c>
      <c r="H7646" s="65">
        <v>0.049</v>
      </c>
      <c r="I7646" t="s">
        <v>7901</v>
      </c>
      <c r="K7646" s="46" t="s">
        <v>43</v>
      </c>
      <c r="L7646" s="46" t="s">
        <v>7902</v>
      </c>
      <c r="M7646" t="s">
        <v>583</v>
      </c>
      <c r="N7646" s="40">
        <f>U7646*V7646</f>
        <v>1.41818090504734</v>
      </c>
      <c r="O7646" s="56">
        <v>112.5569</v>
      </c>
      <c r="P7646" s="56">
        <v>1.11</v>
      </c>
      <c r="Q7646" s="56">
        <v>1.449</v>
      </c>
      <c r="R7646" s="39">
        <f>O7646/P7646</f>
        <v>101.402612612613</v>
      </c>
      <c r="S7646" s="39">
        <f>N7646/Q7646</f>
        <v>0.978730783331498</v>
      </c>
      <c r="T7646" s="39">
        <f>R7646+S7646</f>
        <v>102.381343395944</v>
      </c>
      <c r="U7646" s="40">
        <v>282.218</v>
      </c>
      <c r="V7646" s="39">
        <v>0.00502512563</v>
      </c>
      <c r="W7646" s="69">
        <f>round(((1000*V7646)/T7646),3)</f>
        <v>0.049</v>
      </c>
      <c r="Y7646" t="s">
        <v>40</v>
      </c>
      <c r="AA7646">
        <v>4333</v>
      </c>
      <c r="AB7646" t="b">
        <v>1</v>
      </c>
      <c r="AD7646" s="8"/>
    </row>
    <row r="7647" ht="14.25" customHeight="1">
      <c r="A7647" s="38">
        <v>958</v>
      </c>
      <c r="B7647" s="46" t="s">
        <v>7897</v>
      </c>
      <c r="C7647" s="46" t="s">
        <v>7898</v>
      </c>
      <c r="D7647" s="46" t="s">
        <v>7899</v>
      </c>
      <c r="E7647" s="46" t="s">
        <v>7900</v>
      </c>
      <c r="F7647" s="41" t="s">
        <v>1603</v>
      </c>
      <c r="G7647" s="41" t="s">
        <v>1674</v>
      </c>
      <c r="H7647" s="65">
        <v>0.016</v>
      </c>
      <c r="I7647" t="s">
        <v>7901</v>
      </c>
      <c r="K7647" s="46" t="s">
        <v>43</v>
      </c>
      <c r="L7647" s="46" t="s">
        <v>7902</v>
      </c>
      <c r="M7647" t="s">
        <v>583</v>
      </c>
      <c r="N7647" s="40">
        <f>U7647*V7647</f>
        <v>0.3673609692996</v>
      </c>
      <c r="O7647" s="56">
        <v>119.3776</v>
      </c>
      <c r="P7647" s="56">
        <v>1.5</v>
      </c>
      <c r="Q7647" s="56">
        <v>1.449</v>
      </c>
      <c r="R7647" s="39">
        <f>O7647/P7647</f>
        <v>79.5850666666667</v>
      </c>
      <c r="S7647" s="39">
        <f>N7647/Q7647</f>
        <v>0.253527238992132</v>
      </c>
      <c r="T7647" s="39">
        <f>R7647+S7647</f>
        <v>79.8385939056588</v>
      </c>
      <c r="U7647" s="40">
        <v>282.218</v>
      </c>
      <c r="V7647" s="39">
        <v>0.0013016922</v>
      </c>
      <c r="W7647" s="69">
        <f>round(((1000*V7647)/T7647),3)</f>
        <v>0.016</v>
      </c>
      <c r="Y7647" t="s">
        <v>40</v>
      </c>
      <c r="AA7647">
        <v>4333</v>
      </c>
      <c r="AB7647" t="b">
        <v>1</v>
      </c>
      <c r="AD7647" s="8"/>
    </row>
    <row r="7648" ht="14.25" customHeight="1">
      <c r="A7648" s="38">
        <v>958</v>
      </c>
      <c r="B7648" s="46" t="s">
        <v>7897</v>
      </c>
      <c r="C7648" s="46" t="s">
        <v>7898</v>
      </c>
      <c r="D7648" s="46" t="s">
        <v>7899</v>
      </c>
      <c r="E7648" s="46" t="s">
        <v>7900</v>
      </c>
      <c r="F7648" s="41" t="s">
        <v>695</v>
      </c>
      <c r="G7648" s="41" t="s">
        <v>696</v>
      </c>
      <c r="H7648" s="65">
        <v>0</v>
      </c>
      <c r="I7648" t="s">
        <v>7901</v>
      </c>
      <c r="K7648" s="46" t="s">
        <v>43</v>
      </c>
      <c r="L7648" s="46" t="s">
        <v>7902</v>
      </c>
      <c r="M7648" t="s">
        <v>583</v>
      </c>
      <c r="N7648" s="40">
        <f>U7648*V7648</f>
        <v>0.00564436</v>
      </c>
      <c r="O7648" s="56">
        <v>84.1595</v>
      </c>
      <c r="P7648" s="56">
        <v>0.79</v>
      </c>
      <c r="Q7648" s="56">
        <v>1.449</v>
      </c>
      <c r="R7648" s="39">
        <f>O7648/P7648</f>
        <v>106.531012658228</v>
      </c>
      <c r="S7648" s="39">
        <f>N7648/Q7648</f>
        <v>0.003895348516218</v>
      </c>
      <c r="T7648" s="39">
        <f>R7648+S7648</f>
        <v>106.534908006744</v>
      </c>
      <c r="U7648" s="40">
        <v>282.218</v>
      </c>
      <c r="V7648" s="39">
        <v>0.00002</v>
      </c>
      <c r="W7648" s="69">
        <f>round(((1000*V7648)/T7648),3)</f>
        <v>0</v>
      </c>
      <c r="Y7648" t="s">
        <v>40</v>
      </c>
      <c r="AA7648">
        <v>4333</v>
      </c>
      <c r="AB7648" t="b">
        <v>1</v>
      </c>
      <c r="AD7648" s="8"/>
    </row>
    <row r="7649" ht="14.25" customHeight="1">
      <c r="A7649" s="38">
        <v>958</v>
      </c>
      <c r="B7649" s="46" t="s">
        <v>7897</v>
      </c>
      <c r="C7649" s="46" t="s">
        <v>7898</v>
      </c>
      <c r="D7649" s="46" t="s">
        <v>7899</v>
      </c>
      <c r="E7649" s="46" t="s">
        <v>7900</v>
      </c>
      <c r="F7649" s="41" t="s">
        <v>705</v>
      </c>
      <c r="G7649" s="41" t="s">
        <v>706</v>
      </c>
      <c r="H7649" s="65">
        <v>0.268</v>
      </c>
      <c r="I7649" t="s">
        <v>7901</v>
      </c>
      <c r="K7649" s="46" t="s">
        <v>43</v>
      </c>
      <c r="L7649" s="46" t="s">
        <v>7902</v>
      </c>
      <c r="M7649" t="s">
        <v>583</v>
      </c>
      <c r="N7649" s="40">
        <f>U7649*V7649</f>
        <v>8.0700065793674</v>
      </c>
      <c r="O7649" s="56">
        <v>74.1216</v>
      </c>
      <c r="P7649" s="56">
        <v>0.734</v>
      </c>
      <c r="Q7649" s="56">
        <v>1.449</v>
      </c>
      <c r="R7649" s="39">
        <f>O7649/P7649</f>
        <v>100.98310626703</v>
      </c>
      <c r="S7649" s="39">
        <f>N7649/Q7649</f>
        <v>5.56936271868006</v>
      </c>
      <c r="T7649" s="39">
        <f>R7649+S7649</f>
        <v>106.55246898571</v>
      </c>
      <c r="U7649" s="40">
        <v>282.218</v>
      </c>
      <c r="V7649" s="39">
        <v>0.0285949393</v>
      </c>
      <c r="W7649" s="69">
        <f>round(((1000*V7649)/T7649),3)</f>
        <v>0.268</v>
      </c>
      <c r="Y7649" t="s">
        <v>40</v>
      </c>
      <c r="AA7649">
        <v>4333</v>
      </c>
      <c r="AB7649" t="b">
        <v>1</v>
      </c>
      <c r="AD7649" s="8"/>
    </row>
    <row r="7650" ht="14.25" customHeight="1">
      <c r="A7650" s="38">
        <v>958</v>
      </c>
      <c r="B7650" s="46" t="s">
        <v>7897</v>
      </c>
      <c r="C7650" s="46" t="s">
        <v>7898</v>
      </c>
      <c r="D7650" s="46" t="s">
        <v>7899</v>
      </c>
      <c r="E7650" s="46" t="s">
        <v>7900</v>
      </c>
      <c r="F7650" s="41" t="s">
        <v>1108</v>
      </c>
      <c r="G7650" s="41" t="s">
        <v>3372</v>
      </c>
      <c r="H7650" s="65">
        <v>3.441</v>
      </c>
      <c r="I7650" t="s">
        <v>7901</v>
      </c>
      <c r="K7650" s="46" t="s">
        <v>43</v>
      </c>
      <c r="L7650" s="46" t="s">
        <v>7902</v>
      </c>
      <c r="M7650" t="s">
        <v>583</v>
      </c>
      <c r="N7650" s="40">
        <f>U7650*V7650</f>
        <v>247.470438473186</v>
      </c>
      <c r="O7650" s="56">
        <v>73.0938</v>
      </c>
      <c r="P7650" s="56">
        <v>0.87</v>
      </c>
      <c r="Q7650" s="56">
        <v>1.449</v>
      </c>
      <c r="R7650" s="39">
        <f>O7650/P7650</f>
        <v>84.0158620689655</v>
      </c>
      <c r="S7650" s="39">
        <f>N7650/Q7650</f>
        <v>170.787052086395</v>
      </c>
      <c r="T7650" s="39">
        <f>R7650+S7650</f>
        <v>254.80291415536</v>
      </c>
      <c r="U7650" s="40">
        <v>282.218</v>
      </c>
      <c r="V7650" s="39">
        <v>0.876876877</v>
      </c>
      <c r="W7650" s="69">
        <f>round(((1000*V7650)/T7650),3)</f>
        <v>3.441</v>
      </c>
      <c r="Y7650" t="s">
        <v>40</v>
      </c>
      <c r="AA7650">
        <v>4333</v>
      </c>
      <c r="AB7650" t="b">
        <v>1</v>
      </c>
      <c r="AD7650" s="8"/>
    </row>
    <row r="7651" ht="14.25" customHeight="1">
      <c r="A7651" s="38">
        <v>958</v>
      </c>
      <c r="B7651" s="46" t="s">
        <v>7897</v>
      </c>
      <c r="C7651" s="46" t="s">
        <v>7898</v>
      </c>
      <c r="D7651" s="46" t="s">
        <v>7899</v>
      </c>
      <c r="E7651" s="46" t="s">
        <v>7900</v>
      </c>
      <c r="F7651" s="41" t="s">
        <v>429</v>
      </c>
      <c r="G7651" s="41" t="s">
        <v>590</v>
      </c>
      <c r="H7651" s="65">
        <v>0.24</v>
      </c>
      <c r="I7651" t="s">
        <v>7901</v>
      </c>
      <c r="K7651" s="46" t="s">
        <v>43</v>
      </c>
      <c r="L7651" s="46" t="s">
        <v>7902</v>
      </c>
      <c r="M7651" t="s">
        <v>583</v>
      </c>
      <c r="N7651" s="40">
        <f>U7651*V7651</f>
        <v>4.152370375883</v>
      </c>
      <c r="O7651" s="56">
        <v>46.0684</v>
      </c>
      <c r="P7651" s="56">
        <v>0.7893</v>
      </c>
      <c r="Q7651" s="56">
        <v>1.449</v>
      </c>
      <c r="R7651" s="39">
        <f>O7651/P7651</f>
        <v>58.3661472190548</v>
      </c>
      <c r="S7651" s="39">
        <f>N7651/Q7651</f>
        <v>2.8656800385666</v>
      </c>
      <c r="T7651" s="39">
        <f>R7651+S7651</f>
        <v>61.2318272576214</v>
      </c>
      <c r="U7651" s="40">
        <v>282.218</v>
      </c>
      <c r="V7651" s="39">
        <v>0.0147133435</v>
      </c>
      <c r="W7651" s="69">
        <f>round(((1000*V7651)/T7651),3)</f>
        <v>0.24</v>
      </c>
      <c r="Y7651" t="s">
        <v>40</v>
      </c>
      <c r="AA7651">
        <v>4333</v>
      </c>
      <c r="AB7651" t="b">
        <v>1</v>
      </c>
      <c r="AD7651" s="8"/>
    </row>
    <row r="7652" ht="14.25" customHeight="1">
      <c r="A7652" s="38">
        <v>958</v>
      </c>
      <c r="B7652" s="46" t="s">
        <v>7897</v>
      </c>
      <c r="C7652" s="46" t="s">
        <v>7898</v>
      </c>
      <c r="D7652" s="46" t="s">
        <v>7899</v>
      </c>
      <c r="E7652" s="46" t="s">
        <v>7900</v>
      </c>
      <c r="F7652" s="41" t="s">
        <v>591</v>
      </c>
      <c r="G7652" s="41" t="s">
        <v>2243</v>
      </c>
      <c r="H7652" s="65">
        <v>0.0001</v>
      </c>
      <c r="I7652" t="s">
        <v>7901</v>
      </c>
      <c r="K7652" s="46" t="s">
        <v>43</v>
      </c>
      <c r="L7652" s="46" t="s">
        <v>7902</v>
      </c>
      <c r="M7652" t="s">
        <v>583</v>
      </c>
      <c r="N7652" s="40">
        <f>U7652*V7652</f>
        <v>0.0282218</v>
      </c>
      <c r="O7652" s="56">
        <v>88.1051</v>
      </c>
      <c r="P7652" s="56">
        <v>0.898</v>
      </c>
      <c r="Q7652" s="56">
        <v>1.449</v>
      </c>
      <c r="R7652" s="39">
        <f>O7652/P7652</f>
        <v>98.112583518931</v>
      </c>
      <c r="S7652" s="39">
        <f>N7652/Q7652</f>
        <v>0.01947674258109</v>
      </c>
      <c r="T7652" s="39">
        <f>R7652+S7652</f>
        <v>98.132060261512</v>
      </c>
      <c r="U7652" s="40">
        <v>282.218</v>
      </c>
      <c r="V7652" s="39">
        <v>0.0001</v>
      </c>
      <c r="W7652" s="69">
        <f>round(((1000*V7652)/T7652),3)</f>
        <v>0.001</v>
      </c>
      <c r="Y7652" t="s">
        <v>40</v>
      </c>
      <c r="AA7652">
        <v>4333</v>
      </c>
      <c r="AB7652" t="b">
        <v>1</v>
      </c>
      <c r="AD7652" s="8"/>
    </row>
    <row r="7653" ht="14.25" customHeight="1">
      <c r="A7653" s="38">
        <v>958</v>
      </c>
      <c r="B7653" s="46" t="s">
        <v>7897</v>
      </c>
      <c r="C7653" s="46" t="s">
        <v>7898</v>
      </c>
      <c r="D7653" s="46" t="s">
        <v>7899</v>
      </c>
      <c r="E7653" s="46" t="s">
        <v>7900</v>
      </c>
      <c r="F7653" s="41" t="s">
        <v>709</v>
      </c>
      <c r="G7653" s="41" t="s">
        <v>3373</v>
      </c>
      <c r="H7653" s="65">
        <v>0.019</v>
      </c>
      <c r="I7653" t="s">
        <v>7901</v>
      </c>
      <c r="K7653" s="46" t="s">
        <v>43</v>
      </c>
      <c r="L7653" s="46" t="s">
        <v>7902</v>
      </c>
      <c r="M7653" t="s">
        <v>583</v>
      </c>
      <c r="N7653" s="40">
        <f>U7653*V7653</f>
        <v>0.3104398</v>
      </c>
      <c r="O7653" s="56">
        <v>62.0678</v>
      </c>
      <c r="P7653" s="56">
        <v>1.097</v>
      </c>
      <c r="Q7653" s="56">
        <v>1.449</v>
      </c>
      <c r="R7653" s="39">
        <f>O7653/P7653</f>
        <v>56.579580674567</v>
      </c>
      <c r="S7653" s="39">
        <f>N7653/Q7653</f>
        <v>0.214244168391994</v>
      </c>
      <c r="T7653" s="39">
        <f>R7653+S7653</f>
        <v>56.793824842959</v>
      </c>
      <c r="U7653" s="40">
        <v>282.218</v>
      </c>
      <c r="V7653" s="39">
        <v>0.0011</v>
      </c>
      <c r="W7653" s="69">
        <f>round(((1000*V7653)/T7653),3)</f>
        <v>0.019</v>
      </c>
      <c r="Y7653" t="s">
        <v>40</v>
      </c>
      <c r="AA7653">
        <v>4333</v>
      </c>
      <c r="AB7653" t="b">
        <v>1</v>
      </c>
      <c r="AD7653" s="8"/>
    </row>
    <row r="7654" ht="14.25" customHeight="1">
      <c r="A7654" s="38">
        <v>958</v>
      </c>
      <c r="B7654" s="46" t="s">
        <v>7897</v>
      </c>
      <c r="C7654" s="46" t="s">
        <v>7898</v>
      </c>
      <c r="D7654" s="46" t="s">
        <v>7899</v>
      </c>
      <c r="E7654" s="46" t="s">
        <v>7900</v>
      </c>
      <c r="F7654" s="41" t="s">
        <v>999</v>
      </c>
      <c r="G7654" s="41" t="s">
        <v>1000</v>
      </c>
      <c r="H7654" s="65">
        <v>0.058</v>
      </c>
      <c r="I7654" t="s">
        <v>7901</v>
      </c>
      <c r="K7654" s="46" t="s">
        <v>43</v>
      </c>
      <c r="L7654" s="46" t="s">
        <v>7902</v>
      </c>
      <c r="M7654" t="s">
        <v>583</v>
      </c>
      <c r="N7654" s="40">
        <f>U7654*V7654</f>
        <v>0.76405154020332</v>
      </c>
      <c r="O7654" s="56">
        <v>45.0406</v>
      </c>
      <c r="P7654" s="56">
        <v>0.978</v>
      </c>
      <c r="Q7654" s="56">
        <v>1.449</v>
      </c>
      <c r="R7654" s="39">
        <f>O7654/P7654</f>
        <v>46.0537832310838</v>
      </c>
      <c r="S7654" s="39">
        <f>N7654/Q7654</f>
        <v>0.527295748932588</v>
      </c>
      <c r="T7654" s="39">
        <f>R7654+S7654</f>
        <v>46.5810789800164</v>
      </c>
      <c r="U7654" s="40">
        <v>282.218</v>
      </c>
      <c r="V7654" s="39">
        <v>0.00270730974</v>
      </c>
      <c r="W7654" s="69">
        <f>round(((1000*V7654)/T7654),3)</f>
        <v>0.058</v>
      </c>
      <c r="Y7654" t="s">
        <v>40</v>
      </c>
      <c r="AA7654">
        <v>4333</v>
      </c>
      <c r="AB7654" t="b">
        <v>1</v>
      </c>
      <c r="AD7654" s="8"/>
    </row>
    <row r="7655" ht="14.25" customHeight="1">
      <c r="A7655" s="38">
        <v>958</v>
      </c>
      <c r="B7655" s="46" t="s">
        <v>7897</v>
      </c>
      <c r="C7655" s="46" t="s">
        <v>7898</v>
      </c>
      <c r="D7655" s="46" t="s">
        <v>7899</v>
      </c>
      <c r="E7655" s="46" t="s">
        <v>7900</v>
      </c>
      <c r="F7655" s="41" t="s">
        <v>711</v>
      </c>
      <c r="G7655" s="41" t="s">
        <v>712</v>
      </c>
      <c r="H7655" s="65">
        <v>0.05</v>
      </c>
      <c r="I7655" t="s">
        <v>7901</v>
      </c>
      <c r="K7655" s="46" t="s">
        <v>43</v>
      </c>
      <c r="L7655" s="46" t="s">
        <v>7902</v>
      </c>
      <c r="M7655" t="s">
        <v>583</v>
      </c>
      <c r="N7655" s="40">
        <f>U7655*V7655</f>
        <v>2.0467058809771</v>
      </c>
      <c r="O7655" s="56">
        <v>100.2019</v>
      </c>
      <c r="P7655" s="56">
        <v>0.695</v>
      </c>
      <c r="Q7655" s="56">
        <v>1.449</v>
      </c>
      <c r="R7655" s="39">
        <f>O7655/P7655</f>
        <v>144.175395683453</v>
      </c>
      <c r="S7655" s="39">
        <f>N7655/Q7655</f>
        <v>1.41249543200628</v>
      </c>
      <c r="T7655" s="39">
        <f>R7655+S7655</f>
        <v>145.58789111546</v>
      </c>
      <c r="U7655" s="40">
        <v>282.218</v>
      </c>
      <c r="V7655" s="39">
        <v>0.00725221595</v>
      </c>
      <c r="W7655" s="69">
        <f>round(((1000*V7655)/T7655),3)</f>
        <v>0.05</v>
      </c>
      <c r="Y7655" t="s">
        <v>40</v>
      </c>
      <c r="AA7655">
        <v>4333</v>
      </c>
      <c r="AB7655" t="b">
        <v>1</v>
      </c>
      <c r="AD7655" s="8"/>
    </row>
    <row r="7656" ht="14.25" customHeight="1">
      <c r="A7656" s="38">
        <v>958</v>
      </c>
      <c r="B7656" s="46" t="s">
        <v>7897</v>
      </c>
      <c r="C7656" s="46" t="s">
        <v>7898</v>
      </c>
      <c r="D7656" s="46" t="s">
        <v>7899</v>
      </c>
      <c r="E7656" s="46" t="s">
        <v>7900</v>
      </c>
      <c r="F7656" s="41" t="s">
        <v>434</v>
      </c>
      <c r="G7656" s="41" t="s">
        <v>593</v>
      </c>
      <c r="H7656" s="65">
        <v>0.182</v>
      </c>
      <c r="I7656" t="s">
        <v>7901</v>
      </c>
      <c r="K7656" s="46" t="s">
        <v>43</v>
      </c>
      <c r="L7656" s="46" t="s">
        <v>7902</v>
      </c>
      <c r="M7656" t="s">
        <v>583</v>
      </c>
      <c r="N7656" s="40">
        <f>U7656*V7656</f>
        <v>2.16128254799012</v>
      </c>
      <c r="O7656" s="56">
        <v>32.0419</v>
      </c>
      <c r="P7656" s="56">
        <v>0.791</v>
      </c>
      <c r="Q7656" s="56">
        <v>1.449</v>
      </c>
      <c r="R7656" s="39">
        <f>O7656/P7656</f>
        <v>40.5080910240202</v>
      </c>
      <c r="S7656" s="39">
        <f>N7656/Q7656</f>
        <v>1.49156835610084</v>
      </c>
      <c r="T7656" s="39">
        <f>R7656+S7656</f>
        <v>41.9996593801211</v>
      </c>
      <c r="U7656" s="40">
        <v>282.218</v>
      </c>
      <c r="V7656" s="39">
        <v>0.00765820234</v>
      </c>
      <c r="W7656" s="69">
        <f>round(((1000*V7656)/T7656),3)</f>
        <v>0.182</v>
      </c>
      <c r="Y7656" t="s">
        <v>40</v>
      </c>
      <c r="AA7656">
        <v>4333</v>
      </c>
      <c r="AB7656" t="b">
        <v>1</v>
      </c>
      <c r="AD7656" s="8"/>
    </row>
    <row r="7657" ht="14.25" customHeight="1">
      <c r="A7657" s="38">
        <v>958</v>
      </c>
      <c r="B7657" s="46" t="s">
        <v>7897</v>
      </c>
      <c r="C7657" s="46" t="s">
        <v>7898</v>
      </c>
      <c r="D7657" s="46" t="s">
        <v>7899</v>
      </c>
      <c r="E7657" s="46" t="s">
        <v>7900</v>
      </c>
      <c r="F7657" s="41" t="s">
        <v>994</v>
      </c>
      <c r="G7657" s="41" t="s">
        <v>995</v>
      </c>
      <c r="H7657" s="65">
        <v>0.104</v>
      </c>
      <c r="I7657" t="s">
        <v>7901</v>
      </c>
      <c r="K7657" s="46" t="s">
        <v>43</v>
      </c>
      <c r="L7657" s="46" t="s">
        <v>7902</v>
      </c>
      <c r="M7657" t="s">
        <v>583</v>
      </c>
      <c r="N7657" s="40">
        <f>U7657*V7657</f>
        <v>2.18994114807744</v>
      </c>
      <c r="O7657" s="56">
        <v>76.0944</v>
      </c>
      <c r="P7657" s="56">
        <v>1.036</v>
      </c>
      <c r="Q7657" s="56">
        <v>1.449</v>
      </c>
      <c r="R7657" s="39">
        <f>O7657/P7657</f>
        <v>73.450193050193</v>
      </c>
      <c r="S7657" s="39">
        <f>N7657/Q7657</f>
        <v>1.51134654801756</v>
      </c>
      <c r="T7657" s="39">
        <f>R7657+S7657</f>
        <v>74.9615395982106</v>
      </c>
      <c r="U7657" s="40">
        <v>282.218</v>
      </c>
      <c r="V7657" s="39">
        <v>0.00775975008</v>
      </c>
      <c r="W7657" s="69">
        <f>round(((1000*V7657)/T7657),3)</f>
        <v>0.104</v>
      </c>
      <c r="Y7657" t="s">
        <v>40</v>
      </c>
      <c r="AA7657">
        <v>4333</v>
      </c>
      <c r="AB7657" t="b">
        <v>1</v>
      </c>
      <c r="AD7657" s="8"/>
    </row>
    <row r="7658" ht="14.25" customHeight="1">
      <c r="A7658" s="38">
        <v>959</v>
      </c>
      <c r="B7658" s="46" t="s">
        <v>1737</v>
      </c>
      <c r="C7658" s="46" t="s">
        <v>7903</v>
      </c>
      <c r="D7658" s="46" t="s">
        <v>7899</v>
      </c>
      <c r="E7658" s="46" t="s">
        <v>7900</v>
      </c>
      <c r="F7658" s="41" t="s">
        <v>48</v>
      </c>
      <c r="G7658" s="41" t="s">
        <v>49</v>
      </c>
      <c r="H7658" s="65">
        <v>0.0000673238419</v>
      </c>
      <c r="I7658" t="s">
        <v>37</v>
      </c>
      <c r="K7658" s="46" t="s">
        <v>43</v>
      </c>
      <c r="L7658" s="46" t="s">
        <v>7904</v>
      </c>
      <c r="M7658" t="s">
        <v>583</v>
      </c>
      <c r="N7658" s="40"/>
      <c r="O7658" s="56"/>
      <c r="P7658" s="56"/>
      <c r="Q7658" s="56"/>
      <c r="R7658" s="39"/>
      <c r="S7658" s="39"/>
      <c r="T7658" s="39"/>
      <c r="U7658" s="40"/>
      <c r="V7658" s="39"/>
      <c r="W7658" s="69"/>
      <c r="Y7658" t="s">
        <v>40</v>
      </c>
      <c r="AA7658">
        <v>4333</v>
      </c>
      <c r="AB7658" t="b">
        <v>0</v>
      </c>
      <c r="AD7658" s="8"/>
    </row>
    <row r="7659" ht="14.25" customHeight="1">
      <c r="A7659" s="38">
        <v>969</v>
      </c>
      <c r="B7659" s="46" t="s">
        <v>4172</v>
      </c>
      <c r="C7659" s="46" t="s">
        <v>1219</v>
      </c>
      <c r="D7659" s="7" t="s">
        <v>7899</v>
      </c>
      <c r="E7659" s="7" t="s">
        <v>7900</v>
      </c>
      <c r="F7659" s="41" t="s">
        <v>429</v>
      </c>
      <c r="G7659" s="41" t="s">
        <v>590</v>
      </c>
      <c r="H7659" s="23">
        <v>0.28379</v>
      </c>
      <c r="I7659" t="s">
        <v>1356</v>
      </c>
      <c r="K7659" t="s">
        <v>43</v>
      </c>
      <c r="L7659" s="46" t="s">
        <v>4573</v>
      </c>
      <c r="M7659" t="s">
        <v>39</v>
      </c>
      <c r="N7659" s="40"/>
      <c r="O7659" s="40"/>
      <c r="P7659" s="40"/>
      <c r="Q7659" s="40"/>
      <c r="R7659" s="39"/>
      <c r="S7659" s="39"/>
      <c r="T7659" s="39"/>
      <c r="U7659" s="40"/>
      <c r="V7659" s="39"/>
      <c r="W7659" s="69"/>
      <c r="Y7659" t="s">
        <v>40</v>
      </c>
      <c r="AA7659" s="12">
        <v>4333</v>
      </c>
      <c r="AB7659" t="b">
        <f>if((W7659=""),false,true)</f>
        <v>0</v>
      </c>
      <c r="AD7659" s="8"/>
    </row>
    <row r="7660" ht="14.25" customHeight="1">
      <c r="A7660" s="38">
        <v>969</v>
      </c>
      <c r="B7660" s="46" t="s">
        <v>4172</v>
      </c>
      <c r="C7660" s="46" t="s">
        <v>1219</v>
      </c>
      <c r="D7660" s="7" t="s">
        <v>7899</v>
      </c>
      <c r="E7660" s="7" t="s">
        <v>7900</v>
      </c>
      <c r="F7660" s="41" t="s">
        <v>48</v>
      </c>
      <c r="G7660" s="41" t="s">
        <v>49</v>
      </c>
      <c r="H7660" s="23">
        <v>0.0003</v>
      </c>
      <c r="I7660" t="s">
        <v>1356</v>
      </c>
      <c r="K7660" t="s">
        <v>43</v>
      </c>
      <c r="L7660" s="46" t="str">
        <f>((I7660&amp;A7660)&amp;"-")&amp;B7660</f>
        <v>REFJ969-Jouyban A. Handbook of Solubility Data for Pharmaceuticals. ISBN: 9781439804858</v>
      </c>
      <c r="M7660" t="s">
        <v>39</v>
      </c>
      <c r="N7660" s="40"/>
      <c r="O7660" s="40"/>
      <c r="P7660" s="40"/>
      <c r="Q7660" s="40"/>
      <c r="R7660" s="39"/>
      <c r="S7660" s="39"/>
      <c r="T7660" s="39"/>
      <c r="U7660" s="40"/>
      <c r="V7660" s="39"/>
      <c r="W7660" s="69"/>
      <c r="Y7660" t="s">
        <v>40</v>
      </c>
      <c r="AA7660" s="12">
        <v>4333</v>
      </c>
      <c r="AB7660" t="b">
        <f>if((W7660=""),false,true)</f>
        <v>0</v>
      </c>
      <c r="AD7660" s="8"/>
    </row>
    <row r="7661" ht="14.25" customHeight="1">
      <c r="A7661" s="38">
        <v>1151</v>
      </c>
      <c r="B7661" s="46" t="s">
        <v>5361</v>
      </c>
      <c r="C7661" s="46" t="s">
        <v>2403</v>
      </c>
      <c r="D7661" s="11" t="s">
        <v>7899</v>
      </c>
      <c r="E7661" s="11" t="s">
        <v>7900</v>
      </c>
      <c r="F7661" s="7" t="s">
        <v>429</v>
      </c>
      <c r="G7661" s="7" t="s">
        <v>590</v>
      </c>
      <c r="H7661">
        <v>0.26617027272434</v>
      </c>
      <c r="I7661" t="s">
        <v>37</v>
      </c>
      <c r="K7661" s="47" t="s">
        <v>43</v>
      </c>
      <c r="L7661" s="47" t="s">
        <v>5362</v>
      </c>
      <c r="M7661" t="s">
        <v>583</v>
      </c>
      <c r="N7661" s="71"/>
      <c r="O7661" s="71"/>
      <c r="P7661" s="71"/>
      <c r="Q7661" s="71"/>
      <c r="R7661" s="29"/>
      <c r="S7661" s="29"/>
      <c r="T7661" s="29"/>
      <c r="U7661" s="71"/>
      <c r="V7661" s="29"/>
      <c r="W7661" s="60"/>
      <c r="Y7661" t="s">
        <v>40</v>
      </c>
      <c r="AA7661" s="21">
        <v>4333</v>
      </c>
      <c r="AB7661" t="b">
        <f>if((W7661=""),false,true)</f>
        <v>0</v>
      </c>
      <c r="AD7661" s="37"/>
    </row>
    <row r="7662" ht="14.25" customHeight="1">
      <c r="A7662" s="38">
        <v>1151</v>
      </c>
      <c r="B7662" s="46" t="s">
        <v>5361</v>
      </c>
      <c r="C7662" s="46" t="s">
        <v>2403</v>
      </c>
      <c r="D7662" s="11" t="s">
        <v>7899</v>
      </c>
      <c r="E7662" s="11" t="s">
        <v>7900</v>
      </c>
      <c r="F7662" s="7" t="s">
        <v>2084</v>
      </c>
      <c r="G7662" s="7" t="s">
        <v>2085</v>
      </c>
      <c r="H7662">
        <v>0.000443125348218</v>
      </c>
      <c r="I7662" t="s">
        <v>37</v>
      </c>
      <c r="K7662" s="47" t="s">
        <v>43</v>
      </c>
      <c r="L7662" s="47" t="s">
        <v>5362</v>
      </c>
      <c r="M7662" t="s">
        <v>583</v>
      </c>
      <c r="N7662" s="71"/>
      <c r="O7662" s="71"/>
      <c r="P7662" s="71"/>
      <c r="Q7662" s="71"/>
      <c r="R7662" s="29"/>
      <c r="S7662" s="29"/>
      <c r="T7662" s="29"/>
      <c r="U7662" s="71"/>
      <c r="V7662" s="29"/>
      <c r="W7662" s="60"/>
      <c r="Y7662" t="s">
        <v>40</v>
      </c>
      <c r="AA7662" s="21">
        <v>4333</v>
      </c>
      <c r="AB7662" t="b">
        <f>if((W7662=""),false,true)</f>
        <v>0</v>
      </c>
      <c r="AD7662" s="37"/>
    </row>
    <row r="7663" ht="14.25" customHeight="1">
      <c r="A7663" s="38">
        <v>1151</v>
      </c>
      <c r="B7663" s="46" t="s">
        <v>5361</v>
      </c>
      <c r="C7663" s="46" t="s">
        <v>2403</v>
      </c>
      <c r="D7663" s="11" t="s">
        <v>7899</v>
      </c>
      <c r="E7663" s="11" t="s">
        <v>7900</v>
      </c>
      <c r="F7663" s="7" t="s">
        <v>2087</v>
      </c>
      <c r="G7663" s="7" t="s">
        <v>2085</v>
      </c>
      <c r="H7663">
        <v>0.000624861516443</v>
      </c>
      <c r="I7663" t="s">
        <v>37</v>
      </c>
      <c r="K7663" s="47" t="s">
        <v>43</v>
      </c>
      <c r="L7663" s="47" t="s">
        <v>5362</v>
      </c>
      <c r="M7663" t="s">
        <v>583</v>
      </c>
      <c r="N7663" s="71"/>
      <c r="O7663" s="71"/>
      <c r="P7663" s="71"/>
      <c r="Q7663" s="71"/>
      <c r="R7663" s="29"/>
      <c r="S7663" s="29"/>
      <c r="T7663" s="29"/>
      <c r="U7663" s="71"/>
      <c r="V7663" s="29"/>
      <c r="W7663" s="60"/>
      <c r="Y7663" t="s">
        <v>40</v>
      </c>
      <c r="AA7663" s="21">
        <v>4333</v>
      </c>
      <c r="AB7663" t="b">
        <f>if((W7663=""),false,true)</f>
        <v>0</v>
      </c>
      <c r="AD7663" s="37"/>
    </row>
    <row r="7664" ht="14.25" customHeight="1">
      <c r="A7664" s="38">
        <v>1151</v>
      </c>
      <c r="B7664" s="46" t="s">
        <v>5361</v>
      </c>
      <c r="C7664" s="46" t="s">
        <v>2403</v>
      </c>
      <c r="D7664" s="11" t="s">
        <v>7899</v>
      </c>
      <c r="E7664" s="11" t="s">
        <v>7900</v>
      </c>
      <c r="F7664" s="7" t="s">
        <v>2088</v>
      </c>
      <c r="G7664" s="7" t="s">
        <v>2085</v>
      </c>
      <c r="H7664">
        <v>0.001124899422329</v>
      </c>
      <c r="I7664" t="s">
        <v>37</v>
      </c>
      <c r="K7664" s="47" t="s">
        <v>43</v>
      </c>
      <c r="L7664" s="47" t="s">
        <v>5362</v>
      </c>
      <c r="M7664" t="s">
        <v>583</v>
      </c>
      <c r="N7664" s="71"/>
      <c r="O7664" s="71"/>
      <c r="P7664" s="71"/>
      <c r="Q7664" s="71"/>
      <c r="R7664" s="29"/>
      <c r="S7664" s="29"/>
      <c r="T7664" s="29"/>
      <c r="U7664" s="71"/>
      <c r="V7664" s="29"/>
      <c r="W7664" s="60"/>
      <c r="Y7664" t="s">
        <v>40</v>
      </c>
      <c r="AA7664" s="21">
        <v>4333</v>
      </c>
      <c r="AB7664" t="b">
        <f>if((W7664=""),false,true)</f>
        <v>0</v>
      </c>
      <c r="AD7664" s="37"/>
    </row>
    <row r="7665" ht="14.25" customHeight="1">
      <c r="A7665" s="38">
        <v>1151</v>
      </c>
      <c r="B7665" s="46" t="s">
        <v>5361</v>
      </c>
      <c r="C7665" s="46" t="s">
        <v>2403</v>
      </c>
      <c r="D7665" s="11" t="s">
        <v>7899</v>
      </c>
      <c r="E7665" s="11" t="s">
        <v>7900</v>
      </c>
      <c r="F7665" s="7" t="s">
        <v>2089</v>
      </c>
      <c r="G7665" s="7" t="s">
        <v>2085</v>
      </c>
      <c r="H7665">
        <v>0.002156259247659</v>
      </c>
      <c r="I7665" t="s">
        <v>37</v>
      </c>
      <c r="K7665" s="47" t="s">
        <v>43</v>
      </c>
      <c r="L7665" s="47" t="s">
        <v>5362</v>
      </c>
      <c r="M7665" t="s">
        <v>583</v>
      </c>
      <c r="N7665" s="71"/>
      <c r="O7665" s="71"/>
      <c r="P7665" s="71"/>
      <c r="Q7665" s="71"/>
      <c r="R7665" s="29"/>
      <c r="S7665" s="29"/>
      <c r="T7665" s="29"/>
      <c r="U7665" s="71"/>
      <c r="V7665" s="29"/>
      <c r="W7665" s="60"/>
      <c r="Y7665" t="s">
        <v>40</v>
      </c>
      <c r="AA7665" s="21">
        <v>4333</v>
      </c>
      <c r="AB7665" t="b">
        <f>if((W7665=""),false,true)</f>
        <v>0</v>
      </c>
      <c r="AD7665" s="37"/>
    </row>
    <row r="7666" ht="14.25" customHeight="1">
      <c r="A7666" s="38">
        <v>1151</v>
      </c>
      <c r="B7666" s="46" t="s">
        <v>5361</v>
      </c>
      <c r="C7666" s="46" t="s">
        <v>2403</v>
      </c>
      <c r="D7666" s="11" t="s">
        <v>7899</v>
      </c>
      <c r="E7666" s="11" t="s">
        <v>7900</v>
      </c>
      <c r="F7666" s="7" t="s">
        <v>2090</v>
      </c>
      <c r="G7666" s="7" t="s">
        <v>2085</v>
      </c>
      <c r="H7666">
        <v>0.005379366184697</v>
      </c>
      <c r="I7666" t="s">
        <v>37</v>
      </c>
      <c r="K7666" s="47" t="s">
        <v>43</v>
      </c>
      <c r="L7666" s="47" t="s">
        <v>5362</v>
      </c>
      <c r="M7666" t="s">
        <v>583</v>
      </c>
      <c r="N7666" s="71"/>
      <c r="O7666" s="71"/>
      <c r="P7666" s="71"/>
      <c r="Q7666" s="71"/>
      <c r="R7666" s="29"/>
      <c r="S7666" s="29"/>
      <c r="T7666" s="29"/>
      <c r="U7666" s="71"/>
      <c r="V7666" s="29"/>
      <c r="W7666" s="60"/>
      <c r="Y7666" t="s">
        <v>40</v>
      </c>
      <c r="AA7666" s="21">
        <v>4333</v>
      </c>
      <c r="AB7666" t="b">
        <f>if((W7666=""),false,true)</f>
        <v>0</v>
      </c>
      <c r="AD7666" s="37"/>
    </row>
    <row r="7667" ht="14.25" customHeight="1">
      <c r="A7667" s="38">
        <v>1151</v>
      </c>
      <c r="B7667" s="46" t="s">
        <v>5361</v>
      </c>
      <c r="C7667" s="46" t="s">
        <v>2403</v>
      </c>
      <c r="D7667" s="11" t="s">
        <v>7899</v>
      </c>
      <c r="E7667" s="11" t="s">
        <v>7900</v>
      </c>
      <c r="F7667" s="7" t="s">
        <v>2092</v>
      </c>
      <c r="G7667" s="7" t="s">
        <v>2085</v>
      </c>
      <c r="H7667">
        <v>0.030408348350074</v>
      </c>
      <c r="I7667" t="s">
        <v>37</v>
      </c>
      <c r="K7667" s="47" t="s">
        <v>43</v>
      </c>
      <c r="L7667" s="47" t="s">
        <v>5362</v>
      </c>
      <c r="M7667" t="s">
        <v>583</v>
      </c>
      <c r="N7667" s="71"/>
      <c r="O7667" s="71"/>
      <c r="P7667" s="71"/>
      <c r="Q7667" s="71"/>
      <c r="R7667" s="29"/>
      <c r="S7667" s="29"/>
      <c r="T7667" s="29"/>
      <c r="U7667" s="71"/>
      <c r="V7667" s="29"/>
      <c r="W7667" s="60"/>
      <c r="Y7667" t="s">
        <v>40</v>
      </c>
      <c r="AA7667" s="21">
        <v>4333</v>
      </c>
      <c r="AB7667" t="b">
        <f>if((W7667=""),false,true)</f>
        <v>0</v>
      </c>
      <c r="AD7667" s="37"/>
    </row>
    <row r="7668" ht="14.25" customHeight="1">
      <c r="A7668" s="38">
        <v>1151</v>
      </c>
      <c r="B7668" s="46" t="s">
        <v>5361</v>
      </c>
      <c r="C7668" s="46" t="s">
        <v>2403</v>
      </c>
      <c r="D7668" s="11" t="s">
        <v>7899</v>
      </c>
      <c r="E7668" s="11" t="s">
        <v>7900</v>
      </c>
      <c r="F7668" s="7" t="s">
        <v>2094</v>
      </c>
      <c r="G7668" s="7" t="s">
        <v>2085</v>
      </c>
      <c r="H7668">
        <v>0.17793606683289</v>
      </c>
      <c r="I7668" t="s">
        <v>37</v>
      </c>
      <c r="K7668" s="47" t="s">
        <v>43</v>
      </c>
      <c r="L7668" s="47" t="s">
        <v>5362</v>
      </c>
      <c r="M7668" t="s">
        <v>583</v>
      </c>
      <c r="N7668" s="71"/>
      <c r="O7668" s="71"/>
      <c r="P7668" s="71"/>
      <c r="Q7668" s="71"/>
      <c r="R7668" s="29"/>
      <c r="S7668" s="29"/>
      <c r="T7668" s="29"/>
      <c r="U7668" s="71"/>
      <c r="V7668" s="29"/>
      <c r="W7668" s="60"/>
      <c r="Y7668" t="s">
        <v>40</v>
      </c>
      <c r="AA7668" s="21">
        <v>4333</v>
      </c>
      <c r="AB7668" t="b">
        <f>if((W7668=""),false,true)</f>
        <v>0</v>
      </c>
      <c r="AD7668" s="37"/>
    </row>
    <row r="7669" ht="14.25" customHeight="1">
      <c r="A7669" s="38">
        <v>1151</v>
      </c>
      <c r="B7669" s="46" t="s">
        <v>5361</v>
      </c>
      <c r="C7669" s="46" t="s">
        <v>2403</v>
      </c>
      <c r="D7669" s="11" t="s">
        <v>7899</v>
      </c>
      <c r="E7669" s="11" t="s">
        <v>7900</v>
      </c>
      <c r="F7669" s="57" t="s">
        <v>48</v>
      </c>
      <c r="G7669" s="7" t="s">
        <v>49</v>
      </c>
      <c r="H7669">
        <v>0.000302274132911</v>
      </c>
      <c r="I7669" t="s">
        <v>37</v>
      </c>
      <c r="K7669" s="47" t="s">
        <v>43</v>
      </c>
      <c r="L7669" s="47" t="s">
        <v>5362</v>
      </c>
      <c r="M7669" t="s">
        <v>583</v>
      </c>
      <c r="N7669" s="71"/>
      <c r="O7669" s="71"/>
      <c r="P7669" s="71"/>
      <c r="Q7669" s="71"/>
      <c r="R7669" s="29"/>
      <c r="S7669" s="29"/>
      <c r="T7669" s="29"/>
      <c r="U7669" s="71"/>
      <c r="V7669" s="29"/>
      <c r="W7669" s="60"/>
      <c r="Y7669" t="s">
        <v>40</v>
      </c>
      <c r="AA7669" s="21">
        <v>4333</v>
      </c>
      <c r="AB7669" t="b">
        <f>if((W7669=""),false,true)</f>
        <v>0</v>
      </c>
      <c r="AD7669" s="37"/>
    </row>
    <row r="7670" ht="14.25" customHeight="1">
      <c r="A7670" s="38">
        <v>1248</v>
      </c>
      <c r="B7670" s="46" t="s">
        <v>6515</v>
      </c>
      <c r="C7670" s="46" t="s">
        <v>577</v>
      </c>
      <c r="D7670" s="11" t="s">
        <v>7899</v>
      </c>
      <c r="E7670" s="11" t="s">
        <v>7900</v>
      </c>
      <c r="F7670" s="7" t="s">
        <v>35</v>
      </c>
      <c r="G7670" s="7" t="s">
        <v>668</v>
      </c>
      <c r="H7670">
        <v>0.1310682290811</v>
      </c>
      <c r="I7670" s="46" t="s">
        <v>37</v>
      </c>
      <c r="K7670" s="46"/>
      <c r="L7670" t="s">
        <v>6516</v>
      </c>
      <c r="M7670" t="s">
        <v>583</v>
      </c>
      <c r="N7670" s="40"/>
      <c r="O7670" s="40"/>
      <c r="P7670" s="40"/>
      <c r="Q7670" s="40"/>
      <c r="R7670" s="39"/>
      <c r="S7670" s="39"/>
      <c r="T7670" s="39"/>
      <c r="U7670" s="40"/>
      <c r="V7670" s="39"/>
      <c r="W7670" s="69"/>
      <c r="Y7670" t="s">
        <v>40</v>
      </c>
      <c r="AA7670">
        <v>4333</v>
      </c>
      <c r="AB7670" s="46" t="b">
        <f>if((W7670=""),false,true)</f>
        <v>0</v>
      </c>
      <c r="AD7670" s="8"/>
    </row>
    <row r="7671" ht="14.25" customHeight="1">
      <c r="A7671" s="38">
        <v>1248</v>
      </c>
      <c r="B7671" s="46" t="s">
        <v>6515</v>
      </c>
      <c r="C7671" s="46" t="s">
        <v>577</v>
      </c>
      <c r="D7671" s="11" t="s">
        <v>7899</v>
      </c>
      <c r="E7671" s="11" t="s">
        <v>7900</v>
      </c>
      <c r="F7671" s="7" t="s">
        <v>429</v>
      </c>
      <c r="G7671" s="7" t="s">
        <v>590</v>
      </c>
      <c r="H7671">
        <v>0.18175764860248</v>
      </c>
      <c r="I7671" s="46" t="s">
        <v>37</v>
      </c>
      <c r="K7671" s="46"/>
      <c r="L7671" t="s">
        <v>6516</v>
      </c>
      <c r="M7671" t="s">
        <v>583</v>
      </c>
      <c r="N7671" s="40"/>
      <c r="O7671" s="40"/>
      <c r="P7671" s="40"/>
      <c r="Q7671" s="40"/>
      <c r="R7671" s="39"/>
      <c r="S7671" s="39"/>
      <c r="T7671" s="39"/>
      <c r="U7671" s="40"/>
      <c r="V7671" s="39"/>
      <c r="W7671" s="69"/>
      <c r="Y7671" t="s">
        <v>40</v>
      </c>
      <c r="AA7671">
        <v>4333</v>
      </c>
      <c r="AB7671" s="46" t="b">
        <f>if((W7671=""),false,true)</f>
        <v>0</v>
      </c>
      <c r="AD7671" s="8"/>
    </row>
    <row r="7672" ht="14.25" customHeight="1">
      <c r="A7672" s="38">
        <v>1287</v>
      </c>
      <c r="B7672" s="46" t="s">
        <v>53</v>
      </c>
      <c r="C7672" s="46" t="s">
        <v>45</v>
      </c>
      <c r="D7672" s="46" t="s">
        <v>7899</v>
      </c>
      <c r="E7672" s="46" t="s">
        <v>7900</v>
      </c>
      <c r="F7672" t="s">
        <v>48</v>
      </c>
      <c r="G7672" s="46" t="s">
        <v>49</v>
      </c>
      <c r="H7672">
        <v>0.000067608298</v>
      </c>
      <c r="I7672" t="s">
        <v>37</v>
      </c>
      <c r="L7672" t="s">
        <v>50</v>
      </c>
      <c r="M7672" t="s">
        <v>39</v>
      </c>
      <c r="N7672" s="40"/>
      <c r="O7672" s="40"/>
      <c r="P7672" s="40"/>
      <c r="Q7672" s="40"/>
      <c r="R7672" s="39"/>
      <c r="S7672" s="39"/>
      <c r="T7672" s="39"/>
      <c r="U7672" s="40"/>
      <c r="V7672" s="39"/>
      <c r="W7672" s="69"/>
      <c r="Y7672" t="s">
        <v>40</v>
      </c>
      <c r="AA7672">
        <v>4333</v>
      </c>
      <c r="AB7672" s="46" t="b">
        <v>0</v>
      </c>
      <c r="AD7672" s="8"/>
    </row>
    <row r="7673" ht="14.25" customHeight="1">
      <c r="A7673" s="38">
        <v>1287</v>
      </c>
      <c r="B7673" s="46" t="s">
        <v>653</v>
      </c>
      <c r="C7673" s="46" t="s">
        <v>45</v>
      </c>
      <c r="D7673" s="46" t="s">
        <v>7899</v>
      </c>
      <c r="E7673" s="46" t="s">
        <v>7900</v>
      </c>
      <c r="F7673" t="s">
        <v>48</v>
      </c>
      <c r="G7673" s="46" t="s">
        <v>49</v>
      </c>
      <c r="H7673">
        <v>0.000026369385</v>
      </c>
      <c r="I7673" t="s">
        <v>37</v>
      </c>
      <c r="L7673" t="s">
        <v>50</v>
      </c>
      <c r="M7673" t="s">
        <v>39</v>
      </c>
      <c r="N7673" s="40"/>
      <c r="O7673" s="40"/>
      <c r="P7673" s="40"/>
      <c r="Q7673" s="40"/>
      <c r="R7673" s="39"/>
      <c r="S7673" s="39"/>
      <c r="T7673" s="39"/>
      <c r="U7673" s="40"/>
      <c r="V7673" s="39"/>
      <c r="W7673" s="69"/>
      <c r="Y7673" t="s">
        <v>40</v>
      </c>
      <c r="AA7673">
        <v>4333</v>
      </c>
      <c r="AB7673" s="46" t="b">
        <v>0</v>
      </c>
      <c r="AD7673" s="8"/>
    </row>
    <row r="7674" ht="14.25" customHeight="1">
      <c r="A7674" s="38">
        <v>1308</v>
      </c>
      <c r="B7674" s="46" t="s">
        <v>41</v>
      </c>
      <c r="C7674" s="46" t="s">
        <v>42</v>
      </c>
      <c r="D7674" s="46" t="s">
        <v>7899</v>
      </c>
      <c r="E7674" s="46" t="s">
        <v>7905</v>
      </c>
      <c r="F7674" t="s">
        <v>35</v>
      </c>
      <c r="G7674" s="12" t="s">
        <v>36</v>
      </c>
      <c r="H7674">
        <v>0.125314117494142</v>
      </c>
      <c r="I7674" t="s">
        <v>37</v>
      </c>
      <c r="K7674" s="47" t="s">
        <v>43</v>
      </c>
      <c r="L7674" s="47" t="str">
        <f>((I7674&amp;A7674)&amp;"-")&amp;B7674</f>
        <v>REF1308-Abraham M.H. and Acree Jr. W.E. The solubility of liquid and solid compounds in dry octan-1-ol. Chemosphere (2013)</v>
      </c>
      <c r="M7674" t="s">
        <v>39</v>
      </c>
      <c r="N7674" s="71"/>
      <c r="O7674" s="71"/>
      <c r="P7674" s="71"/>
      <c r="Q7674" s="71"/>
      <c r="R7674" s="29"/>
      <c r="S7674" s="29"/>
      <c r="T7674" s="29"/>
      <c r="U7674" s="71"/>
      <c r="V7674" s="29"/>
      <c r="W7674" s="60"/>
      <c r="Y7674" t="s">
        <v>40</v>
      </c>
      <c r="AA7674">
        <v>4333</v>
      </c>
      <c r="AB7674" t="b">
        <f>if((W7674=""),false,true)</f>
        <v>0</v>
      </c>
      <c r="AD7674" s="37"/>
    </row>
    <row r="7675" ht="14.25" customHeight="1">
      <c r="A7675" s="38">
        <v>1287</v>
      </c>
      <c r="B7675" s="46" t="s">
        <v>53</v>
      </c>
      <c r="C7675" s="46" t="s">
        <v>45</v>
      </c>
      <c r="D7675" s="46" t="s">
        <v>7906</v>
      </c>
      <c r="E7675" s="46" t="s">
        <v>7907</v>
      </c>
      <c r="F7675" t="s">
        <v>48</v>
      </c>
      <c r="G7675" s="46" t="s">
        <v>49</v>
      </c>
      <c r="H7675">
        <v>0.00645654229</v>
      </c>
      <c r="I7675" t="s">
        <v>37</v>
      </c>
      <c r="L7675" t="s">
        <v>50</v>
      </c>
      <c r="M7675" t="s">
        <v>39</v>
      </c>
      <c r="N7675" s="40"/>
      <c r="O7675" s="40"/>
      <c r="P7675" s="40"/>
      <c r="Q7675" s="40"/>
      <c r="R7675" s="39"/>
      <c r="S7675" s="39"/>
      <c r="T7675" s="39"/>
      <c r="U7675" s="40"/>
      <c r="V7675" s="39"/>
      <c r="W7675" s="69"/>
      <c r="Y7675" t="s">
        <v>40</v>
      </c>
      <c r="AA7675">
        <v>4979197</v>
      </c>
      <c r="AB7675" s="46" t="b">
        <v>0</v>
      </c>
      <c r="AD7675" s="8"/>
    </row>
    <row r="7676" ht="14.25" customHeight="1">
      <c r="A7676" s="38">
        <v>1287</v>
      </c>
      <c r="B7676" s="46" t="s">
        <v>53</v>
      </c>
      <c r="C7676" s="46" t="s">
        <v>45</v>
      </c>
      <c r="D7676" s="46" t="s">
        <v>7906</v>
      </c>
      <c r="E7676" s="46" t="s">
        <v>7907</v>
      </c>
      <c r="F7676" t="s">
        <v>48</v>
      </c>
      <c r="G7676" s="46" t="s">
        <v>49</v>
      </c>
      <c r="H7676">
        <v>0.00645654229</v>
      </c>
      <c r="I7676" t="s">
        <v>37</v>
      </c>
      <c r="L7676" t="s">
        <v>50</v>
      </c>
      <c r="M7676" t="s">
        <v>39</v>
      </c>
      <c r="N7676" s="40"/>
      <c r="O7676" s="40"/>
      <c r="P7676" s="40"/>
      <c r="Q7676" s="40"/>
      <c r="R7676" s="39"/>
      <c r="S7676" s="39"/>
      <c r="T7676" s="39"/>
      <c r="U7676" s="40"/>
      <c r="V7676" s="39"/>
      <c r="W7676" s="69"/>
      <c r="Y7676" t="s">
        <v>40</v>
      </c>
      <c r="AA7676">
        <v>4979197</v>
      </c>
      <c r="AB7676" s="46" t="b">
        <v>0</v>
      </c>
      <c r="AD7676" s="8"/>
    </row>
    <row r="7677" ht="14.25" customHeight="1">
      <c r="A7677" s="38">
        <v>966</v>
      </c>
      <c r="B7677" s="46" t="s">
        <v>1353</v>
      </c>
      <c r="C7677" s="46" t="s">
        <v>1219</v>
      </c>
      <c r="D7677" s="46" t="s">
        <v>7908</v>
      </c>
      <c r="E7677" s="46" t="s">
        <v>7909</v>
      </c>
      <c r="F7677" s="41" t="s">
        <v>434</v>
      </c>
      <c r="G7677" s="5" t="s">
        <v>593</v>
      </c>
      <c r="H7677" s="65">
        <v>0.0278291511</v>
      </c>
      <c r="I7677" t="s">
        <v>1356</v>
      </c>
      <c r="K7677" s="46" t="s">
        <v>43</v>
      </c>
      <c r="L7677" s="46" t="s">
        <v>1358</v>
      </c>
      <c r="M7677" t="s">
        <v>39</v>
      </c>
      <c r="N7677" s="40"/>
      <c r="O7677" s="56"/>
      <c r="P7677" s="56"/>
      <c r="Q7677" s="56"/>
      <c r="R7677" s="39"/>
      <c r="S7677" s="39"/>
      <c r="T7677" s="39"/>
      <c r="U7677" s="40"/>
      <c r="V7677" s="39"/>
      <c r="W7677" s="69"/>
      <c r="Y7677" t="s">
        <v>40</v>
      </c>
      <c r="AA7677">
        <v>4339</v>
      </c>
      <c r="AB7677" t="b">
        <v>0</v>
      </c>
      <c r="AD7677" s="8"/>
    </row>
    <row r="7678" ht="14.25" customHeight="1">
      <c r="A7678" s="38">
        <v>966</v>
      </c>
      <c r="B7678" s="46" t="s">
        <v>1353</v>
      </c>
      <c r="C7678" s="46" t="s">
        <v>1219</v>
      </c>
      <c r="D7678" s="46" t="s">
        <v>7908</v>
      </c>
      <c r="E7678" s="46" t="s">
        <v>7909</v>
      </c>
      <c r="F7678" s="41" t="s">
        <v>434</v>
      </c>
      <c r="G7678" s="5" t="s">
        <v>593</v>
      </c>
      <c r="H7678" s="65">
        <v>0.0285816409</v>
      </c>
      <c r="I7678" t="s">
        <v>1356</v>
      </c>
      <c r="K7678" s="46" t="s">
        <v>43</v>
      </c>
      <c r="L7678" s="46" t="s">
        <v>1358</v>
      </c>
      <c r="M7678" t="s">
        <v>39</v>
      </c>
      <c r="N7678" s="40"/>
      <c r="O7678" s="56"/>
      <c r="P7678" s="56"/>
      <c r="Q7678" s="56"/>
      <c r="R7678" s="39"/>
      <c r="S7678" s="39"/>
      <c r="T7678" s="39"/>
      <c r="U7678" s="40"/>
      <c r="V7678" s="39"/>
      <c r="W7678" s="69"/>
      <c r="Y7678" t="s">
        <v>40</v>
      </c>
      <c r="AA7678">
        <v>4339</v>
      </c>
      <c r="AB7678" t="b">
        <v>0</v>
      </c>
      <c r="AD7678" s="8"/>
    </row>
    <row r="7679" ht="14.25" customHeight="1">
      <c r="A7679" s="38">
        <v>1287</v>
      </c>
      <c r="B7679" s="46" t="s">
        <v>53</v>
      </c>
      <c r="C7679" s="46" t="s">
        <v>45</v>
      </c>
      <c r="D7679" s="46" t="s">
        <v>7910</v>
      </c>
      <c r="E7679" s="46" t="s">
        <v>7911</v>
      </c>
      <c r="F7679" t="s">
        <v>48</v>
      </c>
      <c r="G7679" s="46" t="s">
        <v>49</v>
      </c>
      <c r="H7679">
        <v>0.000158489319</v>
      </c>
      <c r="I7679" t="s">
        <v>37</v>
      </c>
      <c r="L7679" t="s">
        <v>50</v>
      </c>
      <c r="M7679" t="s">
        <v>39</v>
      </c>
      <c r="N7679" s="40"/>
      <c r="O7679" s="40"/>
      <c r="P7679" s="40"/>
      <c r="Q7679" s="40"/>
      <c r="R7679" s="39"/>
      <c r="S7679" s="39"/>
      <c r="T7679" s="39"/>
      <c r="U7679" s="40"/>
      <c r="V7679" s="39"/>
      <c r="W7679" s="69"/>
      <c r="Y7679" t="s">
        <v>40</v>
      </c>
      <c r="AA7679">
        <v>4340</v>
      </c>
      <c r="AB7679" s="46" t="b">
        <v>0</v>
      </c>
      <c r="AD7679" s="8"/>
    </row>
    <row r="7680" ht="14.25" customHeight="1">
      <c r="A7680" s="38">
        <v>1287</v>
      </c>
      <c r="B7680" s="46" t="s">
        <v>53</v>
      </c>
      <c r="C7680" s="46" t="s">
        <v>45</v>
      </c>
      <c r="D7680" s="46" t="s">
        <v>7912</v>
      </c>
      <c r="E7680" s="46" t="s">
        <v>7913</v>
      </c>
      <c r="F7680" t="s">
        <v>48</v>
      </c>
      <c r="G7680" s="46" t="s">
        <v>49</v>
      </c>
      <c r="H7680">
        <v>0.000602559586</v>
      </c>
      <c r="I7680" t="s">
        <v>37</v>
      </c>
      <c r="L7680" t="s">
        <v>50</v>
      </c>
      <c r="M7680" t="s">
        <v>39</v>
      </c>
      <c r="N7680" s="40"/>
      <c r="O7680" s="40"/>
      <c r="P7680" s="40"/>
      <c r="Q7680" s="40"/>
      <c r="R7680" s="39"/>
      <c r="S7680" s="39"/>
      <c r="T7680" s="39"/>
      <c r="U7680" s="40"/>
      <c r="V7680" s="39"/>
      <c r="W7680" s="69"/>
      <c r="Y7680" t="s">
        <v>40</v>
      </c>
      <c r="AA7680">
        <v>5868</v>
      </c>
      <c r="AB7680" s="46" t="b">
        <v>0</v>
      </c>
      <c r="AD7680" s="8"/>
    </row>
    <row r="7681" ht="14.25" customHeight="1">
      <c r="A7681" s="38">
        <v>1287</v>
      </c>
      <c r="B7681" s="46" t="s">
        <v>44</v>
      </c>
      <c r="C7681" s="46" t="s">
        <v>45</v>
      </c>
      <c r="D7681" s="46" t="s">
        <v>7914</v>
      </c>
      <c r="E7681" s="46" t="s">
        <v>7915</v>
      </c>
      <c r="F7681" t="s">
        <v>48</v>
      </c>
      <c r="G7681" s="46" t="s">
        <v>49</v>
      </c>
      <c r="H7681">
        <v>0.000164058977</v>
      </c>
      <c r="I7681" t="s">
        <v>37</v>
      </c>
      <c r="L7681" t="s">
        <v>50</v>
      </c>
      <c r="M7681" t="s">
        <v>39</v>
      </c>
      <c r="N7681" s="40"/>
      <c r="O7681" s="40"/>
      <c r="P7681" s="40"/>
      <c r="Q7681" s="40"/>
      <c r="R7681" s="39"/>
      <c r="S7681" s="39"/>
      <c r="T7681" s="39"/>
      <c r="U7681" s="40"/>
      <c r="V7681" s="39"/>
      <c r="W7681" s="69"/>
      <c r="Y7681" t="s">
        <v>40</v>
      </c>
      <c r="AA7681">
        <v>4350</v>
      </c>
      <c r="AB7681" s="46" t="b">
        <v>0</v>
      </c>
      <c r="AD7681" s="8"/>
    </row>
    <row r="7682" ht="14.25" customHeight="1">
      <c r="A7682" s="38">
        <v>1287</v>
      </c>
      <c r="B7682" s="46" t="s">
        <v>53</v>
      </c>
      <c r="C7682" s="46" t="s">
        <v>45</v>
      </c>
      <c r="D7682" s="46" t="s">
        <v>7914</v>
      </c>
      <c r="E7682" s="46" t="s">
        <v>7915</v>
      </c>
      <c r="F7682" t="s">
        <v>48</v>
      </c>
      <c r="G7682" s="46" t="s">
        <v>49</v>
      </c>
      <c r="H7682">
        <v>0.000158489319</v>
      </c>
      <c r="I7682" t="s">
        <v>37</v>
      </c>
      <c r="L7682" t="s">
        <v>50</v>
      </c>
      <c r="M7682" t="s">
        <v>39</v>
      </c>
      <c r="N7682" s="40"/>
      <c r="O7682" s="40"/>
      <c r="P7682" s="40"/>
      <c r="Q7682" s="40"/>
      <c r="R7682" s="39"/>
      <c r="S7682" s="39"/>
      <c r="T7682" s="39"/>
      <c r="U7682" s="40"/>
      <c r="V7682" s="39"/>
      <c r="W7682" s="69"/>
      <c r="Y7682" t="s">
        <v>40</v>
      </c>
      <c r="AA7682">
        <v>4350</v>
      </c>
      <c r="AB7682" s="46" t="b">
        <v>0</v>
      </c>
      <c r="AD7682" s="8"/>
    </row>
    <row r="7683" ht="14.25" customHeight="1">
      <c r="A7683" s="38">
        <v>1287</v>
      </c>
      <c r="B7683" s="46" t="s">
        <v>53</v>
      </c>
      <c r="C7683" s="46" t="s">
        <v>45</v>
      </c>
      <c r="D7683" s="46" t="s">
        <v>3786</v>
      </c>
      <c r="E7683" s="46" t="s">
        <v>7916</v>
      </c>
      <c r="F7683" t="s">
        <v>48</v>
      </c>
      <c r="G7683" s="46" t="s">
        <v>49</v>
      </c>
      <c r="H7683">
        <v>0.015848931925</v>
      </c>
      <c r="I7683" t="s">
        <v>37</v>
      </c>
      <c r="L7683" t="s">
        <v>50</v>
      </c>
      <c r="M7683" t="s">
        <v>39</v>
      </c>
      <c r="N7683" s="40"/>
      <c r="O7683" s="40"/>
      <c r="P7683" s="40"/>
      <c r="Q7683" s="40"/>
      <c r="R7683" s="39"/>
      <c r="S7683" s="39"/>
      <c r="T7683" s="39"/>
      <c r="U7683" s="40"/>
      <c r="V7683" s="39"/>
      <c r="W7683" s="69"/>
      <c r="Y7683" t="s">
        <v>294</v>
      </c>
      <c r="AA7683">
        <v>7138</v>
      </c>
      <c r="AB7683" s="46" t="b">
        <v>0</v>
      </c>
      <c r="AD7683" s="8"/>
    </row>
    <row r="7684" ht="14.25" customHeight="1">
      <c r="A7684" s="38">
        <v>1287</v>
      </c>
      <c r="B7684" s="46" t="s">
        <v>174</v>
      </c>
      <c r="C7684" s="46" t="s">
        <v>45</v>
      </c>
      <c r="D7684" s="46" t="s">
        <v>3786</v>
      </c>
      <c r="E7684" s="46" t="s">
        <v>7917</v>
      </c>
      <c r="F7684" t="s">
        <v>48</v>
      </c>
      <c r="G7684" s="46" t="s">
        <v>49</v>
      </c>
      <c r="H7684">
        <v>0.014791083882</v>
      </c>
      <c r="I7684" t="s">
        <v>37</v>
      </c>
      <c r="L7684" t="s">
        <v>50</v>
      </c>
      <c r="M7684" t="s">
        <v>39</v>
      </c>
      <c r="N7684" s="40"/>
      <c r="O7684" s="40"/>
      <c r="P7684" s="40"/>
      <c r="Q7684" s="40"/>
      <c r="R7684" s="39"/>
      <c r="S7684" s="39"/>
      <c r="T7684" s="39"/>
      <c r="U7684" s="40"/>
      <c r="V7684" s="39"/>
      <c r="W7684" s="69"/>
      <c r="Y7684" t="s">
        <v>294</v>
      </c>
      <c r="AA7684">
        <v>7138</v>
      </c>
      <c r="AB7684" s="46" t="b">
        <v>0</v>
      </c>
      <c r="AD7684" s="8"/>
    </row>
    <row r="7685" ht="14.25" customHeight="1">
      <c r="A7685" s="38">
        <v>1287</v>
      </c>
      <c r="B7685" s="46" t="s">
        <v>53</v>
      </c>
      <c r="C7685" s="46" t="s">
        <v>45</v>
      </c>
      <c r="D7685" s="46" t="s">
        <v>7918</v>
      </c>
      <c r="E7685" s="46" t="s">
        <v>7919</v>
      </c>
      <c r="F7685" t="s">
        <v>48</v>
      </c>
      <c r="G7685" s="46" t="s">
        <v>49</v>
      </c>
      <c r="H7685">
        <v>0.602559586074</v>
      </c>
      <c r="I7685" t="s">
        <v>37</v>
      </c>
      <c r="L7685" t="s">
        <v>50</v>
      </c>
      <c r="M7685" t="s">
        <v>39</v>
      </c>
      <c r="N7685" s="40"/>
      <c r="O7685" s="40"/>
      <c r="P7685" s="40"/>
      <c r="Q7685" s="40"/>
      <c r="R7685" s="39"/>
      <c r="S7685" s="39"/>
      <c r="T7685" s="39"/>
      <c r="U7685" s="40"/>
      <c r="V7685" s="39"/>
      <c r="W7685" s="69"/>
      <c r="Y7685" t="s">
        <v>294</v>
      </c>
      <c r="AA7685">
        <v>6338</v>
      </c>
      <c r="AB7685" s="46" t="b">
        <v>0</v>
      </c>
      <c r="AD7685" s="8"/>
    </row>
    <row r="7686" ht="14.25" customHeight="1">
      <c r="A7686" s="38">
        <v>1287</v>
      </c>
      <c r="B7686" s="46" t="s">
        <v>174</v>
      </c>
      <c r="C7686" s="46" t="s">
        <v>45</v>
      </c>
      <c r="D7686" s="46" t="s">
        <v>7918</v>
      </c>
      <c r="E7686" s="46" t="s">
        <v>7920</v>
      </c>
      <c r="F7686" t="s">
        <v>48</v>
      </c>
      <c r="G7686" s="46" t="s">
        <v>49</v>
      </c>
      <c r="H7686">
        <v>0.602559586074</v>
      </c>
      <c r="I7686" t="s">
        <v>37</v>
      </c>
      <c r="L7686" t="s">
        <v>50</v>
      </c>
      <c r="M7686" t="s">
        <v>39</v>
      </c>
      <c r="N7686" s="40"/>
      <c r="O7686" s="40"/>
      <c r="P7686" s="40"/>
      <c r="Q7686" s="40"/>
      <c r="R7686" s="39"/>
      <c r="S7686" s="39"/>
      <c r="T7686" s="39"/>
      <c r="U7686" s="40"/>
      <c r="V7686" s="39"/>
      <c r="W7686" s="69"/>
      <c r="Y7686" t="s">
        <v>294</v>
      </c>
      <c r="AA7686">
        <v>6338</v>
      </c>
      <c r="AB7686" s="46" t="b">
        <v>0</v>
      </c>
      <c r="AD7686" s="8"/>
    </row>
    <row r="7687" ht="14.25" customHeight="1">
      <c r="A7687" s="38">
        <v>1287</v>
      </c>
      <c r="B7687" s="46" t="s">
        <v>53</v>
      </c>
      <c r="C7687" s="46" t="s">
        <v>45</v>
      </c>
      <c r="D7687" s="46" t="s">
        <v>7921</v>
      </c>
      <c r="E7687" s="46" t="s">
        <v>7922</v>
      </c>
      <c r="F7687" t="s">
        <v>48</v>
      </c>
      <c r="G7687" s="46" t="s">
        <v>49</v>
      </c>
      <c r="H7687">
        <v>0.000003467369</v>
      </c>
      <c r="I7687" t="s">
        <v>37</v>
      </c>
      <c r="L7687" t="s">
        <v>50</v>
      </c>
      <c r="M7687" t="s">
        <v>39</v>
      </c>
      <c r="N7687" s="40"/>
      <c r="O7687" s="40"/>
      <c r="P7687" s="40"/>
      <c r="Q7687" s="40"/>
      <c r="R7687" s="39"/>
      <c r="S7687" s="39"/>
      <c r="T7687" s="39"/>
      <c r="U7687" s="40"/>
      <c r="V7687" s="39"/>
      <c r="W7687" s="69"/>
      <c r="Y7687" t="s">
        <v>40</v>
      </c>
      <c r="AA7687">
        <v>15010</v>
      </c>
      <c r="AB7687" s="46" t="b">
        <v>0</v>
      </c>
      <c r="AD7687" s="8"/>
    </row>
    <row r="7688" ht="14.25" customHeight="1">
      <c r="A7688" s="38">
        <v>1287</v>
      </c>
      <c r="B7688" s="46" t="s">
        <v>174</v>
      </c>
      <c r="C7688" s="46" t="s">
        <v>45</v>
      </c>
      <c r="D7688" s="46" t="s">
        <v>7921</v>
      </c>
      <c r="E7688" s="46" t="s">
        <v>7923</v>
      </c>
      <c r="F7688" t="s">
        <v>48</v>
      </c>
      <c r="G7688" s="46" t="s">
        <v>49</v>
      </c>
      <c r="H7688">
        <v>0.000003467369</v>
      </c>
      <c r="I7688" t="s">
        <v>37</v>
      </c>
      <c r="L7688" t="s">
        <v>50</v>
      </c>
      <c r="M7688" t="s">
        <v>39</v>
      </c>
      <c r="N7688" s="40"/>
      <c r="O7688" s="40"/>
      <c r="P7688" s="40"/>
      <c r="Q7688" s="40"/>
      <c r="R7688" s="39"/>
      <c r="S7688" s="39"/>
      <c r="T7688" s="39"/>
      <c r="U7688" s="40"/>
      <c r="V7688" s="39"/>
      <c r="W7688" s="69"/>
      <c r="Y7688" t="s">
        <v>40</v>
      </c>
      <c r="AA7688">
        <v>15010</v>
      </c>
      <c r="AB7688" s="46" t="b">
        <v>0</v>
      </c>
      <c r="AD7688" s="8"/>
    </row>
    <row r="7689" ht="14.25" customHeight="1">
      <c r="A7689" s="38">
        <v>1287</v>
      </c>
      <c r="B7689" s="46" t="s">
        <v>44</v>
      </c>
      <c r="C7689" s="46" t="s">
        <v>45</v>
      </c>
      <c r="D7689" s="46" t="s">
        <v>7924</v>
      </c>
      <c r="E7689" s="46" t="s">
        <v>7925</v>
      </c>
      <c r="F7689" t="s">
        <v>48</v>
      </c>
      <c r="G7689" s="46" t="s">
        <v>49</v>
      </c>
      <c r="H7689">
        <v>0.001202264435</v>
      </c>
      <c r="I7689" t="s">
        <v>37</v>
      </c>
      <c r="L7689" t="s">
        <v>50</v>
      </c>
      <c r="M7689" t="s">
        <v>39</v>
      </c>
      <c r="N7689" s="40"/>
      <c r="O7689" s="40"/>
      <c r="P7689" s="40"/>
      <c r="Q7689" s="40"/>
      <c r="R7689" s="39"/>
      <c r="S7689" s="39"/>
      <c r="T7689" s="39"/>
      <c r="U7689" s="40"/>
      <c r="V7689" s="39"/>
      <c r="W7689" s="69"/>
      <c r="Y7689" t="s">
        <v>40</v>
      </c>
      <c r="AA7689">
        <v>4566720</v>
      </c>
      <c r="AB7689" s="46" t="b">
        <v>0</v>
      </c>
      <c r="AD7689" s="8"/>
    </row>
    <row r="7690" ht="14.25" customHeight="1">
      <c r="A7690" s="38">
        <v>1049</v>
      </c>
      <c r="B7690" s="46" t="s">
        <v>922</v>
      </c>
      <c r="C7690" s="46" t="s">
        <v>923</v>
      </c>
      <c r="D7690" s="11" t="s">
        <v>7926</v>
      </c>
      <c r="E7690" s="46" t="s">
        <v>7927</v>
      </c>
      <c r="F7690" s="7" t="s">
        <v>924</v>
      </c>
      <c r="G7690" s="7" t="s">
        <v>925</v>
      </c>
      <c r="H7690">
        <v>0.042756288615159</v>
      </c>
      <c r="I7690" t="s">
        <v>37</v>
      </c>
      <c r="K7690" s="47" t="s">
        <v>43</v>
      </c>
      <c r="L7690" s="47" t="s">
        <v>926</v>
      </c>
      <c r="M7690" t="s">
        <v>39</v>
      </c>
      <c r="N7690" s="71"/>
      <c r="O7690" s="71"/>
      <c r="P7690" s="71"/>
      <c r="Q7690" s="71"/>
      <c r="R7690" s="29"/>
      <c r="S7690" s="29"/>
      <c r="T7690" s="29"/>
      <c r="U7690" s="71"/>
      <c r="V7690" s="29"/>
      <c r="W7690" s="60"/>
      <c r="Y7690" t="s">
        <v>40</v>
      </c>
      <c r="AA7690" s="21">
        <v>5036498</v>
      </c>
      <c r="AB7690" t="b">
        <f>if((W7690=""),false,true)</f>
        <v>0</v>
      </c>
      <c r="AD7690" s="37"/>
    </row>
    <row r="7691" ht="14.25" customHeight="1">
      <c r="A7691" s="38">
        <v>1049</v>
      </c>
      <c r="B7691" s="46" t="s">
        <v>922</v>
      </c>
      <c r="C7691" s="46" t="s">
        <v>923</v>
      </c>
      <c r="D7691" s="11" t="s">
        <v>7926</v>
      </c>
      <c r="E7691" s="11" t="s">
        <v>7927</v>
      </c>
      <c r="F7691" s="7" t="s">
        <v>927</v>
      </c>
      <c r="G7691" s="7" t="s">
        <v>928</v>
      </c>
      <c r="H7691">
        <v>0.000544502652842</v>
      </c>
      <c r="I7691" t="s">
        <v>37</v>
      </c>
      <c r="K7691" s="47" t="s">
        <v>43</v>
      </c>
      <c r="L7691" s="47" t="s">
        <v>926</v>
      </c>
      <c r="M7691" t="s">
        <v>39</v>
      </c>
      <c r="N7691" s="71"/>
      <c r="O7691" s="71"/>
      <c r="P7691" s="71"/>
      <c r="Q7691" s="71"/>
      <c r="R7691" s="29"/>
      <c r="S7691" s="29"/>
      <c r="T7691" s="29"/>
      <c r="U7691" s="71"/>
      <c r="V7691" s="29"/>
      <c r="W7691" s="60"/>
      <c r="Y7691" t="s">
        <v>40</v>
      </c>
      <c r="AA7691">
        <v>5036498</v>
      </c>
      <c r="AB7691" t="b">
        <f>if((W7691=""),false,true)</f>
        <v>0</v>
      </c>
      <c r="AD7691" s="37"/>
    </row>
    <row r="7692" ht="14.25" customHeight="1">
      <c r="A7692" s="38">
        <v>1049</v>
      </c>
      <c r="B7692" s="46" t="s">
        <v>922</v>
      </c>
      <c r="C7692" s="46" t="s">
        <v>923</v>
      </c>
      <c r="D7692" s="11" t="s">
        <v>7926</v>
      </c>
      <c r="E7692" s="11" t="s">
        <v>7927</v>
      </c>
      <c r="F7692" s="7" t="s">
        <v>929</v>
      </c>
      <c r="G7692" s="7" t="s">
        <v>928</v>
      </c>
      <c r="H7692">
        <v>0.002084490883097</v>
      </c>
      <c r="I7692" t="s">
        <v>37</v>
      </c>
      <c r="K7692" s="47" t="s">
        <v>43</v>
      </c>
      <c r="L7692" s="47" t="s">
        <v>926</v>
      </c>
      <c r="M7692" t="s">
        <v>39</v>
      </c>
      <c r="N7692" s="71"/>
      <c r="O7692" s="71"/>
      <c r="P7692" s="71"/>
      <c r="Q7692" s="71"/>
      <c r="R7692" s="29"/>
      <c r="S7692" s="29"/>
      <c r="T7692" s="29"/>
      <c r="U7692" s="71"/>
      <c r="V7692" s="29"/>
      <c r="W7692" s="60"/>
      <c r="Y7692" t="s">
        <v>40</v>
      </c>
      <c r="AA7692">
        <v>5036498</v>
      </c>
      <c r="AB7692" t="b">
        <f>if((W7692=""),false,true)</f>
        <v>0</v>
      </c>
      <c r="AD7692" s="37"/>
    </row>
    <row r="7693" ht="14.25" customHeight="1">
      <c r="A7693" s="38">
        <v>1049</v>
      </c>
      <c r="B7693" s="46" t="s">
        <v>922</v>
      </c>
      <c r="C7693" s="46" t="s">
        <v>923</v>
      </c>
      <c r="D7693" s="11" t="s">
        <v>7926</v>
      </c>
      <c r="E7693" s="11" t="s">
        <v>7927</v>
      </c>
      <c r="F7693" s="7" t="s">
        <v>930</v>
      </c>
      <c r="G7693" s="7" t="s">
        <v>928</v>
      </c>
      <c r="H7693">
        <v>0.016595869074376</v>
      </c>
      <c r="I7693" t="s">
        <v>37</v>
      </c>
      <c r="K7693" s="47" t="s">
        <v>43</v>
      </c>
      <c r="L7693" s="47" t="s">
        <v>926</v>
      </c>
      <c r="M7693" t="s">
        <v>39</v>
      </c>
      <c r="N7693" s="71"/>
      <c r="O7693" s="71"/>
      <c r="P7693" s="71"/>
      <c r="Q7693" s="71"/>
      <c r="R7693" s="29"/>
      <c r="S7693" s="29"/>
      <c r="T7693" s="29"/>
      <c r="U7693" s="71"/>
      <c r="V7693" s="29"/>
      <c r="W7693" s="60"/>
      <c r="Y7693" t="s">
        <v>40</v>
      </c>
      <c r="AA7693">
        <v>5036498</v>
      </c>
      <c r="AB7693" t="b">
        <f>if((W7693=""),false,true)</f>
        <v>0</v>
      </c>
      <c r="AD7693" s="37"/>
    </row>
    <row r="7694" ht="14.25" customHeight="1">
      <c r="A7694" s="38">
        <v>1049</v>
      </c>
      <c r="B7694" s="46" t="s">
        <v>922</v>
      </c>
      <c r="C7694" s="46" t="s">
        <v>923</v>
      </c>
      <c r="D7694" s="11" t="s">
        <v>7926</v>
      </c>
      <c r="E7694" s="11" t="s">
        <v>7927</v>
      </c>
      <c r="F7694" s="11" t="s">
        <v>48</v>
      </c>
      <c r="G7694" s="11" t="s">
        <v>49</v>
      </c>
      <c r="H7694">
        <v>0.000324339617349</v>
      </c>
      <c r="I7694" t="s">
        <v>37</v>
      </c>
      <c r="K7694" s="47" t="s">
        <v>43</v>
      </c>
      <c r="L7694" s="47" t="s">
        <v>926</v>
      </c>
      <c r="M7694" t="s">
        <v>39</v>
      </c>
      <c r="N7694" s="71"/>
      <c r="O7694" s="71"/>
      <c r="P7694" s="71"/>
      <c r="Q7694" s="71"/>
      <c r="R7694" s="29"/>
      <c r="S7694" s="29"/>
      <c r="T7694" s="29"/>
      <c r="U7694" s="71"/>
      <c r="V7694" s="29"/>
      <c r="W7694" s="60"/>
      <c r="Y7694" t="s">
        <v>40</v>
      </c>
      <c r="AA7694">
        <v>5036498</v>
      </c>
      <c r="AB7694" t="b">
        <f>if((W7694=""),false,true)</f>
        <v>0</v>
      </c>
      <c r="AD7694" s="37"/>
    </row>
    <row r="7695" ht="14.25" customHeight="1">
      <c r="A7695" s="38">
        <v>1287</v>
      </c>
      <c r="B7695" s="46" t="s">
        <v>653</v>
      </c>
      <c r="C7695" s="46" t="s">
        <v>45</v>
      </c>
      <c r="D7695" s="46" t="s">
        <v>7926</v>
      </c>
      <c r="E7695" s="46" t="s">
        <v>7927</v>
      </c>
      <c r="F7695" t="s">
        <v>48</v>
      </c>
      <c r="G7695" s="46" t="s">
        <v>49</v>
      </c>
      <c r="H7695">
        <v>0.000577430873</v>
      </c>
      <c r="I7695" t="s">
        <v>37</v>
      </c>
      <c r="L7695" t="s">
        <v>50</v>
      </c>
      <c r="M7695" t="s">
        <v>39</v>
      </c>
      <c r="N7695" s="40"/>
      <c r="O7695" s="40"/>
      <c r="P7695" s="40"/>
      <c r="Q7695" s="40"/>
      <c r="R7695" s="39"/>
      <c r="S7695" s="39"/>
      <c r="T7695" s="39"/>
      <c r="U7695" s="40"/>
      <c r="V7695" s="39"/>
      <c r="W7695" s="69"/>
      <c r="Y7695" t="s">
        <v>40</v>
      </c>
      <c r="AA7695">
        <v>5036498</v>
      </c>
      <c r="AB7695" s="46" t="b">
        <v>0</v>
      </c>
      <c r="AD7695" s="8"/>
    </row>
    <row r="7696" ht="14.25" customHeight="1">
      <c r="A7696" s="38">
        <v>1287</v>
      </c>
      <c r="B7696" s="46" t="s">
        <v>53</v>
      </c>
      <c r="C7696" s="46" t="s">
        <v>45</v>
      </c>
      <c r="D7696" s="46" t="s">
        <v>7926</v>
      </c>
      <c r="E7696" s="46" t="s">
        <v>7928</v>
      </c>
      <c r="F7696" t="s">
        <v>48</v>
      </c>
      <c r="G7696" s="46" t="s">
        <v>49</v>
      </c>
      <c r="H7696">
        <v>0.000416869383</v>
      </c>
      <c r="I7696" t="s">
        <v>37</v>
      </c>
      <c r="L7696" t="s">
        <v>50</v>
      </c>
      <c r="M7696" t="s">
        <v>39</v>
      </c>
      <c r="N7696" s="40"/>
      <c r="O7696" s="40"/>
      <c r="P7696" s="40"/>
      <c r="Q7696" s="40"/>
      <c r="R7696" s="39"/>
      <c r="S7696" s="39"/>
      <c r="T7696" s="39"/>
      <c r="U7696" s="40"/>
      <c r="V7696" s="39"/>
      <c r="W7696" s="69"/>
      <c r="Y7696" t="s">
        <v>40</v>
      </c>
      <c r="AA7696">
        <v>5036498</v>
      </c>
      <c r="AB7696" s="46" t="b">
        <v>0</v>
      </c>
      <c r="AD7696" s="8"/>
    </row>
    <row r="7697" ht="14.25" customHeight="1">
      <c r="A7697" s="38">
        <v>1308</v>
      </c>
      <c r="B7697" s="46" t="s">
        <v>41</v>
      </c>
      <c r="C7697" s="46" t="s">
        <v>42</v>
      </c>
      <c r="D7697" s="46" t="s">
        <v>7926</v>
      </c>
      <c r="E7697" s="46" t="s">
        <v>7929</v>
      </c>
      <c r="F7697" t="s">
        <v>35</v>
      </c>
      <c r="G7697" s="12" t="s">
        <v>36</v>
      </c>
      <c r="H7697">
        <v>0.00043651583224</v>
      </c>
      <c r="I7697" t="s">
        <v>37</v>
      </c>
      <c r="K7697" s="47" t="s">
        <v>43</v>
      </c>
      <c r="L7697" s="47" t="str">
        <f>((I7697&amp;A7697)&amp;"-")&amp;B7697</f>
        <v>REF1308-Abraham M.H. and Acree Jr. W.E. The solubility of liquid and solid compounds in dry octan-1-ol. Chemosphere (2013)</v>
      </c>
      <c r="M7697" t="s">
        <v>39</v>
      </c>
      <c r="N7697" s="71"/>
      <c r="O7697" s="71"/>
      <c r="P7697" s="71"/>
      <c r="Q7697" s="71"/>
      <c r="R7697" s="29"/>
      <c r="S7697" s="29"/>
      <c r="T7697" s="29"/>
      <c r="U7697" s="71"/>
      <c r="V7697" s="29"/>
      <c r="W7697" s="60"/>
      <c r="Y7697" t="s">
        <v>40</v>
      </c>
      <c r="AA7697">
        <v>5036498</v>
      </c>
      <c r="AB7697" t="b">
        <f>if((W7697=""),false,true)</f>
        <v>0</v>
      </c>
      <c r="AD7697" s="37"/>
    </row>
    <row r="7698" ht="14.25" customHeight="1">
      <c r="A7698" s="38">
        <v>1287</v>
      </c>
      <c r="B7698" s="46" t="s">
        <v>53</v>
      </c>
      <c r="C7698" s="46" t="s">
        <v>45</v>
      </c>
      <c r="D7698" s="46" t="s">
        <v>7930</v>
      </c>
      <c r="E7698" s="46" t="s">
        <v>7931</v>
      </c>
      <c r="F7698" t="s">
        <v>48</v>
      </c>
      <c r="G7698" s="46" t="s">
        <v>49</v>
      </c>
      <c r="H7698">
        <v>0.006025595861</v>
      </c>
      <c r="I7698" t="s">
        <v>37</v>
      </c>
      <c r="L7698" t="s">
        <v>50</v>
      </c>
      <c r="M7698" t="s">
        <v>39</v>
      </c>
      <c r="N7698" s="40"/>
      <c r="O7698" s="40"/>
      <c r="P7698" s="40"/>
      <c r="Q7698" s="40"/>
      <c r="R7698" s="39"/>
      <c r="S7698" s="39"/>
      <c r="T7698" s="39"/>
      <c r="U7698" s="40"/>
      <c r="V7698" s="39"/>
      <c r="W7698" s="69"/>
      <c r="Y7698" t="s">
        <v>294</v>
      </c>
      <c r="AA7698">
        <v>4354</v>
      </c>
      <c r="AB7698" s="46" t="b">
        <v>0</v>
      </c>
      <c r="AD7698" s="8"/>
    </row>
    <row r="7699" ht="14.25" customHeight="1">
      <c r="A7699" s="38">
        <v>1287</v>
      </c>
      <c r="B7699" s="46" t="s">
        <v>53</v>
      </c>
      <c r="C7699" s="46" t="s">
        <v>45</v>
      </c>
      <c r="D7699" s="46" t="s">
        <v>7932</v>
      </c>
      <c r="E7699" s="46" t="s">
        <v>7933</v>
      </c>
      <c r="F7699" t="s">
        <v>48</v>
      </c>
      <c r="G7699" s="46" t="s">
        <v>49</v>
      </c>
      <c r="H7699">
        <v>0.04265795188</v>
      </c>
      <c r="I7699" t="s">
        <v>37</v>
      </c>
      <c r="L7699" t="s">
        <v>50</v>
      </c>
      <c r="M7699" t="s">
        <v>39</v>
      </c>
      <c r="N7699" s="40"/>
      <c r="O7699" s="40"/>
      <c r="P7699" s="40"/>
      <c r="Q7699" s="40"/>
      <c r="R7699" s="39"/>
      <c r="S7699" s="39"/>
      <c r="T7699" s="39"/>
      <c r="U7699" s="40"/>
      <c r="V7699" s="39"/>
      <c r="W7699" s="69"/>
      <c r="Y7699" t="s">
        <v>40</v>
      </c>
      <c r="AA7699">
        <v>10701</v>
      </c>
      <c r="AB7699" s="46" t="b">
        <v>0</v>
      </c>
      <c r="AD7699" s="8"/>
    </row>
    <row r="7700" ht="14.25" customHeight="1">
      <c r="A7700" s="38">
        <v>1287</v>
      </c>
      <c r="B7700" s="46" t="s">
        <v>53</v>
      </c>
      <c r="C7700" s="46" t="s">
        <v>45</v>
      </c>
      <c r="D7700" s="46" t="s">
        <v>1607</v>
      </c>
      <c r="E7700" s="46" t="s">
        <v>7934</v>
      </c>
      <c r="F7700" t="s">
        <v>48</v>
      </c>
      <c r="G7700" s="46" t="s">
        <v>49</v>
      </c>
      <c r="H7700">
        <v>1.81970085861</v>
      </c>
      <c r="I7700" t="s">
        <v>37</v>
      </c>
      <c r="L7700" t="s">
        <v>50</v>
      </c>
      <c r="M7700" t="s">
        <v>39</v>
      </c>
      <c r="N7700" s="40"/>
      <c r="O7700" s="40"/>
      <c r="P7700" s="40"/>
      <c r="Q7700" s="40"/>
      <c r="R7700" s="39"/>
      <c r="S7700" s="39"/>
      <c r="T7700" s="39"/>
      <c r="U7700" s="40"/>
      <c r="V7700" s="39"/>
      <c r="W7700" s="69"/>
      <c r="Y7700" t="s">
        <v>294</v>
      </c>
      <c r="AA7700">
        <v>6135</v>
      </c>
      <c r="AB7700" s="46" t="b">
        <v>0</v>
      </c>
      <c r="AD7700" s="8"/>
    </row>
    <row r="7701" ht="14.25" customHeight="1">
      <c r="A7701" s="38">
        <v>1287</v>
      </c>
      <c r="B7701" s="46" t="s">
        <v>174</v>
      </c>
      <c r="C7701" s="46" t="s">
        <v>45</v>
      </c>
      <c r="D7701" s="46" t="s">
        <v>1607</v>
      </c>
      <c r="E7701" s="46" t="s">
        <v>1608</v>
      </c>
      <c r="F7701" t="s">
        <v>48</v>
      </c>
      <c r="G7701" s="46" t="s">
        <v>49</v>
      </c>
      <c r="H7701">
        <v>1.81970085861</v>
      </c>
      <c r="I7701" t="s">
        <v>37</v>
      </c>
      <c r="L7701" t="s">
        <v>50</v>
      </c>
      <c r="M7701" t="s">
        <v>39</v>
      </c>
      <c r="N7701" s="40"/>
      <c r="O7701" s="40"/>
      <c r="P7701" s="40"/>
      <c r="Q7701" s="40"/>
      <c r="R7701" s="39"/>
      <c r="S7701" s="39"/>
      <c r="T7701" s="39"/>
      <c r="U7701" s="40"/>
      <c r="V7701" s="39"/>
      <c r="W7701" s="69"/>
      <c r="Y7701" t="s">
        <v>294</v>
      </c>
      <c r="AA7701">
        <v>6135</v>
      </c>
      <c r="AB7701" s="46" t="b">
        <v>0</v>
      </c>
      <c r="AD7701" s="8"/>
    </row>
    <row r="7702" ht="14.25" customHeight="1">
      <c r="A7702" s="38">
        <v>1287</v>
      </c>
      <c r="B7702" s="46" t="s">
        <v>53</v>
      </c>
      <c r="C7702" s="46" t="s">
        <v>45</v>
      </c>
      <c r="D7702" s="46" t="s">
        <v>7935</v>
      </c>
      <c r="E7702" s="46" t="s">
        <v>7936</v>
      </c>
      <c r="F7702" t="s">
        <v>48</v>
      </c>
      <c r="G7702" s="46" t="s">
        <v>49</v>
      </c>
      <c r="H7702">
        <v>0.000676082975</v>
      </c>
      <c r="I7702" t="s">
        <v>37</v>
      </c>
      <c r="L7702" t="s">
        <v>50</v>
      </c>
      <c r="M7702" t="s">
        <v>39</v>
      </c>
      <c r="N7702" s="40"/>
      <c r="O7702" s="40"/>
      <c r="P7702" s="40"/>
      <c r="Q7702" s="40"/>
      <c r="R7702" s="39"/>
      <c r="S7702" s="39"/>
      <c r="T7702" s="39"/>
      <c r="U7702" s="40"/>
      <c r="V7702" s="39"/>
      <c r="W7702" s="69"/>
      <c r="Y7702" t="s">
        <v>294</v>
      </c>
      <c r="AA7702">
        <v>29029</v>
      </c>
      <c r="AB7702" s="46" t="b">
        <v>0</v>
      </c>
      <c r="AD7702" s="8"/>
    </row>
    <row r="7703" ht="14.25" customHeight="1">
      <c r="A7703" s="38">
        <v>1287</v>
      </c>
      <c r="B7703" s="46" t="s">
        <v>174</v>
      </c>
      <c r="C7703" s="46" t="s">
        <v>45</v>
      </c>
      <c r="D7703" s="46" t="s">
        <v>7935</v>
      </c>
      <c r="E7703" s="46" t="s">
        <v>7937</v>
      </c>
      <c r="F7703" t="s">
        <v>48</v>
      </c>
      <c r="G7703" s="46" t="s">
        <v>49</v>
      </c>
      <c r="H7703">
        <v>0.000676082975</v>
      </c>
      <c r="I7703" t="s">
        <v>37</v>
      </c>
      <c r="L7703" t="s">
        <v>50</v>
      </c>
      <c r="M7703" t="s">
        <v>39</v>
      </c>
      <c r="N7703" s="40"/>
      <c r="O7703" s="40"/>
      <c r="P7703" s="40"/>
      <c r="Q7703" s="40"/>
      <c r="R7703" s="39"/>
      <c r="S7703" s="39"/>
      <c r="T7703" s="39"/>
      <c r="U7703" s="40"/>
      <c r="V7703" s="39"/>
      <c r="W7703" s="69"/>
      <c r="Y7703" t="s">
        <v>294</v>
      </c>
      <c r="AA7703">
        <v>29029</v>
      </c>
      <c r="AB7703" s="46" t="b">
        <v>0</v>
      </c>
      <c r="AD7703" s="8"/>
    </row>
    <row r="7704" ht="14.25" customHeight="1">
      <c r="A7704" s="38">
        <v>1287</v>
      </c>
      <c r="B7704" s="46" t="s">
        <v>53</v>
      </c>
      <c r="C7704" s="46" t="s">
        <v>45</v>
      </c>
      <c r="D7704" s="46" t="s">
        <v>723</v>
      </c>
      <c r="E7704" s="46" t="s">
        <v>7938</v>
      </c>
      <c r="F7704" t="s">
        <v>48</v>
      </c>
      <c r="G7704" s="46" t="s">
        <v>49</v>
      </c>
      <c r="H7704">
        <v>0.000001318257</v>
      </c>
      <c r="I7704" t="s">
        <v>37</v>
      </c>
      <c r="L7704" t="s">
        <v>50</v>
      </c>
      <c r="M7704" t="s">
        <v>39</v>
      </c>
      <c r="N7704" s="40"/>
      <c r="O7704" s="40"/>
      <c r="P7704" s="40"/>
      <c r="Q7704" s="40"/>
      <c r="R7704" s="39"/>
      <c r="S7704" s="39"/>
      <c r="T7704" s="39"/>
      <c r="U7704" s="40"/>
      <c r="V7704" s="39"/>
      <c r="W7704" s="69"/>
      <c r="Y7704" t="s">
        <v>294</v>
      </c>
      <c r="AA7704">
        <v>7849</v>
      </c>
      <c r="AB7704" s="46" t="b">
        <v>0</v>
      </c>
      <c r="AD7704" s="8"/>
    </row>
    <row r="7705" ht="14.25" customHeight="1">
      <c r="A7705" s="38">
        <v>1287</v>
      </c>
      <c r="B7705" s="46" t="s">
        <v>44</v>
      </c>
      <c r="C7705" s="46" t="s">
        <v>45</v>
      </c>
      <c r="D7705" s="46" t="s">
        <v>7939</v>
      </c>
      <c r="E7705" s="46" t="s">
        <v>7940</v>
      </c>
      <c r="F7705" t="s">
        <v>48</v>
      </c>
      <c r="G7705" s="46" t="s">
        <v>49</v>
      </c>
      <c r="H7705">
        <v>0.004083193863</v>
      </c>
      <c r="I7705" t="s">
        <v>37</v>
      </c>
      <c r="L7705" t="s">
        <v>50</v>
      </c>
      <c r="M7705" t="s">
        <v>39</v>
      </c>
      <c r="N7705" s="40"/>
      <c r="O7705" s="40"/>
      <c r="P7705" s="40"/>
      <c r="Q7705" s="40"/>
      <c r="R7705" s="39"/>
      <c r="S7705" s="39"/>
      <c r="T7705" s="39"/>
      <c r="U7705" s="40"/>
      <c r="V7705" s="39"/>
      <c r="W7705" s="69"/>
      <c r="Y7705" t="s">
        <v>40</v>
      </c>
      <c r="AA7705">
        <v>13487926</v>
      </c>
      <c r="AB7705" s="46" t="b">
        <v>0</v>
      </c>
      <c r="AD7705" s="8"/>
    </row>
    <row r="7706" ht="14.25" customHeight="1">
      <c r="A7706" s="38">
        <v>1287</v>
      </c>
      <c r="B7706" s="46" t="s">
        <v>53</v>
      </c>
      <c r="C7706" s="46" t="s">
        <v>45</v>
      </c>
      <c r="D7706" s="46" t="s">
        <v>7941</v>
      </c>
      <c r="E7706" s="46" t="s">
        <v>7942</v>
      </c>
      <c r="F7706" t="s">
        <v>48</v>
      </c>
      <c r="G7706" s="46" t="s">
        <v>49</v>
      </c>
      <c r="H7706">
        <v>0.000117489755</v>
      </c>
      <c r="I7706" t="s">
        <v>37</v>
      </c>
      <c r="L7706" t="s">
        <v>50</v>
      </c>
      <c r="M7706" t="s">
        <v>39</v>
      </c>
      <c r="N7706" s="40"/>
      <c r="O7706" s="40"/>
      <c r="P7706" s="40"/>
      <c r="Q7706" s="40"/>
      <c r="R7706" s="39"/>
      <c r="S7706" s="39"/>
      <c r="T7706" s="39"/>
      <c r="U7706" s="40"/>
      <c r="V7706" s="39"/>
      <c r="W7706" s="69"/>
      <c r="Y7706" t="s">
        <v>40</v>
      </c>
      <c r="AA7706">
        <v>2273475</v>
      </c>
      <c r="AB7706" s="46" t="b">
        <v>0</v>
      </c>
      <c r="AD7706" s="8"/>
    </row>
    <row r="7707" ht="14.25" customHeight="1">
      <c r="A7707" s="38">
        <v>1049</v>
      </c>
      <c r="B7707" s="46" t="s">
        <v>922</v>
      </c>
      <c r="C7707" s="46" t="s">
        <v>923</v>
      </c>
      <c r="D7707" s="46" t="s">
        <v>7943</v>
      </c>
      <c r="E7707" s="46" t="s">
        <v>7944</v>
      </c>
      <c r="F7707" s="7" t="s">
        <v>924</v>
      </c>
      <c r="G7707" s="7" t="s">
        <v>925</v>
      </c>
      <c r="H7707">
        <v>0.027797132677593</v>
      </c>
      <c r="I7707" t="s">
        <v>37</v>
      </c>
      <c r="K7707" s="47" t="s">
        <v>43</v>
      </c>
      <c r="L7707" s="47" t="s">
        <v>926</v>
      </c>
      <c r="M7707" t="s">
        <v>39</v>
      </c>
      <c r="N7707" s="71"/>
      <c r="O7707" s="71"/>
      <c r="P7707" s="71"/>
      <c r="Q7707" s="71"/>
      <c r="R7707" s="29"/>
      <c r="S7707" s="29"/>
      <c r="T7707" s="29"/>
      <c r="U7707" s="71"/>
      <c r="V7707" s="29"/>
      <c r="W7707" s="60"/>
      <c r="Y7707" t="s">
        <v>40</v>
      </c>
      <c r="AA7707" s="21">
        <v>5994</v>
      </c>
      <c r="AB7707" t="b">
        <f>if((W7707=""),false,true)</f>
        <v>0</v>
      </c>
      <c r="AD7707" s="37"/>
    </row>
    <row r="7708" ht="14.25" customHeight="1">
      <c r="A7708" s="38">
        <v>1049</v>
      </c>
      <c r="B7708" s="46" t="s">
        <v>922</v>
      </c>
      <c r="C7708" s="46" t="s">
        <v>923</v>
      </c>
      <c r="D7708" s="46" t="s">
        <v>7943</v>
      </c>
      <c r="E7708" s="11" t="s">
        <v>7944</v>
      </c>
      <c r="F7708" s="7" t="s">
        <v>927</v>
      </c>
      <c r="G7708" s="7" t="s">
        <v>928</v>
      </c>
      <c r="H7708">
        <v>0.000297851642943</v>
      </c>
      <c r="I7708" t="s">
        <v>37</v>
      </c>
      <c r="K7708" s="47" t="s">
        <v>43</v>
      </c>
      <c r="L7708" s="47" t="s">
        <v>926</v>
      </c>
      <c r="M7708" t="s">
        <v>39</v>
      </c>
      <c r="N7708" s="71"/>
      <c r="O7708" s="71"/>
      <c r="P7708" s="71"/>
      <c r="Q7708" s="71"/>
      <c r="R7708" s="29"/>
      <c r="S7708" s="29"/>
      <c r="T7708" s="29"/>
      <c r="U7708" s="71"/>
      <c r="V7708" s="29"/>
      <c r="W7708" s="60"/>
      <c r="Y7708" t="s">
        <v>40</v>
      </c>
      <c r="AA7708">
        <v>5994</v>
      </c>
      <c r="AB7708" t="b">
        <f>if((W7708=""),false,true)</f>
        <v>0</v>
      </c>
      <c r="AD7708" s="37"/>
    </row>
    <row r="7709" ht="14.25" customHeight="1">
      <c r="A7709" s="38">
        <v>1049</v>
      </c>
      <c r="B7709" s="46" t="s">
        <v>922</v>
      </c>
      <c r="C7709" s="46" t="s">
        <v>923</v>
      </c>
      <c r="D7709" s="46" t="s">
        <v>7943</v>
      </c>
      <c r="E7709" s="11" t="s">
        <v>7944</v>
      </c>
      <c r="F7709" s="7" t="s">
        <v>929</v>
      </c>
      <c r="G7709" s="7" t="s">
        <v>928</v>
      </c>
      <c r="H7709">
        <v>0.000721107479183</v>
      </c>
      <c r="I7709" t="s">
        <v>37</v>
      </c>
      <c r="K7709" s="47" t="s">
        <v>43</v>
      </c>
      <c r="L7709" s="47" t="s">
        <v>926</v>
      </c>
      <c r="M7709" t="s">
        <v>39</v>
      </c>
      <c r="N7709" s="71"/>
      <c r="O7709" s="71"/>
      <c r="P7709" s="71"/>
      <c r="Q7709" s="71"/>
      <c r="R7709" s="29"/>
      <c r="S7709" s="29"/>
      <c r="T7709" s="29"/>
      <c r="U7709" s="71"/>
      <c r="V7709" s="29"/>
      <c r="W7709" s="60"/>
      <c r="Y7709" t="s">
        <v>40</v>
      </c>
      <c r="AA7709">
        <v>5994</v>
      </c>
      <c r="AB7709" t="b">
        <f>if((W7709=""),false,true)</f>
        <v>0</v>
      </c>
      <c r="AD7709" s="37"/>
    </row>
    <row r="7710" ht="14.25" customHeight="1">
      <c r="A7710" s="38">
        <v>1049</v>
      </c>
      <c r="B7710" s="46" t="s">
        <v>922</v>
      </c>
      <c r="C7710" s="46" t="s">
        <v>923</v>
      </c>
      <c r="D7710" s="46" t="s">
        <v>7943</v>
      </c>
      <c r="E7710" s="11" t="s">
        <v>7944</v>
      </c>
      <c r="F7710" s="7" t="s">
        <v>930</v>
      </c>
      <c r="G7710" s="7" t="s">
        <v>928</v>
      </c>
      <c r="H7710">
        <v>0.006367955209079</v>
      </c>
      <c r="I7710" t="s">
        <v>37</v>
      </c>
      <c r="K7710" s="47" t="s">
        <v>43</v>
      </c>
      <c r="L7710" s="47" t="s">
        <v>926</v>
      </c>
      <c r="M7710" t="s">
        <v>39</v>
      </c>
      <c r="N7710" s="71"/>
      <c r="O7710" s="71"/>
      <c r="P7710" s="71"/>
      <c r="Q7710" s="71"/>
      <c r="R7710" s="29"/>
      <c r="S7710" s="29"/>
      <c r="T7710" s="29"/>
      <c r="U7710" s="71"/>
      <c r="V7710" s="29"/>
      <c r="W7710" s="60"/>
      <c r="Y7710" t="s">
        <v>40</v>
      </c>
      <c r="AA7710">
        <v>5994</v>
      </c>
      <c r="AB7710" t="b">
        <f>if((W7710=""),false,true)</f>
        <v>0</v>
      </c>
      <c r="AD7710" s="37"/>
    </row>
    <row r="7711" ht="14.25" customHeight="1">
      <c r="A7711" s="38">
        <v>1049</v>
      </c>
      <c r="B7711" s="46" t="s">
        <v>922</v>
      </c>
      <c r="C7711" s="46" t="s">
        <v>923</v>
      </c>
      <c r="D7711" s="46" t="s">
        <v>7943</v>
      </c>
      <c r="E7711" s="11" t="s">
        <v>7944</v>
      </c>
      <c r="F7711" s="11" t="s">
        <v>48</v>
      </c>
      <c r="G7711" s="11" t="s">
        <v>49</v>
      </c>
      <c r="H7711">
        <v>0.000022029264631</v>
      </c>
      <c r="I7711" t="s">
        <v>37</v>
      </c>
      <c r="K7711" s="47" t="s">
        <v>43</v>
      </c>
      <c r="L7711" s="47" t="s">
        <v>926</v>
      </c>
      <c r="M7711" t="s">
        <v>39</v>
      </c>
      <c r="N7711" s="71"/>
      <c r="O7711" s="71"/>
      <c r="P7711" s="71"/>
      <c r="Q7711" s="71"/>
      <c r="R7711" s="29"/>
      <c r="S7711" s="29"/>
      <c r="T7711" s="29"/>
      <c r="U7711" s="71"/>
      <c r="V7711" s="29"/>
      <c r="W7711" s="60"/>
      <c r="Y7711" t="s">
        <v>40</v>
      </c>
      <c r="AA7711">
        <v>5994</v>
      </c>
      <c r="AB7711" t="b">
        <f>if((W7711=""),false,true)</f>
        <v>0</v>
      </c>
      <c r="AD7711" s="37"/>
    </row>
    <row r="7712" ht="14.25" customHeight="1">
      <c r="A7712" s="38">
        <v>1287</v>
      </c>
      <c r="B7712" s="46" t="s">
        <v>174</v>
      </c>
      <c r="C7712" s="46" t="s">
        <v>45</v>
      </c>
      <c r="D7712" s="46" t="s">
        <v>7943</v>
      </c>
      <c r="E7712" s="46" t="s">
        <v>7944</v>
      </c>
      <c r="F7712" t="s">
        <v>48</v>
      </c>
      <c r="G7712" s="46" t="s">
        <v>49</v>
      </c>
      <c r="H7712">
        <v>0.000011748976</v>
      </c>
      <c r="I7712" t="s">
        <v>37</v>
      </c>
      <c r="L7712" t="s">
        <v>50</v>
      </c>
      <c r="M7712" t="s">
        <v>39</v>
      </c>
      <c r="N7712" s="40"/>
      <c r="O7712" s="40"/>
      <c r="P7712" s="40"/>
      <c r="Q7712" s="40"/>
      <c r="R7712" s="39"/>
      <c r="S7712" s="39"/>
      <c r="T7712" s="39"/>
      <c r="U7712" s="40"/>
      <c r="V7712" s="39"/>
      <c r="W7712" s="69"/>
      <c r="Y7712" t="s">
        <v>40</v>
      </c>
      <c r="AA7712">
        <v>5994</v>
      </c>
      <c r="AB7712" s="46" t="b">
        <v>0</v>
      </c>
      <c r="AD7712" s="8"/>
    </row>
    <row r="7713" ht="14.25" customHeight="1">
      <c r="A7713" s="38">
        <v>1287</v>
      </c>
      <c r="B7713" s="46" t="s">
        <v>53</v>
      </c>
      <c r="C7713" s="46" t="s">
        <v>45</v>
      </c>
      <c r="D7713" s="46" t="s">
        <v>7943</v>
      </c>
      <c r="E7713" s="46" t="s">
        <v>7944</v>
      </c>
      <c r="F7713" t="s">
        <v>48</v>
      </c>
      <c r="G7713" s="46" t="s">
        <v>49</v>
      </c>
      <c r="H7713">
        <v>0.000026915348</v>
      </c>
      <c r="I7713" t="s">
        <v>37</v>
      </c>
      <c r="L7713" t="s">
        <v>50</v>
      </c>
      <c r="M7713" t="s">
        <v>39</v>
      </c>
      <c r="N7713" s="40"/>
      <c r="O7713" s="40"/>
      <c r="P7713" s="40"/>
      <c r="Q7713" s="40"/>
      <c r="R7713" s="39"/>
      <c r="S7713" s="39"/>
      <c r="T7713" s="39"/>
      <c r="U7713" s="40"/>
      <c r="V7713" s="39"/>
      <c r="W7713" s="69"/>
      <c r="Y7713" t="s">
        <v>40</v>
      </c>
      <c r="AA7713">
        <v>5994</v>
      </c>
      <c r="AB7713" s="46" t="b">
        <v>0</v>
      </c>
      <c r="AD7713" s="8"/>
    </row>
    <row r="7714" ht="14.25" customHeight="1">
      <c r="A7714" s="38">
        <v>1287</v>
      </c>
      <c r="B7714" s="46" t="s">
        <v>53</v>
      </c>
      <c r="C7714" s="46" t="s">
        <v>45</v>
      </c>
      <c r="D7714" s="46" t="s">
        <v>7945</v>
      </c>
      <c r="E7714" s="46" t="s">
        <v>7946</v>
      </c>
      <c r="F7714" t="s">
        <v>48</v>
      </c>
      <c r="G7714" s="46" t="s">
        <v>49</v>
      </c>
      <c r="H7714">
        <v>0.000026915348</v>
      </c>
      <c r="I7714" t="s">
        <v>37</v>
      </c>
      <c r="L7714" t="s">
        <v>50</v>
      </c>
      <c r="M7714" t="s">
        <v>39</v>
      </c>
      <c r="N7714" s="40"/>
      <c r="O7714" s="40"/>
      <c r="P7714" s="40"/>
      <c r="Q7714" s="40"/>
      <c r="R7714" s="39"/>
      <c r="S7714" s="39"/>
      <c r="T7714" s="39"/>
      <c r="U7714" s="40"/>
      <c r="V7714" s="39"/>
      <c r="W7714" s="69"/>
      <c r="Y7714" t="s">
        <v>40</v>
      </c>
      <c r="AA7714">
        <v>14025</v>
      </c>
      <c r="AB7714" s="46" t="b">
        <v>0</v>
      </c>
      <c r="AD7714" s="8"/>
    </row>
    <row r="7715" ht="14.25" customHeight="1">
      <c r="A7715" s="38">
        <v>1287</v>
      </c>
      <c r="B7715" s="46" t="s">
        <v>53</v>
      </c>
      <c r="C7715" s="46" t="s">
        <v>45</v>
      </c>
      <c r="D7715" s="46" t="s">
        <v>7947</v>
      </c>
      <c r="E7715" s="46" t="s">
        <v>7948</v>
      </c>
      <c r="F7715" t="s">
        <v>48</v>
      </c>
      <c r="G7715" s="46" t="s">
        <v>49</v>
      </c>
      <c r="H7715">
        <v>0.000016218101</v>
      </c>
      <c r="I7715" t="s">
        <v>37</v>
      </c>
      <c r="L7715" t="s">
        <v>50</v>
      </c>
      <c r="M7715" t="s">
        <v>39</v>
      </c>
      <c r="N7715" s="40"/>
      <c r="O7715" s="40"/>
      <c r="P7715" s="40"/>
      <c r="Q7715" s="40"/>
      <c r="R7715" s="39"/>
      <c r="S7715" s="39"/>
      <c r="T7715" s="39"/>
      <c r="U7715" s="40"/>
      <c r="V7715" s="39"/>
      <c r="W7715" s="69"/>
      <c r="Y7715" t="s">
        <v>40</v>
      </c>
      <c r="AA7715">
        <v>471291</v>
      </c>
      <c r="AB7715" s="46" t="b">
        <v>0</v>
      </c>
      <c r="AD7715" s="8"/>
    </row>
    <row r="7716" ht="14.25" customHeight="1">
      <c r="A7716" s="38">
        <v>1049</v>
      </c>
      <c r="B7716" s="46" t="s">
        <v>922</v>
      </c>
      <c r="C7716" s="46" t="s">
        <v>923</v>
      </c>
      <c r="D7716" s="11" t="s">
        <v>7949</v>
      </c>
      <c r="E7716" s="46" t="s">
        <v>7950</v>
      </c>
      <c r="F7716" s="7" t="s">
        <v>924</v>
      </c>
      <c r="G7716" s="7" t="s">
        <v>925</v>
      </c>
      <c r="H7716">
        <v>0.020183663636816</v>
      </c>
      <c r="I7716" t="s">
        <v>37</v>
      </c>
      <c r="K7716" s="47" t="s">
        <v>43</v>
      </c>
      <c r="L7716" s="47" t="s">
        <v>926</v>
      </c>
      <c r="M7716" t="s">
        <v>39</v>
      </c>
      <c r="N7716" s="71"/>
      <c r="O7716" s="71"/>
      <c r="P7716" s="71"/>
      <c r="Q7716" s="71"/>
      <c r="R7716" s="29"/>
      <c r="S7716" s="29"/>
      <c r="T7716" s="29"/>
      <c r="U7716" s="71"/>
      <c r="V7716" s="29"/>
      <c r="W7716" s="60"/>
      <c r="Y7716" t="s">
        <v>40</v>
      </c>
      <c r="AA7716" s="21">
        <v>4380</v>
      </c>
      <c r="AB7716" t="b">
        <f>if((W7716=""),false,true)</f>
        <v>0</v>
      </c>
      <c r="AD7716" s="37"/>
    </row>
    <row r="7717" ht="14.25" customHeight="1">
      <c r="A7717" s="38">
        <v>1049</v>
      </c>
      <c r="B7717" s="46" t="s">
        <v>922</v>
      </c>
      <c r="C7717" s="46" t="s">
        <v>923</v>
      </c>
      <c r="D7717" s="11" t="s">
        <v>7949</v>
      </c>
      <c r="E7717" s="11" t="s">
        <v>7950</v>
      </c>
      <c r="F7717" s="7" t="s">
        <v>927</v>
      </c>
      <c r="G7717" s="7" t="s">
        <v>928</v>
      </c>
      <c r="H7717">
        <v>0.002133044913147</v>
      </c>
      <c r="I7717" t="s">
        <v>37</v>
      </c>
      <c r="K7717" s="47" t="s">
        <v>43</v>
      </c>
      <c r="L7717" s="47" t="s">
        <v>926</v>
      </c>
      <c r="M7717" t="s">
        <v>39</v>
      </c>
      <c r="N7717" s="71"/>
      <c r="O7717" s="71"/>
      <c r="P7717" s="71"/>
      <c r="Q7717" s="71"/>
      <c r="R7717" s="29"/>
      <c r="S7717" s="29"/>
      <c r="T7717" s="29"/>
      <c r="U7717" s="71"/>
      <c r="V7717" s="29"/>
      <c r="W7717" s="60"/>
      <c r="Y7717" t="s">
        <v>40</v>
      </c>
      <c r="AA7717">
        <v>4380</v>
      </c>
      <c r="AB7717" t="b">
        <f>if((W7717=""),false,true)</f>
        <v>0</v>
      </c>
      <c r="AD7717" s="37"/>
    </row>
    <row r="7718" ht="14.25" customHeight="1">
      <c r="A7718" s="38">
        <v>1049</v>
      </c>
      <c r="B7718" s="46" t="s">
        <v>922</v>
      </c>
      <c r="C7718" s="46" t="s">
        <v>923</v>
      </c>
      <c r="D7718" s="11" t="s">
        <v>7949</v>
      </c>
      <c r="E7718" s="11" t="s">
        <v>7950</v>
      </c>
      <c r="F7718" s="7" t="s">
        <v>929</v>
      </c>
      <c r="G7718" s="7" t="s">
        <v>928</v>
      </c>
      <c r="H7718">
        <v>0.002897343587701</v>
      </c>
      <c r="I7718" t="s">
        <v>37</v>
      </c>
      <c r="K7718" s="47" t="s">
        <v>43</v>
      </c>
      <c r="L7718" s="47" t="s">
        <v>926</v>
      </c>
      <c r="M7718" t="s">
        <v>39</v>
      </c>
      <c r="N7718" s="71"/>
      <c r="O7718" s="71"/>
      <c r="P7718" s="71"/>
      <c r="Q7718" s="71"/>
      <c r="R7718" s="29"/>
      <c r="S7718" s="29"/>
      <c r="T7718" s="29"/>
      <c r="U7718" s="71"/>
      <c r="V7718" s="29"/>
      <c r="W7718" s="60"/>
      <c r="Y7718" t="s">
        <v>40</v>
      </c>
      <c r="AA7718">
        <v>4380</v>
      </c>
      <c r="AB7718" t="b">
        <f>if((W7718=""),false,true)</f>
        <v>0</v>
      </c>
      <c r="AD7718" s="37"/>
    </row>
    <row r="7719" ht="14.25" customHeight="1">
      <c r="A7719" s="38">
        <v>1049</v>
      </c>
      <c r="B7719" s="46" t="s">
        <v>922</v>
      </c>
      <c r="C7719" s="46" t="s">
        <v>923</v>
      </c>
      <c r="D7719" s="11" t="s">
        <v>7949</v>
      </c>
      <c r="E7719" s="11" t="s">
        <v>7950</v>
      </c>
      <c r="F7719" s="7" t="s">
        <v>930</v>
      </c>
      <c r="G7719" s="7" t="s">
        <v>928</v>
      </c>
      <c r="H7719">
        <v>0.002992264636608</v>
      </c>
      <c r="I7719" t="s">
        <v>37</v>
      </c>
      <c r="K7719" s="47" t="s">
        <v>43</v>
      </c>
      <c r="L7719" s="47" t="s">
        <v>926</v>
      </c>
      <c r="M7719" t="s">
        <v>39</v>
      </c>
      <c r="N7719" s="71"/>
      <c r="O7719" s="71"/>
      <c r="P7719" s="71"/>
      <c r="Q7719" s="71"/>
      <c r="R7719" s="29"/>
      <c r="S7719" s="29"/>
      <c r="T7719" s="29"/>
      <c r="U7719" s="71"/>
      <c r="V7719" s="29"/>
      <c r="W7719" s="60"/>
      <c r="Y7719" t="s">
        <v>40</v>
      </c>
      <c r="AA7719">
        <v>4380</v>
      </c>
      <c r="AB7719" t="b">
        <f>if((W7719=""),false,true)</f>
        <v>0</v>
      </c>
      <c r="AD7719" s="37"/>
    </row>
    <row r="7720" ht="14.25" customHeight="1">
      <c r="A7720" s="38">
        <v>1049</v>
      </c>
      <c r="B7720" s="46" t="s">
        <v>922</v>
      </c>
      <c r="C7720" s="46" t="s">
        <v>923</v>
      </c>
      <c r="D7720" s="11" t="s">
        <v>7949</v>
      </c>
      <c r="E7720" s="11" t="s">
        <v>7950</v>
      </c>
      <c r="F7720" s="11" t="s">
        <v>48</v>
      </c>
      <c r="G7720" s="11" t="s">
        <v>49</v>
      </c>
      <c r="H7720">
        <v>0.001733803997754</v>
      </c>
      <c r="I7720" t="s">
        <v>37</v>
      </c>
      <c r="K7720" s="47" t="s">
        <v>43</v>
      </c>
      <c r="L7720" s="47" t="s">
        <v>926</v>
      </c>
      <c r="M7720" t="s">
        <v>39</v>
      </c>
      <c r="N7720" s="71"/>
      <c r="O7720" s="71"/>
      <c r="P7720" s="71"/>
      <c r="Q7720" s="71"/>
      <c r="R7720" s="29"/>
      <c r="S7720" s="29"/>
      <c r="T7720" s="29"/>
      <c r="U7720" s="71"/>
      <c r="V7720" s="29"/>
      <c r="W7720" s="60"/>
      <c r="Y7720" t="s">
        <v>40</v>
      </c>
      <c r="AA7720">
        <v>4380</v>
      </c>
      <c r="AB7720" t="b">
        <f>if((W7720=""),false,true)</f>
        <v>0</v>
      </c>
      <c r="AD7720" s="37"/>
    </row>
    <row r="7721" ht="14.25" customHeight="1">
      <c r="A7721" s="38">
        <v>1186</v>
      </c>
      <c r="B7721" s="46" t="s">
        <v>7951</v>
      </c>
      <c r="C7721" s="46" t="s">
        <v>577</v>
      </c>
      <c r="D7721" s="11" t="s">
        <v>7949</v>
      </c>
      <c r="E7721" s="11" t="s">
        <v>7950</v>
      </c>
      <c r="F7721" s="7" t="s">
        <v>580</v>
      </c>
      <c r="G7721" s="7" t="s">
        <v>581</v>
      </c>
      <c r="H7721">
        <v>0.00426476550949</v>
      </c>
      <c r="I7721" s="46" t="s">
        <v>37</v>
      </c>
      <c r="K7721" s="46"/>
      <c r="L7721" t="s">
        <v>7952</v>
      </c>
      <c r="M7721" t="s">
        <v>39</v>
      </c>
      <c r="N7721" s="40"/>
      <c r="O7721" s="40"/>
      <c r="P7721" s="40"/>
      <c r="Q7721" s="40"/>
      <c r="R7721" s="39"/>
      <c r="S7721" s="39"/>
      <c r="T7721" s="39"/>
      <c r="U7721" s="40"/>
      <c r="V7721" s="39"/>
      <c r="W7721" s="69"/>
      <c r="Y7721" t="s">
        <v>40</v>
      </c>
      <c r="AA7721">
        <v>4380</v>
      </c>
      <c r="AB7721" s="46" t="b">
        <f>if((W7721=""),false,true)</f>
        <v>0</v>
      </c>
      <c r="AD7721" s="8"/>
    </row>
    <row r="7722" ht="14.25" customHeight="1">
      <c r="A7722" s="38">
        <v>1186</v>
      </c>
      <c r="B7722" s="46" t="s">
        <v>7951</v>
      </c>
      <c r="C7722" s="46" t="s">
        <v>577</v>
      </c>
      <c r="D7722" s="11" t="s">
        <v>7949</v>
      </c>
      <c r="E7722" s="11" t="s">
        <v>7950</v>
      </c>
      <c r="F7722" s="7" t="s">
        <v>586</v>
      </c>
      <c r="G7722" s="7" t="s">
        <v>587</v>
      </c>
      <c r="H7722">
        <v>0.000463296394869</v>
      </c>
      <c r="I7722" s="46" t="s">
        <v>37</v>
      </c>
      <c r="K7722" s="46"/>
      <c r="L7722" t="s">
        <v>7952</v>
      </c>
      <c r="M7722" t="s">
        <v>39</v>
      </c>
      <c r="N7722" s="40"/>
      <c r="O7722" s="40"/>
      <c r="P7722" s="40"/>
      <c r="Q7722" s="40"/>
      <c r="R7722" s="39"/>
      <c r="S7722" s="39"/>
      <c r="T7722" s="39"/>
      <c r="U7722" s="40"/>
      <c r="V7722" s="39"/>
      <c r="W7722" s="69"/>
      <c r="Y7722" t="s">
        <v>40</v>
      </c>
      <c r="AA7722">
        <v>4380</v>
      </c>
      <c r="AB7722" s="46" t="b">
        <f>if((W7722=""),false,true)</f>
        <v>0</v>
      </c>
      <c r="AD7722" s="8"/>
    </row>
    <row r="7723" ht="14.25" customHeight="1">
      <c r="A7723" s="38">
        <v>1186</v>
      </c>
      <c r="B7723" s="46" t="s">
        <v>7951</v>
      </c>
      <c r="C7723" s="46" t="s">
        <v>577</v>
      </c>
      <c r="D7723" s="11" t="s">
        <v>7949</v>
      </c>
      <c r="E7723" s="11" t="s">
        <v>7950</v>
      </c>
      <c r="F7723" s="7" t="s">
        <v>1603</v>
      </c>
      <c r="G7723" s="7" t="s">
        <v>1604</v>
      </c>
      <c r="H7723">
        <v>0.001566849212926</v>
      </c>
      <c r="I7723" s="46" t="s">
        <v>37</v>
      </c>
      <c r="K7723" s="46"/>
      <c r="L7723" t="s">
        <v>7952</v>
      </c>
      <c r="M7723" t="s">
        <v>39</v>
      </c>
      <c r="N7723" s="40"/>
      <c r="O7723" s="40"/>
      <c r="P7723" s="40"/>
      <c r="Q7723" s="40"/>
      <c r="R7723" s="39"/>
      <c r="S7723" s="39"/>
      <c r="T7723" s="39"/>
      <c r="U7723" s="40"/>
      <c r="V7723" s="39"/>
      <c r="W7723" s="69"/>
      <c r="Y7723" t="s">
        <v>40</v>
      </c>
      <c r="AA7723">
        <v>4380</v>
      </c>
      <c r="AB7723" s="46" t="b">
        <f>if((W7723=""),false,true)</f>
        <v>0</v>
      </c>
      <c r="AD7723" s="8"/>
    </row>
    <row r="7724" ht="14.25" customHeight="1">
      <c r="A7724" s="38">
        <v>1186</v>
      </c>
      <c r="B7724" s="46" t="s">
        <v>7951</v>
      </c>
      <c r="C7724" s="46" t="s">
        <v>577</v>
      </c>
      <c r="D7724" s="11" t="s">
        <v>7949</v>
      </c>
      <c r="E7724" s="11" t="s">
        <v>7950</v>
      </c>
      <c r="F7724" s="7" t="s">
        <v>429</v>
      </c>
      <c r="G7724" s="7" t="s">
        <v>590</v>
      </c>
      <c r="H7724">
        <v>0.001626208477629</v>
      </c>
      <c r="I7724" s="46" t="s">
        <v>37</v>
      </c>
      <c r="K7724" s="46"/>
      <c r="L7724" t="s">
        <v>7952</v>
      </c>
      <c r="M7724" t="s">
        <v>39</v>
      </c>
      <c r="N7724" s="40"/>
      <c r="O7724" s="40"/>
      <c r="P7724" s="40"/>
      <c r="Q7724" s="40"/>
      <c r="R7724" s="39"/>
      <c r="S7724" s="39"/>
      <c r="T7724" s="39"/>
      <c r="U7724" s="40"/>
      <c r="V7724" s="39"/>
      <c r="W7724" s="69"/>
      <c r="Y7724" t="s">
        <v>40</v>
      </c>
      <c r="AA7724">
        <v>4380</v>
      </c>
      <c r="AB7724" s="46" t="b">
        <f>if((W7724=""),false,true)</f>
        <v>0</v>
      </c>
      <c r="AD7724" s="8"/>
    </row>
    <row r="7725" ht="14.25" customHeight="1">
      <c r="A7725" s="38">
        <v>1287</v>
      </c>
      <c r="B7725" s="46" t="s">
        <v>44</v>
      </c>
      <c r="C7725" s="46" t="s">
        <v>45</v>
      </c>
      <c r="D7725" s="11" t="s">
        <v>7949</v>
      </c>
      <c r="E7725" s="46" t="s">
        <v>7950</v>
      </c>
      <c r="F7725" t="s">
        <v>48</v>
      </c>
      <c r="G7725" s="46" t="s">
        <v>49</v>
      </c>
      <c r="H7725">
        <v>0.001099005839</v>
      </c>
      <c r="I7725" t="s">
        <v>37</v>
      </c>
      <c r="L7725" t="s">
        <v>50</v>
      </c>
      <c r="M7725" t="s">
        <v>39</v>
      </c>
      <c r="N7725" s="40"/>
      <c r="O7725" s="40"/>
      <c r="P7725" s="40"/>
      <c r="Q7725" s="40"/>
      <c r="R7725" s="39"/>
      <c r="S7725" s="39"/>
      <c r="T7725" s="39"/>
      <c r="U7725" s="40"/>
      <c r="V7725" s="39"/>
      <c r="W7725" s="69"/>
      <c r="Y7725" t="s">
        <v>40</v>
      </c>
      <c r="AA7725">
        <v>4380</v>
      </c>
      <c r="AB7725" s="46" t="b">
        <v>0</v>
      </c>
      <c r="AD7725" s="8"/>
    </row>
    <row r="7726" ht="14.25" customHeight="1">
      <c r="A7726" s="38">
        <v>1287</v>
      </c>
      <c r="B7726" s="46" t="s">
        <v>653</v>
      </c>
      <c r="C7726" s="46" t="s">
        <v>45</v>
      </c>
      <c r="D7726" s="46" t="s">
        <v>7949</v>
      </c>
      <c r="E7726" s="46" t="s">
        <v>7950</v>
      </c>
      <c r="F7726" t="s">
        <v>48</v>
      </c>
      <c r="G7726" s="46" t="s">
        <v>49</v>
      </c>
      <c r="H7726">
        <v>0.001751862434</v>
      </c>
      <c r="I7726" t="s">
        <v>37</v>
      </c>
      <c r="L7726" t="s">
        <v>50</v>
      </c>
      <c r="M7726" t="s">
        <v>39</v>
      </c>
      <c r="N7726" s="40"/>
      <c r="O7726" s="40"/>
      <c r="P7726" s="40"/>
      <c r="Q7726" s="40"/>
      <c r="R7726" s="39"/>
      <c r="S7726" s="39"/>
      <c r="T7726" s="39"/>
      <c r="U7726" s="40"/>
      <c r="V7726" s="39"/>
      <c r="W7726" s="69"/>
      <c r="Y7726" t="s">
        <v>40</v>
      </c>
      <c r="AA7726">
        <v>4380</v>
      </c>
      <c r="AB7726" s="46" t="b">
        <v>0</v>
      </c>
      <c r="AD7726" s="8"/>
    </row>
    <row r="7727" ht="14.25" customHeight="1">
      <c r="A7727" s="38">
        <v>1287</v>
      </c>
      <c r="B7727" s="46" t="s">
        <v>653</v>
      </c>
      <c r="C7727" s="46" t="s">
        <v>45</v>
      </c>
      <c r="D7727" s="46" t="s">
        <v>7953</v>
      </c>
      <c r="E7727" s="46" t="s">
        <v>7954</v>
      </c>
      <c r="F7727" t="s">
        <v>48</v>
      </c>
      <c r="G7727" s="46" t="s">
        <v>49</v>
      </c>
      <c r="H7727">
        <v>0.000031908031</v>
      </c>
      <c r="I7727" t="s">
        <v>37</v>
      </c>
      <c r="L7727" t="s">
        <v>50</v>
      </c>
      <c r="M7727" t="s">
        <v>39</v>
      </c>
      <c r="N7727" s="40"/>
      <c r="O7727" s="40"/>
      <c r="P7727" s="40"/>
      <c r="Q7727" s="40"/>
      <c r="R7727" s="39"/>
      <c r="S7727" s="39"/>
      <c r="T7727" s="39"/>
      <c r="U7727" s="40"/>
      <c r="V7727" s="39"/>
      <c r="W7727" s="69"/>
      <c r="Y7727" t="s">
        <v>40</v>
      </c>
      <c r="AA7727">
        <v>4384</v>
      </c>
      <c r="AB7727" s="46" t="b">
        <v>0</v>
      </c>
      <c r="AD7727" s="8"/>
    </row>
    <row r="7728" ht="14.25" customHeight="1">
      <c r="A7728" s="38">
        <v>1287</v>
      </c>
      <c r="B7728" s="46" t="s">
        <v>653</v>
      </c>
      <c r="C7728" s="46" t="s">
        <v>45</v>
      </c>
      <c r="D7728" s="46" t="s">
        <v>7953</v>
      </c>
      <c r="E7728" s="46" t="s">
        <v>7954</v>
      </c>
      <c r="F7728" t="s">
        <v>48</v>
      </c>
      <c r="G7728" s="46" t="s">
        <v>49</v>
      </c>
      <c r="H7728">
        <v>0.000096205522</v>
      </c>
      <c r="I7728" t="s">
        <v>37</v>
      </c>
      <c r="L7728" t="s">
        <v>50</v>
      </c>
      <c r="M7728" t="s">
        <v>39</v>
      </c>
      <c r="N7728" s="40"/>
      <c r="O7728" s="40"/>
      <c r="P7728" s="40"/>
      <c r="Q7728" s="40"/>
      <c r="R7728" s="39"/>
      <c r="S7728" s="39"/>
      <c r="T7728" s="39"/>
      <c r="U7728" s="40"/>
      <c r="V7728" s="39"/>
      <c r="W7728" s="69"/>
      <c r="Y7728" t="s">
        <v>40</v>
      </c>
      <c r="AA7728">
        <v>4384</v>
      </c>
      <c r="AB7728" s="46" t="b">
        <v>0</v>
      </c>
      <c r="AD7728" s="8"/>
    </row>
    <row r="7729" ht="14.25" customHeight="1">
      <c r="A7729" s="38">
        <v>1287</v>
      </c>
      <c r="B7729" s="46" t="s">
        <v>53</v>
      </c>
      <c r="C7729" s="46" t="s">
        <v>45</v>
      </c>
      <c r="D7729" s="46" t="s">
        <v>7955</v>
      </c>
      <c r="E7729" s="46" t="s">
        <v>7956</v>
      </c>
      <c r="F7729" t="s">
        <v>48</v>
      </c>
      <c r="G7729" s="46" t="s">
        <v>49</v>
      </c>
      <c r="H7729">
        <v>0.00072443596</v>
      </c>
      <c r="I7729" t="s">
        <v>37</v>
      </c>
      <c r="L7729" t="s">
        <v>50</v>
      </c>
      <c r="M7729" t="s">
        <v>39</v>
      </c>
      <c r="N7729" s="40"/>
      <c r="O7729" s="40"/>
      <c r="P7729" s="40"/>
      <c r="Q7729" s="40"/>
      <c r="R7729" s="39"/>
      <c r="S7729" s="39"/>
      <c r="T7729" s="39"/>
      <c r="U7729" s="40"/>
      <c r="V7729" s="39"/>
      <c r="W7729" s="69"/>
      <c r="Y7729" t="s">
        <v>40</v>
      </c>
      <c r="AA7729">
        <v>4385</v>
      </c>
      <c r="AB7729" s="46" t="b">
        <v>0</v>
      </c>
      <c r="AD7729" s="8"/>
    </row>
    <row r="7730" ht="14.25" customHeight="1">
      <c r="A7730" s="38">
        <v>1287</v>
      </c>
      <c r="B7730" s="46" t="s">
        <v>53</v>
      </c>
      <c r="C7730" s="46" t="s">
        <v>45</v>
      </c>
      <c r="D7730" s="46" t="s">
        <v>7957</v>
      </c>
      <c r="E7730" s="46" t="s">
        <v>7958</v>
      </c>
      <c r="F7730" t="s">
        <v>48</v>
      </c>
      <c r="G7730" s="46" t="s">
        <v>49</v>
      </c>
      <c r="H7730">
        <v>0.008128305162</v>
      </c>
      <c r="I7730" t="s">
        <v>37</v>
      </c>
      <c r="L7730" t="s">
        <v>50</v>
      </c>
      <c r="M7730" t="s">
        <v>39</v>
      </c>
      <c r="N7730" s="40"/>
      <c r="O7730" s="40"/>
      <c r="P7730" s="40"/>
      <c r="Q7730" s="40"/>
      <c r="R7730" s="39"/>
      <c r="S7730" s="39"/>
      <c r="T7730" s="39"/>
      <c r="U7730" s="40"/>
      <c r="V7730" s="39"/>
      <c r="W7730" s="69"/>
      <c r="Y7730" t="s">
        <v>40</v>
      </c>
      <c r="AA7730">
        <v>191250</v>
      </c>
      <c r="AB7730" s="46" t="b">
        <v>0</v>
      </c>
      <c r="AD7730" s="8"/>
    </row>
    <row r="7731" ht="14.25" customHeight="1">
      <c r="A7731" s="38">
        <v>1287</v>
      </c>
      <c r="B7731" s="46" t="s">
        <v>53</v>
      </c>
      <c r="C7731" s="46" t="s">
        <v>45</v>
      </c>
      <c r="D7731" s="46" t="s">
        <v>7957</v>
      </c>
      <c r="E7731" s="46" t="s">
        <v>7958</v>
      </c>
      <c r="F7731" t="s">
        <v>48</v>
      </c>
      <c r="G7731" s="46" t="s">
        <v>49</v>
      </c>
      <c r="H7731">
        <v>0.008128305162</v>
      </c>
      <c r="I7731" t="s">
        <v>37</v>
      </c>
      <c r="L7731" t="s">
        <v>50</v>
      </c>
      <c r="M7731" t="s">
        <v>39</v>
      </c>
      <c r="N7731" s="40"/>
      <c r="O7731" s="40"/>
      <c r="P7731" s="40"/>
      <c r="Q7731" s="40"/>
      <c r="R7731" s="39"/>
      <c r="S7731" s="39"/>
      <c r="T7731" s="39"/>
      <c r="U7731" s="40"/>
      <c r="V7731" s="39"/>
      <c r="W7731" s="69"/>
      <c r="Y7731" t="s">
        <v>40</v>
      </c>
      <c r="AA7731">
        <v>191250</v>
      </c>
      <c r="AB7731" s="46" t="b">
        <v>0</v>
      </c>
      <c r="AD7731" s="8"/>
    </row>
    <row r="7732" ht="14.25" customHeight="1">
      <c r="A7732" s="38">
        <v>1287</v>
      </c>
      <c r="B7732" s="46" t="s">
        <v>44</v>
      </c>
      <c r="C7732" s="46" t="s">
        <v>45</v>
      </c>
      <c r="D7732" s="46" t="s">
        <v>7959</v>
      </c>
      <c r="E7732" s="46" t="s">
        <v>7960</v>
      </c>
      <c r="F7732" t="s">
        <v>48</v>
      </c>
      <c r="G7732" s="46" t="s">
        <v>49</v>
      </c>
      <c r="H7732">
        <v>0.000108642562</v>
      </c>
      <c r="I7732" t="s">
        <v>37</v>
      </c>
      <c r="L7732" t="s">
        <v>50</v>
      </c>
      <c r="M7732" t="s">
        <v>39</v>
      </c>
      <c r="N7732" s="40"/>
      <c r="O7732" s="40"/>
      <c r="P7732" s="40"/>
      <c r="Q7732" s="40"/>
      <c r="R7732" s="39"/>
      <c r="S7732" s="39"/>
      <c r="T7732" s="39"/>
      <c r="U7732" s="40"/>
      <c r="V7732" s="39"/>
      <c r="W7732" s="69"/>
      <c r="Y7732" t="s">
        <v>40</v>
      </c>
      <c r="AA7732">
        <v>301233</v>
      </c>
      <c r="AB7732" s="46" t="b">
        <v>0</v>
      </c>
      <c r="AD7732" s="8"/>
    </row>
    <row r="7733" ht="14.25" customHeight="1">
      <c r="A7733" s="38">
        <v>1308</v>
      </c>
      <c r="B7733" s="46" t="s">
        <v>41</v>
      </c>
      <c r="C7733" s="46" t="s">
        <v>42</v>
      </c>
      <c r="D7733" s="46" t="s">
        <v>7961</v>
      </c>
      <c r="E7733" s="46" t="s">
        <v>7962</v>
      </c>
      <c r="F7733" t="s">
        <v>35</v>
      </c>
      <c r="G7733" s="12" t="s">
        <v>36</v>
      </c>
      <c r="H7733">
        <v>0.000012022644346</v>
      </c>
      <c r="I7733" t="s">
        <v>37</v>
      </c>
      <c r="K7733" s="47" t="s">
        <v>43</v>
      </c>
      <c r="L7733" s="47" t="str">
        <f>((I7733&amp;A7733)&amp;"-")&amp;B7733</f>
        <v>REF1308-Abraham M.H. and Acree Jr. W.E. The solubility of liquid and solid compounds in dry octan-1-ol. Chemosphere (2013)</v>
      </c>
      <c r="M7733" t="s">
        <v>39</v>
      </c>
      <c r="N7733" s="71"/>
      <c r="O7733" s="71"/>
      <c r="P7733" s="71"/>
      <c r="Q7733" s="71"/>
      <c r="R7733" s="29"/>
      <c r="S7733" s="29"/>
      <c r="T7733" s="29"/>
      <c r="U7733" s="71"/>
      <c r="V7733" s="29"/>
      <c r="W7733" s="60"/>
      <c r="Y7733" t="s">
        <v>40</v>
      </c>
      <c r="AA7733">
        <v>2280639</v>
      </c>
      <c r="AB7733" t="b">
        <f>if((W7733=""),false,true)</f>
        <v>0</v>
      </c>
      <c r="AD7733" s="37"/>
    </row>
    <row r="7734" ht="14.25" customHeight="1">
      <c r="A7734" s="38">
        <v>1287</v>
      </c>
      <c r="B7734" s="46" t="s">
        <v>53</v>
      </c>
      <c r="C7734" s="46" t="s">
        <v>45</v>
      </c>
      <c r="D7734" s="46" t="s">
        <v>7963</v>
      </c>
      <c r="E7734" s="46" t="s">
        <v>7964</v>
      </c>
      <c r="F7734" t="s">
        <v>48</v>
      </c>
      <c r="G7734" s="46" t="s">
        <v>49</v>
      </c>
      <c r="H7734">
        <v>0.446683592151</v>
      </c>
      <c r="I7734" t="s">
        <v>37</v>
      </c>
      <c r="L7734" t="s">
        <v>50</v>
      </c>
      <c r="M7734" t="s">
        <v>39</v>
      </c>
      <c r="N7734" s="40"/>
      <c r="O7734" s="40"/>
      <c r="P7734" s="40"/>
      <c r="Q7734" s="40"/>
      <c r="R7734" s="39"/>
      <c r="S7734" s="39"/>
      <c r="T7734" s="39"/>
      <c r="U7734" s="40"/>
      <c r="V7734" s="39"/>
      <c r="W7734" s="69"/>
      <c r="Y7734" t="s">
        <v>40</v>
      </c>
      <c r="AA7734">
        <v>11638</v>
      </c>
      <c r="AB7734" s="46" t="b">
        <v>0</v>
      </c>
      <c r="AD7734" s="8"/>
    </row>
    <row r="7735" ht="14.25" customHeight="1">
      <c r="A7735" s="38">
        <v>1287</v>
      </c>
      <c r="B7735" s="46" t="s">
        <v>53</v>
      </c>
      <c r="C7735" s="46" t="s">
        <v>45</v>
      </c>
      <c r="D7735" s="46" t="s">
        <v>7965</v>
      </c>
      <c r="E7735" s="46" t="s">
        <v>7966</v>
      </c>
      <c r="F7735" t="s">
        <v>48</v>
      </c>
      <c r="G7735" s="46" t="s">
        <v>49</v>
      </c>
      <c r="H7735">
        <v>0.218776162395</v>
      </c>
      <c r="I7735" t="s">
        <v>37</v>
      </c>
      <c r="L7735" t="s">
        <v>50</v>
      </c>
      <c r="M7735" t="s">
        <v>39</v>
      </c>
      <c r="N7735" s="40"/>
      <c r="O7735" s="40"/>
      <c r="P7735" s="40"/>
      <c r="Q7735" s="40"/>
      <c r="R7735" s="39"/>
      <c r="S7735" s="39"/>
      <c r="T7735" s="39"/>
      <c r="U7735" s="40"/>
      <c r="V7735" s="39"/>
      <c r="W7735" s="69"/>
      <c r="Y7735" t="s">
        <v>40</v>
      </c>
      <c r="AA7735">
        <v>11108</v>
      </c>
      <c r="AB7735" s="46" t="b">
        <v>0</v>
      </c>
      <c r="AD7735" s="8"/>
    </row>
    <row r="7736" ht="14.25" customHeight="1">
      <c r="A7736" s="38">
        <v>29</v>
      </c>
      <c r="B7736" s="44" t="s">
        <v>7967</v>
      </c>
      <c r="C7736" s="46" t="s">
        <v>4741</v>
      </c>
      <c r="D7736" s="46" t="s">
        <v>7968</v>
      </c>
      <c r="E7736" s="46" t="s">
        <v>5971</v>
      </c>
      <c r="F7736" s="41" t="s">
        <v>434</v>
      </c>
      <c r="G7736" s="41" t="s">
        <v>435</v>
      </c>
      <c r="H7736" s="65">
        <v>9.509</v>
      </c>
      <c r="I7736" t="s">
        <v>431</v>
      </c>
      <c r="K7736" s="46"/>
      <c r="L7736" s="46" t="str">
        <f>((I7736&amp;A7736)&amp;"-")&amp;B7736</f>
        <v>ONSC29-I</v>
      </c>
      <c r="M7736" t="s">
        <v>432</v>
      </c>
      <c r="N7736" s="40"/>
      <c r="O7736" s="40"/>
      <c r="P7736" s="40"/>
      <c r="Q7736" s="40"/>
      <c r="R7736" s="39"/>
      <c r="S7736" s="39"/>
      <c r="T7736" s="39"/>
      <c r="U7736" s="40"/>
      <c r="V7736" s="39"/>
      <c r="W7736" s="69"/>
      <c r="Y7736" t="s">
        <v>294</v>
      </c>
      <c r="AA7736">
        <v>13854248</v>
      </c>
      <c r="AB7736" t="b">
        <f>if((W7736=""),false,true)</f>
        <v>0</v>
      </c>
      <c r="AD7736" s="8"/>
    </row>
    <row r="7737" ht="14.25" customHeight="1">
      <c r="A7737" s="38">
        <v>1287</v>
      </c>
      <c r="B7737" s="46" t="s">
        <v>53</v>
      </c>
      <c r="C7737" s="46" t="s">
        <v>45</v>
      </c>
      <c r="D7737" s="46" t="s">
        <v>7969</v>
      </c>
      <c r="E7737" s="46" t="s">
        <v>7970</v>
      </c>
      <c r="F7737" t="s">
        <v>48</v>
      </c>
      <c r="G7737" s="46" t="s">
        <v>49</v>
      </c>
      <c r="H7737">
        <v>0.002818382931</v>
      </c>
      <c r="I7737" t="s">
        <v>37</v>
      </c>
      <c r="L7737" s="46" t="str">
        <f>((I7737&amp;A7737)&amp;"-")&amp;B7737</f>
        <v>REF1287-Wang 99 - S1</v>
      </c>
      <c r="M7737" t="s">
        <v>39</v>
      </c>
      <c r="N7737" s="40"/>
      <c r="O7737" s="40"/>
      <c r="P7737" s="40"/>
      <c r="Q7737" s="40"/>
      <c r="R7737" s="39"/>
      <c r="S7737" s="39"/>
      <c r="T7737" s="39"/>
      <c r="U7737" s="40"/>
      <c r="V7737" s="39"/>
      <c r="W7737" s="69"/>
      <c r="Y7737" t="s">
        <v>40</v>
      </c>
      <c r="AA7737">
        <v>13853953</v>
      </c>
      <c r="AB7737" s="46" t="b">
        <v>0</v>
      </c>
      <c r="AD7737" s="8"/>
    </row>
    <row r="7738" ht="14.25" customHeight="1">
      <c r="A7738" s="38">
        <v>1287</v>
      </c>
      <c r="B7738" s="46" t="s">
        <v>53</v>
      </c>
      <c r="C7738" s="46" t="s">
        <v>45</v>
      </c>
      <c r="D7738" s="46" t="s">
        <v>7971</v>
      </c>
      <c r="E7738" s="46" t="s">
        <v>7972</v>
      </c>
      <c r="F7738" t="s">
        <v>48</v>
      </c>
      <c r="G7738" s="46" t="s">
        <v>49</v>
      </c>
      <c r="H7738">
        <v>0.239883291902</v>
      </c>
      <c r="I7738" t="s">
        <v>37</v>
      </c>
      <c r="L7738" s="46" t="str">
        <f>((I7738&amp;A7738)&amp;"-")&amp;B7738</f>
        <v>REF1287-Wang 99 - S1</v>
      </c>
      <c r="M7738" t="s">
        <v>39</v>
      </c>
      <c r="N7738" s="40"/>
      <c r="O7738" s="40"/>
      <c r="P7738" s="40"/>
      <c r="Q7738" s="40"/>
      <c r="R7738" s="39"/>
      <c r="S7738" s="39"/>
      <c r="T7738" s="39"/>
      <c r="U7738" s="40"/>
      <c r="V7738" s="39"/>
      <c r="W7738" s="69"/>
      <c r="Y7738" t="s">
        <v>40</v>
      </c>
      <c r="AA7738">
        <v>13835772</v>
      </c>
      <c r="AB7738" s="46" t="b">
        <v>0</v>
      </c>
      <c r="AD7738" s="8"/>
    </row>
    <row r="7739" ht="14.25" customHeight="1">
      <c r="A7739" s="38">
        <v>1287</v>
      </c>
      <c r="B7739" s="46" t="s">
        <v>174</v>
      </c>
      <c r="C7739" s="46" t="s">
        <v>45</v>
      </c>
      <c r="D7739" s="46" t="s">
        <v>7973</v>
      </c>
      <c r="E7739" s="46" t="s">
        <v>7974</v>
      </c>
      <c r="F7739" t="s">
        <v>48</v>
      </c>
      <c r="G7739" s="46" t="s">
        <v>49</v>
      </c>
      <c r="H7739">
        <v>0.000039810717</v>
      </c>
      <c r="I7739" t="s">
        <v>37</v>
      </c>
      <c r="L7739" t="s">
        <v>50</v>
      </c>
      <c r="M7739" t="s">
        <v>39</v>
      </c>
      <c r="N7739" s="40"/>
      <c r="O7739" s="40"/>
      <c r="P7739" s="40"/>
      <c r="Q7739" s="40"/>
      <c r="R7739" s="39"/>
      <c r="S7739" s="39"/>
      <c r="T7739" s="39"/>
      <c r="U7739" s="40"/>
      <c r="V7739" s="39"/>
      <c r="W7739" s="69"/>
      <c r="Y7739" t="s">
        <v>40</v>
      </c>
      <c r="AA7739">
        <v>13623900</v>
      </c>
      <c r="AB7739" s="46" t="b">
        <v>0</v>
      </c>
      <c r="AD7739" s="8"/>
    </row>
    <row r="7740" ht="14.25" customHeight="1">
      <c r="A7740" s="38">
        <v>1287</v>
      </c>
      <c r="B7740" s="46" t="s">
        <v>53</v>
      </c>
      <c r="C7740" s="46" t="s">
        <v>45</v>
      </c>
      <c r="D7740" s="46" t="s">
        <v>7975</v>
      </c>
      <c r="E7740" s="46" t="s">
        <v>7976</v>
      </c>
      <c r="F7740" t="s">
        <v>48</v>
      </c>
      <c r="G7740" s="46" t="s">
        <v>49</v>
      </c>
      <c r="H7740">
        <v>7.079457843841</v>
      </c>
      <c r="I7740" t="s">
        <v>37</v>
      </c>
      <c r="L7740" t="s">
        <v>50</v>
      </c>
      <c r="M7740" t="s">
        <v>39</v>
      </c>
      <c r="N7740" s="40"/>
      <c r="O7740" s="40"/>
      <c r="P7740" s="40"/>
      <c r="Q7740" s="40"/>
      <c r="R7740" s="39"/>
      <c r="S7740" s="39"/>
      <c r="T7740" s="39"/>
      <c r="U7740" s="40"/>
      <c r="V7740" s="39"/>
      <c r="W7740" s="69"/>
      <c r="Y7740" t="s">
        <v>40</v>
      </c>
      <c r="AA7740">
        <v>5439</v>
      </c>
      <c r="AB7740" s="46" t="b">
        <v>0</v>
      </c>
      <c r="AD7740" s="8"/>
    </row>
    <row r="7741" ht="14.25" customHeight="1">
      <c r="A7741" s="38">
        <v>1287</v>
      </c>
      <c r="B7741" s="46" t="s">
        <v>53</v>
      </c>
      <c r="C7741" s="46" t="s">
        <v>45</v>
      </c>
      <c r="D7741" s="46" t="s">
        <v>7977</v>
      </c>
      <c r="E7741" s="46" t="s">
        <v>7978</v>
      </c>
      <c r="F7741" t="s">
        <v>48</v>
      </c>
      <c r="G7741" s="46" t="s">
        <v>49</v>
      </c>
      <c r="H7741">
        <v>0.043651583224</v>
      </c>
      <c r="I7741" t="s">
        <v>37</v>
      </c>
      <c r="L7741" s="46" t="str">
        <f>((I7741&amp;A7741)&amp;"-")&amp;B7741</f>
        <v>REF1287-Wang 99 - S1</v>
      </c>
      <c r="M7741" t="s">
        <v>39</v>
      </c>
      <c r="N7741" s="40"/>
      <c r="O7741" s="40"/>
      <c r="P7741" s="40"/>
      <c r="Q7741" s="40"/>
      <c r="R7741" s="39"/>
      <c r="S7741" s="39"/>
      <c r="T7741" s="39"/>
      <c r="U7741" s="40"/>
      <c r="V7741" s="39"/>
      <c r="W7741" s="69"/>
      <c r="Y7741" t="s">
        <v>294</v>
      </c>
      <c r="AA7741">
        <v>13865680</v>
      </c>
      <c r="AB7741" s="46" t="b">
        <v>0</v>
      </c>
      <c r="AD7741" s="8"/>
    </row>
    <row r="7742" ht="14.25" customHeight="1">
      <c r="A7742" s="38">
        <v>1287</v>
      </c>
      <c r="B7742" s="46" t="s">
        <v>53</v>
      </c>
      <c r="C7742" s="46" t="s">
        <v>45</v>
      </c>
      <c r="D7742" s="46" t="s">
        <v>7979</v>
      </c>
      <c r="E7742" s="46" t="s">
        <v>7980</v>
      </c>
      <c r="F7742" t="s">
        <v>48</v>
      </c>
      <c r="G7742" s="46" t="s">
        <v>49</v>
      </c>
      <c r="H7742">
        <v>0.501187233627</v>
      </c>
      <c r="I7742" t="s">
        <v>37</v>
      </c>
      <c r="L7742" t="s">
        <v>50</v>
      </c>
      <c r="M7742" t="s">
        <v>39</v>
      </c>
      <c r="N7742" s="40"/>
      <c r="O7742" s="40"/>
      <c r="P7742" s="40"/>
      <c r="Q7742" s="40"/>
      <c r="R7742" s="39"/>
      <c r="S7742" s="39"/>
      <c r="T7742" s="39"/>
      <c r="U7742" s="40"/>
      <c r="V7742" s="39"/>
      <c r="W7742" s="69"/>
      <c r="Y7742" t="s">
        <v>40</v>
      </c>
      <c r="AA7742">
        <v>10508</v>
      </c>
      <c r="AB7742" s="46" t="b">
        <v>0</v>
      </c>
      <c r="AD7742" s="8"/>
    </row>
    <row r="7743" ht="14.25" customHeight="1">
      <c r="A7743" s="38">
        <v>1287</v>
      </c>
      <c r="B7743" s="46" t="s">
        <v>53</v>
      </c>
      <c r="C7743" s="46" t="s">
        <v>45</v>
      </c>
      <c r="D7743" s="46" t="s">
        <v>7981</v>
      </c>
      <c r="E7743" s="46" t="s">
        <v>7982</v>
      </c>
      <c r="F7743" t="s">
        <v>48</v>
      </c>
      <c r="G7743" s="46" t="s">
        <v>49</v>
      </c>
      <c r="H7743">
        <v>0.010964781961</v>
      </c>
      <c r="I7743" t="s">
        <v>37</v>
      </c>
      <c r="L7743" t="s">
        <v>50</v>
      </c>
      <c r="M7743" t="s">
        <v>39</v>
      </c>
      <c r="N7743" s="40"/>
      <c r="O7743" s="40"/>
      <c r="P7743" s="40"/>
      <c r="Q7743" s="40"/>
      <c r="R7743" s="39"/>
      <c r="S7743" s="39"/>
      <c r="T7743" s="39"/>
      <c r="U7743" s="40"/>
      <c r="V7743" s="39"/>
      <c r="W7743" s="69"/>
      <c r="Y7743" t="s">
        <v>40</v>
      </c>
      <c r="AA7743">
        <v>447</v>
      </c>
      <c r="AB7743" s="46" t="b">
        <v>0</v>
      </c>
      <c r="AD7743" s="8"/>
    </row>
    <row r="7744" ht="14.25" customHeight="1">
      <c r="A7744" s="38">
        <v>1287</v>
      </c>
      <c r="B7744" s="46" t="s">
        <v>53</v>
      </c>
      <c r="C7744" s="46" t="s">
        <v>45</v>
      </c>
      <c r="D7744" s="46" t="s">
        <v>7983</v>
      </c>
      <c r="E7744" s="46" t="s">
        <v>7984</v>
      </c>
      <c r="F7744" t="s">
        <v>48</v>
      </c>
      <c r="G7744" s="46" t="s">
        <v>49</v>
      </c>
      <c r="H7744">
        <v>9.33254300797</v>
      </c>
      <c r="I7744" t="s">
        <v>37</v>
      </c>
      <c r="L7744" t="s">
        <v>50</v>
      </c>
      <c r="M7744" t="s">
        <v>39</v>
      </c>
      <c r="N7744" s="40"/>
      <c r="O7744" s="40"/>
      <c r="P7744" s="40"/>
      <c r="Q7744" s="40"/>
      <c r="R7744" s="39"/>
      <c r="S7744" s="39"/>
      <c r="T7744" s="39"/>
      <c r="U7744" s="40"/>
      <c r="V7744" s="39"/>
      <c r="W7744" s="69"/>
      <c r="Y7744" t="s">
        <v>40</v>
      </c>
      <c r="AA7744">
        <v>11229</v>
      </c>
      <c r="AB7744" s="46" t="b">
        <v>0</v>
      </c>
      <c r="AD7744" s="8"/>
    </row>
    <row r="7745" ht="14.25" customHeight="1">
      <c r="A7745" s="38">
        <v>1287</v>
      </c>
      <c r="B7745" s="46" t="s">
        <v>53</v>
      </c>
      <c r="C7745" s="46" t="s">
        <v>45</v>
      </c>
      <c r="D7745" s="46" t="s">
        <v>7985</v>
      </c>
      <c r="E7745" s="46" t="s">
        <v>7986</v>
      </c>
      <c r="F7745" t="s">
        <v>48</v>
      </c>
      <c r="G7745" s="46" t="s">
        <v>49</v>
      </c>
      <c r="H7745">
        <v>1.258925411794</v>
      </c>
      <c r="I7745" t="s">
        <v>37</v>
      </c>
      <c r="L7745" t="s">
        <v>50</v>
      </c>
      <c r="M7745" t="s">
        <v>39</v>
      </c>
      <c r="N7745" s="40"/>
      <c r="O7745" s="40"/>
      <c r="P7745" s="40"/>
      <c r="Q7745" s="40"/>
      <c r="R7745" s="39"/>
      <c r="S7745" s="39"/>
      <c r="T7745" s="39"/>
      <c r="U7745" s="40"/>
      <c r="V7745" s="39"/>
      <c r="W7745" s="69"/>
      <c r="Y7745" t="s">
        <v>40</v>
      </c>
      <c r="AA7745">
        <v>70313</v>
      </c>
      <c r="AB7745" s="46" t="b">
        <v>0</v>
      </c>
      <c r="AD7745" s="8"/>
    </row>
    <row r="7746" ht="14.25" customHeight="1">
      <c r="A7746" s="38">
        <v>205</v>
      </c>
      <c r="B7746" s="44" t="s">
        <v>425</v>
      </c>
      <c r="C7746" s="46" t="s">
        <v>1719</v>
      </c>
      <c r="D7746" s="46" t="s">
        <v>7987</v>
      </c>
      <c r="E7746" s="46" t="s">
        <v>7988</v>
      </c>
      <c r="F7746" s="41" t="s">
        <v>434</v>
      </c>
      <c r="G7746" s="41" t="s">
        <v>435</v>
      </c>
      <c r="H7746" s="65">
        <v>2.27</v>
      </c>
      <c r="I7746" t="s">
        <v>1720</v>
      </c>
      <c r="K7746" s="46"/>
      <c r="L7746" s="46" t="str">
        <f>((I7746&amp;A7746)&amp;"-")&amp;B7746</f>
        <v>UC205-2-</v>
      </c>
      <c r="M7746" t="s">
        <v>1191</v>
      </c>
      <c r="N7746" s="40"/>
      <c r="O7746" s="40"/>
      <c r="P7746" s="40"/>
      <c r="Q7746" s="40"/>
      <c r="R7746" s="39"/>
      <c r="S7746" s="39"/>
      <c r="T7746" s="39"/>
      <c r="U7746" s="40"/>
      <c r="V7746" s="39"/>
      <c r="W7746" s="69"/>
      <c r="Y7746" t="s">
        <v>40</v>
      </c>
      <c r="AA7746">
        <v>21105848</v>
      </c>
      <c r="AB7746" t="b">
        <f>if((W7746=""),false,true)</f>
        <v>0</v>
      </c>
      <c r="AD7746" s="8"/>
    </row>
    <row r="7747" ht="14.25" customHeight="1">
      <c r="A7747" s="38">
        <v>208</v>
      </c>
      <c r="B7747" s="44" t="s">
        <v>7989</v>
      </c>
      <c r="C7747" s="46" t="s">
        <v>1722</v>
      </c>
      <c r="D7747" s="46" t="s">
        <v>7987</v>
      </c>
      <c r="E7747" s="46" t="s">
        <v>7988</v>
      </c>
      <c r="F7747" s="41" t="s">
        <v>689</v>
      </c>
      <c r="G7747" s="41" t="s">
        <v>762</v>
      </c>
      <c r="H7747" s="65">
        <v>2.56</v>
      </c>
      <c r="I7747" t="s">
        <v>1720</v>
      </c>
      <c r="K7747" s="46"/>
      <c r="L7747" s="46" t="str">
        <f>((I7747&amp;A7747)&amp;"-")&amp;B7747</f>
        <v>UC208-13b</v>
      </c>
      <c r="M7747" t="s">
        <v>1191</v>
      </c>
      <c r="N7747" s="40"/>
      <c r="O7747" s="40"/>
      <c r="P7747" s="40"/>
      <c r="Q7747" s="40"/>
      <c r="R7747" s="39"/>
      <c r="S7747" s="39"/>
      <c r="T7747" s="39"/>
      <c r="U7747" s="40"/>
      <c r="V7747" s="39"/>
      <c r="W7747" s="69"/>
      <c r="Y7747" t="s">
        <v>40</v>
      </c>
      <c r="AA7747">
        <v>21105848</v>
      </c>
      <c r="AB7747" t="b">
        <f>if((W7747=""),false,true)</f>
        <v>0</v>
      </c>
      <c r="AD7747" s="8"/>
    </row>
    <row r="7748" ht="14.25" customHeight="1">
      <c r="A7748" s="38">
        <v>208</v>
      </c>
      <c r="B7748" s="44" t="s">
        <v>7990</v>
      </c>
      <c r="C7748" s="46" t="s">
        <v>1722</v>
      </c>
      <c r="D7748" s="46" t="s">
        <v>7987</v>
      </c>
      <c r="E7748" s="46" t="s">
        <v>7988</v>
      </c>
      <c r="F7748" s="41" t="s">
        <v>429</v>
      </c>
      <c r="G7748" s="41" t="s">
        <v>430</v>
      </c>
      <c r="H7748" s="65">
        <v>3.04</v>
      </c>
      <c r="I7748" t="s">
        <v>1720</v>
      </c>
      <c r="K7748" s="46"/>
      <c r="L7748" s="46" t="str">
        <f>((I7748&amp;A7748)&amp;"-")&amp;B7748</f>
        <v>UC208-43b</v>
      </c>
      <c r="M7748" t="s">
        <v>1191</v>
      </c>
      <c r="N7748" s="40"/>
      <c r="O7748" s="40"/>
      <c r="P7748" s="40"/>
      <c r="Q7748" s="40"/>
      <c r="R7748" s="39"/>
      <c r="S7748" s="39"/>
      <c r="T7748" s="39"/>
      <c r="U7748" s="40"/>
      <c r="V7748" s="39"/>
      <c r="W7748" s="69"/>
      <c r="Y7748" t="s">
        <v>40</v>
      </c>
      <c r="AA7748">
        <v>21105848</v>
      </c>
      <c r="AB7748" t="b">
        <f>if((W7748=""),false,true)</f>
        <v>0</v>
      </c>
      <c r="AD7748" s="8"/>
    </row>
    <row r="7749" ht="14.25" customHeight="1">
      <c r="A7749" s="38">
        <v>208</v>
      </c>
      <c r="B7749" s="44" t="s">
        <v>3445</v>
      </c>
      <c r="C7749" s="46" t="s">
        <v>1722</v>
      </c>
      <c r="D7749" s="46" t="s">
        <v>7987</v>
      </c>
      <c r="E7749" s="46" t="s">
        <v>7988</v>
      </c>
      <c r="F7749" s="41" t="s">
        <v>238</v>
      </c>
      <c r="G7749" s="41" t="s">
        <v>239</v>
      </c>
      <c r="H7749" s="65">
        <v>5.37</v>
      </c>
      <c r="I7749" t="s">
        <v>1720</v>
      </c>
      <c r="K7749" s="46"/>
      <c r="L7749" s="46" t="str">
        <f>((I7749&amp;A7749)&amp;"-")&amp;B7749</f>
        <v>UC208-3b</v>
      </c>
      <c r="M7749" t="s">
        <v>1191</v>
      </c>
      <c r="N7749" s="40"/>
      <c r="O7749" s="40"/>
      <c r="P7749" s="40"/>
      <c r="Q7749" s="40"/>
      <c r="R7749" s="39"/>
      <c r="S7749" s="39"/>
      <c r="T7749" s="39"/>
      <c r="U7749" s="40"/>
      <c r="V7749" s="39"/>
      <c r="W7749" s="69"/>
      <c r="Y7749" t="s">
        <v>40</v>
      </c>
      <c r="AA7749">
        <v>21105848</v>
      </c>
      <c r="AB7749" t="b">
        <f>if((W7749=""),false,true)</f>
        <v>0</v>
      </c>
      <c r="AD7749" s="8"/>
    </row>
    <row r="7750" ht="14.25" customHeight="1">
      <c r="A7750" s="38">
        <v>208</v>
      </c>
      <c r="B7750" s="44" t="s">
        <v>7991</v>
      </c>
      <c r="C7750" s="46" t="s">
        <v>1722</v>
      </c>
      <c r="D7750" s="46" t="s">
        <v>7987</v>
      </c>
      <c r="E7750" s="46" t="s">
        <v>7988</v>
      </c>
      <c r="F7750" s="41" t="s">
        <v>731</v>
      </c>
      <c r="G7750" s="41" t="s">
        <v>767</v>
      </c>
      <c r="H7750" s="65">
        <v>3.82</v>
      </c>
      <c r="I7750" t="s">
        <v>1720</v>
      </c>
      <c r="K7750" s="46"/>
      <c r="L7750" s="46" t="str">
        <f>((I7750&amp;A7750)&amp;"-")&amp;B7750</f>
        <v>UC208-33b</v>
      </c>
      <c r="M7750" t="s">
        <v>1191</v>
      </c>
      <c r="N7750" s="40"/>
      <c r="O7750" s="40"/>
      <c r="P7750" s="40"/>
      <c r="Q7750" s="40"/>
      <c r="R7750" s="39"/>
      <c r="S7750" s="39"/>
      <c r="T7750" s="39"/>
      <c r="U7750" s="40"/>
      <c r="V7750" s="39"/>
      <c r="W7750" s="69"/>
      <c r="Y7750" t="s">
        <v>40</v>
      </c>
      <c r="AA7750">
        <v>21105848</v>
      </c>
      <c r="AB7750" t="b">
        <f>if((W7750=""),false,true)</f>
        <v>0</v>
      </c>
      <c r="AD7750" s="8"/>
    </row>
    <row r="7751" ht="14.25" customHeight="1">
      <c r="A7751" s="38">
        <v>997</v>
      </c>
      <c r="B7751" s="44" t="s">
        <v>638</v>
      </c>
      <c r="C7751" s="46" t="s">
        <v>639</v>
      </c>
      <c r="D7751" s="46" t="s">
        <v>7992</v>
      </c>
      <c r="E7751" s="46" t="s">
        <v>7993</v>
      </c>
      <c r="F7751" s="5" t="s">
        <v>35</v>
      </c>
      <c r="G7751" s="5" t="s">
        <v>36</v>
      </c>
      <c r="H7751" s="65">
        <v>0.323593657</v>
      </c>
      <c r="I7751" t="s">
        <v>37</v>
      </c>
      <c r="K7751" s="47"/>
      <c r="L7751" s="47" t="str">
        <f>((I7751&amp;A7751)&amp;"-")&amp;B7751</f>
        <v>REF997-Kia Sepassi and Samuel H. Yalkowsky. Solubility Prediction in Octanol: A Technical Note. AAPS PharmSciTech 2006; 7 (1) Article 26</v>
      </c>
      <c r="M7751" t="s">
        <v>39</v>
      </c>
      <c r="N7751" s="71"/>
      <c r="O7751" s="71"/>
      <c r="P7751" s="71"/>
      <c r="Q7751" s="71"/>
      <c r="R7751" s="29"/>
      <c r="S7751" s="29"/>
      <c r="T7751" s="29"/>
      <c r="U7751" s="71"/>
      <c r="V7751" s="29"/>
      <c r="W7751" s="60"/>
      <c r="Y7751" t="s">
        <v>40</v>
      </c>
      <c r="AA7751">
        <v>12543</v>
      </c>
      <c r="AB7751" t="b">
        <f>if((W7751=""),false,true)</f>
        <v>0</v>
      </c>
      <c r="AD7751" s="37"/>
    </row>
    <row r="7752" ht="14.25" customHeight="1">
      <c r="A7752" s="38">
        <v>1283</v>
      </c>
      <c r="B7752" s="46" t="s">
        <v>31</v>
      </c>
      <c r="C7752" s="46" t="s">
        <v>32</v>
      </c>
      <c r="D7752" s="46" t="s">
        <v>7992</v>
      </c>
      <c r="E7752" s="46" t="s">
        <v>7993</v>
      </c>
      <c r="F7752" t="s">
        <v>35</v>
      </c>
      <c r="G7752" s="46" t="s">
        <v>36</v>
      </c>
      <c r="H7752">
        <v>0.3235936569</v>
      </c>
      <c r="I7752" t="s">
        <v>37</v>
      </c>
      <c r="L7752" t="s">
        <v>38</v>
      </c>
      <c r="M7752" t="s">
        <v>39</v>
      </c>
      <c r="N7752" s="40"/>
      <c r="O7752" s="40"/>
      <c r="P7752" s="40"/>
      <c r="Q7752" s="40"/>
      <c r="R7752" s="39"/>
      <c r="S7752" s="39"/>
      <c r="T7752" s="39"/>
      <c r="U7752" s="40"/>
      <c r="V7752" s="39"/>
      <c r="W7752" s="69"/>
      <c r="Y7752" t="s">
        <v>40</v>
      </c>
      <c r="AA7752">
        <v>12543</v>
      </c>
      <c r="AB7752" s="46" t="b">
        <f>if((W7752=""),false,true)</f>
        <v>0</v>
      </c>
      <c r="AD7752" s="8"/>
    </row>
    <row r="7753" ht="14.25" customHeight="1">
      <c r="A7753" s="38">
        <v>1287</v>
      </c>
      <c r="B7753" s="46" t="s">
        <v>53</v>
      </c>
      <c r="C7753" s="46" t="s">
        <v>45</v>
      </c>
      <c r="D7753" s="46" t="s">
        <v>7992</v>
      </c>
      <c r="E7753" s="46" t="s">
        <v>7993</v>
      </c>
      <c r="F7753" t="s">
        <v>48</v>
      </c>
      <c r="G7753" s="46" t="s">
        <v>49</v>
      </c>
      <c r="H7753">
        <v>0.000000239883</v>
      </c>
      <c r="I7753" t="s">
        <v>37</v>
      </c>
      <c r="L7753" t="s">
        <v>50</v>
      </c>
      <c r="M7753" t="s">
        <v>39</v>
      </c>
      <c r="N7753" s="40"/>
      <c r="O7753" s="40"/>
      <c r="P7753" s="40"/>
      <c r="Q7753" s="40"/>
      <c r="R7753" s="39"/>
      <c r="S7753" s="39"/>
      <c r="T7753" s="39"/>
      <c r="U7753" s="40"/>
      <c r="V7753" s="39"/>
      <c r="W7753" s="69"/>
      <c r="Y7753" t="s">
        <v>40</v>
      </c>
      <c r="AA7753">
        <v>12543</v>
      </c>
      <c r="AB7753" s="46" t="b">
        <v>0</v>
      </c>
      <c r="AD7753" s="8"/>
    </row>
    <row r="7754" ht="14.25" customHeight="1">
      <c r="A7754" s="38">
        <v>1308</v>
      </c>
      <c r="B7754" s="46" t="s">
        <v>41</v>
      </c>
      <c r="C7754" s="46" t="s">
        <v>42</v>
      </c>
      <c r="D7754" s="46" t="s">
        <v>7992</v>
      </c>
      <c r="E7754" s="46" t="s">
        <v>7993</v>
      </c>
      <c r="F7754" t="s">
        <v>35</v>
      </c>
      <c r="G7754" s="12" t="s">
        <v>36</v>
      </c>
      <c r="H7754">
        <v>0.380189396320561</v>
      </c>
      <c r="I7754" t="s">
        <v>37</v>
      </c>
      <c r="K7754" s="47" t="s">
        <v>43</v>
      </c>
      <c r="L7754" s="47" t="str">
        <f>((I7754&amp;A7754)&amp;"-")&amp;B7754</f>
        <v>REF1308-Abraham M.H. and Acree Jr. W.E. The solubility of liquid and solid compounds in dry octan-1-ol. Chemosphere (2013)</v>
      </c>
      <c r="M7754" t="s">
        <v>39</v>
      </c>
      <c r="N7754" s="71"/>
      <c r="O7754" s="71"/>
      <c r="P7754" s="71"/>
      <c r="Q7754" s="71"/>
      <c r="R7754" s="29"/>
      <c r="S7754" s="29"/>
      <c r="T7754" s="29"/>
      <c r="U7754" s="71"/>
      <c r="V7754" s="29"/>
      <c r="W7754" s="60"/>
      <c r="Y7754" t="s">
        <v>40</v>
      </c>
      <c r="AA7754">
        <v>12543</v>
      </c>
      <c r="AB7754" t="b">
        <f>if((W7754=""),false,true)</f>
        <v>0</v>
      </c>
      <c r="AD7754" s="37"/>
    </row>
    <row r="7755" ht="14.25" customHeight="1">
      <c r="A7755" s="38">
        <v>1287</v>
      </c>
      <c r="B7755" s="46" t="s">
        <v>44</v>
      </c>
      <c r="C7755" s="46" t="s">
        <v>45</v>
      </c>
      <c r="D7755" s="46" t="s">
        <v>7994</v>
      </c>
      <c r="E7755" s="46" t="s">
        <v>7995</v>
      </c>
      <c r="F7755" t="s">
        <v>48</v>
      </c>
      <c r="G7755" s="46" t="s">
        <v>49</v>
      </c>
      <c r="H7755">
        <v>0.000000059841</v>
      </c>
      <c r="I7755" t="s">
        <v>37</v>
      </c>
      <c r="L7755" t="s">
        <v>50</v>
      </c>
      <c r="M7755" t="s">
        <v>39</v>
      </c>
      <c r="N7755" s="40"/>
      <c r="O7755" s="40"/>
      <c r="P7755" s="40"/>
      <c r="Q7755" s="40"/>
      <c r="R7755" s="39"/>
      <c r="S7755" s="39"/>
      <c r="T7755" s="39"/>
      <c r="U7755" s="40"/>
      <c r="V7755" s="39"/>
      <c r="W7755" s="69"/>
      <c r="Y7755" t="s">
        <v>40</v>
      </c>
      <c r="AA7755">
        <v>6559</v>
      </c>
      <c r="AB7755" s="46" t="b">
        <v>0</v>
      </c>
      <c r="AD7755" s="8"/>
    </row>
    <row r="7756" ht="14.25" customHeight="1">
      <c r="A7756" s="38">
        <v>1287</v>
      </c>
      <c r="B7756" s="46" t="s">
        <v>44</v>
      </c>
      <c r="C7756" s="46" t="s">
        <v>45</v>
      </c>
      <c r="D7756" s="46" t="s">
        <v>7996</v>
      </c>
      <c r="E7756" s="46" t="s">
        <v>7997</v>
      </c>
      <c r="F7756" t="s">
        <v>48</v>
      </c>
      <c r="G7756" s="46" t="s">
        <v>49</v>
      </c>
      <c r="H7756">
        <v>0.000002079697</v>
      </c>
      <c r="I7756" t="s">
        <v>37</v>
      </c>
      <c r="L7756" t="s">
        <v>50</v>
      </c>
      <c r="M7756" t="s">
        <v>39</v>
      </c>
      <c r="N7756" s="40"/>
      <c r="O7756" s="40"/>
      <c r="P7756" s="40"/>
      <c r="Q7756" s="40"/>
      <c r="R7756" s="39"/>
      <c r="S7756" s="39"/>
      <c r="T7756" s="39"/>
      <c r="U7756" s="40"/>
      <c r="V7756" s="39"/>
      <c r="W7756" s="69"/>
      <c r="Y7756" t="s">
        <v>40</v>
      </c>
      <c r="AA7756">
        <v>3216</v>
      </c>
      <c r="AB7756" s="46" t="b">
        <v>0</v>
      </c>
      <c r="AD7756" s="8"/>
    </row>
    <row r="7757" ht="14.25" customHeight="1">
      <c r="A7757" s="38">
        <v>1287</v>
      </c>
      <c r="B7757" s="46" t="s">
        <v>174</v>
      </c>
      <c r="C7757" s="46" t="s">
        <v>45</v>
      </c>
      <c r="D7757" s="46" t="s">
        <v>7998</v>
      </c>
      <c r="E7757" s="46" t="s">
        <v>7999</v>
      </c>
      <c r="F7757" t="s">
        <v>48</v>
      </c>
      <c r="G7757" s="46" t="s">
        <v>49</v>
      </c>
      <c r="H7757">
        <v>0.000000000000162</v>
      </c>
      <c r="I7757" t="s">
        <v>37</v>
      </c>
      <c r="L7757" t="s">
        <v>50</v>
      </c>
      <c r="M7757" t="s">
        <v>39</v>
      </c>
      <c r="N7757" s="40"/>
      <c r="O7757" s="40"/>
      <c r="P7757" s="40"/>
      <c r="Q7757" s="40"/>
      <c r="R7757" s="39"/>
      <c r="S7757" s="39"/>
      <c r="T7757" s="39"/>
      <c r="U7757" s="40"/>
      <c r="V7757" s="39"/>
      <c r="W7757" s="69"/>
      <c r="Y7757" t="s">
        <v>40</v>
      </c>
      <c r="AA7757">
        <v>17598</v>
      </c>
      <c r="AB7757" s="46" t="b">
        <v>0</v>
      </c>
      <c r="AD7757" s="8"/>
    </row>
    <row r="7758" ht="14.25" customHeight="1">
      <c r="A7758" s="38">
        <v>1287</v>
      </c>
      <c r="B7758" s="46" t="s">
        <v>174</v>
      </c>
      <c r="C7758" s="46" t="s">
        <v>45</v>
      </c>
      <c r="D7758" s="46" t="s">
        <v>8000</v>
      </c>
      <c r="E7758" s="46" t="s">
        <v>8001</v>
      </c>
      <c r="F7758" t="s">
        <v>48</v>
      </c>
      <c r="G7758" s="46" t="s">
        <v>49</v>
      </c>
      <c r="H7758">
        <v>0.000000000003</v>
      </c>
      <c r="I7758" t="s">
        <v>37</v>
      </c>
      <c r="L7758" t="s">
        <v>50</v>
      </c>
      <c r="M7758" t="s">
        <v>39</v>
      </c>
      <c r="N7758" s="40"/>
      <c r="O7758" s="40"/>
      <c r="P7758" s="40"/>
      <c r="Q7758" s="40"/>
      <c r="R7758" s="39"/>
      <c r="S7758" s="39"/>
      <c r="T7758" s="39"/>
      <c r="U7758" s="40"/>
      <c r="V7758" s="39"/>
      <c r="W7758" s="69"/>
      <c r="Y7758" t="s">
        <v>40</v>
      </c>
      <c r="AA7758">
        <v>35020</v>
      </c>
      <c r="AB7758" s="46" t="b">
        <v>0</v>
      </c>
      <c r="AD7758" s="8"/>
    </row>
    <row r="7759" ht="14.25" customHeight="1">
      <c r="A7759" s="38">
        <v>1308</v>
      </c>
      <c r="B7759" s="46" t="s">
        <v>41</v>
      </c>
      <c r="C7759" s="46" t="s">
        <v>42</v>
      </c>
      <c r="D7759" s="46" t="s">
        <v>8002</v>
      </c>
      <c r="E7759" s="46" t="s">
        <v>8003</v>
      </c>
      <c r="F7759" t="s">
        <v>35</v>
      </c>
      <c r="G7759" s="12" t="s">
        <v>36</v>
      </c>
      <c r="H7759">
        <v>0.239883291901949</v>
      </c>
      <c r="I7759" t="s">
        <v>37</v>
      </c>
      <c r="K7759" s="47" t="s">
        <v>43</v>
      </c>
      <c r="L7759" s="47" t="str">
        <f>((I7759&amp;A7759)&amp;"-")&amp;B7759</f>
        <v>REF1308-Abraham M.H. and Acree Jr. W.E. The solubility of liquid and solid compounds in dry octan-1-ol. Chemosphere (2013)</v>
      </c>
      <c r="M7759" t="s">
        <v>39</v>
      </c>
      <c r="N7759" s="71"/>
      <c r="O7759" s="71"/>
      <c r="P7759" s="71"/>
      <c r="Q7759" s="71"/>
      <c r="R7759" s="29"/>
      <c r="S7759" s="29"/>
      <c r="T7759" s="29"/>
      <c r="U7759" s="71"/>
      <c r="V7759" s="29"/>
      <c r="W7759" s="60"/>
      <c r="Y7759" t="s">
        <v>40</v>
      </c>
      <c r="AA7759">
        <v>31717</v>
      </c>
      <c r="AB7759" t="b">
        <f>if((W7759=""),false,true)</f>
        <v>0</v>
      </c>
      <c r="AD7759" s="37"/>
    </row>
    <row r="7760" ht="14.25" customHeight="1">
      <c r="A7760" s="38">
        <v>1287</v>
      </c>
      <c r="B7760" s="46" t="s">
        <v>174</v>
      </c>
      <c r="C7760" s="46" t="s">
        <v>45</v>
      </c>
      <c r="D7760" s="46" t="s">
        <v>8004</v>
      </c>
      <c r="E7760" s="46" t="s">
        <v>8005</v>
      </c>
      <c r="F7760" t="s">
        <v>48</v>
      </c>
      <c r="G7760" s="46" t="s">
        <v>49</v>
      </c>
      <c r="H7760">
        <v>0.000120226443</v>
      </c>
      <c r="I7760" t="s">
        <v>37</v>
      </c>
      <c r="L7760" s="46" t="str">
        <f>((I7760&amp;A7760)&amp;"-")&amp;B7760</f>
        <v>REF1287-Wang 99 - S2</v>
      </c>
      <c r="M7760" t="s">
        <v>39</v>
      </c>
      <c r="N7760" s="40"/>
      <c r="O7760" s="40"/>
      <c r="P7760" s="40"/>
      <c r="Q7760" s="40"/>
      <c r="R7760" s="39"/>
      <c r="S7760" s="39"/>
      <c r="T7760" s="39"/>
      <c r="U7760" s="40"/>
      <c r="V7760" s="39"/>
      <c r="W7760" s="69"/>
      <c r="Y7760" t="s">
        <v>294</v>
      </c>
      <c r="AA7760">
        <v>13846040</v>
      </c>
      <c r="AB7760" s="46" t="b">
        <v>0</v>
      </c>
      <c r="AD7760" s="8"/>
    </row>
    <row r="7761" ht="14.25" customHeight="1">
      <c r="A7761" s="38">
        <v>1249</v>
      </c>
      <c r="B7761" s="46" t="s">
        <v>5862</v>
      </c>
      <c r="C7761" s="46" t="s">
        <v>577</v>
      </c>
      <c r="D7761" s="11" t="s">
        <v>8006</v>
      </c>
      <c r="E7761" s="11" t="s">
        <v>8007</v>
      </c>
      <c r="F7761" s="7" t="s">
        <v>859</v>
      </c>
      <c r="G7761" s="7" t="s">
        <v>860</v>
      </c>
      <c r="H7761">
        <v>0.69035195167036</v>
      </c>
      <c r="I7761" s="46" t="s">
        <v>37</v>
      </c>
      <c r="K7761" s="46"/>
      <c r="L7761" t="s">
        <v>5865</v>
      </c>
      <c r="M7761" t="s">
        <v>39</v>
      </c>
      <c r="N7761" s="40"/>
      <c r="O7761" s="40"/>
      <c r="P7761" s="40"/>
      <c r="Q7761" s="40"/>
      <c r="R7761" s="39"/>
      <c r="S7761" s="39"/>
      <c r="T7761" s="39"/>
      <c r="U7761" s="40"/>
      <c r="V7761" s="39"/>
      <c r="W7761" s="69"/>
      <c r="Y7761" t="s">
        <v>40</v>
      </c>
      <c r="AA7761">
        <v>60886</v>
      </c>
      <c r="AB7761" s="46" t="b">
        <f>if((W7761=""),false,true)</f>
        <v>0</v>
      </c>
      <c r="AD7761" s="8"/>
    </row>
    <row r="7762" ht="14.25" customHeight="1">
      <c r="A7762" s="38">
        <v>1249</v>
      </c>
      <c r="B7762" s="46" t="s">
        <v>5862</v>
      </c>
      <c r="C7762" s="46" t="s">
        <v>577</v>
      </c>
      <c r="D7762" s="11" t="s">
        <v>8006</v>
      </c>
      <c r="E7762" s="11" t="s">
        <v>8007</v>
      </c>
      <c r="F7762" s="7" t="s">
        <v>873</v>
      </c>
      <c r="G7762" s="7" t="s">
        <v>874</v>
      </c>
      <c r="H7762">
        <v>1.6615824625802</v>
      </c>
      <c r="I7762" s="46" t="s">
        <v>37</v>
      </c>
      <c r="K7762" s="46"/>
      <c r="L7762" t="s">
        <v>5865</v>
      </c>
      <c r="M7762" t="s">
        <v>39</v>
      </c>
      <c r="N7762" s="40"/>
      <c r="O7762" s="40"/>
      <c r="P7762" s="40"/>
      <c r="Q7762" s="40"/>
      <c r="R7762" s="39"/>
      <c r="S7762" s="39"/>
      <c r="T7762" s="39"/>
      <c r="U7762" s="40"/>
      <c r="V7762" s="39"/>
      <c r="W7762" s="69"/>
      <c r="Y7762" t="s">
        <v>40</v>
      </c>
      <c r="AA7762">
        <v>60886</v>
      </c>
      <c r="AB7762" s="46" t="b">
        <f>if((W7762=""),false,true)</f>
        <v>0</v>
      </c>
      <c r="AD7762" s="8"/>
    </row>
    <row r="7763" ht="14.25" customHeight="1">
      <c r="A7763" s="38">
        <v>1249</v>
      </c>
      <c r="B7763" s="46" t="s">
        <v>5862</v>
      </c>
      <c r="C7763" s="46" t="s">
        <v>577</v>
      </c>
      <c r="D7763" s="11" t="s">
        <v>8006</v>
      </c>
      <c r="E7763" s="11" t="s">
        <v>8007</v>
      </c>
      <c r="F7763" s="7" t="s">
        <v>4820</v>
      </c>
      <c r="G7763" s="7" t="s">
        <v>4821</v>
      </c>
      <c r="H7763">
        <v>0.82662405114563</v>
      </c>
      <c r="I7763" s="46" t="s">
        <v>37</v>
      </c>
      <c r="K7763" s="46"/>
      <c r="L7763" t="s">
        <v>5865</v>
      </c>
      <c r="M7763" t="s">
        <v>39</v>
      </c>
      <c r="N7763" s="40"/>
      <c r="O7763" s="40"/>
      <c r="P7763" s="40"/>
      <c r="Q7763" s="40"/>
      <c r="R7763" s="39"/>
      <c r="S7763" s="39"/>
      <c r="T7763" s="39"/>
      <c r="U7763" s="40"/>
      <c r="V7763" s="39"/>
      <c r="W7763" s="69"/>
      <c r="Y7763" t="s">
        <v>40</v>
      </c>
      <c r="AA7763">
        <v>60886</v>
      </c>
      <c r="AB7763" s="46" t="b">
        <f>if((W7763=""),false,true)</f>
        <v>0</v>
      </c>
      <c r="AD7763" s="8"/>
    </row>
    <row r="7764" ht="14.25" customHeight="1">
      <c r="A7764" s="38">
        <v>1249</v>
      </c>
      <c r="B7764" s="46" t="s">
        <v>5862</v>
      </c>
      <c r="C7764" s="46" t="s">
        <v>577</v>
      </c>
      <c r="D7764" s="11" t="s">
        <v>8006</v>
      </c>
      <c r="E7764" s="11" t="s">
        <v>8007</v>
      </c>
      <c r="F7764" s="7" t="s">
        <v>1123</v>
      </c>
      <c r="G7764" s="7" t="s">
        <v>1124</v>
      </c>
      <c r="H7764">
        <v>2.443672342166</v>
      </c>
      <c r="I7764" s="46" t="s">
        <v>37</v>
      </c>
      <c r="K7764" s="46"/>
      <c r="L7764" t="s">
        <v>5865</v>
      </c>
      <c r="M7764" t="s">
        <v>39</v>
      </c>
      <c r="N7764" s="40"/>
      <c r="O7764" s="40"/>
      <c r="P7764" s="40"/>
      <c r="Q7764" s="40"/>
      <c r="R7764" s="39"/>
      <c r="S7764" s="39"/>
      <c r="T7764" s="39"/>
      <c r="U7764" s="40"/>
      <c r="V7764" s="39"/>
      <c r="W7764" s="69"/>
      <c r="Y7764" t="s">
        <v>40</v>
      </c>
      <c r="AA7764">
        <v>60886</v>
      </c>
      <c r="AB7764" s="46" t="b">
        <f>if((W7764=""),false,true)</f>
        <v>0</v>
      </c>
      <c r="AD7764" s="8"/>
    </row>
    <row r="7765" ht="14.25" customHeight="1">
      <c r="A7765" s="38">
        <v>1249</v>
      </c>
      <c r="B7765" s="46" t="s">
        <v>5862</v>
      </c>
      <c r="C7765" s="46" t="s">
        <v>577</v>
      </c>
      <c r="D7765" s="11" t="s">
        <v>8006</v>
      </c>
      <c r="E7765" s="11" t="s">
        <v>8007</v>
      </c>
      <c r="F7765" s="7" t="s">
        <v>1601</v>
      </c>
      <c r="G7765" s="7" t="s">
        <v>1602</v>
      </c>
      <c r="H7765">
        <v>2.8677424858361</v>
      </c>
      <c r="I7765" s="46" t="s">
        <v>37</v>
      </c>
      <c r="K7765" s="46"/>
      <c r="L7765" t="s">
        <v>5865</v>
      </c>
      <c r="M7765" t="s">
        <v>39</v>
      </c>
      <c r="N7765" s="40"/>
      <c r="O7765" s="40"/>
      <c r="P7765" s="40"/>
      <c r="Q7765" s="40"/>
      <c r="R7765" s="39"/>
      <c r="S7765" s="39"/>
      <c r="T7765" s="39"/>
      <c r="U7765" s="40"/>
      <c r="V7765" s="39"/>
      <c r="W7765" s="69"/>
      <c r="Y7765" t="s">
        <v>40</v>
      </c>
      <c r="AA7765">
        <v>60886</v>
      </c>
      <c r="AB7765" s="46" t="b">
        <f>if((W7765=""),false,true)</f>
        <v>0</v>
      </c>
      <c r="AD7765" s="8"/>
    </row>
    <row r="7766" ht="14.25" customHeight="1">
      <c r="A7766" s="38">
        <v>1249</v>
      </c>
      <c r="B7766" s="46" t="s">
        <v>5862</v>
      </c>
      <c r="C7766" s="46" t="s">
        <v>577</v>
      </c>
      <c r="D7766" s="11" t="s">
        <v>8006</v>
      </c>
      <c r="E7766" s="11" t="s">
        <v>8007</v>
      </c>
      <c r="F7766" s="7" t="s">
        <v>1603</v>
      </c>
      <c r="G7766" s="7" t="s">
        <v>1604</v>
      </c>
      <c r="H7766">
        <v>2.6256215478921</v>
      </c>
      <c r="I7766" s="46" t="s">
        <v>37</v>
      </c>
      <c r="K7766" s="46"/>
      <c r="L7766" t="s">
        <v>5865</v>
      </c>
      <c r="M7766" t="s">
        <v>39</v>
      </c>
      <c r="N7766" s="40"/>
      <c r="O7766" s="40"/>
      <c r="P7766" s="40"/>
      <c r="Q7766" s="40"/>
      <c r="R7766" s="39"/>
      <c r="S7766" s="39"/>
      <c r="T7766" s="39"/>
      <c r="U7766" s="40"/>
      <c r="V7766" s="39"/>
      <c r="W7766" s="69"/>
      <c r="Y7766" t="s">
        <v>40</v>
      </c>
      <c r="AA7766">
        <v>60886</v>
      </c>
      <c r="AB7766" s="46" t="b">
        <f>if((W7766=""),false,true)</f>
        <v>0</v>
      </c>
      <c r="AD7766" s="8"/>
    </row>
    <row r="7767" ht="14.25" customHeight="1">
      <c r="A7767" s="38">
        <v>1249</v>
      </c>
      <c r="B7767" s="46" t="s">
        <v>5862</v>
      </c>
      <c r="C7767" s="46" t="s">
        <v>577</v>
      </c>
      <c r="D7767" s="11" t="s">
        <v>8006</v>
      </c>
      <c r="E7767" s="11" t="s">
        <v>8007</v>
      </c>
      <c r="F7767" s="7" t="s">
        <v>5187</v>
      </c>
      <c r="G7767" s="7" t="s">
        <v>5188</v>
      </c>
      <c r="H7767">
        <v>0.47644585182157</v>
      </c>
      <c r="I7767" s="46" t="s">
        <v>37</v>
      </c>
      <c r="K7767" s="46"/>
      <c r="L7767" t="s">
        <v>5865</v>
      </c>
      <c r="M7767" t="s">
        <v>39</v>
      </c>
      <c r="N7767" s="40"/>
      <c r="O7767" s="40"/>
      <c r="P7767" s="40"/>
      <c r="Q7767" s="40"/>
      <c r="R7767" s="39"/>
      <c r="S7767" s="39"/>
      <c r="T7767" s="39"/>
      <c r="U7767" s="40"/>
      <c r="V7767" s="39"/>
      <c r="W7767" s="69"/>
      <c r="Y7767" t="s">
        <v>40</v>
      </c>
      <c r="AA7767">
        <v>60886</v>
      </c>
      <c r="AB7767" s="46" t="b">
        <f>if((W7767=""),false,true)</f>
        <v>0</v>
      </c>
      <c r="AD7767" s="8"/>
    </row>
    <row r="7768" ht="14.25" customHeight="1">
      <c r="A7768" s="38">
        <v>1249</v>
      </c>
      <c r="B7768" s="46" t="s">
        <v>5862</v>
      </c>
      <c r="C7768" s="46" t="s">
        <v>577</v>
      </c>
      <c r="D7768" s="11" t="s">
        <v>8006</v>
      </c>
      <c r="E7768" s="11" t="s">
        <v>8007</v>
      </c>
      <c r="F7768" s="7" t="s">
        <v>5189</v>
      </c>
      <c r="G7768" s="7" t="s">
        <v>5190</v>
      </c>
      <c r="H7768">
        <v>0.69164729506454</v>
      </c>
      <c r="I7768" s="46" t="s">
        <v>37</v>
      </c>
      <c r="K7768" s="46"/>
      <c r="L7768" t="s">
        <v>5865</v>
      </c>
      <c r="M7768" t="s">
        <v>39</v>
      </c>
      <c r="N7768" s="40"/>
      <c r="O7768" s="40"/>
      <c r="P7768" s="40"/>
      <c r="Q7768" s="40"/>
      <c r="R7768" s="39"/>
      <c r="S7768" s="39"/>
      <c r="T7768" s="39"/>
      <c r="U7768" s="40"/>
      <c r="V7768" s="39"/>
      <c r="W7768" s="69"/>
      <c r="Y7768" t="s">
        <v>40</v>
      </c>
      <c r="AA7768">
        <v>60886</v>
      </c>
      <c r="AB7768" s="46" t="b">
        <f>if((W7768=""),false,true)</f>
        <v>0</v>
      </c>
      <c r="AD7768" s="8"/>
    </row>
    <row r="7769" ht="14.25" customHeight="1">
      <c r="A7769" s="38">
        <v>1249</v>
      </c>
      <c r="B7769" s="46" t="s">
        <v>5862</v>
      </c>
      <c r="C7769" s="46" t="s">
        <v>577</v>
      </c>
      <c r="D7769" s="11" t="s">
        <v>8006</v>
      </c>
      <c r="E7769" s="11" t="s">
        <v>8007</v>
      </c>
      <c r="F7769" s="7" t="s">
        <v>5191</v>
      </c>
      <c r="G7769" s="7" t="s">
        <v>5192</v>
      </c>
      <c r="H7769">
        <v>0.54063886903458</v>
      </c>
      <c r="I7769" s="46" t="s">
        <v>37</v>
      </c>
      <c r="K7769" s="46"/>
      <c r="L7769" t="s">
        <v>5865</v>
      </c>
      <c r="M7769" t="s">
        <v>39</v>
      </c>
      <c r="N7769" s="40"/>
      <c r="O7769" s="40"/>
      <c r="P7769" s="40"/>
      <c r="Q7769" s="40"/>
      <c r="R7769" s="39"/>
      <c r="S7769" s="39"/>
      <c r="T7769" s="39"/>
      <c r="U7769" s="40"/>
      <c r="V7769" s="39"/>
      <c r="W7769" s="69"/>
      <c r="Y7769" t="s">
        <v>40</v>
      </c>
      <c r="AA7769">
        <v>60886</v>
      </c>
      <c r="AB7769" s="46" t="b">
        <f>if((W7769=""),false,true)</f>
        <v>0</v>
      </c>
      <c r="AD7769" s="8"/>
    </row>
    <row r="7770" ht="14.25" customHeight="1">
      <c r="A7770" s="38">
        <v>1249</v>
      </c>
      <c r="B7770" s="46" t="s">
        <v>5862</v>
      </c>
      <c r="C7770" s="46" t="s">
        <v>577</v>
      </c>
      <c r="D7770" s="11" t="s">
        <v>8006</v>
      </c>
      <c r="E7770" s="11" t="s">
        <v>8007</v>
      </c>
      <c r="F7770" s="7" t="s">
        <v>695</v>
      </c>
      <c r="G7770" s="7" t="s">
        <v>696</v>
      </c>
      <c r="H7770">
        <v>0.40715046462922</v>
      </c>
      <c r="I7770" s="46" t="s">
        <v>37</v>
      </c>
      <c r="K7770" s="46"/>
      <c r="L7770" t="s">
        <v>5865</v>
      </c>
      <c r="M7770" t="s">
        <v>39</v>
      </c>
      <c r="N7770" s="40"/>
      <c r="O7770" s="40"/>
      <c r="P7770" s="40"/>
      <c r="Q7770" s="40"/>
      <c r="R7770" s="39"/>
      <c r="S7770" s="39"/>
      <c r="T7770" s="39"/>
      <c r="U7770" s="40"/>
      <c r="V7770" s="39"/>
      <c r="W7770" s="69"/>
      <c r="Y7770" t="s">
        <v>40</v>
      </c>
      <c r="AA7770">
        <v>60886</v>
      </c>
      <c r="AB7770" s="46" t="b">
        <f>if((W7770=""),false,true)</f>
        <v>0</v>
      </c>
      <c r="AD7770" s="8"/>
    </row>
    <row r="7771" ht="14.25" customHeight="1">
      <c r="A7771" s="38">
        <v>1249</v>
      </c>
      <c r="B7771" s="46" t="s">
        <v>5862</v>
      </c>
      <c r="C7771" s="46" t="s">
        <v>577</v>
      </c>
      <c r="D7771" s="11" t="s">
        <v>8006</v>
      </c>
      <c r="E7771" s="11" t="s">
        <v>8007</v>
      </c>
      <c r="F7771" s="11" t="s">
        <v>4496</v>
      </c>
      <c r="G7771" s="7" t="s">
        <v>799</v>
      </c>
      <c r="H7771">
        <v>2.7206670027649</v>
      </c>
      <c r="I7771" s="46" t="s">
        <v>37</v>
      </c>
      <c r="K7771" s="46"/>
      <c r="L7771" t="s">
        <v>5865</v>
      </c>
      <c r="M7771" t="s">
        <v>39</v>
      </c>
      <c r="N7771" s="40"/>
      <c r="O7771" s="40"/>
      <c r="P7771" s="40"/>
      <c r="Q7771" s="40"/>
      <c r="R7771" s="39"/>
      <c r="S7771" s="39"/>
      <c r="T7771" s="39"/>
      <c r="U7771" s="40"/>
      <c r="V7771" s="39"/>
      <c r="W7771" s="69"/>
      <c r="Y7771" t="s">
        <v>40</v>
      </c>
      <c r="AA7771">
        <v>60886</v>
      </c>
      <c r="AB7771" s="46" t="b">
        <f>if((W7771=""),false,true)</f>
        <v>0</v>
      </c>
      <c r="AD7771" s="8"/>
    </row>
    <row r="7772" ht="14.25" customHeight="1">
      <c r="A7772" s="38">
        <v>1249</v>
      </c>
      <c r="B7772" s="46" t="s">
        <v>5862</v>
      </c>
      <c r="C7772" s="46" t="s">
        <v>577</v>
      </c>
      <c r="D7772" s="11" t="s">
        <v>8006</v>
      </c>
      <c r="E7772" s="11" t="s">
        <v>8007</v>
      </c>
      <c r="F7772" s="7" t="s">
        <v>1605</v>
      </c>
      <c r="G7772" s="7" t="s">
        <v>1606</v>
      </c>
      <c r="H7772">
        <v>2.6809221884058</v>
      </c>
      <c r="I7772" s="46" t="s">
        <v>37</v>
      </c>
      <c r="K7772" s="46"/>
      <c r="L7772" t="s">
        <v>5865</v>
      </c>
      <c r="M7772" t="s">
        <v>39</v>
      </c>
      <c r="N7772" s="40"/>
      <c r="O7772" s="40"/>
      <c r="P7772" s="40"/>
      <c r="Q7772" s="40"/>
      <c r="R7772" s="39"/>
      <c r="S7772" s="39"/>
      <c r="T7772" s="39"/>
      <c r="U7772" s="40"/>
      <c r="V7772" s="39"/>
      <c r="W7772" s="69"/>
      <c r="Y7772" t="s">
        <v>40</v>
      </c>
      <c r="AA7772">
        <v>60886</v>
      </c>
      <c r="AB7772" s="46" t="b">
        <f>if((W7772=""),false,true)</f>
        <v>0</v>
      </c>
      <c r="AD7772" s="8"/>
    </row>
    <row r="7773" ht="14.25" customHeight="1">
      <c r="A7773" s="38">
        <v>1249</v>
      </c>
      <c r="B7773" s="46" t="s">
        <v>5862</v>
      </c>
      <c r="C7773" s="46" t="s">
        <v>577</v>
      </c>
      <c r="D7773" s="11" t="s">
        <v>8006</v>
      </c>
      <c r="E7773" s="11" t="s">
        <v>8007</v>
      </c>
      <c r="F7773" s="7" t="s">
        <v>1125</v>
      </c>
      <c r="G7773" s="7" t="s">
        <v>1126</v>
      </c>
      <c r="H7773">
        <v>3.101062636292</v>
      </c>
      <c r="I7773" s="46" t="s">
        <v>37</v>
      </c>
      <c r="K7773" s="46"/>
      <c r="L7773" t="s">
        <v>5865</v>
      </c>
      <c r="M7773" t="s">
        <v>39</v>
      </c>
      <c r="N7773" s="40"/>
      <c r="O7773" s="40"/>
      <c r="P7773" s="40"/>
      <c r="Q7773" s="40"/>
      <c r="R7773" s="39"/>
      <c r="S7773" s="39"/>
      <c r="T7773" s="39"/>
      <c r="U7773" s="40"/>
      <c r="V7773" s="39"/>
      <c r="W7773" s="69"/>
      <c r="Y7773" t="s">
        <v>40</v>
      </c>
      <c r="AA7773">
        <v>60886</v>
      </c>
      <c r="AB7773" s="46" t="b">
        <f>if((W7773=""),false,true)</f>
        <v>0</v>
      </c>
      <c r="AD7773" s="8"/>
    </row>
    <row r="7774" ht="14.25" customHeight="1">
      <c r="A7774" s="38">
        <v>1249</v>
      </c>
      <c r="B7774" s="46" t="s">
        <v>5862</v>
      </c>
      <c r="C7774" s="46" t="s">
        <v>577</v>
      </c>
      <c r="D7774" s="11" t="s">
        <v>8006</v>
      </c>
      <c r="E7774" s="11" t="s">
        <v>8007</v>
      </c>
      <c r="F7774" s="7" t="s">
        <v>711</v>
      </c>
      <c r="G7774" s="7" t="s">
        <v>712</v>
      </c>
      <c r="H7774">
        <v>0.71515263920057</v>
      </c>
      <c r="I7774" s="46" t="s">
        <v>37</v>
      </c>
      <c r="K7774" s="46"/>
      <c r="L7774" t="s">
        <v>5865</v>
      </c>
      <c r="M7774" t="s">
        <v>39</v>
      </c>
      <c r="N7774" s="40"/>
      <c r="O7774" s="40"/>
      <c r="P7774" s="40"/>
      <c r="Q7774" s="40"/>
      <c r="R7774" s="39"/>
      <c r="S7774" s="39"/>
      <c r="T7774" s="39"/>
      <c r="U7774" s="40"/>
      <c r="V7774" s="39"/>
      <c r="W7774" s="69"/>
      <c r="Y7774" t="s">
        <v>40</v>
      </c>
      <c r="AA7774">
        <v>60886</v>
      </c>
      <c r="AB7774" s="46" t="b">
        <f>if((W7774=""),false,true)</f>
        <v>0</v>
      </c>
      <c r="AD7774" s="8"/>
    </row>
    <row r="7775" ht="14.25" customHeight="1">
      <c r="A7775" s="38">
        <v>1249</v>
      </c>
      <c r="B7775" s="46" t="s">
        <v>5862</v>
      </c>
      <c r="C7775" s="46" t="s">
        <v>577</v>
      </c>
      <c r="D7775" s="11" t="s">
        <v>8006</v>
      </c>
      <c r="E7775" s="11" t="s">
        <v>8007</v>
      </c>
      <c r="F7775" s="7" t="s">
        <v>715</v>
      </c>
      <c r="G7775" s="7" t="s">
        <v>716</v>
      </c>
      <c r="H7775">
        <v>0.78960570766682</v>
      </c>
      <c r="I7775" s="46" t="s">
        <v>37</v>
      </c>
      <c r="K7775" s="46"/>
      <c r="L7775" t="s">
        <v>5865</v>
      </c>
      <c r="M7775" t="s">
        <v>39</v>
      </c>
      <c r="N7775" s="40"/>
      <c r="O7775" s="40"/>
      <c r="P7775" s="40"/>
      <c r="Q7775" s="40"/>
      <c r="R7775" s="39"/>
      <c r="S7775" s="39"/>
      <c r="T7775" s="39"/>
      <c r="U7775" s="40"/>
      <c r="V7775" s="39"/>
      <c r="W7775" s="69"/>
      <c r="Y7775" t="s">
        <v>40</v>
      </c>
      <c r="AA7775">
        <v>60886</v>
      </c>
      <c r="AB7775" s="46" t="b">
        <f>if((W7775=""),false,true)</f>
        <v>0</v>
      </c>
      <c r="AD7775" s="8"/>
    </row>
    <row r="7776" ht="14.25" customHeight="1">
      <c r="A7776" s="38">
        <v>1249</v>
      </c>
      <c r="B7776" s="46" t="s">
        <v>5862</v>
      </c>
      <c r="C7776" s="46" t="s">
        <v>577</v>
      </c>
      <c r="D7776" s="11" t="s">
        <v>8006</v>
      </c>
      <c r="E7776" s="11" t="s">
        <v>8007</v>
      </c>
      <c r="F7776" s="7" t="s">
        <v>721</v>
      </c>
      <c r="G7776" s="7" t="s">
        <v>722</v>
      </c>
      <c r="H7776">
        <v>0.56035905923879</v>
      </c>
      <c r="I7776" s="46" t="s">
        <v>37</v>
      </c>
      <c r="K7776" s="46"/>
      <c r="L7776" t="s">
        <v>5865</v>
      </c>
      <c r="M7776" t="s">
        <v>39</v>
      </c>
      <c r="N7776" s="40"/>
      <c r="O7776" s="40"/>
      <c r="P7776" s="40"/>
      <c r="Q7776" s="40"/>
      <c r="R7776" s="39"/>
      <c r="S7776" s="39"/>
      <c r="T7776" s="39"/>
      <c r="U7776" s="40"/>
      <c r="V7776" s="39"/>
      <c r="W7776" s="69"/>
      <c r="Y7776" t="s">
        <v>40</v>
      </c>
      <c r="AA7776">
        <v>60886</v>
      </c>
      <c r="AB7776" s="46" t="b">
        <f>if((W7776=""),false,true)</f>
        <v>0</v>
      </c>
      <c r="AD7776" s="8"/>
    </row>
    <row r="7777" ht="14.25" customHeight="1">
      <c r="A7777" s="38">
        <v>1249</v>
      </c>
      <c r="B7777" s="46" t="s">
        <v>5862</v>
      </c>
      <c r="C7777" s="46" t="s">
        <v>577</v>
      </c>
      <c r="D7777" s="11" t="s">
        <v>8006</v>
      </c>
      <c r="E7777" s="11" t="s">
        <v>8007</v>
      </c>
      <c r="F7777" s="7" t="s">
        <v>725</v>
      </c>
      <c r="G7777" s="7" t="s">
        <v>726</v>
      </c>
      <c r="H7777">
        <v>0.63049502126925</v>
      </c>
      <c r="I7777" s="46" t="s">
        <v>37</v>
      </c>
      <c r="K7777" s="46"/>
      <c r="L7777" t="s">
        <v>5865</v>
      </c>
      <c r="M7777" t="s">
        <v>39</v>
      </c>
      <c r="N7777" s="40"/>
      <c r="O7777" s="40"/>
      <c r="P7777" s="40"/>
      <c r="Q7777" s="40"/>
      <c r="R7777" s="39"/>
      <c r="S7777" s="39"/>
      <c r="T7777" s="39"/>
      <c r="U7777" s="40"/>
      <c r="V7777" s="39"/>
      <c r="W7777" s="69"/>
      <c r="Y7777" t="s">
        <v>40</v>
      </c>
      <c r="AA7777">
        <v>60886</v>
      </c>
      <c r="AB7777" s="46" t="b">
        <f>if((W7777=""),false,true)</f>
        <v>0</v>
      </c>
      <c r="AD7777" s="8"/>
    </row>
    <row r="7778" ht="14.25" customHeight="1">
      <c r="A7778" s="38">
        <v>1249</v>
      </c>
      <c r="B7778" s="46" t="s">
        <v>5862</v>
      </c>
      <c r="C7778" s="46" t="s">
        <v>577</v>
      </c>
      <c r="D7778" s="11" t="s">
        <v>8006</v>
      </c>
      <c r="E7778" s="11" t="s">
        <v>8007</v>
      </c>
      <c r="F7778" s="7" t="s">
        <v>731</v>
      </c>
      <c r="G7778" s="7" t="s">
        <v>732</v>
      </c>
      <c r="H7778">
        <v>1.9662148192785</v>
      </c>
      <c r="I7778" s="46" t="s">
        <v>37</v>
      </c>
      <c r="K7778" s="46"/>
      <c r="L7778" t="s">
        <v>5865</v>
      </c>
      <c r="M7778" t="s">
        <v>39</v>
      </c>
      <c r="N7778" s="40"/>
      <c r="O7778" s="40"/>
      <c r="P7778" s="40"/>
      <c r="Q7778" s="40"/>
      <c r="R7778" s="39"/>
      <c r="S7778" s="39"/>
      <c r="T7778" s="39"/>
      <c r="U7778" s="40"/>
      <c r="V7778" s="39"/>
      <c r="W7778" s="69"/>
      <c r="Y7778" t="s">
        <v>40</v>
      </c>
      <c r="AA7778">
        <v>60886</v>
      </c>
      <c r="AB7778" s="46" t="b">
        <f>if((W7778=""),false,true)</f>
        <v>0</v>
      </c>
      <c r="AD7778" s="8"/>
    </row>
    <row r="7779" ht="14.25" customHeight="1">
      <c r="A7779" s="38">
        <v>1249</v>
      </c>
      <c r="B7779" s="46" t="s">
        <v>5862</v>
      </c>
      <c r="C7779" s="46" t="s">
        <v>577</v>
      </c>
      <c r="D7779" s="11" t="s">
        <v>8006</v>
      </c>
      <c r="E7779" s="11" t="s">
        <v>8007</v>
      </c>
      <c r="F7779" s="7" t="s">
        <v>5193</v>
      </c>
      <c r="G7779" s="7" t="s">
        <v>5194</v>
      </c>
      <c r="H7779">
        <v>0.58383451147635</v>
      </c>
      <c r="I7779" s="46" t="s">
        <v>37</v>
      </c>
      <c r="K7779" s="46"/>
      <c r="L7779" t="s">
        <v>5865</v>
      </c>
      <c r="M7779" t="s">
        <v>39</v>
      </c>
      <c r="N7779" s="40"/>
      <c r="O7779" s="40"/>
      <c r="P7779" s="40"/>
      <c r="Q7779" s="40"/>
      <c r="R7779" s="39"/>
      <c r="S7779" s="39"/>
      <c r="T7779" s="39"/>
      <c r="U7779" s="40"/>
      <c r="V7779" s="39"/>
      <c r="W7779" s="69"/>
      <c r="Y7779" t="s">
        <v>40</v>
      </c>
      <c r="AA7779">
        <v>60886</v>
      </c>
      <c r="AB7779" s="46" t="b">
        <f>if((W7779=""),false,true)</f>
        <v>0</v>
      </c>
      <c r="AD7779" s="8"/>
    </row>
    <row r="7780" ht="14.25" customHeight="1">
      <c r="A7780" s="38">
        <v>1249</v>
      </c>
      <c r="B7780" s="46" t="s">
        <v>5862</v>
      </c>
      <c r="C7780" s="46" t="s">
        <v>577</v>
      </c>
      <c r="D7780" s="11" t="s">
        <v>8006</v>
      </c>
      <c r="E7780" s="11" t="s">
        <v>8007</v>
      </c>
      <c r="F7780" s="7" t="s">
        <v>5195</v>
      </c>
      <c r="G7780" s="7" t="s">
        <v>5196</v>
      </c>
      <c r="H7780">
        <v>0.60406858212106</v>
      </c>
      <c r="I7780" s="46" t="s">
        <v>37</v>
      </c>
      <c r="K7780" s="46"/>
      <c r="L7780" t="s">
        <v>5865</v>
      </c>
      <c r="M7780" t="s">
        <v>39</v>
      </c>
      <c r="N7780" s="40"/>
      <c r="O7780" s="40"/>
      <c r="P7780" s="40"/>
      <c r="Q7780" s="40"/>
      <c r="R7780" s="39"/>
      <c r="S7780" s="39"/>
      <c r="T7780" s="39"/>
      <c r="U7780" s="40"/>
      <c r="V7780" s="39"/>
      <c r="W7780" s="69"/>
      <c r="Y7780" t="s">
        <v>40</v>
      </c>
      <c r="AA7780">
        <v>60886</v>
      </c>
      <c r="AB7780" s="46" t="b">
        <f>if((W7780=""),false,true)</f>
        <v>0</v>
      </c>
      <c r="AD7780" s="8"/>
    </row>
    <row r="7781" ht="14.25" customHeight="1">
      <c r="A7781" s="38">
        <v>1287</v>
      </c>
      <c r="B7781" s="46" t="s">
        <v>174</v>
      </c>
      <c r="C7781" s="46" t="s">
        <v>45</v>
      </c>
      <c r="D7781" s="46" t="s">
        <v>8008</v>
      </c>
      <c r="E7781" s="46" t="s">
        <v>8009</v>
      </c>
      <c r="F7781" t="s">
        <v>48</v>
      </c>
      <c r="G7781" s="46" t="s">
        <v>49</v>
      </c>
      <c r="H7781">
        <v>0.004365158322</v>
      </c>
      <c r="I7781" t="s">
        <v>37</v>
      </c>
      <c r="L7781" t="s">
        <v>50</v>
      </c>
      <c r="M7781" t="s">
        <v>39</v>
      </c>
      <c r="N7781" s="40"/>
      <c r="O7781" s="40"/>
      <c r="P7781" s="40"/>
      <c r="Q7781" s="40"/>
      <c r="R7781" s="39"/>
      <c r="S7781" s="39"/>
      <c r="T7781" s="39"/>
      <c r="U7781" s="40"/>
      <c r="V7781" s="39"/>
      <c r="W7781" s="69"/>
      <c r="Y7781" t="s">
        <v>294</v>
      </c>
      <c r="AA7781">
        <v>441</v>
      </c>
      <c r="AB7781" s="46" t="b">
        <v>0</v>
      </c>
      <c r="AD7781" s="8"/>
    </row>
    <row r="7782" ht="14.25" customHeight="1">
      <c r="A7782" s="38">
        <v>1287</v>
      </c>
      <c r="B7782" s="46" t="s">
        <v>53</v>
      </c>
      <c r="C7782" s="46" t="s">
        <v>45</v>
      </c>
      <c r="D7782" s="46" t="s">
        <v>8008</v>
      </c>
      <c r="E7782" s="46" t="s">
        <v>8009</v>
      </c>
      <c r="F7782" t="s">
        <v>48</v>
      </c>
      <c r="G7782" s="46" t="s">
        <v>49</v>
      </c>
      <c r="H7782">
        <v>0.004365158322</v>
      </c>
      <c r="I7782" t="s">
        <v>37</v>
      </c>
      <c r="L7782" t="s">
        <v>50</v>
      </c>
      <c r="M7782" t="s">
        <v>39</v>
      </c>
      <c r="N7782" s="40"/>
      <c r="O7782" s="40"/>
      <c r="P7782" s="40"/>
      <c r="Q7782" s="40"/>
      <c r="R7782" s="39"/>
      <c r="S7782" s="39"/>
      <c r="T7782" s="39"/>
      <c r="U7782" s="40"/>
      <c r="V7782" s="39"/>
      <c r="W7782" s="69"/>
      <c r="Y7782" t="s">
        <v>294</v>
      </c>
      <c r="AA7782">
        <v>441</v>
      </c>
      <c r="AB7782" s="46" t="b">
        <v>0</v>
      </c>
      <c r="AD7782" s="8"/>
    </row>
    <row r="7783" ht="14.25" customHeight="1">
      <c r="A7783" s="38">
        <v>1287</v>
      </c>
      <c r="B7783" s="46" t="s">
        <v>53</v>
      </c>
      <c r="C7783" s="46" t="s">
        <v>45</v>
      </c>
      <c r="D7783" s="46" t="s">
        <v>725</v>
      </c>
      <c r="E7783" s="46" t="s">
        <v>8010</v>
      </c>
      <c r="F7783" t="s">
        <v>48</v>
      </c>
      <c r="G7783" s="46" t="s">
        <v>49</v>
      </c>
      <c r="H7783">
        <v>0.000005754399</v>
      </c>
      <c r="I7783" t="s">
        <v>37</v>
      </c>
      <c r="L7783" t="s">
        <v>50</v>
      </c>
      <c r="M7783" t="s">
        <v>39</v>
      </c>
      <c r="N7783" s="40"/>
      <c r="O7783" s="40"/>
      <c r="P7783" s="40"/>
      <c r="Q7783" s="40"/>
      <c r="R7783" s="39"/>
      <c r="S7783" s="39"/>
      <c r="T7783" s="39"/>
      <c r="U7783" s="40"/>
      <c r="V7783" s="39"/>
      <c r="W7783" s="69"/>
      <c r="Y7783" t="s">
        <v>294</v>
      </c>
      <c r="AA7783">
        <v>349</v>
      </c>
      <c r="AB7783" s="46" t="b">
        <v>0</v>
      </c>
      <c r="AD7783" s="8"/>
    </row>
    <row r="7784" ht="14.25" customHeight="1">
      <c r="A7784" s="38">
        <v>1287</v>
      </c>
      <c r="B7784" s="46" t="s">
        <v>174</v>
      </c>
      <c r="C7784" s="46" t="s">
        <v>45</v>
      </c>
      <c r="D7784" s="46" t="s">
        <v>725</v>
      </c>
      <c r="E7784" s="46" t="s">
        <v>726</v>
      </c>
      <c r="F7784" t="s">
        <v>48</v>
      </c>
      <c r="G7784" s="46" t="s">
        <v>49</v>
      </c>
      <c r="H7784">
        <v>0.000005754399</v>
      </c>
      <c r="I7784" t="s">
        <v>37</v>
      </c>
      <c r="L7784" t="s">
        <v>50</v>
      </c>
      <c r="M7784" t="s">
        <v>39</v>
      </c>
      <c r="N7784" s="40"/>
      <c r="O7784" s="40"/>
      <c r="P7784" s="40"/>
      <c r="Q7784" s="40"/>
      <c r="R7784" s="39"/>
      <c r="S7784" s="39"/>
      <c r="T7784" s="39"/>
      <c r="U7784" s="40"/>
      <c r="V7784" s="39"/>
      <c r="W7784" s="69"/>
      <c r="Y7784" t="s">
        <v>294</v>
      </c>
      <c r="AA7784">
        <v>349</v>
      </c>
      <c r="AB7784" s="46" t="b">
        <v>0</v>
      </c>
      <c r="AD7784" s="8"/>
    </row>
    <row r="7785" ht="14.25" customHeight="1">
      <c r="A7785" s="38">
        <v>1287</v>
      </c>
      <c r="B7785" s="46" t="s">
        <v>44</v>
      </c>
      <c r="C7785" s="46" t="s">
        <v>45</v>
      </c>
      <c r="D7785" s="46" t="s">
        <v>8011</v>
      </c>
      <c r="E7785" s="46" t="s">
        <v>8012</v>
      </c>
      <c r="F7785" t="s">
        <v>48</v>
      </c>
      <c r="G7785" s="46" t="s">
        <v>49</v>
      </c>
      <c r="H7785">
        <v>0.005821032178</v>
      </c>
      <c r="I7785" t="s">
        <v>37</v>
      </c>
      <c r="L7785" t="s">
        <v>50</v>
      </c>
      <c r="M7785" t="s">
        <v>39</v>
      </c>
      <c r="N7785" s="40"/>
      <c r="O7785" s="40"/>
      <c r="P7785" s="40"/>
      <c r="Q7785" s="40"/>
      <c r="R7785" s="39"/>
      <c r="S7785" s="39"/>
      <c r="T7785" s="39"/>
      <c r="U7785" s="40"/>
      <c r="V7785" s="39"/>
      <c r="W7785" s="69"/>
      <c r="Y7785" t="s">
        <v>40</v>
      </c>
      <c r="AA7785">
        <v>10469046</v>
      </c>
      <c r="AB7785" s="46" t="b">
        <v>0</v>
      </c>
      <c r="AD7785" s="8"/>
    </row>
    <row r="7786" ht="14.25" customHeight="1">
      <c r="A7786" s="38">
        <v>22</v>
      </c>
      <c r="B7786" s="44" t="s">
        <v>763</v>
      </c>
      <c r="C7786" s="46" t="s">
        <v>1841</v>
      </c>
      <c r="D7786" s="46" t="s">
        <v>8013</v>
      </c>
      <c r="E7786" s="46" t="s">
        <v>8014</v>
      </c>
      <c r="F7786" s="41" t="s">
        <v>434</v>
      </c>
      <c r="G7786" s="41" t="s">
        <v>435</v>
      </c>
      <c r="H7786" s="65">
        <v>6.31</v>
      </c>
      <c r="I7786" t="s">
        <v>431</v>
      </c>
      <c r="K7786" s="46"/>
      <c r="L7786" s="46" t="str">
        <f>((I7786&amp;A7786)&amp;"-")&amp;B7786</f>
        <v>ONSC22-7-</v>
      </c>
      <c r="M7786" t="s">
        <v>583</v>
      </c>
      <c r="N7786" s="40"/>
      <c r="O7786" s="40"/>
      <c r="P7786" s="40"/>
      <c r="Q7786" s="40"/>
      <c r="R7786" s="39"/>
      <c r="S7786" s="39"/>
      <c r="T7786" s="39"/>
      <c r="U7786" s="40"/>
      <c r="V7786" s="39"/>
      <c r="W7786" s="69"/>
      <c r="Y7786" t="s">
        <v>294</v>
      </c>
      <c r="AA7786">
        <v>370</v>
      </c>
      <c r="AB7786" t="b">
        <f>if((W7786=""),false,true)</f>
        <v>0</v>
      </c>
      <c r="AD7786" s="8"/>
    </row>
    <row r="7787" ht="14.25" customHeight="1">
      <c r="A7787" s="38">
        <v>2</v>
      </c>
      <c r="B7787" s="44" t="s">
        <v>1684</v>
      </c>
      <c r="C7787" s="46" t="s">
        <v>2154</v>
      </c>
      <c r="D7787" s="46" t="s">
        <v>8015</v>
      </c>
      <c r="E7787" s="46" t="s">
        <v>8014</v>
      </c>
      <c r="F7787" s="41" t="s">
        <v>429</v>
      </c>
      <c r="G7787" s="41" t="s">
        <v>430</v>
      </c>
      <c r="H7787" s="65">
        <v>0.080437468882487</v>
      </c>
      <c r="I7787" t="s">
        <v>431</v>
      </c>
      <c r="K7787" s="46" t="s">
        <v>8016</v>
      </c>
      <c r="L7787" s="46" t="str">
        <f>((I7787&amp;A7787)&amp;"-")&amp;B7787</f>
        <v>ONSC2-1-</v>
      </c>
      <c r="M7787" t="s">
        <v>583</v>
      </c>
      <c r="N7787" s="40"/>
      <c r="O7787" s="40"/>
      <c r="P7787" s="40"/>
      <c r="Q7787" s="40"/>
      <c r="R7787" s="39"/>
      <c r="S7787" s="39"/>
      <c r="T7787" s="39"/>
      <c r="U7787" s="40"/>
      <c r="V7787" s="39"/>
      <c r="W7787" s="69"/>
      <c r="Y7787" t="s">
        <v>1004</v>
      </c>
      <c r="AA7787">
        <v>370</v>
      </c>
      <c r="AB7787" t="b">
        <f>if((W7787=""),false,true)</f>
        <v>0</v>
      </c>
      <c r="AD7787" s="8"/>
    </row>
    <row r="7788" ht="14.25" customHeight="1">
      <c r="A7788" s="38">
        <v>2</v>
      </c>
      <c r="B7788" s="44" t="s">
        <v>764</v>
      </c>
      <c r="C7788" s="46" t="s">
        <v>2154</v>
      </c>
      <c r="D7788" s="46" t="s">
        <v>8015</v>
      </c>
      <c r="E7788" s="46" t="s">
        <v>8014</v>
      </c>
      <c r="F7788" s="41" t="s">
        <v>434</v>
      </c>
      <c r="G7788" s="41" t="s">
        <v>435</v>
      </c>
      <c r="H7788" s="65">
        <v>0.63379178067753</v>
      </c>
      <c r="I7788" t="s">
        <v>431</v>
      </c>
      <c r="K7788" s="46" t="s">
        <v>8016</v>
      </c>
      <c r="L7788" s="46" t="str">
        <f>((I7788&amp;A7788)&amp;"-")&amp;B7788</f>
        <v>ONSC2-6-</v>
      </c>
      <c r="M7788" t="s">
        <v>583</v>
      </c>
      <c r="N7788" s="40"/>
      <c r="O7788" s="40"/>
      <c r="P7788" s="40"/>
      <c r="Q7788" s="40"/>
      <c r="R7788" s="39"/>
      <c r="S7788" s="39"/>
      <c r="T7788" s="39"/>
      <c r="U7788" s="40"/>
      <c r="V7788" s="39"/>
      <c r="W7788" s="69"/>
      <c r="Y7788" t="s">
        <v>1004</v>
      </c>
      <c r="AA7788">
        <v>370</v>
      </c>
      <c r="AB7788" t="b">
        <f>if((W7788=""),false,true)</f>
        <v>0</v>
      </c>
      <c r="AD7788" s="8"/>
    </row>
    <row r="7789" ht="14.25" customHeight="1">
      <c r="A7789" s="38">
        <v>2</v>
      </c>
      <c r="B7789" s="44" t="s">
        <v>1847</v>
      </c>
      <c r="C7789" s="46" t="s">
        <v>2154</v>
      </c>
      <c r="D7789" s="46" t="s">
        <v>8015</v>
      </c>
      <c r="E7789" s="46" t="s">
        <v>8014</v>
      </c>
      <c r="F7789" s="41" t="s">
        <v>238</v>
      </c>
      <c r="G7789" s="41" t="s">
        <v>239</v>
      </c>
      <c r="H7789" s="65">
        <v>0.006934264558834</v>
      </c>
      <c r="I7789" t="s">
        <v>431</v>
      </c>
      <c r="K7789" s="46" t="s">
        <v>8016</v>
      </c>
      <c r="L7789" s="46" t="str">
        <f>((I7789&amp;A7789)&amp;"-")&amp;B7789</f>
        <v>ONSC2-11-</v>
      </c>
      <c r="M7789" t="s">
        <v>583</v>
      </c>
      <c r="N7789" s="40"/>
      <c r="O7789" s="40"/>
      <c r="P7789" s="40"/>
      <c r="Q7789" s="40"/>
      <c r="R7789" s="39"/>
      <c r="S7789" s="39"/>
      <c r="T7789" s="39"/>
      <c r="U7789" s="40"/>
      <c r="V7789" s="39"/>
      <c r="W7789" s="69"/>
      <c r="Y7789" t="s">
        <v>1004</v>
      </c>
      <c r="AA7789">
        <v>370</v>
      </c>
      <c r="AB7789" t="b">
        <f>if((W7789=""),false,true)</f>
        <v>0</v>
      </c>
      <c r="AD7789" s="8"/>
    </row>
    <row r="7790" ht="14.25" customHeight="1">
      <c r="A7790" s="38">
        <v>1287</v>
      </c>
      <c r="B7790" s="46" t="s">
        <v>44</v>
      </c>
      <c r="C7790" s="46" t="s">
        <v>45</v>
      </c>
      <c r="D7790" s="46" t="s">
        <v>8017</v>
      </c>
      <c r="E7790" s="46" t="s">
        <v>8018</v>
      </c>
      <c r="F7790" t="s">
        <v>48</v>
      </c>
      <c r="G7790" s="46" t="s">
        <v>49</v>
      </c>
      <c r="H7790">
        <v>0.00040926066</v>
      </c>
      <c r="I7790" t="s">
        <v>37</v>
      </c>
      <c r="L7790" t="s">
        <v>50</v>
      </c>
      <c r="M7790" t="s">
        <v>39</v>
      </c>
      <c r="N7790" s="40"/>
      <c r="O7790" s="40"/>
      <c r="P7790" s="40"/>
      <c r="Q7790" s="40"/>
      <c r="R7790" s="39"/>
      <c r="S7790" s="39"/>
      <c r="T7790" s="39"/>
      <c r="U7790" s="40"/>
      <c r="V7790" s="39"/>
      <c r="W7790" s="69"/>
      <c r="Y7790" t="s">
        <v>40</v>
      </c>
      <c r="AA7790">
        <v>192892</v>
      </c>
      <c r="AB7790" s="46" t="b">
        <v>0</v>
      </c>
      <c r="AD7790" s="8"/>
    </row>
    <row r="7791" ht="14.25" customHeight="1">
      <c r="A7791" s="38">
        <v>1287</v>
      </c>
      <c r="B7791" s="46" t="s">
        <v>44</v>
      </c>
      <c r="C7791" s="46" t="s">
        <v>45</v>
      </c>
      <c r="D7791" s="46" t="s">
        <v>8019</v>
      </c>
      <c r="E7791" s="46" t="s">
        <v>8020</v>
      </c>
      <c r="F7791" t="s">
        <v>48</v>
      </c>
      <c r="G7791" s="46" t="s">
        <v>49</v>
      </c>
      <c r="H7791">
        <v>0.053333489549</v>
      </c>
      <c r="I7791" t="s">
        <v>37</v>
      </c>
      <c r="L7791" t="s">
        <v>50</v>
      </c>
      <c r="M7791" t="s">
        <v>39</v>
      </c>
      <c r="N7791" s="40"/>
      <c r="O7791" s="40"/>
      <c r="P7791" s="40"/>
      <c r="Q7791" s="40"/>
      <c r="R7791" s="39"/>
      <c r="S7791" s="39"/>
      <c r="T7791" s="39"/>
      <c r="U7791" s="40"/>
      <c r="V7791" s="39"/>
      <c r="W7791" s="69"/>
      <c r="Y7791" t="s">
        <v>40</v>
      </c>
      <c r="AA7791">
        <v>86194</v>
      </c>
      <c r="AB7791" s="46" t="b">
        <v>0</v>
      </c>
      <c r="AD7791" s="8"/>
    </row>
    <row r="7792" ht="14.25" customHeight="1">
      <c r="A7792" s="38">
        <v>1287</v>
      </c>
      <c r="B7792" s="46" t="s">
        <v>44</v>
      </c>
      <c r="C7792" s="46" t="s">
        <v>45</v>
      </c>
      <c r="D7792" s="46" t="s">
        <v>8021</v>
      </c>
      <c r="E7792" s="46" t="s">
        <v>8022</v>
      </c>
      <c r="F7792" t="s">
        <v>48</v>
      </c>
      <c r="G7792" s="46" t="s">
        <v>49</v>
      </c>
      <c r="H7792">
        <v>0.000030338912</v>
      </c>
      <c r="I7792" t="s">
        <v>37</v>
      </c>
      <c r="L7792" s="46" t="str">
        <f>((I7792&amp;A7792)&amp;"-")&amp;B7792</f>
        <v>REF1287-Wang 99 - S3</v>
      </c>
      <c r="M7792" t="s">
        <v>39</v>
      </c>
      <c r="N7792" s="40"/>
      <c r="O7792" s="40"/>
      <c r="P7792" s="40"/>
      <c r="Q7792" s="40"/>
      <c r="R7792" s="39"/>
      <c r="S7792" s="39"/>
      <c r="T7792" s="39"/>
      <c r="U7792" s="40"/>
      <c r="V7792" s="39"/>
      <c r="W7792" s="69"/>
      <c r="Y7792" t="s">
        <v>40</v>
      </c>
      <c r="AA7792">
        <v>28295202</v>
      </c>
      <c r="AB7792" s="46" t="b">
        <v>0</v>
      </c>
      <c r="AD7792" s="8"/>
    </row>
    <row r="7793" ht="14.25" customHeight="1">
      <c r="A7793" s="38">
        <v>1287</v>
      </c>
      <c r="B7793" s="46" t="s">
        <v>44</v>
      </c>
      <c r="C7793" s="46" t="s">
        <v>45</v>
      </c>
      <c r="D7793" s="46" t="s">
        <v>8023</v>
      </c>
      <c r="E7793" s="46" t="s">
        <v>8024</v>
      </c>
      <c r="F7793" t="s">
        <v>48</v>
      </c>
      <c r="G7793" s="46" t="s">
        <v>49</v>
      </c>
      <c r="H7793">
        <v>0.00004216965</v>
      </c>
      <c r="I7793" t="s">
        <v>37</v>
      </c>
      <c r="L7793" s="46" t="str">
        <f>((I7793&amp;A7793)&amp;"-")&amp;B7793</f>
        <v>REF1287-Wang 99 - S3</v>
      </c>
      <c r="M7793" t="s">
        <v>39</v>
      </c>
      <c r="N7793" s="40"/>
      <c r="O7793" s="40"/>
      <c r="P7793" s="40"/>
      <c r="Q7793" s="40"/>
      <c r="R7793" s="39"/>
      <c r="S7793" s="39"/>
      <c r="T7793" s="39"/>
      <c r="U7793" s="40"/>
      <c r="V7793" s="39"/>
      <c r="W7793" s="69"/>
      <c r="Y7793" t="s">
        <v>40</v>
      </c>
      <c r="AA7793">
        <v>28295194</v>
      </c>
      <c r="AB7793" s="46" t="b">
        <v>0</v>
      </c>
      <c r="AD7793" s="8"/>
    </row>
    <row r="7794" ht="14.25" customHeight="1">
      <c r="A7794" s="38">
        <v>1287</v>
      </c>
      <c r="B7794" s="46" t="s">
        <v>44</v>
      </c>
      <c r="C7794" s="46" t="s">
        <v>45</v>
      </c>
      <c r="D7794" s="46" t="s">
        <v>8025</v>
      </c>
      <c r="E7794" s="46" t="s">
        <v>8026</v>
      </c>
      <c r="F7794" t="s">
        <v>48</v>
      </c>
      <c r="G7794" s="46" t="s">
        <v>49</v>
      </c>
      <c r="H7794">
        <v>0.00002128139</v>
      </c>
      <c r="I7794" t="s">
        <v>37</v>
      </c>
      <c r="L7794" s="46" t="str">
        <f>((I7794&amp;A7794)&amp;"-")&amp;B7794</f>
        <v>REF1287-Wang 99 - S3</v>
      </c>
      <c r="M7794" t="s">
        <v>39</v>
      </c>
      <c r="N7794" s="40"/>
      <c r="O7794" s="40"/>
      <c r="P7794" s="40"/>
      <c r="Q7794" s="40"/>
      <c r="R7794" s="39"/>
      <c r="S7794" s="39"/>
      <c r="T7794" s="39"/>
      <c r="U7794" s="40"/>
      <c r="V7794" s="39"/>
      <c r="W7794" s="69"/>
      <c r="Y7794" t="s">
        <v>40</v>
      </c>
      <c r="AA7794">
        <v>28295206</v>
      </c>
      <c r="AB7794" s="46" t="b">
        <v>0</v>
      </c>
      <c r="AD7794" s="8"/>
    </row>
    <row r="7795" ht="14.25" customHeight="1">
      <c r="A7795" s="38">
        <v>1287</v>
      </c>
      <c r="B7795" s="46" t="s">
        <v>44</v>
      </c>
      <c r="C7795" s="46" t="s">
        <v>45</v>
      </c>
      <c r="D7795" s="46" t="s">
        <v>8027</v>
      </c>
      <c r="E7795" s="46" t="s">
        <v>8028</v>
      </c>
      <c r="F7795" t="s">
        <v>48</v>
      </c>
      <c r="G7795" s="46" t="s">
        <v>49</v>
      </c>
      <c r="H7795">
        <v>0.000059979108</v>
      </c>
      <c r="I7795" t="s">
        <v>37</v>
      </c>
      <c r="L7795" t="s">
        <v>50</v>
      </c>
      <c r="M7795" t="s">
        <v>39</v>
      </c>
      <c r="N7795" s="40"/>
      <c r="O7795" s="40"/>
      <c r="P7795" s="40"/>
      <c r="Q7795" s="40"/>
      <c r="R7795" s="39"/>
      <c r="S7795" s="39"/>
      <c r="T7795" s="39"/>
      <c r="U7795" s="40"/>
      <c r="V7795" s="39"/>
      <c r="W7795" s="69"/>
      <c r="Y7795" t="s">
        <v>40</v>
      </c>
      <c r="AA7795">
        <v>13976</v>
      </c>
      <c r="AB7795" s="46" t="b">
        <v>0</v>
      </c>
      <c r="AD7795" s="8"/>
    </row>
    <row r="7796" ht="14.25" customHeight="1">
      <c r="A7796" s="38">
        <v>1287</v>
      </c>
      <c r="B7796" s="46" t="s">
        <v>53</v>
      </c>
      <c r="C7796" s="46" t="s">
        <v>45</v>
      </c>
      <c r="D7796" s="46" t="s">
        <v>8029</v>
      </c>
      <c r="E7796" s="46" t="s">
        <v>8030</v>
      </c>
      <c r="F7796" t="s">
        <v>48</v>
      </c>
      <c r="G7796" s="46" t="s">
        <v>49</v>
      </c>
      <c r="H7796">
        <v>0.000003981072</v>
      </c>
      <c r="I7796" t="s">
        <v>37</v>
      </c>
      <c r="L7796" t="s">
        <v>50</v>
      </c>
      <c r="M7796" t="s">
        <v>39</v>
      </c>
      <c r="N7796" s="40"/>
      <c r="O7796" s="40"/>
      <c r="P7796" s="40"/>
      <c r="Q7796" s="40"/>
      <c r="R7796" s="39"/>
      <c r="S7796" s="39"/>
      <c r="T7796" s="39"/>
      <c r="U7796" s="40"/>
      <c r="V7796" s="39"/>
      <c r="W7796" s="69"/>
      <c r="Y7796" t="s">
        <v>40</v>
      </c>
      <c r="AA7796">
        <v>24806</v>
      </c>
      <c r="AB7796" s="46" t="b">
        <v>0</v>
      </c>
      <c r="AD7796" s="8"/>
    </row>
    <row r="7797" ht="14.25" customHeight="1">
      <c r="A7797" s="38">
        <v>29</v>
      </c>
      <c r="B7797" s="44" t="s">
        <v>3412</v>
      </c>
      <c r="C7797" s="46" t="s">
        <v>4741</v>
      </c>
      <c r="D7797" s="46" t="s">
        <v>8031</v>
      </c>
      <c r="E7797" s="46" t="s">
        <v>8032</v>
      </c>
      <c r="F7797" s="41" t="s">
        <v>434</v>
      </c>
      <c r="G7797" s="41" t="s">
        <v>435</v>
      </c>
      <c r="H7797" s="65">
        <v>6.05</v>
      </c>
      <c r="I7797" t="s">
        <v>431</v>
      </c>
      <c r="K7797" s="46"/>
      <c r="L7797" s="46" t="str">
        <f>((I7797&amp;A7797)&amp;"-")&amp;B7797</f>
        <v>ONSC29-A</v>
      </c>
      <c r="M7797" t="s">
        <v>432</v>
      </c>
      <c r="N7797" s="40"/>
      <c r="O7797" s="40"/>
      <c r="P7797" s="40"/>
      <c r="Q7797" s="40"/>
      <c r="R7797" s="39"/>
      <c r="S7797" s="39"/>
      <c r="T7797" s="39"/>
      <c r="U7797" s="40"/>
      <c r="V7797" s="39"/>
      <c r="W7797" s="69"/>
      <c r="Y7797" t="s">
        <v>294</v>
      </c>
      <c r="AA7797">
        <v>7851</v>
      </c>
      <c r="AB7797" t="b">
        <f>if((W7797=""),false,true)</f>
        <v>0</v>
      </c>
      <c r="AD7797" s="8"/>
    </row>
    <row r="7798" ht="14.25" customHeight="1">
      <c r="A7798" s="38">
        <v>1287</v>
      </c>
      <c r="B7798" s="46" t="s">
        <v>53</v>
      </c>
      <c r="C7798" s="46" t="s">
        <v>45</v>
      </c>
      <c r="D7798" s="46" t="s">
        <v>8031</v>
      </c>
      <c r="E7798" s="46" t="s">
        <v>8032</v>
      </c>
      <c r="F7798" t="s">
        <v>48</v>
      </c>
      <c r="G7798" s="46" t="s">
        <v>49</v>
      </c>
      <c r="H7798">
        <v>0.00177827941</v>
      </c>
      <c r="I7798" t="s">
        <v>37</v>
      </c>
      <c r="L7798" t="s">
        <v>50</v>
      </c>
      <c r="M7798" t="s">
        <v>39</v>
      </c>
      <c r="N7798" s="40"/>
      <c r="O7798" s="40"/>
      <c r="P7798" s="40"/>
      <c r="Q7798" s="40"/>
      <c r="R7798" s="39"/>
      <c r="S7798" s="39"/>
      <c r="T7798" s="39"/>
      <c r="U7798" s="40"/>
      <c r="V7798" s="39"/>
      <c r="W7798" s="69"/>
      <c r="Y7798" t="s">
        <v>294</v>
      </c>
      <c r="AA7798">
        <v>7851</v>
      </c>
      <c r="AB7798" s="46" t="b">
        <v>0</v>
      </c>
      <c r="AD7798" s="8"/>
    </row>
    <row r="7799" ht="14.25" customHeight="1">
      <c r="A7799" s="38">
        <v>1287</v>
      </c>
      <c r="B7799" s="46" t="s">
        <v>44</v>
      </c>
      <c r="C7799" s="46" t="s">
        <v>45</v>
      </c>
      <c r="D7799" s="46" t="s">
        <v>8033</v>
      </c>
      <c r="E7799" s="46" t="s">
        <v>8034</v>
      </c>
      <c r="F7799" t="s">
        <v>48</v>
      </c>
      <c r="G7799" s="46" t="s">
        <v>49</v>
      </c>
      <c r="H7799">
        <v>1.442115351525</v>
      </c>
      <c r="I7799" t="s">
        <v>37</v>
      </c>
      <c r="L7799" t="s">
        <v>50</v>
      </c>
      <c r="M7799" t="s">
        <v>39</v>
      </c>
      <c r="N7799" s="40"/>
      <c r="O7799" s="40"/>
      <c r="P7799" s="40"/>
      <c r="Q7799" s="40"/>
      <c r="R7799" s="39"/>
      <c r="S7799" s="39"/>
      <c r="T7799" s="39"/>
      <c r="U7799" s="40"/>
      <c r="V7799" s="39"/>
      <c r="W7799" s="69"/>
      <c r="Y7799" t="s">
        <v>40</v>
      </c>
      <c r="AA7799">
        <v>69530</v>
      </c>
      <c r="AB7799" s="46" t="b">
        <v>0</v>
      </c>
      <c r="AD7799" s="8"/>
    </row>
    <row r="7800" ht="14.25" customHeight="1">
      <c r="A7800" s="38">
        <v>1242</v>
      </c>
      <c r="B7800" s="46" t="s">
        <v>8035</v>
      </c>
      <c r="C7800" s="46" t="s">
        <v>577</v>
      </c>
      <c r="D7800" s="11" t="s">
        <v>8036</v>
      </c>
      <c r="E7800" s="11" t="s">
        <v>8037</v>
      </c>
      <c r="F7800" s="11" t="s">
        <v>873</v>
      </c>
      <c r="G7800" s="7" t="s">
        <v>874</v>
      </c>
      <c r="H7800">
        <v>0.046033255116861</v>
      </c>
      <c r="I7800" s="46" t="s">
        <v>37</v>
      </c>
      <c r="K7800" s="46"/>
      <c r="L7800" t="s">
        <v>6067</v>
      </c>
      <c r="M7800" t="s">
        <v>39</v>
      </c>
      <c r="N7800" s="40"/>
      <c r="O7800" s="40"/>
      <c r="P7800" s="40"/>
      <c r="Q7800" s="40"/>
      <c r="R7800" s="39"/>
      <c r="S7800" s="39"/>
      <c r="T7800" s="39"/>
      <c r="U7800" s="40"/>
      <c r="V7800" s="39"/>
      <c r="W7800" s="69"/>
      <c r="Y7800" t="s">
        <v>40</v>
      </c>
      <c r="AA7800">
        <v>4422</v>
      </c>
      <c r="AB7800" s="46" t="b">
        <f>if((W7800=""),false,true)</f>
        <v>0</v>
      </c>
      <c r="AD7800" s="8"/>
    </row>
    <row r="7801" ht="14.25" customHeight="1">
      <c r="A7801" s="38">
        <v>1242</v>
      </c>
      <c r="B7801" s="46" t="s">
        <v>8035</v>
      </c>
      <c r="C7801" s="46" t="s">
        <v>577</v>
      </c>
      <c r="D7801" s="11" t="s">
        <v>8036</v>
      </c>
      <c r="E7801" s="11" t="s">
        <v>8037</v>
      </c>
      <c r="F7801" s="11" t="s">
        <v>1123</v>
      </c>
      <c r="G7801" s="7" t="s">
        <v>1124</v>
      </c>
      <c r="H7801">
        <v>0.027426402927052</v>
      </c>
      <c r="I7801" s="46" t="s">
        <v>37</v>
      </c>
      <c r="K7801" s="46"/>
      <c r="L7801" t="s">
        <v>6067</v>
      </c>
      <c r="M7801" t="s">
        <v>39</v>
      </c>
      <c r="N7801" s="40"/>
      <c r="O7801" s="40"/>
      <c r="P7801" s="40"/>
      <c r="Q7801" s="40"/>
      <c r="R7801" s="39"/>
      <c r="S7801" s="39"/>
      <c r="T7801" s="39"/>
      <c r="U7801" s="40"/>
      <c r="V7801" s="39"/>
      <c r="W7801" s="69"/>
      <c r="Y7801" t="s">
        <v>40</v>
      </c>
      <c r="AA7801">
        <v>4422</v>
      </c>
      <c r="AB7801" s="46" t="b">
        <f>if((W7801=""),false,true)</f>
        <v>0</v>
      </c>
      <c r="AD7801" s="8"/>
    </row>
    <row r="7802" ht="14.25" customHeight="1">
      <c r="A7802" s="38">
        <v>1242</v>
      </c>
      <c r="B7802" s="46" t="s">
        <v>8035</v>
      </c>
      <c r="C7802" s="46" t="s">
        <v>577</v>
      </c>
      <c r="D7802" s="11" t="s">
        <v>8036</v>
      </c>
      <c r="E7802" s="11" t="s">
        <v>8037</v>
      </c>
      <c r="F7802" s="11" t="s">
        <v>1603</v>
      </c>
      <c r="G7802" s="7" t="s">
        <v>1604</v>
      </c>
      <c r="H7802">
        <v>0.051110539085844</v>
      </c>
      <c r="I7802" s="46" t="s">
        <v>37</v>
      </c>
      <c r="K7802" s="46"/>
      <c r="L7802" t="s">
        <v>6067</v>
      </c>
      <c r="M7802" t="s">
        <v>39</v>
      </c>
      <c r="N7802" s="40"/>
      <c r="O7802" s="40"/>
      <c r="P7802" s="40"/>
      <c r="Q7802" s="40"/>
      <c r="R7802" s="39"/>
      <c r="S7802" s="39"/>
      <c r="T7802" s="39"/>
      <c r="U7802" s="40"/>
      <c r="V7802" s="39"/>
      <c r="W7802" s="69"/>
      <c r="Y7802" t="s">
        <v>40</v>
      </c>
      <c r="AA7802">
        <v>4422</v>
      </c>
      <c r="AB7802" s="46" t="b">
        <f>if((W7802=""),false,true)</f>
        <v>0</v>
      </c>
      <c r="AD7802" s="8"/>
    </row>
    <row r="7803" ht="14.25" customHeight="1">
      <c r="A7803" s="38">
        <v>1287</v>
      </c>
      <c r="B7803" s="46" t="s">
        <v>653</v>
      </c>
      <c r="C7803" s="46" t="s">
        <v>45</v>
      </c>
      <c r="D7803" s="46" t="s">
        <v>8036</v>
      </c>
      <c r="E7803" s="46" t="s">
        <v>8037</v>
      </c>
      <c r="F7803" t="s">
        <v>48</v>
      </c>
      <c r="G7803" s="46" t="s">
        <v>49</v>
      </c>
      <c r="H7803">
        <v>0.054262525133</v>
      </c>
      <c r="I7803" t="s">
        <v>37</v>
      </c>
      <c r="L7803" t="s">
        <v>50</v>
      </c>
      <c r="M7803" t="s">
        <v>39</v>
      </c>
      <c r="N7803" s="40"/>
      <c r="O7803" s="40"/>
      <c r="P7803" s="40"/>
      <c r="Q7803" s="40"/>
      <c r="R7803" s="39"/>
      <c r="S7803" s="39"/>
      <c r="T7803" s="39"/>
      <c r="U7803" s="40"/>
      <c r="V7803" s="39"/>
      <c r="W7803" s="69"/>
      <c r="Y7803" t="s">
        <v>40</v>
      </c>
      <c r="AA7803">
        <v>4422</v>
      </c>
      <c r="AB7803" s="46" t="b">
        <v>0</v>
      </c>
      <c r="AD7803" s="8"/>
    </row>
    <row r="7804" ht="14.25" customHeight="1">
      <c r="A7804" s="38">
        <v>1287</v>
      </c>
      <c r="B7804" s="46" t="s">
        <v>53</v>
      </c>
      <c r="C7804" s="46" t="s">
        <v>45</v>
      </c>
      <c r="D7804" s="46" t="s">
        <v>8038</v>
      </c>
      <c r="E7804" s="46" t="s">
        <v>8039</v>
      </c>
      <c r="F7804" t="s">
        <v>48</v>
      </c>
      <c r="G7804" s="46" t="s">
        <v>49</v>
      </c>
      <c r="H7804">
        <v>0.012022644346</v>
      </c>
      <c r="I7804" t="s">
        <v>37</v>
      </c>
      <c r="L7804" t="s">
        <v>50</v>
      </c>
      <c r="M7804" t="s">
        <v>39</v>
      </c>
      <c r="N7804" s="40"/>
      <c r="O7804" s="40"/>
      <c r="P7804" s="40"/>
      <c r="Q7804" s="40"/>
      <c r="R7804" s="39"/>
      <c r="S7804" s="39"/>
      <c r="T7804" s="39"/>
      <c r="U7804" s="40"/>
      <c r="V7804" s="39"/>
      <c r="W7804" s="69"/>
      <c r="Y7804" t="s">
        <v>40</v>
      </c>
      <c r="AA7804">
        <v>61517</v>
      </c>
      <c r="AB7804" s="46" t="b">
        <v>0</v>
      </c>
      <c r="AD7804" s="8"/>
    </row>
    <row r="7805" ht="14.25" customHeight="1">
      <c r="A7805" s="38">
        <v>1287</v>
      </c>
      <c r="B7805" s="46" t="s">
        <v>44</v>
      </c>
      <c r="C7805" s="46" t="s">
        <v>45</v>
      </c>
      <c r="D7805" s="46" t="s">
        <v>8040</v>
      </c>
      <c r="E7805" s="46" t="s">
        <v>8041</v>
      </c>
      <c r="F7805" t="s">
        <v>48</v>
      </c>
      <c r="G7805" s="46" t="s">
        <v>49</v>
      </c>
      <c r="H7805">
        <v>0.01312199899</v>
      </c>
      <c r="I7805" t="s">
        <v>37</v>
      </c>
      <c r="L7805" t="s">
        <v>50</v>
      </c>
      <c r="M7805" t="s">
        <v>39</v>
      </c>
      <c r="N7805" s="40"/>
      <c r="O7805" s="40"/>
      <c r="P7805" s="40"/>
      <c r="Q7805" s="40"/>
      <c r="R7805" s="39"/>
      <c r="S7805" s="39"/>
      <c r="T7805" s="39"/>
      <c r="U7805" s="40"/>
      <c r="V7805" s="39"/>
      <c r="W7805" s="69"/>
      <c r="Y7805" t="s">
        <v>40</v>
      </c>
      <c r="AA7805">
        <v>61717</v>
      </c>
      <c r="AB7805" s="46" t="b">
        <v>0</v>
      </c>
      <c r="AD7805" s="8"/>
    </row>
    <row r="7806" ht="14.25" customHeight="1">
      <c r="A7806" s="38">
        <v>1287</v>
      </c>
      <c r="B7806" s="46" t="s">
        <v>53</v>
      </c>
      <c r="C7806" s="46" t="s">
        <v>45</v>
      </c>
      <c r="D7806" s="46" t="s">
        <v>8040</v>
      </c>
      <c r="E7806" s="46" t="s">
        <v>8041</v>
      </c>
      <c r="F7806" t="s">
        <v>48</v>
      </c>
      <c r="G7806" s="46" t="s">
        <v>49</v>
      </c>
      <c r="H7806">
        <v>0.012882495517</v>
      </c>
      <c r="I7806" t="s">
        <v>37</v>
      </c>
      <c r="L7806" t="s">
        <v>50</v>
      </c>
      <c r="M7806" t="s">
        <v>39</v>
      </c>
      <c r="N7806" s="40"/>
      <c r="O7806" s="40"/>
      <c r="P7806" s="40"/>
      <c r="Q7806" s="40"/>
      <c r="R7806" s="39"/>
      <c r="S7806" s="39"/>
      <c r="T7806" s="39"/>
      <c r="U7806" s="40"/>
      <c r="V7806" s="39"/>
      <c r="W7806" s="69"/>
      <c r="Y7806" t="s">
        <v>40</v>
      </c>
      <c r="AA7806">
        <v>61717</v>
      </c>
      <c r="AB7806" s="46" t="b">
        <v>0</v>
      </c>
      <c r="AD7806" s="8"/>
    </row>
    <row r="7807" ht="14.25" customHeight="1">
      <c r="A7807" s="38">
        <v>1287</v>
      </c>
      <c r="B7807" s="46" t="s">
        <v>44</v>
      </c>
      <c r="C7807" s="46" t="s">
        <v>45</v>
      </c>
      <c r="D7807" s="46" t="s">
        <v>8042</v>
      </c>
      <c r="E7807" s="46" t="s">
        <v>8043</v>
      </c>
      <c r="F7807" t="s">
        <v>48</v>
      </c>
      <c r="G7807" s="46" t="s">
        <v>49</v>
      </c>
      <c r="H7807">
        <v>0.002089296131</v>
      </c>
      <c r="I7807" t="s">
        <v>37</v>
      </c>
      <c r="L7807" t="s">
        <v>50</v>
      </c>
      <c r="M7807" t="s">
        <v>39</v>
      </c>
      <c r="N7807" s="40"/>
      <c r="O7807" s="40"/>
      <c r="P7807" s="40"/>
      <c r="Q7807" s="40"/>
      <c r="R7807" s="39"/>
      <c r="S7807" s="39"/>
      <c r="T7807" s="39"/>
      <c r="U7807" s="40"/>
      <c r="V7807" s="39"/>
      <c r="W7807" s="69"/>
      <c r="Y7807" t="s">
        <v>40</v>
      </c>
      <c r="AA7807">
        <v>4377105</v>
      </c>
      <c r="AB7807" s="46" t="b">
        <v>0</v>
      </c>
      <c r="AD7807" s="8"/>
    </row>
    <row r="7808" ht="14.25" customHeight="1">
      <c r="A7808" s="38">
        <v>1287</v>
      </c>
      <c r="B7808" s="46" t="s">
        <v>53</v>
      </c>
      <c r="C7808" s="46" t="s">
        <v>45</v>
      </c>
      <c r="D7808" s="46" t="s">
        <v>8044</v>
      </c>
      <c r="E7808" s="46" t="s">
        <v>8045</v>
      </c>
      <c r="F7808" t="s">
        <v>48</v>
      </c>
      <c r="G7808" s="46" t="s">
        <v>49</v>
      </c>
      <c r="H7808">
        <v>0.030199517204</v>
      </c>
      <c r="I7808" t="s">
        <v>37</v>
      </c>
      <c r="L7808" t="s">
        <v>50</v>
      </c>
      <c r="M7808" t="s">
        <v>39</v>
      </c>
      <c r="N7808" s="40"/>
      <c r="O7808" s="40"/>
      <c r="P7808" s="40"/>
      <c r="Q7808" s="40"/>
      <c r="R7808" s="39"/>
      <c r="S7808" s="39"/>
      <c r="T7808" s="39"/>
      <c r="U7808" s="40"/>
      <c r="V7808" s="39"/>
      <c r="W7808" s="69"/>
      <c r="Y7808" t="s">
        <v>40</v>
      </c>
      <c r="AA7808">
        <v>2726</v>
      </c>
      <c r="AB7808" s="46" t="b">
        <v>0</v>
      </c>
      <c r="AD7808" s="8"/>
    </row>
    <row r="7809" ht="14.25" customHeight="1">
      <c r="A7809" s="38">
        <v>1287</v>
      </c>
      <c r="B7809" s="46" t="s">
        <v>44</v>
      </c>
      <c r="C7809" s="46" t="s">
        <v>45</v>
      </c>
      <c r="D7809" s="46" t="s">
        <v>8044</v>
      </c>
      <c r="E7809" s="46" t="s">
        <v>8046</v>
      </c>
      <c r="F7809" t="s">
        <v>48</v>
      </c>
      <c r="G7809" s="46" t="s">
        <v>49</v>
      </c>
      <c r="H7809">
        <v>0.080167806339</v>
      </c>
      <c r="I7809" t="s">
        <v>37</v>
      </c>
      <c r="L7809" t="s">
        <v>50</v>
      </c>
      <c r="M7809" t="s">
        <v>39</v>
      </c>
      <c r="N7809" s="40"/>
      <c r="O7809" s="40"/>
      <c r="P7809" s="40"/>
      <c r="Q7809" s="40"/>
      <c r="R7809" s="39"/>
      <c r="S7809" s="39"/>
      <c r="T7809" s="39"/>
      <c r="U7809" s="40"/>
      <c r="V7809" s="39"/>
      <c r="W7809" s="69"/>
      <c r="Y7809" t="s">
        <v>40</v>
      </c>
      <c r="AA7809">
        <v>2726</v>
      </c>
      <c r="AB7809" s="46" t="b">
        <v>0</v>
      </c>
      <c r="AD7809" s="8"/>
    </row>
    <row r="7810" ht="14.25" customHeight="1">
      <c r="A7810" s="38">
        <v>1287</v>
      </c>
      <c r="B7810" s="46" t="s">
        <v>53</v>
      </c>
      <c r="C7810" s="46" t="s">
        <v>45</v>
      </c>
      <c r="D7810" s="46" t="s">
        <v>8047</v>
      </c>
      <c r="E7810" s="46" t="s">
        <v>8048</v>
      </c>
      <c r="F7810" t="s">
        <v>48</v>
      </c>
      <c r="G7810" s="46" t="s">
        <v>49</v>
      </c>
      <c r="H7810">
        <v>0.011748975549</v>
      </c>
      <c r="I7810" t="s">
        <v>37</v>
      </c>
      <c r="L7810" t="s">
        <v>50</v>
      </c>
      <c r="M7810" t="s">
        <v>39</v>
      </c>
      <c r="N7810" s="40"/>
      <c r="O7810" s="40"/>
      <c r="P7810" s="40"/>
      <c r="Q7810" s="40"/>
      <c r="R7810" s="39"/>
      <c r="S7810" s="39"/>
      <c r="T7810" s="39"/>
      <c r="U7810" s="40"/>
      <c r="V7810" s="39"/>
      <c r="W7810" s="69"/>
      <c r="Y7810" t="s">
        <v>40</v>
      </c>
      <c r="AA7810">
        <v>942</v>
      </c>
      <c r="AB7810" s="46" t="b">
        <v>0</v>
      </c>
      <c r="AD7810" s="8"/>
    </row>
    <row r="7811" ht="14.25" customHeight="1">
      <c r="A7811" s="38">
        <v>1287</v>
      </c>
      <c r="B7811" s="46" t="s">
        <v>53</v>
      </c>
      <c r="C7811" s="46" t="s">
        <v>45</v>
      </c>
      <c r="D7811" s="46" t="s">
        <v>8049</v>
      </c>
      <c r="E7811" s="46" t="s">
        <v>8050</v>
      </c>
      <c r="F7811" t="s">
        <v>48</v>
      </c>
      <c r="G7811" s="46" t="s">
        <v>49</v>
      </c>
      <c r="H7811">
        <v>0.00000691831</v>
      </c>
      <c r="I7811" t="s">
        <v>37</v>
      </c>
      <c r="L7811" t="s">
        <v>50</v>
      </c>
      <c r="M7811" t="s">
        <v>39</v>
      </c>
      <c r="N7811" s="40"/>
      <c r="O7811" s="40"/>
      <c r="P7811" s="40"/>
      <c r="Q7811" s="40"/>
      <c r="R7811" s="39"/>
      <c r="S7811" s="39"/>
      <c r="T7811" s="39"/>
      <c r="U7811" s="40"/>
      <c r="V7811" s="39"/>
      <c r="W7811" s="69"/>
      <c r="Y7811" t="s">
        <v>40</v>
      </c>
      <c r="AA7811">
        <v>27326</v>
      </c>
      <c r="AB7811" s="46" t="b">
        <v>0</v>
      </c>
      <c r="AD7811" s="8"/>
    </row>
    <row r="7812" ht="14.25" customHeight="1">
      <c r="A7812" s="38">
        <v>1287</v>
      </c>
      <c r="B7812" s="46" t="s">
        <v>53</v>
      </c>
      <c r="C7812" s="46" t="s">
        <v>45</v>
      </c>
      <c r="D7812" s="46" t="s">
        <v>8051</v>
      </c>
      <c r="E7812" s="46" t="s">
        <v>8052</v>
      </c>
      <c r="F7812" t="s">
        <v>48</v>
      </c>
      <c r="G7812" s="46" t="s">
        <v>49</v>
      </c>
      <c r="H7812">
        <v>0.000048977882</v>
      </c>
      <c r="I7812" t="s">
        <v>37</v>
      </c>
      <c r="L7812" t="s">
        <v>50</v>
      </c>
      <c r="M7812" t="s">
        <v>39</v>
      </c>
      <c r="N7812" s="40"/>
      <c r="O7812" s="40"/>
      <c r="P7812" s="40"/>
      <c r="Q7812" s="40"/>
      <c r="R7812" s="39"/>
      <c r="S7812" s="39"/>
      <c r="T7812" s="39"/>
      <c r="U7812" s="40"/>
      <c r="V7812" s="39"/>
      <c r="W7812" s="69"/>
      <c r="Y7812" t="s">
        <v>40</v>
      </c>
      <c r="AA7812">
        <v>9811</v>
      </c>
      <c r="AB7812" s="46" t="b">
        <v>0</v>
      </c>
      <c r="AD7812" s="8"/>
    </row>
    <row r="7813" ht="14.25" customHeight="1">
      <c r="A7813" s="38">
        <v>1245</v>
      </c>
      <c r="B7813" s="46" t="s">
        <v>8053</v>
      </c>
      <c r="C7813" s="46" t="s">
        <v>577</v>
      </c>
      <c r="D7813" s="11" t="s">
        <v>8054</v>
      </c>
      <c r="E7813" s="11" t="s">
        <v>8055</v>
      </c>
      <c r="F7813" s="7" t="s">
        <v>1281</v>
      </c>
      <c r="G7813" s="7" t="s">
        <v>2411</v>
      </c>
      <c r="H7813">
        <v>7.516</v>
      </c>
      <c r="I7813" s="46" t="s">
        <v>37</v>
      </c>
      <c r="K7813" s="46"/>
      <c r="L7813" t="s">
        <v>8056</v>
      </c>
      <c r="M7813" t="s">
        <v>583</v>
      </c>
      <c r="N7813" s="40"/>
      <c r="O7813" s="40"/>
      <c r="P7813" s="40"/>
      <c r="Q7813" s="40"/>
      <c r="R7813" s="39"/>
      <c r="S7813" s="39"/>
      <c r="T7813" s="39"/>
      <c r="U7813" s="40"/>
      <c r="V7813" s="39"/>
      <c r="W7813" s="69"/>
      <c r="Y7813" t="s">
        <v>40</v>
      </c>
      <c r="AA7813">
        <v>946</v>
      </c>
      <c r="AB7813" s="46" t="b">
        <f>if((W7813=""),false,true)</f>
        <v>0</v>
      </c>
      <c r="AD7813" s="8"/>
    </row>
    <row r="7814" ht="14.25" customHeight="1">
      <c r="A7814" s="38">
        <v>1268</v>
      </c>
      <c r="B7814" s="46" t="s">
        <v>3548</v>
      </c>
      <c r="C7814" s="46" t="s">
        <v>3549</v>
      </c>
      <c r="D7814" s="46" t="s">
        <v>8054</v>
      </c>
      <c r="E7814" s="46" t="s">
        <v>8055</v>
      </c>
      <c r="F7814" s="7" t="s">
        <v>1281</v>
      </c>
      <c r="G7814" s="7" t="s">
        <v>2411</v>
      </c>
      <c r="H7814">
        <v>3.7581792357757</v>
      </c>
      <c r="I7814" t="s">
        <v>37</v>
      </c>
      <c r="K7814" t="s">
        <v>3552</v>
      </c>
      <c r="L7814" t="s">
        <v>3553</v>
      </c>
      <c r="M7814" t="s">
        <v>39</v>
      </c>
      <c r="N7814" s="40"/>
      <c r="O7814" s="40"/>
      <c r="P7814" s="40"/>
      <c r="Q7814" s="40"/>
      <c r="R7814" s="39"/>
      <c r="S7814" s="39"/>
      <c r="T7814" s="39"/>
      <c r="U7814" s="40"/>
      <c r="V7814" s="39"/>
      <c r="W7814" s="69"/>
      <c r="Y7814" t="s">
        <v>40</v>
      </c>
      <c r="AA7814">
        <v>946</v>
      </c>
      <c r="AB7814" s="46" t="b">
        <f>if((W7814=""),false,true)</f>
        <v>0</v>
      </c>
      <c r="AD7814" s="8"/>
    </row>
    <row r="7815" ht="14.25" customHeight="1">
      <c r="A7815" s="38">
        <v>1287</v>
      </c>
      <c r="B7815" s="46" t="s">
        <v>53</v>
      </c>
      <c r="C7815" s="46" t="s">
        <v>45</v>
      </c>
      <c r="D7815" s="46" t="s">
        <v>8054</v>
      </c>
      <c r="E7815" s="46" t="s">
        <v>8057</v>
      </c>
      <c r="F7815" t="s">
        <v>48</v>
      </c>
      <c r="G7815" s="46" t="s">
        <v>49</v>
      </c>
      <c r="H7815">
        <v>2.398832919019</v>
      </c>
      <c r="I7815" t="s">
        <v>37</v>
      </c>
      <c r="L7815" t="s">
        <v>50</v>
      </c>
      <c r="M7815" t="s">
        <v>39</v>
      </c>
      <c r="N7815" s="40"/>
      <c r="O7815" s="40"/>
      <c r="P7815" s="40"/>
      <c r="Q7815" s="40"/>
      <c r="R7815" s="39"/>
      <c r="S7815" s="39"/>
      <c r="T7815" s="39"/>
      <c r="U7815" s="40"/>
      <c r="V7815" s="39"/>
      <c r="W7815" s="69"/>
      <c r="Y7815" t="s">
        <v>40</v>
      </c>
      <c r="AA7815">
        <v>946</v>
      </c>
      <c r="AB7815" s="46" t="b">
        <v>0</v>
      </c>
      <c r="AD7815" s="8"/>
    </row>
    <row r="7816" ht="14.25" customHeight="1">
      <c r="A7816" s="38">
        <v>1287</v>
      </c>
      <c r="B7816" s="46" t="s">
        <v>53</v>
      </c>
      <c r="C7816" s="46" t="s">
        <v>45</v>
      </c>
      <c r="D7816" s="46" t="s">
        <v>8058</v>
      </c>
      <c r="E7816" s="46" t="s">
        <v>8059</v>
      </c>
      <c r="F7816" t="s">
        <v>48</v>
      </c>
      <c r="G7816" s="46" t="s">
        <v>49</v>
      </c>
      <c r="H7816">
        <v>1.288249551693</v>
      </c>
      <c r="I7816" t="s">
        <v>37</v>
      </c>
      <c r="L7816" t="s">
        <v>50</v>
      </c>
      <c r="M7816" t="s">
        <v>39</v>
      </c>
      <c r="N7816" s="40"/>
      <c r="O7816" s="40"/>
      <c r="P7816" s="40"/>
      <c r="Q7816" s="40"/>
      <c r="R7816" s="39"/>
      <c r="S7816" s="39"/>
      <c r="T7816" s="39"/>
      <c r="U7816" s="40"/>
      <c r="V7816" s="39"/>
      <c r="W7816" s="69"/>
      <c r="Y7816" t="s">
        <v>40</v>
      </c>
      <c r="AA7816">
        <v>7869433</v>
      </c>
      <c r="AB7816" s="46" t="b">
        <v>0</v>
      </c>
      <c r="AD7816" s="8"/>
    </row>
    <row r="7817" ht="14.25" customHeight="1">
      <c r="A7817" s="38">
        <v>1287</v>
      </c>
      <c r="B7817" s="46" t="s">
        <v>174</v>
      </c>
      <c r="C7817" s="46" t="s">
        <v>45</v>
      </c>
      <c r="D7817" s="46" t="s">
        <v>8060</v>
      </c>
      <c r="E7817" s="46" t="s">
        <v>8061</v>
      </c>
      <c r="F7817" t="s">
        <v>48</v>
      </c>
      <c r="G7817" s="46" t="s">
        <v>49</v>
      </c>
      <c r="H7817">
        <v>0.000004570882</v>
      </c>
      <c r="I7817" t="s">
        <v>37</v>
      </c>
      <c r="L7817" t="s">
        <v>50</v>
      </c>
      <c r="M7817" t="s">
        <v>39</v>
      </c>
      <c r="N7817" s="40"/>
      <c r="O7817" s="40"/>
      <c r="P7817" s="40"/>
      <c r="Q7817" s="40"/>
      <c r="R7817" s="39"/>
      <c r="S7817" s="39"/>
      <c r="T7817" s="39"/>
      <c r="U7817" s="40"/>
      <c r="V7817" s="39"/>
      <c r="W7817" s="69"/>
      <c r="Y7817" t="s">
        <v>40</v>
      </c>
      <c r="AA7817">
        <v>8861</v>
      </c>
      <c r="AB7817" s="46" t="b">
        <v>0</v>
      </c>
      <c r="AD7817" s="8"/>
    </row>
    <row r="7818" ht="14.25" customHeight="1">
      <c r="A7818" s="38">
        <v>1287</v>
      </c>
      <c r="B7818" s="46" t="s">
        <v>53</v>
      </c>
      <c r="C7818" s="46" t="s">
        <v>45</v>
      </c>
      <c r="D7818" s="46" t="s">
        <v>8060</v>
      </c>
      <c r="E7818" s="46" t="s">
        <v>8061</v>
      </c>
      <c r="F7818" t="s">
        <v>48</v>
      </c>
      <c r="G7818" s="46" t="s">
        <v>49</v>
      </c>
      <c r="H7818">
        <v>0.000004897788</v>
      </c>
      <c r="I7818" t="s">
        <v>37</v>
      </c>
      <c r="L7818" t="s">
        <v>50</v>
      </c>
      <c r="M7818" t="s">
        <v>39</v>
      </c>
      <c r="N7818" s="40"/>
      <c r="O7818" s="40"/>
      <c r="P7818" s="40"/>
      <c r="Q7818" s="40"/>
      <c r="R7818" s="39"/>
      <c r="S7818" s="39"/>
      <c r="T7818" s="39"/>
      <c r="U7818" s="40"/>
      <c r="V7818" s="39"/>
      <c r="W7818" s="69"/>
      <c r="Y7818" t="s">
        <v>40</v>
      </c>
      <c r="AA7818">
        <v>8861</v>
      </c>
      <c r="AB7818" s="46" t="b">
        <v>0</v>
      </c>
      <c r="AD7818" s="8"/>
    </row>
    <row r="7819" ht="14.25" customHeight="1">
      <c r="A7819" s="38">
        <v>969</v>
      </c>
      <c r="B7819" s="46" t="s">
        <v>4172</v>
      </c>
      <c r="C7819" s="46" t="s">
        <v>1219</v>
      </c>
      <c r="D7819" s="7" t="s">
        <v>8062</v>
      </c>
      <c r="E7819" s="7" t="s">
        <v>8063</v>
      </c>
      <c r="F7819" s="41" t="s">
        <v>429</v>
      </c>
      <c r="G7819" s="41" t="s">
        <v>590</v>
      </c>
      <c r="H7819" s="23">
        <v>0.00014</v>
      </c>
      <c r="I7819" t="s">
        <v>1356</v>
      </c>
      <c r="K7819" t="s">
        <v>43</v>
      </c>
      <c r="L7819" s="46" t="s">
        <v>4573</v>
      </c>
      <c r="M7819" t="s">
        <v>39</v>
      </c>
      <c r="N7819" s="40"/>
      <c r="O7819" s="40"/>
      <c r="P7819" s="40"/>
      <c r="Q7819" s="40"/>
      <c r="R7819" s="39"/>
      <c r="S7819" s="39"/>
      <c r="T7819" s="39"/>
      <c r="U7819" s="40"/>
      <c r="V7819" s="39"/>
      <c r="W7819" s="69"/>
      <c r="Y7819" t="s">
        <v>40</v>
      </c>
      <c r="AA7819" s="12">
        <v>4467</v>
      </c>
      <c r="AB7819" t="b">
        <f>if((W7819=""),false,true)</f>
        <v>0</v>
      </c>
      <c r="AD7819" s="8"/>
    </row>
    <row r="7820" ht="14.25" customHeight="1">
      <c r="A7820" s="38">
        <v>969</v>
      </c>
      <c r="B7820" s="46" t="s">
        <v>4172</v>
      </c>
      <c r="C7820" s="46" t="s">
        <v>1219</v>
      </c>
      <c r="D7820" s="7" t="s">
        <v>8062</v>
      </c>
      <c r="E7820" s="7" t="s">
        <v>8063</v>
      </c>
      <c r="F7820" s="41" t="s">
        <v>48</v>
      </c>
      <c r="G7820" s="41" t="s">
        <v>49</v>
      </c>
      <c r="H7820" s="23">
        <v>0.00001</v>
      </c>
      <c r="I7820" t="s">
        <v>1356</v>
      </c>
      <c r="K7820" t="s">
        <v>43</v>
      </c>
      <c r="L7820" s="46" t="str">
        <f>((I7820&amp;A7820)&amp;"-")&amp;B7820</f>
        <v>REFJ969-Jouyban A. Handbook of Solubility Data for Pharmaceuticals. ISBN: 9781439804858</v>
      </c>
      <c r="M7820" t="s">
        <v>39</v>
      </c>
      <c r="N7820" s="40"/>
      <c r="O7820" s="40"/>
      <c r="P7820" s="40"/>
      <c r="Q7820" s="40"/>
      <c r="R7820" s="39"/>
      <c r="S7820" s="39"/>
      <c r="T7820" s="39"/>
      <c r="U7820" s="40"/>
      <c r="V7820" s="39"/>
      <c r="W7820" s="69"/>
      <c r="Y7820" t="s">
        <v>40</v>
      </c>
      <c r="AA7820" s="12">
        <v>4467</v>
      </c>
      <c r="AB7820" t="b">
        <f>if((W7820=""),false,true)</f>
        <v>0</v>
      </c>
      <c r="AD7820" s="8"/>
    </row>
    <row r="7821" ht="14.25" customHeight="1">
      <c r="A7821" s="38">
        <v>1287</v>
      </c>
      <c r="B7821" s="46" t="s">
        <v>44</v>
      </c>
      <c r="C7821" s="46" t="s">
        <v>45</v>
      </c>
      <c r="D7821" s="7" t="s">
        <v>8062</v>
      </c>
      <c r="E7821" s="7" t="s">
        <v>8063</v>
      </c>
      <c r="F7821" t="s">
        <v>48</v>
      </c>
      <c r="G7821" s="46" t="s">
        <v>49</v>
      </c>
      <c r="H7821">
        <v>0.000041399967</v>
      </c>
      <c r="I7821" t="s">
        <v>37</v>
      </c>
      <c r="L7821" t="s">
        <v>50</v>
      </c>
      <c r="M7821" t="s">
        <v>39</v>
      </c>
      <c r="N7821" s="40"/>
      <c r="O7821" s="40"/>
      <c r="P7821" s="40"/>
      <c r="Q7821" s="40"/>
      <c r="R7821" s="39"/>
      <c r="S7821" s="39"/>
      <c r="T7821" s="39"/>
      <c r="U7821" s="40"/>
      <c r="V7821" s="39"/>
      <c r="W7821" s="69"/>
      <c r="Y7821" t="s">
        <v>40</v>
      </c>
      <c r="AA7821">
        <v>4467</v>
      </c>
      <c r="AB7821" s="46" t="b">
        <v>0</v>
      </c>
      <c r="AD7821" s="8"/>
    </row>
    <row r="7822" ht="14.25" customHeight="1">
      <c r="A7822" s="38">
        <v>1287</v>
      </c>
      <c r="B7822" s="46" t="s">
        <v>247</v>
      </c>
      <c r="C7822" s="46" t="s">
        <v>45</v>
      </c>
      <c r="D7822" s="46" t="s">
        <v>8064</v>
      </c>
      <c r="E7822" s="46" t="s">
        <v>8065</v>
      </c>
      <c r="F7822" t="s">
        <v>48</v>
      </c>
      <c r="G7822" s="46" t="s">
        <v>49</v>
      </c>
      <c r="H7822">
        <v>2.398832919019</v>
      </c>
      <c r="I7822" t="s">
        <v>37</v>
      </c>
      <c r="L7822" t="s">
        <v>50</v>
      </c>
      <c r="M7822" t="s">
        <v>39</v>
      </c>
      <c r="N7822" s="40"/>
      <c r="O7822" s="40"/>
      <c r="P7822" s="40"/>
      <c r="Q7822" s="40"/>
      <c r="R7822" s="39"/>
      <c r="S7822" s="39"/>
      <c r="T7822" s="39"/>
      <c r="U7822" s="40"/>
      <c r="V7822" s="39"/>
      <c r="W7822" s="69"/>
      <c r="Y7822" t="s">
        <v>40</v>
      </c>
      <c r="AA7822">
        <v>4470</v>
      </c>
      <c r="AB7822" s="46" t="b">
        <v>0</v>
      </c>
      <c r="AD7822" s="8"/>
    </row>
    <row r="7823" ht="14.25" customHeight="1">
      <c r="A7823" s="38">
        <v>1287</v>
      </c>
      <c r="B7823" s="46" t="s">
        <v>53</v>
      </c>
      <c r="C7823" s="46" t="s">
        <v>45</v>
      </c>
      <c r="D7823" s="46" t="s">
        <v>8066</v>
      </c>
      <c r="E7823" s="46" t="s">
        <v>8067</v>
      </c>
      <c r="F7823" t="s">
        <v>48</v>
      </c>
      <c r="G7823" s="46" t="s">
        <v>49</v>
      </c>
      <c r="H7823">
        <v>0.003715352291</v>
      </c>
      <c r="I7823" t="s">
        <v>37</v>
      </c>
      <c r="L7823" t="s">
        <v>50</v>
      </c>
      <c r="M7823" t="s">
        <v>39</v>
      </c>
      <c r="N7823" s="40"/>
      <c r="O7823" s="40"/>
      <c r="P7823" s="40"/>
      <c r="Q7823" s="40"/>
      <c r="R7823" s="39"/>
      <c r="S7823" s="39"/>
      <c r="T7823" s="39"/>
      <c r="U7823" s="40"/>
      <c r="V7823" s="39"/>
      <c r="W7823" s="69"/>
      <c r="Y7823" t="s">
        <v>40</v>
      </c>
      <c r="AA7823">
        <v>20048</v>
      </c>
      <c r="AB7823" s="46" t="b">
        <v>0</v>
      </c>
      <c r="AD7823" s="8"/>
    </row>
    <row r="7824" ht="14.25" customHeight="1">
      <c r="A7824" s="38">
        <v>1287</v>
      </c>
      <c r="B7824" s="46" t="s">
        <v>53</v>
      </c>
      <c r="C7824" s="46" t="s">
        <v>45</v>
      </c>
      <c r="D7824" s="46" t="s">
        <v>8068</v>
      </c>
      <c r="E7824" s="46" t="s">
        <v>8069</v>
      </c>
      <c r="F7824" t="s">
        <v>48</v>
      </c>
      <c r="G7824" s="46" t="s">
        <v>49</v>
      </c>
      <c r="H7824">
        <v>0.000186208714</v>
      </c>
      <c r="I7824" t="s">
        <v>37</v>
      </c>
      <c r="L7824" t="s">
        <v>50</v>
      </c>
      <c r="M7824" t="s">
        <v>39</v>
      </c>
      <c r="N7824" s="40"/>
      <c r="O7824" s="40"/>
      <c r="P7824" s="40"/>
      <c r="Q7824" s="40"/>
      <c r="R7824" s="39"/>
      <c r="S7824" s="39"/>
      <c r="T7824" s="39"/>
      <c r="U7824" s="40"/>
      <c r="V7824" s="39"/>
      <c r="W7824" s="69"/>
      <c r="Y7824" t="s">
        <v>40</v>
      </c>
      <c r="AA7824">
        <v>4480</v>
      </c>
      <c r="AB7824" s="46" t="b">
        <v>0</v>
      </c>
      <c r="AD7824" s="8"/>
    </row>
    <row r="7825" ht="14.25" customHeight="1">
      <c r="A7825" s="38">
        <v>1287</v>
      </c>
      <c r="B7825" s="46" t="s">
        <v>653</v>
      </c>
      <c r="C7825" s="46" t="s">
        <v>45</v>
      </c>
      <c r="D7825" s="46" t="s">
        <v>8070</v>
      </c>
      <c r="E7825" s="46" t="s">
        <v>8071</v>
      </c>
      <c r="F7825" t="s">
        <v>48</v>
      </c>
      <c r="G7825" s="46" t="s">
        <v>49</v>
      </c>
      <c r="H7825">
        <v>0.000816394368</v>
      </c>
      <c r="I7825" t="s">
        <v>37</v>
      </c>
      <c r="L7825" t="s">
        <v>50</v>
      </c>
      <c r="M7825" t="s">
        <v>39</v>
      </c>
      <c r="N7825" s="40"/>
      <c r="O7825" s="40"/>
      <c r="P7825" s="40"/>
      <c r="Q7825" s="40"/>
      <c r="R7825" s="39"/>
      <c r="S7825" s="39"/>
      <c r="T7825" s="39"/>
      <c r="U7825" s="40"/>
      <c r="V7825" s="39"/>
      <c r="W7825" s="69"/>
      <c r="Y7825" t="s">
        <v>40</v>
      </c>
      <c r="AA7825">
        <v>10482174</v>
      </c>
      <c r="AB7825" s="46" t="b">
        <v>0</v>
      </c>
      <c r="AD7825" s="8"/>
    </row>
    <row r="7826" ht="14.25" customHeight="1">
      <c r="A7826" s="38">
        <v>1287</v>
      </c>
      <c r="B7826" s="46" t="s">
        <v>53</v>
      </c>
      <c r="C7826" s="46" t="s">
        <v>45</v>
      </c>
      <c r="D7826" s="46" t="s">
        <v>8070</v>
      </c>
      <c r="E7826" s="46" t="s">
        <v>8071</v>
      </c>
      <c r="F7826" t="s">
        <v>48</v>
      </c>
      <c r="G7826" s="46" t="s">
        <v>49</v>
      </c>
      <c r="H7826">
        <v>0.00072443596</v>
      </c>
      <c r="I7826" t="s">
        <v>37</v>
      </c>
      <c r="L7826" t="s">
        <v>50</v>
      </c>
      <c r="M7826" t="s">
        <v>39</v>
      </c>
      <c r="N7826" s="40"/>
      <c r="O7826" s="40"/>
      <c r="P7826" s="40"/>
      <c r="Q7826" s="40"/>
      <c r="R7826" s="39"/>
      <c r="S7826" s="39"/>
      <c r="T7826" s="39"/>
      <c r="U7826" s="40"/>
      <c r="V7826" s="39"/>
      <c r="W7826" s="69"/>
      <c r="Y7826" t="s">
        <v>40</v>
      </c>
      <c r="AA7826">
        <v>10482174</v>
      </c>
      <c r="AB7826" s="46" t="b">
        <v>0</v>
      </c>
      <c r="AD7826" s="8"/>
    </row>
    <row r="7827" ht="14.25" customHeight="1">
      <c r="A7827" s="38">
        <v>1287</v>
      </c>
      <c r="B7827" s="46" t="s">
        <v>53</v>
      </c>
      <c r="C7827" s="46" t="s">
        <v>45</v>
      </c>
      <c r="D7827" s="46" t="s">
        <v>8072</v>
      </c>
      <c r="E7827" s="46" t="s">
        <v>8073</v>
      </c>
      <c r="F7827" t="s">
        <v>48</v>
      </c>
      <c r="G7827" s="46" t="s">
        <v>49</v>
      </c>
      <c r="H7827">
        <v>0.012302687708</v>
      </c>
      <c r="I7827" t="s">
        <v>37</v>
      </c>
      <c r="L7827" t="s">
        <v>50</v>
      </c>
      <c r="M7827" t="s">
        <v>39</v>
      </c>
      <c r="N7827" s="40"/>
      <c r="O7827" s="40"/>
      <c r="P7827" s="40"/>
      <c r="Q7827" s="40"/>
      <c r="R7827" s="39"/>
      <c r="S7827" s="39"/>
      <c r="T7827" s="39"/>
      <c r="U7827" s="40"/>
      <c r="V7827" s="39"/>
      <c r="W7827" s="69"/>
      <c r="Y7827" t="s">
        <v>40</v>
      </c>
      <c r="AA7827">
        <v>16548</v>
      </c>
      <c r="AB7827" s="46" t="b">
        <v>0</v>
      </c>
      <c r="AD7827" s="8"/>
    </row>
    <row r="7828" ht="14.25" customHeight="1">
      <c r="A7828" s="38">
        <v>1287</v>
      </c>
      <c r="B7828" s="46" t="s">
        <v>53</v>
      </c>
      <c r="C7828" s="46" t="s">
        <v>45</v>
      </c>
      <c r="D7828" s="46" t="s">
        <v>8074</v>
      </c>
      <c r="E7828" s="46" t="s">
        <v>8075</v>
      </c>
      <c r="F7828" t="s">
        <v>48</v>
      </c>
      <c r="G7828" s="46" t="s">
        <v>49</v>
      </c>
      <c r="H7828">
        <v>0.024547089157</v>
      </c>
      <c r="I7828" t="s">
        <v>37</v>
      </c>
      <c r="L7828" s="46" t="str">
        <f>((I7828&amp;A7828)&amp;"-")&amp;B7828</f>
        <v>REF1287-Wang 99 - S1</v>
      </c>
      <c r="M7828" t="s">
        <v>39</v>
      </c>
      <c r="N7828" s="40"/>
      <c r="O7828" s="40"/>
      <c r="P7828" s="40"/>
      <c r="Q7828" s="40"/>
      <c r="R7828" s="39"/>
      <c r="S7828" s="39"/>
      <c r="T7828" s="39"/>
      <c r="U7828" s="40"/>
      <c r="V7828" s="39"/>
      <c r="W7828" s="69"/>
      <c r="Y7828" t="s">
        <v>40</v>
      </c>
      <c r="AA7828">
        <v>21108576</v>
      </c>
      <c r="AB7828" s="46" t="b">
        <v>0</v>
      </c>
      <c r="AD7828" s="8"/>
    </row>
    <row r="7829" ht="14.25" customHeight="1">
      <c r="A7829" s="38">
        <v>1233</v>
      </c>
      <c r="B7829" s="46" t="s">
        <v>8076</v>
      </c>
      <c r="C7829" s="46" t="s">
        <v>577</v>
      </c>
      <c r="D7829" s="11" t="s">
        <v>8077</v>
      </c>
      <c r="E7829" s="11" t="s">
        <v>8078</v>
      </c>
      <c r="F7829" s="7" t="s">
        <v>485</v>
      </c>
      <c r="G7829" s="7" t="s">
        <v>665</v>
      </c>
      <c r="H7829">
        <v>0.018052742030711</v>
      </c>
      <c r="I7829" s="46" t="s">
        <v>37</v>
      </c>
      <c r="K7829" s="46"/>
      <c r="L7829" t="s">
        <v>8079</v>
      </c>
      <c r="M7829" t="s">
        <v>39</v>
      </c>
      <c r="N7829" s="40"/>
      <c r="O7829" s="40"/>
      <c r="P7829" s="40"/>
      <c r="Q7829" s="40"/>
      <c r="R7829" s="39"/>
      <c r="S7829" s="39"/>
      <c r="T7829" s="39"/>
      <c r="U7829" s="40"/>
      <c r="V7829" s="39"/>
      <c r="W7829" s="69"/>
      <c r="Y7829" t="s">
        <v>40</v>
      </c>
      <c r="AA7829">
        <v>5142</v>
      </c>
      <c r="AB7829" s="46" t="b">
        <f>if((W7829=""),false,true)</f>
        <v>0</v>
      </c>
      <c r="AD7829" s="8"/>
    </row>
    <row r="7830" ht="14.25" customHeight="1">
      <c r="A7830" s="38">
        <v>1233</v>
      </c>
      <c r="B7830" s="46" t="s">
        <v>8076</v>
      </c>
      <c r="C7830" s="46" t="s">
        <v>577</v>
      </c>
      <c r="D7830" s="11" t="s">
        <v>8077</v>
      </c>
      <c r="E7830" s="11" t="s">
        <v>8078</v>
      </c>
      <c r="F7830" s="7" t="s">
        <v>580</v>
      </c>
      <c r="G7830" s="7" t="s">
        <v>581</v>
      </c>
      <c r="H7830">
        <v>0.035881257230511</v>
      </c>
      <c r="I7830" s="46" t="s">
        <v>37</v>
      </c>
      <c r="K7830" s="46"/>
      <c r="L7830" t="s">
        <v>8079</v>
      </c>
      <c r="M7830" t="s">
        <v>39</v>
      </c>
      <c r="N7830" s="40"/>
      <c r="O7830" s="40"/>
      <c r="P7830" s="40"/>
      <c r="Q7830" s="40"/>
      <c r="R7830" s="39"/>
      <c r="S7830" s="39"/>
      <c r="T7830" s="39"/>
      <c r="U7830" s="40"/>
      <c r="V7830" s="39"/>
      <c r="W7830" s="69"/>
      <c r="Y7830" t="s">
        <v>40</v>
      </c>
      <c r="AA7830">
        <v>5142</v>
      </c>
      <c r="AB7830" s="46" t="b">
        <f>if((W7830=""),false,true)</f>
        <v>0</v>
      </c>
      <c r="AD7830" s="8"/>
    </row>
    <row r="7831" ht="14.25" customHeight="1">
      <c r="A7831" s="38">
        <v>1233</v>
      </c>
      <c r="B7831" s="46" t="s">
        <v>8076</v>
      </c>
      <c r="C7831" s="46" t="s">
        <v>577</v>
      </c>
      <c r="D7831" s="11" t="s">
        <v>8077</v>
      </c>
      <c r="E7831" s="11" t="s">
        <v>8078</v>
      </c>
      <c r="F7831" s="7" t="s">
        <v>671</v>
      </c>
      <c r="G7831" s="7" t="s">
        <v>672</v>
      </c>
      <c r="H7831">
        <v>0.008237534436586</v>
      </c>
      <c r="I7831" s="46" t="s">
        <v>37</v>
      </c>
      <c r="K7831" s="46"/>
      <c r="L7831" t="s">
        <v>8079</v>
      </c>
      <c r="M7831" t="s">
        <v>39</v>
      </c>
      <c r="N7831" s="40"/>
      <c r="O7831" s="40"/>
      <c r="P7831" s="40"/>
      <c r="Q7831" s="40"/>
      <c r="R7831" s="39"/>
      <c r="S7831" s="39"/>
      <c r="T7831" s="39"/>
      <c r="U7831" s="40"/>
      <c r="V7831" s="39"/>
      <c r="W7831" s="69"/>
      <c r="Y7831" t="s">
        <v>40</v>
      </c>
      <c r="AA7831">
        <v>5142</v>
      </c>
      <c r="AB7831" s="46" t="b">
        <f>if((W7831=""),false,true)</f>
        <v>0</v>
      </c>
      <c r="AD7831" s="8"/>
    </row>
    <row r="7832" ht="14.25" customHeight="1">
      <c r="A7832" s="38">
        <v>1233</v>
      </c>
      <c r="B7832" s="46" t="s">
        <v>8076</v>
      </c>
      <c r="C7832" s="46" t="s">
        <v>577</v>
      </c>
      <c r="D7832" s="11" t="s">
        <v>8077</v>
      </c>
      <c r="E7832" s="11" t="s">
        <v>8078</v>
      </c>
      <c r="F7832" s="7" t="s">
        <v>584</v>
      </c>
      <c r="G7832" s="7" t="s">
        <v>585</v>
      </c>
      <c r="H7832">
        <v>0.02155286940958</v>
      </c>
      <c r="I7832" s="46" t="s">
        <v>37</v>
      </c>
      <c r="K7832" s="46"/>
      <c r="L7832" t="s">
        <v>8079</v>
      </c>
      <c r="M7832" t="s">
        <v>39</v>
      </c>
      <c r="N7832" s="40"/>
      <c r="O7832" s="40"/>
      <c r="P7832" s="40"/>
      <c r="Q7832" s="40"/>
      <c r="R7832" s="39"/>
      <c r="S7832" s="39"/>
      <c r="T7832" s="39"/>
      <c r="U7832" s="40"/>
      <c r="V7832" s="39"/>
      <c r="W7832" s="69"/>
      <c r="Y7832" t="s">
        <v>40</v>
      </c>
      <c r="AA7832">
        <v>5142</v>
      </c>
      <c r="AB7832" s="46" t="b">
        <f>if((W7832=""),false,true)</f>
        <v>0</v>
      </c>
      <c r="AD7832" s="8"/>
    </row>
    <row r="7833" ht="14.25" customHeight="1">
      <c r="A7833" s="38">
        <v>1233</v>
      </c>
      <c r="B7833" s="46" t="s">
        <v>8076</v>
      </c>
      <c r="C7833" s="46" t="s">
        <v>577</v>
      </c>
      <c r="D7833" s="11" t="s">
        <v>8077</v>
      </c>
      <c r="E7833" s="11" t="s">
        <v>8078</v>
      </c>
      <c r="F7833" s="7" t="s">
        <v>586</v>
      </c>
      <c r="G7833" s="7" t="s">
        <v>587</v>
      </c>
      <c r="H7833">
        <v>1.2192211020482</v>
      </c>
      <c r="I7833" s="46" t="s">
        <v>37</v>
      </c>
      <c r="K7833" s="46"/>
      <c r="L7833" t="s">
        <v>8079</v>
      </c>
      <c r="M7833" t="s">
        <v>39</v>
      </c>
      <c r="N7833" s="40"/>
      <c r="O7833" s="40"/>
      <c r="P7833" s="40"/>
      <c r="Q7833" s="40"/>
      <c r="R7833" s="39"/>
      <c r="S7833" s="39"/>
      <c r="T7833" s="39"/>
      <c r="U7833" s="40"/>
      <c r="V7833" s="39"/>
      <c r="W7833" s="69"/>
      <c r="Y7833" t="s">
        <v>40</v>
      </c>
      <c r="AA7833">
        <v>5142</v>
      </c>
      <c r="AB7833" s="46" t="b">
        <f>if((W7833=""),false,true)</f>
        <v>0</v>
      </c>
      <c r="AD7833" s="8"/>
    </row>
    <row r="7834" ht="14.25" customHeight="1">
      <c r="A7834" s="38">
        <v>1287</v>
      </c>
      <c r="B7834" s="46" t="s">
        <v>53</v>
      </c>
      <c r="C7834" s="46" t="s">
        <v>45</v>
      </c>
      <c r="D7834" s="46" t="s">
        <v>8080</v>
      </c>
      <c r="E7834" s="46" t="s">
        <v>8081</v>
      </c>
      <c r="F7834" t="s">
        <v>48</v>
      </c>
      <c r="G7834" s="46" t="s">
        <v>49</v>
      </c>
      <c r="H7834">
        <v>0.002344228815</v>
      </c>
      <c r="I7834" t="s">
        <v>37</v>
      </c>
      <c r="L7834" t="s">
        <v>50</v>
      </c>
      <c r="M7834" t="s">
        <v>39</v>
      </c>
      <c r="N7834" s="40"/>
      <c r="O7834" s="40"/>
      <c r="P7834" s="40"/>
      <c r="Q7834" s="40"/>
      <c r="R7834" s="39"/>
      <c r="S7834" s="39"/>
      <c r="T7834" s="39"/>
      <c r="U7834" s="40"/>
      <c r="V7834" s="39"/>
      <c r="W7834" s="69"/>
      <c r="Y7834" t="s">
        <v>40</v>
      </c>
      <c r="AA7834">
        <v>6034</v>
      </c>
      <c r="AB7834" s="46" t="b">
        <v>0</v>
      </c>
      <c r="AD7834" s="8"/>
    </row>
    <row r="7835" ht="14.25" customHeight="1">
      <c r="A7835" s="38">
        <v>1049</v>
      </c>
      <c r="B7835" s="46" t="s">
        <v>922</v>
      </c>
      <c r="C7835" s="46" t="s">
        <v>923</v>
      </c>
      <c r="D7835" s="11" t="s">
        <v>8082</v>
      </c>
      <c r="E7835" s="46" t="s">
        <v>8083</v>
      </c>
      <c r="F7835" s="7" t="s">
        <v>924</v>
      </c>
      <c r="G7835" s="7" t="s">
        <v>925</v>
      </c>
      <c r="H7835">
        <v>0.73451386815712</v>
      </c>
      <c r="I7835" t="s">
        <v>37</v>
      </c>
      <c r="K7835" s="47" t="s">
        <v>43</v>
      </c>
      <c r="L7835" s="47" t="s">
        <v>926</v>
      </c>
      <c r="M7835" t="s">
        <v>39</v>
      </c>
      <c r="N7835" s="71"/>
      <c r="O7835" s="71"/>
      <c r="P7835" s="71"/>
      <c r="Q7835" s="71"/>
      <c r="R7835" s="29"/>
      <c r="S7835" s="29"/>
      <c r="T7835" s="29"/>
      <c r="U7835" s="71"/>
      <c r="V7835" s="29"/>
      <c r="W7835" s="60"/>
      <c r="Y7835" t="s">
        <v>40</v>
      </c>
      <c r="AA7835" s="21">
        <v>4488</v>
      </c>
      <c r="AB7835" t="b">
        <f>if((W7835=""),false,true)</f>
        <v>0</v>
      </c>
      <c r="AD7835" s="37"/>
    </row>
    <row r="7836" ht="14.25" customHeight="1">
      <c r="A7836" s="38">
        <v>1049</v>
      </c>
      <c r="B7836" s="46" t="s">
        <v>922</v>
      </c>
      <c r="C7836" s="46" t="s">
        <v>923</v>
      </c>
      <c r="D7836" s="11" t="s">
        <v>8082</v>
      </c>
      <c r="E7836" s="11" t="s">
        <v>8083</v>
      </c>
      <c r="F7836" s="7" t="s">
        <v>927</v>
      </c>
      <c r="G7836" s="7" t="s">
        <v>928</v>
      </c>
      <c r="H7836">
        <v>0.056234132519035</v>
      </c>
      <c r="I7836" t="s">
        <v>37</v>
      </c>
      <c r="K7836" s="47" t="s">
        <v>43</v>
      </c>
      <c r="L7836" s="47" t="s">
        <v>926</v>
      </c>
      <c r="M7836" t="s">
        <v>39</v>
      </c>
      <c r="N7836" s="71"/>
      <c r="O7836" s="71"/>
      <c r="P7836" s="71"/>
      <c r="Q7836" s="71"/>
      <c r="R7836" s="29"/>
      <c r="S7836" s="29"/>
      <c r="T7836" s="29"/>
      <c r="U7836" s="71"/>
      <c r="V7836" s="29"/>
      <c r="W7836" s="60"/>
      <c r="Y7836" t="s">
        <v>40</v>
      </c>
      <c r="AA7836">
        <v>4488</v>
      </c>
      <c r="AB7836" t="b">
        <f>if((W7836=""),false,true)</f>
        <v>0</v>
      </c>
      <c r="AD7836" s="37"/>
    </row>
    <row r="7837" ht="14.25" customHeight="1">
      <c r="A7837" s="38">
        <v>1049</v>
      </c>
      <c r="B7837" s="46" t="s">
        <v>922</v>
      </c>
      <c r="C7837" s="46" t="s">
        <v>923</v>
      </c>
      <c r="D7837" s="11" t="s">
        <v>8082</v>
      </c>
      <c r="E7837" s="11" t="s">
        <v>8083</v>
      </c>
      <c r="F7837" s="7" t="s">
        <v>929</v>
      </c>
      <c r="G7837" s="7" t="s">
        <v>928</v>
      </c>
      <c r="H7837">
        <v>0.27861211686298</v>
      </c>
      <c r="I7837" t="s">
        <v>37</v>
      </c>
      <c r="K7837" s="47" t="s">
        <v>43</v>
      </c>
      <c r="L7837" s="47" t="s">
        <v>926</v>
      </c>
      <c r="M7837" t="s">
        <v>39</v>
      </c>
      <c r="N7837" s="71"/>
      <c r="O7837" s="71"/>
      <c r="P7837" s="71"/>
      <c r="Q7837" s="71"/>
      <c r="R7837" s="29"/>
      <c r="S7837" s="29"/>
      <c r="T7837" s="29"/>
      <c r="U7837" s="71"/>
      <c r="V7837" s="29"/>
      <c r="W7837" s="60"/>
      <c r="Y7837" t="s">
        <v>40</v>
      </c>
      <c r="AA7837">
        <v>4488</v>
      </c>
      <c r="AB7837" t="b">
        <f>if((W7837=""),false,true)</f>
        <v>0</v>
      </c>
      <c r="AD7837" s="37"/>
    </row>
    <row r="7838" ht="14.25" customHeight="1">
      <c r="A7838" s="38">
        <v>1049</v>
      </c>
      <c r="B7838" s="46" t="s">
        <v>922</v>
      </c>
      <c r="C7838" s="46" t="s">
        <v>923</v>
      </c>
      <c r="D7838" s="11" t="s">
        <v>8082</v>
      </c>
      <c r="E7838" s="11" t="s">
        <v>8083</v>
      </c>
      <c r="F7838" s="7" t="s">
        <v>930</v>
      </c>
      <c r="G7838" s="7" t="s">
        <v>928</v>
      </c>
      <c r="H7838">
        <v>0.8933054837333</v>
      </c>
      <c r="I7838" t="s">
        <v>37</v>
      </c>
      <c r="K7838" s="47" t="s">
        <v>43</v>
      </c>
      <c r="L7838" s="47" t="s">
        <v>926</v>
      </c>
      <c r="M7838" t="s">
        <v>39</v>
      </c>
      <c r="N7838" s="71"/>
      <c r="O7838" s="71"/>
      <c r="P7838" s="71"/>
      <c r="Q7838" s="71"/>
      <c r="R7838" s="29"/>
      <c r="S7838" s="29"/>
      <c r="T7838" s="29"/>
      <c r="U7838" s="71"/>
      <c r="V7838" s="29"/>
      <c r="W7838" s="60"/>
      <c r="Y7838" t="s">
        <v>40</v>
      </c>
      <c r="AA7838">
        <v>4488</v>
      </c>
      <c r="AB7838" t="b">
        <f>if((W7838=""),false,true)</f>
        <v>0</v>
      </c>
      <c r="AD7838" s="37"/>
    </row>
    <row r="7839" ht="14.25" customHeight="1">
      <c r="A7839" s="38">
        <v>1049</v>
      </c>
      <c r="B7839" s="46" t="s">
        <v>922</v>
      </c>
      <c r="C7839" s="46" t="s">
        <v>923</v>
      </c>
      <c r="D7839" s="11" t="s">
        <v>8082</v>
      </c>
      <c r="E7839" s="11" t="s">
        <v>8083</v>
      </c>
      <c r="F7839" s="11" t="s">
        <v>48</v>
      </c>
      <c r="G7839" s="11" t="s">
        <v>49</v>
      </c>
      <c r="H7839">
        <v>0.009840111057611</v>
      </c>
      <c r="I7839" t="s">
        <v>37</v>
      </c>
      <c r="K7839" s="47" t="s">
        <v>43</v>
      </c>
      <c r="L7839" s="47" t="s">
        <v>926</v>
      </c>
      <c r="M7839" t="s">
        <v>39</v>
      </c>
      <c r="N7839" s="71"/>
      <c r="O7839" s="71"/>
      <c r="P7839" s="71"/>
      <c r="Q7839" s="71"/>
      <c r="R7839" s="29"/>
      <c r="S7839" s="29"/>
      <c r="T7839" s="29"/>
      <c r="U7839" s="71"/>
      <c r="V7839" s="29"/>
      <c r="W7839" s="60"/>
      <c r="Y7839" t="s">
        <v>40</v>
      </c>
      <c r="AA7839">
        <v>4488</v>
      </c>
      <c r="AB7839" t="b">
        <f>if((W7839=""),false,true)</f>
        <v>0</v>
      </c>
      <c r="AD7839" s="37"/>
    </row>
    <row r="7840" ht="14.25" customHeight="1">
      <c r="A7840" s="38">
        <v>21</v>
      </c>
      <c r="B7840" s="44" t="s">
        <v>1685</v>
      </c>
      <c r="C7840" s="46" t="s">
        <v>1641</v>
      </c>
      <c r="D7840" s="46" t="s">
        <v>8084</v>
      </c>
      <c r="E7840" s="46" t="s">
        <v>8085</v>
      </c>
      <c r="F7840" s="41" t="s">
        <v>434</v>
      </c>
      <c r="G7840" s="41" t="s">
        <v>435</v>
      </c>
      <c r="H7840" s="65">
        <v>8.22</v>
      </c>
      <c r="I7840" t="s">
        <v>431</v>
      </c>
      <c r="K7840" s="46"/>
      <c r="L7840" s="46" t="str">
        <f>((I7840&amp;A7840)&amp;"-")&amp;B7840</f>
        <v>ONSC21-5-</v>
      </c>
      <c r="M7840" t="s">
        <v>1191</v>
      </c>
      <c r="N7840" s="40"/>
      <c r="O7840" s="40"/>
      <c r="P7840" s="40"/>
      <c r="Q7840" s="40"/>
      <c r="R7840" s="39"/>
      <c r="S7840" s="39"/>
      <c r="T7840" s="39"/>
      <c r="U7840" s="40"/>
      <c r="V7840" s="39"/>
      <c r="W7840" s="69"/>
      <c r="Y7840" t="s">
        <v>294</v>
      </c>
      <c r="AA7840">
        <v>21105937</v>
      </c>
      <c r="AB7840" t="b">
        <f>if((W7840=""),false,true)</f>
        <v>0</v>
      </c>
      <c r="AD7840" s="8"/>
    </row>
    <row r="7841" ht="14.25" customHeight="1">
      <c r="A7841" s="38">
        <v>1287</v>
      </c>
      <c r="B7841" s="46" t="s">
        <v>53</v>
      </c>
      <c r="C7841" s="46" t="s">
        <v>45</v>
      </c>
      <c r="D7841" s="46" t="s">
        <v>8086</v>
      </c>
      <c r="E7841" s="46" t="s">
        <v>8087</v>
      </c>
      <c r="F7841" t="s">
        <v>48</v>
      </c>
      <c r="G7841" s="46" t="s">
        <v>49</v>
      </c>
      <c r="H7841">
        <v>0.199526231497</v>
      </c>
      <c r="I7841" t="s">
        <v>37</v>
      </c>
      <c r="L7841" s="46" t="str">
        <f>((I7841&amp;A7841)&amp;"-")&amp;B7841</f>
        <v>REF1287-Wang 99 - S1</v>
      </c>
      <c r="M7841" t="s">
        <v>39</v>
      </c>
      <c r="N7841" s="40"/>
      <c r="O7841" s="40"/>
      <c r="P7841" s="40"/>
      <c r="Q7841" s="40"/>
      <c r="R7841" s="39"/>
      <c r="S7841" s="39"/>
      <c r="T7841" s="39"/>
      <c r="U7841" s="40"/>
      <c r="V7841" s="39"/>
      <c r="W7841" s="69"/>
      <c r="Y7841" t="s">
        <v>40</v>
      </c>
      <c r="AA7841">
        <v>13839082</v>
      </c>
      <c r="AB7841" s="46" t="b">
        <v>0</v>
      </c>
      <c r="AD7841" s="8"/>
    </row>
    <row r="7842" ht="14.25" customHeight="1">
      <c r="A7842" s="38">
        <v>1287</v>
      </c>
      <c r="B7842" s="46" t="s">
        <v>53</v>
      </c>
      <c r="C7842" s="46" t="s">
        <v>45</v>
      </c>
      <c r="D7842" s="46" t="s">
        <v>8088</v>
      </c>
      <c r="E7842" s="46" t="s">
        <v>8089</v>
      </c>
      <c r="F7842" t="s">
        <v>48</v>
      </c>
      <c r="G7842" s="46" t="s">
        <v>49</v>
      </c>
      <c r="H7842">
        <v>0.032359365693</v>
      </c>
      <c r="I7842" t="s">
        <v>37</v>
      </c>
      <c r="L7842" s="46" t="str">
        <f>((I7842&amp;A7842)&amp;"-")&amp;B7842</f>
        <v>REF1287-Wang 99 - S1</v>
      </c>
      <c r="M7842" t="s">
        <v>39</v>
      </c>
      <c r="N7842" s="40"/>
      <c r="O7842" s="40"/>
      <c r="P7842" s="40"/>
      <c r="Q7842" s="40"/>
      <c r="R7842" s="39"/>
      <c r="S7842" s="39"/>
      <c r="T7842" s="39"/>
      <c r="U7842" s="40"/>
      <c r="V7842" s="39"/>
      <c r="W7842" s="69"/>
      <c r="Y7842" t="s">
        <v>294</v>
      </c>
      <c r="AA7842">
        <v>21105937</v>
      </c>
      <c r="AB7842" s="46" t="b">
        <v>0</v>
      </c>
      <c r="AD7842" s="8"/>
    </row>
    <row r="7843" ht="14.25" customHeight="1">
      <c r="A7843" s="38">
        <v>1287</v>
      </c>
      <c r="B7843" s="46" t="s">
        <v>174</v>
      </c>
      <c r="C7843" s="46" t="s">
        <v>45</v>
      </c>
      <c r="D7843" s="46" t="s">
        <v>8088</v>
      </c>
      <c r="E7843" s="46" t="s">
        <v>8090</v>
      </c>
      <c r="F7843" t="s">
        <v>48</v>
      </c>
      <c r="G7843" s="46" t="s">
        <v>49</v>
      </c>
      <c r="H7843">
        <v>0.032359365693</v>
      </c>
      <c r="I7843" t="s">
        <v>37</v>
      </c>
      <c r="L7843" s="46" t="str">
        <f>((I7843&amp;A7843)&amp;"-")&amp;B7843</f>
        <v>REF1287-Wang 99 - S2</v>
      </c>
      <c r="M7843" t="s">
        <v>39</v>
      </c>
      <c r="N7843" s="40"/>
      <c r="O7843" s="40"/>
      <c r="P7843" s="40"/>
      <c r="Q7843" s="40"/>
      <c r="R7843" s="39"/>
      <c r="S7843" s="39"/>
      <c r="T7843" s="39"/>
      <c r="U7843" s="40"/>
      <c r="V7843" s="39"/>
      <c r="W7843" s="69"/>
      <c r="Y7843" t="s">
        <v>294</v>
      </c>
      <c r="AA7843">
        <v>21105937</v>
      </c>
      <c r="AB7843" s="46" t="b">
        <v>0</v>
      </c>
      <c r="AD7843" s="8"/>
    </row>
    <row r="7844" ht="14.25" customHeight="1">
      <c r="A7844" s="38">
        <v>1287</v>
      </c>
      <c r="B7844" s="46" t="s">
        <v>53</v>
      </c>
      <c r="C7844" s="46" t="s">
        <v>45</v>
      </c>
      <c r="D7844" s="46" t="s">
        <v>8091</v>
      </c>
      <c r="E7844" s="46" t="s">
        <v>8092</v>
      </c>
      <c r="F7844" t="s">
        <v>48</v>
      </c>
      <c r="G7844" s="46" t="s">
        <v>49</v>
      </c>
      <c r="H7844">
        <v>0.063095734448</v>
      </c>
      <c r="I7844" t="s">
        <v>37</v>
      </c>
      <c r="L7844" t="s">
        <v>50</v>
      </c>
      <c r="M7844" t="s">
        <v>39</v>
      </c>
      <c r="N7844" s="40"/>
      <c r="O7844" s="40"/>
      <c r="P7844" s="40"/>
      <c r="Q7844" s="40"/>
      <c r="R7844" s="39"/>
      <c r="S7844" s="39"/>
      <c r="T7844" s="39"/>
      <c r="U7844" s="40"/>
      <c r="V7844" s="39"/>
      <c r="W7844" s="69"/>
      <c r="Y7844" t="s">
        <v>40</v>
      </c>
      <c r="AA7844">
        <v>11021</v>
      </c>
      <c r="AB7844" s="46" t="b">
        <v>0</v>
      </c>
      <c r="AD7844" s="8"/>
    </row>
    <row r="7845" ht="14.25" customHeight="1">
      <c r="A7845" s="38">
        <v>1287</v>
      </c>
      <c r="B7845" s="46" t="s">
        <v>53</v>
      </c>
      <c r="C7845" s="46" t="s">
        <v>45</v>
      </c>
      <c r="D7845" s="46" t="s">
        <v>8093</v>
      </c>
      <c r="E7845" s="46" t="s">
        <v>8094</v>
      </c>
      <c r="F7845" t="s">
        <v>48</v>
      </c>
      <c r="G7845" s="46" t="s">
        <v>49</v>
      </c>
      <c r="H7845">
        <v>0.000331131121</v>
      </c>
      <c r="I7845" t="s">
        <v>37</v>
      </c>
      <c r="L7845" s="46" t="str">
        <f>((I7845&amp;A7845)&amp;"-")&amp;B7845</f>
        <v>REF1287-Wang 99 - S1</v>
      </c>
      <c r="M7845" t="s">
        <v>39</v>
      </c>
      <c r="N7845" s="40"/>
      <c r="O7845" s="40"/>
      <c r="P7845" s="40"/>
      <c r="Q7845" s="40"/>
      <c r="R7845" s="39"/>
      <c r="S7845" s="39"/>
      <c r="T7845" s="39"/>
      <c r="U7845" s="40"/>
      <c r="V7845" s="39"/>
      <c r="W7845" s="69"/>
      <c r="Y7845" t="s">
        <v>40</v>
      </c>
      <c r="AA7845">
        <v>13846658</v>
      </c>
      <c r="AB7845" s="46" t="b">
        <v>0</v>
      </c>
      <c r="AD7845" s="8"/>
    </row>
    <row r="7846" ht="14.25" customHeight="1">
      <c r="A7846" s="38">
        <v>1287</v>
      </c>
      <c r="B7846" s="46" t="s">
        <v>53</v>
      </c>
      <c r="C7846" s="46" t="s">
        <v>45</v>
      </c>
      <c r="D7846" s="46" t="s">
        <v>8095</v>
      </c>
      <c r="E7846" s="46" t="s">
        <v>8096</v>
      </c>
      <c r="F7846" t="s">
        <v>48</v>
      </c>
      <c r="G7846" s="46" t="s">
        <v>49</v>
      </c>
      <c r="H7846">
        <v>0.00389045145</v>
      </c>
      <c r="I7846" t="s">
        <v>37</v>
      </c>
      <c r="L7846" s="46" t="str">
        <f>((I7846&amp;A7846)&amp;"-")&amp;B7846</f>
        <v>REF1287-Wang 99 - S1</v>
      </c>
      <c r="M7846" t="s">
        <v>39</v>
      </c>
      <c r="N7846" s="40"/>
      <c r="O7846" s="40"/>
      <c r="P7846" s="40"/>
      <c r="Q7846" s="40"/>
      <c r="R7846" s="39"/>
      <c r="S7846" s="39"/>
      <c r="T7846" s="39"/>
      <c r="U7846" s="40"/>
      <c r="V7846" s="39"/>
      <c r="W7846" s="69"/>
      <c r="Y7846" t="s">
        <v>40</v>
      </c>
      <c r="AA7846">
        <v>13846663</v>
      </c>
      <c r="AB7846" s="46" t="b">
        <v>0</v>
      </c>
      <c r="AD7846" s="8"/>
    </row>
    <row r="7847" ht="14.25" customHeight="1">
      <c r="A7847" s="38">
        <v>21</v>
      </c>
      <c r="B7847" s="44" t="s">
        <v>5742</v>
      </c>
      <c r="C7847" s="46" t="s">
        <v>1641</v>
      </c>
      <c r="D7847" s="46" t="s">
        <v>8097</v>
      </c>
      <c r="E7847" s="46" t="s">
        <v>8098</v>
      </c>
      <c r="F7847" s="41" t="s">
        <v>434</v>
      </c>
      <c r="G7847" s="41" t="s">
        <v>435</v>
      </c>
      <c r="H7847" s="65">
        <v>8.47</v>
      </c>
      <c r="I7847" t="s">
        <v>431</v>
      </c>
      <c r="K7847" s="46"/>
      <c r="L7847" s="46" t="str">
        <f>((I7847&amp;A7847)&amp;"-")&amp;B7847</f>
        <v>ONSC21-14-</v>
      </c>
      <c r="M7847" t="s">
        <v>1191</v>
      </c>
      <c r="N7847" s="40"/>
      <c r="O7847" s="40"/>
      <c r="P7847" s="40"/>
      <c r="Q7847" s="40"/>
      <c r="R7847" s="39"/>
      <c r="S7847" s="39"/>
      <c r="T7847" s="39"/>
      <c r="U7847" s="40"/>
      <c r="V7847" s="39"/>
      <c r="W7847" s="69"/>
      <c r="Y7847" t="s">
        <v>294</v>
      </c>
      <c r="AA7847">
        <v>13865424</v>
      </c>
      <c r="AB7847" t="b">
        <f>if((W7847=""),false,true)</f>
        <v>0</v>
      </c>
      <c r="AD7847" s="8"/>
    </row>
    <row r="7848" ht="14.25" customHeight="1">
      <c r="A7848" s="38">
        <v>21</v>
      </c>
      <c r="B7848" s="44" t="s">
        <v>433</v>
      </c>
      <c r="C7848" s="46" t="s">
        <v>1641</v>
      </c>
      <c r="D7848" s="46" t="s">
        <v>8097</v>
      </c>
      <c r="E7848" s="46" t="s">
        <v>8098</v>
      </c>
      <c r="F7848" s="41" t="s">
        <v>434</v>
      </c>
      <c r="G7848" s="41" t="s">
        <v>435</v>
      </c>
      <c r="H7848" s="65">
        <v>8.47</v>
      </c>
      <c r="I7848" t="s">
        <v>431</v>
      </c>
      <c r="K7848" s="46"/>
      <c r="L7848" s="46" t="str">
        <f>((I7848&amp;A7848)&amp;"-")&amp;B7848</f>
        <v>ONSC21-4-</v>
      </c>
      <c r="M7848" t="s">
        <v>1191</v>
      </c>
      <c r="N7848" s="40"/>
      <c r="O7848" s="40"/>
      <c r="P7848" s="40"/>
      <c r="Q7848" s="40"/>
      <c r="R7848" s="39"/>
      <c r="S7848" s="39"/>
      <c r="T7848" s="39"/>
      <c r="U7848" s="40"/>
      <c r="V7848" s="39"/>
      <c r="W7848" s="69"/>
      <c r="Y7848" t="s">
        <v>294</v>
      </c>
      <c r="AA7848">
        <v>13865424</v>
      </c>
      <c r="AB7848" t="b">
        <f>if((W7848=""),false,true)</f>
        <v>0</v>
      </c>
      <c r="AD7848" s="8"/>
    </row>
    <row r="7849" ht="14.25" customHeight="1">
      <c r="A7849" s="38">
        <v>107</v>
      </c>
      <c r="B7849" s="44" t="s">
        <v>1690</v>
      </c>
      <c r="C7849" s="46" t="s">
        <v>8099</v>
      </c>
      <c r="D7849" s="46" t="s">
        <v>8100</v>
      </c>
      <c r="E7849" s="46" t="s">
        <v>8101</v>
      </c>
      <c r="F7849" s="41" t="s">
        <v>689</v>
      </c>
      <c r="G7849" s="41" t="s">
        <v>762</v>
      </c>
      <c r="H7849" s="65">
        <v>0.11</v>
      </c>
      <c r="I7849" t="s">
        <v>431</v>
      </c>
      <c r="K7849" s="46"/>
      <c r="L7849" s="46" t="s">
        <v>8102</v>
      </c>
      <c r="M7849" t="s">
        <v>39</v>
      </c>
      <c r="N7849" s="40"/>
      <c r="O7849" s="40"/>
      <c r="P7849" s="40"/>
      <c r="Q7849" s="40"/>
      <c r="R7849" s="39"/>
      <c r="S7849" s="39"/>
      <c r="T7849" s="39"/>
      <c r="U7849" s="40"/>
      <c r="V7849" s="39"/>
      <c r="W7849" s="69"/>
      <c r="Y7849" t="s">
        <v>40</v>
      </c>
      <c r="AA7849">
        <v>5876</v>
      </c>
      <c r="AB7849" t="b">
        <f>if((W7849=""),false,true)</f>
        <v>0</v>
      </c>
      <c r="AD7849" s="8"/>
    </row>
    <row r="7850" ht="14.25" customHeight="1">
      <c r="A7850" s="38">
        <v>107</v>
      </c>
      <c r="B7850" s="44" t="s">
        <v>1692</v>
      </c>
      <c r="C7850" s="46" t="s">
        <v>8099</v>
      </c>
      <c r="D7850" s="46" t="s">
        <v>8100</v>
      </c>
      <c r="E7850" s="46" t="s">
        <v>8101</v>
      </c>
      <c r="F7850" s="41" t="s">
        <v>689</v>
      </c>
      <c r="G7850" s="41" t="s">
        <v>762</v>
      </c>
      <c r="H7850" s="65">
        <v>0.12</v>
      </c>
      <c r="I7850" t="s">
        <v>431</v>
      </c>
      <c r="K7850" s="46"/>
      <c r="L7850" s="46" t="s">
        <v>8103</v>
      </c>
      <c r="M7850" t="s">
        <v>39</v>
      </c>
      <c r="N7850" s="40"/>
      <c r="O7850" s="40"/>
      <c r="P7850" s="40"/>
      <c r="Q7850" s="40"/>
      <c r="R7850" s="39"/>
      <c r="S7850" s="39"/>
      <c r="T7850" s="39"/>
      <c r="U7850" s="40"/>
      <c r="V7850" s="39"/>
      <c r="W7850" s="69"/>
      <c r="Y7850" t="s">
        <v>40</v>
      </c>
      <c r="AA7850">
        <v>5876</v>
      </c>
      <c r="AB7850" t="b">
        <f>if((W7850=""),false,true)</f>
        <v>0</v>
      </c>
      <c r="AD7850" s="8"/>
    </row>
    <row r="7851" ht="14.25" customHeight="1">
      <c r="A7851" s="38">
        <v>107</v>
      </c>
      <c r="B7851" s="44" t="s">
        <v>1713</v>
      </c>
      <c r="C7851" s="46" t="s">
        <v>8099</v>
      </c>
      <c r="D7851" s="46" t="s">
        <v>8100</v>
      </c>
      <c r="E7851" s="46" t="s">
        <v>8101</v>
      </c>
      <c r="F7851" s="41" t="s">
        <v>731</v>
      </c>
      <c r="G7851" s="41" t="s">
        <v>767</v>
      </c>
      <c r="H7851" s="65">
        <v>0</v>
      </c>
      <c r="I7851" t="s">
        <v>431</v>
      </c>
      <c r="K7851" s="46"/>
      <c r="L7851" s="46" t="s">
        <v>8104</v>
      </c>
      <c r="M7851" t="s">
        <v>39</v>
      </c>
      <c r="N7851" s="40"/>
      <c r="O7851" s="40"/>
      <c r="P7851" s="40"/>
      <c r="Q7851" s="40"/>
      <c r="R7851" s="39"/>
      <c r="S7851" s="39"/>
      <c r="T7851" s="39"/>
      <c r="U7851" s="40"/>
      <c r="V7851" s="39"/>
      <c r="W7851" s="69"/>
      <c r="Y7851" t="s">
        <v>40</v>
      </c>
      <c r="AA7851">
        <v>5876</v>
      </c>
      <c r="AB7851" t="b">
        <f>if((W7851=""),false,true)</f>
        <v>0</v>
      </c>
      <c r="AD7851" s="8"/>
    </row>
    <row r="7852" ht="14.25" customHeight="1">
      <c r="A7852" s="38">
        <v>107</v>
      </c>
      <c r="B7852" s="44" t="s">
        <v>1715</v>
      </c>
      <c r="C7852" s="46" t="s">
        <v>8099</v>
      </c>
      <c r="D7852" s="46" t="s">
        <v>8100</v>
      </c>
      <c r="E7852" s="46" t="s">
        <v>8101</v>
      </c>
      <c r="F7852" s="41" t="s">
        <v>731</v>
      </c>
      <c r="G7852" s="41" t="s">
        <v>767</v>
      </c>
      <c r="H7852" s="65">
        <v>0</v>
      </c>
      <c r="I7852" t="s">
        <v>431</v>
      </c>
      <c r="K7852" s="46"/>
      <c r="L7852" s="46" t="s">
        <v>8105</v>
      </c>
      <c r="M7852" t="s">
        <v>39</v>
      </c>
      <c r="N7852" s="40"/>
      <c r="O7852" s="40"/>
      <c r="P7852" s="40"/>
      <c r="Q7852" s="40"/>
      <c r="R7852" s="39"/>
      <c r="S7852" s="39"/>
      <c r="T7852" s="39"/>
      <c r="U7852" s="40"/>
      <c r="V7852" s="39"/>
      <c r="W7852" s="69"/>
      <c r="Y7852" t="s">
        <v>40</v>
      </c>
      <c r="AA7852">
        <v>5876</v>
      </c>
      <c r="AB7852" t="b">
        <f>if((W7852=""),false,true)</f>
        <v>0</v>
      </c>
      <c r="AD7852" s="8"/>
    </row>
    <row r="7853" ht="14.25" customHeight="1">
      <c r="A7853" s="38">
        <v>107</v>
      </c>
      <c r="B7853" s="44" t="s">
        <v>1717</v>
      </c>
      <c r="C7853" s="46" t="s">
        <v>8099</v>
      </c>
      <c r="D7853" s="46" t="s">
        <v>8100</v>
      </c>
      <c r="E7853" s="46" t="s">
        <v>8101</v>
      </c>
      <c r="F7853" s="41" t="s">
        <v>731</v>
      </c>
      <c r="G7853" s="41" t="s">
        <v>767</v>
      </c>
      <c r="H7853" s="65">
        <v>0</v>
      </c>
      <c r="I7853" t="s">
        <v>431</v>
      </c>
      <c r="K7853" s="46"/>
      <c r="L7853" s="46" t="s">
        <v>8106</v>
      </c>
      <c r="M7853" t="s">
        <v>39</v>
      </c>
      <c r="N7853" s="40"/>
      <c r="O7853" s="40"/>
      <c r="P7853" s="40"/>
      <c r="Q7853" s="40"/>
      <c r="R7853" s="39"/>
      <c r="S7853" s="39"/>
      <c r="T7853" s="39"/>
      <c r="U7853" s="40"/>
      <c r="V7853" s="39"/>
      <c r="W7853" s="69"/>
      <c r="Y7853" t="s">
        <v>40</v>
      </c>
      <c r="AA7853">
        <v>5876</v>
      </c>
      <c r="AB7853" t="b">
        <f>if((W7853=""),false,true)</f>
        <v>0</v>
      </c>
      <c r="AD7853" s="8"/>
    </row>
    <row r="7854" ht="14.25" customHeight="1">
      <c r="A7854" s="38">
        <v>136</v>
      </c>
      <c r="B7854" s="44" t="s">
        <v>8107</v>
      </c>
      <c r="C7854" s="46" t="s">
        <v>3682</v>
      </c>
      <c r="D7854" s="46" t="s">
        <v>8100</v>
      </c>
      <c r="E7854" s="46" t="s">
        <v>8108</v>
      </c>
      <c r="F7854" s="41" t="s">
        <v>429</v>
      </c>
      <c r="G7854" s="41" t="s">
        <v>3308</v>
      </c>
      <c r="H7854" s="59">
        <v>4.69</v>
      </c>
      <c r="I7854" t="s">
        <v>431</v>
      </c>
      <c r="K7854" s="46"/>
      <c r="L7854" s="46" t="s">
        <v>8109</v>
      </c>
      <c r="M7854" t="s">
        <v>583</v>
      </c>
      <c r="N7854" s="40"/>
      <c r="O7854" s="40"/>
      <c r="P7854" s="40"/>
      <c r="Q7854" s="40"/>
      <c r="R7854" s="39"/>
      <c r="S7854" s="39"/>
      <c r="T7854" s="39"/>
      <c r="U7854" s="40"/>
      <c r="V7854" s="39"/>
      <c r="W7854" s="69"/>
      <c r="Y7854" t="s">
        <v>40</v>
      </c>
      <c r="Z7854" t="s">
        <v>40</v>
      </c>
      <c r="AA7854">
        <v>5876</v>
      </c>
      <c r="AB7854" t="b">
        <f>if((W7854=""),false,true)</f>
        <v>0</v>
      </c>
      <c r="AD7854" s="8"/>
    </row>
    <row r="7855" ht="14.25" customHeight="1">
      <c r="A7855" s="38">
        <v>208</v>
      </c>
      <c r="B7855" s="44" t="s">
        <v>8110</v>
      </c>
      <c r="C7855" s="46" t="s">
        <v>1722</v>
      </c>
      <c r="D7855" s="46" t="s">
        <v>8111</v>
      </c>
      <c r="E7855" s="46" t="s">
        <v>8112</v>
      </c>
      <c r="F7855" s="41" t="s">
        <v>689</v>
      </c>
      <c r="G7855" s="41" t="s">
        <v>762</v>
      </c>
      <c r="H7855" s="65">
        <v>1.88</v>
      </c>
      <c r="I7855" t="s">
        <v>1720</v>
      </c>
      <c r="K7855" s="46"/>
      <c r="L7855" s="46" t="str">
        <f>((I7855&amp;A7855)&amp;"-")&amp;B7855</f>
        <v>UC208-15b</v>
      </c>
      <c r="M7855" t="s">
        <v>8113</v>
      </c>
      <c r="N7855" s="40"/>
      <c r="O7855" s="40"/>
      <c r="P7855" s="40"/>
      <c r="Q7855" s="40"/>
      <c r="R7855" s="39"/>
      <c r="S7855" s="39"/>
      <c r="T7855" s="39"/>
      <c r="U7855" s="40"/>
      <c r="V7855" s="39"/>
      <c r="W7855" s="69"/>
      <c r="Y7855" t="s">
        <v>40</v>
      </c>
      <c r="AA7855">
        <v>142204</v>
      </c>
      <c r="AB7855" t="b">
        <f>if((W7855=""),false,true)</f>
        <v>0</v>
      </c>
      <c r="AD7855" s="8"/>
    </row>
    <row r="7856" ht="14.25" customHeight="1">
      <c r="A7856" s="38">
        <v>208</v>
      </c>
      <c r="B7856" s="44" t="s">
        <v>8114</v>
      </c>
      <c r="C7856" s="46" t="s">
        <v>1722</v>
      </c>
      <c r="D7856" s="46" t="s">
        <v>8111</v>
      </c>
      <c r="E7856" s="46" t="s">
        <v>8112</v>
      </c>
      <c r="F7856" s="41" t="s">
        <v>1603</v>
      </c>
      <c r="G7856" s="41" t="s">
        <v>1604</v>
      </c>
      <c r="H7856" s="65">
        <v>0.21</v>
      </c>
      <c r="I7856" t="s">
        <v>1720</v>
      </c>
      <c r="K7856" s="46"/>
      <c r="L7856" s="46" t="str">
        <f>((I7856&amp;A7856)&amp;"-")&amp;B7856</f>
        <v>UC208-26b</v>
      </c>
      <c r="M7856" t="s">
        <v>8113</v>
      </c>
      <c r="N7856" s="40"/>
      <c r="O7856" s="40"/>
      <c r="P7856" s="40"/>
      <c r="Q7856" s="40"/>
      <c r="R7856" s="39"/>
      <c r="S7856" s="39"/>
      <c r="T7856" s="39"/>
      <c r="U7856" s="40"/>
      <c r="V7856" s="39"/>
      <c r="W7856" s="69"/>
      <c r="Y7856" t="s">
        <v>40</v>
      </c>
      <c r="AA7856">
        <v>142204</v>
      </c>
      <c r="AB7856" t="b">
        <f>if((W7856=""),false,true)</f>
        <v>0</v>
      </c>
      <c r="AD7856" s="8"/>
    </row>
    <row r="7857" ht="14.25" customHeight="1">
      <c r="A7857" s="38">
        <v>208</v>
      </c>
      <c r="B7857" s="44" t="s">
        <v>8115</v>
      </c>
      <c r="C7857" s="46" t="s">
        <v>1722</v>
      </c>
      <c r="D7857" s="46" t="s">
        <v>8111</v>
      </c>
      <c r="E7857" s="46" t="s">
        <v>8112</v>
      </c>
      <c r="F7857" s="41" t="s">
        <v>429</v>
      </c>
      <c r="G7857" s="41" t="s">
        <v>430</v>
      </c>
      <c r="H7857" s="65">
        <v>0.18</v>
      </c>
      <c r="I7857" t="s">
        <v>1720</v>
      </c>
      <c r="K7857" s="46"/>
      <c r="L7857" s="46" t="str">
        <f>((I7857&amp;A7857)&amp;"-")&amp;B7857</f>
        <v>UC208-45b</v>
      </c>
      <c r="M7857" t="s">
        <v>8113</v>
      </c>
      <c r="N7857" s="40"/>
      <c r="O7857" s="40"/>
      <c r="P7857" s="40"/>
      <c r="Q7857" s="40"/>
      <c r="R7857" s="39"/>
      <c r="S7857" s="39"/>
      <c r="T7857" s="39"/>
      <c r="U7857" s="40"/>
      <c r="V7857" s="39"/>
      <c r="W7857" s="69"/>
      <c r="Y7857" t="s">
        <v>40</v>
      </c>
      <c r="AA7857">
        <v>142204</v>
      </c>
      <c r="AB7857" t="b">
        <f>if((W7857=""),false,true)</f>
        <v>0</v>
      </c>
      <c r="AD7857" s="8"/>
    </row>
    <row r="7858" ht="14.25" customHeight="1">
      <c r="A7858" s="38">
        <v>208</v>
      </c>
      <c r="B7858" s="44" t="s">
        <v>3448</v>
      </c>
      <c r="C7858" s="46" t="s">
        <v>1722</v>
      </c>
      <c r="D7858" s="46" t="s">
        <v>8111</v>
      </c>
      <c r="E7858" s="46" t="s">
        <v>8112</v>
      </c>
      <c r="F7858" s="41" t="s">
        <v>238</v>
      </c>
      <c r="G7858" s="41" t="s">
        <v>239</v>
      </c>
      <c r="H7858" s="65">
        <v>1.86</v>
      </c>
      <c r="I7858" t="s">
        <v>1720</v>
      </c>
      <c r="K7858" s="46"/>
      <c r="L7858" s="46" t="str">
        <f>((I7858&amp;A7858)&amp;"-")&amp;B7858</f>
        <v>UC208-5b</v>
      </c>
      <c r="M7858" t="s">
        <v>8113</v>
      </c>
      <c r="N7858" s="40"/>
      <c r="O7858" s="40"/>
      <c r="P7858" s="40"/>
      <c r="Q7858" s="40"/>
      <c r="R7858" s="39"/>
      <c r="S7858" s="39"/>
      <c r="T7858" s="39"/>
      <c r="U7858" s="40"/>
      <c r="V7858" s="39"/>
      <c r="W7858" s="69"/>
      <c r="Y7858" t="s">
        <v>40</v>
      </c>
      <c r="AA7858">
        <v>142204</v>
      </c>
      <c r="AB7858" t="b">
        <f>if((W7858=""),false,true)</f>
        <v>0</v>
      </c>
      <c r="AD7858" s="8"/>
    </row>
    <row r="7859" ht="14.25" customHeight="1">
      <c r="A7859" s="38">
        <v>208</v>
      </c>
      <c r="B7859" s="44" t="s">
        <v>8116</v>
      </c>
      <c r="C7859" s="46" t="s">
        <v>1722</v>
      </c>
      <c r="D7859" s="46" t="s">
        <v>8111</v>
      </c>
      <c r="E7859" s="46" t="s">
        <v>8112</v>
      </c>
      <c r="F7859" s="41" t="s">
        <v>731</v>
      </c>
      <c r="G7859" s="41" t="s">
        <v>767</v>
      </c>
      <c r="H7859" s="65">
        <v>0.14</v>
      </c>
      <c r="I7859" t="s">
        <v>1720</v>
      </c>
      <c r="K7859" s="46"/>
      <c r="L7859" s="46" t="str">
        <f>((I7859&amp;A7859)&amp;"-")&amp;B7859</f>
        <v>UC208-35b</v>
      </c>
      <c r="M7859" t="s">
        <v>8113</v>
      </c>
      <c r="N7859" s="40"/>
      <c r="O7859" s="40"/>
      <c r="P7859" s="40"/>
      <c r="Q7859" s="40"/>
      <c r="R7859" s="39"/>
      <c r="S7859" s="39"/>
      <c r="T7859" s="39"/>
      <c r="U7859" s="40"/>
      <c r="V7859" s="39"/>
      <c r="W7859" s="69"/>
      <c r="Y7859" t="s">
        <v>40</v>
      </c>
      <c r="AA7859">
        <v>142204</v>
      </c>
      <c r="AB7859" t="b">
        <f>if((W7859=""),false,true)</f>
        <v>0</v>
      </c>
      <c r="AD7859" s="8"/>
    </row>
    <row r="7860" ht="14.25" customHeight="1">
      <c r="A7860" s="38">
        <v>999</v>
      </c>
      <c r="B7860" s="44" t="s">
        <v>8117</v>
      </c>
      <c r="C7860" s="46" t="s">
        <v>8118</v>
      </c>
      <c r="D7860" s="46" t="s">
        <v>8119</v>
      </c>
      <c r="E7860" s="46" t="s">
        <v>8120</v>
      </c>
      <c r="F7860" s="41" t="s">
        <v>584</v>
      </c>
      <c r="G7860" s="41" t="s">
        <v>1733</v>
      </c>
      <c r="H7860" s="65">
        <v>0.014</v>
      </c>
      <c r="I7860" t="s">
        <v>37</v>
      </c>
      <c r="K7860" s="47"/>
      <c r="L7860" s="47" t="str">
        <f>((I7860&amp;A7860)&amp;"-")&amp;B7860</f>
        <v>REF999-Singla AK Garg Aggarwal D Paclitaxel and its formulations Int J Pharmaceutics (2002) 235 p 179</v>
      </c>
      <c r="M7860" t="s">
        <v>8121</v>
      </c>
      <c r="N7860" s="71"/>
      <c r="O7860" s="71"/>
      <c r="P7860" s="71"/>
      <c r="Q7860" s="71"/>
      <c r="R7860" s="29"/>
      <c r="S7860" s="29"/>
      <c r="T7860" s="29"/>
      <c r="U7860" s="71"/>
      <c r="V7860" s="29"/>
      <c r="W7860" s="60"/>
      <c r="Y7860" t="s">
        <v>40</v>
      </c>
      <c r="AA7860">
        <v>10368587</v>
      </c>
      <c r="AB7860" t="b">
        <v>0</v>
      </c>
      <c r="AD7860" s="37"/>
    </row>
    <row r="7861" ht="14.25" customHeight="1">
      <c r="A7861" s="38">
        <v>999</v>
      </c>
      <c r="B7861" s="44" t="s">
        <v>8117</v>
      </c>
      <c r="C7861" s="46" t="s">
        <v>8118</v>
      </c>
      <c r="D7861" s="46" t="s">
        <v>8119</v>
      </c>
      <c r="E7861" s="46" t="s">
        <v>8120</v>
      </c>
      <c r="F7861" s="41" t="s">
        <v>689</v>
      </c>
      <c r="G7861" s="41" t="s">
        <v>762</v>
      </c>
      <c r="H7861" s="65">
        <v>0.02</v>
      </c>
      <c r="I7861" t="s">
        <v>37</v>
      </c>
      <c r="K7861" s="47"/>
      <c r="L7861" s="47" t="str">
        <f>((I7861&amp;A7861)&amp;"-")&amp;B7861</f>
        <v>REF999-Singla AK Garg Aggarwal D Paclitaxel and its formulations Int J Pharmaceutics (2002) 235 p 179</v>
      </c>
      <c r="M7861" t="s">
        <v>8121</v>
      </c>
      <c r="N7861" s="71"/>
      <c r="O7861" s="71"/>
      <c r="P7861" s="71"/>
      <c r="Q7861" s="71"/>
      <c r="R7861" s="29"/>
      <c r="S7861" s="29"/>
      <c r="T7861" s="29"/>
      <c r="U7861" s="71"/>
      <c r="V7861" s="29"/>
      <c r="W7861" s="60"/>
      <c r="Y7861" t="s">
        <v>40</v>
      </c>
      <c r="AA7861">
        <v>10368587</v>
      </c>
      <c r="AB7861" t="b">
        <v>0</v>
      </c>
      <c r="AD7861" s="37"/>
    </row>
    <row r="7862" ht="14.25" customHeight="1">
      <c r="A7862" s="38">
        <v>999</v>
      </c>
      <c r="B7862" s="44" t="s">
        <v>8117</v>
      </c>
      <c r="C7862" s="46" t="s">
        <v>8118</v>
      </c>
      <c r="D7862" s="46" t="s">
        <v>8119</v>
      </c>
      <c r="E7862" s="46" t="s">
        <v>8120</v>
      </c>
      <c r="F7862" s="41" t="s">
        <v>1605</v>
      </c>
      <c r="G7862" s="41" t="s">
        <v>8122</v>
      </c>
      <c r="H7862" s="65">
        <v>0.02</v>
      </c>
      <c r="I7862" t="s">
        <v>37</v>
      </c>
      <c r="K7862" s="47"/>
      <c r="L7862" s="47" t="str">
        <f>((I7862&amp;A7862)&amp;"-")&amp;B7862</f>
        <v>REF999-Singla AK Garg Aggarwal D Paclitaxel and its formulations Int J Pharmaceutics (2002) 235 p 179</v>
      </c>
      <c r="M7862" t="s">
        <v>8121</v>
      </c>
      <c r="N7862" s="71"/>
      <c r="O7862" s="71"/>
      <c r="P7862" s="71"/>
      <c r="Q7862" s="71"/>
      <c r="R7862" s="29"/>
      <c r="S7862" s="29"/>
      <c r="T7862" s="29"/>
      <c r="U7862" s="71"/>
      <c r="V7862" s="29"/>
      <c r="W7862" s="60"/>
      <c r="Y7862" t="s">
        <v>40</v>
      </c>
      <c r="AA7862">
        <v>10368587</v>
      </c>
      <c r="AB7862" t="b">
        <v>0</v>
      </c>
      <c r="AD7862" s="37"/>
    </row>
    <row r="7863" ht="14.25" customHeight="1">
      <c r="A7863" s="38">
        <v>999</v>
      </c>
      <c r="B7863" s="44" t="s">
        <v>8117</v>
      </c>
      <c r="C7863" s="46" t="s">
        <v>8118</v>
      </c>
      <c r="D7863" s="46" t="s">
        <v>8119</v>
      </c>
      <c r="E7863" s="46" t="s">
        <v>8120</v>
      </c>
      <c r="F7863" s="41" t="s">
        <v>429</v>
      </c>
      <c r="G7863" s="41" t="s">
        <v>590</v>
      </c>
      <c r="H7863" s="65">
        <v>0.046</v>
      </c>
      <c r="I7863" t="s">
        <v>37</v>
      </c>
      <c r="K7863" s="47"/>
      <c r="L7863" s="46" t="str">
        <f>((I7863&amp;A7863)&amp;"-")&amp;B7863</f>
        <v>REF999-Singla AK Garg Aggarwal D Paclitaxel and its formulations Int J Pharmaceutics (2002) 235 p 179</v>
      </c>
      <c r="M7863" t="s">
        <v>8121</v>
      </c>
      <c r="N7863" s="71"/>
      <c r="O7863" s="71"/>
      <c r="P7863" s="71"/>
      <c r="Q7863" s="71"/>
      <c r="R7863" s="29"/>
      <c r="S7863" s="29"/>
      <c r="T7863" s="29"/>
      <c r="U7863" s="71"/>
      <c r="V7863" s="29"/>
      <c r="W7863" s="60"/>
      <c r="Y7863" t="s">
        <v>40</v>
      </c>
      <c r="AA7863">
        <v>10368587</v>
      </c>
      <c r="AB7863" t="b">
        <v>0</v>
      </c>
      <c r="AD7863" s="37"/>
    </row>
    <row r="7864" ht="14.25" customHeight="1">
      <c r="A7864" s="38">
        <v>999</v>
      </c>
      <c r="B7864" s="44" t="s">
        <v>8117</v>
      </c>
      <c r="C7864" s="46" t="s">
        <v>8118</v>
      </c>
      <c r="D7864" s="46" t="s">
        <v>8119</v>
      </c>
      <c r="E7864" s="46" t="s">
        <v>8120</v>
      </c>
      <c r="F7864" s="41" t="s">
        <v>48</v>
      </c>
      <c r="G7864" s="41" t="s">
        <v>49</v>
      </c>
      <c r="H7864" s="65">
        <v>0.0006</v>
      </c>
      <c r="I7864" t="s">
        <v>37</v>
      </c>
      <c r="K7864" s="47"/>
      <c r="L7864" s="47" t="str">
        <f>((I7864&amp;A7864)&amp;"-")&amp;B7864</f>
        <v>REF999-Singla AK Garg Aggarwal D Paclitaxel and its formulations Int J Pharmaceutics (2002) 235 p 179</v>
      </c>
      <c r="M7864" t="s">
        <v>8121</v>
      </c>
      <c r="N7864" s="71"/>
      <c r="O7864" s="71"/>
      <c r="P7864" s="71"/>
      <c r="Q7864" s="71"/>
      <c r="R7864" s="29"/>
      <c r="S7864" s="29"/>
      <c r="T7864" s="29"/>
      <c r="U7864" s="71"/>
      <c r="V7864" s="29"/>
      <c r="W7864" s="60"/>
      <c r="Y7864" t="s">
        <v>40</v>
      </c>
      <c r="AA7864">
        <v>10368587</v>
      </c>
      <c r="AB7864" t="b">
        <v>0</v>
      </c>
      <c r="AD7864" s="37"/>
    </row>
    <row r="7865" ht="14.25" customHeight="1">
      <c r="A7865" s="38">
        <v>1000</v>
      </c>
      <c r="B7865" s="44" t="s">
        <v>8123</v>
      </c>
      <c r="C7865" s="46" t="s">
        <v>8124</v>
      </c>
      <c r="D7865" s="46" t="s">
        <v>8119</v>
      </c>
      <c r="E7865" s="46" t="s">
        <v>8120</v>
      </c>
      <c r="F7865" s="41" t="s">
        <v>434</v>
      </c>
      <c r="G7865" s="41" t="s">
        <v>593</v>
      </c>
      <c r="H7865" s="65">
        <v>0.0117</v>
      </c>
      <c r="I7865" t="s">
        <v>37</v>
      </c>
      <c r="K7865" s="47"/>
      <c r="L7865" s="47" t="str">
        <f>((I7865&amp;A7865)&amp;"-")&amp;B7865</f>
        <v>REF1000-Fermentek</v>
      </c>
      <c r="M7865" t="s">
        <v>8121</v>
      </c>
      <c r="N7865" s="71"/>
      <c r="O7865" s="71"/>
      <c r="P7865" s="71"/>
      <c r="Q7865" s="71"/>
      <c r="R7865" s="29"/>
      <c r="S7865" s="29"/>
      <c r="T7865" s="29"/>
      <c r="U7865" s="71"/>
      <c r="V7865" s="29"/>
      <c r="W7865" s="60"/>
      <c r="Y7865" t="s">
        <v>40</v>
      </c>
      <c r="AA7865">
        <v>10368587</v>
      </c>
      <c r="AB7865" t="b">
        <v>0</v>
      </c>
      <c r="AD7865" s="37"/>
    </row>
    <row r="7866" ht="14.25" customHeight="1">
      <c r="A7866" s="38">
        <v>1003</v>
      </c>
      <c r="B7866" s="44" t="s">
        <v>8125</v>
      </c>
      <c r="C7866" s="46" t="s">
        <v>8126</v>
      </c>
      <c r="D7866" s="46" t="s">
        <v>8119</v>
      </c>
      <c r="E7866" s="46" t="s">
        <v>8120</v>
      </c>
      <c r="F7866" s="41" t="s">
        <v>48</v>
      </c>
      <c r="G7866" s="41" t="s">
        <v>49</v>
      </c>
      <c r="H7866" s="65">
        <v>0.0000004</v>
      </c>
      <c r="I7866" t="s">
        <v>37</v>
      </c>
      <c r="K7866" s="47" t="s">
        <v>8127</v>
      </c>
      <c r="L7866" s="47" t="str">
        <f>((I7866&amp;A7866)&amp;"-")&amp;B7866</f>
        <v>REF1003-Straubinger RM; Sharma A; Sharma US; Balasubramanian SV. Pharmacology and Anti Tumor Effect of  Novel Paclitaxel Formulations. 1995. ACS Symposium Series. Vol. 583</v>
      </c>
      <c r="M7866" t="s">
        <v>8121</v>
      </c>
      <c r="N7866" s="71"/>
      <c r="O7866" s="71"/>
      <c r="P7866" s="71"/>
      <c r="Q7866" s="71"/>
      <c r="R7866" s="29"/>
      <c r="S7866" s="29"/>
      <c r="T7866" s="29"/>
      <c r="U7866" s="71"/>
      <c r="V7866" s="29"/>
      <c r="W7866" s="60"/>
      <c r="Y7866" t="s">
        <v>40</v>
      </c>
      <c r="AA7866">
        <v>10368587</v>
      </c>
      <c r="AB7866" t="b">
        <v>0</v>
      </c>
      <c r="AD7866" s="37"/>
    </row>
    <row r="7867" ht="14.25" customHeight="1">
      <c r="A7867" s="38">
        <v>248</v>
      </c>
      <c r="B7867" s="46" t="s">
        <v>8128</v>
      </c>
      <c r="C7867" s="46" t="s">
        <v>8129</v>
      </c>
      <c r="D7867" s="11" t="s">
        <v>8130</v>
      </c>
      <c r="E7867" s="11" t="s">
        <v>8131</v>
      </c>
      <c r="F7867" s="7" t="s">
        <v>580</v>
      </c>
      <c r="G7867" s="7" t="s">
        <v>581</v>
      </c>
      <c r="H7867">
        <v>0.89</v>
      </c>
      <c r="I7867" s="46" t="s">
        <v>431</v>
      </c>
      <c r="K7867" s="46" t="s">
        <v>43</v>
      </c>
      <c r="L7867" t="s">
        <v>8132</v>
      </c>
      <c r="M7867" t="s">
        <v>583</v>
      </c>
      <c r="N7867" s="40"/>
      <c r="O7867" s="40"/>
      <c r="P7867" s="40"/>
      <c r="Q7867" s="40"/>
      <c r="R7867" s="39"/>
      <c r="S7867" s="39"/>
      <c r="T7867" s="39"/>
      <c r="U7867" s="40"/>
      <c r="V7867" s="39"/>
      <c r="W7867" s="69"/>
      <c r="Y7867" t="s">
        <v>294</v>
      </c>
      <c r="AA7867">
        <v>960</v>
      </c>
      <c r="AB7867" s="46" t="b">
        <f>if((W7867=""),false,true)</f>
        <v>0</v>
      </c>
      <c r="AD7867" s="8"/>
    </row>
    <row r="7868" ht="14.25" customHeight="1">
      <c r="A7868" s="38">
        <v>249</v>
      </c>
      <c r="B7868" s="46" t="s">
        <v>8128</v>
      </c>
      <c r="C7868" s="46" t="s">
        <v>8133</v>
      </c>
      <c r="D7868" s="11" t="s">
        <v>8130</v>
      </c>
      <c r="E7868" s="11" t="s">
        <v>8131</v>
      </c>
      <c r="F7868" s="7" t="s">
        <v>584</v>
      </c>
      <c r="G7868" s="7" t="s">
        <v>585</v>
      </c>
      <c r="H7868">
        <v>0.884</v>
      </c>
      <c r="I7868" s="46" t="s">
        <v>431</v>
      </c>
      <c r="K7868" s="46" t="s">
        <v>43</v>
      </c>
      <c r="L7868" t="s">
        <v>8134</v>
      </c>
      <c r="M7868" t="s">
        <v>583</v>
      </c>
      <c r="N7868" s="40"/>
      <c r="O7868" s="40"/>
      <c r="P7868" s="40"/>
      <c r="Q7868" s="40"/>
      <c r="R7868" s="39"/>
      <c r="S7868" s="39"/>
      <c r="T7868" s="39"/>
      <c r="U7868" s="40"/>
      <c r="V7868" s="39"/>
      <c r="W7868" s="69"/>
      <c r="Y7868" t="s">
        <v>294</v>
      </c>
      <c r="AA7868">
        <v>960</v>
      </c>
      <c r="AB7868" s="46" t="b">
        <f>if((W7868=""),false,true)</f>
        <v>0</v>
      </c>
      <c r="AD7868" s="8"/>
    </row>
    <row r="7869" ht="14.25" customHeight="1">
      <c r="A7869" s="38">
        <v>250</v>
      </c>
      <c r="B7869" s="46" t="s">
        <v>8128</v>
      </c>
      <c r="C7869" s="46" t="s">
        <v>8133</v>
      </c>
      <c r="D7869" s="11" t="s">
        <v>8130</v>
      </c>
      <c r="E7869" s="11" t="s">
        <v>8131</v>
      </c>
      <c r="F7869" s="7" t="s">
        <v>671</v>
      </c>
      <c r="G7869" s="7" t="s">
        <v>672</v>
      </c>
      <c r="H7869">
        <v>1.19</v>
      </c>
      <c r="I7869" s="46" t="s">
        <v>431</v>
      </c>
      <c r="K7869" s="46" t="s">
        <v>43</v>
      </c>
      <c r="L7869" t="s">
        <v>8135</v>
      </c>
      <c r="M7869" t="s">
        <v>583</v>
      </c>
      <c r="N7869" s="40"/>
      <c r="O7869" s="40"/>
      <c r="P7869" s="40"/>
      <c r="Q7869" s="40"/>
      <c r="R7869" s="39"/>
      <c r="S7869" s="39"/>
      <c r="T7869" s="39"/>
      <c r="U7869" s="40"/>
      <c r="V7869" s="39"/>
      <c r="W7869" s="69"/>
      <c r="Y7869" t="s">
        <v>294</v>
      </c>
      <c r="AA7869">
        <v>960</v>
      </c>
      <c r="AB7869" s="46" t="b">
        <f>if((W7869=""),false,true)</f>
        <v>0</v>
      </c>
      <c r="AD7869" s="8"/>
    </row>
    <row r="7870" ht="14.25" customHeight="1">
      <c r="A7870" s="38">
        <v>253</v>
      </c>
      <c r="B7870" s="46" t="s">
        <v>1684</v>
      </c>
      <c r="C7870" s="46" t="s">
        <v>8136</v>
      </c>
      <c r="D7870" s="11" t="s">
        <v>8130</v>
      </c>
      <c r="E7870" s="11" t="s">
        <v>8131</v>
      </c>
      <c r="F7870" s="7" t="s">
        <v>669</v>
      </c>
      <c r="G7870" s="7" t="s">
        <v>670</v>
      </c>
      <c r="H7870">
        <v>1.23185814437747</v>
      </c>
      <c r="I7870" s="46" t="s">
        <v>431</v>
      </c>
      <c r="K7870" s="46" t="s">
        <v>43</v>
      </c>
      <c r="L7870" t="s">
        <v>8137</v>
      </c>
      <c r="M7870" t="s">
        <v>583</v>
      </c>
      <c r="N7870" s="40"/>
      <c r="O7870" s="40"/>
      <c r="P7870" s="40"/>
      <c r="Q7870" s="40"/>
      <c r="R7870" s="39"/>
      <c r="S7870" s="39"/>
      <c r="T7870" s="39"/>
      <c r="U7870" s="40"/>
      <c r="V7870" s="39"/>
      <c r="W7870" s="69"/>
      <c r="Y7870" t="s">
        <v>294</v>
      </c>
      <c r="AA7870">
        <v>960</v>
      </c>
      <c r="AB7870" s="46" t="b">
        <f>if((W7870=""),false,true)</f>
        <v>0</v>
      </c>
      <c r="AD7870" s="8"/>
    </row>
    <row r="7871" ht="14.25" customHeight="1">
      <c r="A7871" s="38">
        <v>254</v>
      </c>
      <c r="B7871" s="46" t="s">
        <v>1684</v>
      </c>
      <c r="C7871" s="46" t="s">
        <v>8138</v>
      </c>
      <c r="D7871" s="11" t="s">
        <v>8130</v>
      </c>
      <c r="E7871" s="11" t="s">
        <v>8131</v>
      </c>
      <c r="F7871" s="7" t="s">
        <v>586</v>
      </c>
      <c r="G7871" s="7" t="s">
        <v>587</v>
      </c>
      <c r="H7871">
        <v>0.307</v>
      </c>
      <c r="I7871" s="46" t="s">
        <v>431</v>
      </c>
      <c r="K7871" s="46" t="s">
        <v>43</v>
      </c>
      <c r="L7871" t="s">
        <v>8139</v>
      </c>
      <c r="M7871" t="s">
        <v>583</v>
      </c>
      <c r="N7871" s="40"/>
      <c r="O7871" s="40"/>
      <c r="P7871" s="40"/>
      <c r="Q7871" s="40"/>
      <c r="R7871" s="39"/>
      <c r="S7871" s="39"/>
      <c r="T7871" s="39"/>
      <c r="U7871" s="40"/>
      <c r="V7871" s="39"/>
      <c r="W7871" s="69"/>
      <c r="Y7871" t="s">
        <v>294</v>
      </c>
      <c r="AA7871">
        <v>960</v>
      </c>
      <c r="AB7871" s="46" t="b">
        <f>if((W7871=""),false,true)</f>
        <v>0</v>
      </c>
      <c r="AD7871" s="8"/>
    </row>
    <row r="7872" ht="14.25" customHeight="1">
      <c r="A7872" s="38">
        <v>256</v>
      </c>
      <c r="B7872" s="46" t="s">
        <v>1684</v>
      </c>
      <c r="C7872" s="46" t="s">
        <v>8140</v>
      </c>
      <c r="D7872" s="11" t="s">
        <v>8130</v>
      </c>
      <c r="E7872" s="11" t="s">
        <v>8131</v>
      </c>
      <c r="F7872" s="7" t="s">
        <v>485</v>
      </c>
      <c r="G7872" s="7" t="s">
        <v>665</v>
      </c>
      <c r="H7872">
        <v>0.6</v>
      </c>
      <c r="I7872" s="46" t="s">
        <v>431</v>
      </c>
      <c r="K7872" s="46" t="s">
        <v>43</v>
      </c>
      <c r="L7872" t="s">
        <v>8141</v>
      </c>
      <c r="M7872" t="s">
        <v>583</v>
      </c>
      <c r="N7872" s="40"/>
      <c r="O7872" s="40"/>
      <c r="P7872" s="40"/>
      <c r="Q7872" s="40"/>
      <c r="R7872" s="39"/>
      <c r="S7872" s="39"/>
      <c r="T7872" s="39"/>
      <c r="U7872" s="40"/>
      <c r="V7872" s="39"/>
      <c r="W7872" s="69"/>
      <c r="Y7872" t="s">
        <v>294</v>
      </c>
      <c r="AA7872">
        <v>960</v>
      </c>
      <c r="AB7872" s="46" t="b">
        <f>if((W7872=""),false,true)</f>
        <v>0</v>
      </c>
      <c r="AD7872" s="8"/>
    </row>
    <row r="7873" ht="14.25" customHeight="1">
      <c r="A7873" s="38">
        <v>257</v>
      </c>
      <c r="B7873" s="46" t="s">
        <v>1684</v>
      </c>
      <c r="C7873" s="46" t="s">
        <v>8142</v>
      </c>
      <c r="D7873" s="11" t="s">
        <v>8130</v>
      </c>
      <c r="E7873" s="11" t="s">
        <v>8131</v>
      </c>
      <c r="F7873" s="7" t="s">
        <v>434</v>
      </c>
      <c r="G7873" s="7" t="s">
        <v>593</v>
      </c>
      <c r="H7873">
        <v>0.27</v>
      </c>
      <c r="I7873" s="46" t="s">
        <v>431</v>
      </c>
      <c r="K7873" s="46" t="s">
        <v>43</v>
      </c>
      <c r="L7873" t="s">
        <v>8143</v>
      </c>
      <c r="M7873" t="s">
        <v>583</v>
      </c>
      <c r="N7873" s="40"/>
      <c r="O7873" s="40"/>
      <c r="P7873" s="40"/>
      <c r="Q7873" s="40"/>
      <c r="R7873" s="39"/>
      <c r="S7873" s="39"/>
      <c r="T7873" s="39"/>
      <c r="U7873" s="40"/>
      <c r="V7873" s="39"/>
      <c r="W7873" s="69"/>
      <c r="Y7873" t="s">
        <v>294</v>
      </c>
      <c r="AA7873">
        <v>960</v>
      </c>
      <c r="AB7873" s="46" t="b">
        <f>if((W7873=""),false,true)</f>
        <v>0</v>
      </c>
      <c r="AD7873" s="8"/>
    </row>
    <row r="7874" ht="14.25" customHeight="1">
      <c r="A7874" s="38">
        <v>264</v>
      </c>
      <c r="B7874" s="46" t="s">
        <v>1684</v>
      </c>
      <c r="C7874" s="46" t="s">
        <v>8144</v>
      </c>
      <c r="D7874" s="11" t="s">
        <v>8130</v>
      </c>
      <c r="E7874" s="11" t="s">
        <v>8131</v>
      </c>
      <c r="F7874" s="7" t="s">
        <v>683</v>
      </c>
      <c r="G7874" s="7" t="s">
        <v>684</v>
      </c>
      <c r="H7874">
        <v>0.797</v>
      </c>
      <c r="I7874" s="46" t="s">
        <v>431</v>
      </c>
      <c r="K7874" s="46" t="s">
        <v>43</v>
      </c>
      <c r="L7874" t="s">
        <v>8145</v>
      </c>
      <c r="M7874" t="s">
        <v>583</v>
      </c>
      <c r="N7874" s="40"/>
      <c r="O7874" s="40"/>
      <c r="P7874" s="40"/>
      <c r="Q7874" s="40"/>
      <c r="R7874" s="39"/>
      <c r="S7874" s="39"/>
      <c r="T7874" s="39"/>
      <c r="U7874" s="40"/>
      <c r="V7874" s="39"/>
      <c r="W7874" s="69"/>
      <c r="Y7874" t="s">
        <v>294</v>
      </c>
      <c r="AA7874">
        <v>960</v>
      </c>
      <c r="AB7874" s="46" t="b">
        <f>if((W7874=""),false,true)</f>
        <v>0</v>
      </c>
      <c r="AD7874" s="8"/>
    </row>
    <row r="7875" ht="14.25" customHeight="1">
      <c r="A7875" s="38">
        <v>1165</v>
      </c>
      <c r="B7875" s="46" t="s">
        <v>8146</v>
      </c>
      <c r="C7875" s="46" t="s">
        <v>2348</v>
      </c>
      <c r="D7875" s="11" t="s">
        <v>8130</v>
      </c>
      <c r="E7875" s="11" t="s">
        <v>8131</v>
      </c>
      <c r="F7875" s="7" t="s">
        <v>584</v>
      </c>
      <c r="G7875" s="7" t="s">
        <v>585</v>
      </c>
      <c r="H7875">
        <v>0.65883370631992</v>
      </c>
      <c r="I7875" t="s">
        <v>37</v>
      </c>
      <c r="K7875" t="s">
        <v>5530</v>
      </c>
      <c r="L7875" s="47" t="s">
        <v>8147</v>
      </c>
      <c r="M7875" t="s">
        <v>583</v>
      </c>
      <c r="N7875" s="71"/>
      <c r="O7875" s="71"/>
      <c r="P7875" s="71"/>
      <c r="Q7875" s="71"/>
      <c r="R7875" s="29"/>
      <c r="S7875" s="29"/>
      <c r="T7875" s="29"/>
      <c r="U7875" s="71"/>
      <c r="V7875" s="29"/>
      <c r="W7875" s="60"/>
      <c r="Y7875" t="s">
        <v>40</v>
      </c>
      <c r="AA7875">
        <v>960</v>
      </c>
      <c r="AB7875" t="b">
        <f>if((W7875=""),false,true)</f>
        <v>0</v>
      </c>
      <c r="AD7875" s="37"/>
    </row>
    <row r="7876" ht="14.25" customHeight="1">
      <c r="A7876" s="38">
        <v>1165</v>
      </c>
      <c r="B7876" s="46" t="s">
        <v>8146</v>
      </c>
      <c r="C7876" s="46" t="s">
        <v>2348</v>
      </c>
      <c r="D7876" s="11" t="s">
        <v>8130</v>
      </c>
      <c r="E7876" s="11" t="s">
        <v>8131</v>
      </c>
      <c r="F7876" s="7" t="s">
        <v>586</v>
      </c>
      <c r="G7876" s="7" t="s">
        <v>587</v>
      </c>
      <c r="H7876">
        <v>0.25213114125386</v>
      </c>
      <c r="I7876" t="s">
        <v>37</v>
      </c>
      <c r="K7876" t="s">
        <v>3006</v>
      </c>
      <c r="L7876" s="47" t="s">
        <v>8147</v>
      </c>
      <c r="M7876" t="s">
        <v>583</v>
      </c>
      <c r="N7876" s="71"/>
      <c r="O7876" s="71"/>
      <c r="P7876" s="71"/>
      <c r="Q7876" s="71"/>
      <c r="R7876" s="29"/>
      <c r="S7876" s="29"/>
      <c r="T7876" s="29"/>
      <c r="U7876" s="71"/>
      <c r="V7876" s="29"/>
      <c r="W7876" s="60"/>
      <c r="Y7876" t="s">
        <v>40</v>
      </c>
      <c r="AA7876">
        <v>960</v>
      </c>
      <c r="AB7876" t="b">
        <f>if((W7876=""),false,true)</f>
        <v>0</v>
      </c>
      <c r="AD7876" s="37"/>
    </row>
    <row r="7877" ht="14.25" customHeight="1">
      <c r="A7877" s="38">
        <v>1165</v>
      </c>
      <c r="B7877" s="46" t="s">
        <v>8146</v>
      </c>
      <c r="C7877" s="46" t="s">
        <v>2348</v>
      </c>
      <c r="D7877" s="11" t="s">
        <v>8130</v>
      </c>
      <c r="E7877" s="11" t="s">
        <v>8131</v>
      </c>
      <c r="F7877" s="7" t="s">
        <v>429</v>
      </c>
      <c r="G7877" s="7" t="s">
        <v>590</v>
      </c>
      <c r="H7877">
        <v>0.36071992991861</v>
      </c>
      <c r="I7877" t="s">
        <v>37</v>
      </c>
      <c r="K7877" t="s">
        <v>8148</v>
      </c>
      <c r="L7877" s="47" t="s">
        <v>8147</v>
      </c>
      <c r="M7877" t="s">
        <v>583</v>
      </c>
      <c r="N7877" s="71"/>
      <c r="O7877" s="71"/>
      <c r="P7877" s="71"/>
      <c r="Q7877" s="71"/>
      <c r="R7877" s="29"/>
      <c r="S7877" s="29"/>
      <c r="T7877" s="29"/>
      <c r="U7877" s="71"/>
      <c r="V7877" s="29"/>
      <c r="W7877" s="60"/>
      <c r="Y7877" t="s">
        <v>40</v>
      </c>
      <c r="AA7877">
        <v>960</v>
      </c>
      <c r="AB7877" t="b">
        <f>if((W7877=""),false,true)</f>
        <v>0</v>
      </c>
      <c r="AD7877" s="37"/>
    </row>
    <row r="7878" ht="14.25" customHeight="1">
      <c r="A7878" s="38">
        <v>1165</v>
      </c>
      <c r="B7878" s="46" t="s">
        <v>8146</v>
      </c>
      <c r="C7878" s="46" t="s">
        <v>2348</v>
      </c>
      <c r="D7878" s="11" t="s">
        <v>8130</v>
      </c>
      <c r="E7878" s="11" t="s">
        <v>8131</v>
      </c>
      <c r="F7878" s="7" t="s">
        <v>711</v>
      </c>
      <c r="G7878" s="7" t="s">
        <v>712</v>
      </c>
      <c r="H7878">
        <v>0.20353155003741</v>
      </c>
      <c r="I7878" t="s">
        <v>37</v>
      </c>
      <c r="K7878" t="s">
        <v>8149</v>
      </c>
      <c r="L7878" s="47" t="s">
        <v>8147</v>
      </c>
      <c r="M7878" t="s">
        <v>583</v>
      </c>
      <c r="N7878" s="71"/>
      <c r="O7878" s="71"/>
      <c r="P7878" s="71"/>
      <c r="Q7878" s="71"/>
      <c r="R7878" s="29"/>
      <c r="S7878" s="29"/>
      <c r="T7878" s="29"/>
      <c r="U7878" s="71"/>
      <c r="V7878" s="29"/>
      <c r="W7878" s="60"/>
      <c r="Y7878" t="s">
        <v>40</v>
      </c>
      <c r="AA7878">
        <v>960</v>
      </c>
      <c r="AB7878" t="b">
        <f>if((W7878=""),false,true)</f>
        <v>0</v>
      </c>
      <c r="AD7878" s="37"/>
    </row>
    <row r="7879" ht="14.25" customHeight="1">
      <c r="A7879" s="38">
        <v>1165</v>
      </c>
      <c r="B7879" s="46" t="s">
        <v>8146</v>
      </c>
      <c r="C7879" s="46" t="s">
        <v>2348</v>
      </c>
      <c r="D7879" s="11" t="s">
        <v>8130</v>
      </c>
      <c r="E7879" s="11" t="s">
        <v>8131</v>
      </c>
      <c r="F7879" s="7" t="s">
        <v>715</v>
      </c>
      <c r="G7879" s="7" t="s">
        <v>716</v>
      </c>
      <c r="H7879">
        <v>0.19546441686557</v>
      </c>
      <c r="I7879" t="s">
        <v>37</v>
      </c>
      <c r="K7879" t="s">
        <v>2034</v>
      </c>
      <c r="L7879" s="47" t="s">
        <v>8147</v>
      </c>
      <c r="M7879" t="s">
        <v>583</v>
      </c>
      <c r="N7879" s="71"/>
      <c r="O7879" s="71"/>
      <c r="P7879" s="71"/>
      <c r="Q7879" s="71"/>
      <c r="R7879" s="29"/>
      <c r="S7879" s="29"/>
      <c r="T7879" s="29"/>
      <c r="U7879" s="71"/>
      <c r="V7879" s="29"/>
      <c r="W7879" s="60"/>
      <c r="Y7879" t="s">
        <v>40</v>
      </c>
      <c r="AA7879">
        <v>960</v>
      </c>
      <c r="AB7879" t="b">
        <f>if((W7879=""),false,true)</f>
        <v>0</v>
      </c>
      <c r="AD7879" s="37"/>
    </row>
    <row r="7880" ht="14.25" customHeight="1">
      <c r="A7880" s="38">
        <v>1165</v>
      </c>
      <c r="B7880" s="46" t="s">
        <v>8146</v>
      </c>
      <c r="C7880" s="46" t="s">
        <v>2348</v>
      </c>
      <c r="D7880" s="11" t="s">
        <v>8130</v>
      </c>
      <c r="E7880" s="11" t="s">
        <v>8131</v>
      </c>
      <c r="F7880" s="7" t="s">
        <v>5627</v>
      </c>
      <c r="G7880" s="7" t="s">
        <v>5628</v>
      </c>
      <c r="H7880">
        <v>0.92803774036064</v>
      </c>
      <c r="I7880" t="s">
        <v>37</v>
      </c>
      <c r="K7880" t="s">
        <v>1672</v>
      </c>
      <c r="L7880" s="47" t="s">
        <v>8147</v>
      </c>
      <c r="M7880" t="s">
        <v>583</v>
      </c>
      <c r="N7880" s="71"/>
      <c r="O7880" s="71"/>
      <c r="P7880" s="71"/>
      <c r="Q7880" s="71"/>
      <c r="R7880" s="29"/>
      <c r="S7880" s="29"/>
      <c r="T7880" s="29"/>
      <c r="U7880" s="71"/>
      <c r="V7880" s="29"/>
      <c r="W7880" s="60"/>
      <c r="Y7880" t="s">
        <v>40</v>
      </c>
      <c r="AA7880">
        <v>960</v>
      </c>
      <c r="AB7880" t="b">
        <f>if((W7880=""),false,true)</f>
        <v>0</v>
      </c>
      <c r="AD7880" s="37"/>
    </row>
    <row r="7881" ht="14.25" customHeight="1">
      <c r="A7881" s="38">
        <v>1267</v>
      </c>
      <c r="B7881" s="46" t="s">
        <v>8150</v>
      </c>
      <c r="C7881" s="46" t="s">
        <v>8151</v>
      </c>
      <c r="D7881" s="11" t="s">
        <v>8130</v>
      </c>
      <c r="E7881" s="11" t="s">
        <v>8131</v>
      </c>
      <c r="F7881" s="7" t="s">
        <v>1607</v>
      </c>
      <c r="G7881" s="7" t="s">
        <v>1608</v>
      </c>
      <c r="H7881" t="s">
        <v>8152</v>
      </c>
      <c r="I7881" t="s">
        <v>37</v>
      </c>
      <c r="J7881" t="s">
        <v>8152</v>
      </c>
      <c r="K7881" t="s">
        <v>770</v>
      </c>
      <c r="L7881" s="47" t="s">
        <v>8153</v>
      </c>
      <c r="M7881" t="s">
        <v>583</v>
      </c>
      <c r="N7881" s="71"/>
      <c r="O7881" s="71"/>
      <c r="P7881" s="71"/>
      <c r="Q7881" s="71"/>
      <c r="R7881" s="29"/>
      <c r="S7881" s="29"/>
      <c r="T7881" s="29"/>
      <c r="U7881" s="71"/>
      <c r="V7881" s="29"/>
      <c r="W7881" s="60"/>
      <c r="Y7881" t="s">
        <v>40</v>
      </c>
      <c r="AA7881">
        <v>960</v>
      </c>
      <c r="AB7881" s="46" t="b">
        <f>if((W7881=""),false,true)</f>
        <v>0</v>
      </c>
      <c r="AD7881" s="37"/>
    </row>
    <row r="7882" ht="14.25" customHeight="1">
      <c r="A7882" s="38">
        <v>1268</v>
      </c>
      <c r="B7882" s="46" t="s">
        <v>3548</v>
      </c>
      <c r="C7882" s="46" t="s">
        <v>3549</v>
      </c>
      <c r="D7882" s="46" t="s">
        <v>8130</v>
      </c>
      <c r="E7882" s="46" t="s">
        <v>8131</v>
      </c>
      <c r="F7882" s="7" t="s">
        <v>1281</v>
      </c>
      <c r="G7882" s="7" t="s">
        <v>2411</v>
      </c>
      <c r="H7882">
        <v>1.9234900169935</v>
      </c>
      <c r="I7882" t="s">
        <v>37</v>
      </c>
      <c r="K7882" t="s">
        <v>3552</v>
      </c>
      <c r="L7882" t="s">
        <v>3553</v>
      </c>
      <c r="M7882" t="s">
        <v>39</v>
      </c>
      <c r="N7882" s="40"/>
      <c r="O7882" s="40"/>
      <c r="P7882" s="40"/>
      <c r="Q7882" s="40"/>
      <c r="R7882" s="39"/>
      <c r="S7882" s="39"/>
      <c r="T7882" s="39"/>
      <c r="U7882" s="40"/>
      <c r="V7882" s="39"/>
      <c r="W7882" s="69"/>
      <c r="Y7882" t="s">
        <v>40</v>
      </c>
      <c r="AA7882">
        <v>960</v>
      </c>
      <c r="AB7882" s="46" t="b">
        <f>if((W7882=""),false,true)</f>
        <v>0</v>
      </c>
      <c r="AD7882" s="8"/>
    </row>
    <row r="7883" ht="14.25" customHeight="1">
      <c r="A7883" s="38">
        <v>1287</v>
      </c>
      <c r="B7883" s="46" t="s">
        <v>53</v>
      </c>
      <c r="C7883" s="46" t="s">
        <v>45</v>
      </c>
      <c r="D7883" s="46" t="s">
        <v>8130</v>
      </c>
      <c r="E7883" s="46" t="s">
        <v>8154</v>
      </c>
      <c r="F7883" t="s">
        <v>48</v>
      </c>
      <c r="G7883" s="46" t="s">
        <v>49</v>
      </c>
      <c r="H7883">
        <v>0.000000154882</v>
      </c>
      <c r="I7883" t="s">
        <v>37</v>
      </c>
      <c r="L7883" t="s">
        <v>50</v>
      </c>
      <c r="M7883" t="s">
        <v>39</v>
      </c>
      <c r="N7883" s="40"/>
      <c r="O7883" s="40"/>
      <c r="P7883" s="40"/>
      <c r="Q7883" s="40"/>
      <c r="R7883" s="39"/>
      <c r="S7883" s="39"/>
      <c r="T7883" s="39"/>
      <c r="U7883" s="40"/>
      <c r="V7883" s="39"/>
      <c r="W7883" s="69"/>
      <c r="Y7883" t="s">
        <v>40</v>
      </c>
      <c r="AA7883">
        <v>960</v>
      </c>
      <c r="AB7883" s="46" t="b">
        <v>0</v>
      </c>
      <c r="AD7883" s="8"/>
    </row>
    <row r="7884" ht="14.25" customHeight="1">
      <c r="A7884" s="38">
        <v>1268</v>
      </c>
      <c r="B7884" s="46" t="s">
        <v>3548</v>
      </c>
      <c r="C7884" s="46" t="s">
        <v>3549</v>
      </c>
      <c r="D7884" s="46" t="s">
        <v>8155</v>
      </c>
      <c r="E7884" s="46" t="s">
        <v>8156</v>
      </c>
      <c r="F7884" s="7" t="s">
        <v>1281</v>
      </c>
      <c r="G7884" s="7" t="s">
        <v>2411</v>
      </c>
      <c r="H7884">
        <v>0.59474071302266</v>
      </c>
      <c r="I7884" t="s">
        <v>37</v>
      </c>
      <c r="K7884" t="s">
        <v>43</v>
      </c>
      <c r="L7884" t="s">
        <v>3553</v>
      </c>
      <c r="M7884" t="s">
        <v>39</v>
      </c>
      <c r="N7884" s="40"/>
      <c r="O7884" s="40"/>
      <c r="P7884" s="40"/>
      <c r="Q7884" s="40"/>
      <c r="R7884" s="39"/>
      <c r="S7884" s="39"/>
      <c r="T7884" s="39"/>
      <c r="U7884" s="40"/>
      <c r="V7884" s="39"/>
      <c r="W7884" s="69"/>
      <c r="Y7884" t="s">
        <v>40</v>
      </c>
      <c r="AA7884">
        <v>115991</v>
      </c>
      <c r="AB7884" s="46" t="b">
        <f>if((W7884=""),false,true)</f>
        <v>0</v>
      </c>
      <c r="AD7884" s="8"/>
    </row>
    <row r="7885" ht="14.25" customHeight="1">
      <c r="A7885" s="38">
        <v>1287</v>
      </c>
      <c r="B7885" s="46" t="s">
        <v>44</v>
      </c>
      <c r="C7885" s="46" t="s">
        <v>45</v>
      </c>
      <c r="D7885" s="46" t="s">
        <v>8157</v>
      </c>
      <c r="E7885" s="46" t="s">
        <v>8158</v>
      </c>
      <c r="F7885" t="s">
        <v>48</v>
      </c>
      <c r="G7885" s="46" t="s">
        <v>49</v>
      </c>
      <c r="H7885">
        <v>0.005116818355</v>
      </c>
      <c r="I7885" t="s">
        <v>37</v>
      </c>
      <c r="L7885" t="s">
        <v>50</v>
      </c>
      <c r="M7885" t="s">
        <v>39</v>
      </c>
      <c r="N7885" s="40"/>
      <c r="O7885" s="40"/>
      <c r="P7885" s="40"/>
      <c r="Q7885" s="40"/>
      <c r="R7885" s="39"/>
      <c r="S7885" s="39"/>
      <c r="T7885" s="39"/>
      <c r="U7885" s="40"/>
      <c r="V7885" s="39"/>
      <c r="W7885" s="69"/>
      <c r="Y7885" t="s">
        <v>40</v>
      </c>
      <c r="AA7885">
        <v>4518</v>
      </c>
      <c r="AB7885" s="46" t="b">
        <v>0</v>
      </c>
      <c r="AD7885" s="8"/>
    </row>
    <row r="7886" ht="14.25" customHeight="1">
      <c r="A7886" s="38">
        <v>1287</v>
      </c>
      <c r="B7886" s="46" t="s">
        <v>653</v>
      </c>
      <c r="C7886" s="46" t="s">
        <v>45</v>
      </c>
      <c r="D7886" s="46" t="s">
        <v>8157</v>
      </c>
      <c r="E7886" s="46" t="s">
        <v>8158</v>
      </c>
      <c r="F7886" t="s">
        <v>48</v>
      </c>
      <c r="G7886" s="46" t="s">
        <v>49</v>
      </c>
      <c r="H7886">
        <v>0.000135768806</v>
      </c>
      <c r="I7886" t="s">
        <v>37</v>
      </c>
      <c r="L7886" t="s">
        <v>50</v>
      </c>
      <c r="M7886" t="s">
        <v>39</v>
      </c>
      <c r="N7886" s="40"/>
      <c r="O7886" s="40"/>
      <c r="P7886" s="40"/>
      <c r="Q7886" s="40"/>
      <c r="R7886" s="39"/>
      <c r="S7886" s="39"/>
      <c r="T7886" s="39"/>
      <c r="U7886" s="40"/>
      <c r="V7886" s="39"/>
      <c r="W7886" s="69"/>
      <c r="Y7886" t="s">
        <v>40</v>
      </c>
      <c r="AA7886">
        <v>4518</v>
      </c>
      <c r="AB7886" s="46" t="b">
        <v>0</v>
      </c>
      <c r="AD7886" s="8"/>
    </row>
    <row r="7887" ht="14.25" customHeight="1">
      <c r="A7887" s="38">
        <v>1287</v>
      </c>
      <c r="B7887" s="46" t="s">
        <v>53</v>
      </c>
      <c r="C7887" s="46" t="s">
        <v>45</v>
      </c>
      <c r="D7887" s="46" t="s">
        <v>8159</v>
      </c>
      <c r="E7887" s="46" t="s">
        <v>8160</v>
      </c>
      <c r="F7887" t="s">
        <v>48</v>
      </c>
      <c r="G7887" s="46" t="s">
        <v>49</v>
      </c>
      <c r="H7887">
        <v>0.398107170553</v>
      </c>
      <c r="I7887" t="s">
        <v>37</v>
      </c>
      <c r="L7887" t="s">
        <v>50</v>
      </c>
      <c r="M7887" t="s">
        <v>39</v>
      </c>
      <c r="N7887" s="40"/>
      <c r="O7887" s="40"/>
      <c r="P7887" s="40"/>
      <c r="Q7887" s="40"/>
      <c r="R7887" s="39"/>
      <c r="S7887" s="39"/>
      <c r="T7887" s="39"/>
      <c r="U7887" s="40"/>
      <c r="V7887" s="39"/>
      <c r="W7887" s="69"/>
      <c r="Y7887" t="s">
        <v>40</v>
      </c>
      <c r="AA7887">
        <v>60473</v>
      </c>
      <c r="AB7887" s="46" t="b">
        <v>0</v>
      </c>
      <c r="AD7887" s="8"/>
    </row>
    <row r="7888" ht="14.25" customHeight="1">
      <c r="A7888" s="38">
        <v>1268</v>
      </c>
      <c r="B7888" s="46" t="s">
        <v>3548</v>
      </c>
      <c r="C7888" s="46" t="s">
        <v>3549</v>
      </c>
      <c r="D7888" s="46" t="s">
        <v>8161</v>
      </c>
      <c r="E7888" s="46" t="s">
        <v>1129</v>
      </c>
      <c r="F7888" s="7" t="s">
        <v>1281</v>
      </c>
      <c r="G7888" s="7" t="s">
        <v>2411</v>
      </c>
      <c r="H7888">
        <v>2.8611791965892</v>
      </c>
      <c r="I7888" t="s">
        <v>37</v>
      </c>
      <c r="K7888" t="s">
        <v>3552</v>
      </c>
      <c r="L7888" t="s">
        <v>3553</v>
      </c>
      <c r="M7888" t="s">
        <v>39</v>
      </c>
      <c r="N7888" s="40"/>
      <c r="O7888" s="40"/>
      <c r="P7888" s="40"/>
      <c r="Q7888" s="40"/>
      <c r="R7888" s="39"/>
      <c r="S7888" s="39"/>
      <c r="T7888" s="39"/>
      <c r="U7888" s="40"/>
      <c r="V7888" s="39"/>
      <c r="W7888" s="69"/>
      <c r="Y7888" t="s">
        <v>40</v>
      </c>
      <c r="AA7888">
        <v>13866817</v>
      </c>
      <c r="AB7888" s="46" t="b">
        <f>if((W7888=""),false,true)</f>
        <v>0</v>
      </c>
      <c r="AD7888" s="8"/>
    </row>
    <row r="7889" ht="14.25" customHeight="1">
      <c r="A7889" s="38">
        <v>1287</v>
      </c>
      <c r="B7889" s="46" t="s">
        <v>44</v>
      </c>
      <c r="C7889" s="46" t="s">
        <v>45</v>
      </c>
      <c r="D7889" s="46" t="s">
        <v>8162</v>
      </c>
      <c r="E7889" s="46" t="s">
        <v>8163</v>
      </c>
      <c r="F7889" t="s">
        <v>48</v>
      </c>
      <c r="G7889" s="46" t="s">
        <v>49</v>
      </c>
      <c r="H7889">
        <v>0.000082413812</v>
      </c>
      <c r="I7889" t="s">
        <v>37</v>
      </c>
      <c r="L7889" s="46" t="str">
        <f>((I7889&amp;A7889)&amp;"-")&amp;B7889</f>
        <v>REF1287-Wang 99 - S3</v>
      </c>
      <c r="M7889" t="s">
        <v>39</v>
      </c>
      <c r="N7889" s="40"/>
      <c r="O7889" s="40"/>
      <c r="P7889" s="40"/>
      <c r="Q7889" s="40"/>
      <c r="R7889" s="39"/>
      <c r="S7889" s="39"/>
      <c r="T7889" s="39"/>
      <c r="U7889" s="40"/>
      <c r="V7889" s="39"/>
      <c r="W7889" s="69"/>
      <c r="Y7889" t="s">
        <v>294</v>
      </c>
      <c r="AA7889">
        <v>13844817</v>
      </c>
      <c r="AB7889" s="46" t="b">
        <v>0</v>
      </c>
      <c r="AD7889" s="8"/>
    </row>
    <row r="7890" ht="14.25" customHeight="1">
      <c r="A7890" s="38">
        <v>1287</v>
      </c>
      <c r="B7890" s="46" t="s">
        <v>53</v>
      </c>
      <c r="C7890" s="46" t="s">
        <v>45</v>
      </c>
      <c r="D7890" s="46" t="s">
        <v>8162</v>
      </c>
      <c r="E7890" s="46" t="s">
        <v>8163</v>
      </c>
      <c r="F7890" t="s">
        <v>48</v>
      </c>
      <c r="G7890" s="46" t="s">
        <v>49</v>
      </c>
      <c r="H7890">
        <v>0.000021877616</v>
      </c>
      <c r="I7890" t="s">
        <v>37</v>
      </c>
      <c r="L7890" s="46" t="str">
        <f>((I7890&amp;A7890)&amp;"-")&amp;B7890</f>
        <v>REF1287-Wang 99 - S1</v>
      </c>
      <c r="M7890" t="s">
        <v>39</v>
      </c>
      <c r="N7890" s="40"/>
      <c r="O7890" s="40"/>
      <c r="P7890" s="40"/>
      <c r="Q7890" s="40"/>
      <c r="R7890" s="39"/>
      <c r="S7890" s="39"/>
      <c r="T7890" s="39"/>
      <c r="U7890" s="40"/>
      <c r="V7890" s="39"/>
      <c r="W7890" s="69"/>
      <c r="Y7890" t="s">
        <v>294</v>
      </c>
      <c r="AA7890">
        <v>13844817</v>
      </c>
      <c r="AB7890" s="46" t="b">
        <v>0</v>
      </c>
      <c r="AD7890" s="8"/>
    </row>
    <row r="7891" ht="14.25" customHeight="1">
      <c r="A7891" s="38">
        <v>1287</v>
      </c>
      <c r="B7891" s="46" t="s">
        <v>174</v>
      </c>
      <c r="C7891" s="46" t="s">
        <v>45</v>
      </c>
      <c r="D7891" s="46" t="s">
        <v>8162</v>
      </c>
      <c r="E7891" s="46" t="s">
        <v>8163</v>
      </c>
      <c r="F7891" t="s">
        <v>48</v>
      </c>
      <c r="G7891" s="46" t="s">
        <v>49</v>
      </c>
      <c r="H7891">
        <v>0.000051286138</v>
      </c>
      <c r="I7891" t="s">
        <v>37</v>
      </c>
      <c r="L7891" s="46" t="str">
        <f>((I7891&amp;A7891)&amp;"-")&amp;B7891</f>
        <v>REF1287-Wang 99 - S2</v>
      </c>
      <c r="M7891" t="s">
        <v>39</v>
      </c>
      <c r="N7891" s="40"/>
      <c r="O7891" s="40"/>
      <c r="P7891" s="40"/>
      <c r="Q7891" s="40"/>
      <c r="R7891" s="39"/>
      <c r="S7891" s="39"/>
      <c r="T7891" s="39"/>
      <c r="U7891" s="40"/>
      <c r="V7891" s="39"/>
      <c r="W7891" s="69"/>
      <c r="Y7891" t="s">
        <v>294</v>
      </c>
      <c r="AA7891">
        <v>13844817</v>
      </c>
      <c r="AB7891" s="46" t="b">
        <v>0</v>
      </c>
      <c r="AD7891" s="8"/>
    </row>
    <row r="7892" ht="14.25" customHeight="1">
      <c r="A7892" s="38">
        <v>1287</v>
      </c>
      <c r="B7892" s="46" t="s">
        <v>53</v>
      </c>
      <c r="C7892" s="46" t="s">
        <v>45</v>
      </c>
      <c r="D7892" s="46" t="s">
        <v>8164</v>
      </c>
      <c r="E7892" s="46" t="s">
        <v>8165</v>
      </c>
      <c r="F7892" t="s">
        <v>48</v>
      </c>
      <c r="G7892" s="46" t="s">
        <v>49</v>
      </c>
      <c r="H7892">
        <v>0.000208929613</v>
      </c>
      <c r="I7892" t="s">
        <v>37</v>
      </c>
      <c r="L7892" t="s">
        <v>50</v>
      </c>
      <c r="M7892" t="s">
        <v>39</v>
      </c>
      <c r="N7892" s="40"/>
      <c r="O7892" s="40"/>
      <c r="P7892" s="40"/>
      <c r="Q7892" s="40"/>
      <c r="R7892" s="39"/>
      <c r="S7892" s="39"/>
      <c r="T7892" s="39"/>
      <c r="U7892" s="40"/>
      <c r="V7892" s="39"/>
      <c r="W7892" s="69"/>
      <c r="Y7892" t="s">
        <v>40</v>
      </c>
      <c r="AA7892">
        <v>3987</v>
      </c>
      <c r="AB7892" s="46" t="b">
        <v>0</v>
      </c>
      <c r="AD7892" s="8"/>
    </row>
    <row r="7893" ht="14.25" customHeight="1">
      <c r="A7893" s="38">
        <v>1287</v>
      </c>
      <c r="B7893" s="46" t="s">
        <v>53</v>
      </c>
      <c r="C7893" s="46" t="s">
        <v>45</v>
      </c>
      <c r="D7893" s="46" t="s">
        <v>8166</v>
      </c>
      <c r="E7893" s="46" t="s">
        <v>8167</v>
      </c>
      <c r="F7893" t="s">
        <v>48</v>
      </c>
      <c r="G7893" s="46" t="s">
        <v>49</v>
      </c>
      <c r="H7893">
        <v>0.0019498446</v>
      </c>
      <c r="I7893" t="s">
        <v>37</v>
      </c>
      <c r="L7893" t="s">
        <v>50</v>
      </c>
      <c r="M7893" t="s">
        <v>39</v>
      </c>
      <c r="N7893" s="40"/>
      <c r="O7893" s="40"/>
      <c r="P7893" s="40"/>
      <c r="Q7893" s="40"/>
      <c r="R7893" s="39"/>
      <c r="S7893" s="39"/>
      <c r="T7893" s="39"/>
      <c r="U7893" s="40"/>
      <c r="V7893" s="39"/>
      <c r="W7893" s="69"/>
      <c r="Y7893" t="s">
        <v>40</v>
      </c>
      <c r="AA7893">
        <v>6915</v>
      </c>
      <c r="AB7893" s="46" t="b">
        <v>0</v>
      </c>
      <c r="AD7893" s="8"/>
    </row>
    <row r="7894" ht="14.25" customHeight="1">
      <c r="A7894" s="38">
        <v>1308</v>
      </c>
      <c r="B7894" s="46" t="s">
        <v>41</v>
      </c>
      <c r="C7894" s="46" t="s">
        <v>42</v>
      </c>
      <c r="D7894" s="46" t="s">
        <v>8168</v>
      </c>
      <c r="E7894" s="46" t="s">
        <v>8169</v>
      </c>
      <c r="F7894" t="s">
        <v>35</v>
      </c>
      <c r="G7894" s="12" t="s">
        <v>36</v>
      </c>
      <c r="H7894">
        <v>0.588843655355589</v>
      </c>
      <c r="I7894" t="s">
        <v>37</v>
      </c>
      <c r="K7894" s="47" t="s">
        <v>43</v>
      </c>
      <c r="L7894" s="47" t="str">
        <f>((I7894&amp;A7894)&amp;"-")&amp;B7894</f>
        <v>REF1308-Abraham M.H. and Acree Jr. W.E. The solubility of liquid and solid compounds in dry octan-1-ol. Chemosphere (2013)</v>
      </c>
      <c r="M7894" t="s">
        <v>39</v>
      </c>
      <c r="N7894" s="71"/>
      <c r="O7894" s="71"/>
      <c r="P7894" s="71"/>
      <c r="Q7894" s="71"/>
      <c r="R7894" s="29"/>
      <c r="S7894" s="29"/>
      <c r="T7894" s="29"/>
      <c r="U7894" s="71"/>
      <c r="V7894" s="29"/>
      <c r="W7894" s="60"/>
      <c r="Y7894" t="s">
        <v>40</v>
      </c>
      <c r="AA7894">
        <v>34668</v>
      </c>
      <c r="AB7894" t="b">
        <f>if((W7894=""),false,true)</f>
        <v>0</v>
      </c>
      <c r="AD7894" s="37"/>
    </row>
    <row r="7895" ht="14.25" customHeight="1">
      <c r="A7895" s="38">
        <v>1308</v>
      </c>
      <c r="B7895" s="46" t="s">
        <v>41</v>
      </c>
      <c r="C7895" s="46" t="s">
        <v>42</v>
      </c>
      <c r="D7895" s="46" t="s">
        <v>8170</v>
      </c>
      <c r="E7895" s="46" t="s">
        <v>8171</v>
      </c>
      <c r="F7895" t="s">
        <v>35</v>
      </c>
      <c r="G7895" s="12" t="s">
        <v>36</v>
      </c>
      <c r="H7895">
        <v>1.51356124843621</v>
      </c>
      <c r="I7895" t="s">
        <v>37</v>
      </c>
      <c r="K7895" s="47" t="s">
        <v>43</v>
      </c>
      <c r="L7895" s="47" t="str">
        <f>((I7895&amp;A7895)&amp;"-")&amp;B7895</f>
        <v>REF1308-Abraham M.H. and Acree Jr. W.E. The solubility of liquid and solid compounds in dry octan-1-ol. Chemosphere (2013)</v>
      </c>
      <c r="M7895" t="s">
        <v>39</v>
      </c>
      <c r="N7895" s="71"/>
      <c r="O7895" s="71"/>
      <c r="P7895" s="71"/>
      <c r="Q7895" s="71"/>
      <c r="R7895" s="29"/>
      <c r="S7895" s="29"/>
      <c r="T7895" s="29"/>
      <c r="U7895" s="71"/>
      <c r="V7895" s="29"/>
      <c r="W7895" s="60"/>
      <c r="Y7895" t="s">
        <v>40</v>
      </c>
      <c r="AA7895">
        <v>33282</v>
      </c>
      <c r="AB7895" t="b">
        <f>if((W7895=""),false,true)</f>
        <v>0</v>
      </c>
      <c r="AD7895" s="37"/>
    </row>
    <row r="7896" ht="14.25" customHeight="1">
      <c r="A7896" s="38">
        <v>1308</v>
      </c>
      <c r="B7896" s="46" t="s">
        <v>41</v>
      </c>
      <c r="C7896" s="46" t="s">
        <v>42</v>
      </c>
      <c r="D7896" s="46" t="s">
        <v>8172</v>
      </c>
      <c r="E7896" s="46" t="s">
        <v>8173</v>
      </c>
      <c r="F7896" t="s">
        <v>35</v>
      </c>
      <c r="G7896" s="12" t="s">
        <v>36</v>
      </c>
      <c r="H7896">
        <v>0.977237220955811</v>
      </c>
      <c r="I7896" t="s">
        <v>37</v>
      </c>
      <c r="K7896" s="47" t="s">
        <v>43</v>
      </c>
      <c r="L7896" s="47" t="str">
        <f>((I7896&amp;A7896)&amp;"-")&amp;B7896</f>
        <v>REF1308-Abraham M.H. and Acree Jr. W.E. The solubility of liquid and solid compounds in dry octan-1-ol. Chemosphere (2013)</v>
      </c>
      <c r="M7896" t="s">
        <v>39</v>
      </c>
      <c r="N7896" s="71"/>
      <c r="O7896" s="71"/>
      <c r="P7896" s="71"/>
      <c r="Q7896" s="71"/>
      <c r="R7896" s="29"/>
      <c r="S7896" s="29"/>
      <c r="T7896" s="29"/>
      <c r="U7896" s="71"/>
      <c r="V7896" s="29"/>
      <c r="W7896" s="60"/>
      <c r="Y7896" t="s">
        <v>40</v>
      </c>
      <c r="AA7896">
        <v>32952</v>
      </c>
      <c r="AB7896" t="b">
        <f>if((W7896=""),false,true)</f>
        <v>0</v>
      </c>
      <c r="AD7896" s="37"/>
    </row>
    <row r="7897" ht="14.25" customHeight="1">
      <c r="A7897" s="38">
        <v>1308</v>
      </c>
      <c r="B7897" s="46" t="s">
        <v>41</v>
      </c>
      <c r="C7897" s="46" t="s">
        <v>42</v>
      </c>
      <c r="D7897" s="46" t="s">
        <v>8174</v>
      </c>
      <c r="E7897" s="46" t="s">
        <v>8175</v>
      </c>
      <c r="F7897" t="s">
        <v>35</v>
      </c>
      <c r="G7897" s="12" t="s">
        <v>36</v>
      </c>
      <c r="H7897">
        <v>1</v>
      </c>
      <c r="I7897" t="s">
        <v>37</v>
      </c>
      <c r="K7897" s="47" t="s">
        <v>43</v>
      </c>
      <c r="L7897" s="47" t="str">
        <f>((I7897&amp;A7897)&amp;"-")&amp;B7897</f>
        <v>REF1308-Abraham M.H. and Acree Jr. W.E. The solubility of liquid and solid compounds in dry octan-1-ol. Chemosphere (2013)</v>
      </c>
      <c r="M7897" t="s">
        <v>39</v>
      </c>
      <c r="N7897" s="71"/>
      <c r="O7897" s="71"/>
      <c r="P7897" s="71"/>
      <c r="Q7897" s="71"/>
      <c r="R7897" s="29"/>
      <c r="S7897" s="29"/>
      <c r="T7897" s="29"/>
      <c r="U7897" s="71"/>
      <c r="V7897" s="29"/>
      <c r="W7897" s="60"/>
      <c r="Y7897" t="s">
        <v>40</v>
      </c>
      <c r="AA7897">
        <v>33984</v>
      </c>
      <c r="AB7897" t="b">
        <f>if((W7897=""),false,true)</f>
        <v>0</v>
      </c>
      <c r="AD7897" s="37"/>
    </row>
    <row r="7898" ht="14.25" customHeight="1">
      <c r="A7898" s="38">
        <v>1308</v>
      </c>
      <c r="B7898" s="46" t="s">
        <v>41</v>
      </c>
      <c r="C7898" s="46" t="s">
        <v>42</v>
      </c>
      <c r="D7898" s="46" t="s">
        <v>8176</v>
      </c>
      <c r="E7898" s="46" t="s">
        <v>8177</v>
      </c>
      <c r="F7898" t="s">
        <v>35</v>
      </c>
      <c r="G7898" s="12" t="s">
        <v>36</v>
      </c>
      <c r="H7898">
        <v>0.616595001861482</v>
      </c>
      <c r="I7898" t="s">
        <v>37</v>
      </c>
      <c r="K7898" s="47" t="s">
        <v>43</v>
      </c>
      <c r="L7898" s="47" t="str">
        <f>((I7898&amp;A7898)&amp;"-")&amp;B7898</f>
        <v>REF1308-Abraham M.H. and Acree Jr. W.E. The solubility of liquid and solid compounds in dry octan-1-ol. Chemosphere (2013)</v>
      </c>
      <c r="M7898" t="s">
        <v>39</v>
      </c>
      <c r="N7898" s="71"/>
      <c r="O7898" s="71"/>
      <c r="P7898" s="71"/>
      <c r="Q7898" s="71"/>
      <c r="R7898" s="29"/>
      <c r="S7898" s="29"/>
      <c r="T7898" s="29"/>
      <c r="U7898" s="71"/>
      <c r="V7898" s="29"/>
      <c r="W7898" s="60"/>
      <c r="Y7898" t="s">
        <v>40</v>
      </c>
      <c r="AA7898">
        <v>33983</v>
      </c>
      <c r="AB7898" t="b">
        <f>if((W7898=""),false,true)</f>
        <v>0</v>
      </c>
      <c r="AD7898" s="37"/>
    </row>
    <row r="7899" ht="14.25" customHeight="1">
      <c r="A7899" s="38">
        <v>1308</v>
      </c>
      <c r="B7899" s="46" t="s">
        <v>41</v>
      </c>
      <c r="C7899" s="46" t="s">
        <v>42</v>
      </c>
      <c r="D7899" s="46" t="s">
        <v>8178</v>
      </c>
      <c r="E7899" s="46" t="s">
        <v>8179</v>
      </c>
      <c r="F7899" t="s">
        <v>35</v>
      </c>
      <c r="G7899" s="12" t="s">
        <v>36</v>
      </c>
      <c r="H7899">
        <v>0.602559586074358</v>
      </c>
      <c r="I7899" t="s">
        <v>37</v>
      </c>
      <c r="K7899" s="47" t="s">
        <v>43</v>
      </c>
      <c r="L7899" s="47" t="str">
        <f>((I7899&amp;A7899)&amp;"-")&amp;B7899</f>
        <v>REF1308-Abraham M.H. and Acree Jr. W.E. The solubility of liquid and solid compounds in dry octan-1-ol. Chemosphere (2013)</v>
      </c>
      <c r="M7899" t="s">
        <v>39</v>
      </c>
      <c r="N7899" s="71"/>
      <c r="O7899" s="71"/>
      <c r="P7899" s="71"/>
      <c r="Q7899" s="71"/>
      <c r="R7899" s="29"/>
      <c r="S7899" s="29"/>
      <c r="T7899" s="29"/>
      <c r="U7899" s="71"/>
      <c r="V7899" s="29"/>
      <c r="W7899" s="60"/>
      <c r="Y7899" t="s">
        <v>40</v>
      </c>
      <c r="AA7899">
        <v>2338566</v>
      </c>
      <c r="AB7899" t="b">
        <f>if((W7899=""),false,true)</f>
        <v>0</v>
      </c>
      <c r="AD7899" s="37"/>
    </row>
    <row r="7900" ht="14.25" customHeight="1">
      <c r="A7900" s="38">
        <v>1308</v>
      </c>
      <c r="B7900" s="46" t="s">
        <v>41</v>
      </c>
      <c r="C7900" s="46" t="s">
        <v>42</v>
      </c>
      <c r="D7900" s="46" t="s">
        <v>8180</v>
      </c>
      <c r="E7900" s="46" t="s">
        <v>8181</v>
      </c>
      <c r="F7900" t="s">
        <v>35</v>
      </c>
      <c r="G7900" s="12" t="s">
        <v>36</v>
      </c>
      <c r="H7900">
        <v>0.776247116628692</v>
      </c>
      <c r="I7900" t="s">
        <v>37</v>
      </c>
      <c r="K7900" s="47" t="s">
        <v>43</v>
      </c>
      <c r="L7900" s="47" t="str">
        <f>((I7900&amp;A7900)&amp;"-")&amp;B7900</f>
        <v>REF1308-Abraham M.H. and Acree Jr. W.E. The solubility of liquid and solid compounds in dry octan-1-ol. Chemosphere (2013)</v>
      </c>
      <c r="M7900" t="s">
        <v>39</v>
      </c>
      <c r="N7900" s="71"/>
      <c r="O7900" s="71"/>
      <c r="P7900" s="71"/>
      <c r="Q7900" s="71"/>
      <c r="R7900" s="29"/>
      <c r="S7900" s="29"/>
      <c r="T7900" s="29"/>
      <c r="U7900" s="71"/>
      <c r="V7900" s="29"/>
      <c r="W7900" s="60"/>
      <c r="Y7900" t="s">
        <v>40</v>
      </c>
      <c r="AA7900">
        <v>33985</v>
      </c>
      <c r="AB7900" t="b">
        <f>if((W7900=""),false,true)</f>
        <v>0</v>
      </c>
      <c r="AD7900" s="37"/>
    </row>
    <row r="7901" ht="14.25" customHeight="1">
      <c r="A7901" s="38">
        <v>1308</v>
      </c>
      <c r="B7901" s="46" t="s">
        <v>41</v>
      </c>
      <c r="C7901" s="46" t="s">
        <v>42</v>
      </c>
      <c r="D7901" s="46" t="s">
        <v>8182</v>
      </c>
      <c r="E7901" s="46" t="s">
        <v>2284</v>
      </c>
      <c r="F7901" t="s">
        <v>35</v>
      </c>
      <c r="G7901" s="12" t="s">
        <v>36</v>
      </c>
      <c r="H7901">
        <v>1.17489755493953</v>
      </c>
      <c r="I7901" t="s">
        <v>37</v>
      </c>
      <c r="K7901" s="47" t="s">
        <v>43</v>
      </c>
      <c r="L7901" s="47" t="str">
        <f>((I7901&amp;A7901)&amp;"-")&amp;B7901</f>
        <v>REF1308-Abraham M.H. and Acree Jr. W.E. The solubility of liquid and solid compounds in dry octan-1-ol. Chemosphere (2013)</v>
      </c>
      <c r="M7901" t="s">
        <v>39</v>
      </c>
      <c r="N7901" s="71"/>
      <c r="O7901" s="71"/>
      <c r="P7901" s="71"/>
      <c r="Q7901" s="71"/>
      <c r="R7901" s="29"/>
      <c r="S7901" s="29"/>
      <c r="T7901" s="29"/>
      <c r="U7901" s="71"/>
      <c r="V7901" s="29"/>
      <c r="W7901" s="60"/>
      <c r="Y7901" t="s">
        <v>40</v>
      </c>
      <c r="AA7901">
        <v>34192</v>
      </c>
      <c r="AB7901" t="b">
        <f>if((W7901=""),false,true)</f>
        <v>0</v>
      </c>
      <c r="AD7901" s="37"/>
    </row>
    <row r="7902" ht="14.25" customHeight="1">
      <c r="A7902" s="38">
        <v>1308</v>
      </c>
      <c r="B7902" s="46" t="s">
        <v>41</v>
      </c>
      <c r="C7902" s="46" t="s">
        <v>42</v>
      </c>
      <c r="D7902" s="46" t="s">
        <v>8183</v>
      </c>
      <c r="E7902" s="46" t="s">
        <v>8184</v>
      </c>
      <c r="F7902" t="s">
        <v>35</v>
      </c>
      <c r="G7902" s="12" t="s">
        <v>36</v>
      </c>
      <c r="H7902">
        <v>0.741310241300918</v>
      </c>
      <c r="I7902" t="s">
        <v>37</v>
      </c>
      <c r="K7902" s="47" t="s">
        <v>43</v>
      </c>
      <c r="L7902" s="47" t="str">
        <f>((I7902&amp;A7902)&amp;"-")&amp;B7902</f>
        <v>REF1308-Abraham M.H. and Acree Jr. W.E. The solubility of liquid and solid compounds in dry octan-1-ol. Chemosphere (2013)</v>
      </c>
      <c r="M7902" t="s">
        <v>39</v>
      </c>
      <c r="N7902" s="71"/>
      <c r="O7902" s="71"/>
      <c r="P7902" s="71"/>
      <c r="Q7902" s="71"/>
      <c r="R7902" s="29"/>
      <c r="S7902" s="29"/>
      <c r="T7902" s="29"/>
      <c r="U7902" s="71"/>
      <c r="V7902" s="29"/>
      <c r="W7902" s="60"/>
      <c r="Y7902" t="s">
        <v>40</v>
      </c>
      <c r="AA7902">
        <v>21924</v>
      </c>
      <c r="AB7902" t="b">
        <f>if((W7902=""),false,true)</f>
        <v>0</v>
      </c>
      <c r="AD7902" s="37"/>
    </row>
    <row r="7903" ht="14.25" customHeight="1">
      <c r="A7903" s="38">
        <v>1308</v>
      </c>
      <c r="B7903" s="46" t="s">
        <v>41</v>
      </c>
      <c r="C7903" s="46" t="s">
        <v>42</v>
      </c>
      <c r="D7903" s="46" t="s">
        <v>8185</v>
      </c>
      <c r="E7903" s="46" t="s">
        <v>8186</v>
      </c>
      <c r="F7903" t="s">
        <v>35</v>
      </c>
      <c r="G7903" s="12" t="s">
        <v>36</v>
      </c>
      <c r="H7903">
        <v>0.602559586074358</v>
      </c>
      <c r="I7903" t="s">
        <v>37</v>
      </c>
      <c r="K7903" s="47" t="s">
        <v>43</v>
      </c>
      <c r="L7903" s="47" t="str">
        <f>((I7903&amp;A7903)&amp;"-")&amp;B7903</f>
        <v>REF1308-Abraham M.H. and Acree Jr. W.E. The solubility of liquid and solid compounds in dry octan-1-ol. Chemosphere (2013)</v>
      </c>
      <c r="M7903" t="s">
        <v>39</v>
      </c>
      <c r="N7903" s="71"/>
      <c r="O7903" s="71"/>
      <c r="P7903" s="71"/>
      <c r="Q7903" s="71"/>
      <c r="R7903" s="29"/>
      <c r="S7903" s="29"/>
      <c r="T7903" s="29"/>
      <c r="U7903" s="71"/>
      <c r="V7903" s="29"/>
      <c r="W7903" s="60"/>
      <c r="Y7903" t="s">
        <v>40</v>
      </c>
      <c r="AA7903">
        <v>15489</v>
      </c>
      <c r="AB7903" t="b">
        <f>if((W7903=""),false,true)</f>
        <v>0</v>
      </c>
      <c r="AD7903" s="37"/>
    </row>
    <row r="7904" ht="14.25" customHeight="1">
      <c r="A7904" s="38">
        <v>1308</v>
      </c>
      <c r="B7904" s="46" t="s">
        <v>41</v>
      </c>
      <c r="C7904" s="46" t="s">
        <v>42</v>
      </c>
      <c r="D7904" s="46" t="s">
        <v>8187</v>
      </c>
      <c r="E7904" s="46" t="s">
        <v>2606</v>
      </c>
      <c r="F7904" t="s">
        <v>35</v>
      </c>
      <c r="G7904" s="12" t="s">
        <v>36</v>
      </c>
      <c r="H7904">
        <v>0.891250938133746</v>
      </c>
      <c r="I7904" t="s">
        <v>37</v>
      </c>
      <c r="K7904" s="47" t="s">
        <v>43</v>
      </c>
      <c r="L7904" s="47" t="str">
        <f>((I7904&amp;A7904)&amp;"-")&amp;B7904</f>
        <v>REF1308-Abraham M.H. and Acree Jr. W.E. The solubility of liquid and solid compounds in dry octan-1-ol. Chemosphere (2013)</v>
      </c>
      <c r="M7904" t="s">
        <v>39</v>
      </c>
      <c r="N7904" s="71"/>
      <c r="O7904" s="71"/>
      <c r="P7904" s="71"/>
      <c r="Q7904" s="71"/>
      <c r="R7904" s="29"/>
      <c r="S7904" s="29"/>
      <c r="T7904" s="29"/>
      <c r="U7904" s="71"/>
      <c r="V7904" s="29"/>
      <c r="W7904" s="60"/>
      <c r="Y7904" t="s">
        <v>40</v>
      </c>
      <c r="AA7904">
        <v>26011</v>
      </c>
      <c r="AB7904" t="b">
        <f>if((W7904=""),false,true)</f>
        <v>0</v>
      </c>
      <c r="AD7904" s="37"/>
    </row>
    <row r="7905" ht="14.25" customHeight="1">
      <c r="A7905" s="38">
        <v>1308</v>
      </c>
      <c r="B7905" s="46" t="s">
        <v>41</v>
      </c>
      <c r="C7905" s="46" t="s">
        <v>42</v>
      </c>
      <c r="D7905" s="46" t="s">
        <v>8188</v>
      </c>
      <c r="E7905" s="46" t="s">
        <v>8189</v>
      </c>
      <c r="F7905" t="s">
        <v>35</v>
      </c>
      <c r="G7905" s="12" t="s">
        <v>36</v>
      </c>
      <c r="H7905">
        <v>1.25892541179417</v>
      </c>
      <c r="I7905" t="s">
        <v>37</v>
      </c>
      <c r="K7905" s="47" t="s">
        <v>43</v>
      </c>
      <c r="L7905" s="47" t="str">
        <f>((I7905&amp;A7905)&amp;"-")&amp;B7905</f>
        <v>REF1308-Abraham M.H. and Acree Jr. W.E. The solubility of liquid and solid compounds in dry octan-1-ol. Chemosphere (2013)</v>
      </c>
      <c r="M7905" t="s">
        <v>39</v>
      </c>
      <c r="N7905" s="71"/>
      <c r="O7905" s="71"/>
      <c r="P7905" s="71"/>
      <c r="Q7905" s="71"/>
      <c r="R7905" s="29"/>
      <c r="S7905" s="29"/>
      <c r="T7905" s="29"/>
      <c r="U7905" s="71"/>
      <c r="V7905" s="29"/>
      <c r="W7905" s="60"/>
      <c r="Y7905" t="s">
        <v>40</v>
      </c>
      <c r="AA7905">
        <v>33934</v>
      </c>
      <c r="AB7905" t="b">
        <f>if((W7905=""),false,true)</f>
        <v>0</v>
      </c>
      <c r="AD7905" s="37"/>
    </row>
    <row r="7906" ht="14.25" customHeight="1">
      <c r="A7906" s="38">
        <v>1287</v>
      </c>
      <c r="B7906" s="46" t="s">
        <v>174</v>
      </c>
      <c r="C7906" s="46" t="s">
        <v>45</v>
      </c>
      <c r="D7906" s="46" t="s">
        <v>8190</v>
      </c>
      <c r="E7906" s="46" t="s">
        <v>8191</v>
      </c>
      <c r="F7906" t="s">
        <v>48</v>
      </c>
      <c r="G7906" s="46" t="s">
        <v>49</v>
      </c>
      <c r="H7906">
        <v>0.000389045145</v>
      </c>
      <c r="I7906" t="s">
        <v>37</v>
      </c>
      <c r="L7906" t="s">
        <v>50</v>
      </c>
      <c r="M7906" t="s">
        <v>39</v>
      </c>
      <c r="N7906" s="40"/>
      <c r="O7906" s="40"/>
      <c r="P7906" s="40"/>
      <c r="Q7906" s="40"/>
      <c r="R7906" s="39"/>
      <c r="S7906" s="39"/>
      <c r="T7906" s="39"/>
      <c r="U7906" s="40"/>
      <c r="V7906" s="39"/>
      <c r="W7906" s="69"/>
      <c r="Y7906" t="s">
        <v>294</v>
      </c>
      <c r="AA7906">
        <v>13579</v>
      </c>
      <c r="AB7906" s="46" t="b">
        <v>0</v>
      </c>
      <c r="AD7906" s="8"/>
    </row>
    <row r="7907" ht="14.25" customHeight="1">
      <c r="A7907" s="38">
        <v>1287</v>
      </c>
      <c r="B7907" s="46" t="s">
        <v>53</v>
      </c>
      <c r="C7907" s="46" t="s">
        <v>45</v>
      </c>
      <c r="D7907" s="46" t="s">
        <v>8190</v>
      </c>
      <c r="E7907" s="46" t="s">
        <v>8191</v>
      </c>
      <c r="F7907" t="s">
        <v>48</v>
      </c>
      <c r="G7907" s="46" t="s">
        <v>49</v>
      </c>
      <c r="H7907">
        <v>0.000446683592</v>
      </c>
      <c r="I7907" t="s">
        <v>37</v>
      </c>
      <c r="L7907" t="s">
        <v>50</v>
      </c>
      <c r="M7907" t="s">
        <v>39</v>
      </c>
      <c r="N7907" s="40"/>
      <c r="O7907" s="40"/>
      <c r="P7907" s="40"/>
      <c r="Q7907" s="40"/>
      <c r="R7907" s="39"/>
      <c r="S7907" s="39"/>
      <c r="T7907" s="39"/>
      <c r="U7907" s="40"/>
      <c r="V7907" s="39"/>
      <c r="W7907" s="69"/>
      <c r="Y7907" t="s">
        <v>294</v>
      </c>
      <c r="AA7907">
        <v>13579</v>
      </c>
      <c r="AB7907" s="46" t="b">
        <v>0</v>
      </c>
      <c r="AD7907" s="8"/>
    </row>
    <row r="7908" ht="14.25" customHeight="1">
      <c r="A7908" s="38">
        <v>1287</v>
      </c>
      <c r="B7908" s="46" t="s">
        <v>53</v>
      </c>
      <c r="C7908" s="46" t="s">
        <v>45</v>
      </c>
      <c r="D7908" s="46" t="s">
        <v>8192</v>
      </c>
      <c r="E7908" s="46" t="s">
        <v>8193</v>
      </c>
      <c r="F7908" t="s">
        <v>48</v>
      </c>
      <c r="G7908" s="46" t="s">
        <v>49</v>
      </c>
      <c r="H7908">
        <v>0.00177827941</v>
      </c>
      <c r="I7908" t="s">
        <v>37</v>
      </c>
      <c r="L7908" t="s">
        <v>50</v>
      </c>
      <c r="M7908" t="s">
        <v>39</v>
      </c>
      <c r="N7908" s="40"/>
      <c r="O7908" s="40"/>
      <c r="P7908" s="40"/>
      <c r="Q7908" s="40"/>
      <c r="R7908" s="39"/>
      <c r="S7908" s="39"/>
      <c r="T7908" s="39"/>
      <c r="U7908" s="40"/>
      <c r="V7908" s="39"/>
      <c r="W7908" s="69"/>
      <c r="Y7908" t="s">
        <v>294</v>
      </c>
      <c r="AA7908">
        <v>7866</v>
      </c>
      <c r="AB7908" s="46" t="b">
        <v>0</v>
      </c>
      <c r="AD7908" s="8"/>
    </row>
    <row r="7909" ht="14.25" customHeight="1">
      <c r="A7909" s="38">
        <v>1287</v>
      </c>
      <c r="B7909" s="46" t="s">
        <v>53</v>
      </c>
      <c r="C7909" s="46" t="s">
        <v>45</v>
      </c>
      <c r="D7909" s="46" t="s">
        <v>8194</v>
      </c>
      <c r="E7909" s="46" t="s">
        <v>8195</v>
      </c>
      <c r="F7909" t="s">
        <v>48</v>
      </c>
      <c r="G7909" s="46" t="s">
        <v>49</v>
      </c>
      <c r="H7909">
        <v>0.354813389234</v>
      </c>
      <c r="I7909" t="s">
        <v>37</v>
      </c>
      <c r="L7909" s="46" t="str">
        <f>((I7909&amp;A7909)&amp;"-")&amp;B7909</f>
        <v>REF1287-Wang 99 - S1</v>
      </c>
      <c r="M7909" t="s">
        <v>39</v>
      </c>
      <c r="N7909" s="40"/>
      <c r="O7909" s="40"/>
      <c r="P7909" s="40"/>
      <c r="Q7909" s="40"/>
      <c r="R7909" s="39"/>
      <c r="S7909" s="39"/>
      <c r="T7909" s="39"/>
      <c r="U7909" s="40"/>
      <c r="V7909" s="39"/>
      <c r="W7909" s="69"/>
      <c r="Y7909" t="s">
        <v>40</v>
      </c>
      <c r="AA7909">
        <v>21172044</v>
      </c>
      <c r="AB7909" s="46" t="b">
        <v>0</v>
      </c>
      <c r="AD7909" s="8"/>
    </row>
    <row r="7910" ht="14.25" customHeight="1">
      <c r="A7910" s="38">
        <v>1287</v>
      </c>
      <c r="B7910" s="46" t="s">
        <v>53</v>
      </c>
      <c r="C7910" s="46" t="s">
        <v>45</v>
      </c>
      <c r="D7910" s="46" t="s">
        <v>8196</v>
      </c>
      <c r="E7910" s="46" t="s">
        <v>8197</v>
      </c>
      <c r="F7910" t="s">
        <v>48</v>
      </c>
      <c r="G7910" s="46" t="s">
        <v>49</v>
      </c>
      <c r="H7910">
        <v>0.741310241301</v>
      </c>
      <c r="I7910" t="s">
        <v>37</v>
      </c>
      <c r="L7910" t="s">
        <v>50</v>
      </c>
      <c r="M7910" t="s">
        <v>39</v>
      </c>
      <c r="N7910" s="40"/>
      <c r="O7910" s="40"/>
      <c r="P7910" s="40"/>
      <c r="Q7910" s="40"/>
      <c r="R7910" s="39"/>
      <c r="S7910" s="39"/>
      <c r="T7910" s="39"/>
      <c r="U7910" s="40"/>
      <c r="V7910" s="39"/>
      <c r="W7910" s="69"/>
      <c r="Y7910" t="s">
        <v>40</v>
      </c>
      <c r="AA7910">
        <v>4565</v>
      </c>
      <c r="AB7910" s="46" t="b">
        <v>0</v>
      </c>
      <c r="AD7910" s="8"/>
    </row>
    <row r="7911" ht="14.25" customHeight="1">
      <c r="A7911" s="38">
        <v>1287</v>
      </c>
      <c r="B7911" s="46" t="s">
        <v>53</v>
      </c>
      <c r="C7911" s="46" t="s">
        <v>45</v>
      </c>
      <c r="D7911" s="46" t="s">
        <v>8198</v>
      </c>
      <c r="E7911" s="46" t="s">
        <v>8199</v>
      </c>
      <c r="F7911" t="s">
        <v>48</v>
      </c>
      <c r="G7911" s="46" t="s">
        <v>49</v>
      </c>
      <c r="H7911">
        <v>0.008128305162</v>
      </c>
      <c r="I7911" t="s">
        <v>37</v>
      </c>
      <c r="L7911" t="s">
        <v>50</v>
      </c>
      <c r="M7911" t="s">
        <v>39</v>
      </c>
      <c r="N7911" s="40"/>
      <c r="O7911" s="40"/>
      <c r="P7911" s="40"/>
      <c r="Q7911" s="40"/>
      <c r="R7911" s="39"/>
      <c r="S7911" s="39"/>
      <c r="T7911" s="39"/>
      <c r="U7911" s="40"/>
      <c r="V7911" s="39"/>
      <c r="W7911" s="69"/>
      <c r="Y7911" t="s">
        <v>294</v>
      </c>
      <c r="AA7911">
        <v>11099</v>
      </c>
      <c r="AB7911" s="46" t="b">
        <v>0</v>
      </c>
      <c r="AD7911" s="8"/>
    </row>
    <row r="7912" ht="14.25" customHeight="1">
      <c r="A7912" s="38">
        <v>997</v>
      </c>
      <c r="B7912" s="44" t="s">
        <v>638</v>
      </c>
      <c r="C7912" s="46" t="s">
        <v>639</v>
      </c>
      <c r="D7912" s="46" t="s">
        <v>8200</v>
      </c>
      <c r="E7912" s="46" t="s">
        <v>8201</v>
      </c>
      <c r="F7912" s="5" t="s">
        <v>35</v>
      </c>
      <c r="G7912" s="5" t="s">
        <v>36</v>
      </c>
      <c r="H7912" s="65">
        <v>0.234422882</v>
      </c>
      <c r="I7912" t="s">
        <v>37</v>
      </c>
      <c r="K7912" s="47"/>
      <c r="L7912" s="47" t="str">
        <f>((I7912&amp;A7912)&amp;"-")&amp;B7912</f>
        <v>REF997-Kia Sepassi and Samuel H. Yalkowsky. Solubility Prediction in Octanol: A Technical Note. AAPS PharmSciTech 2006; 7 (1) Article 26</v>
      </c>
      <c r="M7912" t="s">
        <v>39</v>
      </c>
      <c r="N7912" s="71"/>
      <c r="O7912" s="71"/>
      <c r="P7912" s="71"/>
      <c r="Q7912" s="71"/>
      <c r="R7912" s="29"/>
      <c r="S7912" s="29"/>
      <c r="T7912" s="29"/>
      <c r="U7912" s="71"/>
      <c r="V7912" s="29"/>
      <c r="W7912" s="60"/>
      <c r="Y7912" t="s">
        <v>40</v>
      </c>
      <c r="AA7912">
        <v>21106570</v>
      </c>
      <c r="AB7912" t="b">
        <f>if((W7912=""),false,true)</f>
        <v>0</v>
      </c>
      <c r="AD7912" s="37"/>
    </row>
    <row r="7913" ht="14.25" customHeight="1">
      <c r="A7913" s="38">
        <v>997</v>
      </c>
      <c r="B7913" s="44" t="s">
        <v>638</v>
      </c>
      <c r="C7913" s="46" t="s">
        <v>639</v>
      </c>
      <c r="D7913" s="46" t="s">
        <v>8200</v>
      </c>
      <c r="E7913" s="46" t="s">
        <v>8201</v>
      </c>
      <c r="F7913" s="5" t="s">
        <v>35</v>
      </c>
      <c r="G7913" s="5" t="s">
        <v>36</v>
      </c>
      <c r="H7913" s="65">
        <v>0.27542287</v>
      </c>
      <c r="I7913" t="s">
        <v>37</v>
      </c>
      <c r="K7913" s="47"/>
      <c r="L7913" s="47" t="str">
        <f>((I7913&amp;A7913)&amp;"-")&amp;B7913</f>
        <v>REF997-Kia Sepassi and Samuel H. Yalkowsky. Solubility Prediction in Octanol: A Technical Note. AAPS PharmSciTech 2006; 7 (1) Article 26</v>
      </c>
      <c r="M7913" t="s">
        <v>39</v>
      </c>
      <c r="N7913" s="71"/>
      <c r="O7913" s="71"/>
      <c r="P7913" s="71"/>
      <c r="Q7913" s="71"/>
      <c r="R7913" s="29"/>
      <c r="S7913" s="29"/>
      <c r="T7913" s="29"/>
      <c r="U7913" s="71"/>
      <c r="V7913" s="29"/>
      <c r="W7913" s="60"/>
      <c r="Y7913" t="s">
        <v>40</v>
      </c>
      <c r="AA7913">
        <v>21106570</v>
      </c>
      <c r="AB7913" t="b">
        <f>if((W7913=""),false,true)</f>
        <v>0</v>
      </c>
      <c r="AD7913" s="37"/>
    </row>
    <row r="7914" ht="14.25" customHeight="1">
      <c r="A7914" s="38">
        <v>1283</v>
      </c>
      <c r="B7914" s="46" t="s">
        <v>31</v>
      </c>
      <c r="C7914" s="46" t="s">
        <v>32</v>
      </c>
      <c r="D7914" s="46" t="s">
        <v>8200</v>
      </c>
      <c r="E7914" s="46" t="s">
        <v>8201</v>
      </c>
      <c r="F7914" t="s">
        <v>35</v>
      </c>
      <c r="G7914" s="46" t="s">
        <v>36</v>
      </c>
      <c r="H7914">
        <v>0.2754228703</v>
      </c>
      <c r="I7914" t="s">
        <v>37</v>
      </c>
      <c r="L7914" t="s">
        <v>38</v>
      </c>
      <c r="M7914" t="s">
        <v>39</v>
      </c>
      <c r="N7914" s="40"/>
      <c r="O7914" s="40"/>
      <c r="P7914" s="40"/>
      <c r="Q7914" s="40"/>
      <c r="R7914" s="39"/>
      <c r="S7914" s="39"/>
      <c r="T7914" s="39"/>
      <c r="U7914" s="40"/>
      <c r="V7914" s="39"/>
      <c r="W7914" s="69"/>
      <c r="Y7914" t="s">
        <v>40</v>
      </c>
      <c r="AA7914">
        <v>21106570</v>
      </c>
      <c r="AB7914" s="46" t="b">
        <f>if((W7914=""),false,true)</f>
        <v>0</v>
      </c>
      <c r="AD7914" s="8"/>
    </row>
    <row r="7915" ht="14.25" customHeight="1">
      <c r="A7915" s="38">
        <v>1287</v>
      </c>
      <c r="B7915" s="46" t="s">
        <v>53</v>
      </c>
      <c r="C7915" s="46" t="s">
        <v>45</v>
      </c>
      <c r="D7915" s="46" t="s">
        <v>8200</v>
      </c>
      <c r="E7915" s="46" t="s">
        <v>8201</v>
      </c>
      <c r="F7915" t="s">
        <v>48</v>
      </c>
      <c r="G7915" s="46" t="s">
        <v>49</v>
      </c>
      <c r="H7915">
        <v>0.000002238721</v>
      </c>
      <c r="I7915" t="s">
        <v>37</v>
      </c>
      <c r="L7915" s="46" t="str">
        <f>((I7915&amp;A7915)&amp;"-")&amp;B7915</f>
        <v>REF1287-Wang 99 - S1</v>
      </c>
      <c r="M7915" t="s">
        <v>39</v>
      </c>
      <c r="N7915" s="40"/>
      <c r="O7915" s="40"/>
      <c r="P7915" s="40"/>
      <c r="Q7915" s="40"/>
      <c r="R7915" s="39"/>
      <c r="S7915" s="39"/>
      <c r="T7915" s="39"/>
      <c r="U7915" s="40"/>
      <c r="V7915" s="39"/>
      <c r="W7915" s="69"/>
      <c r="Y7915" t="s">
        <v>40</v>
      </c>
      <c r="AA7915">
        <v>21106570</v>
      </c>
      <c r="AB7915" s="46" t="b">
        <v>0</v>
      </c>
      <c r="AD7915" s="8"/>
    </row>
    <row r="7916" ht="14.25" customHeight="1">
      <c r="A7916" s="38">
        <v>1287</v>
      </c>
      <c r="B7916" s="46" t="s">
        <v>174</v>
      </c>
      <c r="C7916" s="46" t="s">
        <v>45</v>
      </c>
      <c r="D7916" s="46" t="s">
        <v>8200</v>
      </c>
      <c r="E7916" s="46" t="s">
        <v>8201</v>
      </c>
      <c r="F7916" t="s">
        <v>48</v>
      </c>
      <c r="G7916" s="46" t="s">
        <v>49</v>
      </c>
      <c r="H7916">
        <v>0.000002187762</v>
      </c>
      <c r="I7916" t="s">
        <v>37</v>
      </c>
      <c r="L7916" s="46" t="str">
        <f>((I7916&amp;A7916)&amp;"-")&amp;B7916</f>
        <v>REF1287-Wang 99 - S2</v>
      </c>
      <c r="M7916" t="s">
        <v>39</v>
      </c>
      <c r="N7916" s="40"/>
      <c r="O7916" s="40"/>
      <c r="P7916" s="40"/>
      <c r="Q7916" s="40"/>
      <c r="R7916" s="39"/>
      <c r="S7916" s="39"/>
      <c r="T7916" s="39"/>
      <c r="U7916" s="40"/>
      <c r="V7916" s="39"/>
      <c r="W7916" s="69"/>
      <c r="Y7916" t="s">
        <v>40</v>
      </c>
      <c r="AA7916">
        <v>21106570</v>
      </c>
      <c r="AB7916" s="46" t="b">
        <v>0</v>
      </c>
      <c r="AD7916" s="8"/>
    </row>
    <row r="7917" ht="14.25" customHeight="1">
      <c r="A7917" s="38">
        <v>1308</v>
      </c>
      <c r="B7917" s="46" t="s">
        <v>41</v>
      </c>
      <c r="C7917" s="46" t="s">
        <v>42</v>
      </c>
      <c r="D7917" s="46" t="s">
        <v>8200</v>
      </c>
      <c r="E7917" s="46" t="s">
        <v>8202</v>
      </c>
      <c r="F7917" t="s">
        <v>35</v>
      </c>
      <c r="G7917" s="12" t="s">
        <v>36</v>
      </c>
      <c r="H7917">
        <v>0.275422870333817</v>
      </c>
      <c r="I7917" t="s">
        <v>37</v>
      </c>
      <c r="K7917" s="47" t="s">
        <v>43</v>
      </c>
      <c r="L7917" s="47" t="str">
        <f>((I7917&amp;A7917)&amp;"-")&amp;B7917</f>
        <v>REF1308-Abraham M.H. and Acree Jr. W.E. The solubility of liquid and solid compounds in dry octan-1-ol. Chemosphere (2013)</v>
      </c>
      <c r="M7917" t="s">
        <v>39</v>
      </c>
      <c r="N7917" s="71"/>
      <c r="O7917" s="71"/>
      <c r="P7917" s="71"/>
      <c r="Q7917" s="71"/>
      <c r="R7917" s="29"/>
      <c r="S7917" s="29"/>
      <c r="T7917" s="29"/>
      <c r="U7917" s="71"/>
      <c r="V7917" s="29"/>
      <c r="W7917" s="60"/>
      <c r="Y7917" t="s">
        <v>40</v>
      </c>
      <c r="AA7917">
        <v>21106570</v>
      </c>
      <c r="AB7917" t="b">
        <f>if((W7917=""),false,true)</f>
        <v>0</v>
      </c>
      <c r="AD7917" s="37"/>
    </row>
    <row r="7918" ht="14.25" customHeight="1">
      <c r="A7918" s="38">
        <v>1287</v>
      </c>
      <c r="B7918" s="46" t="s">
        <v>53</v>
      </c>
      <c r="C7918" s="46" t="s">
        <v>45</v>
      </c>
      <c r="D7918" s="46" t="s">
        <v>5623</v>
      </c>
      <c r="E7918" s="46" t="s">
        <v>5624</v>
      </c>
      <c r="F7918" t="s">
        <v>48</v>
      </c>
      <c r="G7918" s="46" t="s">
        <v>49</v>
      </c>
      <c r="H7918">
        <v>0.002511886432</v>
      </c>
      <c r="I7918" t="s">
        <v>37</v>
      </c>
      <c r="L7918" t="s">
        <v>50</v>
      </c>
      <c r="M7918" t="s">
        <v>39</v>
      </c>
      <c r="N7918" s="40"/>
      <c r="O7918" s="40"/>
      <c r="P7918" s="40"/>
      <c r="Q7918" s="40"/>
      <c r="R7918" s="39"/>
      <c r="S7918" s="39"/>
      <c r="T7918" s="39"/>
      <c r="U7918" s="40"/>
      <c r="V7918" s="39"/>
      <c r="W7918" s="69"/>
      <c r="Y7918" t="s">
        <v>294</v>
      </c>
      <c r="AA7918">
        <v>6179</v>
      </c>
      <c r="AB7918" s="46" t="b">
        <v>0</v>
      </c>
      <c r="AD7918" s="8"/>
    </row>
    <row r="7919" ht="14.25" customHeight="1">
      <c r="A7919" s="38">
        <v>1287</v>
      </c>
      <c r="B7919" s="46" t="s">
        <v>174</v>
      </c>
      <c r="C7919" s="46" t="s">
        <v>45</v>
      </c>
      <c r="D7919" s="46" t="s">
        <v>5623</v>
      </c>
      <c r="E7919" s="46" t="s">
        <v>5624</v>
      </c>
      <c r="F7919" t="s">
        <v>48</v>
      </c>
      <c r="G7919" s="46" t="s">
        <v>49</v>
      </c>
      <c r="H7919">
        <v>0.002511886432</v>
      </c>
      <c r="I7919" t="s">
        <v>37</v>
      </c>
      <c r="L7919" t="s">
        <v>50</v>
      </c>
      <c r="M7919" t="s">
        <v>39</v>
      </c>
      <c r="N7919" s="40"/>
      <c r="O7919" s="40"/>
      <c r="P7919" s="40"/>
      <c r="Q7919" s="40"/>
      <c r="R7919" s="39"/>
      <c r="S7919" s="39"/>
      <c r="T7919" s="39"/>
      <c r="U7919" s="40"/>
      <c r="V7919" s="39"/>
      <c r="W7919" s="69"/>
      <c r="Y7919" t="s">
        <v>294</v>
      </c>
      <c r="AA7919">
        <v>6179</v>
      </c>
      <c r="AB7919" s="46" t="b">
        <v>0</v>
      </c>
      <c r="AD7919" s="8"/>
    </row>
    <row r="7920" ht="14.25" customHeight="1">
      <c r="A7920" s="38">
        <v>1283</v>
      </c>
      <c r="B7920" s="46" t="s">
        <v>31</v>
      </c>
      <c r="C7920" s="46" t="s">
        <v>32</v>
      </c>
      <c r="D7920" s="46" t="s">
        <v>8203</v>
      </c>
      <c r="E7920" s="46" t="s">
        <v>8204</v>
      </c>
      <c r="F7920" t="s">
        <v>35</v>
      </c>
      <c r="G7920" s="46" t="s">
        <v>36</v>
      </c>
      <c r="H7920">
        <v>0.0954992586</v>
      </c>
      <c r="I7920" t="s">
        <v>37</v>
      </c>
      <c r="L7920" t="s">
        <v>38</v>
      </c>
      <c r="M7920" t="s">
        <v>39</v>
      </c>
      <c r="N7920" s="40"/>
      <c r="O7920" s="40"/>
      <c r="P7920" s="40"/>
      <c r="Q7920" s="40"/>
      <c r="R7920" s="39"/>
      <c r="S7920" s="39"/>
      <c r="T7920" s="39"/>
      <c r="U7920" s="40"/>
      <c r="V7920" s="39"/>
      <c r="W7920" s="69"/>
      <c r="Y7920" t="s">
        <v>40</v>
      </c>
      <c r="AA7920">
        <v>6464</v>
      </c>
      <c r="AB7920" s="46" t="b">
        <f>if((W7920=""),false,true)</f>
        <v>0</v>
      </c>
      <c r="AD7920" s="8"/>
    </row>
    <row r="7921" ht="14.25" customHeight="1">
      <c r="A7921" s="38">
        <v>1308</v>
      </c>
      <c r="B7921" s="46" t="s">
        <v>41</v>
      </c>
      <c r="C7921" s="46" t="s">
        <v>42</v>
      </c>
      <c r="D7921" s="46" t="s">
        <v>8203</v>
      </c>
      <c r="E7921" s="46" t="s">
        <v>8205</v>
      </c>
      <c r="F7921" t="s">
        <v>35</v>
      </c>
      <c r="G7921" s="12" t="s">
        <v>36</v>
      </c>
      <c r="H7921">
        <v>0.10471285480509</v>
      </c>
      <c r="I7921" t="s">
        <v>37</v>
      </c>
      <c r="K7921" s="47" t="s">
        <v>43</v>
      </c>
      <c r="L7921" s="47" t="str">
        <f>((I7921&amp;A7921)&amp;"-")&amp;B7921</f>
        <v>REF1308-Abraham M.H. and Acree Jr. W.E. The solubility of liquid and solid compounds in dry octan-1-ol. Chemosphere (2013)</v>
      </c>
      <c r="M7921" t="s">
        <v>39</v>
      </c>
      <c r="N7921" s="71"/>
      <c r="O7921" s="71"/>
      <c r="P7921" s="71"/>
      <c r="Q7921" s="71"/>
      <c r="R7921" s="29"/>
      <c r="S7921" s="29"/>
      <c r="T7921" s="29"/>
      <c r="U7921" s="71"/>
      <c r="V7921" s="29"/>
      <c r="W7921" s="60"/>
      <c r="Y7921" t="s">
        <v>40</v>
      </c>
      <c r="AA7921">
        <v>6464</v>
      </c>
      <c r="AB7921" t="b">
        <f>if((W7921=""),false,true)</f>
        <v>0</v>
      </c>
      <c r="AD7921" s="37"/>
    </row>
    <row r="7922" ht="14.25" customHeight="1">
      <c r="A7922" s="38">
        <v>981</v>
      </c>
      <c r="B7922" s="44" t="s">
        <v>1926</v>
      </c>
      <c r="C7922" s="46" t="s">
        <v>1219</v>
      </c>
      <c r="D7922" s="46" t="s">
        <v>8206</v>
      </c>
      <c r="E7922" s="46" t="s">
        <v>8207</v>
      </c>
      <c r="F7922" s="41" t="s">
        <v>689</v>
      </c>
      <c r="G7922" s="41" t="s">
        <v>762</v>
      </c>
      <c r="H7922" s="65">
        <f>W7922</f>
        <v>0.4365</v>
      </c>
      <c r="I7922" t="s">
        <v>37</v>
      </c>
      <c r="K7922" s="47" t="s">
        <v>43</v>
      </c>
      <c r="L7922" s="47" t="str">
        <f>((I7922&amp;A7922)&amp;"-")&amp;B7922</f>
        <v>REF981-Li; J.; Masso; J.J.; and Guertin; J.A.; Prediction of drug solubility in an acrylate adhesive based on the drug-polymer interaction parameter and drug solubility in acetonitrile. Journal of Controlled Release; 2002. 83: 211-221</v>
      </c>
      <c r="M7922" t="s">
        <v>39</v>
      </c>
      <c r="N7922" s="71">
        <f>U7922*V7922</f>
        <v>15.7138535</v>
      </c>
      <c r="O7922" s="71">
        <v>100</v>
      </c>
      <c r="P7922" s="71">
        <v>0.786</v>
      </c>
      <c r="Q7922" s="71">
        <v>1.978</v>
      </c>
      <c r="R7922" s="29">
        <f>O7922/P7922</f>
        <v>127.226463104326</v>
      </c>
      <c r="S7922" s="29">
        <f>N7922/Q7922</f>
        <v>7.94431420626896</v>
      </c>
      <c r="T7922" s="29">
        <f>R7922+S7922</f>
        <v>135.170777310595</v>
      </c>
      <c r="U7922" s="71">
        <v>266.3365</v>
      </c>
      <c r="V7922" s="29">
        <v>0.059</v>
      </c>
      <c r="W7922" s="60">
        <f>round((V7922/(T7922/1000)),4)</f>
        <v>0.4365</v>
      </c>
      <c r="Y7922" t="s">
        <v>40</v>
      </c>
      <c r="AA7922">
        <v>967</v>
      </c>
      <c r="AB7922" t="b">
        <v>1</v>
      </c>
      <c r="AD7922" s="37"/>
    </row>
    <row r="7923" ht="14.25" customHeight="1">
      <c r="A7923" s="38">
        <v>997</v>
      </c>
      <c r="B7923" s="44" t="s">
        <v>638</v>
      </c>
      <c r="C7923" s="46" t="s">
        <v>639</v>
      </c>
      <c r="D7923" s="46" t="s">
        <v>8206</v>
      </c>
      <c r="E7923" s="46" t="s">
        <v>8207</v>
      </c>
      <c r="F7923" s="5" t="s">
        <v>35</v>
      </c>
      <c r="G7923" s="5" t="s">
        <v>36</v>
      </c>
      <c r="H7923" s="65">
        <v>0.776247117</v>
      </c>
      <c r="I7923" t="s">
        <v>37</v>
      </c>
      <c r="K7923" s="47"/>
      <c r="L7923" s="47" t="str">
        <f>((I7923&amp;A7923)&amp;"-")&amp;B7923</f>
        <v>REF997-Kia Sepassi and Samuel H. Yalkowsky. Solubility Prediction in Octanol: A Technical Note. AAPS PharmSciTech 2006; 7 (1) Article 26</v>
      </c>
      <c r="M7923" t="s">
        <v>39</v>
      </c>
      <c r="N7923" s="71"/>
      <c r="O7923" s="71"/>
      <c r="P7923" s="71"/>
      <c r="Q7923" s="71"/>
      <c r="R7923" s="29"/>
      <c r="S7923" s="29"/>
      <c r="T7923" s="29"/>
      <c r="U7923" s="71"/>
      <c r="V7923" s="29"/>
      <c r="W7923" s="60"/>
      <c r="Y7923" t="s">
        <v>40</v>
      </c>
      <c r="AA7923">
        <v>967</v>
      </c>
      <c r="AB7923" t="b">
        <f>if((W7923=""),false,true)</f>
        <v>0</v>
      </c>
      <c r="AD7923" s="37"/>
    </row>
    <row r="7924" ht="14.25" customHeight="1">
      <c r="A7924" s="38">
        <v>1283</v>
      </c>
      <c r="B7924" s="46" t="s">
        <v>31</v>
      </c>
      <c r="C7924" s="46" t="s">
        <v>32</v>
      </c>
      <c r="D7924" s="46" t="s">
        <v>8206</v>
      </c>
      <c r="E7924" s="46" t="s">
        <v>8207</v>
      </c>
      <c r="F7924" t="s">
        <v>35</v>
      </c>
      <c r="G7924" s="46" t="s">
        <v>36</v>
      </c>
      <c r="H7924">
        <v>0.7762471166</v>
      </c>
      <c r="I7924" t="s">
        <v>37</v>
      </c>
      <c r="L7924" t="s">
        <v>38</v>
      </c>
      <c r="M7924" t="s">
        <v>39</v>
      </c>
      <c r="N7924" s="40"/>
      <c r="O7924" s="40"/>
      <c r="P7924" s="40"/>
      <c r="Q7924" s="40"/>
      <c r="R7924" s="39"/>
      <c r="S7924" s="39"/>
      <c r="T7924" s="39"/>
      <c r="U7924" s="40"/>
      <c r="V7924" s="39"/>
      <c r="W7924" s="69"/>
      <c r="Y7924" t="s">
        <v>40</v>
      </c>
      <c r="AA7924">
        <v>967</v>
      </c>
      <c r="AB7924" s="46" t="b">
        <f>if((W7924=""),false,true)</f>
        <v>0</v>
      </c>
      <c r="AD7924" s="8"/>
    </row>
    <row r="7925" ht="14.25" customHeight="1">
      <c r="A7925" s="38">
        <v>1308</v>
      </c>
      <c r="B7925" s="46" t="s">
        <v>41</v>
      </c>
      <c r="C7925" s="46" t="s">
        <v>42</v>
      </c>
      <c r="D7925" s="46" t="s">
        <v>8206</v>
      </c>
      <c r="E7925" s="46" t="s">
        <v>8208</v>
      </c>
      <c r="F7925" t="s">
        <v>35</v>
      </c>
      <c r="G7925" s="12" t="s">
        <v>36</v>
      </c>
      <c r="H7925">
        <v>0.741310241300918</v>
      </c>
      <c r="I7925" t="s">
        <v>37</v>
      </c>
      <c r="K7925" s="47" t="s">
        <v>43</v>
      </c>
      <c r="L7925" s="47" t="str">
        <f>((I7925&amp;A7925)&amp;"-")&amp;B7925</f>
        <v>REF1308-Abraham M.H. and Acree Jr. W.E. The solubility of liquid and solid compounds in dry octan-1-ol. Chemosphere (2013)</v>
      </c>
      <c r="M7925" t="s">
        <v>39</v>
      </c>
      <c r="N7925" s="71"/>
      <c r="O7925" s="71"/>
      <c r="P7925" s="71"/>
      <c r="Q7925" s="71"/>
      <c r="R7925" s="29"/>
      <c r="S7925" s="29"/>
      <c r="T7925" s="29"/>
      <c r="U7925" s="71"/>
      <c r="V7925" s="29"/>
      <c r="W7925" s="60"/>
      <c r="Y7925" t="s">
        <v>40</v>
      </c>
      <c r="AA7925">
        <v>967</v>
      </c>
      <c r="AB7925" t="b">
        <f>if((W7925=""),false,true)</f>
        <v>0</v>
      </c>
      <c r="AD7925" s="37"/>
    </row>
    <row r="7926" ht="14.25" customHeight="1">
      <c r="A7926" s="38">
        <v>1283</v>
      </c>
      <c r="B7926" s="46" t="s">
        <v>31</v>
      </c>
      <c r="C7926" s="46" t="s">
        <v>32</v>
      </c>
      <c r="D7926" s="46" t="s">
        <v>8209</v>
      </c>
      <c r="E7926" s="46" t="s">
        <v>8210</v>
      </c>
      <c r="F7926" t="s">
        <v>35</v>
      </c>
      <c r="G7926" s="46" t="s">
        <v>36</v>
      </c>
      <c r="H7926">
        <v>0.0239883292</v>
      </c>
      <c r="I7926" t="s">
        <v>37</v>
      </c>
      <c r="L7926" t="s">
        <v>38</v>
      </c>
      <c r="M7926" t="s">
        <v>39</v>
      </c>
      <c r="N7926" s="40"/>
      <c r="O7926" s="40"/>
      <c r="P7926" s="40"/>
      <c r="Q7926" s="40"/>
      <c r="R7926" s="39"/>
      <c r="S7926" s="39"/>
      <c r="T7926" s="39"/>
      <c r="U7926" s="40"/>
      <c r="V7926" s="39"/>
      <c r="W7926" s="69"/>
      <c r="Y7926" t="s">
        <v>40</v>
      </c>
      <c r="AA7926">
        <v>12838</v>
      </c>
      <c r="AB7926" s="46" t="b">
        <f>if((W7926=""),false,true)</f>
        <v>0</v>
      </c>
      <c r="AD7926" s="8"/>
    </row>
    <row r="7927" ht="14.25" customHeight="1">
      <c r="A7927" s="38">
        <v>1308</v>
      </c>
      <c r="B7927" s="46" t="s">
        <v>41</v>
      </c>
      <c r="C7927" s="46" t="s">
        <v>42</v>
      </c>
      <c r="D7927" s="46" t="s">
        <v>8209</v>
      </c>
      <c r="E7927" s="46" t="s">
        <v>8210</v>
      </c>
      <c r="F7927" t="s">
        <v>35</v>
      </c>
      <c r="G7927" s="12" t="s">
        <v>36</v>
      </c>
      <c r="H7927">
        <v>0.027542287033382</v>
      </c>
      <c r="I7927" t="s">
        <v>37</v>
      </c>
      <c r="K7927" s="47" t="s">
        <v>43</v>
      </c>
      <c r="L7927" s="47" t="str">
        <f>((I7927&amp;A7927)&amp;"-")&amp;B7927</f>
        <v>REF1308-Abraham M.H. and Acree Jr. W.E. The solubility of liquid and solid compounds in dry octan-1-ol. Chemosphere (2013)</v>
      </c>
      <c r="M7927" t="s">
        <v>39</v>
      </c>
      <c r="N7927" s="71"/>
      <c r="O7927" s="71"/>
      <c r="P7927" s="71"/>
      <c r="Q7927" s="71"/>
      <c r="R7927" s="29"/>
      <c r="S7927" s="29"/>
      <c r="T7927" s="29"/>
      <c r="U7927" s="71"/>
      <c r="V7927" s="29"/>
      <c r="W7927" s="60"/>
      <c r="Y7927" t="s">
        <v>40</v>
      </c>
      <c r="AA7927">
        <v>12838</v>
      </c>
      <c r="AB7927" t="b">
        <f>if((W7927=""),false,true)</f>
        <v>0</v>
      </c>
      <c r="AD7927" s="37"/>
    </row>
    <row r="7928" ht="14.25" customHeight="1">
      <c r="A7928" s="38">
        <v>1287</v>
      </c>
      <c r="B7928" s="46" t="s">
        <v>53</v>
      </c>
      <c r="C7928" s="46" t="s">
        <v>45</v>
      </c>
      <c r="D7928" s="46" t="s">
        <v>8211</v>
      </c>
      <c r="E7928" s="46" t="s">
        <v>8212</v>
      </c>
      <c r="F7928" t="s">
        <v>48</v>
      </c>
      <c r="G7928" s="46" t="s">
        <v>49</v>
      </c>
      <c r="H7928">
        <v>0.000048977882</v>
      </c>
      <c r="I7928" t="s">
        <v>37</v>
      </c>
      <c r="L7928" t="s">
        <v>50</v>
      </c>
      <c r="M7928" t="s">
        <v>39</v>
      </c>
      <c r="N7928" s="40"/>
      <c r="O7928" s="40"/>
      <c r="P7928" s="40"/>
      <c r="Q7928" s="40"/>
      <c r="R7928" s="39"/>
      <c r="S7928" s="39"/>
      <c r="T7928" s="39"/>
      <c r="U7928" s="40"/>
      <c r="V7928" s="39"/>
      <c r="W7928" s="69"/>
      <c r="Y7928" t="s">
        <v>40</v>
      </c>
      <c r="AA7928">
        <v>13249</v>
      </c>
      <c r="AB7928" s="46" t="b">
        <v>0</v>
      </c>
      <c r="AD7928" s="8"/>
    </row>
    <row r="7929" ht="14.25" customHeight="1">
      <c r="A7929" s="38">
        <v>1287</v>
      </c>
      <c r="B7929" s="46" t="s">
        <v>174</v>
      </c>
      <c r="C7929" s="46" t="s">
        <v>45</v>
      </c>
      <c r="D7929" s="46" t="s">
        <v>8213</v>
      </c>
      <c r="E7929" s="46" t="s">
        <v>8214</v>
      </c>
      <c r="F7929" t="s">
        <v>48</v>
      </c>
      <c r="G7929" s="46" t="s">
        <v>49</v>
      </c>
      <c r="H7929">
        <v>0.36307805477</v>
      </c>
      <c r="I7929" t="s">
        <v>37</v>
      </c>
      <c r="L7929" t="s">
        <v>50</v>
      </c>
      <c r="M7929" t="s">
        <v>39</v>
      </c>
      <c r="N7929" s="40"/>
      <c r="O7929" s="40"/>
      <c r="P7929" s="40"/>
      <c r="Q7929" s="40"/>
      <c r="R7929" s="39"/>
      <c r="S7929" s="39"/>
      <c r="T7929" s="39"/>
      <c r="U7929" s="40"/>
      <c r="V7929" s="39"/>
      <c r="W7929" s="69"/>
      <c r="Y7929" t="s">
        <v>40</v>
      </c>
      <c r="AA7929">
        <v>7984</v>
      </c>
      <c r="AB7929" s="46" t="b">
        <v>0</v>
      </c>
      <c r="AD7929" s="8"/>
    </row>
    <row r="7930" ht="14.25" customHeight="1">
      <c r="A7930" s="38">
        <v>1287</v>
      </c>
      <c r="B7930" s="46" t="s">
        <v>53</v>
      </c>
      <c r="C7930" s="46" t="s">
        <v>45</v>
      </c>
      <c r="D7930" s="46" t="s">
        <v>8215</v>
      </c>
      <c r="E7930" s="46" t="s">
        <v>8216</v>
      </c>
      <c r="F7930" t="s">
        <v>48</v>
      </c>
      <c r="G7930" s="46" t="s">
        <v>49</v>
      </c>
      <c r="H7930">
        <v>0.0001</v>
      </c>
      <c r="I7930" t="s">
        <v>37</v>
      </c>
      <c r="L7930" t="s">
        <v>50</v>
      </c>
      <c r="M7930" t="s">
        <v>39</v>
      </c>
      <c r="N7930" s="40"/>
      <c r="O7930" s="40"/>
      <c r="P7930" s="40"/>
      <c r="Q7930" s="40"/>
      <c r="R7930" s="39"/>
      <c r="S7930" s="39"/>
      <c r="T7930" s="39"/>
      <c r="U7930" s="40"/>
      <c r="V7930" s="39"/>
      <c r="W7930" s="69"/>
      <c r="Y7930" t="s">
        <v>40</v>
      </c>
      <c r="AA7930">
        <v>12259</v>
      </c>
      <c r="AB7930" s="46" t="b">
        <v>0</v>
      </c>
      <c r="AD7930" s="8"/>
    </row>
    <row r="7931" ht="14.25" customHeight="1">
      <c r="A7931" s="38">
        <v>1287</v>
      </c>
      <c r="B7931" s="46" t="s">
        <v>174</v>
      </c>
      <c r="C7931" s="46" t="s">
        <v>45</v>
      </c>
      <c r="D7931" s="46" t="s">
        <v>8215</v>
      </c>
      <c r="E7931" s="46" t="s">
        <v>8216</v>
      </c>
      <c r="F7931" t="s">
        <v>48</v>
      </c>
      <c r="G7931" s="46" t="s">
        <v>49</v>
      </c>
      <c r="H7931">
        <v>0.0001</v>
      </c>
      <c r="I7931" t="s">
        <v>37</v>
      </c>
      <c r="L7931" t="s">
        <v>50</v>
      </c>
      <c r="M7931" t="s">
        <v>39</v>
      </c>
      <c r="N7931" s="40"/>
      <c r="O7931" s="40"/>
      <c r="P7931" s="40"/>
      <c r="Q7931" s="40"/>
      <c r="R7931" s="39"/>
      <c r="S7931" s="39"/>
      <c r="T7931" s="39"/>
      <c r="U7931" s="40"/>
      <c r="V7931" s="39"/>
      <c r="W7931" s="69"/>
      <c r="Y7931" t="s">
        <v>40</v>
      </c>
      <c r="AA7931">
        <v>12259</v>
      </c>
      <c r="AB7931" s="46" t="b">
        <v>0</v>
      </c>
      <c r="AD7931" s="8"/>
    </row>
    <row r="7932" ht="14.25" customHeight="1">
      <c r="A7932" s="38">
        <v>1287</v>
      </c>
      <c r="B7932" s="46" t="s">
        <v>53</v>
      </c>
      <c r="C7932" s="46" t="s">
        <v>45</v>
      </c>
      <c r="D7932" s="46" t="s">
        <v>8217</v>
      </c>
      <c r="E7932" s="46" t="s">
        <v>8218</v>
      </c>
      <c r="F7932" t="s">
        <v>48</v>
      </c>
      <c r="G7932" s="46" t="s">
        <v>49</v>
      </c>
      <c r="H7932">
        <v>0.141253754462</v>
      </c>
      <c r="I7932" t="s">
        <v>37</v>
      </c>
      <c r="L7932" t="s">
        <v>50</v>
      </c>
      <c r="M7932" t="s">
        <v>39</v>
      </c>
      <c r="N7932" s="40"/>
      <c r="O7932" s="40"/>
      <c r="P7932" s="40"/>
      <c r="Q7932" s="40"/>
      <c r="R7932" s="39"/>
      <c r="S7932" s="39"/>
      <c r="T7932" s="39"/>
      <c r="U7932" s="40"/>
      <c r="V7932" s="39"/>
      <c r="W7932" s="69"/>
      <c r="Y7932" t="s">
        <v>294</v>
      </c>
      <c r="AA7932">
        <v>7772</v>
      </c>
      <c r="AB7932" s="46" t="b">
        <v>0</v>
      </c>
      <c r="AD7932" s="8"/>
    </row>
    <row r="7933" ht="14.25" customHeight="1">
      <c r="A7933" s="38">
        <v>1287</v>
      </c>
      <c r="B7933" s="46" t="s">
        <v>174</v>
      </c>
      <c r="C7933" s="46" t="s">
        <v>45</v>
      </c>
      <c r="D7933" s="46" t="s">
        <v>8217</v>
      </c>
      <c r="E7933" s="46" t="s">
        <v>8218</v>
      </c>
      <c r="F7933" t="s">
        <v>48</v>
      </c>
      <c r="G7933" s="46" t="s">
        <v>49</v>
      </c>
      <c r="H7933">
        <v>0.141253754462</v>
      </c>
      <c r="I7933" t="s">
        <v>37</v>
      </c>
      <c r="L7933" t="s">
        <v>50</v>
      </c>
      <c r="M7933" t="s">
        <v>39</v>
      </c>
      <c r="N7933" s="40"/>
      <c r="O7933" s="40"/>
      <c r="P7933" s="40"/>
      <c r="Q7933" s="40"/>
      <c r="R7933" s="39"/>
      <c r="S7933" s="39"/>
      <c r="T7933" s="39"/>
      <c r="U7933" s="40"/>
      <c r="V7933" s="39"/>
      <c r="W7933" s="69"/>
      <c r="Y7933" t="s">
        <v>294</v>
      </c>
      <c r="AA7933">
        <v>7772</v>
      </c>
      <c r="AB7933" s="46" t="b">
        <v>0</v>
      </c>
      <c r="AD7933" s="8"/>
    </row>
    <row r="7934" ht="14.25" customHeight="1">
      <c r="A7934" s="38">
        <v>1268</v>
      </c>
      <c r="B7934" s="46" t="s">
        <v>3548</v>
      </c>
      <c r="C7934" s="46" t="s">
        <v>3549</v>
      </c>
      <c r="D7934" s="46" t="s">
        <v>2104</v>
      </c>
      <c r="E7934" s="46" t="s">
        <v>2105</v>
      </c>
      <c r="F7934" s="7" t="s">
        <v>1281</v>
      </c>
      <c r="G7934" s="7" t="s">
        <v>2411</v>
      </c>
      <c r="H7934">
        <v>0.053088129067836</v>
      </c>
      <c r="I7934" t="s">
        <v>37</v>
      </c>
      <c r="K7934" t="s">
        <v>3552</v>
      </c>
      <c r="L7934" t="s">
        <v>3553</v>
      </c>
      <c r="M7934" t="s">
        <v>39</v>
      </c>
      <c r="N7934" s="40"/>
      <c r="O7934" s="40"/>
      <c r="P7934" s="40"/>
      <c r="Q7934" s="40"/>
      <c r="R7934" s="39"/>
      <c r="S7934" s="39"/>
      <c r="T7934" s="39"/>
      <c r="U7934" s="40"/>
      <c r="V7934" s="39"/>
      <c r="W7934" s="69"/>
      <c r="Y7934" t="s">
        <v>294</v>
      </c>
      <c r="AA7934">
        <v>7712</v>
      </c>
      <c r="AB7934" s="46" t="b">
        <f>if((W7934=""),false,true)</f>
        <v>0</v>
      </c>
      <c r="AD7934" s="8"/>
    </row>
    <row r="7935" ht="14.25" customHeight="1">
      <c r="A7935" s="38">
        <v>1287</v>
      </c>
      <c r="B7935" s="46" t="s">
        <v>53</v>
      </c>
      <c r="C7935" s="46" t="s">
        <v>45</v>
      </c>
      <c r="D7935" s="46" t="s">
        <v>2104</v>
      </c>
      <c r="E7935" s="46" t="s">
        <v>2105</v>
      </c>
      <c r="F7935" t="s">
        <v>48</v>
      </c>
      <c r="G7935" s="46" t="s">
        <v>49</v>
      </c>
      <c r="H7935">
        <v>0.000660693448</v>
      </c>
      <c r="I7935" t="s">
        <v>37</v>
      </c>
      <c r="L7935" t="s">
        <v>50</v>
      </c>
      <c r="M7935" t="s">
        <v>39</v>
      </c>
      <c r="N7935" s="40"/>
      <c r="O7935" s="40"/>
      <c r="P7935" s="40"/>
      <c r="Q7935" s="40"/>
      <c r="R7935" s="39"/>
      <c r="S7935" s="39"/>
      <c r="T7935" s="39"/>
      <c r="U7935" s="40"/>
      <c r="V7935" s="39"/>
      <c r="W7935" s="69"/>
      <c r="Y7935" t="s">
        <v>294</v>
      </c>
      <c r="AA7935">
        <v>7712</v>
      </c>
      <c r="AB7935" s="46" t="b">
        <v>0</v>
      </c>
      <c r="AD7935" s="8"/>
    </row>
    <row r="7936" ht="14.25" customHeight="1">
      <c r="A7936" s="38">
        <v>1287</v>
      </c>
      <c r="B7936" s="46" t="s">
        <v>174</v>
      </c>
      <c r="C7936" s="46" t="s">
        <v>45</v>
      </c>
      <c r="D7936" s="46" t="s">
        <v>2104</v>
      </c>
      <c r="E7936" s="46" t="s">
        <v>2105</v>
      </c>
      <c r="F7936" t="s">
        <v>48</v>
      </c>
      <c r="G7936" s="46" t="s">
        <v>49</v>
      </c>
      <c r="H7936">
        <v>0.000660693448</v>
      </c>
      <c r="I7936" t="s">
        <v>37</v>
      </c>
      <c r="L7936" t="s">
        <v>50</v>
      </c>
      <c r="M7936" t="s">
        <v>39</v>
      </c>
      <c r="N7936" s="40"/>
      <c r="O7936" s="40"/>
      <c r="P7936" s="40"/>
      <c r="Q7936" s="40"/>
      <c r="R7936" s="39"/>
      <c r="S7936" s="39"/>
      <c r="T7936" s="39"/>
      <c r="U7936" s="40"/>
      <c r="V7936" s="39"/>
      <c r="W7936" s="69"/>
      <c r="Y7936" t="s">
        <v>294</v>
      </c>
      <c r="AA7936">
        <v>7712</v>
      </c>
      <c r="AB7936" s="46" t="b">
        <v>0</v>
      </c>
      <c r="AD7936" s="8"/>
    </row>
    <row r="7937" ht="14.25" customHeight="1">
      <c r="A7937" s="38">
        <v>1287</v>
      </c>
      <c r="B7937" s="46" t="s">
        <v>44</v>
      </c>
      <c r="C7937" s="46" t="s">
        <v>45</v>
      </c>
      <c r="D7937" s="46" t="s">
        <v>8219</v>
      </c>
      <c r="E7937" s="46" t="s">
        <v>8220</v>
      </c>
      <c r="F7937" t="s">
        <v>48</v>
      </c>
      <c r="G7937" s="46" t="s">
        <v>49</v>
      </c>
      <c r="H7937">
        <v>0.003140508694</v>
      </c>
      <c r="I7937" t="s">
        <v>37</v>
      </c>
      <c r="L7937" s="46" t="str">
        <f>((I7937&amp;A7937)&amp;"-")&amp;B7937</f>
        <v>REF1287-Wang 99 - S3</v>
      </c>
      <c r="M7937" t="s">
        <v>39</v>
      </c>
      <c r="N7937" s="40"/>
      <c r="O7937" s="40"/>
      <c r="P7937" s="40"/>
      <c r="Q7937" s="40"/>
      <c r="R7937" s="39"/>
      <c r="S7937" s="39"/>
      <c r="T7937" s="39"/>
      <c r="U7937" s="40"/>
      <c r="V7937" s="39"/>
      <c r="W7937" s="69"/>
      <c r="Y7937" t="s">
        <v>40</v>
      </c>
      <c r="AA7937">
        <v>23255240</v>
      </c>
      <c r="AB7937" s="46" t="b">
        <v>0</v>
      </c>
      <c r="AD7937" s="8"/>
    </row>
    <row r="7938" ht="14.25" customHeight="1">
      <c r="A7938" s="38">
        <v>22</v>
      </c>
      <c r="B7938" s="44" t="s">
        <v>1685</v>
      </c>
      <c r="C7938" s="46" t="s">
        <v>1841</v>
      </c>
      <c r="D7938" s="46" t="s">
        <v>8221</v>
      </c>
      <c r="E7938" s="46" t="s">
        <v>8222</v>
      </c>
      <c r="F7938" s="41" t="s">
        <v>434</v>
      </c>
      <c r="G7938" s="41" t="s">
        <v>435</v>
      </c>
      <c r="H7938" s="65">
        <v>9.19</v>
      </c>
      <c r="I7938" t="s">
        <v>431</v>
      </c>
      <c r="K7938" s="46"/>
      <c r="L7938" s="46" t="str">
        <f>((I7938&amp;A7938)&amp;"-")&amp;B7938</f>
        <v>ONSC22-5-</v>
      </c>
      <c r="M7938" t="s">
        <v>583</v>
      </c>
      <c r="N7938" s="40"/>
      <c r="O7938" s="40"/>
      <c r="P7938" s="40"/>
      <c r="Q7938" s="40"/>
      <c r="R7938" s="39"/>
      <c r="S7938" s="39"/>
      <c r="T7938" s="39"/>
      <c r="U7938" s="40"/>
      <c r="V7938" s="39"/>
      <c r="W7938" s="69"/>
      <c r="Y7938" t="s">
        <v>294</v>
      </c>
      <c r="AA7938">
        <v>7701</v>
      </c>
      <c r="AB7938" t="b">
        <f>if((W7938=""),false,true)</f>
        <v>0</v>
      </c>
      <c r="AD7938" s="8"/>
    </row>
    <row r="7939" ht="14.25" customHeight="1">
      <c r="A7939" s="38">
        <v>1283</v>
      </c>
      <c r="B7939" s="46" t="s">
        <v>31</v>
      </c>
      <c r="C7939" s="46" t="s">
        <v>32</v>
      </c>
      <c r="D7939" s="46" t="s">
        <v>8223</v>
      </c>
      <c r="E7939" s="46" t="s">
        <v>8224</v>
      </c>
      <c r="F7939" t="s">
        <v>35</v>
      </c>
      <c r="G7939" s="46" t="s">
        <v>36</v>
      </c>
      <c r="H7939">
        <v>0.2570395783</v>
      </c>
      <c r="I7939" t="s">
        <v>37</v>
      </c>
      <c r="L7939" t="s">
        <v>38</v>
      </c>
      <c r="M7939" t="s">
        <v>39</v>
      </c>
      <c r="N7939" s="40"/>
      <c r="O7939" s="40"/>
      <c r="P7939" s="40"/>
      <c r="Q7939" s="40"/>
      <c r="R7939" s="39"/>
      <c r="S7939" s="39"/>
      <c r="T7939" s="39"/>
      <c r="U7939" s="40"/>
      <c r="V7939" s="39"/>
      <c r="W7939" s="69"/>
      <c r="Y7939" t="s">
        <v>40</v>
      </c>
      <c r="AA7939">
        <v>10606460</v>
      </c>
      <c r="AB7939" s="46" t="b">
        <f>if((W7939=""),false,true)</f>
        <v>0</v>
      </c>
      <c r="AD7939" s="8"/>
    </row>
    <row r="7940" ht="14.25" customHeight="1">
      <c r="A7940" s="38">
        <v>1308</v>
      </c>
      <c r="B7940" s="46" t="s">
        <v>41</v>
      </c>
      <c r="C7940" s="46" t="s">
        <v>42</v>
      </c>
      <c r="D7940" s="46" t="s">
        <v>8223</v>
      </c>
      <c r="E7940" s="46" t="s">
        <v>8225</v>
      </c>
      <c r="F7940" t="s">
        <v>35</v>
      </c>
      <c r="G7940" s="12" t="s">
        <v>36</v>
      </c>
      <c r="H7940">
        <v>0.257039578276886</v>
      </c>
      <c r="I7940" t="s">
        <v>37</v>
      </c>
      <c r="K7940" s="47" t="s">
        <v>43</v>
      </c>
      <c r="L7940" s="47" t="str">
        <f>((I7940&amp;A7940)&amp;"-")&amp;B7940</f>
        <v>REF1308-Abraham M.H. and Acree Jr. W.E. The solubility of liquid and solid compounds in dry octan-1-ol. Chemosphere (2013)</v>
      </c>
      <c r="M7940" t="s">
        <v>39</v>
      </c>
      <c r="N7940" s="71"/>
      <c r="O7940" s="71"/>
      <c r="P7940" s="71"/>
      <c r="Q7940" s="71"/>
      <c r="R7940" s="29"/>
      <c r="S7940" s="29"/>
      <c r="T7940" s="29"/>
      <c r="U7940" s="71"/>
      <c r="V7940" s="29"/>
      <c r="W7940" s="60"/>
      <c r="Y7940" t="s">
        <v>40</v>
      </c>
      <c r="AA7940">
        <v>10606460</v>
      </c>
      <c r="AB7940" t="b">
        <f>if((W7940=""),false,true)</f>
        <v>0</v>
      </c>
      <c r="AD7940" s="37"/>
    </row>
    <row r="7941" ht="14.25" customHeight="1">
      <c r="A7941" s="38">
        <v>1287</v>
      </c>
      <c r="B7941" s="46" t="s">
        <v>247</v>
      </c>
      <c r="C7941" s="46" t="s">
        <v>45</v>
      </c>
      <c r="D7941" s="46" t="s">
        <v>8226</v>
      </c>
      <c r="E7941" s="46" t="s">
        <v>8227</v>
      </c>
      <c r="F7941" t="s">
        <v>48</v>
      </c>
      <c r="G7941" s="46" t="s">
        <v>49</v>
      </c>
      <c r="H7941">
        <v>0.000157325819</v>
      </c>
      <c r="I7941" t="s">
        <v>37</v>
      </c>
      <c r="L7941" t="s">
        <v>50</v>
      </c>
      <c r="M7941" t="s">
        <v>39</v>
      </c>
      <c r="N7941" s="40"/>
      <c r="O7941" s="40"/>
      <c r="P7941" s="40"/>
      <c r="Q7941" s="40"/>
      <c r="R7941" s="39"/>
      <c r="S7941" s="39"/>
      <c r="T7941" s="39"/>
      <c r="U7941" s="40"/>
      <c r="V7941" s="39"/>
      <c r="W7941" s="69"/>
      <c r="Y7941" t="s">
        <v>40</v>
      </c>
      <c r="AA7941">
        <v>390041</v>
      </c>
      <c r="AB7941" s="46" t="b">
        <v>0</v>
      </c>
      <c r="AD7941" s="8"/>
    </row>
    <row r="7942" ht="14.25" customHeight="1">
      <c r="A7942" s="38">
        <v>966</v>
      </c>
      <c r="B7942" s="46" t="s">
        <v>1353</v>
      </c>
      <c r="C7942" s="46" t="s">
        <v>1219</v>
      </c>
      <c r="D7942" s="46" t="s">
        <v>8228</v>
      </c>
      <c r="E7942" s="46" t="s">
        <v>8229</v>
      </c>
      <c r="F7942" s="41" t="s">
        <v>434</v>
      </c>
      <c r="G7942" s="5" t="s">
        <v>593</v>
      </c>
      <c r="H7942" s="65">
        <v>1.38328968</v>
      </c>
      <c r="I7942" t="s">
        <v>1356</v>
      </c>
      <c r="K7942" s="46" t="s">
        <v>43</v>
      </c>
      <c r="L7942" s="46" t="s">
        <v>1358</v>
      </c>
      <c r="M7942" t="s">
        <v>39</v>
      </c>
      <c r="N7942" s="40"/>
      <c r="O7942" s="56"/>
      <c r="P7942" s="56"/>
      <c r="Q7942" s="56"/>
      <c r="R7942" s="39"/>
      <c r="S7942" s="39"/>
      <c r="T7942" s="39"/>
      <c r="U7942" s="40"/>
      <c r="V7942" s="39"/>
      <c r="W7942" s="69"/>
      <c r="Y7942" t="s">
        <v>40</v>
      </c>
      <c r="AA7942">
        <v>4575</v>
      </c>
      <c r="AB7942" t="b">
        <v>0</v>
      </c>
      <c r="AD7942" s="8"/>
    </row>
    <row r="7943" ht="14.25" customHeight="1">
      <c r="A7943" s="38">
        <v>969</v>
      </c>
      <c r="B7943" s="46" t="s">
        <v>4172</v>
      </c>
      <c r="C7943" s="46" t="s">
        <v>1219</v>
      </c>
      <c r="D7943" s="7" t="s">
        <v>8228</v>
      </c>
      <c r="E7943" s="7" t="s">
        <v>8229</v>
      </c>
      <c r="F7943" s="41" t="s">
        <v>429</v>
      </c>
      <c r="G7943" s="41" t="s">
        <v>590</v>
      </c>
      <c r="H7943" s="23">
        <v>1.10663</v>
      </c>
      <c r="I7943" t="s">
        <v>1356</v>
      </c>
      <c r="K7943" t="s">
        <v>43</v>
      </c>
      <c r="L7943" s="46" t="s">
        <v>4573</v>
      </c>
      <c r="M7943" t="s">
        <v>39</v>
      </c>
      <c r="N7943" s="40"/>
      <c r="O7943" s="40"/>
      <c r="P7943" s="40"/>
      <c r="Q7943" s="40"/>
      <c r="R7943" s="39"/>
      <c r="S7943" s="39"/>
      <c r="T7943" s="39"/>
      <c r="U7943" s="40"/>
      <c r="V7943" s="39"/>
      <c r="W7943" s="69"/>
      <c r="Y7943" t="s">
        <v>40</v>
      </c>
      <c r="AA7943" s="12">
        <v>4575</v>
      </c>
      <c r="AB7943" t="b">
        <f>if((W7943=""),false,true)</f>
        <v>0</v>
      </c>
      <c r="AD7943" s="8"/>
    </row>
    <row r="7944" ht="14.25" customHeight="1">
      <c r="A7944" s="38">
        <v>969</v>
      </c>
      <c r="B7944" s="46" t="s">
        <v>4172</v>
      </c>
      <c r="C7944" s="46" t="s">
        <v>1219</v>
      </c>
      <c r="D7944" s="7" t="s">
        <v>8228</v>
      </c>
      <c r="E7944" s="7" t="s">
        <v>8229</v>
      </c>
      <c r="F7944" s="41" t="s">
        <v>48</v>
      </c>
      <c r="G7944" s="41" t="s">
        <v>49</v>
      </c>
      <c r="H7944" s="23">
        <v>0.00221</v>
      </c>
      <c r="I7944" t="s">
        <v>1356</v>
      </c>
      <c r="K7944" t="s">
        <v>43</v>
      </c>
      <c r="L7944" s="46" t="str">
        <f>((I7944&amp;A7944)&amp;"-")&amp;B7944</f>
        <v>REFJ969-Jouyban A. Handbook of Solubility Data for Pharmaceuticals. ISBN: 9781439804858</v>
      </c>
      <c r="M7944" t="s">
        <v>39</v>
      </c>
      <c r="N7944" s="40"/>
      <c r="O7944" s="40"/>
      <c r="P7944" s="40"/>
      <c r="Q7944" s="40"/>
      <c r="R7944" s="39"/>
      <c r="S7944" s="39"/>
      <c r="T7944" s="39"/>
      <c r="U7944" s="40"/>
      <c r="V7944" s="39"/>
      <c r="W7944" s="69"/>
      <c r="Y7944" t="s">
        <v>40</v>
      </c>
      <c r="AA7944" s="12">
        <v>4575</v>
      </c>
      <c r="AB7944" t="b">
        <f>if((W7944=""),false,true)</f>
        <v>0</v>
      </c>
      <c r="AD7944" s="8"/>
    </row>
    <row r="7945" ht="14.25" customHeight="1">
      <c r="A7945" s="38">
        <v>1287</v>
      </c>
      <c r="B7945" s="46" t="s">
        <v>44</v>
      </c>
      <c r="C7945" s="46" t="s">
        <v>45</v>
      </c>
      <c r="D7945" s="46" t="s">
        <v>8228</v>
      </c>
      <c r="E7945" s="7" t="s">
        <v>8229</v>
      </c>
      <c r="F7945" t="s">
        <v>48</v>
      </c>
      <c r="G7945" s="46" t="s">
        <v>49</v>
      </c>
      <c r="H7945">
        <v>0.004073802778</v>
      </c>
      <c r="I7945" t="s">
        <v>37</v>
      </c>
      <c r="L7945" t="s">
        <v>50</v>
      </c>
      <c r="M7945" t="s">
        <v>39</v>
      </c>
      <c r="N7945" s="40"/>
      <c r="O7945" s="40"/>
      <c r="P7945" s="40"/>
      <c r="Q7945" s="40"/>
      <c r="R7945" s="39"/>
      <c r="S7945" s="39"/>
      <c r="T7945" s="39"/>
      <c r="U7945" s="40"/>
      <c r="V7945" s="39"/>
      <c r="W7945" s="69"/>
      <c r="Y7945" t="s">
        <v>40</v>
      </c>
      <c r="AA7945">
        <v>4575</v>
      </c>
      <c r="AB7945" s="46" t="b">
        <v>0</v>
      </c>
      <c r="AD7945" s="8"/>
    </row>
    <row r="7946" ht="14.25" customHeight="1">
      <c r="A7946" s="38">
        <v>1287</v>
      </c>
      <c r="B7946" s="46" t="s">
        <v>53</v>
      </c>
      <c r="C7946" s="46" t="s">
        <v>45</v>
      </c>
      <c r="D7946" s="46" t="s">
        <v>8228</v>
      </c>
      <c r="E7946" s="7" t="s">
        <v>8229</v>
      </c>
      <c r="F7946" t="s">
        <v>48</v>
      </c>
      <c r="G7946" s="46" t="s">
        <v>49</v>
      </c>
      <c r="H7946">
        <v>0.00301995172</v>
      </c>
      <c r="I7946" t="s">
        <v>37</v>
      </c>
      <c r="L7946" t="s">
        <v>50</v>
      </c>
      <c r="M7946" t="s">
        <v>39</v>
      </c>
      <c r="N7946" s="40"/>
      <c r="O7946" s="40"/>
      <c r="P7946" s="40"/>
      <c r="Q7946" s="40"/>
      <c r="R7946" s="39"/>
      <c r="S7946" s="39"/>
      <c r="T7946" s="39"/>
      <c r="U7946" s="40"/>
      <c r="V7946" s="39"/>
      <c r="W7946" s="69"/>
      <c r="Y7946" t="s">
        <v>40</v>
      </c>
      <c r="AA7946">
        <v>4575</v>
      </c>
      <c r="AB7946" s="46" t="b">
        <v>0</v>
      </c>
      <c r="AD7946" s="8"/>
    </row>
    <row r="7947" ht="14.25" customHeight="1">
      <c r="A7947" s="38">
        <v>1268</v>
      </c>
      <c r="B7947" s="46" t="s">
        <v>3548</v>
      </c>
      <c r="C7947" s="46" t="s">
        <v>3549</v>
      </c>
      <c r="D7947" s="46" t="s">
        <v>8230</v>
      </c>
      <c r="E7947" s="46" t="s">
        <v>8231</v>
      </c>
      <c r="F7947" s="7" t="s">
        <v>1281</v>
      </c>
      <c r="G7947" s="7" t="s">
        <v>2411</v>
      </c>
      <c r="H7947">
        <v>0.891644067202949</v>
      </c>
      <c r="I7947" t="s">
        <v>37</v>
      </c>
      <c r="K7947" t="s">
        <v>43</v>
      </c>
      <c r="L7947" t="s">
        <v>3553</v>
      </c>
      <c r="M7947" t="s">
        <v>39</v>
      </c>
      <c r="N7947" s="40"/>
      <c r="O7947" s="40"/>
      <c r="P7947" s="40"/>
      <c r="Q7947" s="40"/>
      <c r="R7947" s="39"/>
      <c r="S7947" s="39"/>
      <c r="T7947" s="39"/>
      <c r="U7947" s="40"/>
      <c r="V7947" s="39"/>
      <c r="W7947" s="69"/>
      <c r="Y7947" t="s">
        <v>40</v>
      </c>
      <c r="AA7947">
        <v>4578</v>
      </c>
      <c r="AB7947" s="46" t="b">
        <f>if((W7947=""),false,true)</f>
        <v>0</v>
      </c>
      <c r="AD7947" s="8"/>
    </row>
    <row r="7948" ht="14.25" customHeight="1">
      <c r="A7948" s="38">
        <v>1287</v>
      </c>
      <c r="B7948" s="46" t="s">
        <v>44</v>
      </c>
      <c r="C7948" s="46" t="s">
        <v>45</v>
      </c>
      <c r="D7948" s="46" t="s">
        <v>8232</v>
      </c>
      <c r="E7948" s="46" t="s">
        <v>8233</v>
      </c>
      <c r="F7948" t="s">
        <v>48</v>
      </c>
      <c r="G7948" s="46" t="s">
        <v>49</v>
      </c>
      <c r="H7948">
        <v>0.000000107152</v>
      </c>
      <c r="I7948" t="s">
        <v>37</v>
      </c>
      <c r="L7948" t="s">
        <v>50</v>
      </c>
      <c r="M7948" t="s">
        <v>39</v>
      </c>
      <c r="N7948" s="40"/>
      <c r="O7948" s="40"/>
      <c r="P7948" s="40"/>
      <c r="Q7948" s="40"/>
      <c r="R7948" s="39"/>
      <c r="S7948" s="39"/>
      <c r="T7948" s="39"/>
      <c r="U7948" s="40"/>
      <c r="V7948" s="39"/>
      <c r="W7948" s="69"/>
      <c r="Y7948" t="s">
        <v>40</v>
      </c>
      <c r="AA7948">
        <v>8170562</v>
      </c>
      <c r="AB7948" s="46" t="b">
        <v>0</v>
      </c>
      <c r="AD7948" s="8"/>
    </row>
    <row r="7949" ht="14.25" customHeight="1">
      <c r="A7949" s="38">
        <v>1287</v>
      </c>
      <c r="B7949" s="46" t="s">
        <v>44</v>
      </c>
      <c r="C7949" s="46" t="s">
        <v>45</v>
      </c>
      <c r="D7949" s="46" t="s">
        <v>8234</v>
      </c>
      <c r="E7949" s="46" t="s">
        <v>8235</v>
      </c>
      <c r="F7949" t="s">
        <v>48</v>
      </c>
      <c r="G7949" s="46" t="s">
        <v>49</v>
      </c>
      <c r="H7949">
        <v>0.000080167806</v>
      </c>
      <c r="I7949" t="s">
        <v>37</v>
      </c>
      <c r="L7949" s="46" t="str">
        <f>((I7949&amp;A7949)&amp;"-")&amp;B7949</f>
        <v>REF1287-Wang 99 - S3</v>
      </c>
      <c r="M7949" t="s">
        <v>39</v>
      </c>
      <c r="N7949" s="40"/>
      <c r="O7949" s="40"/>
      <c r="P7949" s="40"/>
      <c r="Q7949" s="40"/>
      <c r="R7949" s="39"/>
      <c r="S7949" s="39"/>
      <c r="T7949" s="39"/>
      <c r="U7949" s="40"/>
      <c r="V7949" s="39"/>
      <c r="W7949" s="69"/>
      <c r="Y7949" t="s">
        <v>40</v>
      </c>
      <c r="AA7949">
        <v>28295186</v>
      </c>
      <c r="AB7949" s="46" t="b">
        <v>0</v>
      </c>
      <c r="AD7949" s="8"/>
    </row>
    <row r="7950" ht="14.25" customHeight="1">
      <c r="A7950" s="38">
        <v>1287</v>
      </c>
      <c r="B7950" s="46" t="s">
        <v>44</v>
      </c>
      <c r="C7950" s="46" t="s">
        <v>45</v>
      </c>
      <c r="D7950" s="46" t="s">
        <v>8236</v>
      </c>
      <c r="E7950" s="46" t="s">
        <v>8237</v>
      </c>
      <c r="F7950" t="s">
        <v>48</v>
      </c>
      <c r="G7950" s="46" t="s">
        <v>49</v>
      </c>
      <c r="H7950">
        <v>0.000111173173</v>
      </c>
      <c r="I7950" t="s">
        <v>37</v>
      </c>
      <c r="L7950" s="46" t="str">
        <f>((I7950&amp;A7950)&amp;"-")&amp;B7950</f>
        <v>REF1287-Wang 99 - S3</v>
      </c>
      <c r="M7950" t="s">
        <v>39</v>
      </c>
      <c r="N7950" s="40"/>
      <c r="O7950" s="40"/>
      <c r="P7950" s="40"/>
      <c r="Q7950" s="40"/>
      <c r="R7950" s="39"/>
      <c r="S7950" s="39"/>
      <c r="T7950" s="39"/>
      <c r="U7950" s="40"/>
      <c r="V7950" s="39"/>
      <c r="W7950" s="69"/>
      <c r="Y7950" t="s">
        <v>40</v>
      </c>
      <c r="AA7950">
        <v>28295182</v>
      </c>
      <c r="AB7950" s="46" t="b">
        <v>0</v>
      </c>
      <c r="AD7950" s="8"/>
    </row>
    <row r="7951" ht="14.25" customHeight="1">
      <c r="A7951" s="38">
        <v>1287</v>
      </c>
      <c r="B7951" s="46" t="s">
        <v>44</v>
      </c>
      <c r="C7951" s="46" t="s">
        <v>45</v>
      </c>
      <c r="D7951" s="46" t="s">
        <v>8238</v>
      </c>
      <c r="E7951" s="46" t="s">
        <v>8239</v>
      </c>
      <c r="F7951" t="s">
        <v>48</v>
      </c>
      <c r="G7951" s="46" t="s">
        <v>49</v>
      </c>
      <c r="H7951">
        <v>0.00005984116</v>
      </c>
      <c r="I7951" t="s">
        <v>37</v>
      </c>
      <c r="L7951" s="46" t="str">
        <f>((I7951&amp;A7951)&amp;"-")&amp;B7951</f>
        <v>REF1287-Wang 99 - S3</v>
      </c>
      <c r="M7951" t="s">
        <v>39</v>
      </c>
      <c r="N7951" s="40"/>
      <c r="O7951" s="40"/>
      <c r="P7951" s="40"/>
      <c r="Q7951" s="40"/>
      <c r="R7951" s="39"/>
      <c r="S7951" s="39"/>
      <c r="T7951" s="39"/>
      <c r="U7951" s="40"/>
      <c r="V7951" s="39"/>
      <c r="W7951" s="69"/>
      <c r="Y7951" t="s">
        <v>40</v>
      </c>
      <c r="AA7951">
        <v>28295189</v>
      </c>
      <c r="AB7951" s="46" t="b">
        <v>0</v>
      </c>
      <c r="AD7951" s="8"/>
    </row>
    <row r="7952" ht="14.25" customHeight="1">
      <c r="A7952" s="38">
        <v>1287</v>
      </c>
      <c r="B7952" s="46" t="s">
        <v>44</v>
      </c>
      <c r="C7952" s="46" t="s">
        <v>45</v>
      </c>
      <c r="D7952" s="46" t="s">
        <v>8240</v>
      </c>
      <c r="E7952" s="46" t="s">
        <v>8241</v>
      </c>
      <c r="F7952" t="s">
        <v>48</v>
      </c>
      <c r="G7952" s="46" t="s">
        <v>49</v>
      </c>
      <c r="H7952">
        <v>0.000153815464</v>
      </c>
      <c r="I7952" t="s">
        <v>37</v>
      </c>
      <c r="L7952" t="s">
        <v>50</v>
      </c>
      <c r="M7952" t="s">
        <v>39</v>
      </c>
      <c r="N7952" s="40"/>
      <c r="O7952" s="40"/>
      <c r="P7952" s="40"/>
      <c r="Q7952" s="40"/>
      <c r="R7952" s="39"/>
      <c r="S7952" s="39"/>
      <c r="T7952" s="39"/>
      <c r="U7952" s="40"/>
      <c r="V7952" s="39"/>
      <c r="W7952" s="69"/>
      <c r="Y7952" t="s">
        <v>40</v>
      </c>
      <c r="AA7952">
        <v>21543</v>
      </c>
      <c r="AB7952" s="46" t="b">
        <v>0</v>
      </c>
      <c r="AD7952" s="8"/>
    </row>
    <row r="7953" ht="14.25" customHeight="1">
      <c r="A7953" s="38">
        <v>1287</v>
      </c>
      <c r="B7953" s="46" t="s">
        <v>53</v>
      </c>
      <c r="C7953" s="46" t="s">
        <v>45</v>
      </c>
      <c r="D7953" s="46" t="s">
        <v>8242</v>
      </c>
      <c r="E7953" s="46" t="s">
        <v>8243</v>
      </c>
      <c r="F7953" t="s">
        <v>48</v>
      </c>
      <c r="G7953" s="46" t="s">
        <v>49</v>
      </c>
      <c r="H7953">
        <v>0.000549540874</v>
      </c>
      <c r="I7953" t="s">
        <v>37</v>
      </c>
      <c r="L7953" t="s">
        <v>50</v>
      </c>
      <c r="M7953" t="s">
        <v>39</v>
      </c>
      <c r="N7953" s="40"/>
      <c r="O7953" s="40"/>
      <c r="P7953" s="40"/>
      <c r="Q7953" s="40"/>
      <c r="R7953" s="39"/>
      <c r="S7953" s="39"/>
      <c r="T7953" s="39"/>
      <c r="U7953" s="40"/>
      <c r="V7953" s="39"/>
      <c r="W7953" s="69"/>
      <c r="Y7953" t="s">
        <v>40</v>
      </c>
      <c r="AA7953">
        <v>23947</v>
      </c>
      <c r="AB7953" s="46" t="b">
        <v>0</v>
      </c>
      <c r="AD7953" s="8"/>
    </row>
    <row r="7954" ht="14.25" customHeight="1">
      <c r="A7954" s="38">
        <v>1287</v>
      </c>
      <c r="B7954" s="46" t="s">
        <v>53</v>
      </c>
      <c r="C7954" s="46" t="s">
        <v>45</v>
      </c>
      <c r="D7954" s="46" t="s">
        <v>8244</v>
      </c>
      <c r="E7954" s="46" t="s">
        <v>8245</v>
      </c>
      <c r="F7954" t="s">
        <v>48</v>
      </c>
      <c r="G7954" s="46" t="s">
        <v>49</v>
      </c>
      <c r="H7954">
        <v>0.000022908677</v>
      </c>
      <c r="I7954" t="s">
        <v>37</v>
      </c>
      <c r="L7954" t="s">
        <v>50</v>
      </c>
      <c r="M7954" t="s">
        <v>39</v>
      </c>
      <c r="N7954" s="40"/>
      <c r="O7954" s="40"/>
      <c r="P7954" s="40"/>
      <c r="Q7954" s="40"/>
      <c r="R7954" s="39"/>
      <c r="S7954" s="39"/>
      <c r="T7954" s="39"/>
      <c r="U7954" s="40"/>
      <c r="V7954" s="39"/>
      <c r="W7954" s="69"/>
      <c r="Y7954" t="s">
        <v>294</v>
      </c>
      <c r="AA7954">
        <v>10404</v>
      </c>
      <c r="AB7954" s="46" t="b">
        <v>0</v>
      </c>
      <c r="AD7954" s="8"/>
    </row>
    <row r="7955" ht="14.25" customHeight="1">
      <c r="A7955" s="38">
        <v>1287</v>
      </c>
      <c r="B7955" s="46" t="s">
        <v>174</v>
      </c>
      <c r="C7955" s="46" t="s">
        <v>45</v>
      </c>
      <c r="D7955" s="46" t="s">
        <v>8244</v>
      </c>
      <c r="E7955" s="46" t="s">
        <v>8245</v>
      </c>
      <c r="F7955" t="s">
        <v>48</v>
      </c>
      <c r="G7955" s="46" t="s">
        <v>49</v>
      </c>
      <c r="H7955">
        <v>0.000022908677</v>
      </c>
      <c r="I7955" t="s">
        <v>37</v>
      </c>
      <c r="L7955" t="s">
        <v>50</v>
      </c>
      <c r="M7955" t="s">
        <v>39</v>
      </c>
      <c r="N7955" s="40"/>
      <c r="O7955" s="40"/>
      <c r="P7955" s="40"/>
      <c r="Q7955" s="40"/>
      <c r="R7955" s="39"/>
      <c r="S7955" s="39"/>
      <c r="T7955" s="39"/>
      <c r="U7955" s="40"/>
      <c r="V7955" s="39"/>
      <c r="W7955" s="69"/>
      <c r="Y7955" t="s">
        <v>294</v>
      </c>
      <c r="AA7955">
        <v>10404</v>
      </c>
      <c r="AB7955" s="46" t="b">
        <v>0</v>
      </c>
      <c r="AD7955" s="8"/>
    </row>
    <row r="7956" ht="14.25" customHeight="1">
      <c r="A7956" s="38">
        <v>1287</v>
      </c>
      <c r="B7956" s="46" t="s">
        <v>53</v>
      </c>
      <c r="C7956" s="46" t="s">
        <v>45</v>
      </c>
      <c r="D7956" s="46" t="s">
        <v>8246</v>
      </c>
      <c r="E7956" s="46" t="s">
        <v>8247</v>
      </c>
      <c r="F7956" t="s">
        <v>48</v>
      </c>
      <c r="G7956" s="46" t="s">
        <v>49</v>
      </c>
      <c r="H7956">
        <v>0.000000831764</v>
      </c>
      <c r="I7956" t="s">
        <v>37</v>
      </c>
      <c r="L7956" t="s">
        <v>50</v>
      </c>
      <c r="M7956" t="s">
        <v>39</v>
      </c>
      <c r="N7956" s="40"/>
      <c r="O7956" s="40"/>
      <c r="P7956" s="40"/>
      <c r="Q7956" s="40"/>
      <c r="R7956" s="39"/>
      <c r="S7956" s="39"/>
      <c r="T7956" s="39"/>
      <c r="U7956" s="40"/>
      <c r="V7956" s="39"/>
      <c r="W7956" s="69"/>
      <c r="Y7956" t="s">
        <v>294</v>
      </c>
      <c r="AA7956">
        <v>18410</v>
      </c>
      <c r="AB7956" s="46" t="b">
        <v>0</v>
      </c>
      <c r="AD7956" s="8"/>
    </row>
    <row r="7957" ht="14.25" customHeight="1">
      <c r="A7957" s="38">
        <v>1287</v>
      </c>
      <c r="B7957" s="46" t="s">
        <v>53</v>
      </c>
      <c r="C7957" s="46" t="s">
        <v>45</v>
      </c>
      <c r="D7957" s="46" t="s">
        <v>8248</v>
      </c>
      <c r="E7957" s="46" t="s">
        <v>8249</v>
      </c>
      <c r="F7957" t="s">
        <v>48</v>
      </c>
      <c r="G7957" s="46" t="s">
        <v>49</v>
      </c>
      <c r="H7957">
        <v>0.000104712855</v>
      </c>
      <c r="I7957" t="s">
        <v>37</v>
      </c>
      <c r="L7957" t="s">
        <v>50</v>
      </c>
      <c r="M7957" t="s">
        <v>39</v>
      </c>
      <c r="N7957" s="40"/>
      <c r="O7957" s="40"/>
      <c r="P7957" s="40"/>
      <c r="Q7957" s="40"/>
      <c r="R7957" s="39"/>
      <c r="S7957" s="39"/>
      <c r="T7957" s="39"/>
      <c r="U7957" s="40"/>
      <c r="V7957" s="39"/>
      <c r="W7957" s="69"/>
      <c r="Y7957" t="s">
        <v>40</v>
      </c>
      <c r="AA7957">
        <v>4585</v>
      </c>
      <c r="AB7957" s="46" t="b">
        <v>0</v>
      </c>
      <c r="AD7957" s="8"/>
    </row>
    <row r="7958" ht="14.25" customHeight="1">
      <c r="A7958" s="38">
        <v>1287</v>
      </c>
      <c r="B7958" s="46" t="s">
        <v>53</v>
      </c>
      <c r="C7958" s="46" t="s">
        <v>45</v>
      </c>
      <c r="D7958" s="46" t="s">
        <v>8250</v>
      </c>
      <c r="E7958" s="46" t="s">
        <v>8251</v>
      </c>
      <c r="F7958" t="s">
        <v>48</v>
      </c>
      <c r="G7958" s="46" t="s">
        <v>49</v>
      </c>
      <c r="H7958">
        <v>0.000000512861</v>
      </c>
      <c r="I7958" t="s">
        <v>37</v>
      </c>
      <c r="L7958" t="s">
        <v>50</v>
      </c>
      <c r="M7958" t="s">
        <v>39</v>
      </c>
      <c r="N7958" s="40"/>
      <c r="O7958" s="40"/>
      <c r="P7958" s="40"/>
      <c r="Q7958" s="40"/>
      <c r="R7958" s="39"/>
      <c r="S7958" s="39"/>
      <c r="T7958" s="39"/>
      <c r="U7958" s="40"/>
      <c r="V7958" s="39"/>
      <c r="W7958" s="69"/>
      <c r="Y7958" t="s">
        <v>40</v>
      </c>
      <c r="AA7958">
        <v>36845</v>
      </c>
      <c r="AB7958" s="46" t="b">
        <v>0</v>
      </c>
      <c r="AD7958" s="8"/>
    </row>
    <row r="7959" ht="14.25" customHeight="1">
      <c r="A7959" s="38">
        <v>1287</v>
      </c>
      <c r="B7959" s="46" t="s">
        <v>174</v>
      </c>
      <c r="C7959" s="46" t="s">
        <v>45</v>
      </c>
      <c r="D7959" s="46" t="s">
        <v>8250</v>
      </c>
      <c r="E7959" s="46" t="s">
        <v>8251</v>
      </c>
      <c r="F7959" t="s">
        <v>48</v>
      </c>
      <c r="G7959" s="46" t="s">
        <v>49</v>
      </c>
      <c r="H7959">
        <v>0.000000512861</v>
      </c>
      <c r="I7959" t="s">
        <v>37</v>
      </c>
      <c r="L7959" t="s">
        <v>50</v>
      </c>
      <c r="M7959" t="s">
        <v>39</v>
      </c>
      <c r="N7959" s="40"/>
      <c r="O7959" s="40"/>
      <c r="P7959" s="40"/>
      <c r="Q7959" s="40"/>
      <c r="R7959" s="39"/>
      <c r="S7959" s="39"/>
      <c r="T7959" s="39"/>
      <c r="U7959" s="40"/>
      <c r="V7959" s="39"/>
      <c r="W7959" s="69"/>
      <c r="Y7959" t="s">
        <v>40</v>
      </c>
      <c r="AA7959">
        <v>36845</v>
      </c>
      <c r="AB7959" s="46" t="b">
        <v>0</v>
      </c>
      <c r="AD7959" s="8"/>
    </row>
    <row r="7960" ht="14.25" customHeight="1">
      <c r="A7960" s="38">
        <v>1049</v>
      </c>
      <c r="B7960" s="46" t="s">
        <v>922</v>
      </c>
      <c r="C7960" s="46" t="s">
        <v>923</v>
      </c>
      <c r="D7960" s="11" t="s">
        <v>8252</v>
      </c>
      <c r="E7960" s="11" t="s">
        <v>8253</v>
      </c>
      <c r="F7960" s="7" t="s">
        <v>927</v>
      </c>
      <c r="G7960" s="7" t="s">
        <v>928</v>
      </c>
      <c r="H7960">
        <v>0.001091440336449</v>
      </c>
      <c r="I7960" t="s">
        <v>37</v>
      </c>
      <c r="K7960" s="47" t="s">
        <v>43</v>
      </c>
      <c r="L7960" s="47" t="s">
        <v>926</v>
      </c>
      <c r="M7960" t="s">
        <v>39</v>
      </c>
      <c r="N7960" s="71"/>
      <c r="O7960" s="71"/>
      <c r="P7960" s="71"/>
      <c r="Q7960" s="71"/>
      <c r="R7960" s="29"/>
      <c r="S7960" s="29"/>
      <c r="T7960" s="29"/>
      <c r="U7960" s="71"/>
      <c r="V7960" s="29"/>
      <c r="W7960" s="60"/>
      <c r="Y7960" t="s">
        <v>40</v>
      </c>
      <c r="AA7960">
        <v>4586</v>
      </c>
      <c r="AB7960" t="b">
        <f>if((W7960=""),false,true)</f>
        <v>0</v>
      </c>
      <c r="AD7960" s="37"/>
    </row>
    <row r="7961" ht="14.25" customHeight="1">
      <c r="A7961" s="38">
        <v>1049</v>
      </c>
      <c r="B7961" s="46" t="s">
        <v>922</v>
      </c>
      <c r="C7961" s="46" t="s">
        <v>923</v>
      </c>
      <c r="D7961" s="11" t="s">
        <v>8252</v>
      </c>
      <c r="E7961" s="11" t="s">
        <v>8253</v>
      </c>
      <c r="F7961" s="7" t="s">
        <v>929</v>
      </c>
      <c r="G7961" s="7" t="s">
        <v>928</v>
      </c>
      <c r="H7961">
        <v>0.01224616199265</v>
      </c>
      <c r="I7961" t="s">
        <v>37</v>
      </c>
      <c r="K7961" s="47" t="s">
        <v>43</v>
      </c>
      <c r="L7961" s="47" t="s">
        <v>926</v>
      </c>
      <c r="M7961" t="s">
        <v>39</v>
      </c>
      <c r="N7961" s="71"/>
      <c r="O7961" s="71"/>
      <c r="P7961" s="71"/>
      <c r="Q7961" s="71"/>
      <c r="R7961" s="29"/>
      <c r="S7961" s="29"/>
      <c r="T7961" s="29"/>
      <c r="U7961" s="71"/>
      <c r="V7961" s="29"/>
      <c r="W7961" s="60"/>
      <c r="Y7961" t="s">
        <v>40</v>
      </c>
      <c r="AA7961">
        <v>4586</v>
      </c>
      <c r="AB7961" t="b">
        <f>if((W7961=""),false,true)</f>
        <v>0</v>
      </c>
      <c r="AD7961" s="37"/>
    </row>
    <row r="7962" ht="14.25" customHeight="1">
      <c r="A7962" s="38">
        <v>1049</v>
      </c>
      <c r="B7962" s="46" t="s">
        <v>922</v>
      </c>
      <c r="C7962" s="46" t="s">
        <v>923</v>
      </c>
      <c r="D7962" s="11" t="s">
        <v>8252</v>
      </c>
      <c r="E7962" s="11" t="s">
        <v>8253</v>
      </c>
      <c r="F7962" s="7" t="s">
        <v>930</v>
      </c>
      <c r="G7962" s="7" t="s">
        <v>928</v>
      </c>
      <c r="H7962">
        <v>0.01455459080582</v>
      </c>
      <c r="I7962" t="s">
        <v>37</v>
      </c>
      <c r="K7962" s="47" t="s">
        <v>43</v>
      </c>
      <c r="L7962" s="47" t="s">
        <v>926</v>
      </c>
      <c r="M7962" t="s">
        <v>39</v>
      </c>
      <c r="N7962" s="71"/>
      <c r="O7962" s="71"/>
      <c r="P7962" s="71"/>
      <c r="Q7962" s="71"/>
      <c r="R7962" s="29"/>
      <c r="S7962" s="29"/>
      <c r="T7962" s="29"/>
      <c r="U7962" s="71"/>
      <c r="V7962" s="29"/>
      <c r="W7962" s="60"/>
      <c r="Y7962" t="s">
        <v>40</v>
      </c>
      <c r="AA7962">
        <v>4586</v>
      </c>
      <c r="AB7962" t="b">
        <f>if((W7962=""),false,true)</f>
        <v>0</v>
      </c>
      <c r="AD7962" s="37"/>
    </row>
    <row r="7963" ht="14.25" customHeight="1">
      <c r="A7963" s="38">
        <v>1049</v>
      </c>
      <c r="B7963" s="46" t="s">
        <v>922</v>
      </c>
      <c r="C7963" s="46" t="s">
        <v>923</v>
      </c>
      <c r="D7963" s="11" t="s">
        <v>8252</v>
      </c>
      <c r="E7963" s="11" t="s">
        <v>8253</v>
      </c>
      <c r="F7963" s="11" t="s">
        <v>48</v>
      </c>
      <c r="G7963" s="11" t="s">
        <v>49</v>
      </c>
      <c r="H7963">
        <v>0.000045814188671</v>
      </c>
      <c r="I7963" t="s">
        <v>37</v>
      </c>
      <c r="K7963" s="47" t="s">
        <v>43</v>
      </c>
      <c r="L7963" s="47" t="s">
        <v>926</v>
      </c>
      <c r="M7963" t="s">
        <v>39</v>
      </c>
      <c r="N7963" s="71"/>
      <c r="O7963" s="71"/>
      <c r="P7963" s="71"/>
      <c r="Q7963" s="71"/>
      <c r="R7963" s="29"/>
      <c r="S7963" s="29"/>
      <c r="T7963" s="29"/>
      <c r="U7963" s="71"/>
      <c r="V7963" s="29"/>
      <c r="W7963" s="60"/>
      <c r="Y7963" t="s">
        <v>40</v>
      </c>
      <c r="AA7963">
        <v>4586</v>
      </c>
      <c r="AB7963" t="b">
        <f>if((W7963=""),false,true)</f>
        <v>0</v>
      </c>
      <c r="AD7963" s="37"/>
    </row>
    <row r="7964" ht="14.25" customHeight="1">
      <c r="A7964" s="38">
        <v>1287</v>
      </c>
      <c r="B7964" s="46" t="s">
        <v>53</v>
      </c>
      <c r="C7964" s="46" t="s">
        <v>45</v>
      </c>
      <c r="D7964" s="11" t="s">
        <v>8252</v>
      </c>
      <c r="E7964" s="11" t="s">
        <v>8253</v>
      </c>
      <c r="F7964" t="s">
        <v>48</v>
      </c>
      <c r="G7964" s="46" t="s">
        <v>49</v>
      </c>
      <c r="H7964">
        <v>0.000069183097</v>
      </c>
      <c r="I7964" t="s">
        <v>37</v>
      </c>
      <c r="L7964" t="s">
        <v>50</v>
      </c>
      <c r="M7964" t="s">
        <v>39</v>
      </c>
      <c r="N7964" s="40"/>
      <c r="O7964" s="40"/>
      <c r="P7964" s="40"/>
      <c r="Q7964" s="40"/>
      <c r="R7964" s="39"/>
      <c r="S7964" s="39"/>
      <c r="T7964" s="39"/>
      <c r="U7964" s="40"/>
      <c r="V7964" s="39"/>
      <c r="W7964" s="69"/>
      <c r="Y7964" t="s">
        <v>40</v>
      </c>
      <c r="AA7964">
        <v>4586</v>
      </c>
      <c r="AB7964" s="46" t="b">
        <v>0</v>
      </c>
      <c r="AD7964" s="8"/>
    </row>
    <row r="7965" ht="14.25" customHeight="1">
      <c r="A7965" s="38">
        <v>1287</v>
      </c>
      <c r="B7965" s="46" t="s">
        <v>174</v>
      </c>
      <c r="C7965" s="46" t="s">
        <v>45</v>
      </c>
      <c r="D7965" s="46" t="s">
        <v>8254</v>
      </c>
      <c r="E7965" s="46" t="s">
        <v>8255</v>
      </c>
      <c r="F7965" t="s">
        <v>48</v>
      </c>
      <c r="G7965" s="46" t="s">
        <v>49</v>
      </c>
      <c r="H7965">
        <v>0.000000091201</v>
      </c>
      <c r="I7965" t="s">
        <v>37</v>
      </c>
      <c r="L7965" t="s">
        <v>50</v>
      </c>
      <c r="M7965" t="s">
        <v>39</v>
      </c>
      <c r="N7965" s="40"/>
      <c r="O7965" s="40"/>
      <c r="P7965" s="40"/>
      <c r="Q7965" s="40"/>
      <c r="R7965" s="39"/>
      <c r="S7965" s="39"/>
      <c r="T7965" s="39"/>
      <c r="U7965" s="40"/>
      <c r="V7965" s="39"/>
      <c r="W7965" s="69"/>
      <c r="Y7965" t="s">
        <v>40</v>
      </c>
      <c r="AA7965">
        <v>6058</v>
      </c>
      <c r="AB7965" s="46" t="b">
        <v>0</v>
      </c>
      <c r="AD7965" s="8"/>
    </row>
    <row r="7966" ht="14.25" customHeight="1">
      <c r="A7966" s="38">
        <v>997</v>
      </c>
      <c r="B7966" s="44" t="s">
        <v>638</v>
      </c>
      <c r="C7966" s="46" t="s">
        <v>639</v>
      </c>
      <c r="D7966" s="46" t="s">
        <v>8256</v>
      </c>
      <c r="E7966" s="46" t="s">
        <v>8257</v>
      </c>
      <c r="F7966" s="5" t="s">
        <v>35</v>
      </c>
      <c r="G7966" s="5" t="s">
        <v>36</v>
      </c>
      <c r="H7966" s="65">
        <v>0.003019952</v>
      </c>
      <c r="I7966" t="s">
        <v>37</v>
      </c>
      <c r="K7966" s="47"/>
      <c r="L7966" s="47" t="str">
        <f>((I7966&amp;A7966)&amp;"-")&amp;B7966</f>
        <v>REF997-Kia Sepassi and Samuel H. Yalkowsky. Solubility Prediction in Octanol: A Technical Note. AAPS PharmSciTech 2006; 7 (1) Article 26</v>
      </c>
      <c r="M7966" t="s">
        <v>39</v>
      </c>
      <c r="N7966" s="71"/>
      <c r="O7966" s="71"/>
      <c r="P7966" s="71"/>
      <c r="Q7966" s="71"/>
      <c r="R7966" s="29"/>
      <c r="S7966" s="29"/>
      <c r="T7966" s="29"/>
      <c r="U7966" s="71"/>
      <c r="V7966" s="29"/>
      <c r="W7966" s="60"/>
      <c r="Y7966" t="s">
        <v>40</v>
      </c>
      <c r="AA7966">
        <v>8788</v>
      </c>
      <c r="AB7966" t="b">
        <f>if((W7966=""),false,true)</f>
        <v>0</v>
      </c>
      <c r="AD7966" s="37"/>
    </row>
    <row r="7967" ht="14.25" customHeight="1">
      <c r="A7967" s="38">
        <v>1283</v>
      </c>
      <c r="B7967" s="46" t="s">
        <v>31</v>
      </c>
      <c r="C7967" s="46" t="s">
        <v>32</v>
      </c>
      <c r="D7967" s="46" t="s">
        <v>8256</v>
      </c>
      <c r="E7967" s="46" t="s">
        <v>8257</v>
      </c>
      <c r="F7967" t="s">
        <v>35</v>
      </c>
      <c r="G7967" s="46" t="s">
        <v>36</v>
      </c>
      <c r="H7967">
        <v>0.0030199517</v>
      </c>
      <c r="I7967" t="s">
        <v>37</v>
      </c>
      <c r="L7967" t="s">
        <v>38</v>
      </c>
      <c r="M7967" t="s">
        <v>39</v>
      </c>
      <c r="N7967" s="40"/>
      <c r="O7967" s="40"/>
      <c r="P7967" s="40"/>
      <c r="Q7967" s="40"/>
      <c r="R7967" s="39"/>
      <c r="S7967" s="39"/>
      <c r="T7967" s="39"/>
      <c r="U7967" s="40"/>
      <c r="V7967" s="39"/>
      <c r="W7967" s="69"/>
      <c r="Y7967" t="s">
        <v>40</v>
      </c>
      <c r="AA7967">
        <v>8788</v>
      </c>
      <c r="AB7967" s="46" t="b">
        <f>if((W7967=""),false,true)</f>
        <v>0</v>
      </c>
      <c r="AD7967" s="8"/>
    </row>
    <row r="7968" ht="14.25" customHeight="1">
      <c r="A7968" s="38">
        <v>1287</v>
      </c>
      <c r="B7968" s="46" t="s">
        <v>53</v>
      </c>
      <c r="C7968" s="46" t="s">
        <v>45</v>
      </c>
      <c r="D7968" s="46" t="s">
        <v>8256</v>
      </c>
      <c r="E7968" s="46" t="s">
        <v>8258</v>
      </c>
      <c r="F7968" t="s">
        <v>48</v>
      </c>
      <c r="G7968" s="46" t="s">
        <v>49</v>
      </c>
      <c r="H7968">
        <v>0.000000001585</v>
      </c>
      <c r="I7968" t="s">
        <v>37</v>
      </c>
      <c r="L7968" t="s">
        <v>50</v>
      </c>
      <c r="M7968" t="s">
        <v>39</v>
      </c>
      <c r="N7968" s="40"/>
      <c r="O7968" s="40"/>
      <c r="P7968" s="40"/>
      <c r="Q7968" s="40"/>
      <c r="R7968" s="39"/>
      <c r="S7968" s="39"/>
      <c r="T7968" s="39"/>
      <c r="U7968" s="40"/>
      <c r="V7968" s="39"/>
      <c r="W7968" s="69"/>
      <c r="Y7968" t="s">
        <v>40</v>
      </c>
      <c r="AA7968">
        <v>8788</v>
      </c>
      <c r="AB7968" s="46" t="b">
        <v>0</v>
      </c>
      <c r="AD7968" s="8"/>
    </row>
    <row r="7969" ht="14.25" customHeight="1">
      <c r="A7969" s="38">
        <v>1287</v>
      </c>
      <c r="B7969" s="46" t="s">
        <v>174</v>
      </c>
      <c r="C7969" s="46" t="s">
        <v>45</v>
      </c>
      <c r="D7969" s="46" t="s">
        <v>8256</v>
      </c>
      <c r="E7969" s="46" t="s">
        <v>8259</v>
      </c>
      <c r="F7969" t="s">
        <v>48</v>
      </c>
      <c r="G7969" s="46" t="s">
        <v>49</v>
      </c>
      <c r="H7969">
        <v>0.000000001622</v>
      </c>
      <c r="I7969" t="s">
        <v>37</v>
      </c>
      <c r="L7969" t="s">
        <v>50</v>
      </c>
      <c r="M7969" t="s">
        <v>39</v>
      </c>
      <c r="N7969" s="40"/>
      <c r="O7969" s="40"/>
      <c r="P7969" s="40"/>
      <c r="Q7969" s="40"/>
      <c r="R7969" s="39"/>
      <c r="S7969" s="39"/>
      <c r="T7969" s="39"/>
      <c r="U7969" s="40"/>
      <c r="V7969" s="39"/>
      <c r="W7969" s="69"/>
      <c r="Y7969" t="s">
        <v>40</v>
      </c>
      <c r="AA7969">
        <v>8788</v>
      </c>
      <c r="AB7969" s="46" t="b">
        <v>0</v>
      </c>
      <c r="AD7969" s="8"/>
    </row>
    <row r="7970" ht="14.25" customHeight="1">
      <c r="A7970" s="38">
        <v>1308</v>
      </c>
      <c r="B7970" s="46" t="s">
        <v>41</v>
      </c>
      <c r="C7970" s="46" t="s">
        <v>42</v>
      </c>
      <c r="D7970" s="46" t="s">
        <v>8256</v>
      </c>
      <c r="E7970" s="46" t="s">
        <v>8260</v>
      </c>
      <c r="F7970" t="s">
        <v>35</v>
      </c>
      <c r="G7970" s="12" t="s">
        <v>36</v>
      </c>
      <c r="H7970">
        <v>0.003019951720402</v>
      </c>
      <c r="I7970" t="s">
        <v>37</v>
      </c>
      <c r="K7970" s="47" t="s">
        <v>43</v>
      </c>
      <c r="L7970" s="47" t="str">
        <f>((I7970&amp;A7970)&amp;"-")&amp;B7970</f>
        <v>REF1308-Abraham M.H. and Acree Jr. W.E. The solubility of liquid and solid compounds in dry octan-1-ol. Chemosphere (2013)</v>
      </c>
      <c r="M7970" t="s">
        <v>39</v>
      </c>
      <c r="N7970" s="71"/>
      <c r="O7970" s="71"/>
      <c r="P7970" s="71"/>
      <c r="Q7970" s="71"/>
      <c r="R7970" s="29"/>
      <c r="S7970" s="29"/>
      <c r="T7970" s="29"/>
      <c r="U7970" s="71"/>
      <c r="V7970" s="29"/>
      <c r="W7970" s="60"/>
      <c r="Y7970" t="s">
        <v>40</v>
      </c>
      <c r="AA7970">
        <v>8788</v>
      </c>
      <c r="AB7970" t="b">
        <f>if((W7970=""),false,true)</f>
        <v>0</v>
      </c>
      <c r="AD7970" s="37"/>
    </row>
    <row r="7971" ht="14.25" customHeight="1">
      <c r="A7971" s="38">
        <v>928</v>
      </c>
      <c r="B7971" s="46" t="s">
        <v>4537</v>
      </c>
      <c r="C7971" s="46" t="s">
        <v>4538</v>
      </c>
      <c r="D7971" s="46" t="s">
        <v>8261</v>
      </c>
      <c r="E7971" s="46" t="s">
        <v>8262</v>
      </c>
      <c r="F7971" s="41" t="s">
        <v>35</v>
      </c>
      <c r="G7971" s="41" t="s">
        <v>36</v>
      </c>
      <c r="H7971" s="65">
        <v>0.1351</v>
      </c>
      <c r="I7971" t="s">
        <v>4539</v>
      </c>
      <c r="K7971" s="46" t="s">
        <v>43</v>
      </c>
      <c r="L7971" s="46" t="s">
        <v>4540</v>
      </c>
      <c r="M7971" t="s">
        <v>39</v>
      </c>
      <c r="N7971" s="40"/>
      <c r="O7971" s="56"/>
      <c r="P7971" s="56"/>
      <c r="Q7971" s="56"/>
      <c r="R7971" s="39"/>
      <c r="S7971" s="39"/>
      <c r="T7971" s="39"/>
      <c r="U7971" s="40"/>
      <c r="V7971" s="39"/>
      <c r="W7971" s="69"/>
      <c r="Y7971" t="s">
        <v>40</v>
      </c>
      <c r="AA7971">
        <v>4590</v>
      </c>
      <c r="AB7971" t="b">
        <v>0</v>
      </c>
      <c r="AD7971" s="8"/>
    </row>
    <row r="7972" ht="14.25" customHeight="1">
      <c r="A7972" s="38">
        <v>928</v>
      </c>
      <c r="B7972" s="46" t="s">
        <v>4541</v>
      </c>
      <c r="C7972" s="46" t="s">
        <v>4538</v>
      </c>
      <c r="D7972" s="46" t="s">
        <v>8261</v>
      </c>
      <c r="E7972" s="46" t="s">
        <v>8262</v>
      </c>
      <c r="F7972" s="41" t="s">
        <v>1603</v>
      </c>
      <c r="G7972" s="41" t="s">
        <v>1674</v>
      </c>
      <c r="H7972" s="65">
        <v>0.434</v>
      </c>
      <c r="I7972" t="s">
        <v>4539</v>
      </c>
      <c r="K7972" s="46" t="s">
        <v>43</v>
      </c>
      <c r="L7972" s="46" t="s">
        <v>4540</v>
      </c>
      <c r="M7972" t="s">
        <v>39</v>
      </c>
      <c r="N7972" s="40"/>
      <c r="O7972" s="56"/>
      <c r="P7972" s="56"/>
      <c r="Q7972" s="56"/>
      <c r="R7972" s="39"/>
      <c r="S7972" s="39"/>
      <c r="T7972" s="39"/>
      <c r="U7972" s="40"/>
      <c r="V7972" s="39"/>
      <c r="W7972" s="69"/>
      <c r="Y7972" t="s">
        <v>40</v>
      </c>
      <c r="AA7972">
        <v>4590</v>
      </c>
      <c r="AB7972" t="b">
        <v>0</v>
      </c>
      <c r="AD7972" s="8"/>
    </row>
    <row r="7973" ht="14.25" customHeight="1">
      <c r="A7973" s="38">
        <v>928</v>
      </c>
      <c r="B7973" s="46" t="s">
        <v>4541</v>
      </c>
      <c r="C7973" s="46" t="s">
        <v>4538</v>
      </c>
      <c r="D7973" s="46" t="s">
        <v>8261</v>
      </c>
      <c r="E7973" s="46" t="s">
        <v>8262</v>
      </c>
      <c r="F7973" s="41" t="s">
        <v>695</v>
      </c>
      <c r="G7973" s="41" t="s">
        <v>696</v>
      </c>
      <c r="H7973" s="65">
        <v>0.0003207</v>
      </c>
      <c r="I7973" t="s">
        <v>4539</v>
      </c>
      <c r="K7973" s="46" t="s">
        <v>43</v>
      </c>
      <c r="L7973" s="46" t="s">
        <v>4540</v>
      </c>
      <c r="M7973" t="s">
        <v>39</v>
      </c>
      <c r="N7973" s="40"/>
      <c r="O7973" s="56"/>
      <c r="P7973" s="56"/>
      <c r="Q7973" s="56"/>
      <c r="R7973" s="39"/>
      <c r="S7973" s="39"/>
      <c r="T7973" s="39"/>
      <c r="U7973" s="40"/>
      <c r="V7973" s="39"/>
      <c r="W7973" s="69"/>
      <c r="Y7973" t="s">
        <v>40</v>
      </c>
      <c r="AA7973">
        <v>4590</v>
      </c>
      <c r="AB7973" t="b">
        <v>0</v>
      </c>
      <c r="AD7973" s="8"/>
    </row>
    <row r="7974" ht="14.25" customHeight="1">
      <c r="A7974" s="38">
        <v>941</v>
      </c>
      <c r="B7974" s="46" t="s">
        <v>3595</v>
      </c>
      <c r="C7974" s="46" t="s">
        <v>3596</v>
      </c>
      <c r="D7974" s="46" t="s">
        <v>8261</v>
      </c>
      <c r="E7974" s="46" t="s">
        <v>8262</v>
      </c>
      <c r="F7974" s="41" t="s">
        <v>35</v>
      </c>
      <c r="G7974" s="41" t="s">
        <v>36</v>
      </c>
      <c r="H7974" s="65">
        <v>0.156</v>
      </c>
      <c r="I7974" t="s">
        <v>4546</v>
      </c>
      <c r="K7974" s="46" t="s">
        <v>43</v>
      </c>
      <c r="L7974" s="46" t="s">
        <v>3600</v>
      </c>
      <c r="M7974" t="s">
        <v>39</v>
      </c>
      <c r="N7974" s="40">
        <f>U7974*V7974</f>
        <v>4.5387421379344</v>
      </c>
      <c r="O7974" s="56">
        <v>130.2279</v>
      </c>
      <c r="P7974" s="56">
        <v>0.823</v>
      </c>
      <c r="Q7974" s="56">
        <v>1.103</v>
      </c>
      <c r="R7974" s="39">
        <f>O7974/P7974</f>
        <v>158.23560145808</v>
      </c>
      <c r="S7974" s="39">
        <f>N7974/Q7974</f>
        <v>4.11490674336754</v>
      </c>
      <c r="T7974" s="39">
        <f>R7974+S7974</f>
        <v>162.350508201448</v>
      </c>
      <c r="U7974" s="40">
        <v>179.216</v>
      </c>
      <c r="V7974" s="39">
        <v>0.0253255409</v>
      </c>
      <c r="W7974" s="69">
        <f>round(((1000*V7974)/T7974),3)</f>
        <v>0.156</v>
      </c>
      <c r="Y7974" t="s">
        <v>40</v>
      </c>
      <c r="AA7974">
        <v>4590</v>
      </c>
      <c r="AB7974" t="b">
        <v>1</v>
      </c>
      <c r="AD7974" s="8"/>
    </row>
    <row r="7975" ht="14.25" customHeight="1">
      <c r="A7975" s="38">
        <v>949</v>
      </c>
      <c r="B7975" s="46" t="s">
        <v>8263</v>
      </c>
      <c r="C7975" s="46" t="s">
        <v>8264</v>
      </c>
      <c r="D7975" s="46" t="s">
        <v>8261</v>
      </c>
      <c r="E7975" s="46" t="s">
        <v>8262</v>
      </c>
      <c r="F7975" s="41" t="s">
        <v>485</v>
      </c>
      <c r="G7975" s="41" t="s">
        <v>665</v>
      </c>
      <c r="H7975" s="65">
        <v>0.307</v>
      </c>
      <c r="I7975" t="s">
        <v>8265</v>
      </c>
      <c r="K7975" s="46" t="s">
        <v>43</v>
      </c>
      <c r="L7975" s="46" t="s">
        <v>8266</v>
      </c>
      <c r="M7975" t="s">
        <v>2241</v>
      </c>
      <c r="N7975" s="40">
        <f>U7975*V7975</f>
        <v>5.33347104231463</v>
      </c>
      <c r="O7975" s="56">
        <v>74.1216</v>
      </c>
      <c r="P7975" s="56">
        <v>0.805</v>
      </c>
      <c r="Q7975" s="56">
        <v>1.099</v>
      </c>
      <c r="R7975" s="39">
        <f>O7975/P7975</f>
        <v>92.0765217391304</v>
      </c>
      <c r="S7975" s="39">
        <f>N7975/Q7975</f>
        <v>4.85302187653742</v>
      </c>
      <c r="T7975" s="39">
        <f>R7975+S7975</f>
        <v>96.9295436156678</v>
      </c>
      <c r="U7975" s="40">
        <v>179.2157</v>
      </c>
      <c r="V7975" s="39">
        <v>0.0297600659</v>
      </c>
      <c r="W7975" s="69">
        <f>round(((1000*V7975)/T7975),3)</f>
        <v>0.307</v>
      </c>
      <c r="Y7975" t="s">
        <v>40</v>
      </c>
      <c r="AA7975">
        <v>4590</v>
      </c>
      <c r="AB7975" t="b">
        <v>1</v>
      </c>
      <c r="AD7975" s="8"/>
    </row>
    <row r="7976" ht="14.25" customHeight="1">
      <c r="A7976" s="38">
        <v>949</v>
      </c>
      <c r="B7976" s="46" t="s">
        <v>8263</v>
      </c>
      <c r="C7976" s="46" t="s">
        <v>8264</v>
      </c>
      <c r="D7976" s="46" t="s">
        <v>8261</v>
      </c>
      <c r="E7976" s="46" t="s">
        <v>8262</v>
      </c>
      <c r="F7976" s="41" t="s">
        <v>669</v>
      </c>
      <c r="G7976" s="41" t="s">
        <v>670</v>
      </c>
      <c r="H7976" s="65">
        <v>0.181</v>
      </c>
      <c r="I7976" t="s">
        <v>8265</v>
      </c>
      <c r="K7976" s="46" t="s">
        <v>43</v>
      </c>
      <c r="L7976" s="46" t="s">
        <v>8266</v>
      </c>
      <c r="M7976" t="s">
        <v>2241</v>
      </c>
      <c r="N7976" s="40">
        <f>U7976*V7976</f>
        <v>3.6388107323296</v>
      </c>
      <c r="O7976" s="56">
        <v>88.1482</v>
      </c>
      <c r="P7976" s="56">
        <v>0.811</v>
      </c>
      <c r="Q7976" s="56">
        <v>1.099</v>
      </c>
      <c r="R7976" s="39">
        <f>O7976/P7976</f>
        <v>108.69075215783</v>
      </c>
      <c r="S7976" s="39">
        <f>N7976/Q7976</f>
        <v>3.31101977464022</v>
      </c>
      <c r="T7976" s="39">
        <f>R7976+S7976</f>
        <v>112.00177193247</v>
      </c>
      <c r="U7976" s="40">
        <v>179.216</v>
      </c>
      <c r="V7976" s="39">
        <v>0.0203040506</v>
      </c>
      <c r="W7976" s="69">
        <f>round(((1000*V7976)/T7976),3)</f>
        <v>0.181</v>
      </c>
      <c r="Y7976" t="s">
        <v>40</v>
      </c>
      <c r="AA7976">
        <v>4590</v>
      </c>
      <c r="AB7976" t="b">
        <v>1</v>
      </c>
      <c r="AD7976" s="8"/>
    </row>
    <row r="7977" ht="14.25" customHeight="1">
      <c r="A7977" s="38">
        <v>949</v>
      </c>
      <c r="B7977" s="46" t="s">
        <v>8263</v>
      </c>
      <c r="C7977" s="46" t="s">
        <v>8264</v>
      </c>
      <c r="D7977" s="46" t="s">
        <v>8261</v>
      </c>
      <c r="E7977" s="46" t="s">
        <v>8262</v>
      </c>
      <c r="F7977" s="41" t="s">
        <v>580</v>
      </c>
      <c r="G7977" s="41" t="s">
        <v>581</v>
      </c>
      <c r="H7977" s="65">
        <v>0.233</v>
      </c>
      <c r="I7977" t="s">
        <v>8265</v>
      </c>
      <c r="K7977" s="46" t="s">
        <v>43</v>
      </c>
      <c r="L7977" s="46" t="s">
        <v>8266</v>
      </c>
      <c r="M7977" t="s">
        <v>2241</v>
      </c>
      <c r="N7977" s="40">
        <f>U7977*V7977</f>
        <v>3.2850183299024</v>
      </c>
      <c r="O7977" s="56">
        <v>60.095</v>
      </c>
      <c r="P7977" s="56">
        <v>0.795</v>
      </c>
      <c r="Q7977" s="56">
        <v>1.099</v>
      </c>
      <c r="R7977" s="39">
        <f>O7977/P7977</f>
        <v>75.5911949685534</v>
      </c>
      <c r="S7977" s="39">
        <f>N7977/Q7977</f>
        <v>2.98909766142166</v>
      </c>
      <c r="T7977" s="39">
        <f>R7977+S7977</f>
        <v>78.5802926299751</v>
      </c>
      <c r="U7977" s="40">
        <v>179.216</v>
      </c>
      <c r="V7977" s="39">
        <v>0.0183299389</v>
      </c>
      <c r="W7977" s="69">
        <f>round(((1000*V7977)/T7977),3)</f>
        <v>0.233</v>
      </c>
      <c r="Y7977" t="s">
        <v>40</v>
      </c>
      <c r="AA7977">
        <v>4590</v>
      </c>
      <c r="AB7977" t="b">
        <v>1</v>
      </c>
      <c r="AD7977" s="8"/>
    </row>
    <row r="7978" ht="14.25" customHeight="1">
      <c r="A7978" s="38">
        <v>949</v>
      </c>
      <c r="B7978" s="46" t="s">
        <v>8263</v>
      </c>
      <c r="C7978" s="46" t="s">
        <v>8264</v>
      </c>
      <c r="D7978" s="46" t="s">
        <v>8261</v>
      </c>
      <c r="E7978" s="46" t="s">
        <v>8262</v>
      </c>
      <c r="F7978" s="41" t="s">
        <v>691</v>
      </c>
      <c r="G7978" s="41" t="s">
        <v>692</v>
      </c>
      <c r="H7978" s="65">
        <v>0.022</v>
      </c>
      <c r="I7978" t="s">
        <v>8265</v>
      </c>
      <c r="K7978" s="46" t="s">
        <v>43</v>
      </c>
      <c r="L7978" s="46" t="s">
        <v>8266</v>
      </c>
      <c r="M7978" t="s">
        <v>2241</v>
      </c>
      <c r="N7978" s="40">
        <f>U7978*V7978</f>
        <v>0.35915030131232</v>
      </c>
      <c r="O7978" s="56">
        <v>78.1118</v>
      </c>
      <c r="P7978" s="56">
        <v>0.873</v>
      </c>
      <c r="Q7978" s="56">
        <v>1.099</v>
      </c>
      <c r="R7978" s="39">
        <f>O7978/P7978</f>
        <v>89.4751431844215</v>
      </c>
      <c r="S7978" s="39">
        <f>N7978/Q7978</f>
        <v>0.326797362431592</v>
      </c>
      <c r="T7978" s="39">
        <f>R7978+S7978</f>
        <v>89.8019405468531</v>
      </c>
      <c r="U7978" s="40">
        <v>179.216</v>
      </c>
      <c r="V7978" s="39">
        <v>0.00200400802</v>
      </c>
      <c r="W7978" s="69">
        <f>round(((1000*V7978)/T7978),3)</f>
        <v>0.022</v>
      </c>
      <c r="Y7978" t="s">
        <v>40</v>
      </c>
      <c r="AA7978">
        <v>4590</v>
      </c>
      <c r="AB7978" t="b">
        <v>1</v>
      </c>
      <c r="AD7978" s="8"/>
    </row>
    <row r="7979" ht="14.25" customHeight="1">
      <c r="A7979" s="38">
        <v>949</v>
      </c>
      <c r="B7979" s="46" t="s">
        <v>8263</v>
      </c>
      <c r="C7979" s="46" t="s">
        <v>8264</v>
      </c>
      <c r="D7979" s="46" t="s">
        <v>8261</v>
      </c>
      <c r="E7979" s="46" t="s">
        <v>8262</v>
      </c>
      <c r="F7979" s="41" t="s">
        <v>429</v>
      </c>
      <c r="G7979" s="41" t="s">
        <v>590</v>
      </c>
      <c r="H7979" s="65">
        <v>0.305</v>
      </c>
      <c r="I7979" t="s">
        <v>8265</v>
      </c>
      <c r="K7979" s="46" t="s">
        <v>43</v>
      </c>
      <c r="L7979" s="46" t="s">
        <v>8266</v>
      </c>
      <c r="M7979" t="s">
        <v>2241</v>
      </c>
      <c r="N7979" s="40">
        <f>U7979*V7979</f>
        <v>3.3593871274608</v>
      </c>
      <c r="O7979" s="56">
        <v>46.0684</v>
      </c>
      <c r="P7979" s="56">
        <v>0.7893</v>
      </c>
      <c r="Q7979" s="56">
        <v>1.099</v>
      </c>
      <c r="R7979" s="39">
        <f>O7979/P7979</f>
        <v>58.3661472190548</v>
      </c>
      <c r="S7979" s="39">
        <f>N7979/Q7979</f>
        <v>3.0567671769434</v>
      </c>
      <c r="T7979" s="39">
        <f>R7979+S7979</f>
        <v>61.4229143959982</v>
      </c>
      <c r="U7979" s="40">
        <v>179.216</v>
      </c>
      <c r="V7979" s="39">
        <v>0.0187449063</v>
      </c>
      <c r="W7979" s="69">
        <f>round(((1000*V7979)/T7979),3)</f>
        <v>0.305</v>
      </c>
      <c r="Y7979" t="s">
        <v>40</v>
      </c>
      <c r="AA7979">
        <v>4590</v>
      </c>
      <c r="AB7979" t="b">
        <v>1</v>
      </c>
      <c r="AD7979" s="8"/>
    </row>
    <row r="7980" ht="14.25" customHeight="1">
      <c r="A7980" s="38">
        <v>949</v>
      </c>
      <c r="B7980" s="46" t="s">
        <v>8263</v>
      </c>
      <c r="C7980" s="46" t="s">
        <v>8264</v>
      </c>
      <c r="D7980" s="46" t="s">
        <v>8261</v>
      </c>
      <c r="E7980" s="46" t="s">
        <v>8262</v>
      </c>
      <c r="F7980" s="41" t="s">
        <v>591</v>
      </c>
      <c r="G7980" s="41" t="s">
        <v>2243</v>
      </c>
      <c r="H7980" s="65">
        <v>0.116</v>
      </c>
      <c r="I7980" t="s">
        <v>8265</v>
      </c>
      <c r="K7980" s="46" t="s">
        <v>43</v>
      </c>
      <c r="L7980" s="46" t="s">
        <v>8266</v>
      </c>
      <c r="M7980" t="s">
        <v>2241</v>
      </c>
      <c r="N7980" s="40">
        <f>U7980*V7980</f>
        <v>2.0849610577376</v>
      </c>
      <c r="O7980" s="56">
        <v>88.1051</v>
      </c>
      <c r="P7980" s="56">
        <v>0.898</v>
      </c>
      <c r="Q7980" s="56">
        <v>1.099</v>
      </c>
      <c r="R7980" s="39">
        <f>O7980/P7980</f>
        <v>98.112583518931</v>
      </c>
      <c r="S7980" s="39">
        <f>N7980/Q7980</f>
        <v>1.89714381959745</v>
      </c>
      <c r="T7980" s="39">
        <f>R7980+S7980</f>
        <v>100.009727338528</v>
      </c>
      <c r="U7980" s="40">
        <v>179.216</v>
      </c>
      <c r="V7980" s="39">
        <v>0.0116337886</v>
      </c>
      <c r="W7980" s="69">
        <f>round(((1000*V7980)/T7980),3)</f>
        <v>0.116</v>
      </c>
      <c r="Y7980" t="s">
        <v>40</v>
      </c>
      <c r="AA7980">
        <v>4590</v>
      </c>
      <c r="AB7980" t="b">
        <v>1</v>
      </c>
      <c r="AD7980" s="8"/>
    </row>
    <row r="7981" ht="14.25" customHeight="1">
      <c r="A7981" s="38">
        <v>949</v>
      </c>
      <c r="B7981" s="46" t="s">
        <v>8263</v>
      </c>
      <c r="C7981" s="46" t="s">
        <v>8264</v>
      </c>
      <c r="D7981" s="46" t="s">
        <v>8261</v>
      </c>
      <c r="E7981" s="46" t="s">
        <v>8262</v>
      </c>
      <c r="F7981" s="41" t="s">
        <v>434</v>
      </c>
      <c r="G7981" s="41" t="s">
        <v>593</v>
      </c>
      <c r="H7981" s="65">
        <v>0.472</v>
      </c>
      <c r="I7981" t="s">
        <v>8265</v>
      </c>
      <c r="K7981" s="46" t="s">
        <v>43</v>
      </c>
      <c r="L7981" s="46" t="s">
        <v>8266</v>
      </c>
      <c r="M7981" t="s">
        <v>2241</v>
      </c>
      <c r="N7981" s="40">
        <f>U7981*V7981</f>
        <v>3.7134682110208</v>
      </c>
      <c r="O7981" s="56">
        <v>32.0419</v>
      </c>
      <c r="P7981" s="56">
        <v>0.791</v>
      </c>
      <c r="Q7981" s="56">
        <v>1.099</v>
      </c>
      <c r="R7981" s="39">
        <f>O7981/P7981</f>
        <v>40.5080910240202</v>
      </c>
      <c r="S7981" s="39">
        <f>N7981/Q7981</f>
        <v>3.37895196635196</v>
      </c>
      <c r="T7981" s="39">
        <f>R7981+S7981</f>
        <v>43.8870429903722</v>
      </c>
      <c r="U7981" s="40">
        <v>179.216</v>
      </c>
      <c r="V7981" s="39">
        <v>0.0207206288</v>
      </c>
      <c r="W7981" s="69">
        <f>round(((1000*V7981)/T7981),3)</f>
        <v>0.472</v>
      </c>
      <c r="Y7981" t="s">
        <v>40</v>
      </c>
      <c r="AA7981">
        <v>4590</v>
      </c>
      <c r="AB7981" t="b">
        <v>1</v>
      </c>
      <c r="AD7981" s="8"/>
    </row>
    <row r="7982" ht="14.25" customHeight="1">
      <c r="A7982" s="38">
        <v>949</v>
      </c>
      <c r="B7982" s="46" t="s">
        <v>8263</v>
      </c>
      <c r="C7982" s="46" t="s">
        <v>8264</v>
      </c>
      <c r="D7982" s="46" t="s">
        <v>8261</v>
      </c>
      <c r="E7982" s="46" t="s">
        <v>8262</v>
      </c>
      <c r="F7982" s="41" t="s">
        <v>238</v>
      </c>
      <c r="G7982" s="41" t="s">
        <v>1365</v>
      </c>
      <c r="H7982" s="65">
        <v>0.399</v>
      </c>
      <c r="I7982" t="s">
        <v>8265</v>
      </c>
      <c r="K7982" s="46" t="s">
        <v>43</v>
      </c>
      <c r="L7982" s="46" t="s">
        <v>8266</v>
      </c>
      <c r="M7982" t="s">
        <v>2241</v>
      </c>
      <c r="N7982" s="40">
        <f>U7982*V7982</f>
        <v>6.0967908254848</v>
      </c>
      <c r="O7982" s="56">
        <v>72.1057</v>
      </c>
      <c r="P7982" s="56">
        <v>0.904</v>
      </c>
      <c r="Q7982" s="56">
        <v>1.099</v>
      </c>
      <c r="R7982" s="39">
        <f>O7982/P7982</f>
        <v>79.7629424778761</v>
      </c>
      <c r="S7982" s="39">
        <f>N7982/Q7982</f>
        <v>5.54758036895796</v>
      </c>
      <c r="T7982" s="39">
        <f>R7982+S7982</f>
        <v>85.3105228468341</v>
      </c>
      <c r="U7982" s="40">
        <v>179.216</v>
      </c>
      <c r="V7982" s="39">
        <v>0.0340192328</v>
      </c>
      <c r="W7982" s="69">
        <f>round(((1000*V7982)/T7982),3)</f>
        <v>0.399</v>
      </c>
      <c r="Y7982" t="s">
        <v>40</v>
      </c>
      <c r="AA7982">
        <v>4590</v>
      </c>
      <c r="AB7982" t="b">
        <v>1</v>
      </c>
      <c r="AD7982" s="8"/>
    </row>
    <row r="7983" ht="14.25" customHeight="1">
      <c r="A7983" s="38">
        <v>950</v>
      </c>
      <c r="B7983" s="46" t="s">
        <v>8267</v>
      </c>
      <c r="C7983" s="46" t="s">
        <v>8268</v>
      </c>
      <c r="D7983" s="46" t="s">
        <v>8261</v>
      </c>
      <c r="E7983" s="46" t="s">
        <v>8262</v>
      </c>
      <c r="F7983" s="41" t="s">
        <v>48</v>
      </c>
      <c r="G7983" s="41" t="s">
        <v>49</v>
      </c>
      <c r="H7983" s="65">
        <v>0.00427417195</v>
      </c>
      <c r="I7983" t="s">
        <v>37</v>
      </c>
      <c r="K7983" s="46" t="s">
        <v>43</v>
      </c>
      <c r="L7983" s="46" t="s">
        <v>8269</v>
      </c>
      <c r="M7983" t="s">
        <v>39</v>
      </c>
      <c r="N7983" s="40"/>
      <c r="O7983" s="56"/>
      <c r="P7983" s="56"/>
      <c r="Q7983" s="56"/>
      <c r="R7983" s="39"/>
      <c r="S7983" s="39"/>
      <c r="T7983" s="39"/>
      <c r="U7983" s="40"/>
      <c r="V7983" s="39"/>
      <c r="W7983" s="69"/>
      <c r="Y7983" t="s">
        <v>40</v>
      </c>
      <c r="AA7983">
        <v>4590</v>
      </c>
      <c r="AB7983" t="b">
        <v>0</v>
      </c>
      <c r="AD7983" s="8"/>
    </row>
    <row r="7984" ht="14.25" customHeight="1">
      <c r="A7984" s="38">
        <v>969</v>
      </c>
      <c r="B7984" s="46" t="s">
        <v>4172</v>
      </c>
      <c r="C7984" s="46" t="s">
        <v>1219</v>
      </c>
      <c r="D7984" s="7" t="s">
        <v>8261</v>
      </c>
      <c r="E7984" s="7" t="s">
        <v>8262</v>
      </c>
      <c r="F7984" s="41" t="s">
        <v>429</v>
      </c>
      <c r="G7984" s="41" t="s">
        <v>590</v>
      </c>
      <c r="H7984" s="23">
        <v>0.25199</v>
      </c>
      <c r="I7984" t="s">
        <v>1356</v>
      </c>
      <c r="K7984" t="s">
        <v>43</v>
      </c>
      <c r="L7984" s="46" t="s">
        <v>4573</v>
      </c>
      <c r="M7984" t="s">
        <v>39</v>
      </c>
      <c r="N7984" s="40"/>
      <c r="O7984" s="40"/>
      <c r="P7984" s="40"/>
      <c r="Q7984" s="40"/>
      <c r="R7984" s="39"/>
      <c r="S7984" s="39"/>
      <c r="T7984" s="39"/>
      <c r="U7984" s="40"/>
      <c r="V7984" s="39"/>
      <c r="W7984" s="69"/>
      <c r="Y7984" t="s">
        <v>40</v>
      </c>
      <c r="AA7984" s="12">
        <v>4590</v>
      </c>
      <c r="AB7984" t="b">
        <f>if((W7984=""),false,true)</f>
        <v>0</v>
      </c>
      <c r="AD7984" s="8"/>
    </row>
    <row r="7985" ht="14.25" customHeight="1">
      <c r="A7985" s="38">
        <v>969</v>
      </c>
      <c r="B7985" s="46" t="s">
        <v>4172</v>
      </c>
      <c r="C7985" s="46" t="s">
        <v>1219</v>
      </c>
      <c r="D7985" s="7" t="s">
        <v>8261</v>
      </c>
      <c r="E7985" s="7" t="s">
        <v>8262</v>
      </c>
      <c r="F7985" s="41" t="s">
        <v>48</v>
      </c>
      <c r="G7985" s="41" t="s">
        <v>49</v>
      </c>
      <c r="H7985" s="23">
        <v>0.00554</v>
      </c>
      <c r="I7985" t="s">
        <v>1356</v>
      </c>
      <c r="K7985" t="s">
        <v>43</v>
      </c>
      <c r="L7985" s="46" t="str">
        <f>((I7985&amp;A7985)&amp;"-")&amp;B7985</f>
        <v>REFJ969-Jouyban A. Handbook of Solubility Data for Pharmaceuticals. ISBN: 9781439804858</v>
      </c>
      <c r="M7985" t="s">
        <v>39</v>
      </c>
      <c r="N7985" s="40"/>
      <c r="O7985" s="40"/>
      <c r="P7985" s="40"/>
      <c r="Q7985" s="40"/>
      <c r="R7985" s="39"/>
      <c r="S7985" s="39"/>
      <c r="T7985" s="39"/>
      <c r="U7985" s="40"/>
      <c r="V7985" s="39"/>
      <c r="W7985" s="69"/>
      <c r="Y7985" t="s">
        <v>40</v>
      </c>
      <c r="AA7985" s="12">
        <v>4590</v>
      </c>
      <c r="AB7985" t="b">
        <f>if((W7985=""),false,true)</f>
        <v>0</v>
      </c>
      <c r="AD7985" s="8"/>
    </row>
    <row r="7986" ht="14.25" customHeight="1">
      <c r="A7986" s="38">
        <v>997</v>
      </c>
      <c r="B7986" s="44" t="s">
        <v>638</v>
      </c>
      <c r="C7986" s="46" t="s">
        <v>639</v>
      </c>
      <c r="D7986" s="46" t="s">
        <v>8261</v>
      </c>
      <c r="E7986" s="46" t="s">
        <v>8262</v>
      </c>
      <c r="F7986" s="5" t="s">
        <v>35</v>
      </c>
      <c r="G7986" s="5" t="s">
        <v>36</v>
      </c>
      <c r="H7986" s="65">
        <v>0.144543977</v>
      </c>
      <c r="I7986" t="s">
        <v>37</v>
      </c>
      <c r="K7986" s="47"/>
      <c r="L7986" s="47" t="str">
        <f>((I7986&amp;A7986)&amp;"-")&amp;B7986</f>
        <v>REF997-Kia Sepassi and Samuel H. Yalkowsky. Solubility Prediction in Octanol: A Technical Note. AAPS PharmSciTech 2006; 7 (1) Article 26</v>
      </c>
      <c r="M7986" t="s">
        <v>39</v>
      </c>
      <c r="N7986" s="71"/>
      <c r="O7986" s="71"/>
      <c r="P7986" s="71"/>
      <c r="Q7986" s="71"/>
      <c r="R7986" s="29"/>
      <c r="S7986" s="29"/>
      <c r="T7986" s="29"/>
      <c r="U7986" s="71"/>
      <c r="V7986" s="29"/>
      <c r="W7986" s="60"/>
      <c r="Y7986" t="s">
        <v>40</v>
      </c>
      <c r="AA7986">
        <v>4590</v>
      </c>
      <c r="AB7986" t="b">
        <f>if((W7986=""),false,true)</f>
        <v>0</v>
      </c>
      <c r="AD7986" s="37"/>
    </row>
    <row r="7987" ht="14.25" customHeight="1">
      <c r="A7987" s="38">
        <v>1049</v>
      </c>
      <c r="B7987" s="46" t="s">
        <v>922</v>
      </c>
      <c r="C7987" s="46" t="s">
        <v>923</v>
      </c>
      <c r="D7987" s="11" t="s">
        <v>8261</v>
      </c>
      <c r="E7987" s="46" t="s">
        <v>8262</v>
      </c>
      <c r="F7987" s="7" t="s">
        <v>924</v>
      </c>
      <c r="G7987" s="7" t="s">
        <v>925</v>
      </c>
      <c r="H7987">
        <v>0.29241523778433</v>
      </c>
      <c r="I7987" t="s">
        <v>37</v>
      </c>
      <c r="K7987" s="47" t="s">
        <v>43</v>
      </c>
      <c r="L7987" s="47" t="s">
        <v>926</v>
      </c>
      <c r="M7987" t="s">
        <v>39</v>
      </c>
      <c r="N7987" s="71"/>
      <c r="O7987" s="71"/>
      <c r="P7987" s="71"/>
      <c r="Q7987" s="71"/>
      <c r="R7987" s="29"/>
      <c r="S7987" s="29"/>
      <c r="T7987" s="29"/>
      <c r="U7987" s="71"/>
      <c r="V7987" s="29"/>
      <c r="W7987" s="60"/>
      <c r="Y7987" t="s">
        <v>40</v>
      </c>
      <c r="AA7987" s="21">
        <v>4590</v>
      </c>
      <c r="AB7987" t="b">
        <f>if((W7987=""),false,true)</f>
        <v>0</v>
      </c>
      <c r="AD7987" s="37"/>
    </row>
    <row r="7988" ht="14.25" customHeight="1">
      <c r="A7988" s="38">
        <v>1049</v>
      </c>
      <c r="B7988" s="46" t="s">
        <v>922</v>
      </c>
      <c r="C7988" s="46" t="s">
        <v>923</v>
      </c>
      <c r="D7988" s="11" t="s">
        <v>8261</v>
      </c>
      <c r="E7988" s="11" t="s">
        <v>8262</v>
      </c>
      <c r="F7988" s="7" t="s">
        <v>927</v>
      </c>
      <c r="G7988" s="7" t="s">
        <v>928</v>
      </c>
      <c r="H7988">
        <v>0.016943378004473</v>
      </c>
      <c r="I7988" t="s">
        <v>37</v>
      </c>
      <c r="K7988" s="47" t="s">
        <v>43</v>
      </c>
      <c r="L7988" s="47" t="s">
        <v>926</v>
      </c>
      <c r="M7988" t="s">
        <v>39</v>
      </c>
      <c r="N7988" s="71"/>
      <c r="O7988" s="71"/>
      <c r="P7988" s="71"/>
      <c r="Q7988" s="71"/>
      <c r="R7988" s="29"/>
      <c r="S7988" s="29"/>
      <c r="T7988" s="29"/>
      <c r="U7988" s="71"/>
      <c r="V7988" s="29"/>
      <c r="W7988" s="60"/>
      <c r="Y7988" t="s">
        <v>40</v>
      </c>
      <c r="AA7988">
        <v>4590</v>
      </c>
      <c r="AB7988" t="b">
        <f>if((W7988=""),false,true)</f>
        <v>0</v>
      </c>
      <c r="AD7988" s="37"/>
    </row>
    <row r="7989" ht="14.25" customHeight="1">
      <c r="A7989" s="38">
        <v>1049</v>
      </c>
      <c r="B7989" s="46" t="s">
        <v>922</v>
      </c>
      <c r="C7989" s="46" t="s">
        <v>923</v>
      </c>
      <c r="D7989" s="11" t="s">
        <v>8261</v>
      </c>
      <c r="E7989" s="11" t="s">
        <v>8262</v>
      </c>
      <c r="F7989" s="7" t="s">
        <v>929</v>
      </c>
      <c r="G7989" s="7" t="s">
        <v>928</v>
      </c>
      <c r="H7989">
        <v>0.053088444423099</v>
      </c>
      <c r="I7989" t="s">
        <v>37</v>
      </c>
      <c r="K7989" s="47" t="s">
        <v>43</v>
      </c>
      <c r="L7989" s="47" t="s">
        <v>926</v>
      </c>
      <c r="M7989" t="s">
        <v>39</v>
      </c>
      <c r="N7989" s="71"/>
      <c r="O7989" s="71"/>
      <c r="P7989" s="71"/>
      <c r="Q7989" s="71"/>
      <c r="R7989" s="29"/>
      <c r="S7989" s="29"/>
      <c r="T7989" s="29"/>
      <c r="U7989" s="71"/>
      <c r="V7989" s="29"/>
      <c r="W7989" s="60"/>
      <c r="Y7989" t="s">
        <v>40</v>
      </c>
      <c r="AA7989">
        <v>4590</v>
      </c>
      <c r="AB7989" t="b">
        <f>if((W7989=""),false,true)</f>
        <v>0</v>
      </c>
      <c r="AD7989" s="37"/>
    </row>
    <row r="7990" ht="14.25" customHeight="1">
      <c r="A7990" s="38">
        <v>1049</v>
      </c>
      <c r="B7990" s="46" t="s">
        <v>922</v>
      </c>
      <c r="C7990" s="46" t="s">
        <v>923</v>
      </c>
      <c r="D7990" s="11" t="s">
        <v>8261</v>
      </c>
      <c r="E7990" s="11" t="s">
        <v>8262</v>
      </c>
      <c r="F7990" s="7" t="s">
        <v>930</v>
      </c>
      <c r="G7990" s="7" t="s">
        <v>928</v>
      </c>
      <c r="H7990">
        <v>0.19906733389872</v>
      </c>
      <c r="I7990" t="s">
        <v>37</v>
      </c>
      <c r="K7990" s="47" t="s">
        <v>43</v>
      </c>
      <c r="L7990" s="47" t="s">
        <v>926</v>
      </c>
      <c r="M7990" t="s">
        <v>39</v>
      </c>
      <c r="N7990" s="71"/>
      <c r="O7990" s="71"/>
      <c r="P7990" s="71"/>
      <c r="Q7990" s="71"/>
      <c r="R7990" s="29"/>
      <c r="S7990" s="29"/>
      <c r="T7990" s="29"/>
      <c r="U7990" s="71"/>
      <c r="V7990" s="29"/>
      <c r="W7990" s="60"/>
      <c r="Y7990" t="s">
        <v>40</v>
      </c>
      <c r="AA7990">
        <v>4590</v>
      </c>
      <c r="AB7990" t="b">
        <f>if((W7990=""),false,true)</f>
        <v>0</v>
      </c>
      <c r="AD7990" s="37"/>
    </row>
    <row r="7991" ht="14.25" customHeight="1">
      <c r="A7991" s="38">
        <v>1049</v>
      </c>
      <c r="B7991" s="46" t="s">
        <v>922</v>
      </c>
      <c r="C7991" s="46" t="s">
        <v>923</v>
      </c>
      <c r="D7991" s="11" t="s">
        <v>8261</v>
      </c>
      <c r="E7991" s="11" t="s">
        <v>8262</v>
      </c>
      <c r="F7991" s="11" t="s">
        <v>48</v>
      </c>
      <c r="G7991" s="11" t="s">
        <v>49</v>
      </c>
      <c r="H7991">
        <v>0.004487453899331</v>
      </c>
      <c r="I7991" t="s">
        <v>37</v>
      </c>
      <c r="K7991" s="47" t="s">
        <v>43</v>
      </c>
      <c r="L7991" s="47" t="s">
        <v>926</v>
      </c>
      <c r="M7991" t="s">
        <v>39</v>
      </c>
      <c r="N7991" s="71"/>
      <c r="O7991" s="71"/>
      <c r="P7991" s="71"/>
      <c r="Q7991" s="71"/>
      <c r="R7991" s="29"/>
      <c r="S7991" s="29"/>
      <c r="T7991" s="29"/>
      <c r="U7991" s="71"/>
      <c r="V7991" s="29"/>
      <c r="W7991" s="60"/>
      <c r="Y7991" t="s">
        <v>40</v>
      </c>
      <c r="AA7991">
        <v>4590</v>
      </c>
      <c r="AB7991" t="b">
        <f>if((W7991=""),false,true)</f>
        <v>0</v>
      </c>
      <c r="AD7991" s="37"/>
    </row>
    <row r="7992" ht="14.25" customHeight="1">
      <c r="A7992" s="38">
        <v>1074</v>
      </c>
      <c r="B7992" s="46" t="s">
        <v>5034</v>
      </c>
      <c r="C7992" s="46" t="s">
        <v>1115</v>
      </c>
      <c r="D7992" s="11" t="s">
        <v>8261</v>
      </c>
      <c r="E7992" s="11" t="s">
        <v>8262</v>
      </c>
      <c r="F7992" s="7" t="s">
        <v>1361</v>
      </c>
      <c r="G7992" s="7" t="s">
        <v>1362</v>
      </c>
      <c r="H7992">
        <v>0.19158853240622</v>
      </c>
      <c r="I7992" t="s">
        <v>37</v>
      </c>
      <c r="K7992" s="47"/>
      <c r="L7992" s="47" t="s">
        <v>5035</v>
      </c>
      <c r="M7992" t="s">
        <v>39</v>
      </c>
      <c r="N7992" s="71"/>
      <c r="O7992" s="71"/>
      <c r="P7992" s="71"/>
      <c r="Q7992" s="71"/>
      <c r="R7992" s="29"/>
      <c r="S7992" s="29"/>
      <c r="T7992" s="29"/>
      <c r="U7992" s="71"/>
      <c r="V7992" s="29"/>
      <c r="W7992" s="60"/>
      <c r="Y7992" t="s">
        <v>40</v>
      </c>
      <c r="AA7992">
        <v>4590</v>
      </c>
      <c r="AB7992" t="b">
        <f>if((W7992=""),false,true)</f>
        <v>0</v>
      </c>
      <c r="AD7992" s="37"/>
    </row>
    <row r="7993" ht="14.25" customHeight="1">
      <c r="A7993" s="38">
        <v>1154</v>
      </c>
      <c r="B7993" s="46" t="s">
        <v>4574</v>
      </c>
      <c r="C7993" s="46" t="s">
        <v>2403</v>
      </c>
      <c r="D7993" s="11" t="s">
        <v>8261</v>
      </c>
      <c r="E7993" s="11" t="s">
        <v>8262</v>
      </c>
      <c r="F7993" s="7" t="s">
        <v>429</v>
      </c>
      <c r="G7993" s="7" t="s">
        <v>590</v>
      </c>
      <c r="H7993">
        <v>0.2395299122723</v>
      </c>
      <c r="I7993" t="s">
        <v>37</v>
      </c>
      <c r="K7993" s="47" t="s">
        <v>43</v>
      </c>
      <c r="L7993" s="47" t="s">
        <v>4575</v>
      </c>
      <c r="M7993" t="s">
        <v>39</v>
      </c>
      <c r="N7993" s="71"/>
      <c r="O7993" s="71"/>
      <c r="P7993" s="71"/>
      <c r="Q7993" s="71"/>
      <c r="R7993" s="29"/>
      <c r="S7993" s="29"/>
      <c r="T7993" s="29"/>
      <c r="U7993" s="71"/>
      <c r="V7993" s="29"/>
      <c r="W7993" s="60"/>
      <c r="Y7993" t="s">
        <v>40</v>
      </c>
      <c r="AA7993">
        <v>4590</v>
      </c>
      <c r="AB7993" t="b">
        <f>if((W7993=""),false,true)</f>
        <v>0</v>
      </c>
      <c r="AD7993" s="37"/>
    </row>
    <row r="7994" ht="14.25" customHeight="1">
      <c r="A7994" s="38">
        <v>1154</v>
      </c>
      <c r="B7994" s="46" t="s">
        <v>4574</v>
      </c>
      <c r="C7994" s="46" t="s">
        <v>2403</v>
      </c>
      <c r="D7994" s="11" t="s">
        <v>8261</v>
      </c>
      <c r="E7994" s="11" t="s">
        <v>8262</v>
      </c>
      <c r="F7994" s="7" t="s">
        <v>2084</v>
      </c>
      <c r="G7994" s="7" t="s">
        <v>2085</v>
      </c>
      <c r="H7994">
        <v>0.010114691165739</v>
      </c>
      <c r="I7994" t="s">
        <v>37</v>
      </c>
      <c r="K7994" s="47" t="s">
        <v>43</v>
      </c>
      <c r="L7994" s="47" t="s">
        <v>4575</v>
      </c>
      <c r="M7994" t="s">
        <v>39</v>
      </c>
      <c r="N7994" s="71"/>
      <c r="O7994" s="71"/>
      <c r="P7994" s="71"/>
      <c r="Q7994" s="71"/>
      <c r="R7994" s="29"/>
      <c r="S7994" s="29"/>
      <c r="T7994" s="29"/>
      <c r="U7994" s="71"/>
      <c r="V7994" s="29"/>
      <c r="W7994" s="60"/>
      <c r="Y7994" t="s">
        <v>40</v>
      </c>
      <c r="AA7994">
        <v>4590</v>
      </c>
      <c r="AB7994" t="b">
        <f>if((W7994=""),false,true)</f>
        <v>0</v>
      </c>
      <c r="AD7994" s="37"/>
    </row>
    <row r="7995" ht="14.25" customHeight="1">
      <c r="A7995" s="38">
        <v>1154</v>
      </c>
      <c r="B7995" s="46" t="s">
        <v>4574</v>
      </c>
      <c r="C7995" s="46" t="s">
        <v>2403</v>
      </c>
      <c r="D7995" s="11" t="s">
        <v>8261</v>
      </c>
      <c r="E7995" s="11" t="s">
        <v>8262</v>
      </c>
      <c r="F7995" s="7" t="s">
        <v>2087</v>
      </c>
      <c r="G7995" s="7" t="s">
        <v>2085</v>
      </c>
      <c r="H7995">
        <v>0.023241555535412</v>
      </c>
      <c r="I7995" t="s">
        <v>37</v>
      </c>
      <c r="K7995" s="47" t="s">
        <v>43</v>
      </c>
      <c r="L7995" s="47" t="s">
        <v>4575</v>
      </c>
      <c r="M7995" t="s">
        <v>39</v>
      </c>
      <c r="N7995" s="71"/>
      <c r="O7995" s="71"/>
      <c r="P7995" s="71"/>
      <c r="Q7995" s="71"/>
      <c r="R7995" s="29"/>
      <c r="S7995" s="29"/>
      <c r="T7995" s="29"/>
      <c r="U7995" s="71"/>
      <c r="V7995" s="29"/>
      <c r="W7995" s="60"/>
      <c r="Y7995" t="s">
        <v>40</v>
      </c>
      <c r="AA7995">
        <v>4590</v>
      </c>
      <c r="AB7995" t="b">
        <f>if((W7995=""),false,true)</f>
        <v>0</v>
      </c>
      <c r="AD7995" s="37"/>
    </row>
    <row r="7996" ht="14.25" customHeight="1">
      <c r="A7996" s="38">
        <v>1154</v>
      </c>
      <c r="B7996" s="46" t="s">
        <v>4574</v>
      </c>
      <c r="C7996" s="46" t="s">
        <v>2403</v>
      </c>
      <c r="D7996" s="11" t="s">
        <v>8261</v>
      </c>
      <c r="E7996" s="11" t="s">
        <v>8262</v>
      </c>
      <c r="F7996" s="7" t="s">
        <v>2088</v>
      </c>
      <c r="G7996" s="7" t="s">
        <v>2085</v>
      </c>
      <c r="H7996">
        <v>0.030048807168122</v>
      </c>
      <c r="I7996" t="s">
        <v>37</v>
      </c>
      <c r="K7996" s="47" t="s">
        <v>43</v>
      </c>
      <c r="L7996" s="47" t="s">
        <v>4575</v>
      </c>
      <c r="M7996" t="s">
        <v>39</v>
      </c>
      <c r="N7996" s="71"/>
      <c r="O7996" s="71"/>
      <c r="P7996" s="71"/>
      <c r="Q7996" s="71"/>
      <c r="R7996" s="29"/>
      <c r="S7996" s="29"/>
      <c r="T7996" s="29"/>
      <c r="U7996" s="71"/>
      <c r="V7996" s="29"/>
      <c r="W7996" s="60"/>
      <c r="Y7996" t="s">
        <v>40</v>
      </c>
      <c r="AA7996">
        <v>4590</v>
      </c>
      <c r="AB7996" t="b">
        <f>if((W7996=""),false,true)</f>
        <v>0</v>
      </c>
      <c r="AD7996" s="37"/>
    </row>
    <row r="7997" ht="14.25" customHeight="1">
      <c r="A7997" s="38">
        <v>1154</v>
      </c>
      <c r="B7997" s="46" t="s">
        <v>4574</v>
      </c>
      <c r="C7997" s="46" t="s">
        <v>2403</v>
      </c>
      <c r="D7997" s="11" t="s">
        <v>8261</v>
      </c>
      <c r="E7997" s="11" t="s">
        <v>8262</v>
      </c>
      <c r="F7997" s="7" t="s">
        <v>2089</v>
      </c>
      <c r="G7997" s="7" t="s">
        <v>2085</v>
      </c>
      <c r="H7997">
        <v>0.063238150639965</v>
      </c>
      <c r="I7997" t="s">
        <v>37</v>
      </c>
      <c r="K7997" s="47" t="s">
        <v>43</v>
      </c>
      <c r="L7997" s="47" t="s">
        <v>4575</v>
      </c>
      <c r="M7997" t="s">
        <v>39</v>
      </c>
      <c r="N7997" s="71"/>
      <c r="O7997" s="71"/>
      <c r="P7997" s="71"/>
      <c r="Q7997" s="71"/>
      <c r="R7997" s="29"/>
      <c r="S7997" s="29"/>
      <c r="T7997" s="29"/>
      <c r="U7997" s="71"/>
      <c r="V7997" s="29"/>
      <c r="W7997" s="60"/>
      <c r="Y7997" t="s">
        <v>40</v>
      </c>
      <c r="AA7997">
        <v>4590</v>
      </c>
      <c r="AB7997" t="b">
        <f>if((W7997=""),false,true)</f>
        <v>0</v>
      </c>
      <c r="AD7997" s="37"/>
    </row>
    <row r="7998" ht="14.25" customHeight="1">
      <c r="A7998" s="38">
        <v>1154</v>
      </c>
      <c r="B7998" s="46" t="s">
        <v>4574</v>
      </c>
      <c r="C7998" s="46" t="s">
        <v>2403</v>
      </c>
      <c r="D7998" s="11" t="s">
        <v>8261</v>
      </c>
      <c r="E7998" s="11" t="s">
        <v>8262</v>
      </c>
      <c r="F7998" s="7" t="s">
        <v>2090</v>
      </c>
      <c r="G7998" s="7" t="s">
        <v>2085</v>
      </c>
      <c r="H7998">
        <v>0.20785412970074</v>
      </c>
      <c r="I7998" t="s">
        <v>37</v>
      </c>
      <c r="K7998" s="47" t="s">
        <v>43</v>
      </c>
      <c r="L7998" s="47" t="s">
        <v>4575</v>
      </c>
      <c r="M7998" t="s">
        <v>39</v>
      </c>
      <c r="N7998" s="71"/>
      <c r="O7998" s="71"/>
      <c r="P7998" s="71"/>
      <c r="Q7998" s="71"/>
      <c r="R7998" s="29"/>
      <c r="S7998" s="29"/>
      <c r="T7998" s="29"/>
      <c r="U7998" s="71"/>
      <c r="V7998" s="29"/>
      <c r="W7998" s="60"/>
      <c r="Y7998" t="s">
        <v>40</v>
      </c>
      <c r="AA7998">
        <v>4590</v>
      </c>
      <c r="AB7998" t="b">
        <f>if((W7998=""),false,true)</f>
        <v>0</v>
      </c>
      <c r="AD7998" s="37"/>
    </row>
    <row r="7999" ht="14.25" customHeight="1">
      <c r="A7999" s="38">
        <v>1154</v>
      </c>
      <c r="B7999" s="46" t="s">
        <v>4574</v>
      </c>
      <c r="C7999" s="46" t="s">
        <v>2403</v>
      </c>
      <c r="D7999" s="11" t="s">
        <v>8261</v>
      </c>
      <c r="E7999" s="11" t="s">
        <v>8262</v>
      </c>
      <c r="F7999" s="7" t="s">
        <v>2091</v>
      </c>
      <c r="G7999" s="7" t="s">
        <v>2085</v>
      </c>
      <c r="H7999">
        <v>0.26917391002266</v>
      </c>
      <c r="I7999" t="s">
        <v>37</v>
      </c>
      <c r="K7999" s="47" t="s">
        <v>43</v>
      </c>
      <c r="L7999" s="47" t="s">
        <v>4575</v>
      </c>
      <c r="M7999" t="s">
        <v>39</v>
      </c>
      <c r="N7999" s="71"/>
      <c r="O7999" s="71"/>
      <c r="P7999" s="71"/>
      <c r="Q7999" s="71"/>
      <c r="R7999" s="29"/>
      <c r="S7999" s="29"/>
      <c r="T7999" s="29"/>
      <c r="U7999" s="71"/>
      <c r="V7999" s="29"/>
      <c r="W7999" s="60"/>
      <c r="Y7999" t="s">
        <v>40</v>
      </c>
      <c r="AA7999">
        <v>4590</v>
      </c>
      <c r="AB7999" t="b">
        <f>if((W7999=""),false,true)</f>
        <v>0</v>
      </c>
      <c r="AD7999" s="37"/>
    </row>
    <row r="8000" ht="14.25" customHeight="1">
      <c r="A8000" s="38">
        <v>1154</v>
      </c>
      <c r="B8000" s="46" t="s">
        <v>4574</v>
      </c>
      <c r="C8000" s="46" t="s">
        <v>2403</v>
      </c>
      <c r="D8000" s="11" t="s">
        <v>8261</v>
      </c>
      <c r="E8000" s="11" t="s">
        <v>8262</v>
      </c>
      <c r="F8000" s="7" t="s">
        <v>2092</v>
      </c>
      <c r="G8000" s="7" t="s">
        <v>2085</v>
      </c>
      <c r="H8000">
        <v>0.37694280226949</v>
      </c>
      <c r="I8000" t="s">
        <v>37</v>
      </c>
      <c r="K8000" s="47" t="s">
        <v>43</v>
      </c>
      <c r="L8000" s="47" t="s">
        <v>4575</v>
      </c>
      <c r="M8000" t="s">
        <v>39</v>
      </c>
      <c r="N8000" s="71"/>
      <c r="O8000" s="71"/>
      <c r="P8000" s="71"/>
      <c r="Q8000" s="71"/>
      <c r="R8000" s="29"/>
      <c r="S8000" s="29"/>
      <c r="T8000" s="29"/>
      <c r="U8000" s="71"/>
      <c r="V8000" s="29"/>
      <c r="W8000" s="60"/>
      <c r="Y8000" t="s">
        <v>40</v>
      </c>
      <c r="AA8000">
        <v>4590</v>
      </c>
      <c r="AB8000" t="b">
        <f>if((W8000=""),false,true)</f>
        <v>0</v>
      </c>
      <c r="AD8000" s="37"/>
    </row>
    <row r="8001" ht="14.25" customHeight="1">
      <c r="A8001" s="38">
        <v>1154</v>
      </c>
      <c r="B8001" s="46" t="s">
        <v>4574</v>
      </c>
      <c r="C8001" s="46" t="s">
        <v>2403</v>
      </c>
      <c r="D8001" s="11" t="s">
        <v>8261</v>
      </c>
      <c r="E8001" s="11" t="s">
        <v>8262</v>
      </c>
      <c r="F8001" s="7" t="s">
        <v>2093</v>
      </c>
      <c r="G8001" s="7" t="s">
        <v>2085</v>
      </c>
      <c r="H8001">
        <v>0.41245069023935</v>
      </c>
      <c r="I8001" t="s">
        <v>37</v>
      </c>
      <c r="K8001" s="47" t="s">
        <v>43</v>
      </c>
      <c r="L8001" s="47" t="s">
        <v>4575</v>
      </c>
      <c r="M8001" t="s">
        <v>39</v>
      </c>
      <c r="N8001" s="71"/>
      <c r="O8001" s="71"/>
      <c r="P8001" s="71"/>
      <c r="Q8001" s="71"/>
      <c r="R8001" s="29"/>
      <c r="S8001" s="29"/>
      <c r="T8001" s="29"/>
      <c r="U8001" s="71"/>
      <c r="V8001" s="29"/>
      <c r="W8001" s="60"/>
      <c r="Y8001" t="s">
        <v>40</v>
      </c>
      <c r="AA8001">
        <v>4590</v>
      </c>
      <c r="AB8001" t="b">
        <f>if((W8001=""),false,true)</f>
        <v>0</v>
      </c>
      <c r="AD8001" s="37"/>
    </row>
    <row r="8002" ht="14.25" customHeight="1">
      <c r="A8002" s="38">
        <v>1154</v>
      </c>
      <c r="B8002" s="46" t="s">
        <v>4574</v>
      </c>
      <c r="C8002" s="46" t="s">
        <v>2403</v>
      </c>
      <c r="D8002" s="11" t="s">
        <v>8261</v>
      </c>
      <c r="E8002" s="11" t="s">
        <v>8262</v>
      </c>
      <c r="F8002" s="7" t="s">
        <v>2094</v>
      </c>
      <c r="G8002" s="7" t="s">
        <v>2085</v>
      </c>
      <c r="H8002">
        <v>0.43516608385746</v>
      </c>
      <c r="I8002" t="s">
        <v>37</v>
      </c>
      <c r="K8002" s="47" t="s">
        <v>43</v>
      </c>
      <c r="L8002" s="47" t="s">
        <v>4575</v>
      </c>
      <c r="M8002" t="s">
        <v>39</v>
      </c>
      <c r="N8002" s="71"/>
      <c r="O8002" s="71"/>
      <c r="P8002" s="71"/>
      <c r="Q8002" s="71"/>
      <c r="R8002" s="29"/>
      <c r="S8002" s="29"/>
      <c r="T8002" s="29"/>
      <c r="U8002" s="71"/>
      <c r="V8002" s="29"/>
      <c r="W8002" s="60"/>
      <c r="Y8002" t="s">
        <v>40</v>
      </c>
      <c r="AA8002">
        <v>4590</v>
      </c>
      <c r="AB8002" t="b">
        <f>if((W8002=""),false,true)</f>
        <v>0</v>
      </c>
      <c r="AD8002" s="37"/>
    </row>
    <row r="8003" ht="14.25" customHeight="1">
      <c r="A8003" s="38">
        <v>1154</v>
      </c>
      <c r="B8003" s="46" t="s">
        <v>4574</v>
      </c>
      <c r="C8003" s="46" t="s">
        <v>2403</v>
      </c>
      <c r="D8003" s="11" t="s">
        <v>8261</v>
      </c>
      <c r="E8003" s="11" t="s">
        <v>8262</v>
      </c>
      <c r="F8003" s="7" t="s">
        <v>48</v>
      </c>
      <c r="G8003" s="7" t="s">
        <v>49</v>
      </c>
      <c r="H8003">
        <v>0.005542155255174</v>
      </c>
      <c r="I8003" t="s">
        <v>37</v>
      </c>
      <c r="K8003" s="47" t="s">
        <v>43</v>
      </c>
      <c r="L8003" s="47" t="s">
        <v>4575</v>
      </c>
      <c r="M8003" t="s">
        <v>39</v>
      </c>
      <c r="N8003" s="71"/>
      <c r="O8003" s="71"/>
      <c r="P8003" s="71"/>
      <c r="Q8003" s="71"/>
      <c r="R8003" s="29"/>
      <c r="S8003" s="29"/>
      <c r="T8003" s="29"/>
      <c r="U8003" s="71"/>
      <c r="V8003" s="29"/>
      <c r="W8003" s="60"/>
      <c r="Y8003" t="s">
        <v>40</v>
      </c>
      <c r="AA8003">
        <v>4590</v>
      </c>
      <c r="AB8003" t="b">
        <f>if((W8003=""),false,true)</f>
        <v>0</v>
      </c>
      <c r="AD8003" s="37"/>
    </row>
    <row r="8004" ht="14.25" customHeight="1">
      <c r="A8004" s="38">
        <v>1283</v>
      </c>
      <c r="B8004" s="46" t="s">
        <v>31</v>
      </c>
      <c r="C8004" s="46" t="s">
        <v>32</v>
      </c>
      <c r="D8004" s="46" t="s">
        <v>8261</v>
      </c>
      <c r="E8004" s="46" t="s">
        <v>8262</v>
      </c>
      <c r="F8004" t="s">
        <v>35</v>
      </c>
      <c r="G8004" s="46" t="s">
        <v>36</v>
      </c>
      <c r="H8004">
        <v>0.1445439771</v>
      </c>
      <c r="I8004" t="s">
        <v>37</v>
      </c>
      <c r="L8004" t="s">
        <v>38</v>
      </c>
      <c r="M8004" t="s">
        <v>39</v>
      </c>
      <c r="N8004" s="40"/>
      <c r="O8004" s="40"/>
      <c r="P8004" s="40"/>
      <c r="Q8004" s="40"/>
      <c r="R8004" s="39"/>
      <c r="S8004" s="39"/>
      <c r="T8004" s="39"/>
      <c r="U8004" s="40"/>
      <c r="V8004" s="39"/>
      <c r="W8004" s="69"/>
      <c r="Y8004" t="s">
        <v>40</v>
      </c>
      <c r="AA8004">
        <v>4590</v>
      </c>
      <c r="AB8004" s="46" t="b">
        <f>if((W8004=""),false,true)</f>
        <v>0</v>
      </c>
      <c r="AD8004" s="8"/>
    </row>
    <row r="8005" ht="14.25" customHeight="1">
      <c r="A8005" s="38">
        <v>1287</v>
      </c>
      <c r="B8005" s="46" t="s">
        <v>44</v>
      </c>
      <c r="C8005" s="46" t="s">
        <v>45</v>
      </c>
      <c r="D8005" s="46" t="s">
        <v>8261</v>
      </c>
      <c r="E8005" s="46" t="s">
        <v>8262</v>
      </c>
      <c r="F8005" t="s">
        <v>48</v>
      </c>
      <c r="G8005" s="46" t="s">
        <v>49</v>
      </c>
      <c r="H8005">
        <v>0.004698941086</v>
      </c>
      <c r="I8005" t="s">
        <v>37</v>
      </c>
      <c r="L8005" t="s">
        <v>50</v>
      </c>
      <c r="M8005" t="s">
        <v>39</v>
      </c>
      <c r="N8005" s="40"/>
      <c r="O8005" s="40"/>
      <c r="P8005" s="40"/>
      <c r="Q8005" s="40"/>
      <c r="R8005" s="39"/>
      <c r="S8005" s="39"/>
      <c r="T8005" s="39"/>
      <c r="U8005" s="40"/>
      <c r="V8005" s="39"/>
      <c r="W8005" s="69"/>
      <c r="Y8005" t="s">
        <v>40</v>
      </c>
      <c r="AA8005">
        <v>4590</v>
      </c>
      <c r="AB8005" s="46" t="b">
        <v>0</v>
      </c>
      <c r="AD8005" s="8"/>
    </row>
    <row r="8006" ht="14.25" customHeight="1">
      <c r="A8006" s="38">
        <v>1287</v>
      </c>
      <c r="B8006" s="46" t="s">
        <v>53</v>
      </c>
      <c r="C8006" s="46" t="s">
        <v>45</v>
      </c>
      <c r="D8006" s="46" t="s">
        <v>8261</v>
      </c>
      <c r="E8006" s="46" t="s">
        <v>8262</v>
      </c>
      <c r="F8006" t="s">
        <v>48</v>
      </c>
      <c r="G8006" s="46" t="s">
        <v>49</v>
      </c>
      <c r="H8006">
        <v>0.004265795188</v>
      </c>
      <c r="I8006" t="s">
        <v>37</v>
      </c>
      <c r="L8006" t="s">
        <v>50</v>
      </c>
      <c r="M8006" t="s">
        <v>39</v>
      </c>
      <c r="N8006" s="40"/>
      <c r="O8006" s="40"/>
      <c r="P8006" s="40"/>
      <c r="Q8006" s="40"/>
      <c r="R8006" s="39"/>
      <c r="S8006" s="39"/>
      <c r="T8006" s="39"/>
      <c r="U8006" s="40"/>
      <c r="V8006" s="39"/>
      <c r="W8006" s="69"/>
      <c r="Y8006" t="s">
        <v>40</v>
      </c>
      <c r="AA8006">
        <v>4590</v>
      </c>
      <c r="AB8006" s="46" t="b">
        <v>0</v>
      </c>
      <c r="AD8006" s="8"/>
    </row>
    <row r="8007" ht="14.25" customHeight="1">
      <c r="A8007" s="38">
        <v>1287</v>
      </c>
      <c r="B8007" s="46" t="s">
        <v>174</v>
      </c>
      <c r="C8007" s="46" t="s">
        <v>45</v>
      </c>
      <c r="D8007" s="46" t="s">
        <v>8261</v>
      </c>
      <c r="E8007" s="46" t="s">
        <v>8262</v>
      </c>
      <c r="F8007" t="s">
        <v>48</v>
      </c>
      <c r="G8007" s="46" t="s">
        <v>49</v>
      </c>
      <c r="H8007">
        <v>0.005011872336</v>
      </c>
      <c r="I8007" t="s">
        <v>37</v>
      </c>
      <c r="L8007" t="s">
        <v>50</v>
      </c>
      <c r="M8007" t="s">
        <v>39</v>
      </c>
      <c r="N8007" s="40"/>
      <c r="O8007" s="40"/>
      <c r="P8007" s="40"/>
      <c r="Q8007" s="40"/>
      <c r="R8007" s="39"/>
      <c r="S8007" s="39"/>
      <c r="T8007" s="39"/>
      <c r="U8007" s="40"/>
      <c r="V8007" s="39"/>
      <c r="W8007" s="69"/>
      <c r="Y8007" t="s">
        <v>40</v>
      </c>
      <c r="AA8007">
        <v>4590</v>
      </c>
      <c r="AB8007" s="46" t="b">
        <v>0</v>
      </c>
      <c r="AD8007" s="8"/>
    </row>
    <row r="8008" ht="14.25" customHeight="1">
      <c r="A8008" s="38">
        <v>1308</v>
      </c>
      <c r="B8008" s="46" t="s">
        <v>41</v>
      </c>
      <c r="C8008" s="46" t="s">
        <v>42</v>
      </c>
      <c r="D8008" s="46" t="s">
        <v>8261</v>
      </c>
      <c r="E8008" s="46" t="s">
        <v>8270</v>
      </c>
      <c r="F8008" t="s">
        <v>35</v>
      </c>
      <c r="G8008" s="12" t="s">
        <v>36</v>
      </c>
      <c r="H8008">
        <v>0.144543977074593</v>
      </c>
      <c r="I8008" t="s">
        <v>37</v>
      </c>
      <c r="K8008" s="47" t="s">
        <v>43</v>
      </c>
      <c r="L8008" s="47" t="str">
        <f>((I8008&amp;A8008)&amp;"-")&amp;B8008</f>
        <v>REF1308-Abraham M.H. and Acree Jr. W.E. The solubility of liquid and solid compounds in dry octan-1-ol. Chemosphere (2013)</v>
      </c>
      <c r="M8008" t="s">
        <v>39</v>
      </c>
      <c r="N8008" s="71"/>
      <c r="O8008" s="71"/>
      <c r="P8008" s="71"/>
      <c r="Q8008" s="71"/>
      <c r="R8008" s="29"/>
      <c r="S8008" s="29"/>
      <c r="T8008" s="29"/>
      <c r="U8008" s="71"/>
      <c r="V8008" s="29"/>
      <c r="W8008" s="60"/>
      <c r="Y8008" t="s">
        <v>40</v>
      </c>
      <c r="AA8008">
        <v>4590</v>
      </c>
      <c r="AB8008" t="b">
        <f>if((W8008=""),false,true)</f>
        <v>0</v>
      </c>
      <c r="AD8008" s="37"/>
    </row>
    <row r="8009" ht="14.25" customHeight="1">
      <c r="A8009" s="38">
        <v>1287</v>
      </c>
      <c r="B8009" s="46" t="s">
        <v>53</v>
      </c>
      <c r="C8009" s="46" t="s">
        <v>45</v>
      </c>
      <c r="D8009" s="46" t="s">
        <v>8271</v>
      </c>
      <c r="E8009" s="46" t="s">
        <v>8272</v>
      </c>
      <c r="F8009" t="s">
        <v>48</v>
      </c>
      <c r="G8009" s="46" t="s">
        <v>49</v>
      </c>
      <c r="H8009">
        <v>0.00660693448</v>
      </c>
      <c r="I8009" t="s">
        <v>37</v>
      </c>
      <c r="L8009" t="s">
        <v>50</v>
      </c>
      <c r="M8009" t="s">
        <v>39</v>
      </c>
      <c r="N8009" s="40"/>
      <c r="O8009" s="40"/>
      <c r="P8009" s="40"/>
      <c r="Q8009" s="40"/>
      <c r="R8009" s="39"/>
      <c r="S8009" s="39"/>
      <c r="T8009" s="39"/>
      <c r="U8009" s="40"/>
      <c r="V8009" s="39"/>
      <c r="W8009" s="69"/>
      <c r="Y8009" t="s">
        <v>40</v>
      </c>
      <c r="AA8009">
        <v>7975</v>
      </c>
      <c r="AB8009" s="46" t="b">
        <v>0</v>
      </c>
      <c r="AD8009" s="8"/>
    </row>
    <row r="8010" ht="14.25" customHeight="1">
      <c r="A8010" s="38">
        <v>902</v>
      </c>
      <c r="B8010" s="44" t="s">
        <v>5087</v>
      </c>
      <c r="C8010" s="46" t="s">
        <v>8273</v>
      </c>
      <c r="D8010" s="46" t="s">
        <v>8274</v>
      </c>
      <c r="E8010" s="46" t="s">
        <v>8275</v>
      </c>
      <c r="F8010" s="41" t="s">
        <v>691</v>
      </c>
      <c r="G8010" s="41" t="s">
        <v>692</v>
      </c>
      <c r="H8010" s="65">
        <f>W8010</f>
        <v>2.02</v>
      </c>
      <c r="I8010" t="s">
        <v>37</v>
      </c>
      <c r="K8010" s="46" t="s">
        <v>43</v>
      </c>
      <c r="L8010" s="46" t="s">
        <v>5086</v>
      </c>
      <c r="M8010" t="s">
        <v>39</v>
      </c>
      <c r="N8010" s="40">
        <v>59.5</v>
      </c>
      <c r="O8010" s="40">
        <v>100</v>
      </c>
      <c r="P8010" s="40">
        <v>0.874</v>
      </c>
      <c r="Q8010" s="40">
        <v>1.172</v>
      </c>
      <c r="R8010" s="39">
        <f>O8010/P8010</f>
        <v>114.41647597254</v>
      </c>
      <c r="S8010" s="39">
        <f>N8010/Q8010</f>
        <v>50.7679180887372</v>
      </c>
      <c r="T8010" s="39">
        <f>R8010+S8010</f>
        <v>165.184394061277</v>
      </c>
      <c r="U8010" s="40">
        <v>178.229</v>
      </c>
      <c r="V8010" s="39">
        <f>N8010/U8010</f>
        <v>0.333840171913662</v>
      </c>
      <c r="W8010" s="69">
        <f>round(((1000*V8010)/T8010),2)</f>
        <v>2.02</v>
      </c>
      <c r="Y8010" t="s">
        <v>40</v>
      </c>
      <c r="AA8010">
        <v>970</v>
      </c>
      <c r="AB8010" t="b">
        <f>if((W8010=""),false,true)</f>
        <v>1</v>
      </c>
      <c r="AD8010" s="8"/>
    </row>
    <row r="8011" ht="14.25" customHeight="1">
      <c r="A8011" s="38">
        <v>902</v>
      </c>
      <c r="B8011" s="44" t="s">
        <v>5087</v>
      </c>
      <c r="C8011" s="46" t="s">
        <v>8273</v>
      </c>
      <c r="D8011" s="46" t="s">
        <v>8274</v>
      </c>
      <c r="E8011" s="46" t="s">
        <v>8275</v>
      </c>
      <c r="F8011" s="41" t="s">
        <v>4820</v>
      </c>
      <c r="G8011" s="41" t="s">
        <v>5089</v>
      </c>
      <c r="H8011" s="65">
        <f>W8011</f>
        <v>3.05</v>
      </c>
      <c r="I8011" t="s">
        <v>37</v>
      </c>
      <c r="K8011" s="46" t="s">
        <v>43</v>
      </c>
      <c r="L8011" s="46" t="s">
        <v>5086</v>
      </c>
      <c r="M8011" t="s">
        <v>39</v>
      </c>
      <c r="N8011" s="40">
        <v>80.3</v>
      </c>
      <c r="O8011" s="40">
        <v>100</v>
      </c>
      <c r="P8011" s="40">
        <v>1.2632</v>
      </c>
      <c r="Q8011" s="40">
        <v>1.172</v>
      </c>
      <c r="R8011" s="39">
        <f>O8011/P8011</f>
        <v>79.1640278657378</v>
      </c>
      <c r="S8011" s="39">
        <f>N8011/Q8011</f>
        <v>68.5153583617748</v>
      </c>
      <c r="T8011" s="39">
        <f>R8011+S8011</f>
        <v>147.679386227513</v>
      </c>
      <c r="U8011" s="40">
        <v>178.229</v>
      </c>
      <c r="V8011" s="39">
        <f>N8011/U8011</f>
        <v>0.450543963103648</v>
      </c>
      <c r="W8011" s="69">
        <f>round(((1000*V8011)/T8011),2)</f>
        <v>3.05</v>
      </c>
      <c r="Y8011" t="s">
        <v>40</v>
      </c>
      <c r="AA8011">
        <v>970</v>
      </c>
      <c r="AB8011" t="b">
        <f>if((W8011=""),false,true)</f>
        <v>1</v>
      </c>
      <c r="AD8011" s="8"/>
    </row>
    <row r="8012" ht="14.25" customHeight="1">
      <c r="A8012" s="38">
        <v>902</v>
      </c>
      <c r="B8012" s="44" t="s">
        <v>5087</v>
      </c>
      <c r="C8012" s="46" t="s">
        <v>8273</v>
      </c>
      <c r="D8012" s="46" t="s">
        <v>8274</v>
      </c>
      <c r="E8012" s="46" t="s">
        <v>8275</v>
      </c>
      <c r="F8012" s="41" t="s">
        <v>1123</v>
      </c>
      <c r="G8012" s="41" t="s">
        <v>1124</v>
      </c>
      <c r="H8012" s="65">
        <f>W8012</f>
        <v>1.73</v>
      </c>
      <c r="I8012" t="s">
        <v>37</v>
      </c>
      <c r="K8012" s="46" t="s">
        <v>43</v>
      </c>
      <c r="L8012" s="46" t="s">
        <v>5086</v>
      </c>
      <c r="M8012" t="s">
        <v>39</v>
      </c>
      <c r="N8012" s="40">
        <v>26.3</v>
      </c>
      <c r="O8012" s="40">
        <v>100</v>
      </c>
      <c r="P8012" s="40">
        <v>1.59</v>
      </c>
      <c r="Q8012" s="40">
        <v>1.172</v>
      </c>
      <c r="R8012" s="39">
        <f>O8012/P8012</f>
        <v>62.8930817610063</v>
      </c>
      <c r="S8012" s="39">
        <f>N8012/Q8012</f>
        <v>22.4402730375427</v>
      </c>
      <c r="T8012" s="39">
        <f>R8012+S8012</f>
        <v>85.333354798549</v>
      </c>
      <c r="U8012" s="40">
        <v>178.229</v>
      </c>
      <c r="V8012" s="39">
        <f>N8012/U8012</f>
        <v>0.14756296674503</v>
      </c>
      <c r="W8012" s="69">
        <f>round(((1000*V8012)/T8012),2)</f>
        <v>1.73</v>
      </c>
      <c r="Y8012" t="s">
        <v>40</v>
      </c>
      <c r="AA8012">
        <v>970</v>
      </c>
      <c r="AB8012" t="b">
        <f>if((W8012=""),false,true)</f>
        <v>1</v>
      </c>
      <c r="AD8012" s="8"/>
    </row>
    <row r="8013" ht="14.25" customHeight="1">
      <c r="A8013" s="38">
        <v>902</v>
      </c>
      <c r="B8013" s="44" t="s">
        <v>5087</v>
      </c>
      <c r="C8013" s="46" t="s">
        <v>8273</v>
      </c>
      <c r="D8013" s="46" t="s">
        <v>8274</v>
      </c>
      <c r="E8013" s="46" t="s">
        <v>8275</v>
      </c>
      <c r="F8013" s="41" t="s">
        <v>705</v>
      </c>
      <c r="G8013" s="41" t="s">
        <v>1734</v>
      </c>
      <c r="H8013" s="65">
        <f>W8013</f>
        <v>1.36</v>
      </c>
      <c r="I8013" t="s">
        <v>37</v>
      </c>
      <c r="K8013" s="46" t="s">
        <v>43</v>
      </c>
      <c r="L8013" s="46" t="s">
        <v>5086</v>
      </c>
      <c r="M8013" t="s">
        <v>39</v>
      </c>
      <c r="N8013" s="40">
        <v>42.9</v>
      </c>
      <c r="O8013" s="40">
        <v>100</v>
      </c>
      <c r="P8013" s="40">
        <v>0.71</v>
      </c>
      <c r="Q8013" s="40">
        <v>1.172</v>
      </c>
      <c r="R8013" s="39">
        <f>O8013/P8013</f>
        <v>140.845070422535</v>
      </c>
      <c r="S8013" s="39">
        <f>N8013/Q8013</f>
        <v>36.6040955631399</v>
      </c>
      <c r="T8013" s="39">
        <f>R8013+S8013</f>
        <v>177.449165985675</v>
      </c>
      <c r="U8013" s="40">
        <v>178.229</v>
      </c>
      <c r="V8013" s="39">
        <f>N8013/U8013</f>
        <v>0.240701569329346</v>
      </c>
      <c r="W8013" s="69">
        <f>round(((1000*V8013)/T8013),2)</f>
        <v>1.36</v>
      </c>
      <c r="Y8013" t="s">
        <v>40</v>
      </c>
      <c r="AA8013">
        <v>970</v>
      </c>
      <c r="AB8013" t="b">
        <f>if((W8013=""),false,true)</f>
        <v>1</v>
      </c>
      <c r="AD8013" s="8"/>
    </row>
    <row r="8014" ht="14.25" customHeight="1">
      <c r="A8014" s="38">
        <v>902</v>
      </c>
      <c r="B8014" s="44" t="s">
        <v>5087</v>
      </c>
      <c r="C8014" s="46" t="s">
        <v>8273</v>
      </c>
      <c r="D8014" s="46" t="s">
        <v>8274</v>
      </c>
      <c r="E8014" s="46" t="s">
        <v>8275</v>
      </c>
      <c r="F8014" s="41" t="s">
        <v>429</v>
      </c>
      <c r="G8014" s="41" t="s">
        <v>590</v>
      </c>
      <c r="H8014" s="65">
        <f>W8014</f>
        <v>0.21</v>
      </c>
      <c r="I8014" t="s">
        <v>37</v>
      </c>
      <c r="K8014" s="46" t="s">
        <v>43</v>
      </c>
      <c r="L8014" s="46" t="s">
        <v>5086</v>
      </c>
      <c r="M8014" t="s">
        <v>39</v>
      </c>
      <c r="N8014" s="40">
        <v>4.91</v>
      </c>
      <c r="O8014" s="40">
        <v>100</v>
      </c>
      <c r="P8014" s="40">
        <v>0.789</v>
      </c>
      <c r="Q8014" s="40">
        <v>1.172</v>
      </c>
      <c r="R8014" s="39">
        <f>O8014/P8014</f>
        <v>126.742712294043</v>
      </c>
      <c r="S8014" s="39">
        <f>N8014/Q8014</f>
        <v>4.18941979522184</v>
      </c>
      <c r="T8014" s="39">
        <f>R8014+S8014</f>
        <v>130.932132089265</v>
      </c>
      <c r="U8014" s="40">
        <v>178.229</v>
      </c>
      <c r="V8014" s="39">
        <f>N8014/U8014</f>
        <v>0.027548827631867</v>
      </c>
      <c r="W8014" s="69">
        <f>round(((1000*V8014)/T8014),2)</f>
        <v>0.21</v>
      </c>
      <c r="Y8014" t="s">
        <v>40</v>
      </c>
      <c r="AA8014">
        <v>970</v>
      </c>
      <c r="AB8014" t="b">
        <f>if((W8014=""),false,true)</f>
        <v>1</v>
      </c>
      <c r="AD8014" s="8"/>
    </row>
    <row r="8015" ht="14.25" customHeight="1">
      <c r="A8015" s="38">
        <v>902</v>
      </c>
      <c r="B8015" s="44" t="s">
        <v>5087</v>
      </c>
      <c r="C8015" s="46" t="s">
        <v>8273</v>
      </c>
      <c r="D8015" s="46" t="s">
        <v>8274</v>
      </c>
      <c r="E8015" s="46" t="s">
        <v>8275</v>
      </c>
      <c r="F8015" s="41" t="s">
        <v>715</v>
      </c>
      <c r="G8015" s="41" t="s">
        <v>716</v>
      </c>
      <c r="H8015" s="65">
        <f>W8015</f>
        <v>0.32</v>
      </c>
      <c r="I8015" t="s">
        <v>37</v>
      </c>
      <c r="K8015" s="46" t="s">
        <v>43</v>
      </c>
      <c r="L8015" s="46" t="s">
        <v>5086</v>
      </c>
      <c r="M8015" t="s">
        <v>39</v>
      </c>
      <c r="N8015" s="40">
        <v>9.15</v>
      </c>
      <c r="O8015" s="40">
        <v>100</v>
      </c>
      <c r="P8015" s="40">
        <v>0.659</v>
      </c>
      <c r="Q8015" s="40">
        <v>1.172</v>
      </c>
      <c r="R8015" s="39">
        <f>O8015/P8015</f>
        <v>151.745068285281</v>
      </c>
      <c r="S8015" s="39">
        <f>N8015/Q8015</f>
        <v>7.80716723549488</v>
      </c>
      <c r="T8015" s="39">
        <f>R8015+S8015</f>
        <v>159.552235520776</v>
      </c>
      <c r="U8015" s="40">
        <v>178.229</v>
      </c>
      <c r="V8015" s="39">
        <f>N8015/U8015</f>
        <v>0.05133844660521</v>
      </c>
      <c r="W8015" s="69">
        <f>round(((1000*V8015)/T8015),2)</f>
        <v>0.32</v>
      </c>
      <c r="Y8015" t="s">
        <v>40</v>
      </c>
      <c r="AA8015">
        <v>970</v>
      </c>
      <c r="AB8015" t="b">
        <f>if((W8015=""),false,true)</f>
        <v>1</v>
      </c>
      <c r="AD8015" s="8"/>
    </row>
    <row r="8016" ht="14.25" customHeight="1">
      <c r="A8016" s="38">
        <v>918</v>
      </c>
      <c r="B8016" s="44" t="s">
        <v>8276</v>
      </c>
      <c r="C8016" s="46" t="s">
        <v>8277</v>
      </c>
      <c r="D8016" s="46" t="s">
        <v>8274</v>
      </c>
      <c r="E8016" s="46" t="s">
        <v>8275</v>
      </c>
      <c r="F8016" s="41" t="s">
        <v>48</v>
      </c>
      <c r="G8016" s="41" t="s">
        <v>49</v>
      </c>
      <c r="H8016" s="65">
        <f>AD8016</f>
        <v>0.000004617654815</v>
      </c>
      <c r="I8016" t="s">
        <v>37</v>
      </c>
      <c r="K8016" s="46" t="s">
        <v>43</v>
      </c>
      <c r="L8016" s="46" t="str">
        <f>((I8016&amp;A8016)&amp;"-")&amp;B8016</f>
        <v>REF918-Maagd, P Gert-Jan de; Hulscher, Doren Th E M ten; Heuvel, Henny van den; Opperhuizen, Antoon; Sijm, Dick T H M; ETOCDK; Enviroment Toxicology and Chemistry; English; 17;2;1988; 251-257; ISSN: 0730-7268 [http://illiad.library.drexel.edu/illiad/pdf/189245.pdf]</v>
      </c>
      <c r="M8016" t="s">
        <v>39</v>
      </c>
      <c r="N8016" s="40"/>
      <c r="O8016" s="40"/>
      <c r="P8016" s="40"/>
      <c r="Q8016" s="40"/>
      <c r="R8016" s="39"/>
      <c r="S8016" s="39"/>
      <c r="T8016" s="39"/>
      <c r="U8016" s="40">
        <v>178.229</v>
      </c>
      <c r="V8016" s="39"/>
      <c r="W8016" s="69"/>
      <c r="Y8016" t="s">
        <v>40</v>
      </c>
      <c r="AA8016">
        <v>970</v>
      </c>
      <c r="AB8016" t="b">
        <v>0</v>
      </c>
      <c r="AC8016">
        <v>0.000823</v>
      </c>
      <c r="AD8016" s="8">
        <f>AC8016/U8016</f>
        <v>0.000004617654815</v>
      </c>
    </row>
    <row r="8017" ht="14.25" customHeight="1">
      <c r="A8017" s="38">
        <v>967</v>
      </c>
      <c r="B8017" s="44" t="s">
        <v>8278</v>
      </c>
      <c r="C8017" s="46" t="s">
        <v>8279</v>
      </c>
      <c r="D8017" s="46" t="s">
        <v>8274</v>
      </c>
      <c r="E8017" s="46" t="s">
        <v>8275</v>
      </c>
      <c r="F8017" s="41" t="s">
        <v>485</v>
      </c>
      <c r="G8017" s="41" t="s">
        <v>665</v>
      </c>
      <c r="H8017" s="65">
        <v>0.194</v>
      </c>
      <c r="I8017" t="s">
        <v>37</v>
      </c>
      <c r="K8017" s="46" t="s">
        <v>43</v>
      </c>
      <c r="L8017" s="46" t="s">
        <v>8280</v>
      </c>
      <c r="M8017" t="s">
        <v>39</v>
      </c>
      <c r="N8017" s="40"/>
      <c r="O8017" s="40"/>
      <c r="P8017" s="40"/>
      <c r="Q8017" s="40"/>
      <c r="R8017" s="39"/>
      <c r="S8017" s="39"/>
      <c r="T8017" s="39"/>
      <c r="U8017" s="40"/>
      <c r="V8017" s="39"/>
      <c r="W8017" s="69"/>
      <c r="Y8017" t="s">
        <v>40</v>
      </c>
      <c r="AA8017">
        <v>970</v>
      </c>
      <c r="AB8017" t="b">
        <v>0</v>
      </c>
      <c r="AD8017" s="8"/>
    </row>
    <row r="8018" ht="14.25" customHeight="1">
      <c r="A8018" s="38">
        <v>967</v>
      </c>
      <c r="B8018" s="44" t="s">
        <v>8278</v>
      </c>
      <c r="C8018" s="46" t="s">
        <v>8279</v>
      </c>
      <c r="D8018" s="46" t="s">
        <v>8274</v>
      </c>
      <c r="E8018" s="46" t="s">
        <v>8275</v>
      </c>
      <c r="F8018" s="41" t="s">
        <v>580</v>
      </c>
      <c r="G8018" s="41" t="s">
        <v>581</v>
      </c>
      <c r="H8018" s="65">
        <v>0.174</v>
      </c>
      <c r="I8018" t="s">
        <v>37</v>
      </c>
      <c r="K8018" s="46" t="s">
        <v>43</v>
      </c>
      <c r="L8018" s="46" t="s">
        <v>8280</v>
      </c>
      <c r="M8018" t="s">
        <v>39</v>
      </c>
      <c r="N8018" s="40"/>
      <c r="O8018" s="40"/>
      <c r="P8018" s="40"/>
      <c r="Q8018" s="40"/>
      <c r="R8018" s="39"/>
      <c r="S8018" s="39"/>
      <c r="T8018" s="39"/>
      <c r="U8018" s="40"/>
      <c r="V8018" s="39"/>
      <c r="W8018" s="69"/>
      <c r="Y8018" t="s">
        <v>40</v>
      </c>
      <c r="AA8018">
        <v>970</v>
      </c>
      <c r="AB8018" t="b">
        <v>0</v>
      </c>
      <c r="AD8018" s="8"/>
    </row>
    <row r="8019" ht="14.25" customHeight="1">
      <c r="A8019" s="38">
        <v>967</v>
      </c>
      <c r="B8019" s="44" t="s">
        <v>8278</v>
      </c>
      <c r="C8019" s="46" t="s">
        <v>8279</v>
      </c>
      <c r="D8019" s="46" t="s">
        <v>8274</v>
      </c>
      <c r="E8019" s="46" t="s">
        <v>8275</v>
      </c>
      <c r="F8019" s="41" t="s">
        <v>429</v>
      </c>
      <c r="G8019" s="41" t="s">
        <v>590</v>
      </c>
      <c r="H8019" s="65">
        <v>0.182</v>
      </c>
      <c r="I8019" t="s">
        <v>37</v>
      </c>
      <c r="K8019" s="46" t="s">
        <v>43</v>
      </c>
      <c r="L8019" s="46" t="s">
        <v>8280</v>
      </c>
      <c r="M8019" t="s">
        <v>39</v>
      </c>
      <c r="N8019" s="40"/>
      <c r="O8019" s="40"/>
      <c r="P8019" s="40"/>
      <c r="Q8019" s="40"/>
      <c r="R8019" s="39"/>
      <c r="S8019" s="39"/>
      <c r="T8019" s="39"/>
      <c r="U8019" s="40"/>
      <c r="V8019" s="39"/>
      <c r="W8019" s="69"/>
      <c r="Y8019" t="s">
        <v>40</v>
      </c>
      <c r="AA8019">
        <v>970</v>
      </c>
      <c r="AB8019" t="b">
        <v>0</v>
      </c>
      <c r="AD8019" s="8"/>
    </row>
    <row r="8020" ht="14.25" customHeight="1">
      <c r="A8020" s="38">
        <v>967</v>
      </c>
      <c r="B8020" s="44" t="s">
        <v>8278</v>
      </c>
      <c r="C8020" s="46" t="s">
        <v>8279</v>
      </c>
      <c r="D8020" s="46" t="s">
        <v>8274</v>
      </c>
      <c r="E8020" s="46" t="s">
        <v>8275</v>
      </c>
      <c r="F8020" s="41" t="s">
        <v>434</v>
      </c>
      <c r="G8020" s="41" t="s">
        <v>593</v>
      </c>
      <c r="H8020" s="65">
        <v>0.133</v>
      </c>
      <c r="I8020" t="s">
        <v>37</v>
      </c>
      <c r="K8020" s="46" t="s">
        <v>43</v>
      </c>
      <c r="L8020" s="46" t="s">
        <v>8280</v>
      </c>
      <c r="M8020" t="s">
        <v>39</v>
      </c>
      <c r="N8020" s="40"/>
      <c r="O8020" s="40"/>
      <c r="P8020" s="40"/>
      <c r="Q8020" s="40"/>
      <c r="R8020" s="39"/>
      <c r="S8020" s="39"/>
      <c r="T8020" s="39"/>
      <c r="U8020" s="40"/>
      <c r="V8020" s="39"/>
      <c r="W8020" s="69"/>
      <c r="Y8020" t="s">
        <v>40</v>
      </c>
      <c r="AA8020">
        <v>970</v>
      </c>
      <c r="AB8020" t="b">
        <v>0</v>
      </c>
      <c r="AD8020" s="8"/>
    </row>
    <row r="8021" ht="14.25" customHeight="1">
      <c r="A8021" s="38">
        <v>997</v>
      </c>
      <c r="B8021" s="44" t="s">
        <v>638</v>
      </c>
      <c r="C8021" s="46" t="s">
        <v>639</v>
      </c>
      <c r="D8021" s="46" t="s">
        <v>8274</v>
      </c>
      <c r="E8021" s="46" t="s">
        <v>8281</v>
      </c>
      <c r="F8021" s="5" t="s">
        <v>35</v>
      </c>
      <c r="G8021" s="5" t="s">
        <v>36</v>
      </c>
      <c r="H8021" s="65">
        <v>0.295120923</v>
      </c>
      <c r="I8021" t="s">
        <v>37</v>
      </c>
      <c r="K8021" s="47"/>
      <c r="L8021" s="47" t="str">
        <f>((I8021&amp;A8021)&amp;"-")&amp;B8021</f>
        <v>REF997-Kia Sepassi and Samuel H. Yalkowsky. Solubility Prediction in Octanol: A Technical Note. AAPS PharmSciTech 2006; 7 (1) Article 26</v>
      </c>
      <c r="M8021" t="s">
        <v>39</v>
      </c>
      <c r="N8021" s="71"/>
      <c r="O8021" s="71"/>
      <c r="P8021" s="71"/>
      <c r="Q8021" s="71"/>
      <c r="R8021" s="29"/>
      <c r="S8021" s="29"/>
      <c r="T8021" s="29"/>
      <c r="U8021" s="71"/>
      <c r="V8021" s="29"/>
      <c r="W8021" s="60"/>
      <c r="Y8021" t="s">
        <v>40</v>
      </c>
      <c r="AA8021">
        <v>970</v>
      </c>
      <c r="AB8021" t="b">
        <f>if((W8021=""),false,true)</f>
        <v>0</v>
      </c>
      <c r="AD8021" s="37"/>
    </row>
    <row r="8022" ht="14.25" customHeight="1">
      <c r="A8022" s="38">
        <v>997</v>
      </c>
      <c r="B8022" s="44" t="s">
        <v>638</v>
      </c>
      <c r="C8022" s="46" t="s">
        <v>639</v>
      </c>
      <c r="D8022" s="46" t="s">
        <v>8274</v>
      </c>
      <c r="E8022" s="46" t="s">
        <v>8281</v>
      </c>
      <c r="F8022" s="5" t="s">
        <v>35</v>
      </c>
      <c r="G8022" s="5" t="s">
        <v>36</v>
      </c>
      <c r="H8022" s="65">
        <v>0.354813389</v>
      </c>
      <c r="I8022" t="s">
        <v>37</v>
      </c>
      <c r="K8022" s="47"/>
      <c r="L8022" s="47" t="str">
        <f>((I8022&amp;A8022)&amp;"-")&amp;B8022</f>
        <v>REF997-Kia Sepassi and Samuel H. Yalkowsky. Solubility Prediction in Octanol: A Technical Note. AAPS PharmSciTech 2006; 7 (1) Article 26</v>
      </c>
      <c r="M8022" t="s">
        <v>39</v>
      </c>
      <c r="N8022" s="71"/>
      <c r="O8022" s="71"/>
      <c r="P8022" s="71"/>
      <c r="Q8022" s="71"/>
      <c r="R8022" s="29"/>
      <c r="S8022" s="29"/>
      <c r="T8022" s="29"/>
      <c r="U8022" s="71"/>
      <c r="V8022" s="29"/>
      <c r="W8022" s="60"/>
      <c r="Y8022" t="s">
        <v>40</v>
      </c>
      <c r="AA8022">
        <v>970</v>
      </c>
      <c r="AB8022" t="b">
        <f>if((W8022=""),false,true)</f>
        <v>0</v>
      </c>
      <c r="AD8022" s="37"/>
    </row>
    <row r="8023" ht="14.25" customHeight="1">
      <c r="A8023" s="76">
        <v>1004</v>
      </c>
      <c r="B8023" s="44" t="s">
        <v>4751</v>
      </c>
      <c r="C8023" s="47" t="s">
        <v>4752</v>
      </c>
      <c r="D8023" s="47" t="s">
        <v>8274</v>
      </c>
      <c r="E8023" s="47" t="s">
        <v>8281</v>
      </c>
      <c r="F8023" s="5" t="s">
        <v>485</v>
      </c>
      <c r="G8023" s="5" t="s">
        <v>665</v>
      </c>
      <c r="H8023" s="65">
        <v>0.1902</v>
      </c>
      <c r="I8023" t="s">
        <v>37</v>
      </c>
      <c r="K8023" s="47"/>
      <c r="L8023" s="47" t="s">
        <v>4753</v>
      </c>
      <c r="M8023" t="s">
        <v>39</v>
      </c>
      <c r="N8023" s="71"/>
      <c r="O8023" s="71"/>
      <c r="P8023" s="71"/>
      <c r="Q8023" s="71"/>
      <c r="R8023" s="29"/>
      <c r="S8023" s="29"/>
      <c r="T8023" s="29"/>
      <c r="U8023" s="71"/>
      <c r="V8023" s="29"/>
      <c r="W8023" s="60"/>
      <c r="Y8023" t="s">
        <v>40</v>
      </c>
      <c r="AA8023">
        <v>970</v>
      </c>
      <c r="AB8023" t="b">
        <f>if((W8023=""),false,true)</f>
        <v>0</v>
      </c>
      <c r="AD8023" s="37"/>
    </row>
    <row r="8024" ht="14.25" customHeight="1">
      <c r="A8024" s="76">
        <v>1004</v>
      </c>
      <c r="B8024" s="44" t="s">
        <v>4751</v>
      </c>
      <c r="C8024" s="47" t="s">
        <v>4752</v>
      </c>
      <c r="D8024" s="47" t="s">
        <v>8274</v>
      </c>
      <c r="E8024" s="47" t="s">
        <v>8281</v>
      </c>
      <c r="F8024" s="5" t="s">
        <v>594</v>
      </c>
      <c r="G8024" s="5" t="s">
        <v>595</v>
      </c>
      <c r="H8024" s="65">
        <v>0.2764</v>
      </c>
      <c r="I8024" t="s">
        <v>37</v>
      </c>
      <c r="K8024" s="47"/>
      <c r="L8024" s="47" t="s">
        <v>4753</v>
      </c>
      <c r="M8024" t="s">
        <v>39</v>
      </c>
      <c r="N8024" s="71"/>
      <c r="O8024" s="71"/>
      <c r="P8024" s="71"/>
      <c r="Q8024" s="71"/>
      <c r="R8024" s="29"/>
      <c r="S8024" s="29"/>
      <c r="T8024" s="29"/>
      <c r="U8024" s="71"/>
      <c r="V8024" s="29"/>
      <c r="W8024" s="60"/>
      <c r="Y8024" t="s">
        <v>40</v>
      </c>
      <c r="AA8024">
        <v>970</v>
      </c>
      <c r="AB8024" t="b">
        <f>if((W8024=""),false,true)</f>
        <v>0</v>
      </c>
      <c r="AD8024" s="37"/>
    </row>
    <row r="8025" ht="14.25" customHeight="1">
      <c r="A8025" s="76">
        <v>1004</v>
      </c>
      <c r="B8025" s="44" t="s">
        <v>4751</v>
      </c>
      <c r="C8025" s="47" t="s">
        <v>4752</v>
      </c>
      <c r="D8025" s="47" t="s">
        <v>8274</v>
      </c>
      <c r="E8025" s="47" t="s">
        <v>8281</v>
      </c>
      <c r="F8025" s="5" t="s">
        <v>598</v>
      </c>
      <c r="G8025" s="5" t="s">
        <v>599</v>
      </c>
      <c r="H8025" s="65">
        <v>0.2401</v>
      </c>
      <c r="I8025" t="s">
        <v>37</v>
      </c>
      <c r="K8025" s="47"/>
      <c r="L8025" s="47" t="s">
        <v>4753</v>
      </c>
      <c r="M8025" t="s">
        <v>39</v>
      </c>
      <c r="N8025" s="71"/>
      <c r="O8025" s="71"/>
      <c r="P8025" s="71"/>
      <c r="Q8025" s="71"/>
      <c r="R8025" s="29"/>
      <c r="S8025" s="29"/>
      <c r="T8025" s="29"/>
      <c r="U8025" s="71"/>
      <c r="V8025" s="29"/>
      <c r="W8025" s="60"/>
      <c r="Y8025" t="s">
        <v>40</v>
      </c>
      <c r="AA8025">
        <v>970</v>
      </c>
      <c r="AB8025" t="b">
        <f>if((W8025=""),false,true)</f>
        <v>0</v>
      </c>
      <c r="AD8025" s="37"/>
    </row>
    <row r="8026" ht="14.25" customHeight="1">
      <c r="A8026" s="76">
        <v>1004</v>
      </c>
      <c r="B8026" s="44" t="s">
        <v>4751</v>
      </c>
      <c r="C8026" s="47" t="s">
        <v>4752</v>
      </c>
      <c r="D8026" s="47" t="s">
        <v>8274</v>
      </c>
      <c r="E8026" s="47" t="s">
        <v>8281</v>
      </c>
      <c r="F8026" s="5" t="s">
        <v>35</v>
      </c>
      <c r="G8026" s="5" t="s">
        <v>36</v>
      </c>
      <c r="H8026" s="65">
        <v>0.3426</v>
      </c>
      <c r="I8026" t="s">
        <v>37</v>
      </c>
      <c r="K8026" s="47"/>
      <c r="L8026" s="47" t="s">
        <v>4753</v>
      </c>
      <c r="M8026" t="s">
        <v>39</v>
      </c>
      <c r="N8026" s="71"/>
      <c r="O8026" s="71"/>
      <c r="P8026" s="71"/>
      <c r="Q8026" s="71"/>
      <c r="R8026" s="29"/>
      <c r="S8026" s="29"/>
      <c r="T8026" s="29"/>
      <c r="U8026" s="71"/>
      <c r="V8026" s="29"/>
      <c r="W8026" s="60"/>
      <c r="Y8026" t="s">
        <v>40</v>
      </c>
      <c r="AA8026">
        <v>970</v>
      </c>
      <c r="AB8026" t="b">
        <f>if((W8026=""),false,true)</f>
        <v>0</v>
      </c>
      <c r="AD8026" s="37"/>
    </row>
    <row r="8027" ht="14.25" customHeight="1">
      <c r="A8027" s="76">
        <v>1004</v>
      </c>
      <c r="B8027" s="44" t="s">
        <v>4751</v>
      </c>
      <c r="C8027" s="47" t="s">
        <v>4752</v>
      </c>
      <c r="D8027" s="47" t="s">
        <v>8274</v>
      </c>
      <c r="E8027" s="47" t="s">
        <v>8281</v>
      </c>
      <c r="F8027" s="5" t="s">
        <v>669</v>
      </c>
      <c r="G8027" s="5" t="s">
        <v>670</v>
      </c>
      <c r="H8027" s="65">
        <v>0.2268</v>
      </c>
      <c r="I8027" t="s">
        <v>37</v>
      </c>
      <c r="K8027" s="47"/>
      <c r="L8027" s="47" t="s">
        <v>4753</v>
      </c>
      <c r="M8027" t="s">
        <v>39</v>
      </c>
      <c r="N8027" s="71"/>
      <c r="O8027" s="71"/>
      <c r="P8027" s="71"/>
      <c r="Q8027" s="71"/>
      <c r="R8027" s="29"/>
      <c r="S8027" s="29"/>
      <c r="T8027" s="29"/>
      <c r="U8027" s="71"/>
      <c r="V8027" s="29"/>
      <c r="W8027" s="60"/>
      <c r="Y8027" t="s">
        <v>40</v>
      </c>
      <c r="AA8027">
        <v>970</v>
      </c>
      <c r="AB8027" t="b">
        <f>if((W8027=""),false,true)</f>
        <v>0</v>
      </c>
      <c r="AD8027" s="37"/>
    </row>
    <row r="8028" ht="14.25" customHeight="1">
      <c r="A8028" s="76">
        <v>1004</v>
      </c>
      <c r="B8028" s="44" t="s">
        <v>4751</v>
      </c>
      <c r="C8028" s="47" t="s">
        <v>4752</v>
      </c>
      <c r="D8028" s="47" t="s">
        <v>8274</v>
      </c>
      <c r="E8028" s="47" t="s">
        <v>8281</v>
      </c>
      <c r="F8028" s="5" t="s">
        <v>580</v>
      </c>
      <c r="G8028" s="5" t="s">
        <v>581</v>
      </c>
      <c r="H8028" s="65">
        <v>0.1778</v>
      </c>
      <c r="I8028" t="s">
        <v>37</v>
      </c>
      <c r="K8028" s="47"/>
      <c r="L8028" s="47" t="s">
        <v>4753</v>
      </c>
      <c r="M8028" t="s">
        <v>39</v>
      </c>
      <c r="N8028" s="71"/>
      <c r="O8028" s="71"/>
      <c r="P8028" s="71"/>
      <c r="Q8028" s="71"/>
      <c r="R8028" s="29"/>
      <c r="S8028" s="29"/>
      <c r="T8028" s="29"/>
      <c r="U8028" s="71"/>
      <c r="V8028" s="29"/>
      <c r="W8028" s="60"/>
      <c r="Y8028" t="s">
        <v>40</v>
      </c>
      <c r="AA8028">
        <v>970</v>
      </c>
      <c r="AB8028" t="b">
        <f>if((W8028=""),false,true)</f>
        <v>0</v>
      </c>
      <c r="AD8028" s="37"/>
    </row>
    <row r="8029" ht="14.25" customHeight="1">
      <c r="A8029" s="76">
        <v>1004</v>
      </c>
      <c r="B8029" s="44" t="s">
        <v>4751</v>
      </c>
      <c r="C8029" s="47" t="s">
        <v>4752</v>
      </c>
      <c r="D8029" s="47" t="s">
        <v>8274</v>
      </c>
      <c r="E8029" s="47" t="s">
        <v>8281</v>
      </c>
      <c r="F8029" s="5" t="s">
        <v>584</v>
      </c>
      <c r="G8029" s="5" t="s">
        <v>988</v>
      </c>
      <c r="H8029" s="65">
        <v>0.1258</v>
      </c>
      <c r="I8029" t="s">
        <v>37</v>
      </c>
      <c r="K8029" s="47"/>
      <c r="L8029" s="47" t="s">
        <v>4753</v>
      </c>
      <c r="M8029" t="s">
        <v>39</v>
      </c>
      <c r="N8029" s="71"/>
      <c r="O8029" s="71"/>
      <c r="P8029" s="71"/>
      <c r="Q8029" s="71"/>
      <c r="R8029" s="29"/>
      <c r="S8029" s="29"/>
      <c r="T8029" s="29"/>
      <c r="U8029" s="71"/>
      <c r="V8029" s="29"/>
      <c r="W8029" s="60"/>
      <c r="Y8029" t="s">
        <v>40</v>
      </c>
      <c r="AA8029">
        <v>970</v>
      </c>
      <c r="AB8029" t="b">
        <f>if((W8029=""),false,true)</f>
        <v>0</v>
      </c>
      <c r="AD8029" s="37"/>
    </row>
    <row r="8030" ht="14.25" customHeight="1">
      <c r="A8030" s="76">
        <v>1004</v>
      </c>
      <c r="B8030" s="44" t="s">
        <v>4751</v>
      </c>
      <c r="C8030" s="47" t="s">
        <v>4752</v>
      </c>
      <c r="D8030" s="47" t="s">
        <v>8274</v>
      </c>
      <c r="E8030" s="47" t="s">
        <v>8281</v>
      </c>
      <c r="F8030" s="5" t="s">
        <v>1832</v>
      </c>
      <c r="G8030" s="5" t="s">
        <v>1833</v>
      </c>
      <c r="H8030" s="65">
        <v>0.1499</v>
      </c>
      <c r="I8030" t="s">
        <v>37</v>
      </c>
      <c r="K8030" s="47"/>
      <c r="L8030" s="47" t="s">
        <v>4753</v>
      </c>
      <c r="M8030" t="s">
        <v>39</v>
      </c>
      <c r="N8030" s="71"/>
      <c r="O8030" s="71"/>
      <c r="P8030" s="71"/>
      <c r="Q8030" s="71"/>
      <c r="R8030" s="29"/>
      <c r="S8030" s="29"/>
      <c r="T8030" s="29"/>
      <c r="U8030" s="71"/>
      <c r="V8030" s="29"/>
      <c r="W8030" s="60"/>
      <c r="Y8030" t="s">
        <v>40</v>
      </c>
      <c r="AA8030">
        <v>970</v>
      </c>
      <c r="AB8030" t="b">
        <f>if((W8030=""),false,true)</f>
        <v>0</v>
      </c>
      <c r="AD8030" s="37"/>
    </row>
    <row r="8031" ht="14.25" customHeight="1">
      <c r="A8031" s="76">
        <v>1004</v>
      </c>
      <c r="B8031" s="44" t="s">
        <v>4751</v>
      </c>
      <c r="C8031" s="47" t="s">
        <v>4752</v>
      </c>
      <c r="D8031" s="47" t="s">
        <v>8274</v>
      </c>
      <c r="E8031" s="47" t="s">
        <v>8281</v>
      </c>
      <c r="F8031" s="5" t="s">
        <v>689</v>
      </c>
      <c r="G8031" s="5" t="s">
        <v>2620</v>
      </c>
      <c r="H8031" s="65">
        <v>0.5807</v>
      </c>
      <c r="I8031" t="s">
        <v>37</v>
      </c>
      <c r="K8031" s="47"/>
      <c r="L8031" s="47" t="s">
        <v>4753</v>
      </c>
      <c r="M8031" t="s">
        <v>39</v>
      </c>
      <c r="N8031" s="71"/>
      <c r="O8031" s="71"/>
      <c r="P8031" s="71"/>
      <c r="Q8031" s="71"/>
      <c r="R8031" s="29"/>
      <c r="S8031" s="29"/>
      <c r="T8031" s="29"/>
      <c r="U8031" s="71"/>
      <c r="V8031" s="29"/>
      <c r="W8031" s="60"/>
      <c r="Y8031" t="s">
        <v>40</v>
      </c>
      <c r="AA8031">
        <v>970</v>
      </c>
      <c r="AB8031" t="b">
        <f>if((W8031=""),false,true)</f>
        <v>0</v>
      </c>
      <c r="AD8031" s="37"/>
    </row>
    <row r="8032" ht="14.25" customHeight="1">
      <c r="A8032" s="76">
        <v>1004</v>
      </c>
      <c r="B8032" s="44" t="s">
        <v>4751</v>
      </c>
      <c r="C8032" s="47" t="s">
        <v>4752</v>
      </c>
      <c r="D8032" s="47" t="s">
        <v>8274</v>
      </c>
      <c r="E8032" s="47" t="s">
        <v>8281</v>
      </c>
      <c r="F8032" s="5" t="s">
        <v>691</v>
      </c>
      <c r="G8032" s="5" t="s">
        <v>692</v>
      </c>
      <c r="H8032" s="65">
        <v>1.814</v>
      </c>
      <c r="I8032" t="s">
        <v>37</v>
      </c>
      <c r="K8032" s="47"/>
      <c r="L8032" s="47" t="s">
        <v>4753</v>
      </c>
      <c r="M8032" t="s">
        <v>39</v>
      </c>
      <c r="N8032" s="71"/>
      <c r="O8032" s="71"/>
      <c r="P8032" s="71"/>
      <c r="Q8032" s="71"/>
      <c r="R8032" s="29"/>
      <c r="S8032" s="29"/>
      <c r="T8032" s="29"/>
      <c r="U8032" s="71"/>
      <c r="V8032" s="29"/>
      <c r="W8032" s="60"/>
      <c r="Y8032" t="s">
        <v>40</v>
      </c>
      <c r="AA8032">
        <v>970</v>
      </c>
      <c r="AB8032" t="b">
        <f>if((W8032=""),false,true)</f>
        <v>0</v>
      </c>
      <c r="AD8032" s="37"/>
    </row>
    <row r="8033" ht="14.25" customHeight="1">
      <c r="A8033" s="76">
        <v>1004</v>
      </c>
      <c r="B8033" s="44" t="s">
        <v>4751</v>
      </c>
      <c r="C8033" s="47" t="s">
        <v>4752</v>
      </c>
      <c r="D8033" s="47" t="s">
        <v>8274</v>
      </c>
      <c r="E8033" s="47" t="s">
        <v>8281</v>
      </c>
      <c r="F8033" s="5" t="s">
        <v>1123</v>
      </c>
      <c r="G8033" s="5" t="s">
        <v>1124</v>
      </c>
      <c r="H8033" s="65">
        <v>1.208</v>
      </c>
      <c r="I8033" t="s">
        <v>37</v>
      </c>
      <c r="K8033" s="47"/>
      <c r="L8033" s="47" t="s">
        <v>4753</v>
      </c>
      <c r="M8033" t="s">
        <v>39</v>
      </c>
      <c r="N8033" s="71"/>
      <c r="O8033" s="71"/>
      <c r="P8033" s="71"/>
      <c r="Q8033" s="71"/>
      <c r="R8033" s="29"/>
      <c r="S8033" s="29"/>
      <c r="T8033" s="29"/>
      <c r="U8033" s="71"/>
      <c r="V8033" s="29"/>
      <c r="W8033" s="60"/>
      <c r="Y8033" t="s">
        <v>40</v>
      </c>
      <c r="AA8033">
        <v>970</v>
      </c>
      <c r="AB8033" t="b">
        <f>if((W8033=""),false,true)</f>
        <v>0</v>
      </c>
      <c r="AD8033" s="37"/>
    </row>
    <row r="8034" ht="14.25" customHeight="1">
      <c r="A8034" s="76">
        <v>1004</v>
      </c>
      <c r="B8034" s="44" t="s">
        <v>4751</v>
      </c>
      <c r="C8034" s="47" t="s">
        <v>4752</v>
      </c>
      <c r="D8034" s="47" t="s">
        <v>8274</v>
      </c>
      <c r="E8034" s="47" t="s">
        <v>8281</v>
      </c>
      <c r="F8034" s="5" t="s">
        <v>695</v>
      </c>
      <c r="G8034" s="5" t="s">
        <v>696</v>
      </c>
      <c r="H8034" s="65">
        <v>0.3302</v>
      </c>
      <c r="I8034" t="s">
        <v>37</v>
      </c>
      <c r="K8034" s="47"/>
      <c r="L8034" s="47" t="s">
        <v>4753</v>
      </c>
      <c r="M8034" t="s">
        <v>39</v>
      </c>
      <c r="N8034" s="71"/>
      <c r="O8034" s="71"/>
      <c r="P8034" s="71"/>
      <c r="Q8034" s="71"/>
      <c r="R8034" s="29"/>
      <c r="S8034" s="29"/>
      <c r="T8034" s="29"/>
      <c r="U8034" s="71"/>
      <c r="V8034" s="29"/>
      <c r="W8034" s="60"/>
      <c r="Y8034" t="s">
        <v>40</v>
      </c>
      <c r="AA8034">
        <v>970</v>
      </c>
      <c r="AB8034" t="b">
        <f>if((W8034=""),false,true)</f>
        <v>0</v>
      </c>
      <c r="AD8034" s="37"/>
    </row>
    <row r="8035" ht="14.25" customHeight="1">
      <c r="A8035" s="76">
        <v>1004</v>
      </c>
      <c r="B8035" s="44" t="s">
        <v>4751</v>
      </c>
      <c r="C8035" s="47" t="s">
        <v>4752</v>
      </c>
      <c r="D8035" s="47" t="s">
        <v>8274</v>
      </c>
      <c r="E8035" s="47" t="s">
        <v>8281</v>
      </c>
      <c r="F8035" s="5" t="s">
        <v>701</v>
      </c>
      <c r="G8035" s="5" t="s">
        <v>1834</v>
      </c>
      <c r="H8035" s="65">
        <v>0.2856</v>
      </c>
      <c r="I8035" t="s">
        <v>37</v>
      </c>
      <c r="K8035" s="47"/>
      <c r="L8035" s="47" t="s">
        <v>4753</v>
      </c>
      <c r="M8035" t="s">
        <v>39</v>
      </c>
      <c r="N8035" s="71"/>
      <c r="O8035" s="71"/>
      <c r="P8035" s="71"/>
      <c r="Q8035" s="71"/>
      <c r="R8035" s="29"/>
      <c r="S8035" s="29"/>
      <c r="T8035" s="29"/>
      <c r="U8035" s="71"/>
      <c r="V8035" s="29"/>
      <c r="W8035" s="60"/>
      <c r="Y8035" t="s">
        <v>40</v>
      </c>
      <c r="AA8035">
        <v>970</v>
      </c>
      <c r="AB8035" t="b">
        <f>if((W8035=""),false,true)</f>
        <v>0</v>
      </c>
      <c r="AD8035" s="37"/>
    </row>
    <row r="8036" ht="14.25" customHeight="1">
      <c r="A8036" s="76">
        <v>1004</v>
      </c>
      <c r="B8036" s="44" t="s">
        <v>4751</v>
      </c>
      <c r="C8036" s="47" t="s">
        <v>4752</v>
      </c>
      <c r="D8036" s="47" t="s">
        <v>8274</v>
      </c>
      <c r="E8036" s="47" t="s">
        <v>8281</v>
      </c>
      <c r="F8036" s="5" t="s">
        <v>429</v>
      </c>
      <c r="G8036" s="5" t="s">
        <v>590</v>
      </c>
      <c r="H8036" s="65">
        <v>0.1863</v>
      </c>
      <c r="I8036" t="s">
        <v>37</v>
      </c>
      <c r="K8036" s="47"/>
      <c r="L8036" s="47" t="s">
        <v>4753</v>
      </c>
      <c r="M8036" t="s">
        <v>39</v>
      </c>
      <c r="N8036" s="71"/>
      <c r="O8036" s="71"/>
      <c r="P8036" s="71"/>
      <c r="Q8036" s="71"/>
      <c r="R8036" s="29"/>
      <c r="S8036" s="29"/>
      <c r="T8036" s="29"/>
      <c r="U8036" s="71"/>
      <c r="V8036" s="29"/>
      <c r="W8036" s="60"/>
      <c r="Y8036" t="s">
        <v>40</v>
      </c>
      <c r="AA8036">
        <v>970</v>
      </c>
      <c r="AB8036" t="b">
        <f>if((W8036=""),false,true)</f>
        <v>0</v>
      </c>
      <c r="AD8036" s="37"/>
    </row>
    <row r="8037" ht="14.25" customHeight="1">
      <c r="A8037" s="76">
        <v>1004</v>
      </c>
      <c r="B8037" s="44" t="s">
        <v>4751</v>
      </c>
      <c r="C8037" s="47" t="s">
        <v>4752</v>
      </c>
      <c r="D8037" s="47" t="s">
        <v>8274</v>
      </c>
      <c r="E8037" s="47" t="s">
        <v>8281</v>
      </c>
      <c r="F8037" s="5" t="s">
        <v>591</v>
      </c>
      <c r="G8037" s="5" t="s">
        <v>592</v>
      </c>
      <c r="H8037" s="65">
        <v>1.4</v>
      </c>
      <c r="I8037" t="s">
        <v>37</v>
      </c>
      <c r="K8037" s="47"/>
      <c r="L8037" s="47" t="s">
        <v>4753</v>
      </c>
      <c r="M8037" t="s">
        <v>39</v>
      </c>
      <c r="N8037" s="71"/>
      <c r="O8037" s="71"/>
      <c r="P8037" s="71"/>
      <c r="Q8037" s="71"/>
      <c r="R8037" s="29"/>
      <c r="S8037" s="29"/>
      <c r="T8037" s="29"/>
      <c r="U8037" s="71"/>
      <c r="V8037" s="29"/>
      <c r="W8037" s="60"/>
      <c r="Y8037" t="s">
        <v>40</v>
      </c>
      <c r="AA8037">
        <v>970</v>
      </c>
      <c r="AB8037" t="b">
        <f>if((W8037=""),false,true)</f>
        <v>0</v>
      </c>
      <c r="AD8037" s="37"/>
    </row>
    <row r="8038" ht="14.25" customHeight="1">
      <c r="A8038" s="76">
        <v>1004</v>
      </c>
      <c r="B8038" s="44" t="s">
        <v>4751</v>
      </c>
      <c r="C8038" s="47" t="s">
        <v>4752</v>
      </c>
      <c r="D8038" s="47" t="s">
        <v>8274</v>
      </c>
      <c r="E8038" s="47" t="s">
        <v>8281</v>
      </c>
      <c r="F8038" s="5" t="s">
        <v>709</v>
      </c>
      <c r="G8038" s="5" t="s">
        <v>3373</v>
      </c>
      <c r="H8038" s="65">
        <v>0.0202</v>
      </c>
      <c r="I8038" t="s">
        <v>37</v>
      </c>
      <c r="K8038" s="47"/>
      <c r="L8038" s="47" t="s">
        <v>4753</v>
      </c>
      <c r="M8038" t="s">
        <v>39</v>
      </c>
      <c r="N8038" s="71"/>
      <c r="O8038" s="71"/>
      <c r="P8038" s="71"/>
      <c r="Q8038" s="71"/>
      <c r="R8038" s="29"/>
      <c r="S8038" s="29"/>
      <c r="T8038" s="29"/>
      <c r="U8038" s="71"/>
      <c r="V8038" s="29"/>
      <c r="W8038" s="60"/>
      <c r="Y8038" t="s">
        <v>40</v>
      </c>
      <c r="AA8038">
        <v>970</v>
      </c>
      <c r="AB8038" t="b">
        <f>if((W8038=""),false,true)</f>
        <v>0</v>
      </c>
      <c r="AD8038" s="37"/>
    </row>
    <row r="8039" ht="14.25" customHeight="1">
      <c r="A8039" s="76">
        <v>1004</v>
      </c>
      <c r="B8039" s="44" t="s">
        <v>4751</v>
      </c>
      <c r="C8039" s="47" t="s">
        <v>4752</v>
      </c>
      <c r="D8039" s="47" t="s">
        <v>8274</v>
      </c>
      <c r="E8039" s="47" t="s">
        <v>8281</v>
      </c>
      <c r="F8039" s="5" t="s">
        <v>711</v>
      </c>
      <c r="G8039" s="5" t="s">
        <v>712</v>
      </c>
      <c r="H8039" s="65">
        <v>0.2631</v>
      </c>
      <c r="I8039" t="s">
        <v>37</v>
      </c>
      <c r="K8039" s="47"/>
      <c r="L8039" s="47" t="s">
        <v>4753</v>
      </c>
      <c r="M8039" t="s">
        <v>39</v>
      </c>
      <c r="N8039" s="71"/>
      <c r="O8039" s="71"/>
      <c r="P8039" s="71"/>
      <c r="Q8039" s="71"/>
      <c r="R8039" s="29"/>
      <c r="S8039" s="29"/>
      <c r="T8039" s="29"/>
      <c r="U8039" s="71"/>
      <c r="V8039" s="29"/>
      <c r="W8039" s="60"/>
      <c r="Y8039" t="s">
        <v>40</v>
      </c>
      <c r="AA8039">
        <v>970</v>
      </c>
      <c r="AB8039" t="b">
        <f>if((W8039=""),false,true)</f>
        <v>0</v>
      </c>
      <c r="AD8039" s="37"/>
    </row>
    <row r="8040" ht="14.25" customHeight="1">
      <c r="A8040" s="76">
        <v>1004</v>
      </c>
      <c r="B8040" s="44" t="s">
        <v>4751</v>
      </c>
      <c r="C8040" s="47" t="s">
        <v>4752</v>
      </c>
      <c r="D8040" s="47" t="s">
        <v>8274</v>
      </c>
      <c r="E8040" s="47" t="s">
        <v>8281</v>
      </c>
      <c r="F8040" s="5" t="s">
        <v>713</v>
      </c>
      <c r="G8040" s="5" t="s">
        <v>714</v>
      </c>
      <c r="H8040" s="65">
        <v>0.2816</v>
      </c>
      <c r="I8040" t="s">
        <v>37</v>
      </c>
      <c r="K8040" s="47"/>
      <c r="L8040" s="47" t="s">
        <v>4753</v>
      </c>
      <c r="M8040" t="s">
        <v>39</v>
      </c>
      <c r="N8040" s="71"/>
      <c r="O8040" s="71"/>
      <c r="P8040" s="71"/>
      <c r="Q8040" s="71"/>
      <c r="R8040" s="29"/>
      <c r="S8040" s="29"/>
      <c r="T8040" s="29"/>
      <c r="U8040" s="71"/>
      <c r="V8040" s="29"/>
      <c r="W8040" s="60"/>
      <c r="Y8040" t="s">
        <v>40</v>
      </c>
      <c r="AA8040">
        <v>970</v>
      </c>
      <c r="AB8040" t="b">
        <f>if((W8040=""),false,true)</f>
        <v>0</v>
      </c>
      <c r="AD8040" s="37"/>
    </row>
    <row r="8041" ht="14.25" customHeight="1">
      <c r="A8041" s="76">
        <v>1004</v>
      </c>
      <c r="B8041" s="44" t="s">
        <v>4751</v>
      </c>
      <c r="C8041" s="47" t="s">
        <v>4752</v>
      </c>
      <c r="D8041" s="47" t="s">
        <v>8274</v>
      </c>
      <c r="E8041" s="47" t="s">
        <v>8281</v>
      </c>
      <c r="F8041" s="5" t="s">
        <v>715</v>
      </c>
      <c r="G8041" s="5" t="s">
        <v>716</v>
      </c>
      <c r="H8041" s="65">
        <v>0.2411</v>
      </c>
      <c r="I8041" t="s">
        <v>37</v>
      </c>
      <c r="K8041" s="47"/>
      <c r="L8041" s="47" t="s">
        <v>4753</v>
      </c>
      <c r="M8041" t="s">
        <v>39</v>
      </c>
      <c r="N8041" s="71"/>
      <c r="O8041" s="71"/>
      <c r="P8041" s="71"/>
      <c r="Q8041" s="71"/>
      <c r="R8041" s="29"/>
      <c r="S8041" s="29"/>
      <c r="T8041" s="29"/>
      <c r="U8041" s="71"/>
      <c r="V8041" s="29"/>
      <c r="W8041" s="60"/>
      <c r="Y8041" t="s">
        <v>40</v>
      </c>
      <c r="AA8041">
        <v>970</v>
      </c>
      <c r="AB8041" t="b">
        <f>if((W8041=""),false,true)</f>
        <v>0</v>
      </c>
      <c r="AD8041" s="37"/>
    </row>
    <row r="8042" ht="14.25" customHeight="1">
      <c r="A8042" s="76">
        <v>1004</v>
      </c>
      <c r="B8042" s="44" t="s">
        <v>4751</v>
      </c>
      <c r="C8042" s="47" t="s">
        <v>4752</v>
      </c>
      <c r="D8042" s="47" t="s">
        <v>8274</v>
      </c>
      <c r="E8042" s="47" t="s">
        <v>8281</v>
      </c>
      <c r="F8042" s="5" t="s">
        <v>434</v>
      </c>
      <c r="G8042" s="5" t="s">
        <v>593</v>
      </c>
      <c r="H8042" s="65">
        <v>0.1423</v>
      </c>
      <c r="I8042" t="s">
        <v>37</v>
      </c>
      <c r="K8042" s="47"/>
      <c r="L8042" s="47" t="s">
        <v>4753</v>
      </c>
      <c r="M8042" t="s">
        <v>39</v>
      </c>
      <c r="N8042" s="71"/>
      <c r="O8042" s="71"/>
      <c r="P8042" s="71"/>
      <c r="Q8042" s="71"/>
      <c r="R8042" s="29"/>
      <c r="S8042" s="29"/>
      <c r="T8042" s="29"/>
      <c r="U8042" s="71"/>
      <c r="V8042" s="29"/>
      <c r="W8042" s="60"/>
      <c r="Y8042" t="s">
        <v>40</v>
      </c>
      <c r="AA8042">
        <v>970</v>
      </c>
      <c r="AB8042" t="b">
        <f>if((W8042=""),false,true)</f>
        <v>0</v>
      </c>
      <c r="AD8042" s="37"/>
    </row>
    <row r="8043" ht="14.25" customHeight="1">
      <c r="A8043" s="76">
        <v>1004</v>
      </c>
      <c r="B8043" s="44" t="s">
        <v>4751</v>
      </c>
      <c r="C8043" s="47" t="s">
        <v>4752</v>
      </c>
      <c r="D8043" s="47" t="s">
        <v>8274</v>
      </c>
      <c r="E8043" s="47" t="s">
        <v>8281</v>
      </c>
      <c r="F8043" s="5" t="s">
        <v>723</v>
      </c>
      <c r="G8043" s="5" t="s">
        <v>724</v>
      </c>
      <c r="H8043" s="65">
        <v>0.2677</v>
      </c>
      <c r="I8043" t="s">
        <v>37</v>
      </c>
      <c r="K8043" s="47"/>
      <c r="L8043" s="47" t="s">
        <v>4753</v>
      </c>
      <c r="M8043" t="s">
        <v>39</v>
      </c>
      <c r="N8043" s="71"/>
      <c r="O8043" s="71"/>
      <c r="P8043" s="71"/>
      <c r="Q8043" s="71"/>
      <c r="R8043" s="29"/>
      <c r="S8043" s="29"/>
      <c r="T8043" s="29"/>
      <c r="U8043" s="71"/>
      <c r="V8043" s="29"/>
      <c r="W8043" s="60"/>
      <c r="Y8043" t="s">
        <v>40</v>
      </c>
      <c r="AA8043">
        <v>970</v>
      </c>
      <c r="AB8043" t="b">
        <f>if((W8043=""),false,true)</f>
        <v>0</v>
      </c>
      <c r="AD8043" s="37"/>
    </row>
    <row r="8044" ht="14.25" customHeight="1">
      <c r="A8044" s="76">
        <v>1004</v>
      </c>
      <c r="B8044" s="44" t="s">
        <v>4751</v>
      </c>
      <c r="C8044" s="47" t="s">
        <v>4752</v>
      </c>
      <c r="D8044" s="47" t="s">
        <v>8274</v>
      </c>
      <c r="E8044" s="47" t="s">
        <v>8281</v>
      </c>
      <c r="F8044" s="5" t="s">
        <v>725</v>
      </c>
      <c r="G8044" s="5" t="s">
        <v>726</v>
      </c>
      <c r="H8044" s="65">
        <v>0.2724</v>
      </c>
      <c r="I8044" t="s">
        <v>37</v>
      </c>
      <c r="K8044" s="47"/>
      <c r="L8044" s="47" t="s">
        <v>4753</v>
      </c>
      <c r="M8044" t="s">
        <v>39</v>
      </c>
      <c r="N8044" s="71"/>
      <c r="O8044" s="71"/>
      <c r="P8044" s="71"/>
      <c r="Q8044" s="71"/>
      <c r="R8044" s="29"/>
      <c r="S8044" s="29"/>
      <c r="T8044" s="29"/>
      <c r="U8044" s="71"/>
      <c r="V8044" s="29"/>
      <c r="W8044" s="60"/>
      <c r="Y8044" t="s">
        <v>40</v>
      </c>
      <c r="AA8044">
        <v>970</v>
      </c>
      <c r="AB8044" t="b">
        <f>if((W8044=""),false,true)</f>
        <v>0</v>
      </c>
      <c r="AD8044" s="37"/>
    </row>
    <row r="8045" ht="14.25" customHeight="1">
      <c r="A8045" s="76">
        <v>1004</v>
      </c>
      <c r="B8045" s="44" t="s">
        <v>4751</v>
      </c>
      <c r="C8045" s="47" t="s">
        <v>4752</v>
      </c>
      <c r="D8045" s="47" t="s">
        <v>8274</v>
      </c>
      <c r="E8045" s="47" t="s">
        <v>8281</v>
      </c>
      <c r="F8045" s="5" t="s">
        <v>731</v>
      </c>
      <c r="G8045" s="5" t="s">
        <v>767</v>
      </c>
      <c r="H8045" s="65">
        <v>2.005</v>
      </c>
      <c r="I8045" t="s">
        <v>37</v>
      </c>
      <c r="K8045" s="47"/>
      <c r="L8045" s="47" t="s">
        <v>4753</v>
      </c>
      <c r="M8045" t="s">
        <v>39</v>
      </c>
      <c r="N8045" s="71"/>
      <c r="O8045" s="71"/>
      <c r="P8045" s="71"/>
      <c r="Q8045" s="71"/>
      <c r="R8045" s="29"/>
      <c r="S8045" s="29"/>
      <c r="T8045" s="29"/>
      <c r="U8045" s="71"/>
      <c r="V8045" s="29"/>
      <c r="W8045" s="60"/>
      <c r="Y8045" t="s">
        <v>40</v>
      </c>
      <c r="AA8045">
        <v>970</v>
      </c>
      <c r="AB8045" t="b">
        <f>if((W8045=""),false,true)</f>
        <v>0</v>
      </c>
      <c r="AD8045" s="37"/>
    </row>
    <row r="8046" ht="14.25" customHeight="1">
      <c r="A8046" s="38">
        <v>1011</v>
      </c>
      <c r="B8046" s="44" t="s">
        <v>8282</v>
      </c>
      <c r="C8046" s="46" t="s">
        <v>8283</v>
      </c>
      <c r="D8046" s="46" t="s">
        <v>8274</v>
      </c>
      <c r="E8046" s="46" t="s">
        <v>8281</v>
      </c>
      <c r="F8046" s="41" t="s">
        <v>3499</v>
      </c>
      <c r="G8046" s="41" t="s">
        <v>3500</v>
      </c>
      <c r="H8046" s="65">
        <v>0.001827556140455</v>
      </c>
      <c r="I8046" t="s">
        <v>37</v>
      </c>
      <c r="K8046" s="46"/>
      <c r="L8046" s="46" t="str">
        <f>(I8046&amp;A8046)&amp;"Hernandez"</f>
        <v>REF1011Hernandez</v>
      </c>
      <c r="M8046" t="s">
        <v>39</v>
      </c>
      <c r="N8046" s="40"/>
      <c r="O8046" s="40"/>
      <c r="P8046" s="40"/>
      <c r="Q8046" s="40"/>
      <c r="R8046" s="39"/>
      <c r="S8046" s="39"/>
      <c r="T8046" s="39"/>
      <c r="U8046" s="40" t="str">
        <f>getMW(D8046)</f>
        <v>#N/A:thinking</v>
      </c>
      <c r="V8046" s="39"/>
      <c r="W8046" s="69"/>
      <c r="Y8046" t="s">
        <v>40</v>
      </c>
      <c r="AA8046">
        <v>970</v>
      </c>
      <c r="AB8046" t="b">
        <v>0</v>
      </c>
      <c r="AC8046">
        <v>0.325448</v>
      </c>
      <c r="AD8046" s="8">
        <v>0.001827556140455</v>
      </c>
    </row>
    <row r="8047" ht="14.25" customHeight="1">
      <c r="A8047" s="38">
        <v>1023</v>
      </c>
      <c r="B8047" s="44" t="s">
        <v>8284</v>
      </c>
      <c r="C8047" s="46" t="s">
        <v>8285</v>
      </c>
      <c r="D8047" s="46" t="s">
        <v>8274</v>
      </c>
      <c r="E8047" s="46" t="s">
        <v>8275</v>
      </c>
      <c r="F8047" s="41" t="s">
        <v>48</v>
      </c>
      <c r="G8047" s="41" t="s">
        <v>49</v>
      </c>
      <c r="H8047" s="65">
        <v>0.000006431856</v>
      </c>
      <c r="I8047" t="s">
        <v>37</v>
      </c>
      <c r="K8047" s="46" t="s">
        <v>43</v>
      </c>
      <c r="L8047" s="46" t="s">
        <v>8286</v>
      </c>
      <c r="M8047" t="s">
        <v>39</v>
      </c>
      <c r="N8047" s="40"/>
      <c r="O8047" s="40"/>
      <c r="P8047" s="40"/>
      <c r="Q8047" s="40"/>
      <c r="R8047" s="39"/>
      <c r="S8047" s="39"/>
      <c r="T8047" s="39"/>
      <c r="U8047" s="40"/>
      <c r="V8047" s="39"/>
      <c r="W8047" s="69"/>
      <c r="Y8047" t="s">
        <v>40</v>
      </c>
      <c r="AA8047">
        <v>970</v>
      </c>
      <c r="AB8047" t="b">
        <v>0</v>
      </c>
      <c r="AD8047" s="8"/>
    </row>
    <row r="8048" ht="14.25" customHeight="1">
      <c r="A8048" s="38">
        <v>1045</v>
      </c>
      <c r="B8048" s="44" t="s">
        <v>8287</v>
      </c>
      <c r="C8048" s="46" t="s">
        <v>8283</v>
      </c>
      <c r="D8048" s="46" t="s">
        <v>8274</v>
      </c>
      <c r="E8048" s="46" t="s">
        <v>8281</v>
      </c>
      <c r="F8048" s="46" t="s">
        <v>1361</v>
      </c>
      <c r="G8048" s="46" t="s">
        <v>1362</v>
      </c>
      <c r="H8048">
        <v>2.0927126617119</v>
      </c>
      <c r="I8048" t="s">
        <v>37</v>
      </c>
      <c r="K8048" s="47" t="s">
        <v>43</v>
      </c>
      <c r="L8048" s="47" t="s">
        <v>8288</v>
      </c>
      <c r="M8048" t="s">
        <v>39</v>
      </c>
      <c r="N8048" s="71"/>
      <c r="O8048" s="71"/>
      <c r="P8048" s="71"/>
      <c r="Q8048" s="71"/>
      <c r="R8048" s="29"/>
      <c r="S8048" s="29"/>
      <c r="T8048" s="29"/>
      <c r="U8048" s="71"/>
      <c r="V8048" s="29"/>
      <c r="W8048" s="60"/>
      <c r="Y8048" t="s">
        <v>40</v>
      </c>
      <c r="AA8048">
        <v>970</v>
      </c>
      <c r="AB8048" t="b">
        <f>if((W8048=""),false,true)</f>
        <v>0</v>
      </c>
      <c r="AD8048" s="37"/>
    </row>
    <row r="8049" ht="14.25" customHeight="1">
      <c r="A8049" s="38">
        <v>1045</v>
      </c>
      <c r="B8049" s="44" t="s">
        <v>8287</v>
      </c>
      <c r="C8049" s="46" t="s">
        <v>8283</v>
      </c>
      <c r="D8049" s="46" t="s">
        <v>8274</v>
      </c>
      <c r="E8049" s="46" t="s">
        <v>8281</v>
      </c>
      <c r="F8049" s="46" t="s">
        <v>671</v>
      </c>
      <c r="G8049" s="46" t="s">
        <v>672</v>
      </c>
      <c r="H8049">
        <v>0.12633667049088</v>
      </c>
      <c r="I8049" t="s">
        <v>37</v>
      </c>
      <c r="K8049" s="47" t="s">
        <v>43</v>
      </c>
      <c r="L8049" s="47" t="s">
        <v>8288</v>
      </c>
      <c r="M8049" t="s">
        <v>39</v>
      </c>
      <c r="N8049" s="71"/>
      <c r="O8049" s="71"/>
      <c r="P8049" s="71"/>
      <c r="Q8049" s="71"/>
      <c r="R8049" s="29"/>
      <c r="S8049" s="29"/>
      <c r="T8049" s="29"/>
      <c r="U8049" s="71"/>
      <c r="V8049" s="29"/>
      <c r="W8049" s="60"/>
      <c r="Y8049" t="s">
        <v>40</v>
      </c>
      <c r="AA8049">
        <v>970</v>
      </c>
      <c r="AB8049" t="b">
        <f>if((W8049=""),false,true)</f>
        <v>0</v>
      </c>
      <c r="AD8049" s="37"/>
    </row>
    <row r="8050" ht="14.25" customHeight="1">
      <c r="A8050" s="38">
        <v>1045</v>
      </c>
      <c r="B8050" s="44" t="s">
        <v>8287</v>
      </c>
      <c r="C8050" s="46" t="s">
        <v>8283</v>
      </c>
      <c r="D8050" s="46" t="s">
        <v>8274</v>
      </c>
      <c r="E8050" s="46" t="s">
        <v>8281</v>
      </c>
      <c r="F8050" s="46" t="s">
        <v>673</v>
      </c>
      <c r="G8050" s="46" t="s">
        <v>674</v>
      </c>
      <c r="H8050">
        <v>0.18147119078047</v>
      </c>
      <c r="I8050" t="s">
        <v>37</v>
      </c>
      <c r="K8050" s="47" t="s">
        <v>43</v>
      </c>
      <c r="L8050" s="47" t="s">
        <v>8288</v>
      </c>
      <c r="M8050" t="s">
        <v>39</v>
      </c>
      <c r="N8050" s="71"/>
      <c r="O8050" s="71"/>
      <c r="P8050" s="71"/>
      <c r="Q8050" s="71"/>
      <c r="R8050" s="29"/>
      <c r="S8050" s="29"/>
      <c r="T8050" s="29"/>
      <c r="U8050" s="71"/>
      <c r="V8050" s="29"/>
      <c r="W8050" s="60"/>
      <c r="Y8050" t="s">
        <v>40</v>
      </c>
      <c r="AA8050">
        <v>970</v>
      </c>
      <c r="AB8050" t="b">
        <f>if((W8050=""),false,true)</f>
        <v>0</v>
      </c>
      <c r="AD8050" s="37"/>
    </row>
    <row r="8051" ht="14.25" customHeight="1">
      <c r="A8051" s="38">
        <v>1045</v>
      </c>
      <c r="B8051" s="44" t="s">
        <v>8287</v>
      </c>
      <c r="C8051" s="46" t="s">
        <v>8283</v>
      </c>
      <c r="D8051" s="46" t="s">
        <v>8274</v>
      </c>
      <c r="E8051" s="46" t="s">
        <v>8281</v>
      </c>
      <c r="F8051" s="46" t="s">
        <v>677</v>
      </c>
      <c r="G8051" s="46" t="s">
        <v>678</v>
      </c>
      <c r="H8051">
        <v>0.1429199647686</v>
      </c>
      <c r="I8051" t="s">
        <v>37</v>
      </c>
      <c r="K8051" s="47" t="s">
        <v>43</v>
      </c>
      <c r="L8051" s="47" t="s">
        <v>8288</v>
      </c>
      <c r="M8051" t="s">
        <v>39</v>
      </c>
      <c r="N8051" s="71"/>
      <c r="O8051" s="71"/>
      <c r="P8051" s="71"/>
      <c r="Q8051" s="71"/>
      <c r="R8051" s="29"/>
      <c r="S8051" s="29"/>
      <c r="T8051" s="29"/>
      <c r="U8051" s="71"/>
      <c r="V8051" s="29"/>
      <c r="W8051" s="60"/>
      <c r="Y8051" t="s">
        <v>40</v>
      </c>
      <c r="AA8051">
        <v>970</v>
      </c>
      <c r="AB8051" t="b">
        <f>if((W8051=""),false,true)</f>
        <v>0</v>
      </c>
      <c r="AD8051" s="37"/>
    </row>
    <row r="8052" ht="14.25" customHeight="1">
      <c r="A8052" s="38">
        <v>1045</v>
      </c>
      <c r="B8052" s="44" t="s">
        <v>8287</v>
      </c>
      <c r="C8052" s="46" t="s">
        <v>8283</v>
      </c>
      <c r="D8052" s="46" t="s">
        <v>8274</v>
      </c>
      <c r="E8052" s="46" t="s">
        <v>8281</v>
      </c>
      <c r="F8052" s="46" t="s">
        <v>679</v>
      </c>
      <c r="G8052" s="46" t="s">
        <v>680</v>
      </c>
      <c r="H8052">
        <v>0.10964711513161</v>
      </c>
      <c r="I8052" t="s">
        <v>37</v>
      </c>
      <c r="K8052" s="47" t="s">
        <v>43</v>
      </c>
      <c r="L8052" s="47" t="s">
        <v>8288</v>
      </c>
      <c r="M8052" t="s">
        <v>39</v>
      </c>
      <c r="N8052" s="71"/>
      <c r="O8052" s="71"/>
      <c r="P8052" s="71"/>
      <c r="Q8052" s="71"/>
      <c r="R8052" s="29"/>
      <c r="S8052" s="29"/>
      <c r="T8052" s="29"/>
      <c r="U8052" s="71"/>
      <c r="V8052" s="29"/>
      <c r="W8052" s="60"/>
      <c r="Y8052" t="s">
        <v>40</v>
      </c>
      <c r="AA8052">
        <v>970</v>
      </c>
      <c r="AB8052" t="b">
        <f>if((W8052=""),false,true)</f>
        <v>0</v>
      </c>
      <c r="AD8052" s="37"/>
    </row>
    <row r="8053" ht="14.25" customHeight="1">
      <c r="A8053" s="38">
        <v>1045</v>
      </c>
      <c r="B8053" s="44" t="s">
        <v>8287</v>
      </c>
      <c r="C8053" s="46" t="s">
        <v>8283</v>
      </c>
      <c r="D8053" s="46" t="s">
        <v>8274</v>
      </c>
      <c r="E8053" s="46" t="s">
        <v>8281</v>
      </c>
      <c r="F8053" s="46" t="s">
        <v>3769</v>
      </c>
      <c r="G8053" s="46" t="s">
        <v>3770</v>
      </c>
      <c r="H8053">
        <v>0.17579286644051</v>
      </c>
      <c r="I8053" t="s">
        <v>37</v>
      </c>
      <c r="K8053" s="47" t="s">
        <v>43</v>
      </c>
      <c r="L8053" s="47" t="s">
        <v>8288</v>
      </c>
      <c r="M8053" t="s">
        <v>39</v>
      </c>
      <c r="N8053" s="71"/>
      <c r="O8053" s="71"/>
      <c r="P8053" s="71"/>
      <c r="Q8053" s="71"/>
      <c r="R8053" s="29"/>
      <c r="S8053" s="29"/>
      <c r="T8053" s="29"/>
      <c r="U8053" s="71"/>
      <c r="V8053" s="29"/>
      <c r="W8053" s="60"/>
      <c r="Y8053" t="s">
        <v>40</v>
      </c>
      <c r="AA8053">
        <v>970</v>
      </c>
      <c r="AB8053" t="b">
        <f>if((W8053=""),false,true)</f>
        <v>0</v>
      </c>
      <c r="AD8053" s="37"/>
    </row>
    <row r="8054" ht="14.25" customHeight="1">
      <c r="A8054" s="38">
        <v>1045</v>
      </c>
      <c r="B8054" s="44" t="s">
        <v>8287</v>
      </c>
      <c r="C8054" s="46" t="s">
        <v>8283</v>
      </c>
      <c r="D8054" s="46" t="s">
        <v>8274</v>
      </c>
      <c r="E8054" s="46" t="s">
        <v>8281</v>
      </c>
      <c r="F8054" s="46" t="s">
        <v>683</v>
      </c>
      <c r="G8054" s="46" t="s">
        <v>684</v>
      </c>
      <c r="H8054">
        <v>0.1607359466409</v>
      </c>
      <c r="I8054" t="s">
        <v>37</v>
      </c>
      <c r="K8054" s="47" t="s">
        <v>43</v>
      </c>
      <c r="L8054" s="47" t="s">
        <v>8288</v>
      </c>
      <c r="M8054" t="s">
        <v>39</v>
      </c>
      <c r="N8054" s="71"/>
      <c r="O8054" s="71"/>
      <c r="P8054" s="71"/>
      <c r="Q8054" s="71"/>
      <c r="R8054" s="29"/>
      <c r="S8054" s="29"/>
      <c r="T8054" s="29"/>
      <c r="U8054" s="71"/>
      <c r="V8054" s="29"/>
      <c r="W8054" s="60"/>
      <c r="Y8054" t="s">
        <v>40</v>
      </c>
      <c r="AA8054">
        <v>970</v>
      </c>
      <c r="AB8054" t="b">
        <f>if((W8054=""),false,true)</f>
        <v>0</v>
      </c>
      <c r="AD8054" s="37"/>
    </row>
    <row r="8055" ht="14.25" customHeight="1">
      <c r="A8055" s="38">
        <v>1045</v>
      </c>
      <c r="B8055" s="44" t="s">
        <v>8287</v>
      </c>
      <c r="C8055" s="46" t="s">
        <v>8283</v>
      </c>
      <c r="D8055" s="46" t="s">
        <v>8274</v>
      </c>
      <c r="E8055" s="46" t="s">
        <v>8281</v>
      </c>
      <c r="F8055" s="46" t="s">
        <v>685</v>
      </c>
      <c r="G8055" s="46" t="s">
        <v>686</v>
      </c>
      <c r="H8055">
        <v>0.14644164859929</v>
      </c>
      <c r="I8055" t="s">
        <v>37</v>
      </c>
      <c r="K8055" s="47" t="s">
        <v>43</v>
      </c>
      <c r="L8055" s="47" t="s">
        <v>8288</v>
      </c>
      <c r="M8055" t="s">
        <v>39</v>
      </c>
      <c r="N8055" s="71"/>
      <c r="O8055" s="71"/>
      <c r="P8055" s="71"/>
      <c r="Q8055" s="71"/>
      <c r="R8055" s="29"/>
      <c r="S8055" s="29"/>
      <c r="T8055" s="29"/>
      <c r="U8055" s="71"/>
      <c r="V8055" s="29"/>
      <c r="W8055" s="60"/>
      <c r="Y8055" t="s">
        <v>40</v>
      </c>
      <c r="AA8055">
        <v>970</v>
      </c>
      <c r="AB8055" t="b">
        <f>if((W8055=""),false,true)</f>
        <v>0</v>
      </c>
      <c r="AD8055" s="37"/>
    </row>
    <row r="8056" ht="14.25" customHeight="1">
      <c r="A8056" s="38">
        <v>1045</v>
      </c>
      <c r="B8056" s="44" t="s">
        <v>8287</v>
      </c>
      <c r="C8056" s="46" t="s">
        <v>8283</v>
      </c>
      <c r="D8056" s="46" t="s">
        <v>8274</v>
      </c>
      <c r="E8056" s="46" t="s">
        <v>8281</v>
      </c>
      <c r="F8056" s="46" t="s">
        <v>687</v>
      </c>
      <c r="G8056" s="46" t="s">
        <v>688</v>
      </c>
      <c r="H8056">
        <v>0.13870510000532</v>
      </c>
      <c r="I8056" t="s">
        <v>37</v>
      </c>
      <c r="K8056" s="47" t="s">
        <v>43</v>
      </c>
      <c r="L8056" s="47" t="s">
        <v>8288</v>
      </c>
      <c r="M8056" t="s">
        <v>39</v>
      </c>
      <c r="N8056" s="71"/>
      <c r="O8056" s="71"/>
      <c r="P8056" s="71"/>
      <c r="Q8056" s="71"/>
      <c r="R8056" s="29"/>
      <c r="S8056" s="29"/>
      <c r="T8056" s="29"/>
      <c r="U8056" s="71"/>
      <c r="V8056" s="29"/>
      <c r="W8056" s="60"/>
      <c r="Y8056" t="s">
        <v>40</v>
      </c>
      <c r="AA8056">
        <v>970</v>
      </c>
      <c r="AB8056" t="b">
        <f>if((W8056=""),false,true)</f>
        <v>0</v>
      </c>
      <c r="AD8056" s="37"/>
    </row>
    <row r="8057" ht="14.25" customHeight="1">
      <c r="A8057" s="38">
        <v>1045</v>
      </c>
      <c r="B8057" s="44" t="s">
        <v>8287</v>
      </c>
      <c r="C8057" s="46" t="s">
        <v>8283</v>
      </c>
      <c r="D8057" s="46" t="s">
        <v>8274</v>
      </c>
      <c r="E8057" s="46" t="s">
        <v>8281</v>
      </c>
      <c r="F8057" s="46" t="s">
        <v>3007</v>
      </c>
      <c r="G8057" s="7" t="s">
        <v>3008</v>
      </c>
      <c r="H8057">
        <v>1.1128038154205</v>
      </c>
      <c r="I8057" t="s">
        <v>37</v>
      </c>
      <c r="K8057" s="47" t="s">
        <v>43</v>
      </c>
      <c r="L8057" s="47" t="s">
        <v>8288</v>
      </c>
      <c r="M8057" t="s">
        <v>39</v>
      </c>
      <c r="N8057" s="71"/>
      <c r="O8057" s="71"/>
      <c r="P8057" s="71"/>
      <c r="Q8057" s="71"/>
      <c r="R8057" s="29"/>
      <c r="S8057" s="29"/>
      <c r="T8057" s="29"/>
      <c r="U8057" s="71"/>
      <c r="V8057" s="29"/>
      <c r="W8057" s="60"/>
      <c r="Y8057" t="s">
        <v>40</v>
      </c>
      <c r="AA8057">
        <v>970</v>
      </c>
      <c r="AB8057" t="b">
        <f>if((W8057=""),false,true)</f>
        <v>0</v>
      </c>
      <c r="AD8057" s="37"/>
    </row>
    <row r="8058" ht="14.25" customHeight="1">
      <c r="A8058" s="38">
        <v>1045</v>
      </c>
      <c r="B8058" s="44" t="s">
        <v>8287</v>
      </c>
      <c r="C8058" s="46" t="s">
        <v>8283</v>
      </c>
      <c r="D8058" s="46" t="s">
        <v>8274</v>
      </c>
      <c r="E8058" s="46" t="s">
        <v>8281</v>
      </c>
      <c r="F8058" s="46" t="s">
        <v>2407</v>
      </c>
      <c r="G8058" s="7" t="s">
        <v>3094</v>
      </c>
      <c r="H8058">
        <v>1.9836601101726</v>
      </c>
      <c r="I8058" t="s">
        <v>37</v>
      </c>
      <c r="K8058" s="47" t="s">
        <v>43</v>
      </c>
      <c r="L8058" s="47" t="s">
        <v>8288</v>
      </c>
      <c r="M8058" t="s">
        <v>39</v>
      </c>
      <c r="N8058" s="71"/>
      <c r="O8058" s="71"/>
      <c r="P8058" s="71"/>
      <c r="Q8058" s="71"/>
      <c r="R8058" s="29"/>
      <c r="S8058" s="29"/>
      <c r="T8058" s="29"/>
      <c r="U8058" s="71"/>
      <c r="V8058" s="29"/>
      <c r="W8058" s="60"/>
      <c r="Y8058" t="s">
        <v>40</v>
      </c>
      <c r="AA8058">
        <v>970</v>
      </c>
      <c r="AB8058" t="b">
        <f>if((W8058=""),false,true)</f>
        <v>0</v>
      </c>
      <c r="AD8058" s="37"/>
    </row>
    <row r="8059" ht="14.25" customHeight="1">
      <c r="A8059" s="38">
        <v>1045</v>
      </c>
      <c r="B8059" s="44" t="s">
        <v>8287</v>
      </c>
      <c r="C8059" s="46" t="s">
        <v>8283</v>
      </c>
      <c r="D8059" s="46" t="s">
        <v>8274</v>
      </c>
      <c r="E8059" s="46" t="s">
        <v>8281</v>
      </c>
      <c r="F8059" s="46" t="s">
        <v>588</v>
      </c>
      <c r="G8059" s="46" t="s">
        <v>589</v>
      </c>
      <c r="H8059">
        <v>1.3339718413291</v>
      </c>
      <c r="I8059" t="s">
        <v>37</v>
      </c>
      <c r="K8059" s="47" t="s">
        <v>43</v>
      </c>
      <c r="L8059" s="47" t="s">
        <v>8288</v>
      </c>
      <c r="M8059" t="s">
        <v>39</v>
      </c>
      <c r="N8059" s="71"/>
      <c r="O8059" s="71"/>
      <c r="P8059" s="71"/>
      <c r="Q8059" s="71"/>
      <c r="R8059" s="29"/>
      <c r="S8059" s="29"/>
      <c r="T8059" s="29"/>
      <c r="U8059" s="71"/>
      <c r="V8059" s="29"/>
      <c r="W8059" s="60"/>
      <c r="Y8059" t="s">
        <v>40</v>
      </c>
      <c r="AA8059">
        <v>970</v>
      </c>
      <c r="AB8059" t="b">
        <f>if((W8059=""),false,true)</f>
        <v>0</v>
      </c>
      <c r="AD8059" s="37"/>
    </row>
    <row r="8060" ht="14.25" customHeight="1">
      <c r="A8060" s="38">
        <v>1045</v>
      </c>
      <c r="B8060" s="44" t="s">
        <v>8287</v>
      </c>
      <c r="C8060" s="46" t="s">
        <v>8283</v>
      </c>
      <c r="D8060" s="46" t="s">
        <v>8274</v>
      </c>
      <c r="E8060" s="46" t="s">
        <v>8281</v>
      </c>
      <c r="F8060" s="46" t="s">
        <v>2409</v>
      </c>
      <c r="G8060" s="7" t="s">
        <v>4208</v>
      </c>
      <c r="H8060">
        <v>2.3063618841489</v>
      </c>
      <c r="I8060" t="s">
        <v>37</v>
      </c>
      <c r="K8060" s="47" t="s">
        <v>43</v>
      </c>
      <c r="L8060" s="47" t="s">
        <v>8288</v>
      </c>
      <c r="M8060" t="s">
        <v>39</v>
      </c>
      <c r="N8060" s="71"/>
      <c r="O8060" s="71"/>
      <c r="P8060" s="71"/>
      <c r="Q8060" s="71"/>
      <c r="R8060" s="29"/>
      <c r="S8060" s="29"/>
      <c r="T8060" s="29"/>
      <c r="U8060" s="71"/>
      <c r="V8060" s="29"/>
      <c r="W8060" s="60"/>
      <c r="Y8060" t="s">
        <v>40</v>
      </c>
      <c r="AA8060">
        <v>970</v>
      </c>
      <c r="AB8060" t="b">
        <f>if((W8060=""),false,true)</f>
        <v>0</v>
      </c>
      <c r="AD8060" s="37"/>
    </row>
    <row r="8061" ht="14.25" customHeight="1">
      <c r="A8061" s="38">
        <v>1045</v>
      </c>
      <c r="B8061" s="44" t="s">
        <v>8287</v>
      </c>
      <c r="C8061" s="46" t="s">
        <v>8283</v>
      </c>
      <c r="D8061" s="46" t="s">
        <v>8274</v>
      </c>
      <c r="E8061" s="46" t="s">
        <v>8281</v>
      </c>
      <c r="F8061" s="46" t="s">
        <v>697</v>
      </c>
      <c r="G8061" s="7" t="s">
        <v>698</v>
      </c>
      <c r="H8061">
        <v>0.42059771977875</v>
      </c>
      <c r="I8061" t="s">
        <v>37</v>
      </c>
      <c r="K8061" s="47" t="s">
        <v>43</v>
      </c>
      <c r="L8061" s="47" t="s">
        <v>8288</v>
      </c>
      <c r="M8061" t="s">
        <v>39</v>
      </c>
      <c r="N8061" s="71"/>
      <c r="O8061" s="71"/>
      <c r="P8061" s="71"/>
      <c r="Q8061" s="71"/>
      <c r="R8061" s="29"/>
      <c r="S8061" s="29"/>
      <c r="T8061" s="29"/>
      <c r="U8061" s="71"/>
      <c r="V8061" s="29"/>
      <c r="W8061" s="60"/>
      <c r="Y8061" t="s">
        <v>40</v>
      </c>
      <c r="AA8061">
        <v>970</v>
      </c>
      <c r="AB8061" t="b">
        <f>if((W8061=""),false,true)</f>
        <v>0</v>
      </c>
      <c r="AD8061" s="37"/>
    </row>
    <row r="8062" ht="14.25" customHeight="1">
      <c r="A8062" s="38">
        <v>1045</v>
      </c>
      <c r="B8062" s="44" t="s">
        <v>8287</v>
      </c>
      <c r="C8062" s="46" t="s">
        <v>8283</v>
      </c>
      <c r="D8062" s="46" t="s">
        <v>8274</v>
      </c>
      <c r="E8062" s="46" t="s">
        <v>8281</v>
      </c>
      <c r="F8062" s="46" t="s">
        <v>699</v>
      </c>
      <c r="G8062" s="46" t="s">
        <v>700</v>
      </c>
      <c r="H8062">
        <v>0.34944526493133</v>
      </c>
      <c r="I8062" t="s">
        <v>37</v>
      </c>
      <c r="K8062" s="47" t="s">
        <v>43</v>
      </c>
      <c r="L8062" s="47" t="s">
        <v>8288</v>
      </c>
      <c r="M8062" t="s">
        <v>39</v>
      </c>
      <c r="N8062" s="71"/>
      <c r="O8062" s="71"/>
      <c r="P8062" s="71"/>
      <c r="Q8062" s="71"/>
      <c r="R8062" s="29"/>
      <c r="S8062" s="29"/>
      <c r="T8062" s="29"/>
      <c r="U8062" s="71"/>
      <c r="V8062" s="29"/>
      <c r="W8062" s="60"/>
      <c r="Y8062" t="s">
        <v>40</v>
      </c>
      <c r="AA8062">
        <v>970</v>
      </c>
      <c r="AB8062" t="b">
        <f>if((W8062=""),false,true)</f>
        <v>0</v>
      </c>
      <c r="AD8062" s="37"/>
    </row>
    <row r="8063" ht="14.25" customHeight="1">
      <c r="A8063" s="38">
        <v>1045</v>
      </c>
      <c r="B8063" s="44" t="s">
        <v>8287</v>
      </c>
      <c r="C8063" s="46" t="s">
        <v>8283</v>
      </c>
      <c r="D8063" s="46" t="s">
        <v>8274</v>
      </c>
      <c r="E8063" s="46" t="s">
        <v>8281</v>
      </c>
      <c r="F8063" s="62" t="s">
        <v>703</v>
      </c>
      <c r="G8063" s="46" t="s">
        <v>704</v>
      </c>
      <c r="H8063">
        <v>0.56963381899557</v>
      </c>
      <c r="I8063" t="s">
        <v>37</v>
      </c>
      <c r="K8063" s="47" t="s">
        <v>43</v>
      </c>
      <c r="L8063" s="47" t="s">
        <v>8288</v>
      </c>
      <c r="M8063" t="s">
        <v>39</v>
      </c>
      <c r="N8063" s="71"/>
      <c r="O8063" s="71"/>
      <c r="P8063" s="71"/>
      <c r="Q8063" s="71"/>
      <c r="R8063" s="29"/>
      <c r="S8063" s="29"/>
      <c r="T8063" s="29"/>
      <c r="U8063" s="71"/>
      <c r="V8063" s="29"/>
      <c r="W8063" s="60"/>
      <c r="Y8063" t="s">
        <v>40</v>
      </c>
      <c r="AA8063">
        <v>970</v>
      </c>
      <c r="AB8063" t="b">
        <f>if((W8063=""),false,true)</f>
        <v>0</v>
      </c>
      <c r="AD8063" s="37"/>
    </row>
    <row r="8064" ht="14.25" customHeight="1">
      <c r="A8064" s="38">
        <v>1045</v>
      </c>
      <c r="B8064" s="44" t="s">
        <v>8287</v>
      </c>
      <c r="C8064" s="46" t="s">
        <v>8283</v>
      </c>
      <c r="D8064" s="46" t="s">
        <v>8274</v>
      </c>
      <c r="E8064" s="46" t="s">
        <v>8281</v>
      </c>
      <c r="F8064" s="46" t="s">
        <v>721</v>
      </c>
      <c r="G8064" s="46" t="s">
        <v>722</v>
      </c>
      <c r="H8064">
        <v>0.3580271727578</v>
      </c>
      <c r="I8064" t="s">
        <v>37</v>
      </c>
      <c r="K8064" s="47" t="s">
        <v>43</v>
      </c>
      <c r="L8064" s="47" t="s">
        <v>8288</v>
      </c>
      <c r="M8064" t="s">
        <v>39</v>
      </c>
      <c r="N8064" s="71"/>
      <c r="O8064" s="71"/>
      <c r="P8064" s="71"/>
      <c r="Q8064" s="71"/>
      <c r="R8064" s="29"/>
      <c r="S8064" s="29"/>
      <c r="T8064" s="29"/>
      <c r="U8064" s="71"/>
      <c r="V8064" s="29"/>
      <c r="W8064" s="60"/>
      <c r="Y8064" t="s">
        <v>40</v>
      </c>
      <c r="AA8064">
        <v>970</v>
      </c>
      <c r="AB8064" t="b">
        <f>if((W8064=""),false,true)</f>
        <v>0</v>
      </c>
      <c r="AD8064" s="37"/>
    </row>
    <row r="8065" ht="14.25" customHeight="1">
      <c r="A8065" s="38">
        <v>1045</v>
      </c>
      <c r="B8065" s="44" t="s">
        <v>8287</v>
      </c>
      <c r="C8065" s="46" t="s">
        <v>8283</v>
      </c>
      <c r="D8065" s="46" t="s">
        <v>8274</v>
      </c>
      <c r="E8065" s="46" t="s">
        <v>8281</v>
      </c>
      <c r="F8065" s="46" t="s">
        <v>729</v>
      </c>
      <c r="G8065" s="46" t="s">
        <v>730</v>
      </c>
      <c r="H8065">
        <v>0.29818931979391</v>
      </c>
      <c r="I8065" t="s">
        <v>37</v>
      </c>
      <c r="K8065" s="47" t="s">
        <v>43</v>
      </c>
      <c r="L8065" s="47" t="s">
        <v>8288</v>
      </c>
      <c r="M8065" t="s">
        <v>39</v>
      </c>
      <c r="N8065" s="71"/>
      <c r="O8065" s="71"/>
      <c r="P8065" s="71"/>
      <c r="Q8065" s="71"/>
      <c r="R8065" s="29"/>
      <c r="S8065" s="29"/>
      <c r="T8065" s="29"/>
      <c r="U8065" s="71"/>
      <c r="V8065" s="29"/>
      <c r="W8065" s="60"/>
      <c r="Y8065" t="s">
        <v>40</v>
      </c>
      <c r="AA8065">
        <v>970</v>
      </c>
      <c r="AB8065" t="b">
        <f>if((W8065=""),false,true)</f>
        <v>0</v>
      </c>
      <c r="AD8065" s="37"/>
    </row>
    <row r="8066" ht="14.25" customHeight="1">
      <c r="A8066" s="38">
        <v>1045</v>
      </c>
      <c r="B8066" s="44" t="s">
        <v>8287</v>
      </c>
      <c r="C8066" s="46" t="s">
        <v>8283</v>
      </c>
      <c r="D8066" s="46" t="s">
        <v>8274</v>
      </c>
      <c r="E8066" s="46" t="s">
        <v>8281</v>
      </c>
      <c r="F8066" s="46" t="s">
        <v>238</v>
      </c>
      <c r="G8066" s="46" t="s">
        <v>1365</v>
      </c>
      <c r="H8066">
        <v>2.8227174013519</v>
      </c>
      <c r="I8066" t="s">
        <v>37</v>
      </c>
      <c r="K8066" s="47" t="s">
        <v>43</v>
      </c>
      <c r="L8066" s="47" t="s">
        <v>8288</v>
      </c>
      <c r="M8066" t="s">
        <v>39</v>
      </c>
      <c r="N8066" s="71"/>
      <c r="O8066" s="71"/>
      <c r="P8066" s="71"/>
      <c r="Q8066" s="71"/>
      <c r="R8066" s="29"/>
      <c r="S8066" s="29"/>
      <c r="T8066" s="29"/>
      <c r="U8066" s="71"/>
      <c r="V8066" s="29"/>
      <c r="W8066" s="60"/>
      <c r="Y8066" t="s">
        <v>40</v>
      </c>
      <c r="AA8066">
        <v>970</v>
      </c>
      <c r="AB8066" t="b">
        <f>if((W8066=""),false,true)</f>
        <v>0</v>
      </c>
      <c r="AD8066" s="37"/>
    </row>
    <row r="8067" ht="14.25" customHeight="1">
      <c r="A8067" s="38">
        <v>1057</v>
      </c>
      <c r="B8067" s="46" t="s">
        <v>4802</v>
      </c>
      <c r="C8067" s="46" t="s">
        <v>1115</v>
      </c>
      <c r="D8067" s="11" t="s">
        <v>8274</v>
      </c>
      <c r="E8067" s="11" t="s">
        <v>8281</v>
      </c>
      <c r="F8067" s="7" t="s">
        <v>992</v>
      </c>
      <c r="G8067" s="7" t="s">
        <v>993</v>
      </c>
      <c r="H8067">
        <v>1.457206681905</v>
      </c>
      <c r="I8067" t="s">
        <v>37</v>
      </c>
      <c r="K8067" s="47"/>
      <c r="L8067" s="47" t="s">
        <v>8289</v>
      </c>
      <c r="M8067" t="s">
        <v>39</v>
      </c>
      <c r="N8067" s="71"/>
      <c r="O8067" s="71"/>
      <c r="P8067" s="71"/>
      <c r="Q8067" s="71"/>
      <c r="R8067" s="29"/>
      <c r="S8067" s="29"/>
      <c r="T8067" s="29"/>
      <c r="U8067" s="71"/>
      <c r="V8067" s="29"/>
      <c r="W8067" s="60"/>
      <c r="Y8067" t="s">
        <v>40</v>
      </c>
      <c r="AA8067">
        <v>970</v>
      </c>
      <c r="AB8067" t="b">
        <f>if((W8067=""),false,true)</f>
        <v>0</v>
      </c>
      <c r="AD8067" s="37"/>
    </row>
    <row r="8068" ht="14.25" customHeight="1">
      <c r="A8068" s="38">
        <v>1191</v>
      </c>
      <c r="B8068" s="46" t="s">
        <v>4819</v>
      </c>
      <c r="C8068" s="46" t="s">
        <v>577</v>
      </c>
      <c r="D8068" s="11" t="s">
        <v>8274</v>
      </c>
      <c r="E8068" s="11" t="s">
        <v>8281</v>
      </c>
      <c r="F8068" s="7" t="s">
        <v>4820</v>
      </c>
      <c r="G8068" s="7" t="s">
        <v>4821</v>
      </c>
      <c r="H8068">
        <v>2.8252158449319</v>
      </c>
      <c r="I8068" s="46" t="s">
        <v>37</v>
      </c>
      <c r="K8068" s="46"/>
      <c r="L8068" t="s">
        <v>4822</v>
      </c>
      <c r="M8068" t="s">
        <v>39</v>
      </c>
      <c r="N8068" s="40"/>
      <c r="O8068" s="40"/>
      <c r="P8068" s="40"/>
      <c r="Q8068" s="40"/>
      <c r="R8068" s="39"/>
      <c r="S8068" s="39"/>
      <c r="T8068" s="39"/>
      <c r="U8068" s="40"/>
      <c r="V8068" s="39"/>
      <c r="W8068" s="69"/>
      <c r="Y8068" t="s">
        <v>40</v>
      </c>
      <c r="AA8068">
        <v>970</v>
      </c>
      <c r="AB8068" s="46" t="b">
        <f>if((W8068=""),false,true)</f>
        <v>0</v>
      </c>
      <c r="AD8068" s="8"/>
    </row>
    <row r="8069" ht="14.25" customHeight="1">
      <c r="A8069" s="38">
        <v>1229</v>
      </c>
      <c r="B8069" s="46" t="s">
        <v>4499</v>
      </c>
      <c r="C8069" s="46" t="s">
        <v>577</v>
      </c>
      <c r="D8069" s="11" t="s">
        <v>8274</v>
      </c>
      <c r="E8069" s="11" t="s">
        <v>8281</v>
      </c>
      <c r="F8069" s="7" t="s">
        <v>733</v>
      </c>
      <c r="G8069" s="7" t="s">
        <v>734</v>
      </c>
      <c r="H8069">
        <v>0.288</v>
      </c>
      <c r="I8069" s="46" t="s">
        <v>37</v>
      </c>
      <c r="K8069" s="46"/>
      <c r="L8069" t="s">
        <v>4500</v>
      </c>
      <c r="M8069" t="s">
        <v>39</v>
      </c>
      <c r="N8069" s="40"/>
      <c r="O8069" s="40"/>
      <c r="P8069" s="40"/>
      <c r="Q8069" s="40"/>
      <c r="R8069" s="39"/>
      <c r="S8069" s="39"/>
      <c r="T8069" s="39"/>
      <c r="U8069" s="40"/>
      <c r="V8069" s="39"/>
      <c r="W8069" s="69"/>
      <c r="Y8069" t="s">
        <v>40</v>
      </c>
      <c r="AA8069">
        <v>970</v>
      </c>
      <c r="AB8069" s="46" t="b">
        <f>if((W8069=""),false,true)</f>
        <v>0</v>
      </c>
      <c r="AD8069" s="8"/>
    </row>
    <row r="8070" ht="14.25" customHeight="1">
      <c r="A8070" s="38">
        <v>1283</v>
      </c>
      <c r="B8070" s="46" t="s">
        <v>31</v>
      </c>
      <c r="C8070" s="46" t="s">
        <v>32</v>
      </c>
      <c r="D8070" s="46" t="s">
        <v>8274</v>
      </c>
      <c r="E8070" s="46" t="s">
        <v>8281</v>
      </c>
      <c r="F8070" t="s">
        <v>35</v>
      </c>
      <c r="G8070" s="46" t="s">
        <v>36</v>
      </c>
      <c r="H8070">
        <v>0.3548133892</v>
      </c>
      <c r="I8070" t="s">
        <v>37</v>
      </c>
      <c r="L8070" t="s">
        <v>38</v>
      </c>
      <c r="M8070" t="s">
        <v>39</v>
      </c>
      <c r="N8070" s="40"/>
      <c r="O8070" s="40"/>
      <c r="P8070" s="40"/>
      <c r="Q8070" s="40"/>
      <c r="R8070" s="39"/>
      <c r="S8070" s="39"/>
      <c r="T8070" s="39"/>
      <c r="U8070" s="40"/>
      <c r="V8070" s="39"/>
      <c r="W8070" s="69"/>
      <c r="Y8070" t="s">
        <v>40</v>
      </c>
      <c r="AA8070">
        <v>970</v>
      </c>
      <c r="AB8070" s="46" t="b">
        <f>if((W8070=""),false,true)</f>
        <v>0</v>
      </c>
      <c r="AD8070" s="8"/>
    </row>
    <row r="8071" ht="14.25" customHeight="1">
      <c r="A8071" s="38">
        <v>1287</v>
      </c>
      <c r="B8071" s="46" t="s">
        <v>53</v>
      </c>
      <c r="C8071" s="46" t="s">
        <v>45</v>
      </c>
      <c r="D8071" s="46" t="s">
        <v>8274</v>
      </c>
      <c r="E8071" s="46" t="s">
        <v>8281</v>
      </c>
      <c r="F8071" t="s">
        <v>48</v>
      </c>
      <c r="G8071" s="46" t="s">
        <v>49</v>
      </c>
      <c r="H8071">
        <v>0.000005495409</v>
      </c>
      <c r="I8071" t="s">
        <v>37</v>
      </c>
      <c r="L8071" t="s">
        <v>50</v>
      </c>
      <c r="M8071" t="s">
        <v>39</v>
      </c>
      <c r="N8071" s="40"/>
      <c r="O8071" s="40"/>
      <c r="P8071" s="40"/>
      <c r="Q8071" s="40"/>
      <c r="R8071" s="39"/>
      <c r="S8071" s="39"/>
      <c r="T8071" s="39"/>
      <c r="U8071" s="40"/>
      <c r="V8071" s="39"/>
      <c r="W8071" s="69"/>
      <c r="Y8071" t="s">
        <v>40</v>
      </c>
      <c r="AA8071">
        <v>970</v>
      </c>
      <c r="AB8071" s="46" t="b">
        <v>0</v>
      </c>
      <c r="AD8071" s="8"/>
    </row>
    <row r="8072" ht="14.25" customHeight="1">
      <c r="A8072" s="38">
        <v>1287</v>
      </c>
      <c r="B8072" s="46" t="s">
        <v>174</v>
      </c>
      <c r="C8072" s="46" t="s">
        <v>45</v>
      </c>
      <c r="D8072" s="46" t="s">
        <v>8274</v>
      </c>
      <c r="E8072" s="46" t="s">
        <v>8281</v>
      </c>
      <c r="F8072" t="s">
        <v>48</v>
      </c>
      <c r="G8072" s="46" t="s">
        <v>49</v>
      </c>
      <c r="H8072">
        <v>0.000005495409</v>
      </c>
      <c r="I8072" t="s">
        <v>37</v>
      </c>
      <c r="L8072" t="s">
        <v>50</v>
      </c>
      <c r="M8072" t="s">
        <v>39</v>
      </c>
      <c r="N8072" s="40"/>
      <c r="O8072" s="40"/>
      <c r="P8072" s="40"/>
      <c r="Q8072" s="40"/>
      <c r="R8072" s="39"/>
      <c r="S8072" s="39"/>
      <c r="T8072" s="39"/>
      <c r="U8072" s="40"/>
      <c r="V8072" s="39"/>
      <c r="W8072" s="69"/>
      <c r="Y8072" t="s">
        <v>40</v>
      </c>
      <c r="AA8072">
        <v>970</v>
      </c>
      <c r="AB8072" s="46" t="b">
        <v>0</v>
      </c>
      <c r="AD8072" s="8"/>
    </row>
    <row r="8073" ht="14.25" customHeight="1">
      <c r="A8073" s="38">
        <v>1308</v>
      </c>
      <c r="B8073" s="46" t="s">
        <v>41</v>
      </c>
      <c r="C8073" s="46" t="s">
        <v>42</v>
      </c>
      <c r="D8073" s="46" t="s">
        <v>8274</v>
      </c>
      <c r="E8073" s="46" t="s">
        <v>8290</v>
      </c>
      <c r="F8073" t="s">
        <v>35</v>
      </c>
      <c r="G8073" s="12" t="s">
        <v>36</v>
      </c>
      <c r="H8073">
        <v>0.323593656929628</v>
      </c>
      <c r="I8073" t="s">
        <v>37</v>
      </c>
      <c r="K8073" s="47" t="s">
        <v>43</v>
      </c>
      <c r="L8073" s="47" t="str">
        <f>((I8073&amp;A8073)&amp;"-")&amp;B8073</f>
        <v>REF1308-Abraham M.H. and Acree Jr. W.E. The solubility of liquid and solid compounds in dry octan-1-ol. Chemosphere (2013)</v>
      </c>
      <c r="M8073" t="s">
        <v>39</v>
      </c>
      <c r="N8073" s="71"/>
      <c r="O8073" s="71"/>
      <c r="P8073" s="71"/>
      <c r="Q8073" s="71"/>
      <c r="R8073" s="29"/>
      <c r="S8073" s="29"/>
      <c r="T8073" s="29"/>
      <c r="U8073" s="71"/>
      <c r="V8073" s="29"/>
      <c r="W8073" s="60"/>
      <c r="Y8073" t="s">
        <v>40</v>
      </c>
      <c r="AA8073">
        <v>970</v>
      </c>
      <c r="AB8073" t="b">
        <f>if((W8073=""),false,true)</f>
        <v>0</v>
      </c>
      <c r="AD8073" s="37"/>
    </row>
    <row r="8074" ht="14.25" customHeight="1">
      <c r="A8074" s="38">
        <v>4</v>
      </c>
      <c r="B8074" s="44" t="s">
        <v>3105</v>
      </c>
      <c r="C8074" s="46" t="s">
        <v>3464</v>
      </c>
      <c r="D8074" s="46" t="s">
        <v>8291</v>
      </c>
      <c r="E8074" s="46" t="s">
        <v>8292</v>
      </c>
      <c r="F8074" s="41" t="s">
        <v>689</v>
      </c>
      <c r="G8074" s="41" t="s">
        <v>762</v>
      </c>
      <c r="H8074" s="65">
        <v>0.185</v>
      </c>
      <c r="I8074" t="s">
        <v>431</v>
      </c>
      <c r="K8074" s="46"/>
      <c r="L8074" s="46" t="str">
        <f>((I8074&amp;A8074)&amp;"-")&amp;B8074</f>
        <v>ONSC4-1a</v>
      </c>
      <c r="M8074" t="s">
        <v>1191</v>
      </c>
      <c r="N8074" s="40"/>
      <c r="O8074" s="40"/>
      <c r="P8074" s="40"/>
      <c r="Q8074" s="40"/>
      <c r="R8074" s="39"/>
      <c r="S8074" s="39"/>
      <c r="T8074" s="39"/>
      <c r="U8074" s="40"/>
      <c r="V8074" s="39"/>
      <c r="W8074" s="69"/>
      <c r="Y8074" t="s">
        <v>40</v>
      </c>
      <c r="AA8074">
        <v>70806</v>
      </c>
      <c r="AB8074" t="b">
        <f>if((W8074=""),false,true)</f>
        <v>0</v>
      </c>
      <c r="AD8074" s="8"/>
    </row>
    <row r="8075" ht="14.25" customHeight="1">
      <c r="A8075" s="38">
        <v>4</v>
      </c>
      <c r="B8075" s="44" t="s">
        <v>3751</v>
      </c>
      <c r="C8075" s="46" t="s">
        <v>3464</v>
      </c>
      <c r="D8075" s="46" t="s">
        <v>8291</v>
      </c>
      <c r="E8075" s="46" t="s">
        <v>8292</v>
      </c>
      <c r="F8075" s="41" t="s">
        <v>689</v>
      </c>
      <c r="G8075" s="41" t="s">
        <v>762</v>
      </c>
      <c r="H8075" s="65">
        <v>0.186</v>
      </c>
      <c r="I8075" t="s">
        <v>431</v>
      </c>
      <c r="K8075" s="46"/>
      <c r="L8075" s="46" t="str">
        <f>((I8075&amp;A8075)&amp;"-")&amp;B8075</f>
        <v>ONSC4-1b</v>
      </c>
      <c r="M8075" t="s">
        <v>1191</v>
      </c>
      <c r="N8075" s="40"/>
      <c r="O8075" s="40"/>
      <c r="P8075" s="40"/>
      <c r="Q8075" s="40"/>
      <c r="R8075" s="39"/>
      <c r="S8075" s="39"/>
      <c r="T8075" s="39"/>
      <c r="U8075" s="40"/>
      <c r="V8075" s="39"/>
      <c r="W8075" s="69"/>
      <c r="Y8075" t="s">
        <v>40</v>
      </c>
      <c r="AA8075">
        <v>70806</v>
      </c>
      <c r="AB8075" t="b">
        <f>if((W8075=""),false,true)</f>
        <v>0</v>
      </c>
      <c r="AD8075" s="8"/>
    </row>
    <row r="8076" ht="14.25" customHeight="1">
      <c r="A8076" s="38">
        <v>24</v>
      </c>
      <c r="B8076" s="44" t="s">
        <v>8293</v>
      </c>
      <c r="C8076" s="46" t="s">
        <v>3849</v>
      </c>
      <c r="D8076" s="46" t="s">
        <v>8291</v>
      </c>
      <c r="E8076" s="46" t="s">
        <v>8292</v>
      </c>
      <c r="F8076" s="41" t="s">
        <v>434</v>
      </c>
      <c r="G8076" s="41" t="s">
        <v>435</v>
      </c>
      <c r="H8076" s="65">
        <v>0.078</v>
      </c>
      <c r="I8076" t="s">
        <v>431</v>
      </c>
      <c r="K8076" s="46"/>
      <c r="L8076" s="46" t="str">
        <f>((I8076&amp;A8076)&amp;"-")&amp;B8076</f>
        <v>ONSC24-A-1</v>
      </c>
      <c r="M8076" t="s">
        <v>1191</v>
      </c>
      <c r="N8076" s="40"/>
      <c r="O8076" s="40"/>
      <c r="P8076" s="40"/>
      <c r="Q8076" s="40"/>
      <c r="R8076" s="39"/>
      <c r="S8076" s="39"/>
      <c r="T8076" s="39"/>
      <c r="U8076" s="40"/>
      <c r="V8076" s="39"/>
      <c r="W8076" s="69"/>
      <c r="Y8076" t="s">
        <v>40</v>
      </c>
      <c r="AA8076">
        <v>70806</v>
      </c>
      <c r="AB8076" t="b">
        <f>if((W8076=""),false,true)</f>
        <v>0</v>
      </c>
      <c r="AD8076" s="8"/>
    </row>
    <row r="8077" ht="14.25" customHeight="1">
      <c r="A8077" s="13">
        <v>30</v>
      </c>
      <c r="B8077" s="67" t="s">
        <v>765</v>
      </c>
      <c r="C8077" s="7" t="s">
        <v>3863</v>
      </c>
      <c r="D8077" s="7" t="s">
        <v>8291</v>
      </c>
      <c r="E8077" s="7" t="s">
        <v>8292</v>
      </c>
      <c r="F8077" s="41" t="s">
        <v>8294</v>
      </c>
      <c r="G8077" s="41" t="s">
        <v>8295</v>
      </c>
      <c r="H8077" s="65">
        <v>0.02</v>
      </c>
      <c r="I8077" t="s">
        <v>431</v>
      </c>
      <c r="J8077" s="12"/>
      <c r="K8077" s="7"/>
      <c r="L8077" s="7" t="str">
        <f>((I8077&amp;A8077)&amp;"-")&amp;B8077</f>
        <v>ONSC30-8-</v>
      </c>
      <c r="M8077" s="12" t="s">
        <v>1191</v>
      </c>
      <c r="N8077" s="40"/>
      <c r="O8077" s="40"/>
      <c r="P8077" s="40"/>
      <c r="Q8077" s="40"/>
      <c r="R8077" s="39"/>
      <c r="S8077" s="39"/>
      <c r="T8077" s="39"/>
      <c r="U8077" s="40"/>
      <c r="V8077" s="39"/>
      <c r="W8077" s="69"/>
      <c r="X8077" s="12"/>
      <c r="Y8077" t="s">
        <v>40</v>
      </c>
      <c r="AA8077">
        <v>70806</v>
      </c>
      <c r="AB8077" t="b">
        <f>if((W8077=""),false,true)</f>
        <v>0</v>
      </c>
      <c r="AD8077" s="8"/>
    </row>
    <row r="8078" ht="14.25" customHeight="1">
      <c r="A8078" s="38">
        <v>51</v>
      </c>
      <c r="B8078" s="68" t="s">
        <v>1684</v>
      </c>
      <c r="C8078" s="46" t="s">
        <v>3852</v>
      </c>
      <c r="D8078" s="46" t="s">
        <v>8291</v>
      </c>
      <c r="E8078" s="46" t="s">
        <v>8292</v>
      </c>
      <c r="F8078" s="41" t="s">
        <v>1281</v>
      </c>
      <c r="G8078" s="41" t="s">
        <v>1282</v>
      </c>
      <c r="H8078" s="65">
        <v>0.89</v>
      </c>
      <c r="I8078" t="s">
        <v>431</v>
      </c>
      <c r="K8078" s="46"/>
      <c r="L8078" s="46" t="str">
        <f>((I8078&amp;A8078)&amp;"-")&amp;B8078</f>
        <v>ONSC51-1-</v>
      </c>
      <c r="M8078" t="s">
        <v>1191</v>
      </c>
      <c r="N8078" s="40"/>
      <c r="O8078" s="40"/>
      <c r="P8078" s="40"/>
      <c r="Q8078" s="40"/>
      <c r="R8078" s="39"/>
      <c r="S8078" s="39"/>
      <c r="T8078" s="39"/>
      <c r="U8078" s="40"/>
      <c r="V8078" s="39"/>
      <c r="W8078" s="69"/>
      <c r="Y8078" t="s">
        <v>40</v>
      </c>
      <c r="AA8078">
        <v>70806</v>
      </c>
      <c r="AB8078" t="b">
        <f>if((W8078=""),false,true)</f>
        <v>0</v>
      </c>
      <c r="AD8078" s="8"/>
    </row>
    <row r="8079" ht="14.25" customHeight="1">
      <c r="A8079" s="38">
        <v>60</v>
      </c>
      <c r="B8079" s="46" t="s">
        <v>3485</v>
      </c>
      <c r="C8079" s="46" t="s">
        <v>8296</v>
      </c>
      <c r="D8079" s="46" t="s">
        <v>8291</v>
      </c>
      <c r="E8079" s="46" t="s">
        <v>8292</v>
      </c>
      <c r="F8079" s="41" t="s">
        <v>584</v>
      </c>
      <c r="G8079" s="41" t="s">
        <v>585</v>
      </c>
      <c r="H8079" s="65">
        <v>0.07</v>
      </c>
      <c r="I8079" t="s">
        <v>431</v>
      </c>
      <c r="K8079" s="46"/>
      <c r="L8079" s="46" t="str">
        <f>((I8079&amp;A8079)&amp;"-")&amp;B8079</f>
        <v>ONSC60-16-</v>
      </c>
      <c r="M8079" t="s">
        <v>1191</v>
      </c>
      <c r="N8079" s="40"/>
      <c r="O8079" s="40"/>
      <c r="P8079" s="40"/>
      <c r="Q8079" s="40"/>
      <c r="R8079" s="39"/>
      <c r="S8079" s="39"/>
      <c r="T8079" s="39"/>
      <c r="U8079" s="40"/>
      <c r="V8079" s="39"/>
      <c r="W8079" s="69"/>
      <c r="Y8079" t="s">
        <v>40</v>
      </c>
      <c r="AA8079">
        <v>70806</v>
      </c>
      <c r="AB8079" t="b">
        <f>if((W8079=""),false,true)</f>
        <v>0</v>
      </c>
      <c r="AD8079" s="8"/>
    </row>
    <row r="8080" ht="14.25" customHeight="1">
      <c r="A8080" s="38">
        <v>60</v>
      </c>
      <c r="B8080" s="46" t="s">
        <v>3484</v>
      </c>
      <c r="C8080" s="46" t="s">
        <v>8296</v>
      </c>
      <c r="D8080" s="46" t="s">
        <v>8291</v>
      </c>
      <c r="E8080" s="46" t="s">
        <v>8292</v>
      </c>
      <c r="F8080" s="41" t="s">
        <v>689</v>
      </c>
      <c r="G8080" s="41" t="s">
        <v>762</v>
      </c>
      <c r="H8080" s="65">
        <v>0.09</v>
      </c>
      <c r="I8080" t="s">
        <v>431</v>
      </c>
      <c r="K8080" s="46"/>
      <c r="L8080" s="46" t="str">
        <f>((I8080&amp;A8080)&amp;"-")&amp;B8080</f>
        <v>ONSC60-15-</v>
      </c>
      <c r="M8080" t="s">
        <v>1191</v>
      </c>
      <c r="N8080" s="40"/>
      <c r="O8080" s="40"/>
      <c r="P8080" s="40"/>
      <c r="Q8080" s="40"/>
      <c r="R8080" s="39"/>
      <c r="S8080" s="39"/>
      <c r="T8080" s="39"/>
      <c r="U8080" s="40"/>
      <c r="V8080" s="39"/>
      <c r="W8080" s="69"/>
      <c r="Y8080" t="s">
        <v>40</v>
      </c>
      <c r="AA8080">
        <v>70806</v>
      </c>
      <c r="AB8080" t="b">
        <f>if((W8080=""),false,true)</f>
        <v>0</v>
      </c>
      <c r="AD8080" s="8"/>
    </row>
    <row r="8081" ht="14.25" customHeight="1">
      <c r="A8081" s="38">
        <v>60</v>
      </c>
      <c r="B8081" s="46" t="s">
        <v>1371</v>
      </c>
      <c r="C8081" s="46" t="s">
        <v>8296</v>
      </c>
      <c r="D8081" s="46" t="s">
        <v>8291</v>
      </c>
      <c r="E8081" s="46" t="s">
        <v>8292</v>
      </c>
      <c r="F8081" s="41" t="s">
        <v>1603</v>
      </c>
      <c r="G8081" s="41" t="s">
        <v>1604</v>
      </c>
      <c r="H8081" s="65">
        <v>0.04</v>
      </c>
      <c r="I8081" t="s">
        <v>431</v>
      </c>
      <c r="K8081" s="46"/>
      <c r="L8081" s="46" t="str">
        <f>((I8081&amp;A8081)&amp;"-")&amp;B8081</f>
        <v>ONSC60-12-</v>
      </c>
      <c r="M8081" t="s">
        <v>1191</v>
      </c>
      <c r="N8081" s="40"/>
      <c r="O8081" s="40"/>
      <c r="P8081" s="40"/>
      <c r="Q8081" s="40"/>
      <c r="R8081" s="39"/>
      <c r="S8081" s="39"/>
      <c r="T8081" s="39"/>
      <c r="U8081" s="40"/>
      <c r="V8081" s="39"/>
      <c r="W8081" s="69"/>
      <c r="Y8081" t="s">
        <v>40</v>
      </c>
      <c r="AA8081">
        <v>70806</v>
      </c>
      <c r="AB8081" t="b">
        <f>if((W8081=""),false,true)</f>
        <v>0</v>
      </c>
      <c r="AD8081" s="8"/>
    </row>
    <row r="8082" ht="14.25" customHeight="1">
      <c r="A8082" s="38">
        <v>60</v>
      </c>
      <c r="B8082" s="46" t="s">
        <v>1847</v>
      </c>
      <c r="C8082" s="46" t="s">
        <v>8296</v>
      </c>
      <c r="D8082" s="46" t="s">
        <v>8291</v>
      </c>
      <c r="E8082" s="46" t="s">
        <v>8292</v>
      </c>
      <c r="F8082" s="41" t="s">
        <v>695</v>
      </c>
      <c r="G8082" s="41" t="s">
        <v>696</v>
      </c>
      <c r="H8082" s="65">
        <v>0.07</v>
      </c>
      <c r="I8082" t="s">
        <v>431</v>
      </c>
      <c r="K8082" s="46"/>
      <c r="L8082" s="46" t="str">
        <f>((I8082&amp;A8082)&amp;"-")&amp;B8082</f>
        <v>ONSC60-11-</v>
      </c>
      <c r="M8082" t="s">
        <v>1191</v>
      </c>
      <c r="N8082" s="40"/>
      <c r="O8082" s="40"/>
      <c r="P8082" s="40"/>
      <c r="Q8082" s="40"/>
      <c r="R8082" s="39"/>
      <c r="S8082" s="39"/>
      <c r="T8082" s="39"/>
      <c r="U8082" s="40"/>
      <c r="V8082" s="39"/>
      <c r="W8082" s="69"/>
      <c r="Y8082" t="s">
        <v>40</v>
      </c>
      <c r="AA8082">
        <v>70806</v>
      </c>
      <c r="AB8082" t="b">
        <f>if((W8082=""),false,true)</f>
        <v>0</v>
      </c>
      <c r="AD8082" s="8"/>
    </row>
    <row r="8083" ht="14.25" customHeight="1">
      <c r="A8083" s="38">
        <v>60</v>
      </c>
      <c r="B8083" s="46" t="s">
        <v>766</v>
      </c>
      <c r="C8083" s="46" t="s">
        <v>8296</v>
      </c>
      <c r="D8083" s="46" t="s">
        <v>8291</v>
      </c>
      <c r="E8083" s="46" t="s">
        <v>8292</v>
      </c>
      <c r="F8083" s="41" t="s">
        <v>3854</v>
      </c>
      <c r="G8083" s="41" t="s">
        <v>3855</v>
      </c>
      <c r="H8083" s="65">
        <v>0.03</v>
      </c>
      <c r="I8083" t="s">
        <v>431</v>
      </c>
      <c r="K8083" s="46"/>
      <c r="L8083" s="46" t="str">
        <f>((I8083&amp;A8083)&amp;"-")&amp;B8083</f>
        <v>ONSC60-10-</v>
      </c>
      <c r="M8083" t="s">
        <v>1191</v>
      </c>
      <c r="N8083" s="40"/>
      <c r="O8083" s="40"/>
      <c r="P8083" s="40"/>
      <c r="Q8083" s="40"/>
      <c r="R8083" s="39"/>
      <c r="S8083" s="39"/>
      <c r="T8083" s="39"/>
      <c r="U8083" s="40"/>
      <c r="V8083" s="39"/>
      <c r="W8083" s="69"/>
      <c r="Y8083" t="s">
        <v>40</v>
      </c>
      <c r="AA8083">
        <v>70806</v>
      </c>
      <c r="AB8083" t="b">
        <f>if((W8083=""),false,true)</f>
        <v>0</v>
      </c>
      <c r="AD8083" s="8"/>
    </row>
    <row r="8084" ht="14.25" customHeight="1">
      <c r="A8084" s="38">
        <v>60</v>
      </c>
      <c r="B8084" s="46" t="s">
        <v>758</v>
      </c>
      <c r="C8084" s="46" t="s">
        <v>8296</v>
      </c>
      <c r="D8084" s="46" t="s">
        <v>8291</v>
      </c>
      <c r="E8084" s="46" t="s">
        <v>8292</v>
      </c>
      <c r="F8084" s="41" t="s">
        <v>1605</v>
      </c>
      <c r="G8084" s="41" t="s">
        <v>2038</v>
      </c>
      <c r="H8084" s="65">
        <v>0</v>
      </c>
      <c r="I8084" t="s">
        <v>431</v>
      </c>
      <c r="K8084" s="46"/>
      <c r="L8084" s="46" t="str">
        <f>((I8084&amp;A8084)&amp;"-")&amp;B8084</f>
        <v>ONSC60-9-</v>
      </c>
      <c r="M8084" t="s">
        <v>1191</v>
      </c>
      <c r="N8084" s="40"/>
      <c r="O8084" s="40"/>
      <c r="P8084" s="40"/>
      <c r="Q8084" s="40"/>
      <c r="R8084" s="39"/>
      <c r="S8084" s="39"/>
      <c r="T8084" s="39"/>
      <c r="U8084" s="40"/>
      <c r="V8084" s="39"/>
      <c r="W8084" s="69"/>
      <c r="Y8084" t="s">
        <v>40</v>
      </c>
      <c r="AA8084">
        <v>70806</v>
      </c>
      <c r="AB8084" t="b">
        <f>if((W8084=""),false,true)</f>
        <v>0</v>
      </c>
      <c r="AD8084" s="8"/>
    </row>
    <row r="8085" ht="14.25" customHeight="1">
      <c r="A8085" s="38">
        <v>60</v>
      </c>
      <c r="B8085" s="46" t="s">
        <v>765</v>
      </c>
      <c r="C8085" s="46" t="s">
        <v>8296</v>
      </c>
      <c r="D8085" s="46" t="s">
        <v>8291</v>
      </c>
      <c r="E8085" s="46" t="s">
        <v>8292</v>
      </c>
      <c r="F8085" s="41" t="s">
        <v>705</v>
      </c>
      <c r="G8085" s="41" t="s">
        <v>1734</v>
      </c>
      <c r="H8085" s="65">
        <v>0.1</v>
      </c>
      <c r="I8085" t="s">
        <v>431</v>
      </c>
      <c r="K8085" s="46"/>
      <c r="L8085" s="46" t="str">
        <f>((I8085&amp;A8085)&amp;"-")&amp;B8085</f>
        <v>ONSC60-8-</v>
      </c>
      <c r="M8085" t="s">
        <v>1191</v>
      </c>
      <c r="N8085" s="40"/>
      <c r="O8085" s="40"/>
      <c r="P8085" s="40"/>
      <c r="Q8085" s="40"/>
      <c r="R8085" s="39"/>
      <c r="S8085" s="39"/>
      <c r="T8085" s="39"/>
      <c r="U8085" s="40"/>
      <c r="V8085" s="39"/>
      <c r="W8085" s="69"/>
      <c r="Y8085" t="s">
        <v>40</v>
      </c>
      <c r="AA8085">
        <v>70806</v>
      </c>
      <c r="AB8085" t="b">
        <f>if((W8085=""),false,true)</f>
        <v>0</v>
      </c>
      <c r="AD8085" s="8"/>
    </row>
    <row r="8086" ht="14.25" customHeight="1">
      <c r="A8086" s="38">
        <v>60</v>
      </c>
      <c r="B8086" s="46" t="s">
        <v>764</v>
      </c>
      <c r="C8086" s="46" t="s">
        <v>8296</v>
      </c>
      <c r="D8086" s="46" t="s">
        <v>8291</v>
      </c>
      <c r="E8086" s="46" t="s">
        <v>8292</v>
      </c>
      <c r="F8086" s="41" t="s">
        <v>1108</v>
      </c>
      <c r="G8086" s="41" t="s">
        <v>1109</v>
      </c>
      <c r="H8086" s="65">
        <v>1.25</v>
      </c>
      <c r="I8086" t="s">
        <v>431</v>
      </c>
      <c r="K8086" s="46"/>
      <c r="L8086" s="46" t="str">
        <f>((I8086&amp;A8086)&amp;"-")&amp;B8086</f>
        <v>ONSC60-6-</v>
      </c>
      <c r="M8086" t="s">
        <v>1191</v>
      </c>
      <c r="N8086" s="40"/>
      <c r="O8086" s="40"/>
      <c r="P8086" s="40"/>
      <c r="Q8086" s="40"/>
      <c r="R8086" s="39"/>
      <c r="S8086" s="39"/>
      <c r="T8086" s="39"/>
      <c r="U8086" s="40"/>
      <c r="V8086" s="39"/>
      <c r="W8086" s="69"/>
      <c r="Y8086" t="s">
        <v>40</v>
      </c>
      <c r="AA8086">
        <v>70806</v>
      </c>
      <c r="AB8086" t="b">
        <f>if((W8086=""),false,true)</f>
        <v>0</v>
      </c>
      <c r="AD8086" s="8"/>
    </row>
    <row r="8087" ht="14.25" customHeight="1">
      <c r="A8087" s="38">
        <v>60</v>
      </c>
      <c r="B8087" s="46" t="s">
        <v>425</v>
      </c>
      <c r="C8087" s="46" t="s">
        <v>8296</v>
      </c>
      <c r="D8087" s="46" t="s">
        <v>8291</v>
      </c>
      <c r="E8087" s="46" t="s">
        <v>8292</v>
      </c>
      <c r="F8087" s="41" t="s">
        <v>1281</v>
      </c>
      <c r="G8087" s="41" t="s">
        <v>1282</v>
      </c>
      <c r="H8087" s="65">
        <v>0.65</v>
      </c>
      <c r="I8087" t="s">
        <v>431</v>
      </c>
      <c r="K8087" s="46"/>
      <c r="L8087" s="46" t="str">
        <f>((I8087&amp;A8087)&amp;"-")&amp;B8087</f>
        <v>ONSC60-2-</v>
      </c>
      <c r="M8087" t="s">
        <v>1191</v>
      </c>
      <c r="N8087" s="40"/>
      <c r="O8087" s="40"/>
      <c r="P8087" s="40"/>
      <c r="Q8087" s="40"/>
      <c r="R8087" s="39"/>
      <c r="S8087" s="39"/>
      <c r="T8087" s="39"/>
      <c r="U8087" s="40"/>
      <c r="V8087" s="39"/>
      <c r="W8087" s="69"/>
      <c r="Y8087" t="s">
        <v>40</v>
      </c>
      <c r="AA8087">
        <v>70806</v>
      </c>
      <c r="AB8087" t="b">
        <f>if((W8087=""),false,true)</f>
        <v>0</v>
      </c>
      <c r="AD8087" s="8"/>
    </row>
    <row r="8088" ht="14.25" customHeight="1">
      <c r="A8088" s="38">
        <v>60</v>
      </c>
      <c r="B8088" s="46" t="s">
        <v>433</v>
      </c>
      <c r="C8088" s="46" t="s">
        <v>8296</v>
      </c>
      <c r="D8088" s="46" t="s">
        <v>8291</v>
      </c>
      <c r="E8088" s="46" t="s">
        <v>8292</v>
      </c>
      <c r="F8088" s="41" t="s">
        <v>429</v>
      </c>
      <c r="G8088" s="41" t="s">
        <v>430</v>
      </c>
      <c r="H8088" s="65">
        <v>0.1</v>
      </c>
      <c r="I8088" t="s">
        <v>431</v>
      </c>
      <c r="K8088" s="46"/>
      <c r="L8088" s="46" t="str">
        <f>((I8088&amp;A8088)&amp;"-")&amp;B8088</f>
        <v>ONSC60-4-</v>
      </c>
      <c r="M8088" t="s">
        <v>1191</v>
      </c>
      <c r="N8088" s="40"/>
      <c r="O8088" s="40"/>
      <c r="P8088" s="40"/>
      <c r="Q8088" s="40"/>
      <c r="R8088" s="39"/>
      <c r="S8088" s="39"/>
      <c r="T8088" s="39"/>
      <c r="U8088" s="40"/>
      <c r="V8088" s="39"/>
      <c r="W8088" s="69"/>
      <c r="Y8088" t="s">
        <v>40</v>
      </c>
      <c r="AA8088">
        <v>70806</v>
      </c>
      <c r="AB8088" t="b">
        <f>if((W8088=""),false,true)</f>
        <v>0</v>
      </c>
      <c r="AD8088" s="8"/>
    </row>
    <row r="8089" ht="14.25" customHeight="1">
      <c r="A8089" s="38">
        <v>60</v>
      </c>
      <c r="B8089" s="46" t="s">
        <v>1685</v>
      </c>
      <c r="C8089" s="46" t="s">
        <v>8296</v>
      </c>
      <c r="D8089" s="46" t="s">
        <v>8291</v>
      </c>
      <c r="E8089" s="46" t="s">
        <v>8292</v>
      </c>
      <c r="F8089" s="41" t="s">
        <v>715</v>
      </c>
      <c r="G8089" s="41" t="s">
        <v>716</v>
      </c>
      <c r="H8089" s="65">
        <v>0.07</v>
      </c>
      <c r="I8089" t="s">
        <v>431</v>
      </c>
      <c r="K8089" s="46"/>
      <c r="L8089" s="46" t="str">
        <f>((I8089&amp;A8089)&amp;"-")&amp;B8089</f>
        <v>ONSC60-5-</v>
      </c>
      <c r="M8089" t="s">
        <v>1191</v>
      </c>
      <c r="N8089" s="40"/>
      <c r="O8089" s="40"/>
      <c r="P8089" s="40"/>
      <c r="Q8089" s="40"/>
      <c r="R8089" s="39"/>
      <c r="S8089" s="39"/>
      <c r="T8089" s="39"/>
      <c r="U8089" s="40"/>
      <c r="V8089" s="39"/>
      <c r="W8089" s="69"/>
      <c r="Y8089" t="s">
        <v>40</v>
      </c>
      <c r="AA8089">
        <v>70806</v>
      </c>
      <c r="AB8089" t="b">
        <f>if((W8089=""),false,true)</f>
        <v>0</v>
      </c>
      <c r="AD8089" s="8"/>
    </row>
    <row r="8090" ht="14.25" customHeight="1">
      <c r="A8090" s="38">
        <v>60</v>
      </c>
      <c r="B8090" s="46" t="s">
        <v>763</v>
      </c>
      <c r="C8090" s="46" t="s">
        <v>8296</v>
      </c>
      <c r="D8090" s="46" t="s">
        <v>8291</v>
      </c>
      <c r="E8090" s="46" t="s">
        <v>8292</v>
      </c>
      <c r="F8090" s="41" t="s">
        <v>434</v>
      </c>
      <c r="G8090" s="41" t="s">
        <v>435</v>
      </c>
      <c r="H8090" s="65">
        <v>0.13</v>
      </c>
      <c r="I8090" t="s">
        <v>431</v>
      </c>
      <c r="K8090" s="46"/>
      <c r="L8090" s="46" t="str">
        <f>((I8090&amp;A8090)&amp;"-")&amp;B8090</f>
        <v>ONSC60-7-</v>
      </c>
      <c r="M8090" t="s">
        <v>1191</v>
      </c>
      <c r="N8090" s="40"/>
      <c r="O8090" s="40"/>
      <c r="P8090" s="40"/>
      <c r="Q8090" s="40"/>
      <c r="R8090" s="39"/>
      <c r="S8090" s="39"/>
      <c r="T8090" s="39"/>
      <c r="U8090" s="40"/>
      <c r="V8090" s="39"/>
      <c r="W8090" s="69"/>
      <c r="Y8090" t="s">
        <v>40</v>
      </c>
      <c r="AA8090">
        <v>70806</v>
      </c>
      <c r="AB8090" t="b">
        <f>if((W8090=""),false,true)</f>
        <v>0</v>
      </c>
      <c r="AD8090" s="8"/>
    </row>
    <row r="8091" ht="14.25" customHeight="1">
      <c r="A8091" s="38">
        <v>60</v>
      </c>
      <c r="B8091" s="46" t="s">
        <v>1192</v>
      </c>
      <c r="C8091" s="46" t="s">
        <v>8296</v>
      </c>
      <c r="D8091" s="46" t="s">
        <v>8291</v>
      </c>
      <c r="E8091" s="46" t="s">
        <v>8292</v>
      </c>
      <c r="F8091" s="41" t="s">
        <v>731</v>
      </c>
      <c r="G8091" s="41" t="s">
        <v>767</v>
      </c>
      <c r="H8091" s="65">
        <v>0.14</v>
      </c>
      <c r="I8091" t="s">
        <v>431</v>
      </c>
      <c r="K8091" s="46"/>
      <c r="L8091" s="46" t="str">
        <f>((I8091&amp;A8091)&amp;"-")&amp;B8091</f>
        <v>ONSC60-3-</v>
      </c>
      <c r="M8091" t="s">
        <v>1191</v>
      </c>
      <c r="N8091" s="40"/>
      <c r="O8091" s="40"/>
      <c r="P8091" s="40"/>
      <c r="Q8091" s="40"/>
      <c r="R8091" s="39"/>
      <c r="S8091" s="39"/>
      <c r="T8091" s="39"/>
      <c r="U8091" s="40"/>
      <c r="V8091" s="39"/>
      <c r="W8091" s="69"/>
      <c r="Y8091" t="s">
        <v>40</v>
      </c>
      <c r="AA8091">
        <v>70806</v>
      </c>
      <c r="AB8091" t="b">
        <f>if((W8091=""),false,true)</f>
        <v>0</v>
      </c>
      <c r="AD8091" s="8"/>
    </row>
    <row r="8092" ht="14.25" customHeight="1">
      <c r="A8092" s="38">
        <v>136</v>
      </c>
      <c r="B8092" s="44" t="s">
        <v>8297</v>
      </c>
      <c r="C8092" s="46" t="s">
        <v>3682</v>
      </c>
      <c r="D8092" s="46" t="s">
        <v>8291</v>
      </c>
      <c r="E8092" s="46" t="s">
        <v>8298</v>
      </c>
      <c r="F8092" s="41" t="s">
        <v>689</v>
      </c>
      <c r="G8092" s="41" t="s">
        <v>3060</v>
      </c>
      <c r="H8092" s="59">
        <v>0.15</v>
      </c>
      <c r="I8092" t="s">
        <v>431</v>
      </c>
      <c r="K8092" s="46"/>
      <c r="L8092" s="46" t="s">
        <v>8299</v>
      </c>
      <c r="M8092" t="s">
        <v>1191</v>
      </c>
      <c r="N8092" s="40"/>
      <c r="O8092" s="40"/>
      <c r="P8092" s="40"/>
      <c r="Q8092" s="40"/>
      <c r="R8092" s="39"/>
      <c r="S8092" s="39"/>
      <c r="T8092" s="39"/>
      <c r="U8092" s="40"/>
      <c r="V8092" s="39"/>
      <c r="W8092" s="69"/>
      <c r="Y8092" t="s">
        <v>40</v>
      </c>
      <c r="Z8092" t="s">
        <v>40</v>
      </c>
      <c r="AA8092">
        <v>70806</v>
      </c>
      <c r="AB8092" t="b">
        <f>if((W8092=""),false,true)</f>
        <v>0</v>
      </c>
      <c r="AD8092" s="8"/>
    </row>
    <row r="8093" ht="14.25" customHeight="1">
      <c r="A8093" s="38">
        <v>165</v>
      </c>
      <c r="B8093" s="46" t="s">
        <v>1684</v>
      </c>
      <c r="C8093" s="7" t="s">
        <v>8300</v>
      </c>
      <c r="D8093" s="46" t="s">
        <v>8291</v>
      </c>
      <c r="E8093" s="46" t="s">
        <v>8292</v>
      </c>
      <c r="F8093" s="41" t="s">
        <v>591</v>
      </c>
      <c r="G8093" s="41" t="s">
        <v>592</v>
      </c>
      <c r="H8093" s="65">
        <v>0.44</v>
      </c>
      <c r="I8093" t="s">
        <v>431</v>
      </c>
      <c r="K8093" s="46"/>
      <c r="L8093" s="46" t="str">
        <f>((I8093&amp;A8093)&amp;"-")&amp;B8093</f>
        <v>ONSC165-1-</v>
      </c>
      <c r="M8093" t="s">
        <v>1191</v>
      </c>
      <c r="N8093" s="40"/>
      <c r="O8093" s="40"/>
      <c r="P8093" s="40"/>
      <c r="Q8093" s="40"/>
      <c r="R8093" s="39"/>
      <c r="S8093" s="39"/>
      <c r="T8093" s="39"/>
      <c r="U8093" s="40"/>
      <c r="V8093" s="39"/>
      <c r="W8093" s="69"/>
      <c r="Y8093" t="s">
        <v>40</v>
      </c>
      <c r="AA8093">
        <v>70806</v>
      </c>
      <c r="AB8093" t="b">
        <f>if((W8093=""),false,true)</f>
        <v>0</v>
      </c>
      <c r="AD8093" s="8"/>
    </row>
    <row r="8094" ht="14.25" customHeight="1">
      <c r="A8094" s="38">
        <v>167</v>
      </c>
      <c r="B8094" s="46" t="s">
        <v>425</v>
      </c>
      <c r="C8094" s="46" t="s">
        <v>8301</v>
      </c>
      <c r="D8094" s="46" t="s">
        <v>8291</v>
      </c>
      <c r="E8094" s="46" t="s">
        <v>8292</v>
      </c>
      <c r="F8094" s="41" t="s">
        <v>238</v>
      </c>
      <c r="G8094" s="41" t="s">
        <v>239</v>
      </c>
      <c r="H8094" s="65">
        <v>1.29</v>
      </c>
      <c r="I8094" t="s">
        <v>431</v>
      </c>
      <c r="K8094" s="46"/>
      <c r="L8094" s="46" t="s">
        <v>8302</v>
      </c>
      <c r="M8094" t="s">
        <v>1191</v>
      </c>
      <c r="N8094" s="40"/>
      <c r="O8094" s="40"/>
      <c r="P8094" s="40"/>
      <c r="Q8094" s="40"/>
      <c r="R8094" s="39"/>
      <c r="S8094" s="39"/>
      <c r="T8094" s="39"/>
      <c r="U8094" s="40"/>
      <c r="V8094" s="39"/>
      <c r="W8094" s="69"/>
      <c r="Y8094" t="s">
        <v>40</v>
      </c>
      <c r="AA8094">
        <v>70806</v>
      </c>
      <c r="AB8094" t="b">
        <v>0</v>
      </c>
      <c r="AD8094" s="8"/>
    </row>
    <row r="8095" ht="14.25" customHeight="1">
      <c r="A8095" s="38">
        <v>242</v>
      </c>
      <c r="B8095" s="44" t="s">
        <v>1684</v>
      </c>
      <c r="C8095" s="46" t="s">
        <v>8303</v>
      </c>
      <c r="D8095" s="46" t="s">
        <v>8291</v>
      </c>
      <c r="E8095" s="46" t="s">
        <v>8292</v>
      </c>
      <c r="F8095" s="41" t="s">
        <v>691</v>
      </c>
      <c r="G8095" s="41" t="s">
        <v>5584</v>
      </c>
      <c r="H8095" s="65">
        <v>0.66</v>
      </c>
      <c r="I8095" t="s">
        <v>1720</v>
      </c>
      <c r="K8095" s="46"/>
      <c r="L8095" s="46" t="s">
        <v>8304</v>
      </c>
      <c r="M8095" t="s">
        <v>583</v>
      </c>
      <c r="N8095" s="40"/>
      <c r="O8095" s="40"/>
      <c r="P8095" s="40"/>
      <c r="Q8095" s="40"/>
      <c r="R8095" s="39"/>
      <c r="S8095" s="39"/>
      <c r="T8095" s="39"/>
      <c r="U8095" s="40"/>
      <c r="V8095" s="39"/>
      <c r="W8095" s="69"/>
      <c r="Y8095" t="s">
        <v>40</v>
      </c>
      <c r="AA8095">
        <v>70806</v>
      </c>
      <c r="AB8095" t="b">
        <f>if((W8095=""),false,true)</f>
        <v>0</v>
      </c>
      <c r="AD8095" s="8"/>
    </row>
    <row r="8096" ht="14.25" customHeight="1">
      <c r="A8096" s="38">
        <v>337</v>
      </c>
      <c r="B8096" s="44" t="s">
        <v>3738</v>
      </c>
      <c r="C8096" s="46" t="s">
        <v>8305</v>
      </c>
      <c r="D8096" s="46" t="s">
        <v>8291</v>
      </c>
      <c r="E8096" s="46" t="s">
        <v>8292</v>
      </c>
      <c r="F8096" s="41" t="s">
        <v>434</v>
      </c>
      <c r="G8096" s="41" t="s">
        <v>435</v>
      </c>
      <c r="H8096" s="65">
        <v>0.038</v>
      </c>
      <c r="I8096" t="s">
        <v>431</v>
      </c>
      <c r="K8096" s="46"/>
      <c r="L8096" s="46" t="str">
        <f>((I8096&amp;A8096)&amp;"-")&amp;B8096</f>
        <v>ONSC337-E</v>
      </c>
      <c r="M8096" t="s">
        <v>1191</v>
      </c>
      <c r="N8096" s="40"/>
      <c r="O8096" s="40"/>
      <c r="P8096" s="40"/>
      <c r="Q8096" s="40"/>
      <c r="R8096" s="39"/>
      <c r="S8096" s="39"/>
      <c r="T8096" s="39"/>
      <c r="U8096" s="40"/>
      <c r="V8096" s="39"/>
      <c r="W8096" s="69"/>
      <c r="Y8096" t="s">
        <v>40</v>
      </c>
      <c r="AA8096">
        <v>70806</v>
      </c>
      <c r="AB8096" s="46" t="b">
        <v>0</v>
      </c>
      <c r="AD8096" s="8"/>
    </row>
    <row r="8097" ht="14.25" customHeight="1">
      <c r="A8097" s="38">
        <v>337</v>
      </c>
      <c r="B8097" s="44" t="s">
        <v>2666</v>
      </c>
      <c r="C8097" s="46" t="s">
        <v>8305</v>
      </c>
      <c r="D8097" s="46" t="s">
        <v>8291</v>
      </c>
      <c r="E8097" s="46" t="s">
        <v>8292</v>
      </c>
      <c r="F8097" s="41" t="s">
        <v>238</v>
      </c>
      <c r="G8097" s="41" t="s">
        <v>239</v>
      </c>
      <c r="H8097" s="65">
        <v>1.602</v>
      </c>
      <c r="I8097" t="s">
        <v>431</v>
      </c>
      <c r="K8097" s="46"/>
      <c r="L8097" s="46" t="str">
        <f>((I8097&amp;A8097)&amp;"-")&amp;B8097</f>
        <v>ONSC337-D</v>
      </c>
      <c r="M8097" t="s">
        <v>1191</v>
      </c>
      <c r="N8097" s="40"/>
      <c r="O8097" s="40"/>
      <c r="P8097" s="40"/>
      <c r="Q8097" s="40"/>
      <c r="R8097" s="39"/>
      <c r="S8097" s="39"/>
      <c r="T8097" s="39"/>
      <c r="U8097" s="40"/>
      <c r="V8097" s="39"/>
      <c r="W8097" s="69"/>
      <c r="Y8097" t="s">
        <v>40</v>
      </c>
      <c r="AA8097">
        <v>70806</v>
      </c>
      <c r="AB8097" s="46" t="b">
        <v>0</v>
      </c>
      <c r="AD8097" s="8"/>
    </row>
    <row r="8098" ht="14.25" customHeight="1">
      <c r="A8098" s="38">
        <v>338</v>
      </c>
      <c r="B8098" s="44" t="s">
        <v>2666</v>
      </c>
      <c r="C8098" s="46" t="s">
        <v>8306</v>
      </c>
      <c r="D8098" s="46" t="s">
        <v>8291</v>
      </c>
      <c r="E8098" s="46" t="s">
        <v>8292</v>
      </c>
      <c r="F8098" s="41" t="s">
        <v>691</v>
      </c>
      <c r="G8098" s="41" t="s">
        <v>692</v>
      </c>
      <c r="H8098" s="65">
        <v>0.669</v>
      </c>
      <c r="I8098" t="s">
        <v>431</v>
      </c>
      <c r="K8098" s="46"/>
      <c r="L8098" s="46" t="str">
        <f>((I8098&amp;A8098)&amp;"-")&amp;B8098</f>
        <v>ONSC338-D</v>
      </c>
      <c r="M8098" t="s">
        <v>1191</v>
      </c>
      <c r="N8098" s="40"/>
      <c r="O8098" s="40"/>
      <c r="P8098" s="40"/>
      <c r="Q8098" s="40"/>
      <c r="R8098" s="39"/>
      <c r="S8098" s="39"/>
      <c r="T8098" s="39"/>
      <c r="U8098" s="40"/>
      <c r="V8098" s="39"/>
      <c r="W8098" s="69"/>
      <c r="Y8098" t="s">
        <v>40</v>
      </c>
      <c r="AA8098">
        <v>70806</v>
      </c>
      <c r="AB8098" s="46" t="b">
        <v>0</v>
      </c>
      <c r="AD8098" s="8"/>
    </row>
    <row r="8099" ht="14.25" customHeight="1">
      <c r="A8099" s="38">
        <v>338</v>
      </c>
      <c r="B8099" s="44" t="s">
        <v>2591</v>
      </c>
      <c r="C8099" s="46" t="s">
        <v>8306</v>
      </c>
      <c r="D8099" s="46" t="s">
        <v>8291</v>
      </c>
      <c r="E8099" s="46" t="s">
        <v>8292</v>
      </c>
      <c r="F8099" s="41" t="s">
        <v>591</v>
      </c>
      <c r="G8099" s="41" t="s">
        <v>4855</v>
      </c>
      <c r="H8099" s="65">
        <v>0.303</v>
      </c>
      <c r="I8099" t="s">
        <v>431</v>
      </c>
      <c r="K8099" s="46"/>
      <c r="L8099" s="46" t="str">
        <f>((I8099&amp;A8099)&amp;"-")&amp;B8099</f>
        <v>ONSC338-C</v>
      </c>
      <c r="M8099" t="s">
        <v>1191</v>
      </c>
      <c r="N8099" s="40"/>
      <c r="O8099" s="40"/>
      <c r="P8099" s="40"/>
      <c r="Q8099" s="40"/>
      <c r="R8099" s="39"/>
      <c r="S8099" s="39"/>
      <c r="T8099" s="39"/>
      <c r="U8099" s="40"/>
      <c r="V8099" s="39"/>
      <c r="W8099" s="69"/>
      <c r="Y8099" t="s">
        <v>40</v>
      </c>
      <c r="AA8099">
        <v>70806</v>
      </c>
      <c r="AB8099" s="46" t="b">
        <v>0</v>
      </c>
      <c r="AD8099" s="8"/>
    </row>
    <row r="8100" ht="14.25" customHeight="1">
      <c r="A8100" s="38">
        <v>27</v>
      </c>
      <c r="B8100" s="44" t="s">
        <v>4895</v>
      </c>
      <c r="C8100" s="46" t="s">
        <v>8307</v>
      </c>
      <c r="D8100" s="46" t="s">
        <v>8308</v>
      </c>
      <c r="E8100" s="46" t="s">
        <v>8292</v>
      </c>
      <c r="F8100" s="41" t="s">
        <v>434</v>
      </c>
      <c r="G8100" s="41" t="s">
        <v>435</v>
      </c>
      <c r="H8100" s="65">
        <v>0.007269684837973</v>
      </c>
      <c r="I8100" t="s">
        <v>431</v>
      </c>
      <c r="K8100" s="46" t="s">
        <v>8309</v>
      </c>
      <c r="L8100" s="46" t="str">
        <f>((I8100&amp;A8100)&amp;"-")&amp;B8100</f>
        <v>ONSC27-27C</v>
      </c>
      <c r="M8100" t="s">
        <v>1191</v>
      </c>
      <c r="N8100" s="40"/>
      <c r="O8100" s="40"/>
      <c r="P8100" s="40"/>
      <c r="Q8100" s="40"/>
      <c r="R8100" s="39"/>
      <c r="S8100" s="39"/>
      <c r="T8100" s="39"/>
      <c r="U8100" s="40"/>
      <c r="V8100" s="39"/>
      <c r="W8100" s="69"/>
      <c r="Y8100" t="s">
        <v>1004</v>
      </c>
      <c r="AA8100">
        <v>70806</v>
      </c>
      <c r="AB8100" t="b">
        <f>if((W8100=""),false,true)</f>
        <v>0</v>
      </c>
      <c r="AD8100" s="8"/>
    </row>
    <row r="8101" ht="14.25" customHeight="1">
      <c r="A8101" s="38">
        <v>27</v>
      </c>
      <c r="B8101" s="44" t="s">
        <v>8310</v>
      </c>
      <c r="C8101" s="46" t="s">
        <v>8307</v>
      </c>
      <c r="D8101" s="46" t="s">
        <v>8308</v>
      </c>
      <c r="E8101" s="46" t="s">
        <v>8292</v>
      </c>
      <c r="F8101" s="41" t="s">
        <v>238</v>
      </c>
      <c r="G8101" s="41" t="s">
        <v>239</v>
      </c>
      <c r="H8101" s="65">
        <v>0.6290991229569</v>
      </c>
      <c r="I8101" t="s">
        <v>431</v>
      </c>
      <c r="K8101" s="46" t="s">
        <v>8309</v>
      </c>
      <c r="L8101" s="46" t="str">
        <f>((I8101&amp;A8101)&amp;"-")&amp;B8101</f>
        <v>ONSC27-27D</v>
      </c>
      <c r="M8101" t="s">
        <v>1191</v>
      </c>
      <c r="N8101" s="40"/>
      <c r="O8101" s="40"/>
      <c r="P8101" s="40"/>
      <c r="Q8101" s="40"/>
      <c r="R8101" s="39"/>
      <c r="S8101" s="39"/>
      <c r="T8101" s="39"/>
      <c r="U8101" s="40"/>
      <c r="V8101" s="39"/>
      <c r="W8101" s="69"/>
      <c r="Y8101" t="s">
        <v>1004</v>
      </c>
      <c r="AA8101">
        <v>70806</v>
      </c>
      <c r="AB8101" t="b">
        <f>if((W8101=""),false,true)</f>
        <v>0</v>
      </c>
      <c r="AD8101" s="8"/>
    </row>
    <row r="8102" ht="14.25" customHeight="1">
      <c r="A8102" s="13">
        <v>30</v>
      </c>
      <c r="B8102" s="67" t="s">
        <v>1684</v>
      </c>
      <c r="C8102" s="7" t="s">
        <v>3863</v>
      </c>
      <c r="D8102" s="7" t="s">
        <v>8308</v>
      </c>
      <c r="E8102" s="7" t="s">
        <v>8292</v>
      </c>
      <c r="F8102" s="41" t="s">
        <v>691</v>
      </c>
      <c r="G8102" s="41" t="s">
        <v>692</v>
      </c>
      <c r="H8102" s="65">
        <v>0.58</v>
      </c>
      <c r="I8102" t="s">
        <v>431</v>
      </c>
      <c r="J8102" s="12"/>
      <c r="K8102" s="46" t="s">
        <v>8311</v>
      </c>
      <c r="L8102" s="7" t="str">
        <f>((I8102&amp;A8102)&amp;"-")&amp;B8102</f>
        <v>ONSC30-1-</v>
      </c>
      <c r="M8102" s="12" t="s">
        <v>1191</v>
      </c>
      <c r="N8102" s="40"/>
      <c r="O8102" s="40"/>
      <c r="P8102" s="40"/>
      <c r="Q8102" s="40"/>
      <c r="R8102" s="39"/>
      <c r="S8102" s="39"/>
      <c r="T8102" s="39"/>
      <c r="U8102" s="40"/>
      <c r="V8102" s="39"/>
      <c r="W8102" s="69"/>
      <c r="X8102" s="12"/>
      <c r="Y8102" t="s">
        <v>1004</v>
      </c>
      <c r="AA8102">
        <v>70806</v>
      </c>
      <c r="AB8102" t="b">
        <f>if((W8102=""),false,true)</f>
        <v>0</v>
      </c>
      <c r="AD8102" s="8"/>
    </row>
    <row r="8103" ht="14.25" customHeight="1">
      <c r="A8103" s="38">
        <v>60</v>
      </c>
      <c r="B8103" s="46" t="s">
        <v>5742</v>
      </c>
      <c r="C8103" s="46" t="s">
        <v>8296</v>
      </c>
      <c r="D8103" s="46" t="s">
        <v>8308</v>
      </c>
      <c r="E8103" s="46" t="s">
        <v>8292</v>
      </c>
      <c r="F8103" s="41" t="s">
        <v>691</v>
      </c>
      <c r="G8103" s="41" t="s">
        <v>692</v>
      </c>
      <c r="H8103" s="65">
        <v>0.23</v>
      </c>
      <c r="I8103" t="s">
        <v>431</v>
      </c>
      <c r="K8103" s="46" t="s">
        <v>8311</v>
      </c>
      <c r="L8103" s="46" t="str">
        <f>((I8103&amp;A8103)&amp;"-")&amp;B8103</f>
        <v>ONSC60-14-</v>
      </c>
      <c r="M8103" t="s">
        <v>1191</v>
      </c>
      <c r="N8103" s="40"/>
      <c r="O8103" s="40"/>
      <c r="P8103" s="40"/>
      <c r="Q8103" s="40"/>
      <c r="R8103" s="39"/>
      <c r="S8103" s="39"/>
      <c r="T8103" s="39"/>
      <c r="U8103" s="40"/>
      <c r="V8103" s="39"/>
      <c r="W8103" s="69"/>
      <c r="Y8103" t="s">
        <v>1004</v>
      </c>
      <c r="AA8103">
        <v>70806</v>
      </c>
      <c r="AB8103" t="b">
        <f>if((W8103=""),false,true)</f>
        <v>0</v>
      </c>
      <c r="AD8103" s="8"/>
    </row>
    <row r="8104" ht="14.25" customHeight="1">
      <c r="A8104" s="38">
        <v>60</v>
      </c>
      <c r="B8104" s="46" t="s">
        <v>1684</v>
      </c>
      <c r="C8104" s="46" t="s">
        <v>8296</v>
      </c>
      <c r="D8104" s="46" t="s">
        <v>8308</v>
      </c>
      <c r="E8104" s="46" t="s">
        <v>8292</v>
      </c>
      <c r="F8104" s="41" t="s">
        <v>238</v>
      </c>
      <c r="G8104" s="41" t="s">
        <v>239</v>
      </c>
      <c r="H8104" s="65">
        <v>2.32</v>
      </c>
      <c r="I8104" t="s">
        <v>431</v>
      </c>
      <c r="K8104" s="46" t="s">
        <v>8312</v>
      </c>
      <c r="L8104" s="46" t="str">
        <f>((I8104&amp;A8104)&amp;"-")&amp;B8104</f>
        <v>ONSC60-1-</v>
      </c>
      <c r="M8104" t="s">
        <v>1191</v>
      </c>
      <c r="N8104" s="40"/>
      <c r="O8104" s="40"/>
      <c r="P8104" s="40"/>
      <c r="Q8104" s="40"/>
      <c r="R8104" s="39"/>
      <c r="S8104" s="39"/>
      <c r="T8104" s="39"/>
      <c r="U8104" s="40"/>
      <c r="V8104" s="39"/>
      <c r="W8104" s="69"/>
      <c r="Y8104" t="s">
        <v>1004</v>
      </c>
      <c r="AA8104">
        <v>70806</v>
      </c>
      <c r="AB8104" t="b">
        <f>if((W8104=""),false,true)</f>
        <v>0</v>
      </c>
      <c r="AD8104" s="8"/>
    </row>
    <row r="8105" ht="14.25" customHeight="1">
      <c r="A8105" s="38">
        <v>1287</v>
      </c>
      <c r="B8105" s="46" t="s">
        <v>53</v>
      </c>
      <c r="C8105" s="46" t="s">
        <v>45</v>
      </c>
      <c r="D8105" s="46" t="s">
        <v>8313</v>
      </c>
      <c r="E8105" s="46" t="s">
        <v>8314</v>
      </c>
      <c r="F8105" t="s">
        <v>48</v>
      </c>
      <c r="G8105" s="46" t="s">
        <v>49</v>
      </c>
      <c r="H8105">
        <v>0.001659586907</v>
      </c>
      <c r="I8105" t="s">
        <v>37</v>
      </c>
      <c r="L8105" t="s">
        <v>50</v>
      </c>
      <c r="M8105" t="s">
        <v>39</v>
      </c>
      <c r="N8105" s="40"/>
      <c r="O8105" s="40"/>
      <c r="P8105" s="40"/>
      <c r="Q8105" s="40"/>
      <c r="R8105" s="39"/>
      <c r="S8105" s="39"/>
      <c r="T8105" s="39"/>
      <c r="U8105" s="40"/>
      <c r="V8105" s="39"/>
      <c r="W8105" s="69"/>
      <c r="Y8105" t="s">
        <v>40</v>
      </c>
      <c r="AA8105">
        <v>8834</v>
      </c>
      <c r="AB8105" s="46" t="b">
        <v>0</v>
      </c>
      <c r="AD8105" s="8"/>
    </row>
    <row r="8106" ht="14.25" customHeight="1">
      <c r="A8106" s="38">
        <v>1287</v>
      </c>
      <c r="B8106" s="46" t="s">
        <v>44</v>
      </c>
      <c r="C8106" s="46" t="s">
        <v>45</v>
      </c>
      <c r="D8106" s="46" t="s">
        <v>8315</v>
      </c>
      <c r="E8106" s="46" t="s">
        <v>8316</v>
      </c>
      <c r="F8106" t="s">
        <v>48</v>
      </c>
      <c r="G8106" s="46" t="s">
        <v>49</v>
      </c>
      <c r="H8106">
        <v>0.004897788194</v>
      </c>
      <c r="I8106" t="s">
        <v>37</v>
      </c>
      <c r="L8106" t="s">
        <v>50</v>
      </c>
      <c r="M8106" t="s">
        <v>39</v>
      </c>
      <c r="N8106" s="40"/>
      <c r="O8106" s="40"/>
      <c r="P8106" s="40"/>
      <c r="Q8106" s="40"/>
      <c r="R8106" s="39"/>
      <c r="S8106" s="39"/>
      <c r="T8106" s="39"/>
      <c r="U8106" s="40"/>
      <c r="V8106" s="39"/>
      <c r="W8106" s="69"/>
      <c r="Y8106" t="s">
        <v>40</v>
      </c>
      <c r="AA8106">
        <v>1278</v>
      </c>
      <c r="AB8106" s="46" t="b">
        <v>0</v>
      </c>
      <c r="AD8106" s="8"/>
    </row>
    <row r="8107" ht="14.25" customHeight="1">
      <c r="A8107" s="38">
        <v>966</v>
      </c>
      <c r="B8107" s="46" t="s">
        <v>1353</v>
      </c>
      <c r="C8107" s="46" t="s">
        <v>1219</v>
      </c>
      <c r="D8107" s="46" t="s">
        <v>8317</v>
      </c>
      <c r="E8107" s="46" t="s">
        <v>8318</v>
      </c>
      <c r="F8107" s="41" t="s">
        <v>434</v>
      </c>
      <c r="G8107" s="5" t="s">
        <v>593</v>
      </c>
      <c r="H8107" s="65">
        <v>0.0054</v>
      </c>
      <c r="I8107" t="s">
        <v>1356</v>
      </c>
      <c r="K8107" s="46" t="s">
        <v>43</v>
      </c>
      <c r="L8107" s="46" t="s">
        <v>1358</v>
      </c>
      <c r="M8107" t="s">
        <v>583</v>
      </c>
      <c r="N8107" s="40"/>
      <c r="O8107" s="56"/>
      <c r="P8107" s="56"/>
      <c r="Q8107" s="56"/>
      <c r="R8107" s="39"/>
      <c r="S8107" s="39"/>
      <c r="T8107" s="39"/>
      <c r="U8107" s="40"/>
      <c r="V8107" s="39"/>
      <c r="W8107" s="69"/>
      <c r="Y8107" t="s">
        <v>40</v>
      </c>
      <c r="AA8107">
        <v>85784</v>
      </c>
      <c r="AB8107" t="b">
        <v>0</v>
      </c>
      <c r="AD8107" s="8"/>
    </row>
    <row r="8108" ht="14.25" customHeight="1">
      <c r="A8108" s="38">
        <v>1287</v>
      </c>
      <c r="B8108" s="46" t="s">
        <v>653</v>
      </c>
      <c r="C8108" s="46" t="s">
        <v>45</v>
      </c>
      <c r="D8108" s="46" t="s">
        <v>8319</v>
      </c>
      <c r="E8108" s="46" t="s">
        <v>8320</v>
      </c>
      <c r="F8108" t="s">
        <v>48</v>
      </c>
      <c r="G8108" s="46" t="s">
        <v>49</v>
      </c>
      <c r="H8108">
        <v>0.00006407668</v>
      </c>
      <c r="I8108" t="s">
        <v>37</v>
      </c>
      <c r="L8108" t="s">
        <v>50</v>
      </c>
      <c r="M8108" t="s">
        <v>39</v>
      </c>
      <c r="N8108" s="40"/>
      <c r="O8108" s="40"/>
      <c r="P8108" s="40"/>
      <c r="Q8108" s="40"/>
      <c r="R8108" s="39"/>
      <c r="S8108" s="39"/>
      <c r="T8108" s="39"/>
      <c r="U8108" s="40"/>
      <c r="V8108" s="39"/>
      <c r="W8108" s="69"/>
      <c r="Y8108" t="s">
        <v>40</v>
      </c>
      <c r="AA8108">
        <v>4592</v>
      </c>
      <c r="AB8108" s="46" t="b">
        <v>0</v>
      </c>
      <c r="AD8108" s="8"/>
    </row>
    <row r="8109" ht="14.25" customHeight="1">
      <c r="A8109" s="38">
        <v>1287</v>
      </c>
      <c r="B8109" s="46" t="s">
        <v>53</v>
      </c>
      <c r="C8109" s="46" t="s">
        <v>45</v>
      </c>
      <c r="D8109" s="46" t="s">
        <v>8321</v>
      </c>
      <c r="E8109" s="46" t="s">
        <v>8322</v>
      </c>
      <c r="F8109" t="s">
        <v>48</v>
      </c>
      <c r="G8109" s="46" t="s">
        <v>49</v>
      </c>
      <c r="H8109">
        <v>0.000891250938</v>
      </c>
      <c r="I8109" t="s">
        <v>37</v>
      </c>
      <c r="L8109" t="s">
        <v>50</v>
      </c>
      <c r="M8109" t="s">
        <v>39</v>
      </c>
      <c r="N8109" s="40"/>
      <c r="O8109" s="40"/>
      <c r="P8109" s="40"/>
      <c r="Q8109" s="40"/>
      <c r="R8109" s="39"/>
      <c r="S8109" s="39"/>
      <c r="T8109" s="39"/>
      <c r="U8109" s="40"/>
      <c r="V8109" s="39"/>
      <c r="W8109" s="69"/>
      <c r="Y8109" t="s">
        <v>40</v>
      </c>
      <c r="AA8109">
        <v>17442</v>
      </c>
      <c r="AB8109" s="46" t="b">
        <v>0</v>
      </c>
      <c r="AD8109" s="8"/>
    </row>
    <row r="8110" ht="14.25" customHeight="1">
      <c r="A8110" s="38">
        <v>1287</v>
      </c>
      <c r="B8110" s="46" t="s">
        <v>53</v>
      </c>
      <c r="C8110" s="46" t="s">
        <v>45</v>
      </c>
      <c r="D8110" s="46" t="s">
        <v>8323</v>
      </c>
      <c r="E8110" s="46" t="s">
        <v>8324</v>
      </c>
      <c r="F8110" t="s">
        <v>48</v>
      </c>
      <c r="G8110" s="46" t="s">
        <v>49</v>
      </c>
      <c r="H8110">
        <v>0.004677351413</v>
      </c>
      <c r="I8110" t="s">
        <v>37</v>
      </c>
      <c r="L8110" t="s">
        <v>50</v>
      </c>
      <c r="M8110" t="s">
        <v>39</v>
      </c>
      <c r="N8110" s="40"/>
      <c r="O8110" s="40"/>
      <c r="P8110" s="40"/>
      <c r="Q8110" s="40"/>
      <c r="R8110" s="39"/>
      <c r="S8110" s="39"/>
      <c r="T8110" s="39"/>
      <c r="U8110" s="40"/>
      <c r="V8110" s="39"/>
      <c r="W8110" s="69"/>
      <c r="Y8110" t="s">
        <v>294</v>
      </c>
      <c r="AA8110">
        <v>7391</v>
      </c>
      <c r="AB8110" s="46" t="b">
        <v>0</v>
      </c>
      <c r="AD8110" s="8"/>
    </row>
    <row r="8111" ht="14.25" customHeight="1">
      <c r="A8111" s="38">
        <v>1287</v>
      </c>
      <c r="B8111" s="46" t="s">
        <v>53</v>
      </c>
      <c r="C8111" s="46" t="s">
        <v>45</v>
      </c>
      <c r="D8111" s="46" t="s">
        <v>8325</v>
      </c>
      <c r="E8111" s="46" t="s">
        <v>8326</v>
      </c>
      <c r="F8111" t="s">
        <v>48</v>
      </c>
      <c r="G8111" s="46" t="s">
        <v>49</v>
      </c>
      <c r="H8111">
        <v>0.000015848932</v>
      </c>
      <c r="I8111" t="s">
        <v>37</v>
      </c>
      <c r="L8111" t="s">
        <v>50</v>
      </c>
      <c r="M8111" t="s">
        <v>39</v>
      </c>
      <c r="N8111" s="40"/>
      <c r="O8111" s="40"/>
      <c r="P8111" s="40"/>
      <c r="Q8111" s="40"/>
      <c r="R8111" s="39"/>
      <c r="S8111" s="39"/>
      <c r="T8111" s="39"/>
      <c r="U8111" s="40"/>
      <c r="V8111" s="39"/>
      <c r="W8111" s="69"/>
      <c r="Y8111" t="s">
        <v>40</v>
      </c>
      <c r="AA8111">
        <v>23134</v>
      </c>
      <c r="AB8111" s="46" t="b">
        <v>0</v>
      </c>
      <c r="AD8111" s="8"/>
    </row>
    <row r="8112" ht="14.25" customHeight="1">
      <c r="A8112" s="38">
        <v>1287</v>
      </c>
      <c r="B8112" s="46" t="s">
        <v>174</v>
      </c>
      <c r="C8112" s="46" t="s">
        <v>45</v>
      </c>
      <c r="D8112" s="46" t="s">
        <v>8325</v>
      </c>
      <c r="E8112" s="46" t="s">
        <v>8327</v>
      </c>
      <c r="F8112" t="s">
        <v>48</v>
      </c>
      <c r="G8112" s="46" t="s">
        <v>49</v>
      </c>
      <c r="H8112">
        <v>0.000016595869</v>
      </c>
      <c r="I8112" t="s">
        <v>37</v>
      </c>
      <c r="L8112" t="s">
        <v>50</v>
      </c>
      <c r="M8112" t="s">
        <v>39</v>
      </c>
      <c r="N8112" s="40"/>
      <c r="O8112" s="40"/>
      <c r="P8112" s="40"/>
      <c r="Q8112" s="40"/>
      <c r="R8112" s="39"/>
      <c r="S8112" s="39"/>
      <c r="T8112" s="39"/>
      <c r="U8112" s="40"/>
      <c r="V8112" s="39"/>
      <c r="W8112" s="69"/>
      <c r="Y8112" t="s">
        <v>40</v>
      </c>
      <c r="AA8112">
        <v>23134</v>
      </c>
      <c r="AB8112" s="46" t="b">
        <v>0</v>
      </c>
      <c r="AD8112" s="8"/>
    </row>
    <row r="8113" ht="14.25" customHeight="1">
      <c r="A8113" s="38">
        <v>966</v>
      </c>
      <c r="B8113" s="46" t="s">
        <v>1353</v>
      </c>
      <c r="C8113" s="46" t="s">
        <v>1219</v>
      </c>
      <c r="D8113" s="46" t="s">
        <v>8328</v>
      </c>
      <c r="E8113" s="46" t="s">
        <v>8329</v>
      </c>
      <c r="F8113" s="41" t="s">
        <v>434</v>
      </c>
      <c r="G8113" s="5" t="s">
        <v>593</v>
      </c>
      <c r="H8113" s="65">
        <v>1.08510636</v>
      </c>
      <c r="I8113" t="s">
        <v>1356</v>
      </c>
      <c r="K8113" s="46" t="s">
        <v>43</v>
      </c>
      <c r="L8113" s="46" t="s">
        <v>1358</v>
      </c>
      <c r="M8113" t="s">
        <v>39</v>
      </c>
      <c r="N8113" s="40"/>
      <c r="O8113" s="56"/>
      <c r="P8113" s="56"/>
      <c r="Q8113" s="56"/>
      <c r="R8113" s="39"/>
      <c r="S8113" s="39"/>
      <c r="T8113" s="39"/>
      <c r="U8113" s="40"/>
      <c r="V8113" s="39"/>
      <c r="W8113" s="69"/>
      <c r="Y8113" t="s">
        <v>40</v>
      </c>
      <c r="AA8113">
        <v>4599</v>
      </c>
      <c r="AB8113" t="b">
        <v>0</v>
      </c>
      <c r="AD8113" s="8"/>
    </row>
    <row r="8114" ht="14.25" customHeight="1">
      <c r="A8114" s="38">
        <v>969</v>
      </c>
      <c r="B8114" s="46" t="s">
        <v>4172</v>
      </c>
      <c r="C8114" s="46" t="s">
        <v>1219</v>
      </c>
      <c r="D8114" s="7" t="s">
        <v>8328</v>
      </c>
      <c r="E8114" s="46" t="s">
        <v>8329</v>
      </c>
      <c r="F8114" s="41" t="s">
        <v>429</v>
      </c>
      <c r="G8114" s="41" t="s">
        <v>590</v>
      </c>
      <c r="H8114" s="23">
        <v>0.50983</v>
      </c>
      <c r="I8114" t="s">
        <v>1356</v>
      </c>
      <c r="K8114" t="s">
        <v>43</v>
      </c>
      <c r="L8114" s="46" t="s">
        <v>4573</v>
      </c>
      <c r="M8114" t="s">
        <v>39</v>
      </c>
      <c r="N8114" s="40"/>
      <c r="O8114" s="40"/>
      <c r="P8114" s="40"/>
      <c r="Q8114" s="40"/>
      <c r="R8114" s="39"/>
      <c r="S8114" s="39"/>
      <c r="T8114" s="39"/>
      <c r="U8114" s="40"/>
      <c r="V8114" s="39"/>
      <c r="W8114" s="69"/>
      <c r="Y8114" t="s">
        <v>40</v>
      </c>
      <c r="AA8114" s="12">
        <v>4599</v>
      </c>
      <c r="AB8114" t="b">
        <f>if((W8114=""),false,true)</f>
        <v>0</v>
      </c>
      <c r="AD8114" s="8"/>
    </row>
    <row r="8115" ht="14.25" customHeight="1">
      <c r="A8115" s="38">
        <v>969</v>
      </c>
      <c r="B8115" s="46" t="s">
        <v>4172</v>
      </c>
      <c r="C8115" s="46" t="s">
        <v>1219</v>
      </c>
      <c r="D8115" s="7" t="s">
        <v>8328</v>
      </c>
      <c r="E8115" s="46" t="s">
        <v>8329</v>
      </c>
      <c r="F8115" s="41" t="s">
        <v>48</v>
      </c>
      <c r="G8115" s="41" t="s">
        <v>49</v>
      </c>
      <c r="H8115" s="23">
        <v>0.00517</v>
      </c>
      <c r="I8115" t="s">
        <v>1356</v>
      </c>
      <c r="K8115" t="s">
        <v>43</v>
      </c>
      <c r="L8115" s="46" t="str">
        <f>((I8115&amp;A8115)&amp;"-")&amp;B8115</f>
        <v>REFJ969-Jouyban A. Handbook of Solubility Data for Pharmaceuticals. ISBN: 9781439804858</v>
      </c>
      <c r="M8115" t="s">
        <v>39</v>
      </c>
      <c r="N8115" s="40"/>
      <c r="O8115" s="40"/>
      <c r="P8115" s="40"/>
      <c r="Q8115" s="40"/>
      <c r="R8115" s="39"/>
      <c r="S8115" s="39"/>
      <c r="T8115" s="39"/>
      <c r="U8115" s="40"/>
      <c r="V8115" s="39"/>
      <c r="W8115" s="69"/>
      <c r="Y8115" t="s">
        <v>40</v>
      </c>
      <c r="AA8115" s="12">
        <v>4599</v>
      </c>
      <c r="AB8115" t="b">
        <f>if((W8115=""),false,true)</f>
        <v>0</v>
      </c>
      <c r="AD8115" s="8"/>
    </row>
    <row r="8116" ht="14.25" customHeight="1">
      <c r="A8116" s="38">
        <v>997</v>
      </c>
      <c r="B8116" s="44" t="s">
        <v>638</v>
      </c>
      <c r="C8116" s="46" t="s">
        <v>639</v>
      </c>
      <c r="D8116" s="46" t="s">
        <v>8328</v>
      </c>
      <c r="E8116" s="46" t="s">
        <v>8329</v>
      </c>
      <c r="F8116" s="5" t="s">
        <v>35</v>
      </c>
      <c r="G8116" s="5" t="s">
        <v>36</v>
      </c>
      <c r="H8116" s="65">
        <v>0.081283052</v>
      </c>
      <c r="I8116" t="s">
        <v>37</v>
      </c>
      <c r="K8116" s="47"/>
      <c r="L8116" s="47" t="str">
        <f>((I8116&amp;A8116)&amp;"-")&amp;B8116</f>
        <v>REF997-Kia Sepassi and Samuel H. Yalkowsky. Solubility Prediction in Octanol: A Technical Note. AAPS PharmSciTech 2006; 7 (1) Article 26</v>
      </c>
      <c r="M8116" t="s">
        <v>39</v>
      </c>
      <c r="N8116" s="71"/>
      <c r="O8116" s="71"/>
      <c r="P8116" s="71"/>
      <c r="Q8116" s="71"/>
      <c r="R8116" s="29"/>
      <c r="S8116" s="29"/>
      <c r="T8116" s="29"/>
      <c r="U8116" s="71"/>
      <c r="V8116" s="29"/>
      <c r="W8116" s="60"/>
      <c r="Y8116" t="s">
        <v>40</v>
      </c>
      <c r="AA8116">
        <v>4599</v>
      </c>
      <c r="AB8116" t="b">
        <f>if((W8116=""),false,true)</f>
        <v>0</v>
      </c>
      <c r="AD8116" s="37"/>
    </row>
    <row r="8117" ht="14.25" customHeight="1">
      <c r="A8117" s="38">
        <v>1064</v>
      </c>
      <c r="B8117" s="46" t="s">
        <v>5706</v>
      </c>
      <c r="C8117" s="46" t="s">
        <v>1115</v>
      </c>
      <c r="D8117" s="11" t="s">
        <v>8328</v>
      </c>
      <c r="E8117" s="46" t="s">
        <v>8329</v>
      </c>
      <c r="F8117" s="7" t="s">
        <v>994</v>
      </c>
      <c r="G8117" s="7" t="s">
        <v>995</v>
      </c>
      <c r="H8117">
        <v>0.6423</v>
      </c>
      <c r="I8117" t="s">
        <v>37</v>
      </c>
      <c r="K8117" s="47"/>
      <c r="L8117" s="47" t="s">
        <v>5705</v>
      </c>
      <c r="M8117" t="s">
        <v>39</v>
      </c>
      <c r="N8117" s="71"/>
      <c r="O8117" s="71"/>
      <c r="P8117" s="71"/>
      <c r="Q8117" s="71"/>
      <c r="R8117" s="29"/>
      <c r="S8117" s="29"/>
      <c r="T8117" s="29"/>
      <c r="U8117" s="71"/>
      <c r="V8117" s="29"/>
      <c r="W8117" s="60"/>
      <c r="Y8117" t="s">
        <v>40</v>
      </c>
      <c r="AA8117">
        <v>4599</v>
      </c>
      <c r="AB8117" t="b">
        <f>if((W8117=""),false,true)</f>
        <v>0</v>
      </c>
      <c r="AD8117" s="37"/>
    </row>
    <row r="8118" ht="14.25" customHeight="1">
      <c r="A8118" s="38">
        <v>1075</v>
      </c>
      <c r="B8118" s="46" t="s">
        <v>5704</v>
      </c>
      <c r="C8118" s="46" t="s">
        <v>1115</v>
      </c>
      <c r="D8118" s="11" t="s">
        <v>8328</v>
      </c>
      <c r="E8118" s="46" t="s">
        <v>8329</v>
      </c>
      <c r="F8118" s="7" t="s">
        <v>1363</v>
      </c>
      <c r="G8118" s="7" t="s">
        <v>3706</v>
      </c>
      <c r="H8118">
        <v>2.308</v>
      </c>
      <c r="I8118" t="s">
        <v>37</v>
      </c>
      <c r="K8118" s="47"/>
      <c r="L8118" s="47" t="s">
        <v>8330</v>
      </c>
      <c r="M8118" t="s">
        <v>39</v>
      </c>
      <c r="N8118" s="71"/>
      <c r="O8118" s="71"/>
      <c r="P8118" s="71"/>
      <c r="Q8118" s="71"/>
      <c r="R8118" s="29"/>
      <c r="S8118" s="29"/>
      <c r="T8118" s="29"/>
      <c r="U8118" s="71"/>
      <c r="V8118" s="29"/>
      <c r="W8118" s="60"/>
      <c r="Y8118" t="s">
        <v>40</v>
      </c>
      <c r="AA8118">
        <v>4599</v>
      </c>
      <c r="AB8118" t="b">
        <f>if((W8118=""),false,true)</f>
        <v>0</v>
      </c>
      <c r="AD8118" s="37"/>
    </row>
    <row r="8119" ht="14.25" customHeight="1">
      <c r="A8119" s="38">
        <v>1283</v>
      </c>
      <c r="B8119" s="46" t="s">
        <v>31</v>
      </c>
      <c r="C8119" s="46" t="s">
        <v>32</v>
      </c>
      <c r="D8119" s="46" t="s">
        <v>8328</v>
      </c>
      <c r="E8119" s="46" t="s">
        <v>8329</v>
      </c>
      <c r="F8119" t="s">
        <v>35</v>
      </c>
      <c r="G8119" s="46" t="s">
        <v>36</v>
      </c>
      <c r="H8119">
        <v>0.0812830516</v>
      </c>
      <c r="I8119" t="s">
        <v>37</v>
      </c>
      <c r="L8119" t="s">
        <v>38</v>
      </c>
      <c r="M8119" t="s">
        <v>39</v>
      </c>
      <c r="N8119" s="40"/>
      <c r="O8119" s="40"/>
      <c r="P8119" s="40"/>
      <c r="Q8119" s="40"/>
      <c r="R8119" s="39"/>
      <c r="S8119" s="39"/>
      <c r="T8119" s="39"/>
      <c r="U8119" s="40"/>
      <c r="V8119" s="39"/>
      <c r="W8119" s="69"/>
      <c r="Y8119" t="s">
        <v>40</v>
      </c>
      <c r="AA8119">
        <v>4599</v>
      </c>
      <c r="AB8119" s="46" t="b">
        <f>if((W8119=""),false,true)</f>
        <v>0</v>
      </c>
      <c r="AD8119" s="8"/>
    </row>
    <row r="8120" ht="14.25" customHeight="1">
      <c r="A8120" s="38">
        <v>1287</v>
      </c>
      <c r="B8120" s="46" t="s">
        <v>44</v>
      </c>
      <c r="C8120" s="46" t="s">
        <v>45</v>
      </c>
      <c r="D8120" s="46" t="s">
        <v>8328</v>
      </c>
      <c r="E8120" s="46" t="s">
        <v>8329</v>
      </c>
      <c r="F8120" t="s">
        <v>48</v>
      </c>
      <c r="G8120" s="46" t="s">
        <v>49</v>
      </c>
      <c r="H8120">
        <v>0.007888601176</v>
      </c>
      <c r="I8120" t="s">
        <v>37</v>
      </c>
      <c r="L8120" t="s">
        <v>50</v>
      </c>
      <c r="M8120" t="s">
        <v>39</v>
      </c>
      <c r="N8120" s="40"/>
      <c r="O8120" s="40"/>
      <c r="P8120" s="40"/>
      <c r="Q8120" s="40"/>
      <c r="R8120" s="39"/>
      <c r="S8120" s="39"/>
      <c r="T8120" s="39"/>
      <c r="U8120" s="40"/>
      <c r="V8120" s="39"/>
      <c r="W8120" s="69"/>
      <c r="Y8120" t="s">
        <v>40</v>
      </c>
      <c r="AA8120">
        <v>4599</v>
      </c>
      <c r="AB8120" s="46" t="b">
        <v>0</v>
      </c>
      <c r="AD8120" s="8"/>
    </row>
    <row r="8121" ht="14.25" customHeight="1">
      <c r="A8121" s="38">
        <v>1287</v>
      </c>
      <c r="B8121" s="46" t="s">
        <v>53</v>
      </c>
      <c r="C8121" s="46" t="s">
        <v>45</v>
      </c>
      <c r="D8121" s="46" t="s">
        <v>8328</v>
      </c>
      <c r="E8121" s="46" t="s">
        <v>8329</v>
      </c>
      <c r="F8121" t="s">
        <v>48</v>
      </c>
      <c r="G8121" s="46" t="s">
        <v>49</v>
      </c>
      <c r="H8121">
        <v>0.004786300923</v>
      </c>
      <c r="I8121" t="s">
        <v>37</v>
      </c>
      <c r="L8121" t="s">
        <v>50</v>
      </c>
      <c r="M8121" t="s">
        <v>39</v>
      </c>
      <c r="N8121" s="40"/>
      <c r="O8121" s="40"/>
      <c r="P8121" s="40"/>
      <c r="Q8121" s="40"/>
      <c r="R8121" s="39"/>
      <c r="S8121" s="39"/>
      <c r="T8121" s="39"/>
      <c r="U8121" s="40"/>
      <c r="V8121" s="39"/>
      <c r="W8121" s="69"/>
      <c r="Y8121" t="s">
        <v>40</v>
      </c>
      <c r="AA8121">
        <v>4599</v>
      </c>
      <c r="AB8121" s="46" t="b">
        <v>0</v>
      </c>
      <c r="AD8121" s="8"/>
    </row>
    <row r="8122" ht="14.25" customHeight="1">
      <c r="A8122" s="38">
        <v>1287</v>
      </c>
      <c r="B8122" s="46" t="s">
        <v>653</v>
      </c>
      <c r="C8122" s="46" t="s">
        <v>45</v>
      </c>
      <c r="D8122" s="46" t="s">
        <v>8328</v>
      </c>
      <c r="E8122" s="46" t="s">
        <v>8329</v>
      </c>
      <c r="F8122" t="s">
        <v>48</v>
      </c>
      <c r="G8122" s="46" t="s">
        <v>49</v>
      </c>
      <c r="H8122">
        <v>0.005087448196</v>
      </c>
      <c r="I8122" t="s">
        <v>37</v>
      </c>
      <c r="L8122" t="s">
        <v>50</v>
      </c>
      <c r="M8122" t="s">
        <v>39</v>
      </c>
      <c r="N8122" s="40"/>
      <c r="O8122" s="40"/>
      <c r="P8122" s="40"/>
      <c r="Q8122" s="40"/>
      <c r="R8122" s="39"/>
      <c r="S8122" s="39"/>
      <c r="T8122" s="39"/>
      <c r="U8122" s="40"/>
      <c r="V8122" s="39"/>
      <c r="W8122" s="69"/>
      <c r="Y8122" t="s">
        <v>40</v>
      </c>
      <c r="AA8122">
        <v>4599</v>
      </c>
      <c r="AB8122" s="46" t="b">
        <v>0</v>
      </c>
      <c r="AD8122" s="8"/>
    </row>
    <row r="8123" ht="14.25" customHeight="1">
      <c r="A8123" s="38">
        <v>1308</v>
      </c>
      <c r="B8123" s="46" t="s">
        <v>41</v>
      </c>
      <c r="C8123" s="46" t="s">
        <v>42</v>
      </c>
      <c r="D8123" s="46" t="s">
        <v>8328</v>
      </c>
      <c r="E8123" s="46" t="s">
        <v>8331</v>
      </c>
      <c r="F8123" t="s">
        <v>35</v>
      </c>
      <c r="G8123" s="12" t="s">
        <v>36</v>
      </c>
      <c r="H8123">
        <v>0.08128305161641</v>
      </c>
      <c r="I8123" t="s">
        <v>37</v>
      </c>
      <c r="K8123" s="47" t="s">
        <v>43</v>
      </c>
      <c r="L8123" s="47" t="str">
        <f>((I8123&amp;A8123)&amp;"-")&amp;B8123</f>
        <v>REF1308-Abraham M.H. and Acree Jr. W.E. The solubility of liquid and solid compounds in dry octan-1-ol. Chemosphere (2013)</v>
      </c>
      <c r="M8123" t="s">
        <v>39</v>
      </c>
      <c r="N8123" s="71"/>
      <c r="O8123" s="71"/>
      <c r="P8123" s="71"/>
      <c r="Q8123" s="71"/>
      <c r="R8123" s="29"/>
      <c r="S8123" s="29"/>
      <c r="T8123" s="29"/>
      <c r="U8123" s="71"/>
      <c r="V8123" s="29"/>
      <c r="W8123" s="60"/>
      <c r="Y8123" t="s">
        <v>40</v>
      </c>
      <c r="AA8123">
        <v>4599</v>
      </c>
      <c r="AB8123" t="b">
        <f>if((W8123=""),false,true)</f>
        <v>0</v>
      </c>
      <c r="AD8123" s="37"/>
    </row>
    <row r="8124" ht="14.25" customHeight="1">
      <c r="A8124" s="38">
        <v>981</v>
      </c>
      <c r="B8124" s="44" t="s">
        <v>1926</v>
      </c>
      <c r="C8124" s="46" t="s">
        <v>1219</v>
      </c>
      <c r="D8124" s="46" t="s">
        <v>8332</v>
      </c>
      <c r="E8124" s="46" t="s">
        <v>8333</v>
      </c>
      <c r="F8124" s="41" t="s">
        <v>689</v>
      </c>
      <c r="G8124" s="41" t="s">
        <v>762</v>
      </c>
      <c r="H8124" s="65">
        <f>W8124</f>
        <v>9.7272</v>
      </c>
      <c r="I8124" t="s">
        <v>37</v>
      </c>
      <c r="K8124" s="47" t="s">
        <v>43</v>
      </c>
      <c r="L8124" s="47" t="str">
        <f>((I8124&amp;A8124)&amp;"-")&amp;B8124</f>
        <v>REF981-Li; J.; Masso; J.J.; and Guertin; J.A.; Prediction of drug solubility in an acrylate adhesive based on the drug-polymer interaction parameter and drug solubility in acetonitrile. Journal of Controlled Release; 2002. 83: 211-221</v>
      </c>
      <c r="M8124" t="s">
        <v>39</v>
      </c>
      <c r="N8124" s="71">
        <f>U8124*V8124</f>
        <v>801.827424</v>
      </c>
      <c r="O8124" s="71">
        <v>100</v>
      </c>
      <c r="P8124" s="71">
        <v>0.786</v>
      </c>
      <c r="Q8124" s="71">
        <v>1.071</v>
      </c>
      <c r="R8124" s="29">
        <f>O8124/P8124</f>
        <v>127.226463104326</v>
      </c>
      <c r="S8124" s="29">
        <f>N8124/Q8124</f>
        <v>748.671731092437</v>
      </c>
      <c r="T8124" s="29">
        <f>R8124+S8124</f>
        <v>875.898194196763</v>
      </c>
      <c r="U8124" s="71">
        <v>94.1112</v>
      </c>
      <c r="V8124" s="29">
        <v>8.52</v>
      </c>
      <c r="W8124" s="60">
        <f>round((V8124/(T8124/1000)),4)</f>
        <v>9.7272</v>
      </c>
      <c r="Y8124" t="s">
        <v>40</v>
      </c>
      <c r="AA8124">
        <v>971</v>
      </c>
      <c r="AB8124" t="b">
        <v>1</v>
      </c>
      <c r="AD8124" s="37"/>
    </row>
    <row r="8125" ht="14.25" customHeight="1">
      <c r="A8125" s="38">
        <v>997</v>
      </c>
      <c r="B8125" s="44" t="s">
        <v>638</v>
      </c>
      <c r="C8125" s="46" t="s">
        <v>639</v>
      </c>
      <c r="D8125" s="46" t="s">
        <v>8332</v>
      </c>
      <c r="E8125" s="46" t="s">
        <v>8333</v>
      </c>
      <c r="F8125" s="5" t="s">
        <v>35</v>
      </c>
      <c r="G8125" s="5" t="s">
        <v>36</v>
      </c>
      <c r="H8125" s="65">
        <v>8.7096359</v>
      </c>
      <c r="I8125" t="s">
        <v>37</v>
      </c>
      <c r="K8125" s="47"/>
      <c r="L8125" s="47" t="str">
        <f>((I8125&amp;A8125)&amp;"-")&amp;B8125</f>
        <v>REF997-Kia Sepassi and Samuel H. Yalkowsky. Solubility Prediction in Octanol: A Technical Note. AAPS PharmSciTech 2006; 7 (1) Article 26</v>
      </c>
      <c r="M8125" t="s">
        <v>39</v>
      </c>
      <c r="N8125" s="71"/>
      <c r="O8125" s="71"/>
      <c r="P8125" s="71"/>
      <c r="Q8125" s="71"/>
      <c r="R8125" s="29"/>
      <c r="S8125" s="29"/>
      <c r="T8125" s="29"/>
      <c r="U8125" s="71"/>
      <c r="V8125" s="29"/>
      <c r="W8125" s="60"/>
      <c r="Y8125" t="s">
        <v>40</v>
      </c>
      <c r="AA8125">
        <v>971</v>
      </c>
      <c r="AB8125" t="b">
        <f>if((W8125=""),false,true)</f>
        <v>0</v>
      </c>
      <c r="AD8125" s="37"/>
    </row>
    <row r="8126" ht="14.25" customHeight="1">
      <c r="A8126" s="38">
        <v>1180</v>
      </c>
      <c r="B8126" s="46" t="s">
        <v>8334</v>
      </c>
      <c r="C8126" s="46" t="s">
        <v>577</v>
      </c>
      <c r="D8126" s="11" t="s">
        <v>8332</v>
      </c>
      <c r="E8126" s="11" t="s">
        <v>8333</v>
      </c>
      <c r="F8126" s="7" t="s">
        <v>1832</v>
      </c>
      <c r="G8126" s="7" t="s">
        <v>1833</v>
      </c>
      <c r="H8126">
        <v>0.3</v>
      </c>
      <c r="I8126" s="46" t="s">
        <v>37</v>
      </c>
      <c r="K8126" s="46"/>
      <c r="L8126" t="s">
        <v>3638</v>
      </c>
      <c r="M8126" t="s">
        <v>39</v>
      </c>
      <c r="N8126" s="40"/>
      <c r="O8126" s="40"/>
      <c r="P8126" s="40"/>
      <c r="Q8126" s="40"/>
      <c r="R8126" s="39"/>
      <c r="S8126" s="39"/>
      <c r="T8126" s="39"/>
      <c r="U8126" s="40"/>
      <c r="V8126" s="39"/>
      <c r="W8126" s="69"/>
      <c r="Y8126" t="s">
        <v>40</v>
      </c>
      <c r="AA8126">
        <v>971</v>
      </c>
      <c r="AB8126" s="46" t="b">
        <f>if((W8126=""),false,true)</f>
        <v>0</v>
      </c>
      <c r="AD8126" s="8"/>
    </row>
    <row r="8127" ht="14.25" customHeight="1">
      <c r="A8127" s="38">
        <v>1180</v>
      </c>
      <c r="B8127" s="46" t="s">
        <v>8334</v>
      </c>
      <c r="C8127" s="46" t="s">
        <v>577</v>
      </c>
      <c r="D8127" s="11" t="s">
        <v>8332</v>
      </c>
      <c r="E8127" s="11" t="s">
        <v>8333</v>
      </c>
      <c r="F8127" s="7" t="s">
        <v>695</v>
      </c>
      <c r="G8127" s="7" t="s">
        <v>696</v>
      </c>
      <c r="H8127">
        <v>4</v>
      </c>
      <c r="I8127" s="46" t="s">
        <v>37</v>
      </c>
      <c r="K8127" s="46"/>
      <c r="L8127" t="s">
        <v>3638</v>
      </c>
      <c r="M8127" t="s">
        <v>39</v>
      </c>
      <c r="N8127" s="40"/>
      <c r="O8127" s="40"/>
      <c r="P8127" s="40"/>
      <c r="Q8127" s="40"/>
      <c r="R8127" s="39"/>
      <c r="S8127" s="39"/>
      <c r="T8127" s="39"/>
      <c r="U8127" s="40"/>
      <c r="V8127" s="39"/>
      <c r="W8127" s="69"/>
      <c r="Y8127" t="s">
        <v>40</v>
      </c>
      <c r="AA8127">
        <v>971</v>
      </c>
      <c r="AB8127" s="46" t="b">
        <f>if((W8127=""),false,true)</f>
        <v>0</v>
      </c>
      <c r="AD8127" s="8"/>
    </row>
    <row r="8128" ht="14.25" customHeight="1">
      <c r="A8128" s="38">
        <v>1283</v>
      </c>
      <c r="B8128" s="46" t="s">
        <v>31</v>
      </c>
      <c r="C8128" s="46" t="s">
        <v>32</v>
      </c>
      <c r="D8128" s="46" t="s">
        <v>8332</v>
      </c>
      <c r="E8128" s="46" t="s">
        <v>8333</v>
      </c>
      <c r="F8128" t="s">
        <v>35</v>
      </c>
      <c r="G8128" s="46" t="s">
        <v>36</v>
      </c>
      <c r="H8128">
        <v>8.7096358996</v>
      </c>
      <c r="I8128" t="s">
        <v>37</v>
      </c>
      <c r="L8128" t="s">
        <v>38</v>
      </c>
      <c r="M8128" t="s">
        <v>39</v>
      </c>
      <c r="N8128" s="40"/>
      <c r="O8128" s="40"/>
      <c r="P8128" s="40"/>
      <c r="Q8128" s="40"/>
      <c r="R8128" s="39"/>
      <c r="S8128" s="39"/>
      <c r="T8128" s="39"/>
      <c r="U8128" s="40"/>
      <c r="V8128" s="39"/>
      <c r="W8128" s="69"/>
      <c r="Y8128" t="s">
        <v>40</v>
      </c>
      <c r="AA8128">
        <v>971</v>
      </c>
      <c r="AB8128" s="46" t="b">
        <f>if((W8128=""),false,true)</f>
        <v>0</v>
      </c>
      <c r="AD8128" s="8"/>
    </row>
    <row r="8129" ht="14.25" customHeight="1">
      <c r="A8129" s="38">
        <v>1287</v>
      </c>
      <c r="B8129" s="46" t="s">
        <v>53</v>
      </c>
      <c r="C8129" s="46" t="s">
        <v>45</v>
      </c>
      <c r="D8129" s="46" t="s">
        <v>8332</v>
      </c>
      <c r="E8129" s="46" t="s">
        <v>8335</v>
      </c>
      <c r="F8129" t="s">
        <v>48</v>
      </c>
      <c r="G8129" s="46" t="s">
        <v>49</v>
      </c>
      <c r="H8129">
        <v>1</v>
      </c>
      <c r="I8129" t="s">
        <v>37</v>
      </c>
      <c r="L8129" t="s">
        <v>50</v>
      </c>
      <c r="M8129" t="s">
        <v>39</v>
      </c>
      <c r="N8129" s="40"/>
      <c r="O8129" s="40"/>
      <c r="P8129" s="40"/>
      <c r="Q8129" s="40"/>
      <c r="R8129" s="39"/>
      <c r="S8129" s="39"/>
      <c r="T8129" s="39"/>
      <c r="U8129" s="40"/>
      <c r="V8129" s="39"/>
      <c r="W8129" s="69"/>
      <c r="Y8129" t="s">
        <v>40</v>
      </c>
      <c r="AA8129">
        <v>971</v>
      </c>
      <c r="AB8129" s="46" t="b">
        <v>0</v>
      </c>
      <c r="AD8129" s="8"/>
    </row>
    <row r="8130" ht="14.25" customHeight="1">
      <c r="A8130" s="38">
        <v>1308</v>
      </c>
      <c r="B8130" s="46" t="s">
        <v>41</v>
      </c>
      <c r="C8130" s="46" t="s">
        <v>42</v>
      </c>
      <c r="D8130" s="46" t="s">
        <v>8332</v>
      </c>
      <c r="E8130" s="46" t="s">
        <v>8336</v>
      </c>
      <c r="F8130" t="s">
        <v>35</v>
      </c>
      <c r="G8130" s="12" t="s">
        <v>36</v>
      </c>
      <c r="H8130">
        <v>8.7096358995608</v>
      </c>
      <c r="I8130" t="s">
        <v>37</v>
      </c>
      <c r="K8130" s="47" t="s">
        <v>43</v>
      </c>
      <c r="L8130" s="47" t="str">
        <f>((I8130&amp;A8130)&amp;"-")&amp;B8130</f>
        <v>REF1308-Abraham M.H. and Acree Jr. W.E. The solubility of liquid and solid compounds in dry octan-1-ol. Chemosphere (2013)</v>
      </c>
      <c r="M8130" t="s">
        <v>39</v>
      </c>
      <c r="N8130" s="71"/>
      <c r="O8130" s="71"/>
      <c r="P8130" s="71"/>
      <c r="Q8130" s="71"/>
      <c r="R8130" s="29"/>
      <c r="S8130" s="29"/>
      <c r="T8130" s="29"/>
      <c r="U8130" s="71"/>
      <c r="V8130" s="29"/>
      <c r="W8130" s="60"/>
      <c r="Y8130" t="s">
        <v>40</v>
      </c>
      <c r="AA8130">
        <v>971</v>
      </c>
      <c r="AB8130" t="b">
        <f>if((W8130=""),false,true)</f>
        <v>0</v>
      </c>
      <c r="AD8130" s="37"/>
    </row>
    <row r="8131" ht="14.25" customHeight="1">
      <c r="A8131" s="38">
        <v>1049</v>
      </c>
      <c r="B8131" s="46" t="s">
        <v>922</v>
      </c>
      <c r="C8131" s="46" t="s">
        <v>923</v>
      </c>
      <c r="D8131" s="11" t="s">
        <v>8337</v>
      </c>
      <c r="E8131" s="46" t="s">
        <v>8338</v>
      </c>
      <c r="F8131" s="7" t="s">
        <v>924</v>
      </c>
      <c r="G8131" s="7" t="s">
        <v>925</v>
      </c>
      <c r="H8131">
        <v>0.074473197390599</v>
      </c>
      <c r="I8131" t="s">
        <v>37</v>
      </c>
      <c r="K8131" s="47" t="s">
        <v>43</v>
      </c>
      <c r="L8131" s="47" t="s">
        <v>926</v>
      </c>
      <c r="M8131" t="s">
        <v>39</v>
      </c>
      <c r="N8131" s="71"/>
      <c r="O8131" s="71"/>
      <c r="P8131" s="71"/>
      <c r="Q8131" s="71"/>
      <c r="R8131" s="29"/>
      <c r="S8131" s="29"/>
      <c r="T8131" s="29"/>
      <c r="U8131" s="71"/>
      <c r="V8131" s="29"/>
      <c r="W8131" s="60"/>
      <c r="Y8131" t="s">
        <v>40</v>
      </c>
      <c r="AA8131" s="21">
        <v>4600</v>
      </c>
      <c r="AB8131" t="b">
        <f>if((W8131=""),false,true)</f>
        <v>0</v>
      </c>
      <c r="AD8131" s="37"/>
    </row>
    <row r="8132" ht="14.25" customHeight="1">
      <c r="A8132" s="38">
        <v>1049</v>
      </c>
      <c r="B8132" s="46" t="s">
        <v>922</v>
      </c>
      <c r="C8132" s="46" t="s">
        <v>923</v>
      </c>
      <c r="D8132" s="11" t="s">
        <v>8337</v>
      </c>
      <c r="E8132" s="11" t="s">
        <v>8338</v>
      </c>
      <c r="F8132" s="7" t="s">
        <v>927</v>
      </c>
      <c r="G8132" s="7" t="s">
        <v>928</v>
      </c>
      <c r="H8132">
        <v>0.001250259030218</v>
      </c>
      <c r="I8132" t="s">
        <v>37</v>
      </c>
      <c r="K8132" s="47" t="s">
        <v>43</v>
      </c>
      <c r="L8132" s="47" t="s">
        <v>926</v>
      </c>
      <c r="M8132" t="s">
        <v>39</v>
      </c>
      <c r="N8132" s="71"/>
      <c r="O8132" s="71"/>
      <c r="P8132" s="71"/>
      <c r="Q8132" s="71"/>
      <c r="R8132" s="29"/>
      <c r="S8132" s="29"/>
      <c r="T8132" s="29"/>
      <c r="U8132" s="71"/>
      <c r="V8132" s="29"/>
      <c r="W8132" s="60"/>
      <c r="Y8132" t="s">
        <v>40</v>
      </c>
      <c r="AA8132">
        <v>4600</v>
      </c>
      <c r="AB8132" t="b">
        <f>if((W8132=""),false,true)</f>
        <v>0</v>
      </c>
      <c r="AD8132" s="37"/>
    </row>
    <row r="8133" ht="14.25" customHeight="1">
      <c r="A8133" s="38">
        <v>1049</v>
      </c>
      <c r="B8133" s="46" t="s">
        <v>922</v>
      </c>
      <c r="C8133" s="46" t="s">
        <v>923</v>
      </c>
      <c r="D8133" s="11" t="s">
        <v>8337</v>
      </c>
      <c r="E8133" s="11" t="s">
        <v>8338</v>
      </c>
      <c r="F8133" s="7" t="s">
        <v>929</v>
      </c>
      <c r="G8133" s="7" t="s">
        <v>928</v>
      </c>
      <c r="H8133">
        <v>0.043651583224017</v>
      </c>
      <c r="I8133" t="s">
        <v>37</v>
      </c>
      <c r="K8133" s="47" t="s">
        <v>43</v>
      </c>
      <c r="L8133" s="47" t="s">
        <v>926</v>
      </c>
      <c r="M8133" t="s">
        <v>39</v>
      </c>
      <c r="N8133" s="71"/>
      <c r="O8133" s="71"/>
      <c r="P8133" s="71"/>
      <c r="Q8133" s="71"/>
      <c r="R8133" s="29"/>
      <c r="S8133" s="29"/>
      <c r="T8133" s="29"/>
      <c r="U8133" s="71"/>
      <c r="V8133" s="29"/>
      <c r="W8133" s="60"/>
      <c r="Y8133" t="s">
        <v>40</v>
      </c>
      <c r="AA8133">
        <v>4600</v>
      </c>
      <c r="AB8133" t="b">
        <f>if((W8133=""),false,true)</f>
        <v>0</v>
      </c>
      <c r="AD8133" s="37"/>
    </row>
    <row r="8134" ht="14.25" customHeight="1">
      <c r="A8134" s="38">
        <v>1049</v>
      </c>
      <c r="B8134" s="46" t="s">
        <v>922</v>
      </c>
      <c r="C8134" s="46" t="s">
        <v>923</v>
      </c>
      <c r="D8134" s="11" t="s">
        <v>8337</v>
      </c>
      <c r="E8134" s="11" t="s">
        <v>8338</v>
      </c>
      <c r="F8134" s="7" t="s">
        <v>930</v>
      </c>
      <c r="G8134" s="7" t="s">
        <v>928</v>
      </c>
      <c r="H8134">
        <v>0.080537844119907</v>
      </c>
      <c r="I8134" t="s">
        <v>37</v>
      </c>
      <c r="K8134" s="47" t="s">
        <v>43</v>
      </c>
      <c r="L8134" s="47" t="s">
        <v>926</v>
      </c>
      <c r="M8134" t="s">
        <v>39</v>
      </c>
      <c r="N8134" s="71"/>
      <c r="O8134" s="71"/>
      <c r="P8134" s="71"/>
      <c r="Q8134" s="71"/>
      <c r="R8134" s="29"/>
      <c r="S8134" s="29"/>
      <c r="T8134" s="29"/>
      <c r="U8134" s="71"/>
      <c r="V8134" s="29"/>
      <c r="W8134" s="60"/>
      <c r="Y8134" t="s">
        <v>40</v>
      </c>
      <c r="AA8134">
        <v>4600</v>
      </c>
      <c r="AB8134" t="b">
        <f>if((W8134=""),false,true)</f>
        <v>0</v>
      </c>
      <c r="AD8134" s="37"/>
    </row>
    <row r="8135" ht="14.25" customHeight="1">
      <c r="A8135" s="38">
        <v>1049</v>
      </c>
      <c r="B8135" s="46" t="s">
        <v>922</v>
      </c>
      <c r="C8135" s="46" t="s">
        <v>923</v>
      </c>
      <c r="D8135" s="11" t="s">
        <v>8337</v>
      </c>
      <c r="E8135" s="11" t="s">
        <v>8338</v>
      </c>
      <c r="F8135" s="11" t="s">
        <v>48</v>
      </c>
      <c r="G8135" s="11" t="s">
        <v>49</v>
      </c>
      <c r="H8135">
        <v>0.000010023052381</v>
      </c>
      <c r="I8135" t="s">
        <v>37</v>
      </c>
      <c r="K8135" s="47" t="s">
        <v>43</v>
      </c>
      <c r="L8135" s="47" t="s">
        <v>926</v>
      </c>
      <c r="M8135" t="s">
        <v>39</v>
      </c>
      <c r="N8135" s="71"/>
      <c r="O8135" s="71"/>
      <c r="P8135" s="71"/>
      <c r="Q8135" s="71"/>
      <c r="R8135" s="29"/>
      <c r="S8135" s="29"/>
      <c r="T8135" s="29"/>
      <c r="U8135" s="71"/>
      <c r="V8135" s="29"/>
      <c r="W8135" s="60"/>
      <c r="Y8135" t="s">
        <v>40</v>
      </c>
      <c r="AA8135">
        <v>4600</v>
      </c>
      <c r="AB8135" t="b">
        <f>if((W8135=""),false,true)</f>
        <v>0</v>
      </c>
      <c r="AD8135" s="37"/>
    </row>
    <row r="8136" ht="14.25" customHeight="1">
      <c r="A8136" s="38">
        <v>1287</v>
      </c>
      <c r="B8136" s="46" t="s">
        <v>53</v>
      </c>
      <c r="C8136" s="46" t="s">
        <v>45</v>
      </c>
      <c r="D8136" s="46" t="s">
        <v>8337</v>
      </c>
      <c r="E8136" s="46" t="s">
        <v>8339</v>
      </c>
      <c r="F8136" t="s">
        <v>48</v>
      </c>
      <c r="G8136" s="46" t="s">
        <v>49</v>
      </c>
      <c r="H8136">
        <v>0.001258925412</v>
      </c>
      <c r="I8136" t="s">
        <v>37</v>
      </c>
      <c r="L8136" t="s">
        <v>50</v>
      </c>
      <c r="M8136" t="s">
        <v>39</v>
      </c>
      <c r="N8136" s="40"/>
      <c r="O8136" s="40"/>
      <c r="P8136" s="40"/>
      <c r="Q8136" s="40"/>
      <c r="R8136" s="39"/>
      <c r="S8136" s="39"/>
      <c r="T8136" s="39"/>
      <c r="U8136" s="40"/>
      <c r="V8136" s="39"/>
      <c r="W8136" s="69"/>
      <c r="Y8136" t="s">
        <v>40</v>
      </c>
      <c r="AA8136">
        <v>4600</v>
      </c>
      <c r="AB8136" s="46" t="b">
        <v>0</v>
      </c>
      <c r="AD8136" s="8"/>
    </row>
    <row r="8137" ht="14.25" customHeight="1">
      <c r="A8137" s="38">
        <v>1287</v>
      </c>
      <c r="B8137" s="46" t="s">
        <v>44</v>
      </c>
      <c r="C8137" s="46" t="s">
        <v>45</v>
      </c>
      <c r="D8137" s="46" t="s">
        <v>8340</v>
      </c>
      <c r="E8137" s="46" t="s">
        <v>8341</v>
      </c>
      <c r="F8137" t="s">
        <v>48</v>
      </c>
      <c r="G8137" s="46" t="s">
        <v>49</v>
      </c>
      <c r="H8137">
        <v>0.000192309173</v>
      </c>
      <c r="I8137" t="s">
        <v>37</v>
      </c>
      <c r="L8137" t="s">
        <v>50</v>
      </c>
      <c r="M8137" t="s">
        <v>39</v>
      </c>
      <c r="N8137" s="40"/>
      <c r="O8137" s="40"/>
      <c r="P8137" s="40"/>
      <c r="Q8137" s="40"/>
      <c r="R8137" s="39"/>
      <c r="S8137" s="39"/>
      <c r="T8137" s="39"/>
      <c r="U8137" s="40"/>
      <c r="V8137" s="39"/>
      <c r="W8137" s="69"/>
      <c r="Y8137" t="s">
        <v>40</v>
      </c>
      <c r="AA8137">
        <v>61760</v>
      </c>
      <c r="AB8137" s="46" t="b">
        <v>0</v>
      </c>
      <c r="AD8137" s="8"/>
    </row>
    <row r="8138" ht="14.25" customHeight="1">
      <c r="A8138" s="38">
        <v>992</v>
      </c>
      <c r="B8138" s="44" t="s">
        <v>8342</v>
      </c>
      <c r="C8138" s="46" t="s">
        <v>1219</v>
      </c>
      <c r="D8138" s="46" t="s">
        <v>8343</v>
      </c>
      <c r="E8138" s="46" t="s">
        <v>8344</v>
      </c>
      <c r="F8138" s="46" t="s">
        <v>485</v>
      </c>
      <c r="G8138" s="46" t="s">
        <v>665</v>
      </c>
      <c r="H8138">
        <v>0.11845348807018</v>
      </c>
      <c r="I8138" t="s">
        <v>37</v>
      </c>
      <c r="K8138" s="47" t="s">
        <v>43</v>
      </c>
      <c r="L8138" s="47" t="str">
        <f>((I8138&amp;A8138)&amp;"-")&amp;B8138</f>
        <v>REF992-Hoover K.R.; Acree W.E. Jr.; and Abraham M.H. Mathematical correlation of phenothiazine solubilities in organic solvents with the Abraham solvation parameter model. Physics and Chemistry of liquids. 2006. 44: 367-376.</v>
      </c>
      <c r="M8138" t="s">
        <v>39</v>
      </c>
      <c r="N8138" s="40"/>
      <c r="O8138" s="40"/>
      <c r="P8138" s="71"/>
      <c r="Q8138" s="71"/>
      <c r="R8138" s="29"/>
      <c r="S8138" s="29"/>
      <c r="T8138" s="29"/>
      <c r="U8138" s="71"/>
      <c r="V8138" s="29"/>
      <c r="W8138" s="60"/>
      <c r="Y8138" t="s">
        <v>40</v>
      </c>
      <c r="AA8138">
        <v>21106365</v>
      </c>
      <c r="AB8138" t="b">
        <f>if((W8138=""),false,true)</f>
        <v>0</v>
      </c>
      <c r="AD8138" s="37"/>
    </row>
    <row r="8139" ht="14.25" customHeight="1">
      <c r="A8139" s="38">
        <v>992</v>
      </c>
      <c r="B8139" s="44" t="s">
        <v>8342</v>
      </c>
      <c r="C8139" s="46" t="s">
        <v>1219</v>
      </c>
      <c r="D8139" s="46" t="s">
        <v>8343</v>
      </c>
      <c r="E8139" s="46" t="s">
        <v>8344</v>
      </c>
      <c r="F8139" s="46" t="s">
        <v>547</v>
      </c>
      <c r="G8139" s="46" t="s">
        <v>548</v>
      </c>
      <c r="H8139">
        <v>0.10418201251215</v>
      </c>
      <c r="I8139" t="s">
        <v>37</v>
      </c>
      <c r="K8139" s="47" t="s">
        <v>43</v>
      </c>
      <c r="L8139" s="47" t="str">
        <f>((I8139&amp;A8139)&amp;"-")&amp;B8139</f>
        <v>REF992-Hoover K.R.; Acree W.E. Jr.; and Abraham M.H. Mathematical correlation of phenothiazine solubilities in organic solvents with the Abraham solvation parameter model. Physics and Chemistry of liquids. 2006. 44: 367-376.</v>
      </c>
      <c r="M8139" t="s">
        <v>39</v>
      </c>
      <c r="N8139" s="40"/>
      <c r="O8139" s="40"/>
      <c r="P8139" s="71"/>
      <c r="Q8139" s="71"/>
      <c r="R8139" s="29"/>
      <c r="S8139" s="29"/>
      <c r="T8139" s="29"/>
      <c r="U8139" s="71"/>
      <c r="V8139" s="29"/>
      <c r="W8139" s="60"/>
      <c r="Y8139" t="s">
        <v>40</v>
      </c>
      <c r="AA8139">
        <v>21106365</v>
      </c>
      <c r="AB8139" t="b">
        <f>if((W8139=""),false,true)</f>
        <v>0</v>
      </c>
      <c r="AD8139" s="37"/>
    </row>
    <row r="8140" ht="14.25" customHeight="1">
      <c r="A8140" s="38">
        <v>992</v>
      </c>
      <c r="B8140" s="44" t="s">
        <v>8342</v>
      </c>
      <c r="C8140" s="46" t="s">
        <v>1219</v>
      </c>
      <c r="D8140" s="46" t="s">
        <v>8343</v>
      </c>
      <c r="E8140" s="46" t="s">
        <v>8344</v>
      </c>
      <c r="F8140" s="46" t="s">
        <v>594</v>
      </c>
      <c r="G8140" s="46" t="s">
        <v>595</v>
      </c>
      <c r="H8140">
        <v>0.12355803673672</v>
      </c>
      <c r="I8140" t="s">
        <v>37</v>
      </c>
      <c r="K8140" s="47" t="s">
        <v>43</v>
      </c>
      <c r="L8140" s="47" t="str">
        <f>((I8140&amp;A8140)&amp;"-")&amp;B8140</f>
        <v>REF992-Hoover K.R.; Acree W.E. Jr.; and Abraham M.H. Mathematical correlation of phenothiazine solubilities in organic solvents with the Abraham solvation parameter model. Physics and Chemistry of liquids. 2006. 44: 367-376.</v>
      </c>
      <c r="M8140" t="s">
        <v>39</v>
      </c>
      <c r="N8140" s="40"/>
      <c r="O8140" s="40"/>
      <c r="P8140" s="71"/>
      <c r="Q8140" s="71"/>
      <c r="R8140" s="29"/>
      <c r="S8140" s="29"/>
      <c r="T8140" s="29"/>
      <c r="U8140" s="71"/>
      <c r="V8140" s="29"/>
      <c r="W8140" s="60"/>
      <c r="Y8140" t="s">
        <v>40</v>
      </c>
      <c r="AA8140">
        <v>21106365</v>
      </c>
      <c r="AB8140" t="b">
        <f>if((W8140=""),false,true)</f>
        <v>0</v>
      </c>
      <c r="AD8140" s="37"/>
    </row>
    <row r="8141" ht="14.25" customHeight="1">
      <c r="A8141" s="38">
        <v>992</v>
      </c>
      <c r="B8141" s="44" t="s">
        <v>8342</v>
      </c>
      <c r="C8141" s="46" t="s">
        <v>1219</v>
      </c>
      <c r="D8141" s="46" t="s">
        <v>8343</v>
      </c>
      <c r="E8141" s="46" t="s">
        <v>8344</v>
      </c>
      <c r="F8141" s="46" t="s">
        <v>598</v>
      </c>
      <c r="G8141" s="46" t="s">
        <v>667</v>
      </c>
      <c r="H8141">
        <v>0.12441875859584</v>
      </c>
      <c r="I8141" t="s">
        <v>37</v>
      </c>
      <c r="K8141" s="47" t="s">
        <v>43</v>
      </c>
      <c r="L8141" s="47" t="str">
        <f>((I8141&amp;A8141)&amp;"-")&amp;B8141</f>
        <v>REF992-Hoover K.R.; Acree W.E. Jr.; and Abraham M.H. Mathematical correlation of phenothiazine solubilities in organic solvents with the Abraham solvation parameter model. Physics and Chemistry of liquids. 2006. 44: 367-376.</v>
      </c>
      <c r="M8141" t="s">
        <v>39</v>
      </c>
      <c r="N8141" s="40"/>
      <c r="O8141" s="40"/>
      <c r="P8141" s="71"/>
      <c r="Q8141" s="71"/>
      <c r="R8141" s="29"/>
      <c r="S8141" s="29"/>
      <c r="T8141" s="29"/>
      <c r="U8141" s="71"/>
      <c r="V8141" s="29"/>
      <c r="W8141" s="60"/>
      <c r="Y8141" t="s">
        <v>40</v>
      </c>
      <c r="AA8141">
        <v>21106365</v>
      </c>
      <c r="AB8141" t="b">
        <f>if((W8141=""),false,true)</f>
        <v>0</v>
      </c>
      <c r="AD8141" s="37"/>
    </row>
    <row r="8142" ht="14.25" customHeight="1">
      <c r="A8142" s="38">
        <v>992</v>
      </c>
      <c r="B8142" s="44" t="s">
        <v>8342</v>
      </c>
      <c r="C8142" s="46" t="s">
        <v>1219</v>
      </c>
      <c r="D8142" s="46" t="s">
        <v>8343</v>
      </c>
      <c r="E8142" s="46" t="s">
        <v>8344</v>
      </c>
      <c r="F8142" s="46" t="s">
        <v>35</v>
      </c>
      <c r="G8142" s="46" t="s">
        <v>668</v>
      </c>
      <c r="H8142">
        <v>0.11740731610725</v>
      </c>
      <c r="I8142" t="s">
        <v>37</v>
      </c>
      <c r="K8142" s="47" t="s">
        <v>43</v>
      </c>
      <c r="L8142" s="47" t="str">
        <f>((I8142&amp;A8142)&amp;"-")&amp;B8142</f>
        <v>REF992-Hoover K.R.; Acree W.E. Jr.; and Abraham M.H. Mathematical correlation of phenothiazine solubilities in organic solvents with the Abraham solvation parameter model. Physics and Chemistry of liquids. 2006. 44: 367-376.</v>
      </c>
      <c r="M8142" t="s">
        <v>39</v>
      </c>
      <c r="N8142" s="40"/>
      <c r="O8142" s="40"/>
      <c r="P8142" s="71"/>
      <c r="Q8142" s="71"/>
      <c r="R8142" s="29"/>
      <c r="S8142" s="29"/>
      <c r="T8142" s="29"/>
      <c r="U8142" s="71"/>
      <c r="V8142" s="29"/>
      <c r="W8142" s="60"/>
      <c r="Y8142" t="s">
        <v>40</v>
      </c>
      <c r="AA8142">
        <v>21106365</v>
      </c>
      <c r="AB8142" t="b">
        <f>if((W8142=""),false,true)</f>
        <v>0</v>
      </c>
      <c r="AD8142" s="37"/>
    </row>
    <row r="8143" ht="14.25" customHeight="1">
      <c r="A8143" s="38">
        <v>992</v>
      </c>
      <c r="B8143" s="44" t="s">
        <v>8342</v>
      </c>
      <c r="C8143" s="46" t="s">
        <v>1219</v>
      </c>
      <c r="D8143" s="46" t="s">
        <v>8343</v>
      </c>
      <c r="E8143" s="46" t="s">
        <v>8344</v>
      </c>
      <c r="F8143" s="46" t="s">
        <v>669</v>
      </c>
      <c r="G8143" s="46" t="s">
        <v>670</v>
      </c>
      <c r="H8143">
        <v>0.12247916422977</v>
      </c>
      <c r="I8143" t="s">
        <v>37</v>
      </c>
      <c r="K8143" s="47" t="s">
        <v>43</v>
      </c>
      <c r="L8143" s="47" t="str">
        <f>((I8143&amp;A8143)&amp;"-")&amp;B8143</f>
        <v>REF992-Hoover K.R.; Acree W.E. Jr.; and Abraham M.H. Mathematical correlation of phenothiazine solubilities in organic solvents with the Abraham solvation parameter model. Physics and Chemistry of liquids. 2006. 44: 367-376.</v>
      </c>
      <c r="M8143" t="s">
        <v>39</v>
      </c>
      <c r="N8143" s="40"/>
      <c r="O8143" s="40"/>
      <c r="P8143" s="71"/>
      <c r="Q8143" s="71"/>
      <c r="R8143" s="29"/>
      <c r="S8143" s="29"/>
      <c r="T8143" s="29"/>
      <c r="U8143" s="71"/>
      <c r="V8143" s="29"/>
      <c r="W8143" s="60"/>
      <c r="Y8143" t="s">
        <v>40</v>
      </c>
      <c r="AA8143">
        <v>21106365</v>
      </c>
      <c r="AB8143" t="b">
        <f>if((W8143=""),false,true)</f>
        <v>0</v>
      </c>
      <c r="AD8143" s="37"/>
    </row>
    <row r="8144" ht="14.25" customHeight="1">
      <c r="A8144" s="38">
        <v>992</v>
      </c>
      <c r="B8144" s="44" t="s">
        <v>8342</v>
      </c>
      <c r="C8144" s="46" t="s">
        <v>1219</v>
      </c>
      <c r="D8144" s="46" t="s">
        <v>8343</v>
      </c>
      <c r="E8144" s="46" t="s">
        <v>8344</v>
      </c>
      <c r="F8144" s="46" t="s">
        <v>580</v>
      </c>
      <c r="G8144" s="46" t="s">
        <v>581</v>
      </c>
      <c r="H8144">
        <v>0.11598228013626</v>
      </c>
      <c r="I8144" t="s">
        <v>37</v>
      </c>
      <c r="K8144" s="47" t="s">
        <v>43</v>
      </c>
      <c r="L8144" s="47" t="str">
        <f>((I8144&amp;A8144)&amp;"-")&amp;B8144</f>
        <v>REF992-Hoover K.R.; Acree W.E. Jr.; and Abraham M.H. Mathematical correlation of phenothiazine solubilities in organic solvents with the Abraham solvation parameter model. Physics and Chemistry of liquids. 2006. 44: 367-376.</v>
      </c>
      <c r="M8144" t="s">
        <v>39</v>
      </c>
      <c r="N8144" s="40"/>
      <c r="O8144" s="40"/>
      <c r="P8144" s="71"/>
      <c r="Q8144" s="71"/>
      <c r="R8144" s="29"/>
      <c r="S8144" s="29"/>
      <c r="T8144" s="29"/>
      <c r="U8144" s="71"/>
      <c r="V8144" s="29"/>
      <c r="W8144" s="60"/>
      <c r="Y8144" t="s">
        <v>40</v>
      </c>
      <c r="AA8144">
        <v>21106365</v>
      </c>
      <c r="AB8144" t="b">
        <f>if((W8144=""),false,true)</f>
        <v>0</v>
      </c>
      <c r="AD8144" s="37"/>
    </row>
    <row r="8145" ht="14.25" customHeight="1">
      <c r="A8145" s="38">
        <v>992</v>
      </c>
      <c r="B8145" s="44" t="s">
        <v>8342</v>
      </c>
      <c r="C8145" s="46" t="s">
        <v>1219</v>
      </c>
      <c r="D8145" s="46" t="s">
        <v>8343</v>
      </c>
      <c r="E8145" s="46" t="s">
        <v>8344</v>
      </c>
      <c r="F8145" s="46" t="s">
        <v>1361</v>
      </c>
      <c r="G8145" s="46" t="s">
        <v>1362</v>
      </c>
      <c r="H8145">
        <v>0.11496668975919</v>
      </c>
      <c r="I8145" t="s">
        <v>37</v>
      </c>
      <c r="K8145" s="47" t="s">
        <v>43</v>
      </c>
      <c r="L8145" s="47" t="str">
        <f>((I8145&amp;A8145)&amp;"-")&amp;B8145</f>
        <v>REF992-Hoover K.R.; Acree W.E. Jr.; and Abraham M.H. Mathematical correlation of phenothiazine solubilities in organic solvents with the Abraham solvation parameter model. Physics and Chemistry of liquids. 2006. 44: 367-376.</v>
      </c>
      <c r="M8145" t="s">
        <v>39</v>
      </c>
      <c r="N8145" s="40"/>
      <c r="O8145" s="40"/>
      <c r="P8145" s="71"/>
      <c r="Q8145" s="71"/>
      <c r="R8145" s="29"/>
      <c r="S8145" s="29"/>
      <c r="T8145" s="29"/>
      <c r="U8145" s="71"/>
      <c r="V8145" s="29"/>
      <c r="W8145" s="60"/>
      <c r="Y8145" t="s">
        <v>40</v>
      </c>
      <c r="AA8145">
        <v>21106365</v>
      </c>
      <c r="AB8145" t="b">
        <f>if((W8145=""),false,true)</f>
        <v>0</v>
      </c>
      <c r="AD8145" s="37"/>
    </row>
    <row r="8146" ht="14.25" customHeight="1">
      <c r="A8146" s="38">
        <v>992</v>
      </c>
      <c r="B8146" s="44" t="s">
        <v>8342</v>
      </c>
      <c r="C8146" s="46" t="s">
        <v>1219</v>
      </c>
      <c r="D8146" s="46" t="s">
        <v>8343</v>
      </c>
      <c r="E8146" s="46" t="s">
        <v>8344</v>
      </c>
      <c r="F8146" s="46" t="s">
        <v>671</v>
      </c>
      <c r="G8146" s="46" t="s">
        <v>672</v>
      </c>
      <c r="H8146">
        <v>0.078726080887285</v>
      </c>
      <c r="I8146" t="s">
        <v>37</v>
      </c>
      <c r="K8146" s="47" t="s">
        <v>43</v>
      </c>
      <c r="L8146" s="47" t="str">
        <f>((I8146&amp;A8146)&amp;"-")&amp;B8146</f>
        <v>REF992-Hoover K.R.; Acree W.E. Jr.; and Abraham M.H. Mathematical correlation of phenothiazine solubilities in organic solvents with the Abraham solvation parameter model. Physics and Chemistry of liquids. 2006. 44: 367-376.</v>
      </c>
      <c r="M8146" t="s">
        <v>39</v>
      </c>
      <c r="N8146" s="40"/>
      <c r="O8146" s="40"/>
      <c r="P8146" s="71"/>
      <c r="Q8146" s="71"/>
      <c r="R8146" s="29"/>
      <c r="S8146" s="29"/>
      <c r="T8146" s="29"/>
      <c r="U8146" s="71"/>
      <c r="V8146" s="29"/>
      <c r="W8146" s="60"/>
      <c r="Y8146" t="s">
        <v>40</v>
      </c>
      <c r="AA8146">
        <v>21106365</v>
      </c>
      <c r="AB8146" t="b">
        <f>if((W8146=""),false,true)</f>
        <v>0</v>
      </c>
      <c r="AD8146" s="37"/>
    </row>
    <row r="8147" ht="14.25" customHeight="1">
      <c r="A8147" s="38">
        <v>992</v>
      </c>
      <c r="B8147" s="44" t="s">
        <v>8342</v>
      </c>
      <c r="C8147" s="46" t="s">
        <v>1219</v>
      </c>
      <c r="D8147" s="46" t="s">
        <v>8343</v>
      </c>
      <c r="E8147" s="46" t="s">
        <v>8344</v>
      </c>
      <c r="F8147" s="46" t="s">
        <v>673</v>
      </c>
      <c r="G8147" s="46" t="s">
        <v>674</v>
      </c>
      <c r="H8147">
        <v>0.063643908434731</v>
      </c>
      <c r="I8147" t="s">
        <v>37</v>
      </c>
      <c r="K8147" s="47" t="s">
        <v>43</v>
      </c>
      <c r="L8147" s="47" t="str">
        <f>((I8147&amp;A8147)&amp;"-")&amp;B8147</f>
        <v>REF992-Hoover K.R.; Acree W.E. Jr.; and Abraham M.H. Mathematical correlation of phenothiazine solubilities in organic solvents with the Abraham solvation parameter model. Physics and Chemistry of liquids. 2006. 44: 367-376.</v>
      </c>
      <c r="M8147" t="s">
        <v>39</v>
      </c>
      <c r="N8147" s="40"/>
      <c r="O8147" s="40"/>
      <c r="P8147" s="71"/>
      <c r="Q8147" s="71"/>
      <c r="R8147" s="29"/>
      <c r="S8147" s="29"/>
      <c r="T8147" s="29"/>
      <c r="U8147" s="71"/>
      <c r="V8147" s="29"/>
      <c r="W8147" s="60"/>
      <c r="Y8147" t="s">
        <v>40</v>
      </c>
      <c r="AA8147">
        <v>21106365</v>
      </c>
      <c r="AB8147" t="b">
        <f>if((W8147=""),false,true)</f>
        <v>0</v>
      </c>
      <c r="AD8147" s="37"/>
    </row>
    <row r="8148" ht="14.25" customHeight="1">
      <c r="A8148" s="38">
        <v>992</v>
      </c>
      <c r="B8148" s="44" t="s">
        <v>8342</v>
      </c>
      <c r="C8148" s="46" t="s">
        <v>1219</v>
      </c>
      <c r="D8148" s="46" t="s">
        <v>8343</v>
      </c>
      <c r="E8148" s="46" t="s">
        <v>8344</v>
      </c>
      <c r="F8148" s="46" t="s">
        <v>675</v>
      </c>
      <c r="G8148" s="46" t="s">
        <v>676</v>
      </c>
      <c r="H8148">
        <v>0.066442424218654</v>
      </c>
      <c r="I8148" t="s">
        <v>37</v>
      </c>
      <c r="K8148" s="47" t="s">
        <v>43</v>
      </c>
      <c r="L8148" s="47" t="str">
        <f>((I8148&amp;A8148)&amp;"-")&amp;B8148</f>
        <v>REF992-Hoover K.R.; Acree W.E. Jr.; and Abraham M.H. Mathematical correlation of phenothiazine solubilities in organic solvents with the Abraham solvation parameter model. Physics and Chemistry of liquids. 2006. 44: 367-376.</v>
      </c>
      <c r="M8148" t="s">
        <v>39</v>
      </c>
      <c r="N8148" s="40"/>
      <c r="O8148" s="40"/>
      <c r="P8148" s="71"/>
      <c r="Q8148" s="71"/>
      <c r="R8148" s="29"/>
      <c r="S8148" s="29"/>
      <c r="T8148" s="29"/>
      <c r="U8148" s="71"/>
      <c r="V8148" s="29"/>
      <c r="W8148" s="60"/>
      <c r="Y8148" t="s">
        <v>40</v>
      </c>
      <c r="AA8148">
        <v>21106365</v>
      </c>
      <c r="AB8148" t="b">
        <f>if((W8148=""),false,true)</f>
        <v>0</v>
      </c>
      <c r="AD8148" s="37"/>
    </row>
    <row r="8149" ht="14.25" customHeight="1">
      <c r="A8149" s="38">
        <v>992</v>
      </c>
      <c r="B8149" s="44" t="s">
        <v>8342</v>
      </c>
      <c r="C8149" s="46" t="s">
        <v>1219</v>
      </c>
      <c r="D8149" s="46" t="s">
        <v>8343</v>
      </c>
      <c r="E8149" s="46" t="s">
        <v>8344</v>
      </c>
      <c r="F8149" s="46" t="s">
        <v>677</v>
      </c>
      <c r="G8149" s="46" t="s">
        <v>678</v>
      </c>
      <c r="H8149">
        <v>0.068868336414775</v>
      </c>
      <c r="I8149" t="s">
        <v>37</v>
      </c>
      <c r="K8149" s="47" t="s">
        <v>43</v>
      </c>
      <c r="L8149" s="47" t="str">
        <f>((I8149&amp;A8149)&amp;"-")&amp;B8149</f>
        <v>REF992-Hoover K.R.; Acree W.E. Jr.; and Abraham M.H. Mathematical correlation of phenothiazine solubilities in organic solvents with the Abraham solvation parameter model. Physics and Chemistry of liquids. 2006. 44: 367-376.</v>
      </c>
      <c r="M8149" t="s">
        <v>39</v>
      </c>
      <c r="N8149" s="40"/>
      <c r="O8149" s="40"/>
      <c r="P8149" s="71"/>
      <c r="Q8149" s="71"/>
      <c r="R8149" s="29"/>
      <c r="S8149" s="29"/>
      <c r="T8149" s="29"/>
      <c r="U8149" s="71"/>
      <c r="V8149" s="29"/>
      <c r="W8149" s="60"/>
      <c r="Y8149" t="s">
        <v>40</v>
      </c>
      <c r="AA8149">
        <v>21106365</v>
      </c>
      <c r="AB8149" t="b">
        <f>if((W8149=""),false,true)</f>
        <v>0</v>
      </c>
      <c r="AD8149" s="37"/>
    </row>
    <row r="8150" ht="14.25" customHeight="1">
      <c r="A8150" s="38">
        <v>992</v>
      </c>
      <c r="B8150" s="44" t="s">
        <v>8342</v>
      </c>
      <c r="C8150" s="46" t="s">
        <v>1219</v>
      </c>
      <c r="D8150" s="46" t="s">
        <v>8343</v>
      </c>
      <c r="E8150" s="46" t="s">
        <v>8344</v>
      </c>
      <c r="F8150" s="46" t="s">
        <v>679</v>
      </c>
      <c r="G8150" s="46" t="s">
        <v>680</v>
      </c>
      <c r="H8150">
        <v>0.057587042589717</v>
      </c>
      <c r="I8150" t="s">
        <v>37</v>
      </c>
      <c r="K8150" s="47" t="s">
        <v>43</v>
      </c>
      <c r="L8150" s="47" t="str">
        <f>((I8150&amp;A8150)&amp;"-")&amp;B8150</f>
        <v>REF992-Hoover K.R.; Acree W.E. Jr.; and Abraham M.H. Mathematical correlation of phenothiazine solubilities in organic solvents with the Abraham solvation parameter model. Physics and Chemistry of liquids. 2006. 44: 367-376.</v>
      </c>
      <c r="M8150" t="s">
        <v>39</v>
      </c>
      <c r="N8150" s="40"/>
      <c r="O8150" s="40"/>
      <c r="P8150" s="71"/>
      <c r="Q8150" s="71"/>
      <c r="R8150" s="29"/>
      <c r="S8150" s="29"/>
      <c r="T8150" s="29"/>
      <c r="U8150" s="71"/>
      <c r="V8150" s="29"/>
      <c r="W8150" s="60"/>
      <c r="Y8150" t="s">
        <v>40</v>
      </c>
      <c r="AA8150">
        <v>21106365</v>
      </c>
      <c r="AB8150" t="b">
        <f>if((W8150=""),false,true)</f>
        <v>0</v>
      </c>
      <c r="AD8150" s="37"/>
    </row>
    <row r="8151" ht="14.25" customHeight="1">
      <c r="A8151" s="38">
        <v>992</v>
      </c>
      <c r="B8151" s="44" t="s">
        <v>8342</v>
      </c>
      <c r="C8151" s="46" t="s">
        <v>1219</v>
      </c>
      <c r="D8151" s="46" t="s">
        <v>8343</v>
      </c>
      <c r="E8151" s="46" t="s">
        <v>8344</v>
      </c>
      <c r="F8151" s="46" t="s">
        <v>681</v>
      </c>
      <c r="G8151" s="46" t="s">
        <v>682</v>
      </c>
      <c r="H8151">
        <v>0.063081007248165</v>
      </c>
      <c r="I8151" t="s">
        <v>37</v>
      </c>
      <c r="K8151" s="47" t="s">
        <v>43</v>
      </c>
      <c r="L8151" s="47" t="str">
        <f>((I8151&amp;A8151)&amp;"-")&amp;B8151</f>
        <v>REF992-Hoover K.R.; Acree W.E. Jr.; and Abraham M.H. Mathematical correlation of phenothiazine solubilities in organic solvents with the Abraham solvation parameter model. Physics and Chemistry of liquids. 2006. 44: 367-376.</v>
      </c>
      <c r="M8151" t="s">
        <v>39</v>
      </c>
      <c r="N8151" s="40"/>
      <c r="O8151" s="40"/>
      <c r="P8151" s="71"/>
      <c r="Q8151" s="71"/>
      <c r="R8151" s="29"/>
      <c r="S8151" s="29"/>
      <c r="T8151" s="29"/>
      <c r="U8151" s="71"/>
      <c r="V8151" s="29"/>
      <c r="W8151" s="60"/>
      <c r="Y8151" t="s">
        <v>40</v>
      </c>
      <c r="AA8151">
        <v>21106365</v>
      </c>
      <c r="AB8151" t="b">
        <f>if((W8151=""),false,true)</f>
        <v>0</v>
      </c>
      <c r="AD8151" s="37"/>
    </row>
    <row r="8152" ht="14.25" customHeight="1">
      <c r="A8152" s="38">
        <v>992</v>
      </c>
      <c r="B8152" s="44" t="s">
        <v>8342</v>
      </c>
      <c r="C8152" s="46" t="s">
        <v>1219</v>
      </c>
      <c r="D8152" s="46" t="s">
        <v>8343</v>
      </c>
      <c r="E8152" s="46" t="s">
        <v>8344</v>
      </c>
      <c r="F8152" s="46" t="s">
        <v>683</v>
      </c>
      <c r="G8152" s="46" t="s">
        <v>684</v>
      </c>
      <c r="H8152">
        <v>0.079657060657699</v>
      </c>
      <c r="I8152" t="s">
        <v>37</v>
      </c>
      <c r="K8152" s="47" t="s">
        <v>43</v>
      </c>
      <c r="L8152" s="47" t="str">
        <f>((I8152&amp;A8152)&amp;"-")&amp;B8152</f>
        <v>REF992-Hoover K.R.; Acree W.E. Jr.; and Abraham M.H. Mathematical correlation of phenothiazine solubilities in organic solvents with the Abraham solvation parameter model. Physics and Chemistry of liquids. 2006. 44: 367-376.</v>
      </c>
      <c r="M8152" t="s">
        <v>39</v>
      </c>
      <c r="N8152" s="40"/>
      <c r="O8152" s="40"/>
      <c r="P8152" s="71"/>
      <c r="Q8152" s="71"/>
      <c r="R8152" s="29"/>
      <c r="S8152" s="29"/>
      <c r="T8152" s="29"/>
      <c r="U8152" s="71"/>
      <c r="V8152" s="29"/>
      <c r="W8152" s="60"/>
      <c r="Y8152" t="s">
        <v>40</v>
      </c>
      <c r="AA8152">
        <v>21106365</v>
      </c>
      <c r="AB8152" t="b">
        <f>if((W8152=""),false,true)</f>
        <v>0</v>
      </c>
      <c r="AD8152" s="37"/>
    </row>
    <row r="8153" ht="14.25" customHeight="1">
      <c r="A8153" s="38">
        <v>992</v>
      </c>
      <c r="B8153" s="44" t="s">
        <v>8342</v>
      </c>
      <c r="C8153" s="46" t="s">
        <v>1219</v>
      </c>
      <c r="D8153" s="46" t="s">
        <v>8343</v>
      </c>
      <c r="E8153" s="46" t="s">
        <v>8344</v>
      </c>
      <c r="F8153" s="46" t="s">
        <v>584</v>
      </c>
      <c r="G8153" s="46" t="s">
        <v>585</v>
      </c>
      <c r="H8153">
        <v>0.078493234741623</v>
      </c>
      <c r="I8153" t="s">
        <v>37</v>
      </c>
      <c r="K8153" s="47" t="s">
        <v>43</v>
      </c>
      <c r="L8153" s="47" t="str">
        <f>((I8153&amp;A8153)&amp;"-")&amp;B8153</f>
        <v>REF992-Hoover K.R.; Acree W.E. Jr.; and Abraham M.H. Mathematical correlation of phenothiazine solubilities in organic solvents with the Abraham solvation parameter model. Physics and Chemistry of liquids. 2006. 44: 367-376.</v>
      </c>
      <c r="M8153" t="s">
        <v>39</v>
      </c>
      <c r="N8153" s="40"/>
      <c r="O8153" s="40"/>
      <c r="P8153" s="71"/>
      <c r="Q8153" s="71"/>
      <c r="R8153" s="29"/>
      <c r="S8153" s="29"/>
      <c r="T8153" s="29"/>
      <c r="U8153" s="71"/>
      <c r="V8153" s="29"/>
      <c r="W8153" s="60"/>
      <c r="Y8153" t="s">
        <v>40</v>
      </c>
      <c r="AA8153">
        <v>21106365</v>
      </c>
      <c r="AB8153" t="b">
        <f>if((W8153=""),false,true)</f>
        <v>0</v>
      </c>
      <c r="AD8153" s="37"/>
    </row>
    <row r="8154" ht="14.25" customHeight="1">
      <c r="A8154" s="38">
        <v>992</v>
      </c>
      <c r="B8154" s="44" t="s">
        <v>8342</v>
      </c>
      <c r="C8154" s="46" t="s">
        <v>1219</v>
      </c>
      <c r="D8154" s="46" t="s">
        <v>8343</v>
      </c>
      <c r="E8154" s="46" t="s">
        <v>8344</v>
      </c>
      <c r="F8154" s="46" t="s">
        <v>685</v>
      </c>
      <c r="G8154" s="46" t="s">
        <v>686</v>
      </c>
      <c r="H8154">
        <v>0.081933585142344</v>
      </c>
      <c r="I8154" t="s">
        <v>37</v>
      </c>
      <c r="K8154" s="47" t="s">
        <v>43</v>
      </c>
      <c r="L8154" s="47" t="str">
        <f>((I8154&amp;A8154)&amp;"-")&amp;B8154</f>
        <v>REF992-Hoover K.R.; Acree W.E. Jr.; and Abraham M.H. Mathematical correlation of phenothiazine solubilities in organic solvents with the Abraham solvation parameter model. Physics and Chemistry of liquids. 2006. 44: 367-376.</v>
      </c>
      <c r="M8154" t="s">
        <v>39</v>
      </c>
      <c r="N8154" s="40"/>
      <c r="O8154" s="40"/>
      <c r="P8154" s="71"/>
      <c r="Q8154" s="71"/>
      <c r="R8154" s="29"/>
      <c r="S8154" s="29"/>
      <c r="T8154" s="29"/>
      <c r="U8154" s="71"/>
      <c r="V8154" s="29"/>
      <c r="W8154" s="60"/>
      <c r="Y8154" t="s">
        <v>40</v>
      </c>
      <c r="AA8154">
        <v>21106365</v>
      </c>
      <c r="AB8154" t="b">
        <f>if((W8154=""),false,true)</f>
        <v>0</v>
      </c>
      <c r="AD8154" s="37"/>
    </row>
    <row r="8155" ht="14.25" customHeight="1">
      <c r="A8155" s="38">
        <v>992</v>
      </c>
      <c r="B8155" s="44" t="s">
        <v>8342</v>
      </c>
      <c r="C8155" s="46" t="s">
        <v>1219</v>
      </c>
      <c r="D8155" s="46" t="s">
        <v>8343</v>
      </c>
      <c r="E8155" s="46" t="s">
        <v>8344</v>
      </c>
      <c r="F8155" s="46" t="s">
        <v>687</v>
      </c>
      <c r="G8155" s="46" t="s">
        <v>688</v>
      </c>
      <c r="H8155">
        <v>0.057705351826861</v>
      </c>
      <c r="I8155" t="s">
        <v>37</v>
      </c>
      <c r="K8155" s="47" t="s">
        <v>43</v>
      </c>
      <c r="L8155" s="47" t="str">
        <f>((I8155&amp;A8155)&amp;"-")&amp;B8155</f>
        <v>REF992-Hoover K.R.; Acree W.E. Jr.; and Abraham M.H. Mathematical correlation of phenothiazine solubilities in organic solvents with the Abraham solvation parameter model. Physics and Chemistry of liquids. 2006. 44: 367-376.</v>
      </c>
      <c r="M8155" t="s">
        <v>39</v>
      </c>
      <c r="N8155" s="40"/>
      <c r="O8155" s="40"/>
      <c r="P8155" s="71"/>
      <c r="Q8155" s="71"/>
      <c r="R8155" s="29"/>
      <c r="S8155" s="29"/>
      <c r="T8155" s="29"/>
      <c r="U8155" s="71"/>
      <c r="V8155" s="29"/>
      <c r="W8155" s="60"/>
      <c r="Y8155" t="s">
        <v>40</v>
      </c>
      <c r="AA8155">
        <v>21106365</v>
      </c>
      <c r="AB8155" t="b">
        <f>if((W8155=""),false,true)</f>
        <v>0</v>
      </c>
      <c r="AD8155" s="37"/>
    </row>
    <row r="8156" ht="14.25" customHeight="1">
      <c r="A8156" s="38">
        <v>992</v>
      </c>
      <c r="B8156" s="44" t="s">
        <v>8342</v>
      </c>
      <c r="C8156" s="46" t="s">
        <v>1219</v>
      </c>
      <c r="D8156" s="46" t="s">
        <v>8343</v>
      </c>
      <c r="E8156" s="46" t="s">
        <v>8344</v>
      </c>
      <c r="F8156" s="41" t="s">
        <v>689</v>
      </c>
      <c r="G8156" s="41" t="s">
        <v>762</v>
      </c>
      <c r="H8156" s="65">
        <f>AD8156</f>
        <v>0.218473608658087</v>
      </c>
      <c r="I8156" t="s">
        <v>37</v>
      </c>
      <c r="K8156" s="47" t="s">
        <v>43</v>
      </c>
      <c r="L8156" s="47" t="str">
        <f>((I8156&amp;A8156)&amp;"-")&amp;B8156</f>
        <v>REF992-Hoover K.R.; Acree W.E. Jr.; and Abraham M.H. Mathematical correlation of phenothiazine solubilities in organic solvents with the Abraham solvation parameter model. Physics and Chemistry of liquids. 2006. 44: 367-376.</v>
      </c>
      <c r="M8156" t="s">
        <v>39</v>
      </c>
      <c r="N8156" s="40"/>
      <c r="O8156" s="40"/>
      <c r="P8156" s="71">
        <v>0.786</v>
      </c>
      <c r="Q8156" s="71">
        <v>1.233</v>
      </c>
      <c r="R8156" s="29"/>
      <c r="S8156" s="29"/>
      <c r="T8156" s="29"/>
      <c r="U8156" s="71">
        <v>199.2716</v>
      </c>
      <c r="V8156" s="29"/>
      <c r="W8156" s="60"/>
      <c r="Y8156" t="s">
        <v>40</v>
      </c>
      <c r="AA8156">
        <v>21106365</v>
      </c>
      <c r="AB8156" t="b">
        <f>if((W8156=""),false,true)</f>
        <v>0</v>
      </c>
      <c r="AD8156" s="37">
        <f>AE8156/(((AE8156*U8156)/(Q8156*1000))+(((1-AE8156)*AF8156)/(P8156*1000)))</f>
        <v>0.218473608658087</v>
      </c>
      <c r="AE8156">
        <v>0.01169</v>
      </c>
      <c r="AF8156">
        <v>41.0519</v>
      </c>
    </row>
    <row r="8157" ht="14.25" customHeight="1">
      <c r="A8157" s="38">
        <v>992</v>
      </c>
      <c r="B8157" s="44" t="s">
        <v>8342</v>
      </c>
      <c r="C8157" s="46" t="s">
        <v>1219</v>
      </c>
      <c r="D8157" s="46" t="s">
        <v>8343</v>
      </c>
      <c r="E8157" s="46" t="s">
        <v>8344</v>
      </c>
      <c r="F8157" s="46" t="s">
        <v>693</v>
      </c>
      <c r="G8157" s="46" t="s">
        <v>694</v>
      </c>
      <c r="H8157">
        <v>0.59541697083516</v>
      </c>
      <c r="I8157" t="s">
        <v>37</v>
      </c>
      <c r="K8157" s="47" t="s">
        <v>43</v>
      </c>
      <c r="L8157" s="47" t="str">
        <f>((I8157&amp;A8157)&amp;"-")&amp;B8157</f>
        <v>REF992-Hoover K.R.; Acree W.E. Jr.; and Abraham M.H. Mathematical correlation of phenothiazine solubilities in organic solvents with the Abraham solvation parameter model. Physics and Chemistry of liquids. 2006. 44: 367-376.</v>
      </c>
      <c r="M8157" t="s">
        <v>39</v>
      </c>
      <c r="N8157" s="40"/>
      <c r="O8157" s="40"/>
      <c r="P8157" s="71"/>
      <c r="Q8157" s="71"/>
      <c r="R8157" s="29"/>
      <c r="S8157" s="29"/>
      <c r="T8157" s="29"/>
      <c r="U8157" s="71"/>
      <c r="V8157" s="29"/>
      <c r="W8157" s="60"/>
      <c r="Y8157" t="s">
        <v>40</v>
      </c>
      <c r="AA8157">
        <v>21106365</v>
      </c>
      <c r="AB8157" t="b">
        <f>if((W8157=""),false,true)</f>
        <v>0</v>
      </c>
      <c r="AD8157" s="37"/>
    </row>
    <row r="8158" ht="14.25" customHeight="1">
      <c r="A8158" s="38">
        <v>992</v>
      </c>
      <c r="B8158" s="44" t="s">
        <v>8342</v>
      </c>
      <c r="C8158" s="46" t="s">
        <v>1219</v>
      </c>
      <c r="D8158" s="46" t="s">
        <v>8343</v>
      </c>
      <c r="E8158" s="46" t="s">
        <v>8344</v>
      </c>
      <c r="F8158" s="46" t="s">
        <v>695</v>
      </c>
      <c r="G8158" s="46" t="s">
        <v>696</v>
      </c>
      <c r="H8158">
        <v>0.009203940173535</v>
      </c>
      <c r="I8158" t="s">
        <v>37</v>
      </c>
      <c r="K8158" s="47" t="s">
        <v>43</v>
      </c>
      <c r="L8158" s="47" t="str">
        <f>((I8158&amp;A8158)&amp;"-")&amp;B8158</f>
        <v>REF992-Hoover K.R.; Acree W.E. Jr.; and Abraham M.H. Mathematical correlation of phenothiazine solubilities in organic solvents with the Abraham solvation parameter model. Physics and Chemistry of liquids. 2006. 44: 367-376.</v>
      </c>
      <c r="M8158" t="s">
        <v>39</v>
      </c>
      <c r="N8158" s="40"/>
      <c r="O8158" s="40"/>
      <c r="P8158" s="71"/>
      <c r="Q8158" s="71"/>
      <c r="R8158" s="29"/>
      <c r="S8158" s="29"/>
      <c r="T8158" s="29"/>
      <c r="U8158" s="71"/>
      <c r="V8158" s="29"/>
      <c r="W8158" s="60"/>
      <c r="Y8158" t="s">
        <v>40</v>
      </c>
      <c r="AA8158">
        <v>21106365</v>
      </c>
      <c r="AB8158" t="b">
        <f>if((W8158=""),false,true)</f>
        <v>0</v>
      </c>
      <c r="AD8158" s="37"/>
    </row>
    <row r="8159" ht="14.25" customHeight="1">
      <c r="A8159" s="38">
        <v>992</v>
      </c>
      <c r="B8159" s="44" t="s">
        <v>8342</v>
      </c>
      <c r="C8159" s="46" t="s">
        <v>1219</v>
      </c>
      <c r="D8159" s="46" t="s">
        <v>8343</v>
      </c>
      <c r="E8159" s="46" t="s">
        <v>8344</v>
      </c>
      <c r="F8159" s="46" t="s">
        <v>697</v>
      </c>
      <c r="G8159" s="46" t="s">
        <v>698</v>
      </c>
      <c r="H8159">
        <v>0.011122710639449</v>
      </c>
      <c r="I8159" t="s">
        <v>37</v>
      </c>
      <c r="K8159" s="47" t="s">
        <v>43</v>
      </c>
      <c r="L8159" s="47" t="str">
        <f>((I8159&amp;A8159)&amp;"-")&amp;B8159</f>
        <v>REF992-Hoover K.R.; Acree W.E. Jr.; and Abraham M.H. Mathematical correlation of phenothiazine solubilities in organic solvents with the Abraham solvation parameter model. Physics and Chemistry of liquids. 2006. 44: 367-376.</v>
      </c>
      <c r="M8159" t="s">
        <v>39</v>
      </c>
      <c r="N8159" s="40"/>
      <c r="O8159" s="40"/>
      <c r="P8159" s="71"/>
      <c r="Q8159" s="71"/>
      <c r="R8159" s="29"/>
      <c r="S8159" s="29"/>
      <c r="T8159" s="29"/>
      <c r="U8159" s="71"/>
      <c r="V8159" s="29"/>
      <c r="W8159" s="60"/>
      <c r="Y8159" t="s">
        <v>40</v>
      </c>
      <c r="AA8159">
        <v>21106365</v>
      </c>
      <c r="AB8159" t="b">
        <f>if((W8159=""),false,true)</f>
        <v>0</v>
      </c>
      <c r="AD8159" s="37"/>
    </row>
    <row r="8160" ht="14.25" customHeight="1">
      <c r="A8160" s="38">
        <v>992</v>
      </c>
      <c r="B8160" s="44" t="s">
        <v>8342</v>
      </c>
      <c r="C8160" s="46" t="s">
        <v>1219</v>
      </c>
      <c r="D8160" s="46" t="s">
        <v>8343</v>
      </c>
      <c r="E8160" s="46" t="s">
        <v>8344</v>
      </c>
      <c r="F8160" s="46" t="s">
        <v>699</v>
      </c>
      <c r="G8160" s="46" t="s">
        <v>700</v>
      </c>
      <c r="H8160">
        <v>0.24286334400326</v>
      </c>
      <c r="I8160" t="s">
        <v>37</v>
      </c>
      <c r="K8160" s="47" t="s">
        <v>43</v>
      </c>
      <c r="L8160" s="47" t="str">
        <f>((I8160&amp;A8160)&amp;"-")&amp;B8160</f>
        <v>REF992-Hoover K.R.; Acree W.E. Jr.; and Abraham M.H. Mathematical correlation of phenothiazine solubilities in organic solvents with the Abraham solvation parameter model. Physics and Chemistry of liquids. 2006. 44: 367-376.</v>
      </c>
      <c r="M8160" t="s">
        <v>39</v>
      </c>
      <c r="N8160" s="40"/>
      <c r="O8160" s="40"/>
      <c r="P8160" s="71"/>
      <c r="Q8160" s="71"/>
      <c r="R8160" s="29"/>
      <c r="S8160" s="29"/>
      <c r="T8160" s="29"/>
      <c r="U8160" s="71"/>
      <c r="V8160" s="29"/>
      <c r="W8160" s="60"/>
      <c r="Y8160" t="s">
        <v>40</v>
      </c>
      <c r="AA8160">
        <v>21106365</v>
      </c>
      <c r="AB8160" t="b">
        <f>if((W8160=""),false,true)</f>
        <v>0</v>
      </c>
      <c r="AD8160" s="37"/>
    </row>
    <row r="8161" ht="14.25" customHeight="1">
      <c r="A8161" s="38">
        <v>992</v>
      </c>
      <c r="B8161" s="44" t="s">
        <v>8342</v>
      </c>
      <c r="C8161" s="46" t="s">
        <v>1219</v>
      </c>
      <c r="D8161" s="46" t="s">
        <v>8343</v>
      </c>
      <c r="E8161" s="46" t="s">
        <v>8344</v>
      </c>
      <c r="F8161" s="62" t="s">
        <v>701</v>
      </c>
      <c r="G8161" s="46" t="s">
        <v>702</v>
      </c>
      <c r="H8161">
        <v>0.005460256681131</v>
      </c>
      <c r="I8161" t="s">
        <v>37</v>
      </c>
      <c r="K8161" s="47" t="s">
        <v>43</v>
      </c>
      <c r="L8161" s="47" t="str">
        <f>((I8161&amp;A8161)&amp;"-")&amp;B8161</f>
        <v>REF992-Hoover K.R.; Acree W.E. Jr.; and Abraham M.H. Mathematical correlation of phenothiazine solubilities in organic solvents with the Abraham solvation parameter model. Physics and Chemistry of liquids. 2006. 44: 367-376.</v>
      </c>
      <c r="M8161" t="s">
        <v>39</v>
      </c>
      <c r="N8161" s="40"/>
      <c r="O8161" s="40"/>
      <c r="P8161" s="71"/>
      <c r="Q8161" s="71"/>
      <c r="R8161" s="29"/>
      <c r="S8161" s="29"/>
      <c r="T8161" s="29"/>
      <c r="U8161" s="71"/>
      <c r="V8161" s="29"/>
      <c r="W8161" s="60"/>
      <c r="Y8161" t="s">
        <v>40</v>
      </c>
      <c r="AA8161">
        <v>21106365</v>
      </c>
      <c r="AB8161" t="b">
        <f>if((W8161=""),false,true)</f>
        <v>0</v>
      </c>
      <c r="AD8161" s="37"/>
    </row>
    <row r="8162" ht="14.25" customHeight="1">
      <c r="A8162" s="38">
        <v>992</v>
      </c>
      <c r="B8162" s="44" t="s">
        <v>8342</v>
      </c>
      <c r="C8162" s="46" t="s">
        <v>1219</v>
      </c>
      <c r="D8162" s="46" t="s">
        <v>8343</v>
      </c>
      <c r="E8162" s="46" t="s">
        <v>8344</v>
      </c>
      <c r="F8162" s="46" t="s">
        <v>703</v>
      </c>
      <c r="G8162" s="46" t="s">
        <v>704</v>
      </c>
      <c r="H8162">
        <v>0.068593828776084</v>
      </c>
      <c r="I8162" t="s">
        <v>37</v>
      </c>
      <c r="K8162" s="47" t="s">
        <v>43</v>
      </c>
      <c r="L8162" s="47" t="str">
        <f>((I8162&amp;A8162)&amp;"-")&amp;B8162</f>
        <v>REF992-Hoover K.R.; Acree W.E. Jr.; and Abraham M.H. Mathematical correlation of phenothiazine solubilities in organic solvents with the Abraham solvation parameter model. Physics and Chemistry of liquids. 2006. 44: 367-376.</v>
      </c>
      <c r="M8162" t="s">
        <v>39</v>
      </c>
      <c r="N8162" s="40"/>
      <c r="O8162" s="40"/>
      <c r="P8162" s="71"/>
      <c r="Q8162" s="71"/>
      <c r="R8162" s="29"/>
      <c r="S8162" s="29"/>
      <c r="T8162" s="29"/>
      <c r="U8162" s="71"/>
      <c r="V8162" s="29"/>
      <c r="W8162" s="60"/>
      <c r="Y8162" t="s">
        <v>40</v>
      </c>
      <c r="AA8162">
        <v>21106365</v>
      </c>
      <c r="AB8162" t="b">
        <f>if((W8162=""),false,true)</f>
        <v>0</v>
      </c>
      <c r="AD8162" s="37"/>
    </row>
    <row r="8163" ht="14.25" customHeight="1">
      <c r="A8163" s="38">
        <v>992</v>
      </c>
      <c r="B8163" s="44" t="s">
        <v>8342</v>
      </c>
      <c r="C8163" s="46" t="s">
        <v>1219</v>
      </c>
      <c r="D8163" s="46" t="s">
        <v>8343</v>
      </c>
      <c r="E8163" s="46" t="s">
        <v>8344</v>
      </c>
      <c r="F8163" s="46" t="s">
        <v>705</v>
      </c>
      <c r="G8163" s="46" t="s">
        <v>706</v>
      </c>
      <c r="H8163">
        <v>0.25185697969832</v>
      </c>
      <c r="I8163" t="s">
        <v>37</v>
      </c>
      <c r="K8163" s="47" t="s">
        <v>43</v>
      </c>
      <c r="L8163" s="47" t="str">
        <f>((I8163&amp;A8163)&amp;"-")&amp;B8163</f>
        <v>REF992-Hoover K.R.; Acree W.E. Jr.; and Abraham M.H. Mathematical correlation of phenothiazine solubilities in organic solvents with the Abraham solvation parameter model. Physics and Chemistry of liquids. 2006. 44: 367-376.</v>
      </c>
      <c r="M8163" t="s">
        <v>39</v>
      </c>
      <c r="N8163" s="40"/>
      <c r="O8163" s="40"/>
      <c r="P8163" s="71"/>
      <c r="Q8163" s="71"/>
      <c r="R8163" s="29"/>
      <c r="S8163" s="29"/>
      <c r="T8163" s="29"/>
      <c r="U8163" s="71"/>
      <c r="V8163" s="29"/>
      <c r="W8163" s="60"/>
      <c r="Y8163" t="s">
        <v>40</v>
      </c>
      <c r="AA8163">
        <v>21106365</v>
      </c>
      <c r="AB8163" t="b">
        <f>if((W8163=""),false,true)</f>
        <v>0</v>
      </c>
      <c r="AD8163" s="37"/>
    </row>
    <row r="8164" ht="14.25" customHeight="1">
      <c r="A8164" s="38">
        <v>992</v>
      </c>
      <c r="B8164" s="44" t="s">
        <v>8342</v>
      </c>
      <c r="C8164" s="46" t="s">
        <v>1219</v>
      </c>
      <c r="D8164" s="46" t="s">
        <v>8343</v>
      </c>
      <c r="E8164" s="46" t="s">
        <v>8344</v>
      </c>
      <c r="F8164" s="46" t="s">
        <v>707</v>
      </c>
      <c r="G8164" s="46" t="s">
        <v>708</v>
      </c>
      <c r="H8164">
        <v>0.087765289900262</v>
      </c>
      <c r="I8164" t="s">
        <v>37</v>
      </c>
      <c r="K8164" s="47" t="s">
        <v>43</v>
      </c>
      <c r="L8164" s="47" t="str">
        <f>((I8164&amp;A8164)&amp;"-")&amp;B8164</f>
        <v>REF992-Hoover K.R.; Acree W.E. Jr.; and Abraham M.H. Mathematical correlation of phenothiazine solubilities in organic solvents with the Abraham solvation parameter model. Physics and Chemistry of liquids. 2006. 44: 367-376.</v>
      </c>
      <c r="M8164" t="s">
        <v>39</v>
      </c>
      <c r="N8164" s="40"/>
      <c r="O8164" s="40"/>
      <c r="P8164" s="71"/>
      <c r="Q8164" s="71"/>
      <c r="R8164" s="29"/>
      <c r="S8164" s="29"/>
      <c r="T8164" s="29"/>
      <c r="U8164" s="71"/>
      <c r="V8164" s="29"/>
      <c r="W8164" s="60"/>
      <c r="Y8164" t="s">
        <v>40</v>
      </c>
      <c r="AA8164">
        <v>21106365</v>
      </c>
      <c r="AB8164" t="b">
        <f>if((W8164=""),false,true)</f>
        <v>0</v>
      </c>
      <c r="AD8164" s="37"/>
    </row>
    <row r="8165" ht="14.25" customHeight="1">
      <c r="A8165" s="38">
        <v>992</v>
      </c>
      <c r="B8165" s="44" t="s">
        <v>8342</v>
      </c>
      <c r="C8165" s="46" t="s">
        <v>1219</v>
      </c>
      <c r="D8165" s="46" t="s">
        <v>8343</v>
      </c>
      <c r="E8165" s="46" t="s">
        <v>8344</v>
      </c>
      <c r="F8165" s="46" t="s">
        <v>429</v>
      </c>
      <c r="G8165" s="46" t="s">
        <v>590</v>
      </c>
      <c r="H8165">
        <v>0.14848280259228</v>
      </c>
      <c r="I8165" t="s">
        <v>37</v>
      </c>
      <c r="K8165" s="47" t="s">
        <v>43</v>
      </c>
      <c r="L8165" s="47" t="str">
        <f>((I8165&amp;A8165)&amp;"-")&amp;B8165</f>
        <v>REF992-Hoover K.R.; Acree W.E. Jr.; and Abraham M.H. Mathematical correlation of phenothiazine solubilities in organic solvents with the Abraham solvation parameter model. Physics and Chemistry of liquids. 2006. 44: 367-376.</v>
      </c>
      <c r="M8165" t="s">
        <v>39</v>
      </c>
      <c r="N8165" s="40"/>
      <c r="O8165" s="40"/>
      <c r="P8165" s="71"/>
      <c r="Q8165" s="71"/>
      <c r="R8165" s="29"/>
      <c r="S8165" s="29"/>
      <c r="T8165" s="29"/>
      <c r="U8165" s="71"/>
      <c r="V8165" s="29"/>
      <c r="W8165" s="60"/>
      <c r="Y8165" t="s">
        <v>40</v>
      </c>
      <c r="AA8165">
        <v>21106365</v>
      </c>
      <c r="AB8165" t="b">
        <f>if((W8165=""),false,true)</f>
        <v>0</v>
      </c>
      <c r="AD8165" s="37"/>
    </row>
    <row r="8166" ht="14.25" customHeight="1">
      <c r="A8166" s="38">
        <v>992</v>
      </c>
      <c r="B8166" s="44" t="s">
        <v>8342</v>
      </c>
      <c r="C8166" s="46" t="s">
        <v>1219</v>
      </c>
      <c r="D8166" s="46" t="s">
        <v>8343</v>
      </c>
      <c r="E8166" s="46" t="s">
        <v>8344</v>
      </c>
      <c r="F8166" s="62" t="s">
        <v>709</v>
      </c>
      <c r="G8166" s="46" t="s">
        <v>710</v>
      </c>
      <c r="H8166">
        <v>0.033655304538376</v>
      </c>
      <c r="I8166" t="s">
        <v>37</v>
      </c>
      <c r="K8166" s="47" t="s">
        <v>43</v>
      </c>
      <c r="L8166" s="47" t="str">
        <f>((I8166&amp;A8166)&amp;"-")&amp;B8166</f>
        <v>REF992-Hoover K.R.; Acree W.E. Jr.; and Abraham M.H. Mathematical correlation of phenothiazine solubilities in organic solvents with the Abraham solvation parameter model. Physics and Chemistry of liquids. 2006. 44: 367-376.</v>
      </c>
      <c r="M8166" t="s">
        <v>39</v>
      </c>
      <c r="N8166" s="40"/>
      <c r="O8166" s="40"/>
      <c r="P8166" s="71"/>
      <c r="Q8166" s="71"/>
      <c r="R8166" s="29"/>
      <c r="S8166" s="29"/>
      <c r="T8166" s="29"/>
      <c r="U8166" s="71"/>
      <c r="V8166" s="29"/>
      <c r="W8166" s="60"/>
      <c r="Y8166" t="s">
        <v>40</v>
      </c>
      <c r="AA8166">
        <v>21106365</v>
      </c>
      <c r="AB8166" t="b">
        <f>if((W8166=""),false,true)</f>
        <v>0</v>
      </c>
      <c r="AD8166" s="37"/>
    </row>
    <row r="8167" ht="14.25" customHeight="1">
      <c r="A8167" s="38">
        <v>992</v>
      </c>
      <c r="B8167" s="44" t="s">
        <v>8342</v>
      </c>
      <c r="C8167" s="46" t="s">
        <v>1219</v>
      </c>
      <c r="D8167" s="46" t="s">
        <v>8343</v>
      </c>
      <c r="E8167" s="46" t="s">
        <v>8344</v>
      </c>
      <c r="F8167" s="62" t="s">
        <v>711</v>
      </c>
      <c r="G8167" s="46" t="s">
        <v>712</v>
      </c>
      <c r="H8167">
        <v>0.004830755722496</v>
      </c>
      <c r="I8167" t="s">
        <v>37</v>
      </c>
      <c r="K8167" s="47" t="s">
        <v>43</v>
      </c>
      <c r="L8167" s="47" t="str">
        <f>((I8167&amp;A8167)&amp;"-")&amp;B8167</f>
        <v>REF992-Hoover K.R.; Acree W.E. Jr.; and Abraham M.H. Mathematical correlation of phenothiazine solubilities in organic solvents with the Abraham solvation parameter model. Physics and Chemistry of liquids. 2006. 44: 367-376.</v>
      </c>
      <c r="M8167" t="s">
        <v>39</v>
      </c>
      <c r="N8167" s="40"/>
      <c r="O8167" s="40"/>
      <c r="P8167" s="71"/>
      <c r="Q8167" s="71"/>
      <c r="R8167" s="29"/>
      <c r="S8167" s="29"/>
      <c r="T8167" s="29"/>
      <c r="U8167" s="71"/>
      <c r="V8167" s="29"/>
      <c r="W8167" s="60"/>
      <c r="Y8167" t="s">
        <v>40</v>
      </c>
      <c r="AA8167">
        <v>21106365</v>
      </c>
      <c r="AB8167" t="b">
        <f>if((W8167=""),false,true)</f>
        <v>0</v>
      </c>
      <c r="AD8167" s="37"/>
    </row>
    <row r="8168" ht="14.25" customHeight="1">
      <c r="A8168" s="38">
        <v>992</v>
      </c>
      <c r="B8168" s="44" t="s">
        <v>8342</v>
      </c>
      <c r="C8168" s="46" t="s">
        <v>1219</v>
      </c>
      <c r="D8168" s="46" t="s">
        <v>8343</v>
      </c>
      <c r="E8168" s="46" t="s">
        <v>8344</v>
      </c>
      <c r="F8168" s="62" t="s">
        <v>713</v>
      </c>
      <c r="G8168" s="46" t="s">
        <v>714</v>
      </c>
      <c r="H8168">
        <v>0.005686099120264</v>
      </c>
      <c r="I8168" t="s">
        <v>37</v>
      </c>
      <c r="K8168" s="47" t="s">
        <v>43</v>
      </c>
      <c r="L8168" s="47" t="str">
        <f>((I8168&amp;A8168)&amp;"-")&amp;B8168</f>
        <v>REF992-Hoover K.R.; Acree W.E. Jr.; and Abraham M.H. Mathematical correlation of phenothiazine solubilities in organic solvents with the Abraham solvation parameter model. Physics and Chemistry of liquids. 2006. 44: 367-376.</v>
      </c>
      <c r="M8168" t="s">
        <v>39</v>
      </c>
      <c r="N8168" s="40"/>
      <c r="O8168" s="40"/>
      <c r="P8168" s="71"/>
      <c r="Q8168" s="71"/>
      <c r="R8168" s="29"/>
      <c r="S8168" s="29"/>
      <c r="T8168" s="29"/>
      <c r="U8168" s="71"/>
      <c r="V8168" s="29"/>
      <c r="W8168" s="60"/>
      <c r="Y8168" t="s">
        <v>40</v>
      </c>
      <c r="AA8168">
        <v>21106365</v>
      </c>
      <c r="AB8168" t="b">
        <f>if((W8168=""),false,true)</f>
        <v>0</v>
      </c>
      <c r="AD8168" s="37"/>
    </row>
    <row r="8169" ht="14.25" customHeight="1">
      <c r="A8169" s="38">
        <v>992</v>
      </c>
      <c r="B8169" s="44" t="s">
        <v>8342</v>
      </c>
      <c r="C8169" s="46" t="s">
        <v>1219</v>
      </c>
      <c r="D8169" s="46" t="s">
        <v>8343</v>
      </c>
      <c r="E8169" s="46" t="s">
        <v>8344</v>
      </c>
      <c r="F8169" s="62" t="s">
        <v>715</v>
      </c>
      <c r="G8169" s="46" t="s">
        <v>716</v>
      </c>
      <c r="H8169">
        <v>0.00459177991705</v>
      </c>
      <c r="I8169" t="s">
        <v>37</v>
      </c>
      <c r="K8169" s="47" t="s">
        <v>43</v>
      </c>
      <c r="L8169" s="47" t="str">
        <f>((I8169&amp;A8169)&amp;"-")&amp;B8169</f>
        <v>REF992-Hoover K.R.; Acree W.E. Jr.; and Abraham M.H. Mathematical correlation of phenothiazine solubilities in organic solvents with the Abraham solvation parameter model. Physics and Chemistry of liquids. 2006. 44: 367-376.</v>
      </c>
      <c r="M8169" t="s">
        <v>39</v>
      </c>
      <c r="N8169" s="40"/>
      <c r="O8169" s="40"/>
      <c r="P8169" s="71"/>
      <c r="Q8169" s="71"/>
      <c r="R8169" s="29"/>
      <c r="S8169" s="29"/>
      <c r="T8169" s="29"/>
      <c r="U8169" s="71"/>
      <c r="V8169" s="29"/>
      <c r="W8169" s="60"/>
      <c r="Y8169" t="s">
        <v>40</v>
      </c>
      <c r="AA8169">
        <v>21106365</v>
      </c>
      <c r="AB8169" t="b">
        <f>if((W8169=""),false,true)</f>
        <v>0</v>
      </c>
      <c r="AD8169" s="37"/>
    </row>
    <row r="8170" ht="14.25" customHeight="1">
      <c r="A8170" s="38">
        <v>992</v>
      </c>
      <c r="B8170" s="44" t="s">
        <v>8342</v>
      </c>
      <c r="C8170" s="46" t="s">
        <v>1219</v>
      </c>
      <c r="D8170" s="46" t="s">
        <v>8343</v>
      </c>
      <c r="E8170" s="46" t="s">
        <v>8344</v>
      </c>
      <c r="F8170" s="46" t="s">
        <v>717</v>
      </c>
      <c r="G8170" s="46" t="s">
        <v>718</v>
      </c>
      <c r="H8170">
        <v>0.003304578891397</v>
      </c>
      <c r="I8170" t="s">
        <v>37</v>
      </c>
      <c r="K8170" s="47" t="s">
        <v>43</v>
      </c>
      <c r="L8170" s="47" t="str">
        <f>((I8170&amp;A8170)&amp;"-")&amp;B8170</f>
        <v>REF992-Hoover K.R.; Acree W.E. Jr.; and Abraham M.H. Mathematical correlation of phenothiazine solubilities in organic solvents with the Abraham solvation parameter model. Physics and Chemistry of liquids. 2006. 44: 367-376.</v>
      </c>
      <c r="M8170" t="s">
        <v>39</v>
      </c>
      <c r="N8170" s="40"/>
      <c r="O8170" s="40"/>
      <c r="P8170" s="71"/>
      <c r="Q8170" s="71"/>
      <c r="R8170" s="29"/>
      <c r="S8170" s="29"/>
      <c r="T8170" s="29"/>
      <c r="U8170" s="71"/>
      <c r="V8170" s="29"/>
      <c r="W8170" s="60"/>
      <c r="Y8170" t="s">
        <v>40</v>
      </c>
      <c r="AA8170">
        <v>21106365</v>
      </c>
      <c r="AB8170" t="b">
        <f>if((W8170=""),false,true)</f>
        <v>0</v>
      </c>
      <c r="AD8170" s="37"/>
    </row>
    <row r="8171" ht="14.25" customHeight="1">
      <c r="A8171" s="38">
        <v>992</v>
      </c>
      <c r="B8171" s="44" t="s">
        <v>8342</v>
      </c>
      <c r="C8171" s="46" t="s">
        <v>1219</v>
      </c>
      <c r="D8171" s="46" t="s">
        <v>8343</v>
      </c>
      <c r="E8171" s="46" t="s">
        <v>8344</v>
      </c>
      <c r="F8171" s="46" t="s">
        <v>434</v>
      </c>
      <c r="G8171" s="46" t="s">
        <v>593</v>
      </c>
      <c r="H8171">
        <v>0.11868340608815</v>
      </c>
      <c r="I8171" t="s">
        <v>37</v>
      </c>
      <c r="K8171" s="47" t="s">
        <v>43</v>
      </c>
      <c r="L8171" s="47" t="str">
        <f>((I8171&amp;A8171)&amp;"-")&amp;B8171</f>
        <v>REF992-Hoover K.R.; Acree W.E. Jr.; and Abraham M.H. Mathematical correlation of phenothiazine solubilities in organic solvents with the Abraham solvation parameter model. Physics and Chemistry of liquids. 2006. 44: 367-376.</v>
      </c>
      <c r="M8171" t="s">
        <v>39</v>
      </c>
      <c r="N8171" s="40"/>
      <c r="O8171" s="40"/>
      <c r="P8171" s="71"/>
      <c r="Q8171" s="71"/>
      <c r="R8171" s="29"/>
      <c r="S8171" s="29"/>
      <c r="T8171" s="29"/>
      <c r="U8171" s="71"/>
      <c r="V8171" s="29"/>
      <c r="W8171" s="60"/>
      <c r="Y8171" t="s">
        <v>40</v>
      </c>
      <c r="AA8171">
        <v>21106365</v>
      </c>
      <c r="AB8171" t="b">
        <f>if((W8171=""),false,true)</f>
        <v>0</v>
      </c>
      <c r="AD8171" s="37"/>
    </row>
    <row r="8172" ht="14.25" customHeight="1">
      <c r="A8172" s="38">
        <v>992</v>
      </c>
      <c r="B8172" s="44" t="s">
        <v>8342</v>
      </c>
      <c r="C8172" s="46" t="s">
        <v>1219</v>
      </c>
      <c r="D8172" s="46" t="s">
        <v>8343</v>
      </c>
      <c r="E8172" s="46" t="s">
        <v>8344</v>
      </c>
      <c r="F8172" s="46" t="s">
        <v>719</v>
      </c>
      <c r="G8172" s="46" t="s">
        <v>720</v>
      </c>
      <c r="H8172">
        <v>0.19741652276402</v>
      </c>
      <c r="I8172" t="s">
        <v>37</v>
      </c>
      <c r="K8172" s="47" t="s">
        <v>43</v>
      </c>
      <c r="L8172" s="47" t="str">
        <f>((I8172&amp;A8172)&amp;"-")&amp;B8172</f>
        <v>REF992-Hoover K.R.; Acree W.E. Jr.; and Abraham M.H. Mathematical correlation of phenothiazine solubilities in organic solvents with the Abraham solvation parameter model. Physics and Chemistry of liquids. 2006. 44: 367-376.</v>
      </c>
      <c r="M8172" t="s">
        <v>39</v>
      </c>
      <c r="N8172" s="40"/>
      <c r="O8172" s="40"/>
      <c r="P8172" s="71"/>
      <c r="Q8172" s="71"/>
      <c r="R8172" s="29"/>
      <c r="S8172" s="29"/>
      <c r="T8172" s="29"/>
      <c r="U8172" s="71"/>
      <c r="V8172" s="29"/>
      <c r="W8172" s="60"/>
      <c r="Y8172" t="s">
        <v>40</v>
      </c>
      <c r="AA8172">
        <v>21106365</v>
      </c>
      <c r="AB8172" t="b">
        <f>if((W8172=""),false,true)</f>
        <v>0</v>
      </c>
      <c r="AD8172" s="37"/>
    </row>
    <row r="8173" ht="14.25" customHeight="1">
      <c r="A8173" s="38">
        <v>992</v>
      </c>
      <c r="B8173" s="44" t="s">
        <v>8342</v>
      </c>
      <c r="C8173" s="46" t="s">
        <v>1219</v>
      </c>
      <c r="D8173" s="46" t="s">
        <v>8343</v>
      </c>
      <c r="E8173" s="46" t="s">
        <v>8344</v>
      </c>
      <c r="F8173" s="46" t="s">
        <v>721</v>
      </c>
      <c r="G8173" s="46" t="s">
        <v>722</v>
      </c>
      <c r="H8173">
        <v>0.008131187789253</v>
      </c>
      <c r="I8173" t="s">
        <v>37</v>
      </c>
      <c r="K8173" s="47" t="s">
        <v>43</v>
      </c>
      <c r="L8173" s="47" t="str">
        <f>((I8173&amp;A8173)&amp;"-")&amp;B8173</f>
        <v>REF992-Hoover K.R.; Acree W.E. Jr.; and Abraham M.H. Mathematical correlation of phenothiazine solubilities in organic solvents with the Abraham solvation parameter model. Physics and Chemistry of liquids. 2006. 44: 367-376.</v>
      </c>
      <c r="M8173" t="s">
        <v>39</v>
      </c>
      <c r="N8173" s="40"/>
      <c r="O8173" s="40"/>
      <c r="P8173" s="71"/>
      <c r="Q8173" s="71"/>
      <c r="R8173" s="29"/>
      <c r="S8173" s="29"/>
      <c r="T8173" s="29"/>
      <c r="U8173" s="71"/>
      <c r="V8173" s="29"/>
      <c r="W8173" s="60"/>
      <c r="Y8173" t="s">
        <v>40</v>
      </c>
      <c r="AA8173">
        <v>21106365</v>
      </c>
      <c r="AB8173" t="b">
        <f>if((W8173=""),false,true)</f>
        <v>0</v>
      </c>
      <c r="AD8173" s="37"/>
    </row>
    <row r="8174" ht="14.25" customHeight="1">
      <c r="A8174" s="38">
        <v>992</v>
      </c>
      <c r="B8174" s="44" t="s">
        <v>8342</v>
      </c>
      <c r="C8174" s="46" t="s">
        <v>1219</v>
      </c>
      <c r="D8174" s="46" t="s">
        <v>8343</v>
      </c>
      <c r="E8174" s="46" t="s">
        <v>8344</v>
      </c>
      <c r="F8174" s="62" t="s">
        <v>725</v>
      </c>
      <c r="G8174" s="46" t="s">
        <v>726</v>
      </c>
      <c r="H8174">
        <v>0.00534458146497</v>
      </c>
      <c r="I8174" t="s">
        <v>37</v>
      </c>
      <c r="K8174" s="47" t="s">
        <v>43</v>
      </c>
      <c r="L8174" s="47" t="str">
        <f>((I8174&amp;A8174)&amp;"-")&amp;B8174</f>
        <v>REF992-Hoover K.R.; Acree W.E. Jr.; and Abraham M.H. Mathematical correlation of phenothiazine solubilities in organic solvents with the Abraham solvation parameter model. Physics and Chemistry of liquids. 2006. 44: 367-376.</v>
      </c>
      <c r="M8174" t="s">
        <v>39</v>
      </c>
      <c r="N8174" s="40"/>
      <c r="O8174" s="40"/>
      <c r="P8174" s="71"/>
      <c r="Q8174" s="71"/>
      <c r="R8174" s="29"/>
      <c r="S8174" s="29"/>
      <c r="T8174" s="29"/>
      <c r="U8174" s="71"/>
      <c r="V8174" s="29"/>
      <c r="W8174" s="60"/>
      <c r="Y8174" t="s">
        <v>40</v>
      </c>
      <c r="AA8174">
        <v>21106365</v>
      </c>
      <c r="AB8174" t="b">
        <f>if((W8174=""),false,true)</f>
        <v>0</v>
      </c>
      <c r="AD8174" s="37"/>
    </row>
    <row r="8175" ht="14.25" customHeight="1">
      <c r="A8175" s="38">
        <v>992</v>
      </c>
      <c r="B8175" s="44" t="s">
        <v>8342</v>
      </c>
      <c r="C8175" s="46" t="s">
        <v>1219</v>
      </c>
      <c r="D8175" s="46" t="s">
        <v>8343</v>
      </c>
      <c r="E8175" s="46" t="s">
        <v>8344</v>
      </c>
      <c r="F8175" s="46" t="s">
        <v>5488</v>
      </c>
      <c r="G8175" s="46" t="s">
        <v>728</v>
      </c>
      <c r="H8175">
        <v>0.51711595343498</v>
      </c>
      <c r="I8175" t="s">
        <v>37</v>
      </c>
      <c r="K8175" s="47" t="s">
        <v>43</v>
      </c>
      <c r="L8175" s="47" t="str">
        <f>((I8175&amp;A8175)&amp;"-")&amp;B8175</f>
        <v>REF992-Hoover K.R.; Acree W.E. Jr.; and Abraham M.H. Mathematical correlation of phenothiazine solubilities in organic solvents with the Abraham solvation parameter model. Physics and Chemistry of liquids. 2006. 44: 367-376.</v>
      </c>
      <c r="M8175" t="s">
        <v>39</v>
      </c>
      <c r="N8175" s="40"/>
      <c r="O8175" s="40"/>
      <c r="P8175" s="71"/>
      <c r="Q8175" s="71"/>
      <c r="R8175" s="29"/>
      <c r="S8175" s="29"/>
      <c r="T8175" s="29"/>
      <c r="U8175" s="71"/>
      <c r="V8175" s="29"/>
      <c r="W8175" s="60"/>
      <c r="Y8175" t="s">
        <v>40</v>
      </c>
      <c r="AA8175">
        <v>21106365</v>
      </c>
      <c r="AB8175" t="b">
        <f>if((W8175=""),false,true)</f>
        <v>0</v>
      </c>
      <c r="AD8175" s="37"/>
    </row>
    <row r="8176" ht="14.25" customHeight="1">
      <c r="A8176" s="38">
        <v>992</v>
      </c>
      <c r="B8176" s="44" t="s">
        <v>8342</v>
      </c>
      <c r="C8176" s="46" t="s">
        <v>1219</v>
      </c>
      <c r="D8176" s="46" t="s">
        <v>8343</v>
      </c>
      <c r="E8176" s="46" t="s">
        <v>8344</v>
      </c>
      <c r="F8176" s="62" t="s">
        <v>48</v>
      </c>
      <c r="G8176" s="46" t="s">
        <v>49</v>
      </c>
      <c r="H8176">
        <v>0.000007943282347</v>
      </c>
      <c r="I8176" t="s">
        <v>37</v>
      </c>
      <c r="K8176" s="47" t="s">
        <v>43</v>
      </c>
      <c r="L8176" s="47" t="str">
        <f>((I8176&amp;A8176)&amp;"-")&amp;B8176</f>
        <v>REF992-Hoover K.R.; Acree W.E. Jr.; and Abraham M.H. Mathematical correlation of phenothiazine solubilities in organic solvents with the Abraham solvation parameter model. Physics and Chemistry of liquids. 2006. 44: 367-376.</v>
      </c>
      <c r="M8176" t="s">
        <v>39</v>
      </c>
      <c r="N8176" s="40"/>
      <c r="O8176" s="40"/>
      <c r="P8176" s="71"/>
      <c r="Q8176" s="71"/>
      <c r="R8176" s="29"/>
      <c r="S8176" s="29"/>
      <c r="T8176" s="29"/>
      <c r="U8176" s="71"/>
      <c r="V8176" s="29"/>
      <c r="W8176" s="60"/>
      <c r="Y8176" t="s">
        <v>40</v>
      </c>
      <c r="AA8176">
        <v>21106365</v>
      </c>
      <c r="AB8176" t="b">
        <f>if((W8176=""),false,true)</f>
        <v>0</v>
      </c>
      <c r="AD8176" s="37"/>
    </row>
    <row r="8177" ht="14.25" customHeight="1">
      <c r="A8177" s="38">
        <v>1038</v>
      </c>
      <c r="B8177" s="44" t="s">
        <v>8345</v>
      </c>
      <c r="C8177" s="46" t="s">
        <v>8346</v>
      </c>
      <c r="D8177" s="46" t="s">
        <v>8343</v>
      </c>
      <c r="E8177" s="46" t="s">
        <v>8344</v>
      </c>
      <c r="F8177" s="41" t="s">
        <v>429</v>
      </c>
      <c r="G8177" s="41" t="s">
        <v>590</v>
      </c>
      <c r="H8177" s="65">
        <v>0.145901</v>
      </c>
      <c r="I8177" t="s">
        <v>37</v>
      </c>
      <c r="K8177" s="47" t="s">
        <v>43</v>
      </c>
      <c r="L8177" s="47" t="s">
        <v>8347</v>
      </c>
      <c r="M8177" t="s">
        <v>39</v>
      </c>
      <c r="N8177" s="71"/>
      <c r="O8177" s="71"/>
      <c r="P8177" s="71"/>
      <c r="Q8177" s="71"/>
      <c r="R8177" s="29"/>
      <c r="S8177" s="29"/>
      <c r="T8177" s="29"/>
      <c r="U8177" s="71"/>
      <c r="V8177" s="29"/>
      <c r="W8177" s="60"/>
      <c r="Y8177" t="s">
        <v>40</v>
      </c>
      <c r="AA8177">
        <v>21106365</v>
      </c>
      <c r="AB8177" t="b">
        <f>if((W8177=""),false,true)</f>
        <v>0</v>
      </c>
      <c r="AD8177" s="37"/>
    </row>
    <row r="8178" ht="14.25" customHeight="1">
      <c r="A8178" s="38">
        <v>1038</v>
      </c>
      <c r="B8178" s="44" t="s">
        <v>8345</v>
      </c>
      <c r="C8178" s="46" t="s">
        <v>8346</v>
      </c>
      <c r="D8178" s="46" t="s">
        <v>8343</v>
      </c>
      <c r="E8178" s="46" t="s">
        <v>8344</v>
      </c>
      <c r="F8178" s="41" t="s">
        <v>994</v>
      </c>
      <c r="G8178" s="7" t="s">
        <v>995</v>
      </c>
      <c r="H8178" s="65">
        <v>0.055924</v>
      </c>
      <c r="I8178" t="s">
        <v>37</v>
      </c>
      <c r="K8178" s="47" t="s">
        <v>43</v>
      </c>
      <c r="L8178" s="47" t="s">
        <v>8347</v>
      </c>
      <c r="M8178" t="s">
        <v>39</v>
      </c>
      <c r="N8178" s="71"/>
      <c r="O8178" s="71"/>
      <c r="P8178" s="71"/>
      <c r="Q8178" s="71"/>
      <c r="R8178" s="29"/>
      <c r="S8178" s="29"/>
      <c r="T8178" s="29"/>
      <c r="U8178" s="71"/>
      <c r="V8178" s="29"/>
      <c r="W8178" s="60"/>
      <c r="Y8178" t="s">
        <v>40</v>
      </c>
      <c r="AA8178">
        <v>21106365</v>
      </c>
      <c r="AB8178" t="b">
        <f>if((W8178=""),false,true)</f>
        <v>0</v>
      </c>
      <c r="AD8178" s="37"/>
    </row>
    <row r="8179" ht="14.25" customHeight="1">
      <c r="A8179" s="38">
        <v>1038</v>
      </c>
      <c r="B8179" s="44" t="s">
        <v>8345</v>
      </c>
      <c r="C8179" s="46" t="s">
        <v>8346</v>
      </c>
      <c r="D8179" s="46" t="s">
        <v>8343</v>
      </c>
      <c r="E8179" s="46" t="s">
        <v>8344</v>
      </c>
      <c r="F8179" s="41" t="s">
        <v>48</v>
      </c>
      <c r="G8179" s="41" t="s">
        <v>49</v>
      </c>
      <c r="H8179" s="24">
        <v>0.000009</v>
      </c>
      <c r="I8179" t="s">
        <v>37</v>
      </c>
      <c r="K8179" s="47" t="s">
        <v>43</v>
      </c>
      <c r="L8179" s="47" t="s">
        <v>8347</v>
      </c>
      <c r="M8179" t="s">
        <v>39</v>
      </c>
      <c r="N8179" s="71"/>
      <c r="O8179" s="71"/>
      <c r="P8179" s="71"/>
      <c r="Q8179" s="71"/>
      <c r="R8179" s="29"/>
      <c r="S8179" s="29"/>
      <c r="T8179" s="29"/>
      <c r="U8179" s="71"/>
      <c r="V8179" s="29"/>
      <c r="W8179" s="60"/>
      <c r="Y8179" t="s">
        <v>40</v>
      </c>
      <c r="AA8179">
        <v>21106365</v>
      </c>
      <c r="AB8179" t="b">
        <f>if((W8179=""),false,true)</f>
        <v>0</v>
      </c>
      <c r="AD8179" s="37"/>
    </row>
    <row r="8180" ht="14.25" customHeight="1">
      <c r="A8180" s="38">
        <v>1142</v>
      </c>
      <c r="B8180" s="46" t="s">
        <v>8348</v>
      </c>
      <c r="C8180" s="46" t="s">
        <v>1115</v>
      </c>
      <c r="D8180" s="11" t="s">
        <v>8343</v>
      </c>
      <c r="E8180" s="11" t="s">
        <v>8344</v>
      </c>
      <c r="F8180" s="7" t="s">
        <v>994</v>
      </c>
      <c r="G8180" s="7" t="s">
        <v>995</v>
      </c>
      <c r="H8180">
        <v>0.06</v>
      </c>
      <c r="I8180" t="s">
        <v>37</v>
      </c>
      <c r="L8180" s="47" t="s">
        <v>8349</v>
      </c>
      <c r="M8180" t="s">
        <v>39</v>
      </c>
      <c r="N8180" s="71"/>
      <c r="O8180" s="71"/>
      <c r="P8180" s="71"/>
      <c r="Q8180" s="71"/>
      <c r="R8180" s="29"/>
      <c r="S8180" s="29"/>
      <c r="T8180" s="29"/>
      <c r="U8180" s="71"/>
      <c r="V8180" s="29"/>
      <c r="W8180" s="60"/>
      <c r="Y8180" t="s">
        <v>40</v>
      </c>
      <c r="AA8180">
        <v>21106365</v>
      </c>
      <c r="AB8180" t="b">
        <f>if((W8180=""),false,true)</f>
        <v>0</v>
      </c>
      <c r="AD8180" s="37"/>
    </row>
    <row r="8181" ht="14.25" customHeight="1">
      <c r="A8181" s="38">
        <v>1287</v>
      </c>
      <c r="B8181" s="46" t="s">
        <v>44</v>
      </c>
      <c r="C8181" s="46" t="s">
        <v>45</v>
      </c>
      <c r="D8181" s="11" t="s">
        <v>8343</v>
      </c>
      <c r="E8181" s="11" t="s">
        <v>8344</v>
      </c>
      <c r="F8181" t="s">
        <v>48</v>
      </c>
      <c r="G8181" s="46" t="s">
        <v>49</v>
      </c>
      <c r="H8181">
        <v>0.000002558586</v>
      </c>
      <c r="I8181" t="s">
        <v>37</v>
      </c>
      <c r="L8181" s="46" t="str">
        <f>((I8181&amp;A8181)&amp;"-")&amp;B8181</f>
        <v>REF1287-Wang 99 - S3</v>
      </c>
      <c r="M8181" t="s">
        <v>39</v>
      </c>
      <c r="N8181" s="40"/>
      <c r="O8181" s="40"/>
      <c r="P8181" s="40"/>
      <c r="Q8181" s="40"/>
      <c r="R8181" s="39"/>
      <c r="S8181" s="39"/>
      <c r="T8181" s="39"/>
      <c r="U8181" s="40"/>
      <c r="V8181" s="39"/>
      <c r="W8181" s="69"/>
      <c r="Y8181" t="s">
        <v>40</v>
      </c>
      <c r="AA8181">
        <v>21106365</v>
      </c>
      <c r="AB8181" s="46" t="b">
        <v>0</v>
      </c>
      <c r="AD8181" s="8"/>
    </row>
    <row r="8182" ht="14.25" customHeight="1">
      <c r="A8182" s="38">
        <v>1308</v>
      </c>
      <c r="B8182" s="46" t="s">
        <v>41</v>
      </c>
      <c r="C8182" s="46" t="s">
        <v>42</v>
      </c>
      <c r="D8182" s="11" t="s">
        <v>8343</v>
      </c>
      <c r="E8182" s="11" t="s">
        <v>8344</v>
      </c>
      <c r="F8182" t="s">
        <v>35</v>
      </c>
      <c r="G8182" s="12" t="s">
        <v>36</v>
      </c>
      <c r="H8182">
        <v>0.117219536554813</v>
      </c>
      <c r="I8182" t="s">
        <v>37</v>
      </c>
      <c r="K8182" s="47" t="s">
        <v>43</v>
      </c>
      <c r="L8182" s="47" t="str">
        <f>((I8182&amp;A8182)&amp;"-")&amp;B8182</f>
        <v>REF1308-Abraham M.H. and Acree Jr. W.E. The solubility of liquid and solid compounds in dry octan-1-ol. Chemosphere (2013)</v>
      </c>
      <c r="M8182" t="s">
        <v>39</v>
      </c>
      <c r="N8182" s="71"/>
      <c r="O8182" s="71"/>
      <c r="P8182" s="71"/>
      <c r="Q8182" s="71"/>
      <c r="R8182" s="29"/>
      <c r="S8182" s="29"/>
      <c r="T8182" s="29"/>
      <c r="U8182" s="71"/>
      <c r="V8182" s="29"/>
      <c r="W8182" s="60"/>
      <c r="Y8182" t="s">
        <v>40</v>
      </c>
      <c r="AA8182">
        <v>21106365</v>
      </c>
      <c r="AB8182" t="b">
        <f>if((W8182=""),false,true)</f>
        <v>0</v>
      </c>
      <c r="AD8182" s="37"/>
    </row>
    <row r="8183" ht="14.25" customHeight="1">
      <c r="A8183" s="38">
        <v>1287</v>
      </c>
      <c r="B8183" s="46" t="s">
        <v>53</v>
      </c>
      <c r="C8183" s="46" t="s">
        <v>45</v>
      </c>
      <c r="D8183" s="46" t="s">
        <v>8350</v>
      </c>
      <c r="E8183" s="46" t="s">
        <v>8351</v>
      </c>
      <c r="F8183" t="s">
        <v>48</v>
      </c>
      <c r="G8183" s="46" t="s">
        <v>49</v>
      </c>
      <c r="H8183">
        <v>0.000005754399</v>
      </c>
      <c r="I8183" t="s">
        <v>37</v>
      </c>
      <c r="L8183" t="s">
        <v>50</v>
      </c>
      <c r="M8183" t="s">
        <v>39</v>
      </c>
      <c r="N8183" s="40"/>
      <c r="O8183" s="40"/>
      <c r="P8183" s="40"/>
      <c r="Q8183" s="40"/>
      <c r="R8183" s="39"/>
      <c r="S8183" s="39"/>
      <c r="T8183" s="39"/>
      <c r="U8183" s="40"/>
      <c r="V8183" s="39"/>
      <c r="W8183" s="69"/>
      <c r="Y8183" t="s">
        <v>40</v>
      </c>
      <c r="AA8183">
        <v>4603</v>
      </c>
      <c r="AB8183" s="46" t="b">
        <v>0</v>
      </c>
      <c r="AD8183" s="8"/>
    </row>
    <row r="8184" ht="14.25" customHeight="1">
      <c r="A8184" s="38">
        <v>1287</v>
      </c>
      <c r="B8184" s="46" t="s">
        <v>53</v>
      </c>
      <c r="C8184" s="46" t="s">
        <v>45</v>
      </c>
      <c r="D8184" s="46" t="s">
        <v>8352</v>
      </c>
      <c r="E8184" s="46" t="s">
        <v>8353</v>
      </c>
      <c r="F8184" t="s">
        <v>48</v>
      </c>
      <c r="G8184" s="46" t="s">
        <v>49</v>
      </c>
      <c r="H8184">
        <v>0.079432823472</v>
      </c>
      <c r="I8184" t="s">
        <v>37</v>
      </c>
      <c r="L8184" t="s">
        <v>50</v>
      </c>
      <c r="M8184" t="s">
        <v>39</v>
      </c>
      <c r="N8184" s="40"/>
      <c r="O8184" s="40"/>
      <c r="P8184" s="40"/>
      <c r="Q8184" s="40"/>
      <c r="R8184" s="39"/>
      <c r="S8184" s="39"/>
      <c r="T8184" s="39"/>
      <c r="U8184" s="40"/>
      <c r="V8184" s="39"/>
      <c r="W8184" s="69"/>
      <c r="Y8184" t="s">
        <v>40</v>
      </c>
      <c r="AA8184">
        <v>18107</v>
      </c>
      <c r="AB8184" s="46" t="b">
        <v>0</v>
      </c>
      <c r="AD8184" s="8"/>
    </row>
    <row r="8185" ht="14.25" customHeight="1">
      <c r="A8185" s="38">
        <v>981</v>
      </c>
      <c r="B8185" s="44" t="s">
        <v>1926</v>
      </c>
      <c r="C8185" s="46" t="s">
        <v>1219</v>
      </c>
      <c r="D8185" s="46" t="s">
        <v>8354</v>
      </c>
      <c r="E8185" s="46" t="s">
        <v>8355</v>
      </c>
      <c r="F8185" s="41" t="s">
        <v>689</v>
      </c>
      <c r="G8185" s="41" t="s">
        <v>762</v>
      </c>
      <c r="H8185" s="65">
        <f>W8185</f>
        <v>2.2743</v>
      </c>
      <c r="I8185" t="s">
        <v>37</v>
      </c>
      <c r="K8185" s="47" t="s">
        <v>43</v>
      </c>
      <c r="L8185" s="47" t="str">
        <f>((I8185&amp;A8185)&amp;"-")&amp;B8185</f>
        <v>REF981-Li; J.; Masso; J.J.; and Guertin; J.A.; Prediction of drug solubility in an acrylate adhesive based on the drug-polymer interaction parameter and drug solubility in acetonitrile. Journal of Controlled Release; 2002. 83: 211-221</v>
      </c>
      <c r="M8185" t="s">
        <v>39</v>
      </c>
      <c r="N8185" s="71">
        <f>U8185*V8185</f>
        <v>94.5496521</v>
      </c>
      <c r="O8185" s="71">
        <v>100</v>
      </c>
      <c r="P8185" s="71">
        <v>0.786</v>
      </c>
      <c r="Q8185" s="71">
        <v>1.146</v>
      </c>
      <c r="R8185" s="29">
        <f>O8185/P8185</f>
        <v>127.226463104326</v>
      </c>
      <c r="S8185" s="29">
        <f>N8185/Q8185</f>
        <v>82.5040594240838</v>
      </c>
      <c r="T8185" s="29">
        <f>R8185+S8185</f>
        <v>209.730522528409</v>
      </c>
      <c r="U8185" s="71">
        <v>198.2173</v>
      </c>
      <c r="V8185" s="29">
        <v>0.477</v>
      </c>
      <c r="W8185" s="60">
        <f>round((V8185/(T8185/1000)),4)</f>
        <v>2.2743</v>
      </c>
      <c r="Y8185" t="s">
        <v>40</v>
      </c>
      <c r="AA8185">
        <v>6901</v>
      </c>
      <c r="AB8185" t="b">
        <v>1</v>
      </c>
      <c r="AD8185" s="37"/>
    </row>
    <row r="8186" ht="14.25" customHeight="1">
      <c r="A8186" s="38">
        <v>1287</v>
      </c>
      <c r="B8186" s="46" t="s">
        <v>53</v>
      </c>
      <c r="C8186" s="46" t="s">
        <v>45</v>
      </c>
      <c r="D8186" s="46" t="s">
        <v>8354</v>
      </c>
      <c r="E8186" s="46" t="s">
        <v>8355</v>
      </c>
      <c r="F8186" t="s">
        <v>48</v>
      </c>
      <c r="G8186" s="46" t="s">
        <v>49</v>
      </c>
      <c r="H8186">
        <v>0.001412537545</v>
      </c>
      <c r="I8186" t="s">
        <v>37</v>
      </c>
      <c r="L8186" t="s">
        <v>50</v>
      </c>
      <c r="M8186" t="s">
        <v>39</v>
      </c>
      <c r="N8186" s="40"/>
      <c r="O8186" s="40"/>
      <c r="P8186" s="40"/>
      <c r="Q8186" s="40"/>
      <c r="R8186" s="39"/>
      <c r="S8186" s="39"/>
      <c r="T8186" s="39"/>
      <c r="U8186" s="40"/>
      <c r="V8186" s="39"/>
      <c r="W8186" s="69"/>
      <c r="Y8186" t="s">
        <v>40</v>
      </c>
      <c r="AA8186">
        <v>6901</v>
      </c>
      <c r="AB8186" s="46" t="b">
        <v>0</v>
      </c>
      <c r="AD8186" s="8"/>
    </row>
    <row r="8187" ht="14.25" customHeight="1">
      <c r="A8187" s="38">
        <v>1287</v>
      </c>
      <c r="B8187" s="46" t="s">
        <v>53</v>
      </c>
      <c r="C8187" s="46" t="s">
        <v>45</v>
      </c>
      <c r="D8187" s="46" t="s">
        <v>8356</v>
      </c>
      <c r="E8187" s="46" t="s">
        <v>8357</v>
      </c>
      <c r="F8187" t="s">
        <v>48</v>
      </c>
      <c r="G8187" s="46" t="s">
        <v>49</v>
      </c>
      <c r="H8187">
        <v>1.17489755494</v>
      </c>
      <c r="I8187" t="s">
        <v>37</v>
      </c>
      <c r="L8187" t="s">
        <v>50</v>
      </c>
      <c r="M8187" t="s">
        <v>39</v>
      </c>
      <c r="N8187" s="40"/>
      <c r="O8187" s="40"/>
      <c r="P8187" s="40"/>
      <c r="Q8187" s="40"/>
      <c r="R8187" s="39"/>
      <c r="S8187" s="39"/>
      <c r="T8187" s="39"/>
      <c r="U8187" s="40"/>
      <c r="V8187" s="39"/>
      <c r="W8187" s="69"/>
      <c r="Y8187" t="s">
        <v>294</v>
      </c>
      <c r="AA8187">
        <v>7235</v>
      </c>
      <c r="AB8187" s="46" t="b">
        <v>0</v>
      </c>
      <c r="AD8187" s="8"/>
    </row>
    <row r="8188" ht="14.25" customHeight="1">
      <c r="A8188" s="38">
        <v>969</v>
      </c>
      <c r="B8188" s="46" t="s">
        <v>4172</v>
      </c>
      <c r="C8188" s="46" t="s">
        <v>1219</v>
      </c>
      <c r="D8188" s="7" t="s">
        <v>8358</v>
      </c>
      <c r="E8188" s="7" t="s">
        <v>8359</v>
      </c>
      <c r="F8188" s="41" t="s">
        <v>429</v>
      </c>
      <c r="G8188" s="41" t="s">
        <v>590</v>
      </c>
      <c r="H8188" s="23">
        <v>1.98325</v>
      </c>
      <c r="I8188" t="s">
        <v>1356</v>
      </c>
      <c r="K8188" t="s">
        <v>43</v>
      </c>
      <c r="L8188" s="46" t="s">
        <v>4573</v>
      </c>
      <c r="M8188" t="s">
        <v>39</v>
      </c>
      <c r="N8188" s="40"/>
      <c r="O8188" s="40"/>
      <c r="P8188" s="40"/>
      <c r="Q8188" s="40"/>
      <c r="R8188" s="39"/>
      <c r="S8188" s="39"/>
      <c r="T8188" s="39"/>
      <c r="U8188" s="40"/>
      <c r="V8188" s="39"/>
      <c r="W8188" s="69"/>
      <c r="Y8188" t="s">
        <v>40</v>
      </c>
      <c r="AA8188" s="12">
        <v>8058</v>
      </c>
      <c r="AB8188" t="b">
        <f>if((W8188=""),false,true)</f>
        <v>0</v>
      </c>
      <c r="AD8188" s="8"/>
    </row>
    <row r="8189" ht="14.25" customHeight="1">
      <c r="A8189" s="38">
        <v>969</v>
      </c>
      <c r="B8189" s="46" t="s">
        <v>4172</v>
      </c>
      <c r="C8189" s="46" t="s">
        <v>1219</v>
      </c>
      <c r="D8189" s="7" t="s">
        <v>8358</v>
      </c>
      <c r="E8189" s="7" t="s">
        <v>8359</v>
      </c>
      <c r="F8189" s="41" t="s">
        <v>48</v>
      </c>
      <c r="G8189" s="41" t="s">
        <v>49</v>
      </c>
      <c r="H8189" s="23">
        <v>0.0007</v>
      </c>
      <c r="I8189" t="s">
        <v>1356</v>
      </c>
      <c r="K8189" t="s">
        <v>43</v>
      </c>
      <c r="L8189" s="46" t="str">
        <f>((I8189&amp;A8189)&amp;"-")&amp;B8189</f>
        <v>REFJ969-Jouyban A. Handbook of Solubility Data for Pharmaceuticals. ISBN: 9781439804858</v>
      </c>
      <c r="M8189" t="s">
        <v>39</v>
      </c>
      <c r="N8189" s="40"/>
      <c r="O8189" s="40"/>
      <c r="P8189" s="40"/>
      <c r="Q8189" s="40"/>
      <c r="R8189" s="39"/>
      <c r="S8189" s="39"/>
      <c r="T8189" s="39"/>
      <c r="U8189" s="40"/>
      <c r="V8189" s="39"/>
      <c r="W8189" s="69"/>
      <c r="Y8189" t="s">
        <v>40</v>
      </c>
      <c r="AA8189" s="12">
        <v>8058</v>
      </c>
      <c r="AB8189" t="b">
        <f>if((W8189=""),false,true)</f>
        <v>0</v>
      </c>
      <c r="AD8189" s="8"/>
    </row>
    <row r="8190" ht="14.25" customHeight="1">
      <c r="A8190" s="38">
        <v>1101</v>
      </c>
      <c r="B8190" s="46" t="s">
        <v>8360</v>
      </c>
      <c r="C8190" s="46" t="s">
        <v>1115</v>
      </c>
      <c r="D8190" s="11" t="s">
        <v>8358</v>
      </c>
      <c r="E8190" s="11" t="s">
        <v>8359</v>
      </c>
      <c r="F8190" s="7" t="s">
        <v>485</v>
      </c>
      <c r="G8190" s="7" t="s">
        <v>665</v>
      </c>
      <c r="H8190">
        <v>1.7078972091001</v>
      </c>
      <c r="I8190" t="s">
        <v>37</v>
      </c>
      <c r="K8190" s="47"/>
      <c r="L8190" s="47" t="s">
        <v>8361</v>
      </c>
      <c r="M8190" t="s">
        <v>39</v>
      </c>
      <c r="N8190" s="71"/>
      <c r="O8190" s="71"/>
      <c r="P8190" s="71"/>
      <c r="Q8190" s="71"/>
      <c r="R8190" s="29"/>
      <c r="S8190" s="29"/>
      <c r="T8190" s="29"/>
      <c r="U8190" s="71"/>
      <c r="V8190" s="29"/>
      <c r="W8190" s="60"/>
      <c r="Y8190" t="s">
        <v>40</v>
      </c>
      <c r="AA8190">
        <v>8058</v>
      </c>
      <c r="AB8190" t="b">
        <f>if((W8190=""),false,true)</f>
        <v>0</v>
      </c>
      <c r="AD8190" s="37"/>
    </row>
    <row r="8191" ht="14.25" customHeight="1">
      <c r="A8191" s="38">
        <v>1101</v>
      </c>
      <c r="B8191" s="46" t="s">
        <v>8360</v>
      </c>
      <c r="C8191" s="46" t="s">
        <v>1115</v>
      </c>
      <c r="D8191" s="11" t="s">
        <v>8358</v>
      </c>
      <c r="E8191" s="11" t="s">
        <v>8359</v>
      </c>
      <c r="F8191" s="7" t="s">
        <v>580</v>
      </c>
      <c r="G8191" s="7" t="s">
        <v>581</v>
      </c>
      <c r="H8191">
        <v>1.6875650839731</v>
      </c>
      <c r="I8191" t="s">
        <v>37</v>
      </c>
      <c r="K8191" s="47"/>
      <c r="L8191" s="47" t="s">
        <v>8361</v>
      </c>
      <c r="M8191" t="s">
        <v>39</v>
      </c>
      <c r="N8191" s="71"/>
      <c r="O8191" s="71"/>
      <c r="P8191" s="71"/>
      <c r="Q8191" s="71"/>
      <c r="R8191" s="29"/>
      <c r="S8191" s="29"/>
      <c r="T8191" s="29"/>
      <c r="U8191" s="71"/>
      <c r="V8191" s="29"/>
      <c r="W8191" s="60"/>
      <c r="Y8191" t="s">
        <v>40</v>
      </c>
      <c r="AA8191">
        <v>8058</v>
      </c>
      <c r="AB8191" t="b">
        <f>if((W8191=""),false,true)</f>
        <v>0</v>
      </c>
      <c r="AD8191" s="37"/>
    </row>
    <row r="8192" ht="14.25" customHeight="1">
      <c r="A8192" s="38">
        <v>1101</v>
      </c>
      <c r="B8192" s="46" t="s">
        <v>8360</v>
      </c>
      <c r="C8192" s="46" t="s">
        <v>1115</v>
      </c>
      <c r="D8192" s="11" t="s">
        <v>8358</v>
      </c>
      <c r="E8192" s="11" t="s">
        <v>8359</v>
      </c>
      <c r="F8192" s="7" t="s">
        <v>671</v>
      </c>
      <c r="G8192" s="7" t="s">
        <v>672</v>
      </c>
      <c r="H8192">
        <v>1.858633448168</v>
      </c>
      <c r="I8192" t="s">
        <v>37</v>
      </c>
      <c r="K8192" s="47"/>
      <c r="L8192" s="47" t="s">
        <v>8361</v>
      </c>
      <c r="M8192" t="s">
        <v>39</v>
      </c>
      <c r="N8192" s="71"/>
      <c r="O8192" s="71"/>
      <c r="P8192" s="71"/>
      <c r="Q8192" s="71"/>
      <c r="R8192" s="29"/>
      <c r="S8192" s="29"/>
      <c r="T8192" s="29"/>
      <c r="U8192" s="71"/>
      <c r="V8192" s="29"/>
      <c r="W8192" s="60"/>
      <c r="Y8192" t="s">
        <v>40</v>
      </c>
      <c r="AA8192">
        <v>8058</v>
      </c>
      <c r="AB8192" t="b">
        <f>if((W8192=""),false,true)</f>
        <v>0</v>
      </c>
      <c r="AD8192" s="37"/>
    </row>
    <row r="8193" ht="14.25" customHeight="1">
      <c r="A8193" s="38">
        <v>1101</v>
      </c>
      <c r="B8193" s="46" t="s">
        <v>8360</v>
      </c>
      <c r="C8193" s="46" t="s">
        <v>1115</v>
      </c>
      <c r="D8193" s="11" t="s">
        <v>8358</v>
      </c>
      <c r="E8193" s="11" t="s">
        <v>8359</v>
      </c>
      <c r="F8193" s="7" t="s">
        <v>679</v>
      </c>
      <c r="G8193" s="7" t="s">
        <v>1119</v>
      </c>
      <c r="H8193">
        <v>1.1024158207827</v>
      </c>
      <c r="I8193" t="s">
        <v>37</v>
      </c>
      <c r="K8193" s="47"/>
      <c r="L8193" s="47" t="s">
        <v>8361</v>
      </c>
      <c r="M8193" t="s">
        <v>39</v>
      </c>
      <c r="N8193" s="71"/>
      <c r="O8193" s="71"/>
      <c r="P8193" s="71"/>
      <c r="Q8193" s="71"/>
      <c r="R8193" s="29"/>
      <c r="S8193" s="29"/>
      <c r="T8193" s="29"/>
      <c r="U8193" s="71"/>
      <c r="V8193" s="29"/>
      <c r="W8193" s="60"/>
      <c r="Y8193" t="s">
        <v>40</v>
      </c>
      <c r="AA8193">
        <v>8058</v>
      </c>
      <c r="AB8193" t="b">
        <f>if((W8193=""),false,true)</f>
        <v>0</v>
      </c>
      <c r="AD8193" s="37"/>
    </row>
    <row r="8194" ht="14.25" customHeight="1">
      <c r="A8194" s="38">
        <v>1101</v>
      </c>
      <c r="B8194" s="46" t="s">
        <v>8360</v>
      </c>
      <c r="C8194" s="46" t="s">
        <v>1115</v>
      </c>
      <c r="D8194" s="11" t="s">
        <v>8358</v>
      </c>
      <c r="E8194" s="11" t="s">
        <v>8359</v>
      </c>
      <c r="F8194" s="7" t="s">
        <v>584</v>
      </c>
      <c r="G8194" s="7" t="s">
        <v>988</v>
      </c>
      <c r="H8194">
        <v>1.1796965004754</v>
      </c>
      <c r="I8194" t="s">
        <v>37</v>
      </c>
      <c r="K8194" s="47"/>
      <c r="L8194" s="47" t="s">
        <v>8361</v>
      </c>
      <c r="M8194" t="s">
        <v>39</v>
      </c>
      <c r="N8194" s="71"/>
      <c r="O8194" s="71"/>
      <c r="P8194" s="71"/>
      <c r="Q8194" s="71"/>
      <c r="R8194" s="29"/>
      <c r="S8194" s="29"/>
      <c r="T8194" s="29"/>
      <c r="U8194" s="71"/>
      <c r="V8194" s="29"/>
      <c r="W8194" s="60"/>
      <c r="Y8194" t="s">
        <v>40</v>
      </c>
      <c r="AA8194">
        <v>8058</v>
      </c>
      <c r="AB8194" t="b">
        <f>if((W8194=""),false,true)</f>
        <v>0</v>
      </c>
      <c r="AD8194" s="37"/>
    </row>
    <row r="8195" ht="14.25" customHeight="1">
      <c r="A8195" s="38">
        <v>1101</v>
      </c>
      <c r="B8195" s="46" t="s">
        <v>8360</v>
      </c>
      <c r="C8195" s="46" t="s">
        <v>1115</v>
      </c>
      <c r="D8195" s="11" t="s">
        <v>8358</v>
      </c>
      <c r="E8195" s="11" t="s">
        <v>8359</v>
      </c>
      <c r="F8195" s="7" t="s">
        <v>429</v>
      </c>
      <c r="G8195" s="7" t="s">
        <v>590</v>
      </c>
      <c r="H8195">
        <v>1.7356786701513</v>
      </c>
      <c r="I8195" t="s">
        <v>37</v>
      </c>
      <c r="K8195" s="47"/>
      <c r="L8195" s="47" t="s">
        <v>8361</v>
      </c>
      <c r="M8195" t="s">
        <v>39</v>
      </c>
      <c r="N8195" s="71"/>
      <c r="O8195" s="71"/>
      <c r="P8195" s="71"/>
      <c r="Q8195" s="71"/>
      <c r="R8195" s="29"/>
      <c r="S8195" s="29"/>
      <c r="T8195" s="29"/>
      <c r="U8195" s="71"/>
      <c r="V8195" s="29"/>
      <c r="W8195" s="60"/>
      <c r="Y8195" t="s">
        <v>40</v>
      </c>
      <c r="AA8195">
        <v>8058</v>
      </c>
      <c r="AB8195" t="b">
        <f>if((W8195=""),false,true)</f>
        <v>0</v>
      </c>
      <c r="AD8195" s="37"/>
    </row>
    <row r="8196" ht="14.25" customHeight="1">
      <c r="A8196" s="38">
        <v>1101</v>
      </c>
      <c r="B8196" s="46" t="s">
        <v>8360</v>
      </c>
      <c r="C8196" s="46" t="s">
        <v>1115</v>
      </c>
      <c r="D8196" s="11" t="s">
        <v>8358</v>
      </c>
      <c r="E8196" s="11" t="s">
        <v>8359</v>
      </c>
      <c r="F8196" s="7" t="s">
        <v>434</v>
      </c>
      <c r="G8196" s="7" t="s">
        <v>593</v>
      </c>
      <c r="H8196">
        <v>1.7294462104687</v>
      </c>
      <c r="I8196" t="s">
        <v>37</v>
      </c>
      <c r="K8196" s="47"/>
      <c r="L8196" s="47" t="s">
        <v>8361</v>
      </c>
      <c r="M8196" t="s">
        <v>39</v>
      </c>
      <c r="N8196" s="71"/>
      <c r="O8196" s="71"/>
      <c r="P8196" s="71"/>
      <c r="Q8196" s="71"/>
      <c r="R8196" s="29"/>
      <c r="S8196" s="29"/>
      <c r="T8196" s="29"/>
      <c r="U8196" s="71"/>
      <c r="V8196" s="29"/>
      <c r="W8196" s="60"/>
      <c r="Y8196" t="s">
        <v>40</v>
      </c>
      <c r="AA8196">
        <v>8058</v>
      </c>
      <c r="AB8196" t="b">
        <f>if((W8196=""),false,true)</f>
        <v>0</v>
      </c>
      <c r="AD8196" s="37"/>
    </row>
    <row r="8197" ht="14.25" customHeight="1">
      <c r="A8197" s="38">
        <v>1287</v>
      </c>
      <c r="B8197" s="46" t="s">
        <v>53</v>
      </c>
      <c r="C8197" s="46" t="s">
        <v>45</v>
      </c>
      <c r="D8197" s="46" t="s">
        <v>8358</v>
      </c>
      <c r="E8197" s="46" t="s">
        <v>8362</v>
      </c>
      <c r="F8197" t="s">
        <v>48</v>
      </c>
      <c r="G8197" s="46" t="s">
        <v>49</v>
      </c>
      <c r="H8197">
        <v>0.000707945784</v>
      </c>
      <c r="I8197" t="s">
        <v>37</v>
      </c>
      <c r="L8197" t="s">
        <v>50</v>
      </c>
      <c r="M8197" t="s">
        <v>39</v>
      </c>
      <c r="N8197" s="40"/>
      <c r="O8197" s="40"/>
      <c r="P8197" s="40"/>
      <c r="Q8197" s="40"/>
      <c r="R8197" s="39"/>
      <c r="S8197" s="39"/>
      <c r="T8197" s="39"/>
      <c r="U8197" s="40"/>
      <c r="V8197" s="39"/>
      <c r="W8197" s="69"/>
      <c r="Y8197" t="s">
        <v>40</v>
      </c>
      <c r="AA8197">
        <v>8058</v>
      </c>
      <c r="AB8197" s="46" t="b">
        <v>0</v>
      </c>
      <c r="AD8197" s="8"/>
    </row>
    <row r="8198" ht="14.25" customHeight="1">
      <c r="A8198" s="38">
        <v>86</v>
      </c>
      <c r="B8198" s="46" t="s">
        <v>1684</v>
      </c>
      <c r="C8198" s="46" t="s">
        <v>8363</v>
      </c>
      <c r="D8198" s="46" t="s">
        <v>8364</v>
      </c>
      <c r="E8198" s="46" t="s">
        <v>8365</v>
      </c>
      <c r="F8198" s="41" t="s">
        <v>689</v>
      </c>
      <c r="G8198" s="41" t="s">
        <v>762</v>
      </c>
      <c r="H8198" s="65">
        <v>3.87</v>
      </c>
      <c r="I8198" t="s">
        <v>431</v>
      </c>
      <c r="K8198" s="46"/>
      <c r="L8198" s="46" t="s">
        <v>8366</v>
      </c>
      <c r="M8198" t="s">
        <v>583</v>
      </c>
      <c r="N8198" s="40"/>
      <c r="O8198" s="40"/>
      <c r="P8198" s="40"/>
      <c r="Q8198" s="40"/>
      <c r="R8198" s="39"/>
      <c r="S8198" s="39"/>
      <c r="T8198" s="39"/>
      <c r="U8198" s="40"/>
      <c r="V8198" s="39"/>
      <c r="W8198" s="69"/>
      <c r="Y8198" t="s">
        <v>40</v>
      </c>
      <c r="AA8198">
        <v>10181341</v>
      </c>
      <c r="AB8198" t="b">
        <f>if((W8198=""),false,true)</f>
        <v>0</v>
      </c>
      <c r="AD8198" s="8"/>
    </row>
    <row r="8199" ht="14.25" customHeight="1">
      <c r="A8199" s="38">
        <v>86</v>
      </c>
      <c r="B8199" s="46" t="s">
        <v>425</v>
      </c>
      <c r="C8199" s="46" t="s">
        <v>8363</v>
      </c>
      <c r="D8199" s="46" t="s">
        <v>8364</v>
      </c>
      <c r="E8199" s="46" t="s">
        <v>8365</v>
      </c>
      <c r="F8199" s="41" t="s">
        <v>731</v>
      </c>
      <c r="G8199" s="41" t="s">
        <v>767</v>
      </c>
      <c r="H8199" s="65">
        <v>1.94</v>
      </c>
      <c r="I8199" t="s">
        <v>431</v>
      </c>
      <c r="K8199" s="46"/>
      <c r="L8199" s="46" t="s">
        <v>8367</v>
      </c>
      <c r="M8199" t="s">
        <v>583</v>
      </c>
      <c r="N8199" s="40"/>
      <c r="O8199" s="40"/>
      <c r="P8199" s="40"/>
      <c r="Q8199" s="40"/>
      <c r="R8199" s="39"/>
      <c r="S8199" s="39"/>
      <c r="T8199" s="39"/>
      <c r="U8199" s="40"/>
      <c r="V8199" s="39"/>
      <c r="W8199" s="69"/>
      <c r="Y8199" t="s">
        <v>40</v>
      </c>
      <c r="AA8199">
        <v>10181341</v>
      </c>
      <c r="AB8199" t="b">
        <f>if((W8199=""),false,true)</f>
        <v>0</v>
      </c>
      <c r="AD8199" s="8"/>
    </row>
    <row r="8200" ht="14.25" customHeight="1">
      <c r="A8200" s="38">
        <v>123</v>
      </c>
      <c r="B8200" s="44" t="s">
        <v>3477</v>
      </c>
      <c r="C8200" s="46" t="s">
        <v>8368</v>
      </c>
      <c r="D8200" s="46" t="s">
        <v>8364</v>
      </c>
      <c r="E8200" s="46" t="s">
        <v>8365</v>
      </c>
      <c r="F8200" s="41" t="s">
        <v>691</v>
      </c>
      <c r="G8200" s="41" t="s">
        <v>692</v>
      </c>
      <c r="H8200" s="65">
        <v>3.35</v>
      </c>
      <c r="I8200" t="s">
        <v>431</v>
      </c>
      <c r="K8200" s="46"/>
      <c r="L8200" s="46" t="s">
        <v>8369</v>
      </c>
      <c r="M8200" t="s">
        <v>583</v>
      </c>
      <c r="N8200" s="40"/>
      <c r="O8200" s="40"/>
      <c r="P8200" s="40"/>
      <c r="Q8200" s="40"/>
      <c r="R8200" s="39"/>
      <c r="S8200" s="39"/>
      <c r="T8200" s="39"/>
      <c r="U8200" s="40"/>
      <c r="V8200" s="39"/>
      <c r="W8200" s="69"/>
      <c r="Y8200" t="s">
        <v>40</v>
      </c>
      <c r="AA8200">
        <v>10181341</v>
      </c>
      <c r="AB8200" t="b">
        <f>if((W8200=""),false,true)</f>
        <v>0</v>
      </c>
      <c r="AD8200" s="8"/>
    </row>
    <row r="8201" ht="14.25" customHeight="1">
      <c r="A8201" s="38">
        <v>123</v>
      </c>
      <c r="B8201" s="44" t="s">
        <v>1108</v>
      </c>
      <c r="C8201" s="46" t="s">
        <v>8368</v>
      </c>
      <c r="D8201" s="46" t="s">
        <v>8364</v>
      </c>
      <c r="E8201" s="46" t="s">
        <v>8365</v>
      </c>
      <c r="F8201" s="41" t="s">
        <v>1108</v>
      </c>
      <c r="G8201" s="41" t="s">
        <v>3860</v>
      </c>
      <c r="H8201" s="65">
        <v>3.76</v>
      </c>
      <c r="I8201" t="s">
        <v>431</v>
      </c>
      <c r="K8201" s="46"/>
      <c r="L8201" s="46" t="s">
        <v>8370</v>
      </c>
      <c r="M8201" t="s">
        <v>583</v>
      </c>
      <c r="N8201" s="40"/>
      <c r="O8201" s="40"/>
      <c r="P8201" s="40"/>
      <c r="Q8201" s="40"/>
      <c r="R8201" s="39"/>
      <c r="S8201" s="39"/>
      <c r="T8201" s="39"/>
      <c r="U8201" s="40"/>
      <c r="V8201" s="39"/>
      <c r="W8201" s="69"/>
      <c r="Y8201" t="s">
        <v>40</v>
      </c>
      <c r="AA8201">
        <v>10181341</v>
      </c>
      <c r="AB8201" t="b">
        <f>if((W8201=""),false,true)</f>
        <v>0</v>
      </c>
      <c r="AD8201" s="8"/>
    </row>
    <row r="8202" ht="14.25" customHeight="1">
      <c r="A8202" s="38">
        <v>123</v>
      </c>
      <c r="B8202" s="44" t="s">
        <v>1281</v>
      </c>
      <c r="C8202" s="46" t="s">
        <v>8368</v>
      </c>
      <c r="D8202" s="46" t="s">
        <v>8364</v>
      </c>
      <c r="E8202" s="46" t="s">
        <v>8365</v>
      </c>
      <c r="F8202" s="41" t="s">
        <v>1281</v>
      </c>
      <c r="G8202" s="41" t="s">
        <v>1282</v>
      </c>
      <c r="H8202" s="65">
        <v>6.35</v>
      </c>
      <c r="I8202" t="s">
        <v>431</v>
      </c>
      <c r="K8202" s="46"/>
      <c r="L8202" s="46" t="s">
        <v>8371</v>
      </c>
      <c r="M8202" t="s">
        <v>583</v>
      </c>
      <c r="N8202" s="40"/>
      <c r="O8202" s="40"/>
      <c r="P8202" s="40"/>
      <c r="Q8202" s="40"/>
      <c r="R8202" s="39"/>
      <c r="S8202" s="39"/>
      <c r="T8202" s="39"/>
      <c r="U8202" s="40"/>
      <c r="V8202" s="39"/>
      <c r="W8202" s="69"/>
      <c r="Y8202" t="s">
        <v>40</v>
      </c>
      <c r="AA8202">
        <v>10181341</v>
      </c>
      <c r="AB8202" t="b">
        <f>if((W8202=""),false,true)</f>
        <v>0</v>
      </c>
      <c r="AD8202" s="8"/>
    </row>
    <row r="8203" ht="14.25" customHeight="1">
      <c r="A8203" s="38">
        <v>123</v>
      </c>
      <c r="B8203" s="44" t="s">
        <v>238</v>
      </c>
      <c r="C8203" s="46" t="s">
        <v>8368</v>
      </c>
      <c r="D8203" s="46" t="s">
        <v>8364</v>
      </c>
      <c r="E8203" s="46" t="s">
        <v>8365</v>
      </c>
      <c r="F8203" s="41" t="s">
        <v>238</v>
      </c>
      <c r="G8203" s="41" t="s">
        <v>239</v>
      </c>
      <c r="H8203" s="65">
        <v>5.62</v>
      </c>
      <c r="I8203" t="s">
        <v>431</v>
      </c>
      <c r="K8203" s="46"/>
      <c r="L8203" s="46" t="s">
        <v>8372</v>
      </c>
      <c r="M8203" t="s">
        <v>583</v>
      </c>
      <c r="N8203" s="40"/>
      <c r="O8203" s="40"/>
      <c r="P8203" s="40"/>
      <c r="Q8203" s="40"/>
      <c r="R8203" s="39"/>
      <c r="S8203" s="39"/>
      <c r="T8203" s="39"/>
      <c r="U8203" s="40"/>
      <c r="V8203" s="39"/>
      <c r="W8203" s="69"/>
      <c r="Y8203" t="s">
        <v>40</v>
      </c>
      <c r="AA8203">
        <v>10181341</v>
      </c>
      <c r="AB8203" t="b">
        <f>if((W8203=""),false,true)</f>
        <v>0</v>
      </c>
      <c r="AD8203" s="8"/>
    </row>
    <row r="8204" ht="14.25" customHeight="1">
      <c r="A8204" s="38">
        <v>165</v>
      </c>
      <c r="B8204" s="46" t="s">
        <v>425</v>
      </c>
      <c r="C8204" s="7" t="s">
        <v>8300</v>
      </c>
      <c r="D8204" s="46" t="s">
        <v>8364</v>
      </c>
      <c r="E8204" s="46" t="s">
        <v>8365</v>
      </c>
      <c r="F8204" s="41" t="s">
        <v>591</v>
      </c>
      <c r="G8204" s="41" t="s">
        <v>592</v>
      </c>
      <c r="H8204" s="65">
        <v>3.98</v>
      </c>
      <c r="I8204" t="s">
        <v>431</v>
      </c>
      <c r="K8204" s="46"/>
      <c r="L8204" s="46" t="str">
        <f>((I8204&amp;A8204)&amp;"-")&amp;B8204</f>
        <v>ONSC165-2-</v>
      </c>
      <c r="M8204" t="s">
        <v>583</v>
      </c>
      <c r="N8204" s="40"/>
      <c r="O8204" s="40"/>
      <c r="P8204" s="40"/>
      <c r="Q8204" s="40"/>
      <c r="R8204" s="39"/>
      <c r="S8204" s="39"/>
      <c r="T8204" s="39"/>
      <c r="U8204" s="40"/>
      <c r="V8204" s="39"/>
      <c r="W8204" s="69"/>
      <c r="Y8204" t="s">
        <v>40</v>
      </c>
      <c r="AA8204">
        <v>10181341</v>
      </c>
      <c r="AB8204" t="b">
        <f>if((W8204=""),false,true)</f>
        <v>0</v>
      </c>
      <c r="AD8204" s="8"/>
    </row>
    <row r="8205" ht="14.25" customHeight="1">
      <c r="A8205" s="38">
        <v>907</v>
      </c>
      <c r="B8205" s="44" t="s">
        <v>1953</v>
      </c>
      <c r="C8205" s="46" t="s">
        <v>1954</v>
      </c>
      <c r="D8205" s="46" t="s">
        <v>8364</v>
      </c>
      <c r="E8205" s="46" t="s">
        <v>8365</v>
      </c>
      <c r="F8205" s="41" t="s">
        <v>48</v>
      </c>
      <c r="G8205" s="41" t="s">
        <v>49</v>
      </c>
      <c r="H8205" s="65">
        <v>0.1267</v>
      </c>
      <c r="I8205" t="s">
        <v>37</v>
      </c>
      <c r="K8205" s="46" t="s">
        <v>43</v>
      </c>
      <c r="L8205" s="46" t="s">
        <v>1955</v>
      </c>
      <c r="M8205" t="s">
        <v>583</v>
      </c>
      <c r="N8205" s="40"/>
      <c r="O8205" s="40"/>
      <c r="P8205" s="40"/>
      <c r="Q8205" s="40"/>
      <c r="R8205" s="39"/>
      <c r="S8205" s="39"/>
      <c r="T8205" s="39"/>
      <c r="U8205" s="40"/>
      <c r="V8205" s="39"/>
      <c r="W8205" s="69"/>
      <c r="Y8205" t="s">
        <v>40</v>
      </c>
      <c r="AA8205">
        <v>10181341</v>
      </c>
      <c r="AB8205" t="b">
        <f>if((W8205=""),false,true)</f>
        <v>0</v>
      </c>
      <c r="AD8205" s="8"/>
    </row>
    <row r="8206" ht="14.25" customHeight="1">
      <c r="A8206" s="38">
        <v>907</v>
      </c>
      <c r="B8206" s="44" t="s">
        <v>1953</v>
      </c>
      <c r="C8206" s="46" t="s">
        <v>1954</v>
      </c>
      <c r="D8206" s="46" t="s">
        <v>8364</v>
      </c>
      <c r="E8206" s="46" t="s">
        <v>8365</v>
      </c>
      <c r="F8206" s="41" t="s">
        <v>48</v>
      </c>
      <c r="G8206" s="41" t="s">
        <v>49</v>
      </c>
      <c r="H8206" s="65">
        <v>0.13</v>
      </c>
      <c r="I8206" t="s">
        <v>37</v>
      </c>
      <c r="K8206" s="46" t="s">
        <v>43</v>
      </c>
      <c r="L8206" s="46" t="s">
        <v>1955</v>
      </c>
      <c r="M8206" t="s">
        <v>583</v>
      </c>
      <c r="N8206" s="40"/>
      <c r="O8206" s="40"/>
      <c r="P8206" s="40"/>
      <c r="Q8206" s="40"/>
      <c r="R8206" s="39"/>
      <c r="S8206" s="39"/>
      <c r="T8206" s="39"/>
      <c r="U8206" s="40"/>
      <c r="V8206" s="39"/>
      <c r="W8206" s="69"/>
      <c r="Y8206" t="s">
        <v>40</v>
      </c>
      <c r="AA8206">
        <v>10181341</v>
      </c>
      <c r="AB8206" t="b">
        <f>if((W8206=""),false,true)</f>
        <v>0</v>
      </c>
      <c r="AD8206" s="8"/>
    </row>
    <row r="8207" ht="14.25" customHeight="1">
      <c r="A8207" s="38">
        <v>907</v>
      </c>
      <c r="B8207" s="44" t="s">
        <v>1953</v>
      </c>
      <c r="C8207" s="46" t="s">
        <v>1954</v>
      </c>
      <c r="D8207" s="46" t="s">
        <v>8364</v>
      </c>
      <c r="E8207" s="46" t="s">
        <v>8365</v>
      </c>
      <c r="F8207" s="41" t="s">
        <v>48</v>
      </c>
      <c r="G8207" s="41" t="s">
        <v>49</v>
      </c>
      <c r="H8207" s="65">
        <v>0.13</v>
      </c>
      <c r="I8207" t="s">
        <v>37</v>
      </c>
      <c r="K8207" s="46" t="s">
        <v>43</v>
      </c>
      <c r="L8207" s="46" t="s">
        <v>1955</v>
      </c>
      <c r="M8207" t="s">
        <v>583</v>
      </c>
      <c r="N8207" s="40"/>
      <c r="O8207" s="40"/>
      <c r="P8207" s="40"/>
      <c r="Q8207" s="40"/>
      <c r="R8207" s="39"/>
      <c r="S8207" s="39"/>
      <c r="T8207" s="39"/>
      <c r="U8207" s="40"/>
      <c r="V8207" s="39"/>
      <c r="W8207" s="69"/>
      <c r="Y8207" t="s">
        <v>40</v>
      </c>
      <c r="AA8207">
        <v>10181341</v>
      </c>
      <c r="AB8207" t="b">
        <f>if((W8207=""),false,true)</f>
        <v>0</v>
      </c>
      <c r="AD8207" s="8"/>
    </row>
    <row r="8208" ht="14.25" customHeight="1">
      <c r="A8208" s="38">
        <v>907</v>
      </c>
      <c r="B8208" s="44" t="s">
        <v>1953</v>
      </c>
      <c r="C8208" s="46" t="s">
        <v>1954</v>
      </c>
      <c r="D8208" s="46" t="s">
        <v>8364</v>
      </c>
      <c r="E8208" s="46" t="s">
        <v>8365</v>
      </c>
      <c r="F8208" s="41" t="s">
        <v>48</v>
      </c>
      <c r="G8208" s="41" t="s">
        <v>49</v>
      </c>
      <c r="H8208" s="65">
        <v>0.131</v>
      </c>
      <c r="I8208" t="s">
        <v>37</v>
      </c>
      <c r="K8208" s="46" t="s">
        <v>43</v>
      </c>
      <c r="L8208" s="46" t="s">
        <v>1955</v>
      </c>
      <c r="M8208" t="s">
        <v>583</v>
      </c>
      <c r="N8208" s="40"/>
      <c r="O8208" s="40"/>
      <c r="P8208" s="40"/>
      <c r="Q8208" s="40"/>
      <c r="R8208" s="39"/>
      <c r="S8208" s="39"/>
      <c r="T8208" s="39"/>
      <c r="U8208" s="40"/>
      <c r="V8208" s="39"/>
      <c r="W8208" s="69"/>
      <c r="Y8208" t="s">
        <v>40</v>
      </c>
      <c r="AA8208">
        <v>10181341</v>
      </c>
      <c r="AB8208" t="b">
        <f>if((W8208=""),false,true)</f>
        <v>0</v>
      </c>
      <c r="AD8208" s="8"/>
    </row>
    <row r="8209" ht="14.25" customHeight="1">
      <c r="A8209" s="38">
        <v>951</v>
      </c>
      <c r="B8209" s="46" t="s">
        <v>3601</v>
      </c>
      <c r="C8209" s="46" t="s">
        <v>3602</v>
      </c>
      <c r="D8209" s="46" t="s">
        <v>8364</v>
      </c>
      <c r="E8209" s="46" t="s">
        <v>8365</v>
      </c>
      <c r="F8209" s="41" t="s">
        <v>584</v>
      </c>
      <c r="G8209" s="41" t="s">
        <v>988</v>
      </c>
      <c r="H8209" s="65">
        <v>4.142</v>
      </c>
      <c r="I8209" t="s">
        <v>3603</v>
      </c>
      <c r="K8209" s="46" t="s">
        <v>770</v>
      </c>
      <c r="L8209" s="46" t="s">
        <v>3604</v>
      </c>
      <c r="M8209" t="s">
        <v>583</v>
      </c>
      <c r="N8209" s="40">
        <f>U8209*V8209</f>
        <v>1382.00000114582</v>
      </c>
      <c r="O8209" s="56">
        <v>1000</v>
      </c>
      <c r="P8209" s="56">
        <v>0.791</v>
      </c>
      <c r="Q8209" s="56">
        <v>1.165</v>
      </c>
      <c r="R8209" s="39">
        <f>O8209/P8209</f>
        <v>1264.22250316056</v>
      </c>
      <c r="S8209" s="39">
        <f>N8209/Q8209</f>
        <v>1186.26609540414</v>
      </c>
      <c r="T8209" s="39">
        <f>R8209+S8209</f>
        <v>2450.48859856469</v>
      </c>
      <c r="U8209" s="40">
        <v>136.1479</v>
      </c>
      <c r="V8209" s="39">
        <v>10.1507258</v>
      </c>
      <c r="W8209" s="69">
        <f>round(((1000*V8209)/T8209),3)</f>
        <v>4.142</v>
      </c>
      <c r="Y8209" t="s">
        <v>40</v>
      </c>
      <c r="AA8209">
        <v>10181341</v>
      </c>
      <c r="AB8209" t="b">
        <v>1</v>
      </c>
      <c r="AD8209" s="8"/>
    </row>
    <row r="8210" ht="14.25" customHeight="1">
      <c r="A8210" s="38">
        <v>951</v>
      </c>
      <c r="B8210" s="46" t="s">
        <v>3601</v>
      </c>
      <c r="C8210" s="46" t="s">
        <v>3602</v>
      </c>
      <c r="D8210" s="46" t="s">
        <v>8364</v>
      </c>
      <c r="E8210" s="46" t="s">
        <v>8365</v>
      </c>
      <c r="F8210" s="41" t="s">
        <v>586</v>
      </c>
      <c r="G8210" s="41" t="s">
        <v>587</v>
      </c>
      <c r="H8210" s="65">
        <v>4.558</v>
      </c>
      <c r="I8210" t="s">
        <v>3603</v>
      </c>
      <c r="K8210" s="46" t="s">
        <v>770</v>
      </c>
      <c r="L8210" s="46" t="s">
        <v>3604</v>
      </c>
      <c r="M8210" t="s">
        <v>583</v>
      </c>
      <c r="N8210" s="40">
        <f>U8210*V8210</f>
        <v>1720.0012649748</v>
      </c>
      <c r="O8210" s="56">
        <v>1000</v>
      </c>
      <c r="P8210" s="56">
        <v>0.772</v>
      </c>
      <c r="Q8210" s="56">
        <v>1.165</v>
      </c>
      <c r="R8210" s="39">
        <f>O8210/P8210</f>
        <v>1295.33678756477</v>
      </c>
      <c r="S8210" s="39">
        <f>N8210/Q8210</f>
        <v>1476.39593560069</v>
      </c>
      <c r="T8210" s="39">
        <f>R8210+S8210</f>
        <v>2771.73272316545</v>
      </c>
      <c r="U8210" s="40">
        <v>136.148</v>
      </c>
      <c r="V8210" s="39">
        <v>12.6333201</v>
      </c>
      <c r="W8210" s="69">
        <f>round(((1000*V8210)/T8210),3)</f>
        <v>4.558</v>
      </c>
      <c r="Y8210" t="s">
        <v>40</v>
      </c>
      <c r="AA8210">
        <v>10181341</v>
      </c>
      <c r="AB8210" t="b">
        <v>1</v>
      </c>
      <c r="AD8210" s="8"/>
    </row>
    <row r="8211" ht="14.25" customHeight="1">
      <c r="A8211" s="38">
        <v>951</v>
      </c>
      <c r="B8211" s="46" t="s">
        <v>3601</v>
      </c>
      <c r="C8211" s="46" t="s">
        <v>3602</v>
      </c>
      <c r="D8211" s="46" t="s">
        <v>8364</v>
      </c>
      <c r="E8211" s="46" t="s">
        <v>8365</v>
      </c>
      <c r="F8211" s="41" t="s">
        <v>1603</v>
      </c>
      <c r="G8211" s="41" t="s">
        <v>1674</v>
      </c>
      <c r="H8211" s="65">
        <v>3.856</v>
      </c>
      <c r="I8211" t="s">
        <v>3603</v>
      </c>
      <c r="K8211" s="46" t="s">
        <v>770</v>
      </c>
      <c r="L8211" s="46" t="s">
        <v>3604</v>
      </c>
      <c r="M8211" t="s">
        <v>583</v>
      </c>
      <c r="N8211" s="40">
        <f>U8211*V8211</f>
        <v>637.1004679452</v>
      </c>
      <c r="O8211" s="56">
        <v>1000</v>
      </c>
      <c r="P8211" s="56">
        <v>1.5</v>
      </c>
      <c r="Q8211" s="56">
        <v>1.165</v>
      </c>
      <c r="R8211" s="39">
        <f>O8211/P8211</f>
        <v>666.666666666667</v>
      </c>
      <c r="S8211" s="39">
        <f>N8211/Q8211</f>
        <v>546.867354459399</v>
      </c>
      <c r="T8211" s="39">
        <f>R8211+S8211</f>
        <v>1213.53402112607</v>
      </c>
      <c r="U8211" s="40">
        <v>136.148</v>
      </c>
      <c r="V8211" s="39">
        <v>4.6794699</v>
      </c>
      <c r="W8211" s="69">
        <f>round(((1000*V8211)/T8211),3)</f>
        <v>3.856</v>
      </c>
      <c r="Y8211" t="s">
        <v>40</v>
      </c>
      <c r="AA8211">
        <v>10181341</v>
      </c>
      <c r="AB8211" t="b">
        <v>1</v>
      </c>
      <c r="AD8211" s="8"/>
    </row>
    <row r="8212" ht="14.25" customHeight="1">
      <c r="A8212" s="38">
        <v>951</v>
      </c>
      <c r="B8212" s="46" t="s">
        <v>3601</v>
      </c>
      <c r="C8212" s="46" t="s">
        <v>3602</v>
      </c>
      <c r="D8212" s="46" t="s">
        <v>8364</v>
      </c>
      <c r="E8212" s="46" t="s">
        <v>8365</v>
      </c>
      <c r="F8212" s="41" t="s">
        <v>429</v>
      </c>
      <c r="G8212" s="41" t="s">
        <v>590</v>
      </c>
      <c r="H8212" s="65">
        <v>4.989</v>
      </c>
      <c r="I8212" t="s">
        <v>3603</v>
      </c>
      <c r="K8212" s="46" t="s">
        <v>770</v>
      </c>
      <c r="L8212" s="46" t="s">
        <v>3604</v>
      </c>
      <c r="M8212" t="s">
        <v>583</v>
      </c>
      <c r="N8212" s="40">
        <f>U8212*V8212</f>
        <v>2064.0015152468</v>
      </c>
      <c r="O8212" s="56">
        <v>1000</v>
      </c>
      <c r="P8212" s="56">
        <v>0.7893</v>
      </c>
      <c r="Q8212" s="56">
        <v>1.165</v>
      </c>
      <c r="R8212" s="39">
        <f>O8212/P8212</f>
        <v>1266.94539465349</v>
      </c>
      <c r="S8212" s="39">
        <f>N8212/Q8212</f>
        <v>1771.67512038352</v>
      </c>
      <c r="T8212" s="39">
        <f>R8212+S8212</f>
        <v>3038.62051503701</v>
      </c>
      <c r="U8212" s="40">
        <v>136.148</v>
      </c>
      <c r="V8212" s="39">
        <v>15.1599841</v>
      </c>
      <c r="W8212" s="69">
        <f>round(((1000*V8212)/T8212),3)</f>
        <v>4.989</v>
      </c>
      <c r="Y8212" t="s">
        <v>40</v>
      </c>
      <c r="AA8212">
        <v>10181341</v>
      </c>
      <c r="AB8212" t="b">
        <v>1</v>
      </c>
      <c r="AD8212" s="8"/>
    </row>
    <row r="8213" ht="14.25" customHeight="1">
      <c r="A8213" s="38">
        <v>951</v>
      </c>
      <c r="B8213" s="46" t="s">
        <v>3601</v>
      </c>
      <c r="C8213" s="46" t="s">
        <v>3602</v>
      </c>
      <c r="D8213" s="46" t="s">
        <v>8364</v>
      </c>
      <c r="E8213" s="46" t="s">
        <v>8365</v>
      </c>
      <c r="F8213" s="41" t="s">
        <v>591</v>
      </c>
      <c r="G8213" s="41" t="s">
        <v>2243</v>
      </c>
      <c r="H8213" s="65">
        <v>3.327</v>
      </c>
      <c r="I8213" t="s">
        <v>3603</v>
      </c>
      <c r="K8213" s="46" t="s">
        <v>770</v>
      </c>
      <c r="L8213" s="46" t="s">
        <v>3604</v>
      </c>
      <c r="M8213" t="s">
        <v>583</v>
      </c>
      <c r="N8213" s="40">
        <f>U8213*V8213</f>
        <v>825.4006060482</v>
      </c>
      <c r="O8213" s="56">
        <v>1000</v>
      </c>
      <c r="P8213" s="56">
        <v>0.898</v>
      </c>
      <c r="Q8213" s="56">
        <v>1.165</v>
      </c>
      <c r="R8213" s="39">
        <f>O8213/P8213</f>
        <v>1113.58574610245</v>
      </c>
      <c r="S8213" s="39">
        <f>N8213/Q8213</f>
        <v>708.4983742903</v>
      </c>
      <c r="T8213" s="39">
        <f>R8213+S8213</f>
        <v>1822.08412039275</v>
      </c>
      <c r="U8213" s="40">
        <v>136.148</v>
      </c>
      <c r="V8213" s="39">
        <v>6.06252465</v>
      </c>
      <c r="W8213" s="69">
        <f>round(((1000*V8213)/T8213),3)</f>
        <v>3.327</v>
      </c>
      <c r="Y8213" t="s">
        <v>40</v>
      </c>
      <c r="AA8213">
        <v>10181341</v>
      </c>
      <c r="AB8213" t="b">
        <v>1</v>
      </c>
      <c r="AD8213" s="8"/>
    </row>
    <row r="8214" ht="14.25" customHeight="1">
      <c r="A8214" s="38">
        <v>951</v>
      </c>
      <c r="B8214" s="46" t="s">
        <v>3601</v>
      </c>
      <c r="C8214" s="46" t="s">
        <v>3602</v>
      </c>
      <c r="D8214" s="46" t="s">
        <v>8364</v>
      </c>
      <c r="E8214" s="46" t="s">
        <v>8365</v>
      </c>
      <c r="F8214" s="41" t="s">
        <v>434</v>
      </c>
      <c r="G8214" s="41" t="s">
        <v>593</v>
      </c>
      <c r="H8214" s="65">
        <v>5.685</v>
      </c>
      <c r="I8214" t="s">
        <v>3603</v>
      </c>
      <c r="K8214" s="46" t="s">
        <v>770</v>
      </c>
      <c r="L8214" s="46" t="s">
        <v>3604</v>
      </c>
      <c r="M8214" t="s">
        <v>583</v>
      </c>
      <c r="N8214" s="40">
        <f>U8214*V8214</f>
        <v>2915.0021454608</v>
      </c>
      <c r="O8214" s="56">
        <v>1000</v>
      </c>
      <c r="P8214" s="56">
        <v>0.791</v>
      </c>
      <c r="Q8214" s="56">
        <v>1.165</v>
      </c>
      <c r="R8214" s="39">
        <f>O8214/P8214</f>
        <v>1264.22250316056</v>
      </c>
      <c r="S8214" s="39">
        <f>N8214/Q8214</f>
        <v>2502.14776434403</v>
      </c>
      <c r="T8214" s="39">
        <f>R8214+S8214</f>
        <v>3766.37026750459</v>
      </c>
      <c r="U8214" s="40">
        <v>136.148</v>
      </c>
      <c r="V8214" s="39">
        <v>21.4105396</v>
      </c>
      <c r="W8214" s="69">
        <f>round(((1000*V8214)/T8214),3)</f>
        <v>5.685</v>
      </c>
      <c r="Y8214" t="s">
        <v>40</v>
      </c>
      <c r="AA8214">
        <v>10181341</v>
      </c>
      <c r="AB8214" t="b">
        <v>1</v>
      </c>
      <c r="AD8214" s="8"/>
    </row>
    <row r="8215" ht="14.25" customHeight="1">
      <c r="A8215" s="38">
        <v>951</v>
      </c>
      <c r="B8215" s="46" t="s">
        <v>3601</v>
      </c>
      <c r="C8215" s="46" t="s">
        <v>3602</v>
      </c>
      <c r="D8215" s="46" t="s">
        <v>8364</v>
      </c>
      <c r="E8215" s="46" t="s">
        <v>8365</v>
      </c>
      <c r="F8215" s="41" t="s">
        <v>731</v>
      </c>
      <c r="G8215" s="41" t="s">
        <v>767</v>
      </c>
      <c r="H8215" s="65">
        <v>1.885</v>
      </c>
      <c r="I8215" t="s">
        <v>3603</v>
      </c>
      <c r="K8215" s="46" t="s">
        <v>770</v>
      </c>
      <c r="L8215" s="46" t="s">
        <v>3604</v>
      </c>
      <c r="M8215" t="s">
        <v>583</v>
      </c>
      <c r="N8215" s="40">
        <f>U8215*V8215</f>
        <v>377.90027721512</v>
      </c>
      <c r="O8215" s="56">
        <v>1000</v>
      </c>
      <c r="P8215" s="56">
        <v>0.871</v>
      </c>
      <c r="Q8215" s="56">
        <v>1.165</v>
      </c>
      <c r="R8215" s="39">
        <f>O8215/P8215</f>
        <v>1148.10562571757</v>
      </c>
      <c r="S8215" s="39">
        <f>N8215/Q8215</f>
        <v>324.377920356326</v>
      </c>
      <c r="T8215" s="39">
        <f>R8215+S8215</f>
        <v>1472.48354607389</v>
      </c>
      <c r="U8215" s="40">
        <v>136.148</v>
      </c>
      <c r="V8215" s="39">
        <v>2.77565794</v>
      </c>
      <c r="W8215" s="69">
        <f>round(((1000*V8215)/T8215),3)</f>
        <v>1.885</v>
      </c>
      <c r="Y8215" t="s">
        <v>40</v>
      </c>
      <c r="AA8215">
        <v>10181341</v>
      </c>
      <c r="AB8215" t="b">
        <v>1</v>
      </c>
      <c r="AD8215" s="8"/>
    </row>
    <row r="8216" ht="14.25" customHeight="1">
      <c r="A8216" s="38">
        <v>1135</v>
      </c>
      <c r="B8216" s="46" t="s">
        <v>8373</v>
      </c>
      <c r="C8216" s="46" t="s">
        <v>1115</v>
      </c>
      <c r="D8216" s="11" t="s">
        <v>8364</v>
      </c>
      <c r="E8216" s="11" t="s">
        <v>8365</v>
      </c>
      <c r="F8216" s="7" t="s">
        <v>1832</v>
      </c>
      <c r="G8216" s="7" t="s">
        <v>1833</v>
      </c>
      <c r="H8216">
        <v>0.076661887012402</v>
      </c>
      <c r="I8216" t="s">
        <v>37</v>
      </c>
      <c r="K8216" s="47"/>
      <c r="L8216" s="47" t="s">
        <v>8374</v>
      </c>
      <c r="M8216" t="s">
        <v>583</v>
      </c>
      <c r="N8216" s="71"/>
      <c r="O8216" s="71"/>
      <c r="P8216" s="71"/>
      <c r="Q8216" s="71"/>
      <c r="R8216" s="29"/>
      <c r="S8216" s="29"/>
      <c r="T8216" s="29"/>
      <c r="U8216" s="71"/>
      <c r="V8216" s="29"/>
      <c r="W8216" s="60"/>
      <c r="Y8216" t="s">
        <v>40</v>
      </c>
      <c r="AA8216">
        <v>10181341</v>
      </c>
      <c r="AB8216" t="b">
        <f>if((W8216=""),false,true)</f>
        <v>0</v>
      </c>
      <c r="AD8216" s="37"/>
    </row>
    <row r="8217" ht="14.25" customHeight="1">
      <c r="A8217" s="38">
        <v>1135</v>
      </c>
      <c r="B8217" s="46" t="s">
        <v>8373</v>
      </c>
      <c r="C8217" s="46" t="s">
        <v>1115</v>
      </c>
      <c r="D8217" s="11" t="s">
        <v>8364</v>
      </c>
      <c r="E8217" s="11" t="s">
        <v>8365</v>
      </c>
      <c r="F8217" s="7" t="s">
        <v>1123</v>
      </c>
      <c r="G8217" s="7" t="s">
        <v>1124</v>
      </c>
      <c r="H8217">
        <v>1.8462652358259</v>
      </c>
      <c r="I8217" t="s">
        <v>37</v>
      </c>
      <c r="K8217" s="47"/>
      <c r="L8217" s="47" t="s">
        <v>8374</v>
      </c>
      <c r="M8217" t="s">
        <v>583</v>
      </c>
      <c r="N8217" s="71"/>
      <c r="O8217" s="71"/>
      <c r="P8217" s="71"/>
      <c r="Q8217" s="71"/>
      <c r="R8217" s="29"/>
      <c r="S8217" s="29"/>
      <c r="T8217" s="29"/>
      <c r="U8217" s="71"/>
      <c r="V8217" s="29"/>
      <c r="W8217" s="60"/>
      <c r="Y8217" t="s">
        <v>40</v>
      </c>
      <c r="AA8217">
        <v>10181341</v>
      </c>
      <c r="AB8217" t="b">
        <f>if((W8217=""),false,true)</f>
        <v>0</v>
      </c>
      <c r="AD8217" s="37"/>
    </row>
    <row r="8218" ht="14.25" customHeight="1">
      <c r="A8218" s="38">
        <v>1135</v>
      </c>
      <c r="B8218" s="46" t="s">
        <v>8373</v>
      </c>
      <c r="C8218" s="46" t="s">
        <v>1115</v>
      </c>
      <c r="D8218" s="11" t="s">
        <v>8364</v>
      </c>
      <c r="E8218" s="11" t="s">
        <v>8365</v>
      </c>
      <c r="F8218" s="7" t="s">
        <v>695</v>
      </c>
      <c r="G8218" s="7" t="s">
        <v>696</v>
      </c>
      <c r="H8218">
        <v>0.23176817574352</v>
      </c>
      <c r="I8218" t="s">
        <v>37</v>
      </c>
      <c r="K8218" s="47"/>
      <c r="L8218" s="47" t="s">
        <v>8374</v>
      </c>
      <c r="M8218" t="s">
        <v>583</v>
      </c>
      <c r="N8218" s="71"/>
      <c r="O8218" s="71"/>
      <c r="P8218" s="71"/>
      <c r="Q8218" s="71"/>
      <c r="R8218" s="29"/>
      <c r="S8218" s="29"/>
      <c r="T8218" s="29"/>
      <c r="U8218" s="71"/>
      <c r="V8218" s="29"/>
      <c r="W8218" s="60"/>
      <c r="Y8218" t="s">
        <v>40</v>
      </c>
      <c r="AA8218">
        <v>10181341</v>
      </c>
      <c r="AB8218" t="b">
        <f>if((W8218=""),false,true)</f>
        <v>0</v>
      </c>
      <c r="AD8218" s="37"/>
    </row>
    <row r="8219" ht="14.25" customHeight="1">
      <c r="A8219" s="38">
        <v>1135</v>
      </c>
      <c r="B8219" s="46" t="s">
        <v>8373</v>
      </c>
      <c r="C8219" s="46" t="s">
        <v>1115</v>
      </c>
      <c r="D8219" s="11" t="s">
        <v>8364</v>
      </c>
      <c r="E8219" s="11" t="s">
        <v>8365</v>
      </c>
      <c r="F8219" s="7" t="s">
        <v>711</v>
      </c>
      <c r="G8219" s="7" t="s">
        <v>712</v>
      </c>
      <c r="H8219">
        <v>0.093250178688903</v>
      </c>
      <c r="I8219" t="s">
        <v>37</v>
      </c>
      <c r="K8219" s="47"/>
      <c r="L8219" s="47" t="s">
        <v>8374</v>
      </c>
      <c r="M8219" t="s">
        <v>583</v>
      </c>
      <c r="N8219" s="71"/>
      <c r="O8219" s="71"/>
      <c r="P8219" s="71"/>
      <c r="Q8219" s="71"/>
      <c r="R8219" s="29"/>
      <c r="S8219" s="29"/>
      <c r="T8219" s="29"/>
      <c r="U8219" s="71"/>
      <c r="V8219" s="29"/>
      <c r="W8219" s="60"/>
      <c r="Y8219" t="s">
        <v>40</v>
      </c>
      <c r="AA8219">
        <v>10181341</v>
      </c>
      <c r="AB8219" t="b">
        <f>if((W8219=""),false,true)</f>
        <v>0</v>
      </c>
      <c r="AD8219" s="37"/>
    </row>
    <row r="8220" ht="14.25" customHeight="1">
      <c r="A8220" s="38">
        <v>1135</v>
      </c>
      <c r="B8220" s="46" t="s">
        <v>8373</v>
      </c>
      <c r="C8220" s="46" t="s">
        <v>1115</v>
      </c>
      <c r="D8220" s="11" t="s">
        <v>8364</v>
      </c>
      <c r="E8220" s="11" t="s">
        <v>8365</v>
      </c>
      <c r="F8220" s="7" t="s">
        <v>725</v>
      </c>
      <c r="G8220" s="7" t="s">
        <v>726</v>
      </c>
      <c r="H8220">
        <v>0.090053004631183</v>
      </c>
      <c r="I8220" t="s">
        <v>37</v>
      </c>
      <c r="K8220" s="47"/>
      <c r="L8220" s="47" t="s">
        <v>8374</v>
      </c>
      <c r="M8220" t="s">
        <v>583</v>
      </c>
      <c r="N8220" s="71"/>
      <c r="O8220" s="71"/>
      <c r="P8220" s="71"/>
      <c r="Q8220" s="71"/>
      <c r="R8220" s="29"/>
      <c r="S8220" s="29"/>
      <c r="T8220" s="29"/>
      <c r="U8220" s="71"/>
      <c r="V8220" s="29"/>
      <c r="W8220" s="60"/>
      <c r="Y8220" t="s">
        <v>40</v>
      </c>
      <c r="AA8220">
        <v>10181341</v>
      </c>
      <c r="AB8220" t="b">
        <f>if((W8220=""),false,true)</f>
        <v>0</v>
      </c>
      <c r="AD8220" s="37"/>
    </row>
    <row r="8221" ht="14.25" customHeight="1">
      <c r="A8221" s="38">
        <v>1287</v>
      </c>
      <c r="B8221" s="46" t="s">
        <v>53</v>
      </c>
      <c r="C8221" s="46" t="s">
        <v>45</v>
      </c>
      <c r="D8221" s="46" t="s">
        <v>8364</v>
      </c>
      <c r="E8221" s="46" t="s">
        <v>8375</v>
      </c>
      <c r="F8221" t="s">
        <v>48</v>
      </c>
      <c r="G8221" s="46" t="s">
        <v>49</v>
      </c>
      <c r="H8221">
        <v>0.128824955169</v>
      </c>
      <c r="I8221" t="s">
        <v>37</v>
      </c>
      <c r="L8221" t="s">
        <v>50</v>
      </c>
      <c r="M8221" t="s">
        <v>39</v>
      </c>
      <c r="N8221" s="40"/>
      <c r="O8221" s="40"/>
      <c r="P8221" s="40"/>
      <c r="Q8221" s="40"/>
      <c r="R8221" s="39"/>
      <c r="S8221" s="39"/>
      <c r="T8221" s="39"/>
      <c r="U8221" s="40"/>
      <c r="V8221" s="39"/>
      <c r="W8221" s="69"/>
      <c r="Y8221" t="s">
        <v>40</v>
      </c>
      <c r="AA8221">
        <v>10181341</v>
      </c>
      <c r="AB8221" s="46" t="b">
        <v>0</v>
      </c>
      <c r="AD8221" s="8"/>
    </row>
    <row r="8222" ht="14.25" customHeight="1">
      <c r="A8222" s="38">
        <v>969</v>
      </c>
      <c r="B8222" s="46" t="s">
        <v>4172</v>
      </c>
      <c r="C8222" s="46" t="s">
        <v>1219</v>
      </c>
      <c r="D8222" s="7" t="s">
        <v>8376</v>
      </c>
      <c r="E8222" s="7" t="s">
        <v>8377</v>
      </c>
      <c r="F8222" s="41" t="s">
        <v>434</v>
      </c>
      <c r="G8222" s="41" t="s">
        <v>593</v>
      </c>
      <c r="H8222" s="23">
        <v>0.0018</v>
      </c>
      <c r="I8222" t="s">
        <v>1356</v>
      </c>
      <c r="K8222" t="s">
        <v>43</v>
      </c>
      <c r="L8222" s="46" t="s">
        <v>4573</v>
      </c>
      <c r="M8222" t="s">
        <v>39</v>
      </c>
      <c r="N8222" s="40"/>
      <c r="O8222" s="40"/>
      <c r="P8222" s="40"/>
      <c r="Q8222" s="40"/>
      <c r="R8222" s="39"/>
      <c r="S8222" s="39"/>
      <c r="T8222" s="39"/>
      <c r="U8222" s="40"/>
      <c r="V8222" s="39"/>
      <c r="W8222" s="69"/>
      <c r="Y8222" t="s">
        <v>40</v>
      </c>
      <c r="AA8222" s="12">
        <v>969</v>
      </c>
      <c r="AB8222" t="b">
        <f>if((W8222=""),false,true)</f>
        <v>0</v>
      </c>
      <c r="AD8222" s="8"/>
    </row>
    <row r="8223" ht="14.25" customHeight="1">
      <c r="A8223" s="38">
        <v>969</v>
      </c>
      <c r="B8223" s="46" t="s">
        <v>4172</v>
      </c>
      <c r="C8223" s="46" t="s">
        <v>1219</v>
      </c>
      <c r="D8223" s="7" t="s">
        <v>8376</v>
      </c>
      <c r="E8223" s="7" t="s">
        <v>8377</v>
      </c>
      <c r="F8223" s="41" t="s">
        <v>48</v>
      </c>
      <c r="G8223" s="41" t="s">
        <v>49</v>
      </c>
      <c r="H8223" s="23">
        <v>0.18</v>
      </c>
      <c r="I8223" t="s">
        <v>1356</v>
      </c>
      <c r="K8223" t="s">
        <v>43</v>
      </c>
      <c r="L8223" s="46" t="str">
        <f>((I8223&amp;A8223)&amp;"-")&amp;B8223</f>
        <v>REFJ969-Jouyban A. Handbook of Solubility Data for Pharmaceuticals. ISBN: 9781439804858</v>
      </c>
      <c r="M8223" t="s">
        <v>39</v>
      </c>
      <c r="N8223" s="40"/>
      <c r="O8223" s="40"/>
      <c r="P8223" s="40"/>
      <c r="Q8223" s="40"/>
      <c r="R8223" s="39"/>
      <c r="S8223" s="39"/>
      <c r="T8223" s="39"/>
      <c r="U8223" s="40"/>
      <c r="V8223" s="39"/>
      <c r="W8223" s="69"/>
      <c r="Y8223" t="s">
        <v>40</v>
      </c>
      <c r="AA8223" s="12">
        <v>969</v>
      </c>
      <c r="AB8223" t="b">
        <f>if((W8223=""),false,true)</f>
        <v>0</v>
      </c>
      <c r="AD8223" s="8"/>
    </row>
    <row r="8224" ht="14.25" customHeight="1">
      <c r="A8224" s="38">
        <v>1049</v>
      </c>
      <c r="B8224" s="46" t="s">
        <v>922</v>
      </c>
      <c r="C8224" s="46" t="s">
        <v>923</v>
      </c>
      <c r="D8224" s="11" t="s">
        <v>8378</v>
      </c>
      <c r="E8224" s="46" t="s">
        <v>8379</v>
      </c>
      <c r="F8224" s="7" t="s">
        <v>924</v>
      </c>
      <c r="G8224" s="7" t="s">
        <v>925</v>
      </c>
      <c r="H8224">
        <v>0.19230917289102</v>
      </c>
      <c r="I8224" t="s">
        <v>37</v>
      </c>
      <c r="K8224" s="47" t="s">
        <v>43</v>
      </c>
      <c r="L8224" s="47" t="s">
        <v>926</v>
      </c>
      <c r="M8224" t="s">
        <v>39</v>
      </c>
      <c r="N8224" s="71"/>
      <c r="O8224" s="71"/>
      <c r="P8224" s="71"/>
      <c r="Q8224" s="71"/>
      <c r="R8224" s="29"/>
      <c r="S8224" s="29"/>
      <c r="T8224" s="29"/>
      <c r="U8224" s="71"/>
      <c r="V8224" s="29"/>
      <c r="W8224" s="60"/>
      <c r="Y8224" t="s">
        <v>40</v>
      </c>
      <c r="AA8224" s="21">
        <v>4617</v>
      </c>
      <c r="AB8224" t="b">
        <f>if((W8224=""),false,true)</f>
        <v>0</v>
      </c>
      <c r="AD8224" s="37"/>
    </row>
    <row r="8225" ht="14.25" customHeight="1">
      <c r="A8225" s="38">
        <v>1049</v>
      </c>
      <c r="B8225" s="46" t="s">
        <v>922</v>
      </c>
      <c r="C8225" s="46" t="s">
        <v>923</v>
      </c>
      <c r="D8225" s="11" t="s">
        <v>8378</v>
      </c>
      <c r="E8225" s="11" t="s">
        <v>8379</v>
      </c>
      <c r="F8225" s="7" t="s">
        <v>927</v>
      </c>
      <c r="G8225" s="7" t="s">
        <v>928</v>
      </c>
      <c r="H8225">
        <v>0.000234422881532</v>
      </c>
      <c r="I8225" t="s">
        <v>37</v>
      </c>
      <c r="K8225" s="47" t="s">
        <v>43</v>
      </c>
      <c r="L8225" s="47" t="s">
        <v>926</v>
      </c>
      <c r="M8225" t="s">
        <v>39</v>
      </c>
      <c r="N8225" s="71"/>
      <c r="O8225" s="71"/>
      <c r="P8225" s="71"/>
      <c r="Q8225" s="71"/>
      <c r="R8225" s="29"/>
      <c r="S8225" s="29"/>
      <c r="T8225" s="29"/>
      <c r="U8225" s="71"/>
      <c r="V8225" s="29"/>
      <c r="W8225" s="60"/>
      <c r="Y8225" t="s">
        <v>40</v>
      </c>
      <c r="AA8225">
        <v>4617</v>
      </c>
      <c r="AB8225" t="b">
        <f>if((W8225=""),false,true)</f>
        <v>0</v>
      </c>
      <c r="AD8225" s="37"/>
    </row>
    <row r="8226" ht="14.25" customHeight="1">
      <c r="A8226" s="38">
        <v>1049</v>
      </c>
      <c r="B8226" s="46" t="s">
        <v>922</v>
      </c>
      <c r="C8226" s="46" t="s">
        <v>923</v>
      </c>
      <c r="D8226" s="11" t="s">
        <v>8378</v>
      </c>
      <c r="E8226" s="11" t="s">
        <v>8379</v>
      </c>
      <c r="F8226" s="7" t="s">
        <v>929</v>
      </c>
      <c r="G8226" s="7" t="s">
        <v>928</v>
      </c>
      <c r="H8226">
        <v>0.001713957307508</v>
      </c>
      <c r="I8226" t="s">
        <v>37</v>
      </c>
      <c r="K8226" s="47" t="s">
        <v>43</v>
      </c>
      <c r="L8226" s="47" t="s">
        <v>926</v>
      </c>
      <c r="M8226" t="s">
        <v>39</v>
      </c>
      <c r="N8226" s="71"/>
      <c r="O8226" s="71"/>
      <c r="P8226" s="71"/>
      <c r="Q8226" s="71"/>
      <c r="R8226" s="29"/>
      <c r="S8226" s="29"/>
      <c r="T8226" s="29"/>
      <c r="U8226" s="71"/>
      <c r="V8226" s="29"/>
      <c r="W8226" s="60"/>
      <c r="Y8226" t="s">
        <v>40</v>
      </c>
      <c r="AA8226">
        <v>4617</v>
      </c>
      <c r="AB8226" t="b">
        <f>if((W8226=""),false,true)</f>
        <v>0</v>
      </c>
      <c r="AD8226" s="37"/>
    </row>
    <row r="8227" ht="14.25" customHeight="1">
      <c r="A8227" s="38">
        <v>1049</v>
      </c>
      <c r="B8227" s="46" t="s">
        <v>922</v>
      </c>
      <c r="C8227" s="46" t="s">
        <v>923</v>
      </c>
      <c r="D8227" s="11" t="s">
        <v>8378</v>
      </c>
      <c r="E8227" s="11" t="s">
        <v>8379</v>
      </c>
      <c r="F8227" s="7" t="s">
        <v>930</v>
      </c>
      <c r="G8227" s="7" t="s">
        <v>928</v>
      </c>
      <c r="H8227">
        <v>0.021134890398366</v>
      </c>
      <c r="I8227" t="s">
        <v>37</v>
      </c>
      <c r="K8227" s="47" t="s">
        <v>43</v>
      </c>
      <c r="L8227" s="47" t="s">
        <v>926</v>
      </c>
      <c r="M8227" t="s">
        <v>39</v>
      </c>
      <c r="N8227" s="71"/>
      <c r="O8227" s="71"/>
      <c r="P8227" s="71"/>
      <c r="Q8227" s="71"/>
      <c r="R8227" s="29"/>
      <c r="S8227" s="29"/>
      <c r="T8227" s="29"/>
      <c r="U8227" s="71"/>
      <c r="V8227" s="29"/>
      <c r="W8227" s="60"/>
      <c r="Y8227" t="s">
        <v>40</v>
      </c>
      <c r="AA8227">
        <v>4617</v>
      </c>
      <c r="AB8227" t="b">
        <f>if((W8227=""),false,true)</f>
        <v>0</v>
      </c>
      <c r="AD8227" s="37"/>
    </row>
    <row r="8228" ht="14.25" customHeight="1">
      <c r="A8228" s="38">
        <v>1049</v>
      </c>
      <c r="B8228" s="46" t="s">
        <v>922</v>
      </c>
      <c r="C8228" s="46" t="s">
        <v>923</v>
      </c>
      <c r="D8228" s="11" t="s">
        <v>8378</v>
      </c>
      <c r="E8228" s="11" t="s">
        <v>8379</v>
      </c>
      <c r="F8228" s="11" t="s">
        <v>48</v>
      </c>
      <c r="G8228" s="11" t="s">
        <v>49</v>
      </c>
      <c r="H8228">
        <v>0.000074644875841</v>
      </c>
      <c r="I8228" t="s">
        <v>37</v>
      </c>
      <c r="K8228" s="47" t="s">
        <v>43</v>
      </c>
      <c r="L8228" s="47" t="s">
        <v>926</v>
      </c>
      <c r="M8228" t="s">
        <v>39</v>
      </c>
      <c r="N8228" s="71"/>
      <c r="O8228" s="71"/>
      <c r="P8228" s="71"/>
      <c r="Q8228" s="71"/>
      <c r="R8228" s="29"/>
      <c r="S8228" s="29"/>
      <c r="T8228" s="29"/>
      <c r="U8228" s="71"/>
      <c r="V8228" s="29"/>
      <c r="W8228" s="60"/>
      <c r="Y8228" t="s">
        <v>40</v>
      </c>
      <c r="AA8228">
        <v>4617</v>
      </c>
      <c r="AB8228" t="b">
        <f>if((W8228=""),false,true)</f>
        <v>0</v>
      </c>
      <c r="AD8228" s="37"/>
    </row>
    <row r="8229" ht="14.25" customHeight="1">
      <c r="A8229" s="38">
        <v>1287</v>
      </c>
      <c r="B8229" s="46" t="s">
        <v>53</v>
      </c>
      <c r="C8229" s="46" t="s">
        <v>45</v>
      </c>
      <c r="D8229" s="46" t="s">
        <v>8378</v>
      </c>
      <c r="E8229" s="46" t="s">
        <v>8380</v>
      </c>
      <c r="F8229" t="s">
        <v>48</v>
      </c>
      <c r="G8229" s="46" t="s">
        <v>49</v>
      </c>
      <c r="H8229">
        <v>0.000154881662</v>
      </c>
      <c r="I8229" t="s">
        <v>37</v>
      </c>
      <c r="L8229" t="s">
        <v>50</v>
      </c>
      <c r="M8229" t="s">
        <v>39</v>
      </c>
      <c r="N8229" s="40"/>
      <c r="O8229" s="40"/>
      <c r="P8229" s="40"/>
      <c r="Q8229" s="40"/>
      <c r="R8229" s="39"/>
      <c r="S8229" s="39"/>
      <c r="T8229" s="39"/>
      <c r="U8229" s="40"/>
      <c r="V8229" s="39"/>
      <c r="W8229" s="69"/>
      <c r="Y8229" t="s">
        <v>40</v>
      </c>
      <c r="AA8229">
        <v>4617</v>
      </c>
      <c r="AB8229" s="46" t="b">
        <v>0</v>
      </c>
      <c r="AD8229" s="8"/>
    </row>
    <row r="8230" ht="14.25" customHeight="1">
      <c r="A8230" s="38">
        <v>1287</v>
      </c>
      <c r="B8230" s="46" t="s">
        <v>174</v>
      </c>
      <c r="C8230" s="46" t="s">
        <v>45</v>
      </c>
      <c r="D8230" s="46" t="s">
        <v>8378</v>
      </c>
      <c r="E8230" s="46" t="s">
        <v>8381</v>
      </c>
      <c r="F8230" t="s">
        <v>48</v>
      </c>
      <c r="G8230" s="46" t="s">
        <v>49</v>
      </c>
      <c r="H8230">
        <v>0.004897788194</v>
      </c>
      <c r="I8230" t="s">
        <v>37</v>
      </c>
      <c r="L8230" t="s">
        <v>50</v>
      </c>
      <c r="M8230" t="s">
        <v>39</v>
      </c>
      <c r="N8230" s="40"/>
      <c r="O8230" s="40"/>
      <c r="P8230" s="40"/>
      <c r="Q8230" s="40"/>
      <c r="R8230" s="39"/>
      <c r="S8230" s="39"/>
      <c r="T8230" s="39"/>
      <c r="U8230" s="40"/>
      <c r="V8230" s="39"/>
      <c r="W8230" s="69"/>
      <c r="Y8230" t="s">
        <v>40</v>
      </c>
      <c r="AA8230">
        <v>4617</v>
      </c>
      <c r="AB8230" s="46" t="b">
        <v>0</v>
      </c>
      <c r="AD8230" s="8"/>
    </row>
    <row r="8231" ht="14.25" customHeight="1">
      <c r="A8231" s="38">
        <v>1287</v>
      </c>
      <c r="B8231" s="46" t="s">
        <v>653</v>
      </c>
      <c r="C8231" s="46" t="s">
        <v>45</v>
      </c>
      <c r="D8231" s="46" t="s">
        <v>8378</v>
      </c>
      <c r="E8231" s="46" t="s">
        <v>8382</v>
      </c>
      <c r="F8231" t="s">
        <v>48</v>
      </c>
      <c r="G8231" s="46" t="s">
        <v>49</v>
      </c>
      <c r="H8231">
        <v>0.000040663055</v>
      </c>
      <c r="I8231" t="s">
        <v>37</v>
      </c>
      <c r="L8231" t="s">
        <v>50</v>
      </c>
      <c r="M8231" t="s">
        <v>39</v>
      </c>
      <c r="N8231" s="40"/>
      <c r="O8231" s="40"/>
      <c r="P8231" s="40"/>
      <c r="Q8231" s="40"/>
      <c r="R8231" s="39"/>
      <c r="S8231" s="39"/>
      <c r="T8231" s="39"/>
      <c r="U8231" s="40"/>
      <c r="V8231" s="39"/>
      <c r="W8231" s="69"/>
      <c r="Y8231" t="s">
        <v>40</v>
      </c>
      <c r="AA8231">
        <v>10442653</v>
      </c>
      <c r="AB8231" s="46" t="b">
        <v>0</v>
      </c>
      <c r="AD8231" s="8"/>
    </row>
    <row r="8232" ht="14.25" customHeight="1">
      <c r="A8232" s="38">
        <v>1308</v>
      </c>
      <c r="B8232" s="46" t="s">
        <v>41</v>
      </c>
      <c r="C8232" s="46" t="s">
        <v>42</v>
      </c>
      <c r="D8232" s="46" t="s">
        <v>8378</v>
      </c>
      <c r="E8232" s="46" t="s">
        <v>8383</v>
      </c>
      <c r="F8232" t="s">
        <v>35</v>
      </c>
      <c r="G8232" s="12" t="s">
        <v>36</v>
      </c>
      <c r="H8232">
        <v>0.023227367963571</v>
      </c>
      <c r="I8232" t="s">
        <v>37</v>
      </c>
      <c r="K8232" s="47" t="s">
        <v>43</v>
      </c>
      <c r="L8232" s="47" t="str">
        <f>((I8232&amp;A8232)&amp;"-")&amp;B8232</f>
        <v>REF1308-Abraham M.H. and Acree Jr. W.E. The solubility of liquid and solid compounds in dry octan-1-ol. Chemosphere (2013)</v>
      </c>
      <c r="M8232" t="s">
        <v>39</v>
      </c>
      <c r="N8232" s="71"/>
      <c r="O8232" s="71"/>
      <c r="P8232" s="71"/>
      <c r="Q8232" s="71"/>
      <c r="R8232" s="29"/>
      <c r="S8232" s="29"/>
      <c r="T8232" s="29"/>
      <c r="U8232" s="71"/>
      <c r="V8232" s="29"/>
      <c r="W8232" s="60"/>
      <c r="Y8232" t="s">
        <v>40</v>
      </c>
      <c r="AA8232">
        <v>4617</v>
      </c>
      <c r="AB8232" t="b">
        <f>if((W8232=""),false,true)</f>
        <v>0</v>
      </c>
      <c r="AD8232" s="37"/>
    </row>
    <row r="8233" ht="14.25" customHeight="1">
      <c r="A8233" s="38">
        <v>1287</v>
      </c>
      <c r="B8233" s="46" t="s">
        <v>653</v>
      </c>
      <c r="C8233" s="46" t="s">
        <v>45</v>
      </c>
      <c r="D8233" s="46" t="s">
        <v>8384</v>
      </c>
      <c r="E8233" s="46" t="s">
        <v>8379</v>
      </c>
      <c r="F8233" t="s">
        <v>48</v>
      </c>
      <c r="G8233" s="46" t="s">
        <v>49</v>
      </c>
      <c r="H8233">
        <v>0.024099054287</v>
      </c>
      <c r="I8233" t="s">
        <v>37</v>
      </c>
      <c r="L8233" t="s">
        <v>50</v>
      </c>
      <c r="M8233" t="s">
        <v>39</v>
      </c>
      <c r="N8233" s="40"/>
      <c r="O8233" s="40"/>
      <c r="P8233" s="40"/>
      <c r="Q8233" s="40"/>
      <c r="R8233" s="39"/>
      <c r="S8233" s="39"/>
      <c r="T8233" s="39"/>
      <c r="U8233" s="40"/>
      <c r="V8233" s="39"/>
      <c r="W8233" s="69"/>
      <c r="Y8233" t="s">
        <v>40</v>
      </c>
      <c r="AA8233">
        <v>4617</v>
      </c>
      <c r="AB8233" s="46" t="b">
        <v>0</v>
      </c>
      <c r="AD8233" s="8"/>
    </row>
    <row r="8234" ht="14.25" customHeight="1">
      <c r="A8234" s="38">
        <v>1287</v>
      </c>
      <c r="B8234" s="46" t="s">
        <v>247</v>
      </c>
      <c r="C8234" s="46" t="s">
        <v>45</v>
      </c>
      <c r="D8234" s="46" t="s">
        <v>8385</v>
      </c>
      <c r="E8234" s="46" t="s">
        <v>8386</v>
      </c>
      <c r="F8234" t="s">
        <v>48</v>
      </c>
      <c r="G8234" s="46" t="s">
        <v>49</v>
      </c>
      <c r="H8234">
        <v>3.801893963206</v>
      </c>
      <c r="I8234" t="s">
        <v>37</v>
      </c>
      <c r="L8234" t="s">
        <v>50</v>
      </c>
      <c r="M8234" t="s">
        <v>39</v>
      </c>
      <c r="N8234" s="40"/>
      <c r="O8234" s="40"/>
      <c r="P8234" s="40"/>
      <c r="Q8234" s="40"/>
      <c r="R8234" s="39"/>
      <c r="S8234" s="39"/>
      <c r="T8234" s="39"/>
      <c r="U8234" s="40"/>
      <c r="V8234" s="39"/>
      <c r="W8234" s="69"/>
      <c r="Y8234" t="s">
        <v>40</v>
      </c>
      <c r="AA8234">
        <v>5818</v>
      </c>
      <c r="AB8234" s="46" t="b">
        <v>0</v>
      </c>
      <c r="AD8234" s="8"/>
    </row>
    <row r="8235" ht="14.25" customHeight="1">
      <c r="A8235" s="38">
        <v>1287</v>
      </c>
      <c r="B8235" s="46" t="s">
        <v>53</v>
      </c>
      <c r="C8235" s="46" t="s">
        <v>45</v>
      </c>
      <c r="D8235" s="46" t="s">
        <v>8387</v>
      </c>
      <c r="E8235" s="46" t="s">
        <v>8388</v>
      </c>
      <c r="F8235" t="s">
        <v>48</v>
      </c>
      <c r="G8235" s="46" t="s">
        <v>49</v>
      </c>
      <c r="H8235">
        <v>0.331131121483</v>
      </c>
      <c r="I8235" t="s">
        <v>37</v>
      </c>
      <c r="L8235" t="s">
        <v>50</v>
      </c>
      <c r="M8235" t="s">
        <v>39</v>
      </c>
      <c r="N8235" s="40"/>
      <c r="O8235" s="40"/>
      <c r="P8235" s="40"/>
      <c r="Q8235" s="40"/>
      <c r="R8235" s="39"/>
      <c r="S8235" s="39"/>
      <c r="T8235" s="39"/>
      <c r="U8235" s="40"/>
      <c r="V8235" s="39"/>
      <c r="W8235" s="69"/>
      <c r="Y8235" t="s">
        <v>40</v>
      </c>
      <c r="AA8235">
        <v>975</v>
      </c>
      <c r="AB8235" s="46" t="b">
        <v>0</v>
      </c>
      <c r="AD8235" s="8"/>
    </row>
    <row r="8236" ht="14.25" customHeight="1">
      <c r="A8236" s="38">
        <v>1287</v>
      </c>
      <c r="B8236" s="46" t="s">
        <v>53</v>
      </c>
      <c r="C8236" s="46" t="s">
        <v>45</v>
      </c>
      <c r="D8236" s="46" t="s">
        <v>8389</v>
      </c>
      <c r="E8236" s="46" t="s">
        <v>8390</v>
      </c>
      <c r="F8236" t="s">
        <v>48</v>
      </c>
      <c r="G8236" s="46" t="s">
        <v>49</v>
      </c>
      <c r="H8236">
        <v>0.181970085861</v>
      </c>
      <c r="I8236" t="s">
        <v>37</v>
      </c>
      <c r="L8236" t="s">
        <v>50</v>
      </c>
      <c r="M8236" t="s">
        <v>39</v>
      </c>
      <c r="N8236" s="40"/>
      <c r="O8236" s="40"/>
      <c r="P8236" s="40"/>
      <c r="Q8236" s="40"/>
      <c r="R8236" s="39"/>
      <c r="S8236" s="39"/>
      <c r="T8236" s="39"/>
      <c r="U8236" s="40"/>
      <c r="V8236" s="39"/>
      <c r="W8236" s="69"/>
      <c r="Y8236" t="s">
        <v>40</v>
      </c>
      <c r="AA8236">
        <v>7237</v>
      </c>
      <c r="AB8236" s="46" t="b">
        <v>0</v>
      </c>
      <c r="AD8236" s="8"/>
    </row>
    <row r="8237" ht="14.25" customHeight="1">
      <c r="A8237" s="38">
        <v>1287</v>
      </c>
      <c r="B8237" s="46" t="s">
        <v>53</v>
      </c>
      <c r="C8237" s="46" t="s">
        <v>45</v>
      </c>
      <c r="D8237" s="46" t="s">
        <v>8391</v>
      </c>
      <c r="E8237" s="46" t="s">
        <v>8392</v>
      </c>
      <c r="F8237" t="s">
        <v>48</v>
      </c>
      <c r="G8237" s="46" t="s">
        <v>49</v>
      </c>
      <c r="H8237">
        <v>0.398107170553</v>
      </c>
      <c r="I8237" t="s">
        <v>37</v>
      </c>
      <c r="L8237" s="46" t="str">
        <f>((I8237&amp;A8237)&amp;"-")&amp;B8237</f>
        <v>REF1287-Wang 99 - S1</v>
      </c>
      <c r="M8237" t="s">
        <v>39</v>
      </c>
      <c r="N8237" s="40"/>
      <c r="O8237" s="40"/>
      <c r="P8237" s="40"/>
      <c r="Q8237" s="40"/>
      <c r="R8237" s="39"/>
      <c r="S8237" s="39"/>
      <c r="T8237" s="39"/>
      <c r="U8237" s="40"/>
      <c r="V8237" s="39"/>
      <c r="W8237" s="69"/>
      <c r="Y8237" t="s">
        <v>294</v>
      </c>
      <c r="AA8237">
        <v>13860335</v>
      </c>
      <c r="AB8237" s="46" t="b">
        <v>0</v>
      </c>
      <c r="AD8237" s="8"/>
    </row>
    <row r="8238" ht="14.25" customHeight="1">
      <c r="A8238" s="38">
        <v>1287</v>
      </c>
      <c r="B8238" s="46" t="s">
        <v>174</v>
      </c>
      <c r="C8238" s="46" t="s">
        <v>45</v>
      </c>
      <c r="D8238" s="46" t="s">
        <v>8391</v>
      </c>
      <c r="E8238" s="46" t="s">
        <v>8393</v>
      </c>
      <c r="F8238" t="s">
        <v>48</v>
      </c>
      <c r="G8238" s="46" t="s">
        <v>49</v>
      </c>
      <c r="H8238">
        <v>0.398107170553</v>
      </c>
      <c r="I8238" t="s">
        <v>37</v>
      </c>
      <c r="L8238" s="46" t="str">
        <f>((I8238&amp;A8238)&amp;"-")&amp;B8238</f>
        <v>REF1287-Wang 99 - S2</v>
      </c>
      <c r="M8238" t="s">
        <v>39</v>
      </c>
      <c r="N8238" s="40"/>
      <c r="O8238" s="40"/>
      <c r="P8238" s="40"/>
      <c r="Q8238" s="40"/>
      <c r="R8238" s="39"/>
      <c r="S8238" s="39"/>
      <c r="T8238" s="39"/>
      <c r="U8238" s="40"/>
      <c r="V8238" s="39"/>
      <c r="W8238" s="69"/>
      <c r="Y8238" t="s">
        <v>294</v>
      </c>
      <c r="AA8238">
        <v>13860335</v>
      </c>
      <c r="AB8238" s="46" t="b">
        <v>0</v>
      </c>
      <c r="AD8238" s="8"/>
    </row>
    <row r="8239" ht="14.25" customHeight="1">
      <c r="A8239" s="38">
        <v>1287</v>
      </c>
      <c r="B8239" s="46" t="s">
        <v>44</v>
      </c>
      <c r="C8239" s="46" t="s">
        <v>45</v>
      </c>
      <c r="D8239" s="46" t="s">
        <v>8394</v>
      </c>
      <c r="E8239" s="46" t="s">
        <v>8395</v>
      </c>
      <c r="F8239" t="s">
        <v>48</v>
      </c>
      <c r="G8239" s="46" t="s">
        <v>49</v>
      </c>
      <c r="H8239">
        <v>0.013212956342</v>
      </c>
      <c r="I8239" t="s">
        <v>37</v>
      </c>
      <c r="L8239" t="s">
        <v>50</v>
      </c>
      <c r="M8239" t="s">
        <v>39</v>
      </c>
      <c r="N8239" s="40"/>
      <c r="O8239" s="40"/>
      <c r="P8239" s="40"/>
      <c r="Q8239" s="40"/>
      <c r="R8239" s="39"/>
      <c r="S8239" s="39"/>
      <c r="T8239" s="39"/>
      <c r="U8239" s="40"/>
      <c r="V8239" s="39"/>
      <c r="W8239" s="69"/>
      <c r="Y8239" t="s">
        <v>40</v>
      </c>
      <c r="AA8239">
        <v>63547</v>
      </c>
      <c r="AB8239" s="46" t="b">
        <v>0</v>
      </c>
      <c r="AD8239" s="8"/>
    </row>
    <row r="8240" ht="14.25" customHeight="1">
      <c r="A8240" s="38">
        <v>1287</v>
      </c>
      <c r="B8240" s="46" t="s">
        <v>44</v>
      </c>
      <c r="C8240" s="46" t="s">
        <v>45</v>
      </c>
      <c r="D8240" s="46" t="s">
        <v>8396</v>
      </c>
      <c r="E8240" s="46" t="s">
        <v>8397</v>
      </c>
      <c r="F8240" t="s">
        <v>48</v>
      </c>
      <c r="G8240" s="46" t="s">
        <v>49</v>
      </c>
      <c r="H8240">
        <v>0.004446312675</v>
      </c>
      <c r="I8240" t="s">
        <v>37</v>
      </c>
      <c r="L8240" t="s">
        <v>50</v>
      </c>
      <c r="M8240" t="s">
        <v>39</v>
      </c>
      <c r="N8240" s="40"/>
      <c r="O8240" s="40"/>
      <c r="P8240" s="40"/>
      <c r="Q8240" s="40"/>
      <c r="R8240" s="39"/>
      <c r="S8240" s="39"/>
      <c r="T8240" s="39"/>
      <c r="U8240" s="40"/>
      <c r="V8240" s="39"/>
      <c r="W8240" s="69"/>
      <c r="Y8240" t="s">
        <v>40</v>
      </c>
      <c r="AA8240">
        <v>263019</v>
      </c>
      <c r="AB8240" s="46" t="b">
        <v>0</v>
      </c>
      <c r="AD8240" s="8"/>
    </row>
    <row r="8241" ht="14.25" customHeight="1">
      <c r="A8241" s="38">
        <v>82</v>
      </c>
      <c r="B8241" s="44" t="s">
        <v>4740</v>
      </c>
      <c r="C8241" s="46" t="s">
        <v>1272</v>
      </c>
      <c r="D8241" s="46" t="s">
        <v>8398</v>
      </c>
      <c r="E8241" s="46" t="s">
        <v>8399</v>
      </c>
      <c r="F8241" s="41" t="s">
        <v>238</v>
      </c>
      <c r="G8241" s="41" t="s">
        <v>239</v>
      </c>
      <c r="H8241" s="65">
        <v>4.25</v>
      </c>
      <c r="I8241" t="s">
        <v>431</v>
      </c>
      <c r="K8241" s="46"/>
      <c r="L8241" s="46" t="s">
        <v>8400</v>
      </c>
      <c r="M8241" t="s">
        <v>583</v>
      </c>
      <c r="N8241" s="40"/>
      <c r="O8241" s="40"/>
      <c r="P8241" s="40"/>
      <c r="Q8241" s="40"/>
      <c r="R8241" s="39"/>
      <c r="S8241" s="39"/>
      <c r="T8241" s="39"/>
      <c r="U8241" s="40"/>
      <c r="V8241" s="39"/>
      <c r="W8241" s="69"/>
      <c r="Y8241" t="s">
        <v>40</v>
      </c>
      <c r="AA8241">
        <v>62682</v>
      </c>
      <c r="AB8241" t="b">
        <f>if((W8241=""),false,true)</f>
        <v>0</v>
      </c>
      <c r="AD8241" s="8"/>
    </row>
    <row r="8242" ht="14.25" customHeight="1">
      <c r="A8242" s="38">
        <v>85</v>
      </c>
      <c r="B8242" s="46" t="s">
        <v>8401</v>
      </c>
      <c r="C8242" s="7" t="s">
        <v>2670</v>
      </c>
      <c r="D8242" s="46" t="s">
        <v>8398</v>
      </c>
      <c r="E8242" s="46" t="s">
        <v>8399</v>
      </c>
      <c r="F8242" s="41" t="s">
        <v>238</v>
      </c>
      <c r="G8242" s="41" t="s">
        <v>239</v>
      </c>
      <c r="H8242" s="65">
        <v>4.48</v>
      </c>
      <c r="I8242" t="s">
        <v>431</v>
      </c>
      <c r="K8242" s="46"/>
      <c r="L8242" s="46" t="s">
        <v>8402</v>
      </c>
      <c r="M8242" t="s">
        <v>583</v>
      </c>
      <c r="N8242" s="40"/>
      <c r="O8242" s="40"/>
      <c r="P8242" s="40"/>
      <c r="Q8242" s="40"/>
      <c r="R8242" s="39"/>
      <c r="S8242" s="39"/>
      <c r="T8242" s="39"/>
      <c r="U8242" s="40"/>
      <c r="V8242" s="39"/>
      <c r="W8242" s="69"/>
      <c r="Y8242" t="s">
        <v>40</v>
      </c>
      <c r="AA8242">
        <v>62682</v>
      </c>
      <c r="AB8242" t="b">
        <f>if((W8242=""),false,true)</f>
        <v>0</v>
      </c>
      <c r="AD8242" s="8"/>
    </row>
    <row r="8243" ht="14.25" customHeight="1">
      <c r="A8243" s="38">
        <v>85</v>
      </c>
      <c r="B8243" s="46" t="s">
        <v>8403</v>
      </c>
      <c r="C8243" s="7" t="s">
        <v>2670</v>
      </c>
      <c r="D8243" s="46" t="s">
        <v>8398</v>
      </c>
      <c r="E8243" s="46" t="s">
        <v>8399</v>
      </c>
      <c r="F8243" s="41" t="s">
        <v>238</v>
      </c>
      <c r="G8243" s="41" t="s">
        <v>239</v>
      </c>
      <c r="H8243" s="65">
        <v>4.3</v>
      </c>
      <c r="I8243" t="s">
        <v>431</v>
      </c>
      <c r="K8243" s="46"/>
      <c r="L8243" s="46" t="s">
        <v>8404</v>
      </c>
      <c r="M8243" t="s">
        <v>583</v>
      </c>
      <c r="N8243" s="40"/>
      <c r="O8243" s="40"/>
      <c r="P8243" s="40"/>
      <c r="Q8243" s="40"/>
      <c r="R8243" s="39"/>
      <c r="S8243" s="39"/>
      <c r="T8243" s="39"/>
      <c r="U8243" s="40"/>
      <c r="V8243" s="39"/>
      <c r="W8243" s="69"/>
      <c r="Y8243" t="s">
        <v>40</v>
      </c>
      <c r="AA8243">
        <v>62682</v>
      </c>
      <c r="AB8243" t="b">
        <f>if((W8243=""),false,true)</f>
        <v>0</v>
      </c>
      <c r="AD8243" s="8"/>
    </row>
    <row r="8244" ht="14.25" customHeight="1">
      <c r="A8244" s="38">
        <v>98</v>
      </c>
      <c r="B8244" s="44" t="s">
        <v>8403</v>
      </c>
      <c r="C8244" s="46" t="s">
        <v>1277</v>
      </c>
      <c r="D8244" s="46" t="s">
        <v>8398</v>
      </c>
      <c r="E8244" s="46" t="s">
        <v>8399</v>
      </c>
      <c r="F8244" s="41" t="s">
        <v>689</v>
      </c>
      <c r="G8244" s="41" t="s">
        <v>762</v>
      </c>
      <c r="H8244" s="65">
        <v>1.38</v>
      </c>
      <c r="I8244" t="s">
        <v>431</v>
      </c>
      <c r="K8244" s="46"/>
      <c r="L8244" s="46" t="s">
        <v>8405</v>
      </c>
      <c r="M8244" t="s">
        <v>583</v>
      </c>
      <c r="N8244" s="40"/>
      <c r="O8244" s="40"/>
      <c r="P8244" s="40"/>
      <c r="Q8244" s="40"/>
      <c r="R8244" s="39"/>
      <c r="S8244" s="39"/>
      <c r="T8244" s="39"/>
      <c r="U8244" s="40"/>
      <c r="V8244" s="39"/>
      <c r="W8244" s="69"/>
      <c r="Y8244" t="s">
        <v>40</v>
      </c>
      <c r="AA8244">
        <v>62682</v>
      </c>
      <c r="AB8244" t="b">
        <f>if((W8244=""),false,true)</f>
        <v>0</v>
      </c>
      <c r="AD8244" s="8"/>
    </row>
    <row r="8245" ht="14.25" customHeight="1">
      <c r="A8245" s="38">
        <v>98</v>
      </c>
      <c r="B8245" s="44" t="s">
        <v>8406</v>
      </c>
      <c r="C8245" s="46" t="s">
        <v>1277</v>
      </c>
      <c r="D8245" s="46" t="s">
        <v>8398</v>
      </c>
      <c r="E8245" s="46" t="s">
        <v>8399</v>
      </c>
      <c r="F8245" s="41" t="s">
        <v>1281</v>
      </c>
      <c r="G8245" s="41" t="s">
        <v>1282</v>
      </c>
      <c r="H8245" s="65">
        <v>3.33</v>
      </c>
      <c r="I8245" t="s">
        <v>431</v>
      </c>
      <c r="K8245" s="46"/>
      <c r="L8245" s="46" t="s">
        <v>8407</v>
      </c>
      <c r="M8245" t="s">
        <v>583</v>
      </c>
      <c r="N8245" s="40"/>
      <c r="O8245" s="40"/>
      <c r="P8245" s="40"/>
      <c r="Q8245" s="40"/>
      <c r="R8245" s="39"/>
      <c r="S8245" s="39"/>
      <c r="T8245" s="39"/>
      <c r="U8245" s="40"/>
      <c r="V8245" s="39"/>
      <c r="W8245" s="69"/>
      <c r="Y8245" t="s">
        <v>40</v>
      </c>
      <c r="AA8245">
        <v>62682</v>
      </c>
      <c r="AB8245" t="b">
        <f>if((W8245=""),false,true)</f>
        <v>0</v>
      </c>
      <c r="AD8245" s="8"/>
    </row>
    <row r="8246" ht="14.25" customHeight="1">
      <c r="A8246" s="38">
        <v>98</v>
      </c>
      <c r="B8246" s="44" t="s">
        <v>8401</v>
      </c>
      <c r="C8246" s="46" t="s">
        <v>1277</v>
      </c>
      <c r="D8246" s="46" t="s">
        <v>8398</v>
      </c>
      <c r="E8246" s="46" t="s">
        <v>8399</v>
      </c>
      <c r="F8246" s="41" t="s">
        <v>434</v>
      </c>
      <c r="G8246" s="41" t="s">
        <v>435</v>
      </c>
      <c r="H8246" s="65">
        <v>2.89</v>
      </c>
      <c r="I8246" t="s">
        <v>431</v>
      </c>
      <c r="K8246" s="46"/>
      <c r="L8246" s="46" t="s">
        <v>8408</v>
      </c>
      <c r="M8246" t="s">
        <v>583</v>
      </c>
      <c r="N8246" s="40"/>
      <c r="O8246" s="40"/>
      <c r="P8246" s="40"/>
      <c r="Q8246" s="40"/>
      <c r="R8246" s="39"/>
      <c r="S8246" s="39"/>
      <c r="T8246" s="39"/>
      <c r="U8246" s="40"/>
      <c r="V8246" s="39"/>
      <c r="W8246" s="69"/>
      <c r="Y8246" t="s">
        <v>40</v>
      </c>
      <c r="AA8246">
        <v>62682</v>
      </c>
      <c r="AB8246" t="b">
        <f>if((W8246=""),false,true)</f>
        <v>0</v>
      </c>
      <c r="AD8246" s="8"/>
    </row>
    <row r="8247" ht="14.25" customHeight="1">
      <c r="A8247" s="38">
        <v>1049</v>
      </c>
      <c r="B8247" s="46" t="s">
        <v>922</v>
      </c>
      <c r="C8247" s="46" t="s">
        <v>923</v>
      </c>
      <c r="D8247" s="46" t="s">
        <v>8409</v>
      </c>
      <c r="E8247" s="46" t="s">
        <v>8410</v>
      </c>
      <c r="F8247" s="7" t="s">
        <v>927</v>
      </c>
      <c r="G8247" s="7" t="s">
        <v>928</v>
      </c>
      <c r="H8247">
        <v>0.000993116048421</v>
      </c>
      <c r="I8247" t="s">
        <v>37</v>
      </c>
      <c r="K8247" s="47" t="s">
        <v>43</v>
      </c>
      <c r="L8247" s="47" t="s">
        <v>926</v>
      </c>
      <c r="M8247" t="s">
        <v>39</v>
      </c>
      <c r="N8247" s="71"/>
      <c r="O8247" s="71"/>
      <c r="P8247" s="71"/>
      <c r="Q8247" s="71"/>
      <c r="R8247" s="29"/>
      <c r="S8247" s="29"/>
      <c r="T8247" s="29"/>
      <c r="U8247" s="71"/>
      <c r="V8247" s="29"/>
      <c r="W8247" s="60"/>
      <c r="Y8247" t="s">
        <v>40</v>
      </c>
      <c r="AA8247">
        <v>1710</v>
      </c>
      <c r="AB8247" t="b">
        <f>if((W8247=""),false,true)</f>
        <v>0</v>
      </c>
      <c r="AD8247" s="37"/>
    </row>
    <row r="8248" ht="14.25" customHeight="1">
      <c r="A8248" s="38">
        <v>1049</v>
      </c>
      <c r="B8248" s="46" t="s">
        <v>922</v>
      </c>
      <c r="C8248" s="46" t="s">
        <v>923</v>
      </c>
      <c r="D8248" s="46" t="s">
        <v>8409</v>
      </c>
      <c r="E8248" s="46" t="s">
        <v>8410</v>
      </c>
      <c r="F8248" s="7" t="s">
        <v>929</v>
      </c>
      <c r="G8248" s="7" t="s">
        <v>928</v>
      </c>
      <c r="H8248">
        <v>0.011561122421921</v>
      </c>
      <c r="I8248" t="s">
        <v>37</v>
      </c>
      <c r="K8248" s="47" t="s">
        <v>43</v>
      </c>
      <c r="L8248" s="47" t="s">
        <v>926</v>
      </c>
      <c r="M8248" t="s">
        <v>39</v>
      </c>
      <c r="N8248" s="71"/>
      <c r="O8248" s="71"/>
      <c r="P8248" s="71"/>
      <c r="Q8248" s="71"/>
      <c r="R8248" s="29"/>
      <c r="S8248" s="29"/>
      <c r="T8248" s="29"/>
      <c r="U8248" s="71"/>
      <c r="V8248" s="29"/>
      <c r="W8248" s="60"/>
      <c r="Y8248" t="s">
        <v>40</v>
      </c>
      <c r="AA8248">
        <v>1710</v>
      </c>
      <c r="AB8248" t="b">
        <f>if((W8248=""),false,true)</f>
        <v>0</v>
      </c>
      <c r="AD8248" s="37"/>
    </row>
    <row r="8249" ht="14.25" customHeight="1">
      <c r="A8249" s="38">
        <v>1049</v>
      </c>
      <c r="B8249" s="46" t="s">
        <v>922</v>
      </c>
      <c r="C8249" s="46" t="s">
        <v>923</v>
      </c>
      <c r="D8249" s="46" t="s">
        <v>8409</v>
      </c>
      <c r="E8249" s="46" t="s">
        <v>8410</v>
      </c>
      <c r="F8249" s="7" t="s">
        <v>930</v>
      </c>
      <c r="G8249" s="7" t="s">
        <v>928</v>
      </c>
      <c r="H8249">
        <v>0.070145529841997</v>
      </c>
      <c r="I8249" t="s">
        <v>37</v>
      </c>
      <c r="K8249" s="47" t="s">
        <v>43</v>
      </c>
      <c r="L8249" s="47" t="s">
        <v>926</v>
      </c>
      <c r="M8249" t="s">
        <v>39</v>
      </c>
      <c r="N8249" s="71"/>
      <c r="O8249" s="71"/>
      <c r="P8249" s="71"/>
      <c r="Q8249" s="71"/>
      <c r="R8249" s="29"/>
      <c r="S8249" s="29"/>
      <c r="T8249" s="29"/>
      <c r="U8249" s="71"/>
      <c r="V8249" s="29"/>
      <c r="W8249" s="60"/>
      <c r="Y8249" t="s">
        <v>40</v>
      </c>
      <c r="AA8249">
        <v>1710</v>
      </c>
      <c r="AB8249" t="b">
        <f>if((W8249=""),false,true)</f>
        <v>0</v>
      </c>
      <c r="AD8249" s="37"/>
    </row>
    <row r="8250" ht="14.25" customHeight="1">
      <c r="A8250" s="38">
        <v>1049</v>
      </c>
      <c r="B8250" s="46" t="s">
        <v>922</v>
      </c>
      <c r="C8250" s="46" t="s">
        <v>923</v>
      </c>
      <c r="D8250" s="46" t="s">
        <v>8409</v>
      </c>
      <c r="E8250" s="46" t="s">
        <v>8410</v>
      </c>
      <c r="F8250" s="11" t="s">
        <v>48</v>
      </c>
      <c r="G8250" s="11" t="s">
        <v>49</v>
      </c>
      <c r="H8250">
        <v>0.000075335556373</v>
      </c>
      <c r="I8250" t="s">
        <v>37</v>
      </c>
      <c r="K8250" s="47" t="s">
        <v>43</v>
      </c>
      <c r="L8250" s="47" t="s">
        <v>926</v>
      </c>
      <c r="M8250" t="s">
        <v>39</v>
      </c>
      <c r="N8250" s="71"/>
      <c r="O8250" s="71"/>
      <c r="P8250" s="71"/>
      <c r="Q8250" s="71"/>
      <c r="R8250" s="29"/>
      <c r="S8250" s="29"/>
      <c r="T8250" s="29"/>
      <c r="U8250" s="71"/>
      <c r="V8250" s="29"/>
      <c r="W8250" s="60"/>
      <c r="Y8250" t="s">
        <v>40</v>
      </c>
      <c r="AA8250">
        <v>1710</v>
      </c>
      <c r="AB8250" t="b">
        <f>if((W8250=""),false,true)</f>
        <v>0</v>
      </c>
      <c r="AD8250" s="37"/>
    </row>
    <row r="8251" ht="14.25" customHeight="1">
      <c r="A8251" s="38">
        <v>1268</v>
      </c>
      <c r="B8251" s="46" t="s">
        <v>3548</v>
      </c>
      <c r="C8251" s="46" t="s">
        <v>3549</v>
      </c>
      <c r="D8251" s="46" t="s">
        <v>8409</v>
      </c>
      <c r="E8251" s="46" t="s">
        <v>8410</v>
      </c>
      <c r="F8251" s="7" t="s">
        <v>1281</v>
      </c>
      <c r="G8251" s="7" t="s">
        <v>2411</v>
      </c>
      <c r="H8251">
        <v>1.84061337248682</v>
      </c>
      <c r="I8251" t="s">
        <v>37</v>
      </c>
      <c r="K8251" t="s">
        <v>43</v>
      </c>
      <c r="L8251" t="s">
        <v>3553</v>
      </c>
      <c r="M8251" t="s">
        <v>39</v>
      </c>
      <c r="N8251" s="40"/>
      <c r="O8251" s="40"/>
      <c r="P8251" s="40"/>
      <c r="Q8251" s="40"/>
      <c r="R8251" s="39"/>
      <c r="S8251" s="39"/>
      <c r="T8251" s="39"/>
      <c r="U8251" s="40"/>
      <c r="V8251" s="39"/>
      <c r="W8251" s="69"/>
      <c r="Y8251" t="s">
        <v>40</v>
      </c>
      <c r="AA8251">
        <v>1710</v>
      </c>
      <c r="AB8251" s="46" t="b">
        <f>if((W8251=""),false,true)</f>
        <v>0</v>
      </c>
      <c r="AD8251" s="8"/>
    </row>
    <row r="8252" ht="14.25" customHeight="1">
      <c r="A8252" s="38">
        <v>1287</v>
      </c>
      <c r="B8252" s="46" t="s">
        <v>44</v>
      </c>
      <c r="C8252" s="46" t="s">
        <v>45</v>
      </c>
      <c r="D8252" s="46" t="s">
        <v>8409</v>
      </c>
      <c r="E8252" s="46" t="s">
        <v>8410</v>
      </c>
      <c r="F8252" t="s">
        <v>48</v>
      </c>
      <c r="G8252" s="46" t="s">
        <v>49</v>
      </c>
      <c r="H8252">
        <v>0.000079983426</v>
      </c>
      <c r="I8252" t="s">
        <v>37</v>
      </c>
      <c r="L8252" t="s">
        <v>50</v>
      </c>
      <c r="M8252" t="s">
        <v>39</v>
      </c>
      <c r="N8252" s="40"/>
      <c r="O8252" s="40"/>
      <c r="P8252" s="40"/>
      <c r="Q8252" s="40"/>
      <c r="R8252" s="39"/>
      <c r="S8252" s="39"/>
      <c r="T8252" s="39"/>
      <c r="U8252" s="40"/>
      <c r="V8252" s="39"/>
      <c r="W8252" s="69"/>
      <c r="Y8252" t="s">
        <v>40</v>
      </c>
      <c r="AA8252">
        <v>1710</v>
      </c>
      <c r="AB8252" s="46" t="b">
        <v>0</v>
      </c>
      <c r="AD8252" s="8"/>
    </row>
    <row r="8253" ht="14.25" customHeight="1">
      <c r="A8253" s="38">
        <v>1287</v>
      </c>
      <c r="B8253" s="46" t="s">
        <v>53</v>
      </c>
      <c r="C8253" s="46" t="s">
        <v>45</v>
      </c>
      <c r="D8253" s="46" t="s">
        <v>8409</v>
      </c>
      <c r="E8253" s="46" t="s">
        <v>8410</v>
      </c>
      <c r="F8253" t="s">
        <v>48</v>
      </c>
      <c r="G8253" s="46" t="s">
        <v>49</v>
      </c>
      <c r="H8253">
        <v>0.000079432823</v>
      </c>
      <c r="I8253" t="s">
        <v>37</v>
      </c>
      <c r="L8253" t="s">
        <v>50</v>
      </c>
      <c r="M8253" t="s">
        <v>39</v>
      </c>
      <c r="N8253" s="40"/>
      <c r="O8253" s="40"/>
      <c r="P8253" s="40"/>
      <c r="Q8253" s="40"/>
      <c r="R8253" s="39"/>
      <c r="S8253" s="39"/>
      <c r="T8253" s="39"/>
      <c r="U8253" s="40"/>
      <c r="V8253" s="39"/>
      <c r="W8253" s="69"/>
      <c r="Y8253" t="s">
        <v>40</v>
      </c>
      <c r="AA8253">
        <v>1710</v>
      </c>
      <c r="AB8253" s="46" t="b">
        <v>0</v>
      </c>
      <c r="AD8253" s="8"/>
    </row>
    <row r="8254" ht="14.25" customHeight="1">
      <c r="A8254" s="38">
        <v>1181</v>
      </c>
      <c r="B8254" s="46" t="s">
        <v>8411</v>
      </c>
      <c r="C8254" s="46" t="s">
        <v>577</v>
      </c>
      <c r="D8254" s="11" t="s">
        <v>8412</v>
      </c>
      <c r="E8254" s="11" t="s">
        <v>8413</v>
      </c>
      <c r="F8254" s="11" t="s">
        <v>485</v>
      </c>
      <c r="G8254" s="7" t="s">
        <v>665</v>
      </c>
      <c r="H8254">
        <v>0.36645903500129</v>
      </c>
      <c r="I8254" s="46" t="s">
        <v>37</v>
      </c>
      <c r="K8254" s="46"/>
      <c r="L8254" t="s">
        <v>8414</v>
      </c>
      <c r="M8254" t="s">
        <v>39</v>
      </c>
      <c r="N8254" s="40"/>
      <c r="O8254" s="40"/>
      <c r="P8254" s="40"/>
      <c r="Q8254" s="40"/>
      <c r="R8254" s="39"/>
      <c r="S8254" s="39"/>
      <c r="T8254" s="39"/>
      <c r="U8254" s="40"/>
      <c r="V8254" s="39"/>
      <c r="W8254" s="69"/>
      <c r="Y8254" t="s">
        <v>40</v>
      </c>
      <c r="AA8254">
        <v>4624</v>
      </c>
      <c r="AB8254" s="46" t="b">
        <f>if((W8254=""),false,true)</f>
        <v>0</v>
      </c>
      <c r="AD8254" s="8"/>
    </row>
    <row r="8255" ht="14.25" customHeight="1">
      <c r="A8255" s="38">
        <v>1181</v>
      </c>
      <c r="B8255" s="46" t="s">
        <v>8411</v>
      </c>
      <c r="C8255" s="46" t="s">
        <v>577</v>
      </c>
      <c r="D8255" s="11" t="s">
        <v>8412</v>
      </c>
      <c r="E8255" s="11" t="s">
        <v>8413</v>
      </c>
      <c r="F8255" s="11" t="s">
        <v>669</v>
      </c>
      <c r="G8255" s="7" t="s">
        <v>670</v>
      </c>
      <c r="H8255">
        <v>0.2817494706712</v>
      </c>
      <c r="I8255" s="46" t="s">
        <v>37</v>
      </c>
      <c r="K8255" s="46"/>
      <c r="L8255" t="s">
        <v>8414</v>
      </c>
      <c r="M8255" t="s">
        <v>39</v>
      </c>
      <c r="N8255" s="40"/>
      <c r="O8255" s="40"/>
      <c r="P8255" s="40"/>
      <c r="Q8255" s="40"/>
      <c r="R8255" s="39"/>
      <c r="S8255" s="39"/>
      <c r="T8255" s="39"/>
      <c r="U8255" s="40"/>
      <c r="V8255" s="39"/>
      <c r="W8255" s="69"/>
      <c r="Y8255" t="s">
        <v>40</v>
      </c>
      <c r="AA8255">
        <v>4624</v>
      </c>
      <c r="AB8255" s="46" t="b">
        <f>if((W8255=""),false,true)</f>
        <v>0</v>
      </c>
      <c r="AD8255" s="8"/>
    </row>
    <row r="8256" ht="14.25" customHeight="1">
      <c r="A8256" s="38">
        <v>1181</v>
      </c>
      <c r="B8256" s="46" t="s">
        <v>8411</v>
      </c>
      <c r="C8256" s="46" t="s">
        <v>577</v>
      </c>
      <c r="D8256" s="11" t="s">
        <v>8412</v>
      </c>
      <c r="E8256" s="11" t="s">
        <v>8413</v>
      </c>
      <c r="F8256" s="11" t="s">
        <v>580</v>
      </c>
      <c r="G8256" s="7" t="s">
        <v>581</v>
      </c>
      <c r="H8256">
        <v>0.40130727580566</v>
      </c>
      <c r="I8256" s="46" t="s">
        <v>37</v>
      </c>
      <c r="K8256" s="46"/>
      <c r="L8256" t="s">
        <v>8414</v>
      </c>
      <c r="M8256" t="s">
        <v>39</v>
      </c>
      <c r="N8256" s="40"/>
      <c r="O8256" s="40"/>
      <c r="P8256" s="40"/>
      <c r="Q8256" s="40"/>
      <c r="R8256" s="39"/>
      <c r="S8256" s="39"/>
      <c r="T8256" s="39"/>
      <c r="U8256" s="40"/>
      <c r="V8256" s="39"/>
      <c r="W8256" s="69"/>
      <c r="Y8256" t="s">
        <v>40</v>
      </c>
      <c r="AA8256">
        <v>4624</v>
      </c>
      <c r="AB8256" s="46" t="b">
        <f>if((W8256=""),false,true)</f>
        <v>0</v>
      </c>
      <c r="AD8256" s="8"/>
    </row>
    <row r="8257" ht="14.25" customHeight="1">
      <c r="A8257" s="38">
        <v>1181</v>
      </c>
      <c r="B8257" s="46" t="s">
        <v>8411</v>
      </c>
      <c r="C8257" s="46" t="s">
        <v>577</v>
      </c>
      <c r="D8257" s="11" t="s">
        <v>8412</v>
      </c>
      <c r="E8257" s="11" t="s">
        <v>8413</v>
      </c>
      <c r="F8257" s="11" t="s">
        <v>1361</v>
      </c>
      <c r="G8257" s="7" t="s">
        <v>1362</v>
      </c>
      <c r="H8257">
        <v>0.27342435757992</v>
      </c>
      <c r="I8257" s="46" t="s">
        <v>37</v>
      </c>
      <c r="K8257" s="46"/>
      <c r="L8257" t="s">
        <v>8414</v>
      </c>
      <c r="M8257" t="s">
        <v>39</v>
      </c>
      <c r="N8257" s="40"/>
      <c r="O8257" s="40"/>
      <c r="P8257" s="40"/>
      <c r="Q8257" s="40"/>
      <c r="R8257" s="39"/>
      <c r="S8257" s="39"/>
      <c r="T8257" s="39"/>
      <c r="U8257" s="40"/>
      <c r="V8257" s="39"/>
      <c r="W8257" s="69"/>
      <c r="Y8257" t="s">
        <v>40</v>
      </c>
      <c r="AA8257">
        <v>4624</v>
      </c>
      <c r="AB8257" s="46" t="b">
        <f>if((W8257=""),false,true)</f>
        <v>0</v>
      </c>
      <c r="AD8257" s="8"/>
    </row>
    <row r="8258" ht="14.25" customHeight="1">
      <c r="A8258" s="38">
        <v>1181</v>
      </c>
      <c r="B8258" s="46" t="s">
        <v>8411</v>
      </c>
      <c r="C8258" s="46" t="s">
        <v>577</v>
      </c>
      <c r="D8258" s="11" t="s">
        <v>8412</v>
      </c>
      <c r="E8258" s="11" t="s">
        <v>8413</v>
      </c>
      <c r="F8258" s="11" t="s">
        <v>671</v>
      </c>
      <c r="G8258" s="7" t="s">
        <v>672</v>
      </c>
      <c r="H8258">
        <v>0.1493289891721</v>
      </c>
      <c r="I8258" s="46" t="s">
        <v>37</v>
      </c>
      <c r="K8258" s="46"/>
      <c r="L8258" t="s">
        <v>8414</v>
      </c>
      <c r="M8258" t="s">
        <v>39</v>
      </c>
      <c r="N8258" s="40"/>
      <c r="O8258" s="40"/>
      <c r="P8258" s="40"/>
      <c r="Q8258" s="40"/>
      <c r="R8258" s="39"/>
      <c r="S8258" s="39"/>
      <c r="T8258" s="39"/>
      <c r="U8258" s="40"/>
      <c r="V8258" s="39"/>
      <c r="W8258" s="69"/>
      <c r="Y8258" t="s">
        <v>40</v>
      </c>
      <c r="AA8258">
        <v>4624</v>
      </c>
      <c r="AB8258" s="46" t="b">
        <f>if((W8258=""),false,true)</f>
        <v>0</v>
      </c>
      <c r="AD8258" s="8"/>
    </row>
    <row r="8259" ht="14.25" customHeight="1">
      <c r="A8259" s="38">
        <v>1181</v>
      </c>
      <c r="B8259" s="46" t="s">
        <v>8411</v>
      </c>
      <c r="C8259" s="46" t="s">
        <v>577</v>
      </c>
      <c r="D8259" s="11" t="s">
        <v>8412</v>
      </c>
      <c r="E8259" s="11" t="s">
        <v>8413</v>
      </c>
      <c r="F8259" s="11" t="s">
        <v>584</v>
      </c>
      <c r="G8259" s="7" t="s">
        <v>585</v>
      </c>
      <c r="H8259">
        <v>0.46598672727504</v>
      </c>
      <c r="I8259" s="46" t="s">
        <v>37</v>
      </c>
      <c r="K8259" s="46"/>
      <c r="L8259" t="s">
        <v>8414</v>
      </c>
      <c r="M8259" t="s">
        <v>39</v>
      </c>
      <c r="N8259" s="40"/>
      <c r="O8259" s="40"/>
      <c r="P8259" s="40"/>
      <c r="Q8259" s="40"/>
      <c r="R8259" s="39"/>
      <c r="S8259" s="39"/>
      <c r="T8259" s="39"/>
      <c r="U8259" s="40"/>
      <c r="V8259" s="39"/>
      <c r="W8259" s="69"/>
      <c r="Y8259" t="s">
        <v>40</v>
      </c>
      <c r="AA8259">
        <v>4624</v>
      </c>
      <c r="AB8259" s="46" t="b">
        <f>if((W8259=""),false,true)</f>
        <v>0</v>
      </c>
      <c r="AD8259" s="8"/>
    </row>
    <row r="8260" ht="14.25" customHeight="1">
      <c r="A8260" s="38">
        <v>1181</v>
      </c>
      <c r="B8260" s="46" t="s">
        <v>8411</v>
      </c>
      <c r="C8260" s="46" t="s">
        <v>577</v>
      </c>
      <c r="D8260" s="11" t="s">
        <v>8412</v>
      </c>
      <c r="E8260" s="11" t="s">
        <v>8413</v>
      </c>
      <c r="F8260" s="11" t="s">
        <v>588</v>
      </c>
      <c r="G8260" s="7" t="s">
        <v>589</v>
      </c>
      <c r="H8260">
        <v>0.21171121600032</v>
      </c>
      <c r="I8260" s="46" t="s">
        <v>37</v>
      </c>
      <c r="K8260" s="46"/>
      <c r="L8260" t="s">
        <v>8414</v>
      </c>
      <c r="M8260" t="s">
        <v>39</v>
      </c>
      <c r="N8260" s="40"/>
      <c r="O8260" s="40"/>
      <c r="P8260" s="40"/>
      <c r="Q8260" s="40"/>
      <c r="R8260" s="39"/>
      <c r="S8260" s="39"/>
      <c r="T8260" s="39"/>
      <c r="U8260" s="40"/>
      <c r="V8260" s="39"/>
      <c r="W8260" s="69"/>
      <c r="Y8260" t="s">
        <v>40</v>
      </c>
      <c r="AA8260">
        <v>4624</v>
      </c>
      <c r="AB8260" s="46" t="b">
        <f>if((W8260=""),false,true)</f>
        <v>0</v>
      </c>
      <c r="AD8260" s="8"/>
    </row>
    <row r="8261" ht="14.25" customHeight="1">
      <c r="A8261" s="38">
        <v>1181</v>
      </c>
      <c r="B8261" s="46" t="s">
        <v>8411</v>
      </c>
      <c r="C8261" s="46" t="s">
        <v>577</v>
      </c>
      <c r="D8261" s="11" t="s">
        <v>8412</v>
      </c>
      <c r="E8261" s="11" t="s">
        <v>8413</v>
      </c>
      <c r="F8261" s="11" t="s">
        <v>429</v>
      </c>
      <c r="G8261" s="7" t="s">
        <v>590</v>
      </c>
      <c r="H8261">
        <v>0.58298882304903</v>
      </c>
      <c r="I8261" s="46" t="s">
        <v>37</v>
      </c>
      <c r="K8261" s="46"/>
      <c r="L8261" t="s">
        <v>8414</v>
      </c>
      <c r="M8261" t="s">
        <v>39</v>
      </c>
      <c r="N8261" s="40"/>
      <c r="O8261" s="40"/>
      <c r="P8261" s="40"/>
      <c r="Q8261" s="40"/>
      <c r="R8261" s="39"/>
      <c r="S8261" s="39"/>
      <c r="T8261" s="39"/>
      <c r="U8261" s="40"/>
      <c r="V8261" s="39"/>
      <c r="W8261" s="69"/>
      <c r="Y8261" t="s">
        <v>40</v>
      </c>
      <c r="AA8261">
        <v>4624</v>
      </c>
      <c r="AB8261" s="46" t="b">
        <f>if((W8261=""),false,true)</f>
        <v>0</v>
      </c>
      <c r="AD8261" s="8"/>
    </row>
    <row r="8262" ht="14.25" customHeight="1">
      <c r="A8262" s="38">
        <v>1181</v>
      </c>
      <c r="B8262" s="46" t="s">
        <v>8411</v>
      </c>
      <c r="C8262" s="46" t="s">
        <v>577</v>
      </c>
      <c r="D8262" s="11" t="s">
        <v>8412</v>
      </c>
      <c r="E8262" s="11" t="s">
        <v>8413</v>
      </c>
      <c r="F8262" s="11" t="s">
        <v>591</v>
      </c>
      <c r="G8262" s="7" t="s">
        <v>592</v>
      </c>
      <c r="H8262">
        <v>0.28130933463704</v>
      </c>
      <c r="I8262" s="46" t="s">
        <v>37</v>
      </c>
      <c r="K8262" s="46"/>
      <c r="L8262" t="s">
        <v>8414</v>
      </c>
      <c r="M8262" t="s">
        <v>39</v>
      </c>
      <c r="N8262" s="40"/>
      <c r="O8262" s="40"/>
      <c r="P8262" s="40"/>
      <c r="Q8262" s="40"/>
      <c r="R8262" s="39"/>
      <c r="S8262" s="39"/>
      <c r="T8262" s="39"/>
      <c r="U8262" s="40"/>
      <c r="V8262" s="39"/>
      <c r="W8262" s="69"/>
      <c r="Y8262" t="s">
        <v>40</v>
      </c>
      <c r="AA8262">
        <v>4624</v>
      </c>
      <c r="AB8262" s="46" t="b">
        <f>if((W8262=""),false,true)</f>
        <v>0</v>
      </c>
      <c r="AD8262" s="8"/>
    </row>
    <row r="8263" ht="14.25" customHeight="1">
      <c r="A8263" s="38">
        <v>1181</v>
      </c>
      <c r="B8263" s="46" t="s">
        <v>8411</v>
      </c>
      <c r="C8263" s="46" t="s">
        <v>577</v>
      </c>
      <c r="D8263" s="11" t="s">
        <v>8412</v>
      </c>
      <c r="E8263" s="11" t="s">
        <v>8413</v>
      </c>
      <c r="F8263" s="11" t="s">
        <v>434</v>
      </c>
      <c r="G8263" s="7" t="s">
        <v>593</v>
      </c>
      <c r="H8263">
        <v>0.55822205888273</v>
      </c>
      <c r="I8263" s="46" t="s">
        <v>37</v>
      </c>
      <c r="K8263" s="46"/>
      <c r="L8263" t="s">
        <v>8414</v>
      </c>
      <c r="M8263" t="s">
        <v>39</v>
      </c>
      <c r="N8263" s="40"/>
      <c r="O8263" s="40"/>
      <c r="P8263" s="40"/>
      <c r="Q8263" s="40"/>
      <c r="R8263" s="39"/>
      <c r="S8263" s="39"/>
      <c r="T8263" s="39"/>
      <c r="U8263" s="40"/>
      <c r="V8263" s="39"/>
      <c r="W8263" s="69"/>
      <c r="Y8263" t="s">
        <v>40</v>
      </c>
      <c r="AA8263">
        <v>4624</v>
      </c>
      <c r="AB8263" s="46" t="b">
        <f>if((W8263=""),false,true)</f>
        <v>0</v>
      </c>
      <c r="AD8263" s="8"/>
    </row>
    <row r="8264" ht="14.25" customHeight="1">
      <c r="A8264" s="38">
        <v>1287</v>
      </c>
      <c r="B8264" s="46" t="s">
        <v>53</v>
      </c>
      <c r="C8264" s="46" t="s">
        <v>45</v>
      </c>
      <c r="D8264" s="46" t="s">
        <v>8415</v>
      </c>
      <c r="E8264" s="46" t="s">
        <v>8416</v>
      </c>
      <c r="F8264" t="s">
        <v>48</v>
      </c>
      <c r="G8264" s="46" t="s">
        <v>49</v>
      </c>
      <c r="H8264">
        <v>0.000077624712</v>
      </c>
      <c r="I8264" t="s">
        <v>37</v>
      </c>
      <c r="L8264" t="s">
        <v>50</v>
      </c>
      <c r="M8264" t="s">
        <v>39</v>
      </c>
      <c r="N8264" s="40"/>
      <c r="O8264" s="40"/>
      <c r="P8264" s="40"/>
      <c r="Q8264" s="40"/>
      <c r="R8264" s="39"/>
      <c r="S8264" s="39"/>
      <c r="T8264" s="39"/>
      <c r="U8264" s="40"/>
      <c r="V8264" s="39"/>
      <c r="W8264" s="69"/>
      <c r="Y8264" t="s">
        <v>40</v>
      </c>
      <c r="AA8264">
        <v>4626</v>
      </c>
      <c r="AB8264" s="46" t="b">
        <v>0</v>
      </c>
      <c r="AD8264" s="8"/>
    </row>
    <row r="8265" ht="14.25" customHeight="1">
      <c r="A8265" s="38">
        <v>1287</v>
      </c>
      <c r="B8265" s="46" t="s">
        <v>53</v>
      </c>
      <c r="C8265" s="46" t="s">
        <v>45</v>
      </c>
      <c r="D8265" s="46" t="s">
        <v>8417</v>
      </c>
      <c r="E8265" s="46" t="s">
        <v>8418</v>
      </c>
      <c r="F8265" t="s">
        <v>48</v>
      </c>
      <c r="G8265" s="46" t="s">
        <v>49</v>
      </c>
      <c r="H8265">
        <v>3.311311214826</v>
      </c>
      <c r="I8265" t="s">
        <v>37</v>
      </c>
      <c r="L8265" t="s">
        <v>50</v>
      </c>
      <c r="M8265" t="s">
        <v>39</v>
      </c>
      <c r="N8265" s="40"/>
      <c r="O8265" s="40"/>
      <c r="P8265" s="40"/>
      <c r="Q8265" s="40"/>
      <c r="R8265" s="39"/>
      <c r="S8265" s="39"/>
      <c r="T8265" s="39"/>
      <c r="U8265" s="40"/>
      <c r="V8265" s="39"/>
      <c r="W8265" s="69"/>
      <c r="Y8265" t="s">
        <v>294</v>
      </c>
      <c r="AA8265">
        <v>10468810</v>
      </c>
      <c r="AB8265" s="46" t="b">
        <v>0</v>
      </c>
      <c r="AD8265" s="8"/>
    </row>
    <row r="8266" ht="14.25" customHeight="1">
      <c r="A8266" s="38">
        <v>1287</v>
      </c>
      <c r="B8266" s="46" t="s">
        <v>53</v>
      </c>
      <c r="C8266" s="46" t="s">
        <v>45</v>
      </c>
      <c r="D8266" s="46" t="s">
        <v>8419</v>
      </c>
      <c r="E8266" s="46" t="s">
        <v>8420</v>
      </c>
      <c r="F8266" t="s">
        <v>48</v>
      </c>
      <c r="G8266" s="46" t="s">
        <v>49</v>
      </c>
      <c r="H8266">
        <v>0.000013803843</v>
      </c>
      <c r="I8266" t="s">
        <v>37</v>
      </c>
      <c r="L8266" t="s">
        <v>50</v>
      </c>
      <c r="M8266" t="s">
        <v>39</v>
      </c>
      <c r="N8266" s="40"/>
      <c r="O8266" s="40"/>
      <c r="P8266" s="40"/>
      <c r="Q8266" s="40"/>
      <c r="R8266" s="39"/>
      <c r="S8266" s="39"/>
      <c r="T8266" s="39"/>
      <c r="U8266" s="40"/>
      <c r="V8266" s="39"/>
      <c r="W8266" s="69"/>
      <c r="Y8266" t="s">
        <v>40</v>
      </c>
      <c r="AA8266">
        <v>7844757</v>
      </c>
      <c r="AB8266" s="46" t="b">
        <v>0</v>
      </c>
      <c r="AD8266" s="8"/>
    </row>
    <row r="8267" ht="14.25" customHeight="1">
      <c r="A8267" s="38">
        <v>1287</v>
      </c>
      <c r="B8267" s="46" t="s">
        <v>53</v>
      </c>
      <c r="C8267" s="46" t="s">
        <v>45</v>
      </c>
      <c r="D8267" s="46" t="s">
        <v>8421</v>
      </c>
      <c r="E8267" s="46" t="s">
        <v>8422</v>
      </c>
      <c r="F8267" t="s">
        <v>48</v>
      </c>
      <c r="G8267" s="46" t="s">
        <v>49</v>
      </c>
      <c r="H8267">
        <v>0.001202264435</v>
      </c>
      <c r="I8267" t="s">
        <v>37</v>
      </c>
      <c r="L8267" t="s">
        <v>50</v>
      </c>
      <c r="M8267" t="s">
        <v>39</v>
      </c>
      <c r="N8267" s="40"/>
      <c r="O8267" s="40"/>
      <c r="P8267" s="40"/>
      <c r="Q8267" s="40"/>
      <c r="R8267" s="39"/>
      <c r="S8267" s="39"/>
      <c r="T8267" s="39"/>
      <c r="U8267" s="40"/>
      <c r="V8267" s="39"/>
      <c r="W8267" s="69"/>
      <c r="Y8267" t="s">
        <v>40</v>
      </c>
      <c r="AA8267">
        <v>6690</v>
      </c>
      <c r="AB8267" s="46" t="b">
        <v>0</v>
      </c>
      <c r="AD8267" s="8"/>
    </row>
    <row r="8268" ht="14.25" customHeight="1">
      <c r="A8268" s="38">
        <v>1287</v>
      </c>
      <c r="B8268" s="46" t="s">
        <v>174</v>
      </c>
      <c r="C8268" s="46" t="s">
        <v>45</v>
      </c>
      <c r="D8268" s="46" t="s">
        <v>8421</v>
      </c>
      <c r="E8268" s="46" t="s">
        <v>8423</v>
      </c>
      <c r="F8268" t="s">
        <v>48</v>
      </c>
      <c r="G8268" s="46" t="s">
        <v>49</v>
      </c>
      <c r="H8268">
        <v>0.001202264435</v>
      </c>
      <c r="I8268" t="s">
        <v>37</v>
      </c>
      <c r="L8268" t="s">
        <v>50</v>
      </c>
      <c r="M8268" t="s">
        <v>39</v>
      </c>
      <c r="N8268" s="40"/>
      <c r="O8268" s="40"/>
      <c r="P8268" s="40"/>
      <c r="Q8268" s="40"/>
      <c r="R8268" s="39"/>
      <c r="S8268" s="39"/>
      <c r="T8268" s="39"/>
      <c r="U8268" s="40"/>
      <c r="V8268" s="39"/>
      <c r="W8268" s="69"/>
      <c r="Y8268" t="s">
        <v>40</v>
      </c>
      <c r="AA8268">
        <v>6690</v>
      </c>
      <c r="AB8268" s="46" t="b">
        <v>0</v>
      </c>
      <c r="AD8268" s="8"/>
    </row>
    <row r="8269" ht="14.25" customHeight="1">
      <c r="A8269" s="38">
        <v>1287</v>
      </c>
      <c r="B8269" s="46" t="s">
        <v>53</v>
      </c>
      <c r="C8269" s="46" t="s">
        <v>45</v>
      </c>
      <c r="D8269" s="46" t="s">
        <v>8421</v>
      </c>
      <c r="E8269" s="46" t="s">
        <v>8424</v>
      </c>
      <c r="F8269" t="s">
        <v>48</v>
      </c>
      <c r="G8269" s="46" t="s">
        <v>49</v>
      </c>
      <c r="H8269">
        <v>0.001174897555</v>
      </c>
      <c r="I8269" t="s">
        <v>37</v>
      </c>
      <c r="L8269" t="s">
        <v>50</v>
      </c>
      <c r="M8269" t="s">
        <v>39</v>
      </c>
      <c r="N8269" s="40"/>
      <c r="O8269" s="40"/>
      <c r="P8269" s="40"/>
      <c r="Q8269" s="40"/>
      <c r="R8269" s="39"/>
      <c r="S8269" s="39"/>
      <c r="T8269" s="39"/>
      <c r="U8269" s="40"/>
      <c r="V8269" s="39"/>
      <c r="W8269" s="69"/>
      <c r="Y8269" t="s">
        <v>40</v>
      </c>
      <c r="AA8269">
        <v>12999790</v>
      </c>
      <c r="AB8269" s="46" t="b">
        <v>0</v>
      </c>
      <c r="AD8269" s="8"/>
    </row>
    <row r="8270" ht="14.25" customHeight="1">
      <c r="A8270" s="38">
        <v>47</v>
      </c>
      <c r="B8270" s="44" t="s">
        <v>1684</v>
      </c>
      <c r="C8270" s="46" t="s">
        <v>8425</v>
      </c>
      <c r="D8270" s="46" t="s">
        <v>8426</v>
      </c>
      <c r="E8270" s="46" t="s">
        <v>8427</v>
      </c>
      <c r="F8270" s="41" t="s">
        <v>434</v>
      </c>
      <c r="G8270" s="41" t="s">
        <v>435</v>
      </c>
      <c r="H8270" s="65">
        <v>0.427</v>
      </c>
      <c r="I8270" t="s">
        <v>431</v>
      </c>
      <c r="K8270" s="46"/>
      <c r="L8270" s="46" t="str">
        <f>((I8270&amp;A8270)&amp;"-")&amp;B8270</f>
        <v>ONSC47-1-</v>
      </c>
      <c r="M8270" t="s">
        <v>583</v>
      </c>
      <c r="N8270" s="40"/>
      <c r="O8270" s="40"/>
      <c r="P8270" s="40"/>
      <c r="Q8270" s="40"/>
      <c r="R8270" s="39"/>
      <c r="S8270" s="39"/>
      <c r="T8270" s="39"/>
      <c r="U8270" s="40"/>
      <c r="V8270" s="39"/>
      <c r="W8270" s="69"/>
      <c r="Y8270" t="s">
        <v>40</v>
      </c>
      <c r="AA8270">
        <v>992</v>
      </c>
      <c r="AB8270" t="b">
        <f>if((W8270=""),false,true)</f>
        <v>0</v>
      </c>
      <c r="AD8270" s="8"/>
    </row>
    <row r="8271" ht="14.25" customHeight="1">
      <c r="A8271" s="38">
        <v>138</v>
      </c>
      <c r="B8271" s="44" t="s">
        <v>8428</v>
      </c>
      <c r="C8271" s="46" t="s">
        <v>3057</v>
      </c>
      <c r="D8271" s="46" t="s">
        <v>8426</v>
      </c>
      <c r="E8271" s="46" t="s">
        <v>8427</v>
      </c>
      <c r="F8271" s="41" t="s">
        <v>1603</v>
      </c>
      <c r="G8271" s="41" t="s">
        <v>8429</v>
      </c>
      <c r="H8271" s="65">
        <v>0.51</v>
      </c>
      <c r="I8271" t="s">
        <v>431</v>
      </c>
      <c r="K8271" s="46"/>
      <c r="L8271" s="46" t="s">
        <v>8430</v>
      </c>
      <c r="M8271" t="s">
        <v>583</v>
      </c>
      <c r="N8271" s="40"/>
      <c r="O8271" s="40"/>
      <c r="P8271" s="40"/>
      <c r="Q8271" s="40"/>
      <c r="R8271" s="39"/>
      <c r="S8271" s="39"/>
      <c r="T8271" s="39"/>
      <c r="U8271" s="40"/>
      <c r="V8271" s="39"/>
      <c r="W8271" s="69"/>
      <c r="Y8271" t="s">
        <v>40</v>
      </c>
      <c r="Z8271" t="s">
        <v>40</v>
      </c>
      <c r="AA8271">
        <v>992</v>
      </c>
      <c r="AB8271" t="b">
        <f>if((W8271=""),false,true)</f>
        <v>0</v>
      </c>
      <c r="AD8271" s="8"/>
    </row>
    <row r="8272" ht="14.25" customHeight="1">
      <c r="A8272" s="38">
        <v>1058</v>
      </c>
      <c r="B8272" s="46" t="s">
        <v>8431</v>
      </c>
      <c r="C8272" s="46" t="s">
        <v>1115</v>
      </c>
      <c r="D8272" s="46" t="s">
        <v>8426</v>
      </c>
      <c r="E8272" s="46" t="s">
        <v>8427</v>
      </c>
      <c r="F8272" s="7" t="s">
        <v>881</v>
      </c>
      <c r="G8272" s="7" t="s">
        <v>8432</v>
      </c>
      <c r="H8272">
        <v>0.11742302795372</v>
      </c>
      <c r="I8272" t="s">
        <v>37</v>
      </c>
      <c r="K8272" s="47"/>
      <c r="L8272" s="47" t="s">
        <v>8433</v>
      </c>
      <c r="M8272" t="s">
        <v>583</v>
      </c>
      <c r="N8272" s="71"/>
      <c r="O8272" s="71"/>
      <c r="P8272" s="71"/>
      <c r="Q8272" s="71"/>
      <c r="R8272" s="29"/>
      <c r="S8272" s="29"/>
      <c r="T8272" s="29"/>
      <c r="U8272" s="71"/>
      <c r="V8272" s="29"/>
      <c r="W8272" s="60"/>
      <c r="Y8272" t="s">
        <v>40</v>
      </c>
      <c r="AA8272">
        <v>992</v>
      </c>
      <c r="AB8272" t="b">
        <f>if((W8272=""),false,true)</f>
        <v>0</v>
      </c>
      <c r="AD8272" s="37"/>
    </row>
    <row r="8273" ht="14.25" customHeight="1">
      <c r="A8273" s="38">
        <v>1058</v>
      </c>
      <c r="B8273" s="46" t="s">
        <v>8431</v>
      </c>
      <c r="C8273" s="46" t="s">
        <v>1115</v>
      </c>
      <c r="D8273" s="46" t="s">
        <v>8426</v>
      </c>
      <c r="E8273" s="46" t="s">
        <v>8427</v>
      </c>
      <c r="F8273" s="7" t="s">
        <v>3781</v>
      </c>
      <c r="G8273" s="7" t="s">
        <v>3782</v>
      </c>
      <c r="H8273">
        <v>0.040704230674995</v>
      </c>
      <c r="I8273" t="s">
        <v>37</v>
      </c>
      <c r="K8273" s="47"/>
      <c r="L8273" s="47" t="s">
        <v>8433</v>
      </c>
      <c r="M8273" t="s">
        <v>583</v>
      </c>
      <c r="N8273" s="71"/>
      <c r="O8273" s="71"/>
      <c r="P8273" s="71"/>
      <c r="Q8273" s="71"/>
      <c r="R8273" s="29"/>
      <c r="S8273" s="29"/>
      <c r="T8273" s="29"/>
      <c r="U8273" s="71"/>
      <c r="V8273" s="29"/>
      <c r="W8273" s="60"/>
      <c r="Y8273" t="s">
        <v>40</v>
      </c>
      <c r="AA8273">
        <v>992</v>
      </c>
      <c r="AB8273" t="b">
        <f>if((W8273=""),false,true)</f>
        <v>0</v>
      </c>
      <c r="AD8273" s="37"/>
    </row>
    <row r="8274" ht="14.25" customHeight="1">
      <c r="A8274" s="38">
        <v>1058</v>
      </c>
      <c r="B8274" s="46" t="s">
        <v>8431</v>
      </c>
      <c r="C8274" s="46" t="s">
        <v>1115</v>
      </c>
      <c r="D8274" s="46" t="s">
        <v>8426</v>
      </c>
      <c r="E8274" s="46" t="s">
        <v>8427</v>
      </c>
      <c r="F8274" s="7" t="s">
        <v>2409</v>
      </c>
      <c r="G8274" s="7" t="s">
        <v>4208</v>
      </c>
      <c r="H8274">
        <v>0.18771910688462</v>
      </c>
      <c r="I8274" t="s">
        <v>37</v>
      </c>
      <c r="K8274" s="47"/>
      <c r="L8274" s="47" t="s">
        <v>8433</v>
      </c>
      <c r="M8274" t="s">
        <v>583</v>
      </c>
      <c r="N8274" s="71"/>
      <c r="O8274" s="71"/>
      <c r="P8274" s="71"/>
      <c r="Q8274" s="71"/>
      <c r="R8274" s="29"/>
      <c r="S8274" s="29"/>
      <c r="T8274" s="29"/>
      <c r="U8274" s="71"/>
      <c r="V8274" s="29"/>
      <c r="W8274" s="60"/>
      <c r="Y8274" t="s">
        <v>40</v>
      </c>
      <c r="AA8274">
        <v>992</v>
      </c>
      <c r="AB8274" t="b">
        <f>if((W8274=""),false,true)</f>
        <v>0</v>
      </c>
      <c r="AD8274" s="37"/>
    </row>
    <row r="8275" ht="14.25" customHeight="1">
      <c r="A8275" s="38">
        <v>1058</v>
      </c>
      <c r="B8275" s="46" t="s">
        <v>8431</v>
      </c>
      <c r="C8275" s="46" t="s">
        <v>1115</v>
      </c>
      <c r="D8275" s="46" t="s">
        <v>8426</v>
      </c>
      <c r="E8275" s="46" t="s">
        <v>8427</v>
      </c>
      <c r="F8275" s="7" t="s">
        <v>3499</v>
      </c>
      <c r="G8275" s="7" t="s">
        <v>3500</v>
      </c>
      <c r="H8275">
        <v>0.92895301321316</v>
      </c>
      <c r="I8275" t="s">
        <v>37</v>
      </c>
      <c r="K8275" s="47"/>
      <c r="L8275" s="47" t="s">
        <v>8433</v>
      </c>
      <c r="M8275" t="s">
        <v>583</v>
      </c>
      <c r="N8275" s="71"/>
      <c r="O8275" s="71"/>
      <c r="P8275" s="71"/>
      <c r="Q8275" s="71"/>
      <c r="R8275" s="29"/>
      <c r="S8275" s="29"/>
      <c r="T8275" s="29"/>
      <c r="U8275" s="71"/>
      <c r="V8275" s="29"/>
      <c r="W8275" s="60"/>
      <c r="Y8275" t="s">
        <v>40</v>
      </c>
      <c r="AA8275">
        <v>992</v>
      </c>
      <c r="AB8275" t="b">
        <f>if((W8275=""),false,true)</f>
        <v>0</v>
      </c>
      <c r="AD8275" s="37"/>
    </row>
    <row r="8276" ht="14.25" customHeight="1">
      <c r="A8276" s="38">
        <v>1268</v>
      </c>
      <c r="B8276" s="46" t="s">
        <v>3548</v>
      </c>
      <c r="C8276" s="46" t="s">
        <v>3549</v>
      </c>
      <c r="D8276" s="46" t="s">
        <v>8426</v>
      </c>
      <c r="E8276" s="46" t="s">
        <v>8427</v>
      </c>
      <c r="F8276" s="7" t="s">
        <v>1281</v>
      </c>
      <c r="G8276" s="7" t="s">
        <v>2411</v>
      </c>
      <c r="H8276">
        <v>3.5921081480647</v>
      </c>
      <c r="I8276" t="s">
        <v>37</v>
      </c>
      <c r="K8276" t="s">
        <v>3552</v>
      </c>
      <c r="L8276" t="s">
        <v>3553</v>
      </c>
      <c r="M8276" t="s">
        <v>39</v>
      </c>
      <c r="N8276" s="40"/>
      <c r="O8276" s="40"/>
      <c r="P8276" s="40"/>
      <c r="Q8276" s="40"/>
      <c r="R8276" s="39"/>
      <c r="S8276" s="39"/>
      <c r="T8276" s="39"/>
      <c r="U8276" s="40"/>
      <c r="V8276" s="39"/>
      <c r="W8276" s="69"/>
      <c r="Y8276" t="s">
        <v>40</v>
      </c>
      <c r="AA8276">
        <v>992</v>
      </c>
      <c r="AB8276" s="46" t="b">
        <f>if((W8276=""),false,true)</f>
        <v>0</v>
      </c>
      <c r="AD8276" s="8"/>
    </row>
    <row r="8277" ht="14.25" customHeight="1">
      <c r="A8277" s="38">
        <v>1287</v>
      </c>
      <c r="B8277" s="46" t="s">
        <v>53</v>
      </c>
      <c r="C8277" s="46" t="s">
        <v>45</v>
      </c>
      <c r="D8277" s="46" t="s">
        <v>8426</v>
      </c>
      <c r="E8277" s="46" t="s">
        <v>8427</v>
      </c>
      <c r="F8277" t="s">
        <v>48</v>
      </c>
      <c r="G8277" s="46" t="s">
        <v>49</v>
      </c>
      <c r="H8277">
        <v>0.007762471166</v>
      </c>
      <c r="I8277" t="s">
        <v>37</v>
      </c>
      <c r="L8277" t="s">
        <v>50</v>
      </c>
      <c r="M8277" t="s">
        <v>39</v>
      </c>
      <c r="N8277" s="40"/>
      <c r="O8277" s="40"/>
      <c r="P8277" s="40"/>
      <c r="Q8277" s="40"/>
      <c r="R8277" s="39"/>
      <c r="S8277" s="39"/>
      <c r="T8277" s="39"/>
      <c r="U8277" s="40"/>
      <c r="V8277" s="39"/>
      <c r="W8277" s="69"/>
      <c r="Y8277" t="s">
        <v>40</v>
      </c>
      <c r="AA8277">
        <v>992</v>
      </c>
      <c r="AB8277" s="46" t="b">
        <v>0</v>
      </c>
      <c r="AD8277" s="8"/>
    </row>
    <row r="8278" ht="14.25" customHeight="1">
      <c r="A8278" s="38">
        <v>1287</v>
      </c>
      <c r="B8278" s="46" t="s">
        <v>653</v>
      </c>
      <c r="C8278" s="46" t="s">
        <v>45</v>
      </c>
      <c r="D8278" s="46" t="s">
        <v>8426</v>
      </c>
      <c r="E8278" s="46" t="s">
        <v>8427</v>
      </c>
      <c r="F8278" t="s">
        <v>48</v>
      </c>
      <c r="G8278" s="46" t="s">
        <v>49</v>
      </c>
      <c r="H8278">
        <v>0.032158812236</v>
      </c>
      <c r="I8278" t="s">
        <v>37</v>
      </c>
      <c r="L8278" t="s">
        <v>50</v>
      </c>
      <c r="M8278" t="s">
        <v>39</v>
      </c>
      <c r="N8278" s="40"/>
      <c r="O8278" s="40"/>
      <c r="P8278" s="40"/>
      <c r="Q8278" s="40"/>
      <c r="R8278" s="39"/>
      <c r="S8278" s="39"/>
      <c r="T8278" s="39"/>
      <c r="U8278" s="40"/>
      <c r="V8278" s="39"/>
      <c r="W8278" s="69"/>
      <c r="Y8278" t="s">
        <v>40</v>
      </c>
      <c r="AA8278">
        <v>992</v>
      </c>
      <c r="AB8278" s="46" t="b">
        <v>0</v>
      </c>
      <c r="AD8278" s="8"/>
    </row>
    <row r="8279" ht="14.25" customHeight="1">
      <c r="A8279" s="38">
        <v>1287</v>
      </c>
      <c r="B8279" s="46" t="s">
        <v>53</v>
      </c>
      <c r="C8279" s="46" t="s">
        <v>45</v>
      </c>
      <c r="D8279" s="46" t="s">
        <v>8434</v>
      </c>
      <c r="E8279" s="46" t="s">
        <v>8435</v>
      </c>
      <c r="F8279" t="s">
        <v>48</v>
      </c>
      <c r="G8279" s="46" t="s">
        <v>49</v>
      </c>
      <c r="H8279">
        <v>0.04073802778</v>
      </c>
      <c r="I8279" t="s">
        <v>37</v>
      </c>
      <c r="L8279" t="s">
        <v>50</v>
      </c>
      <c r="M8279" t="s">
        <v>39</v>
      </c>
      <c r="N8279" s="40"/>
      <c r="O8279" s="40"/>
      <c r="P8279" s="40"/>
      <c r="Q8279" s="40"/>
      <c r="R8279" s="39"/>
      <c r="S8279" s="39"/>
      <c r="T8279" s="39"/>
      <c r="U8279" s="40"/>
      <c r="V8279" s="39"/>
      <c r="W8279" s="69"/>
      <c r="Y8279" t="s">
        <v>40</v>
      </c>
      <c r="AA8279">
        <v>6552</v>
      </c>
      <c r="AB8279" s="46" t="b">
        <v>0</v>
      </c>
      <c r="AD8279" s="8"/>
    </row>
    <row r="8280" ht="14.25" customHeight="1">
      <c r="A8280" s="38">
        <v>1287</v>
      </c>
      <c r="B8280" s="46" t="s">
        <v>53</v>
      </c>
      <c r="C8280" s="46" t="s">
        <v>45</v>
      </c>
      <c r="D8280" s="46" t="s">
        <v>8436</v>
      </c>
      <c r="E8280" s="46" t="s">
        <v>8437</v>
      </c>
      <c r="F8280" t="s">
        <v>48</v>
      </c>
      <c r="G8280" s="46" t="s">
        <v>49</v>
      </c>
      <c r="H8280">
        <v>0.002454708916</v>
      </c>
      <c r="I8280" t="s">
        <v>37</v>
      </c>
      <c r="L8280" t="s">
        <v>50</v>
      </c>
      <c r="M8280" t="s">
        <v>39</v>
      </c>
      <c r="N8280" s="40"/>
      <c r="O8280" s="40"/>
      <c r="P8280" s="40"/>
      <c r="Q8280" s="40"/>
      <c r="R8280" s="39"/>
      <c r="S8280" s="39"/>
      <c r="T8280" s="39"/>
      <c r="U8280" s="40"/>
      <c r="V8280" s="39"/>
      <c r="W8280" s="69"/>
      <c r="Y8280" t="s">
        <v>40</v>
      </c>
      <c r="AA8280">
        <v>6550</v>
      </c>
      <c r="AB8280" s="46" t="b">
        <v>0</v>
      </c>
      <c r="AD8280" s="8"/>
    </row>
    <row r="8281" ht="14.25" customHeight="1">
      <c r="A8281" s="38">
        <v>1287</v>
      </c>
      <c r="B8281" s="46" t="s">
        <v>174</v>
      </c>
      <c r="C8281" s="46" t="s">
        <v>45</v>
      </c>
      <c r="D8281" s="46" t="s">
        <v>8438</v>
      </c>
      <c r="E8281" s="46" t="s">
        <v>8439</v>
      </c>
      <c r="F8281" t="s">
        <v>48</v>
      </c>
      <c r="G8281" s="46" t="s">
        <v>49</v>
      </c>
      <c r="H8281">
        <v>0.004168693835</v>
      </c>
      <c r="I8281" t="s">
        <v>37</v>
      </c>
      <c r="L8281" t="s">
        <v>50</v>
      </c>
      <c r="M8281" t="s">
        <v>39</v>
      </c>
      <c r="N8281" s="40"/>
      <c r="O8281" s="40"/>
      <c r="P8281" s="40"/>
      <c r="Q8281" s="40"/>
      <c r="R8281" s="39"/>
      <c r="S8281" s="39"/>
      <c r="T8281" s="39"/>
      <c r="U8281" s="40"/>
      <c r="V8281" s="39"/>
      <c r="W8281" s="69"/>
      <c r="Y8281" t="s">
        <v>40</v>
      </c>
      <c r="AA8281">
        <v>6775</v>
      </c>
      <c r="AB8281" s="46" t="b">
        <v>0</v>
      </c>
      <c r="AD8281" s="8"/>
    </row>
    <row r="8282" ht="14.25" customHeight="1">
      <c r="A8282" s="38">
        <v>1287</v>
      </c>
      <c r="B8282" s="46" t="s">
        <v>53</v>
      </c>
      <c r="C8282" s="46" t="s">
        <v>45</v>
      </c>
      <c r="D8282" s="46" t="s">
        <v>8438</v>
      </c>
      <c r="E8282" s="46" t="s">
        <v>8440</v>
      </c>
      <c r="F8282" t="s">
        <v>48</v>
      </c>
      <c r="G8282" s="46" t="s">
        <v>49</v>
      </c>
      <c r="H8282">
        <v>0.004168693835</v>
      </c>
      <c r="I8282" t="s">
        <v>37</v>
      </c>
      <c r="L8282" t="s">
        <v>50</v>
      </c>
      <c r="M8282" t="s">
        <v>39</v>
      </c>
      <c r="N8282" s="40"/>
      <c r="O8282" s="40"/>
      <c r="P8282" s="40"/>
      <c r="Q8282" s="40"/>
      <c r="R8282" s="39"/>
      <c r="S8282" s="39"/>
      <c r="T8282" s="39"/>
      <c r="U8282" s="40"/>
      <c r="V8282" s="39"/>
      <c r="W8282" s="69"/>
      <c r="Y8282" t="s">
        <v>40</v>
      </c>
      <c r="AA8282">
        <v>13701038</v>
      </c>
      <c r="AB8282" s="46" t="b">
        <v>0</v>
      </c>
      <c r="AD8282" s="8"/>
    </row>
    <row r="8283" ht="14.25" customHeight="1">
      <c r="A8283" s="38">
        <v>1287</v>
      </c>
      <c r="B8283" s="46" t="s">
        <v>53</v>
      </c>
      <c r="C8283" s="46" t="s">
        <v>45</v>
      </c>
      <c r="D8283" s="46" t="s">
        <v>8441</v>
      </c>
      <c r="E8283" s="46" t="s">
        <v>8442</v>
      </c>
      <c r="F8283" t="s">
        <v>48</v>
      </c>
      <c r="G8283" s="46" t="s">
        <v>49</v>
      </c>
      <c r="H8283">
        <v>0.00000001349</v>
      </c>
      <c r="I8283" t="s">
        <v>37</v>
      </c>
      <c r="L8283" t="s">
        <v>50</v>
      </c>
      <c r="M8283" t="s">
        <v>39</v>
      </c>
      <c r="N8283" s="40"/>
      <c r="O8283" s="40"/>
      <c r="P8283" s="40"/>
      <c r="Q8283" s="40"/>
      <c r="R8283" s="39"/>
      <c r="S8283" s="39"/>
      <c r="T8283" s="39"/>
      <c r="U8283" s="40"/>
      <c r="V8283" s="39"/>
      <c r="W8283" s="69"/>
      <c r="Y8283" t="s">
        <v>40</v>
      </c>
      <c r="AA8283">
        <v>8808</v>
      </c>
      <c r="AB8283" s="46" t="b">
        <v>0</v>
      </c>
      <c r="AD8283" s="8"/>
    </row>
    <row r="8284" ht="14.25" customHeight="1">
      <c r="A8284" s="38">
        <v>1287</v>
      </c>
      <c r="B8284" s="46" t="s">
        <v>53</v>
      </c>
      <c r="C8284" s="46" t="s">
        <v>45</v>
      </c>
      <c r="D8284" s="46" t="s">
        <v>8443</v>
      </c>
      <c r="E8284" s="46" t="s">
        <v>8444</v>
      </c>
      <c r="F8284" t="s">
        <v>48</v>
      </c>
      <c r="G8284" s="46" t="s">
        <v>49</v>
      </c>
      <c r="H8284">
        <v>0.000616595002</v>
      </c>
      <c r="I8284" t="s">
        <v>37</v>
      </c>
      <c r="L8284" s="46" t="str">
        <f>((I8284&amp;A8284)&amp;"-")&amp;B8284</f>
        <v>REF1287-Wang 99 - S1</v>
      </c>
      <c r="M8284" t="s">
        <v>39</v>
      </c>
      <c r="N8284" s="40"/>
      <c r="O8284" s="40"/>
      <c r="P8284" s="40"/>
      <c r="Q8284" s="40"/>
      <c r="R8284" s="39"/>
      <c r="S8284" s="39"/>
      <c r="T8284" s="39"/>
      <c r="U8284" s="40"/>
      <c r="V8284" s="39"/>
      <c r="W8284" s="69"/>
      <c r="Y8284" t="s">
        <v>40</v>
      </c>
      <c r="AA8284">
        <v>27320256</v>
      </c>
      <c r="AB8284" s="46" t="b">
        <v>0</v>
      </c>
      <c r="AD8284" s="8"/>
    </row>
    <row r="8285" ht="14.25" customHeight="1">
      <c r="A8285" s="38">
        <v>1287</v>
      </c>
      <c r="B8285" s="46" t="s">
        <v>53</v>
      </c>
      <c r="C8285" s="46" t="s">
        <v>45</v>
      </c>
      <c r="D8285" s="46" t="s">
        <v>8443</v>
      </c>
      <c r="E8285" s="46" t="s">
        <v>8444</v>
      </c>
      <c r="F8285" t="s">
        <v>48</v>
      </c>
      <c r="G8285" s="46" t="s">
        <v>49</v>
      </c>
      <c r="H8285">
        <v>0.000616595002</v>
      </c>
      <c r="I8285" t="s">
        <v>37</v>
      </c>
      <c r="L8285" s="46" t="str">
        <f>((I8285&amp;A8285)&amp;"-")&amp;B8285</f>
        <v>REF1287-Wang 99 - S1</v>
      </c>
      <c r="M8285" t="s">
        <v>39</v>
      </c>
      <c r="N8285" s="40"/>
      <c r="O8285" s="40"/>
      <c r="P8285" s="40"/>
      <c r="Q8285" s="40"/>
      <c r="R8285" s="39"/>
      <c r="S8285" s="39"/>
      <c r="T8285" s="39"/>
      <c r="U8285" s="40"/>
      <c r="V8285" s="39"/>
      <c r="W8285" s="69"/>
      <c r="Y8285" t="s">
        <v>40</v>
      </c>
      <c r="AA8285">
        <v>27320256</v>
      </c>
      <c r="AB8285" s="46" t="b">
        <v>0</v>
      </c>
      <c r="AD8285" s="8"/>
    </row>
    <row r="8286" ht="14.25" customHeight="1">
      <c r="A8286" s="38">
        <v>1202</v>
      </c>
      <c r="B8286" s="46" t="s">
        <v>8445</v>
      </c>
      <c r="C8286" s="46" t="s">
        <v>577</v>
      </c>
      <c r="D8286" s="11" t="s">
        <v>8446</v>
      </c>
      <c r="E8286" s="11" t="s">
        <v>8447</v>
      </c>
      <c r="F8286" s="11" t="s">
        <v>429</v>
      </c>
      <c r="G8286" s="7" t="s">
        <v>590</v>
      </c>
      <c r="H8286">
        <v>1.7560533202244</v>
      </c>
      <c r="I8286" s="46" t="s">
        <v>37</v>
      </c>
      <c r="K8286" s="46"/>
      <c r="L8286" t="s">
        <v>8448</v>
      </c>
      <c r="M8286" t="s">
        <v>583</v>
      </c>
      <c r="N8286" s="40"/>
      <c r="O8286" s="40"/>
      <c r="P8286" s="40"/>
      <c r="Q8286" s="40"/>
      <c r="R8286" s="39"/>
      <c r="S8286" s="39"/>
      <c r="T8286" s="39"/>
      <c r="U8286" s="40"/>
      <c r="V8286" s="39"/>
      <c r="W8286" s="69"/>
      <c r="Y8286" t="s">
        <v>40</v>
      </c>
      <c r="AA8286">
        <v>376</v>
      </c>
      <c r="AB8286" s="46" t="b">
        <f>if((W8286=""),false,true)</f>
        <v>0</v>
      </c>
      <c r="AD8286" s="8"/>
    </row>
    <row r="8287" ht="14.25" customHeight="1">
      <c r="A8287" s="38">
        <v>1202</v>
      </c>
      <c r="B8287" s="46" t="s">
        <v>8445</v>
      </c>
      <c r="C8287" s="46" t="s">
        <v>577</v>
      </c>
      <c r="D8287" s="11" t="s">
        <v>8446</v>
      </c>
      <c r="E8287" s="11" t="s">
        <v>8447</v>
      </c>
      <c r="F8287" s="11" t="s">
        <v>434</v>
      </c>
      <c r="G8287" s="7" t="s">
        <v>593</v>
      </c>
      <c r="H8287">
        <v>2.3711577946603</v>
      </c>
      <c r="I8287" s="46" t="s">
        <v>37</v>
      </c>
      <c r="K8287" s="46"/>
      <c r="L8287" t="s">
        <v>8448</v>
      </c>
      <c r="M8287" t="s">
        <v>583</v>
      </c>
      <c r="N8287" s="40"/>
      <c r="O8287" s="40"/>
      <c r="P8287" s="40"/>
      <c r="Q8287" s="40"/>
      <c r="R8287" s="39"/>
      <c r="S8287" s="39"/>
      <c r="T8287" s="39"/>
      <c r="U8287" s="40"/>
      <c r="V8287" s="39"/>
      <c r="W8287" s="69"/>
      <c r="Y8287" t="s">
        <v>40</v>
      </c>
      <c r="AA8287">
        <v>376</v>
      </c>
      <c r="AB8287" s="46" t="b">
        <f>if((W8287=""),false,true)</f>
        <v>0</v>
      </c>
      <c r="AD8287" s="8"/>
    </row>
    <row r="8288" ht="14.25" customHeight="1">
      <c r="A8288" s="38">
        <v>1202</v>
      </c>
      <c r="B8288" s="46" t="s">
        <v>8445</v>
      </c>
      <c r="C8288" s="46" t="s">
        <v>577</v>
      </c>
      <c r="D8288" s="11" t="s">
        <v>8446</v>
      </c>
      <c r="E8288" s="11" t="s">
        <v>8447</v>
      </c>
      <c r="F8288" s="11" t="s">
        <v>238</v>
      </c>
      <c r="G8288" s="7" t="s">
        <v>1365</v>
      </c>
      <c r="H8288">
        <v>2.0721864326346</v>
      </c>
      <c r="I8288" s="46" t="s">
        <v>37</v>
      </c>
      <c r="K8288" s="46"/>
      <c r="L8288" t="s">
        <v>8448</v>
      </c>
      <c r="M8288" t="s">
        <v>583</v>
      </c>
      <c r="N8288" s="40"/>
      <c r="O8288" s="40"/>
      <c r="P8288" s="40"/>
      <c r="Q8288" s="40"/>
      <c r="R8288" s="39"/>
      <c r="S8288" s="39"/>
      <c r="T8288" s="39"/>
      <c r="U8288" s="40"/>
      <c r="V8288" s="39"/>
      <c r="W8288" s="69"/>
      <c r="Y8288" t="s">
        <v>40</v>
      </c>
      <c r="AA8288">
        <v>376</v>
      </c>
      <c r="AB8288" s="46" t="b">
        <f>if((W8288=""),false,true)</f>
        <v>0</v>
      </c>
      <c r="AD8288" s="8"/>
    </row>
    <row r="8289" ht="14.25" customHeight="1">
      <c r="A8289" s="38">
        <v>1275</v>
      </c>
      <c r="B8289" s="46" t="s">
        <v>8449</v>
      </c>
      <c r="C8289" s="46" t="s">
        <v>8450</v>
      </c>
      <c r="D8289" s="46" t="s">
        <v>8446</v>
      </c>
      <c r="E8289" s="46" t="s">
        <v>8447</v>
      </c>
      <c r="F8289" t="s">
        <v>705</v>
      </c>
      <c r="G8289" s="46" t="s">
        <v>706</v>
      </c>
      <c r="H8289">
        <v>0.19594093196909</v>
      </c>
      <c r="I8289" t="s">
        <v>37</v>
      </c>
      <c r="K8289" t="s">
        <v>3757</v>
      </c>
      <c r="L8289" t="s">
        <v>8451</v>
      </c>
      <c r="M8289" t="s">
        <v>39</v>
      </c>
      <c r="N8289" s="40"/>
      <c r="O8289" s="40"/>
      <c r="P8289" s="40"/>
      <c r="Q8289" s="40"/>
      <c r="R8289" s="39"/>
      <c r="S8289" s="39"/>
      <c r="T8289" s="39"/>
      <c r="U8289" s="40"/>
      <c r="V8289" s="39"/>
      <c r="W8289" s="69"/>
      <c r="Y8289" t="s">
        <v>40</v>
      </c>
      <c r="AA8289">
        <v>376</v>
      </c>
      <c r="AB8289" s="46" t="b">
        <f>if((W8289=""),false,true)</f>
        <v>0</v>
      </c>
      <c r="AD8289" s="8"/>
    </row>
    <row r="8290" ht="14.25" customHeight="1">
      <c r="A8290" s="38">
        <v>1275</v>
      </c>
      <c r="B8290" s="46" t="s">
        <v>8449</v>
      </c>
      <c r="C8290" s="46" t="s">
        <v>8450</v>
      </c>
      <c r="D8290" s="46" t="s">
        <v>8446</v>
      </c>
      <c r="E8290" s="46" t="s">
        <v>8447</v>
      </c>
      <c r="F8290" t="s">
        <v>429</v>
      </c>
      <c r="G8290" s="46" t="s">
        <v>590</v>
      </c>
      <c r="H8290">
        <v>1.7765150741929</v>
      </c>
      <c r="I8290" t="s">
        <v>37</v>
      </c>
      <c r="K8290" t="s">
        <v>4516</v>
      </c>
      <c r="L8290" t="s">
        <v>8451</v>
      </c>
      <c r="M8290" t="s">
        <v>39</v>
      </c>
      <c r="N8290" s="40"/>
      <c r="O8290" s="40"/>
      <c r="P8290" s="40"/>
      <c r="Q8290" s="40"/>
      <c r="R8290" s="39"/>
      <c r="S8290" s="39"/>
      <c r="T8290" s="39"/>
      <c r="U8290" s="40"/>
      <c r="V8290" s="39"/>
      <c r="W8290" s="69"/>
      <c r="Y8290" t="s">
        <v>40</v>
      </c>
      <c r="AA8290">
        <v>376</v>
      </c>
      <c r="AB8290" s="46" t="b">
        <f>if((W8290=""),false,true)</f>
        <v>0</v>
      </c>
      <c r="AD8290" s="8"/>
    </row>
    <row r="8291" ht="14.25" customHeight="1">
      <c r="A8291" s="38">
        <v>1275</v>
      </c>
      <c r="B8291" s="46" t="s">
        <v>8449</v>
      </c>
      <c r="C8291" s="46" t="s">
        <v>8450</v>
      </c>
      <c r="D8291" s="46" t="s">
        <v>8446</v>
      </c>
      <c r="E8291" s="46" t="s">
        <v>8447</v>
      </c>
      <c r="F8291" t="s">
        <v>434</v>
      </c>
      <c r="G8291" s="46" t="s">
        <v>593</v>
      </c>
      <c r="H8291">
        <v>2.5692585075315</v>
      </c>
      <c r="I8291" t="s">
        <v>37</v>
      </c>
      <c r="K8291" t="s">
        <v>8452</v>
      </c>
      <c r="L8291" t="s">
        <v>8451</v>
      </c>
      <c r="M8291" t="s">
        <v>39</v>
      </c>
      <c r="N8291" s="40"/>
      <c r="O8291" s="40"/>
      <c r="P8291" s="40"/>
      <c r="Q8291" s="40"/>
      <c r="R8291" s="39"/>
      <c r="S8291" s="39"/>
      <c r="T8291" s="39"/>
      <c r="U8291" s="40"/>
      <c r="V8291" s="39"/>
      <c r="W8291" s="69"/>
      <c r="Y8291" t="s">
        <v>40</v>
      </c>
      <c r="AA8291">
        <v>376</v>
      </c>
      <c r="AB8291" s="46" t="b">
        <f>if((W8291=""),false,true)</f>
        <v>0</v>
      </c>
      <c r="AD8291" s="8"/>
    </row>
    <row r="8292" ht="14.25" customHeight="1">
      <c r="A8292" s="38">
        <v>1275</v>
      </c>
      <c r="B8292" s="46" t="s">
        <v>8449</v>
      </c>
      <c r="C8292" s="46" t="s">
        <v>8450</v>
      </c>
      <c r="D8292" s="46" t="s">
        <v>8446</v>
      </c>
      <c r="E8292" s="46" t="s">
        <v>8447</v>
      </c>
      <c r="F8292" t="s">
        <v>238</v>
      </c>
      <c r="G8292" s="46" t="s">
        <v>1365</v>
      </c>
      <c r="H8292">
        <v>2.1245681629472</v>
      </c>
      <c r="I8292" t="s">
        <v>37</v>
      </c>
      <c r="K8292" t="s">
        <v>8453</v>
      </c>
      <c r="L8292" t="s">
        <v>8451</v>
      </c>
      <c r="M8292" t="s">
        <v>39</v>
      </c>
      <c r="N8292" s="40"/>
      <c r="O8292" s="40"/>
      <c r="P8292" s="40"/>
      <c r="Q8292" s="40"/>
      <c r="R8292" s="39"/>
      <c r="S8292" s="39"/>
      <c r="T8292" s="39"/>
      <c r="U8292" s="40"/>
      <c r="V8292" s="39"/>
      <c r="W8292" s="69"/>
      <c r="Y8292" t="s">
        <v>40</v>
      </c>
      <c r="AA8292">
        <v>376</v>
      </c>
      <c r="AB8292" s="46" t="b">
        <f>if((W8292=""),false,true)</f>
        <v>0</v>
      </c>
      <c r="AD8292" s="8"/>
    </row>
    <row r="8293" ht="14.25" customHeight="1">
      <c r="A8293" s="38">
        <v>1275</v>
      </c>
      <c r="B8293" s="46" t="s">
        <v>8449</v>
      </c>
      <c r="C8293" s="46" t="s">
        <v>8450</v>
      </c>
      <c r="D8293" s="46" t="s">
        <v>8446</v>
      </c>
      <c r="E8293" s="46" t="s">
        <v>8447</v>
      </c>
      <c r="F8293" t="s">
        <v>48</v>
      </c>
      <c r="G8293" s="46" t="s">
        <v>49</v>
      </c>
      <c r="H8293">
        <v>0.55986133208251</v>
      </c>
      <c r="I8293" t="s">
        <v>37</v>
      </c>
      <c r="K8293" t="s">
        <v>8454</v>
      </c>
      <c r="L8293" t="s">
        <v>8451</v>
      </c>
      <c r="M8293" t="s">
        <v>39</v>
      </c>
      <c r="N8293" s="40"/>
      <c r="O8293" s="40"/>
      <c r="P8293" s="40"/>
      <c r="Q8293" s="40"/>
      <c r="R8293" s="39"/>
      <c r="S8293" s="39"/>
      <c r="T8293" s="39"/>
      <c r="U8293" s="40"/>
      <c r="V8293" s="39"/>
      <c r="W8293" s="69"/>
      <c r="Y8293" t="s">
        <v>40</v>
      </c>
      <c r="AA8293">
        <v>376</v>
      </c>
      <c r="AB8293" s="46" t="b">
        <f>if((W8293=""),false,true)</f>
        <v>0</v>
      </c>
      <c r="AD8293" s="8"/>
    </row>
    <row r="8294" ht="14.25" customHeight="1">
      <c r="A8294" s="38">
        <v>966</v>
      </c>
      <c r="B8294" s="46" t="s">
        <v>1353</v>
      </c>
      <c r="C8294" s="46" t="s">
        <v>1219</v>
      </c>
      <c r="D8294" s="46" t="s">
        <v>8455</v>
      </c>
      <c r="E8294" s="46" t="s">
        <v>8456</v>
      </c>
      <c r="F8294" s="41" t="s">
        <v>434</v>
      </c>
      <c r="G8294" s="5" t="s">
        <v>593</v>
      </c>
      <c r="H8294" s="65">
        <v>0.02</v>
      </c>
      <c r="I8294" t="s">
        <v>1356</v>
      </c>
      <c r="K8294" s="46" t="s">
        <v>43</v>
      </c>
      <c r="L8294" s="46" t="s">
        <v>1358</v>
      </c>
      <c r="M8294" t="s">
        <v>39</v>
      </c>
      <c r="N8294" s="40">
        <f>U8294*V8294</f>
        <v>0.369532585879654</v>
      </c>
      <c r="O8294" s="56">
        <v>32.042</v>
      </c>
      <c r="P8294" s="56">
        <v>0.791</v>
      </c>
      <c r="Q8294" s="56">
        <v>1.224</v>
      </c>
      <c r="R8294" s="39">
        <f>O8294/P8294</f>
        <v>40.5082174462705</v>
      </c>
      <c r="S8294" s="39">
        <f>N8294/Q8294</f>
        <v>0.301905707418018</v>
      </c>
      <c r="T8294" s="39">
        <f>R8294+S8294</f>
        <v>40.8101231536886</v>
      </c>
      <c r="U8294" s="40">
        <v>461.5462</v>
      </c>
      <c r="V8294" s="39">
        <v>0.000800640512</v>
      </c>
      <c r="W8294" s="69">
        <f>round(((1000*V8294)/T8294),3)</f>
        <v>0.02</v>
      </c>
      <c r="Y8294" t="s">
        <v>40</v>
      </c>
      <c r="AA8294">
        <v>15520</v>
      </c>
      <c r="AB8294" t="b">
        <v>1</v>
      </c>
      <c r="AD8294" s="8"/>
    </row>
    <row r="8295" ht="14.25" customHeight="1">
      <c r="A8295" s="38">
        <v>1124</v>
      </c>
      <c r="B8295" s="46" t="s">
        <v>8457</v>
      </c>
      <c r="C8295" s="46" t="s">
        <v>1115</v>
      </c>
      <c r="D8295" s="11" t="s">
        <v>8455</v>
      </c>
      <c r="E8295" s="11" t="s">
        <v>8456</v>
      </c>
      <c r="F8295" s="7" t="s">
        <v>485</v>
      </c>
      <c r="G8295" s="7" t="s">
        <v>665</v>
      </c>
      <c r="H8295">
        <v>0.026853731793016</v>
      </c>
      <c r="I8295" t="s">
        <v>37</v>
      </c>
      <c r="K8295" s="47"/>
      <c r="L8295" s="47" t="s">
        <v>8458</v>
      </c>
      <c r="M8295" t="s">
        <v>39</v>
      </c>
      <c r="N8295" s="71"/>
      <c r="O8295" s="71"/>
      <c r="P8295" s="71"/>
      <c r="Q8295" s="71"/>
      <c r="R8295" s="29"/>
      <c r="S8295" s="29"/>
      <c r="T8295" s="29"/>
      <c r="U8295" s="71"/>
      <c r="V8295" s="29"/>
      <c r="W8295" s="60"/>
      <c r="Y8295" t="s">
        <v>40</v>
      </c>
      <c r="AA8295">
        <v>15520</v>
      </c>
      <c r="AB8295" t="b">
        <f>if((W8295=""),false,true)</f>
        <v>0</v>
      </c>
      <c r="AD8295" s="37"/>
    </row>
    <row r="8296" ht="14.25" customHeight="1">
      <c r="A8296" s="38">
        <v>1124</v>
      </c>
      <c r="B8296" s="46" t="s">
        <v>8457</v>
      </c>
      <c r="C8296" s="46" t="s">
        <v>1115</v>
      </c>
      <c r="D8296" s="11" t="s">
        <v>8455</v>
      </c>
      <c r="E8296" s="11" t="s">
        <v>8456</v>
      </c>
      <c r="F8296" s="7" t="s">
        <v>594</v>
      </c>
      <c r="G8296" s="7" t="s">
        <v>595</v>
      </c>
      <c r="H8296">
        <v>0.028931380754069</v>
      </c>
      <c r="I8296" t="s">
        <v>37</v>
      </c>
      <c r="K8296" s="47"/>
      <c r="L8296" s="47" t="s">
        <v>8458</v>
      </c>
      <c r="M8296" t="s">
        <v>39</v>
      </c>
      <c r="N8296" s="71"/>
      <c r="O8296" s="71"/>
      <c r="P8296" s="71"/>
      <c r="Q8296" s="71"/>
      <c r="R8296" s="29"/>
      <c r="S8296" s="29"/>
      <c r="T8296" s="29"/>
      <c r="U8296" s="71"/>
      <c r="V8296" s="29"/>
      <c r="W8296" s="60"/>
      <c r="Y8296" t="s">
        <v>40</v>
      </c>
      <c r="AA8296">
        <v>15520</v>
      </c>
      <c r="AB8296" t="b">
        <f>if((W8296=""),false,true)</f>
        <v>0</v>
      </c>
      <c r="AD8296" s="37"/>
    </row>
    <row r="8297" ht="14.25" customHeight="1">
      <c r="A8297" s="38">
        <v>1124</v>
      </c>
      <c r="B8297" s="46" t="s">
        <v>8457</v>
      </c>
      <c r="C8297" s="46" t="s">
        <v>1115</v>
      </c>
      <c r="D8297" s="11" t="s">
        <v>8455</v>
      </c>
      <c r="E8297" s="11" t="s">
        <v>8456</v>
      </c>
      <c r="F8297" s="7" t="s">
        <v>598</v>
      </c>
      <c r="G8297" s="7" t="s">
        <v>599</v>
      </c>
      <c r="H8297">
        <v>0.026310047315105</v>
      </c>
      <c r="I8297" t="s">
        <v>37</v>
      </c>
      <c r="K8297" s="47"/>
      <c r="L8297" s="47" t="s">
        <v>8458</v>
      </c>
      <c r="M8297" t="s">
        <v>39</v>
      </c>
      <c r="N8297" s="71"/>
      <c r="O8297" s="71"/>
      <c r="P8297" s="71"/>
      <c r="Q8297" s="71"/>
      <c r="R8297" s="29"/>
      <c r="S8297" s="29"/>
      <c r="T8297" s="29"/>
      <c r="U8297" s="71"/>
      <c r="V8297" s="29"/>
      <c r="W8297" s="60"/>
      <c r="Y8297" t="s">
        <v>40</v>
      </c>
      <c r="AA8297">
        <v>15520</v>
      </c>
      <c r="AB8297" t="b">
        <f>if((W8297=""),false,true)</f>
        <v>0</v>
      </c>
      <c r="AD8297" s="37"/>
    </row>
    <row r="8298" ht="14.25" customHeight="1">
      <c r="A8298" s="38">
        <v>1124</v>
      </c>
      <c r="B8298" s="46" t="s">
        <v>8457</v>
      </c>
      <c r="C8298" s="46" t="s">
        <v>1115</v>
      </c>
      <c r="D8298" s="11" t="s">
        <v>8455</v>
      </c>
      <c r="E8298" s="11" t="s">
        <v>8456</v>
      </c>
      <c r="F8298" s="7" t="s">
        <v>35</v>
      </c>
      <c r="G8298" s="7" t="s">
        <v>36</v>
      </c>
      <c r="H8298">
        <v>0.026565198433802</v>
      </c>
      <c r="I8298" t="s">
        <v>37</v>
      </c>
      <c r="K8298" s="47"/>
      <c r="L8298" s="47" t="s">
        <v>8458</v>
      </c>
      <c r="M8298" t="s">
        <v>39</v>
      </c>
      <c r="N8298" s="71"/>
      <c r="O8298" s="71"/>
      <c r="P8298" s="71"/>
      <c r="Q8298" s="71"/>
      <c r="R8298" s="29"/>
      <c r="S8298" s="29"/>
      <c r="T8298" s="29"/>
      <c r="U8298" s="71"/>
      <c r="V8298" s="29"/>
      <c r="W8298" s="60"/>
      <c r="Y8298" t="s">
        <v>40</v>
      </c>
      <c r="AA8298">
        <v>15520</v>
      </c>
      <c r="AB8298" t="b">
        <f>if((W8298=""),false,true)</f>
        <v>0</v>
      </c>
      <c r="AD8298" s="37"/>
    </row>
    <row r="8299" ht="14.25" customHeight="1">
      <c r="A8299" s="38">
        <v>1124</v>
      </c>
      <c r="B8299" s="46" t="s">
        <v>8457</v>
      </c>
      <c r="C8299" s="46" t="s">
        <v>1115</v>
      </c>
      <c r="D8299" s="11" t="s">
        <v>8455</v>
      </c>
      <c r="E8299" s="11" t="s">
        <v>8456</v>
      </c>
      <c r="F8299" s="7" t="s">
        <v>669</v>
      </c>
      <c r="G8299" s="7" t="s">
        <v>670</v>
      </c>
      <c r="H8299">
        <v>0.029629040472854</v>
      </c>
      <c r="I8299" t="s">
        <v>37</v>
      </c>
      <c r="K8299" s="47"/>
      <c r="L8299" s="47" t="s">
        <v>8458</v>
      </c>
      <c r="M8299" t="s">
        <v>39</v>
      </c>
      <c r="N8299" s="71"/>
      <c r="O8299" s="71"/>
      <c r="P8299" s="71"/>
      <c r="Q8299" s="71"/>
      <c r="R8299" s="29"/>
      <c r="S8299" s="29"/>
      <c r="T8299" s="29"/>
      <c r="U8299" s="71"/>
      <c r="V8299" s="29"/>
      <c r="W8299" s="60"/>
      <c r="Y8299" t="s">
        <v>40</v>
      </c>
      <c r="AA8299">
        <v>15520</v>
      </c>
      <c r="AB8299" t="b">
        <f>if((W8299=""),false,true)</f>
        <v>0</v>
      </c>
      <c r="AD8299" s="37"/>
    </row>
    <row r="8300" ht="14.25" customHeight="1">
      <c r="A8300" s="38">
        <v>1124</v>
      </c>
      <c r="B8300" s="46" t="s">
        <v>8457</v>
      </c>
      <c r="C8300" s="46" t="s">
        <v>1115</v>
      </c>
      <c r="D8300" s="11" t="s">
        <v>8455</v>
      </c>
      <c r="E8300" s="11" t="s">
        <v>8456</v>
      </c>
      <c r="F8300" s="7" t="s">
        <v>580</v>
      </c>
      <c r="G8300" s="7" t="s">
        <v>581</v>
      </c>
      <c r="H8300">
        <v>0.01986881183693</v>
      </c>
      <c r="I8300" t="s">
        <v>37</v>
      </c>
      <c r="K8300" s="47"/>
      <c r="L8300" s="47" t="s">
        <v>8458</v>
      </c>
      <c r="M8300" t="s">
        <v>39</v>
      </c>
      <c r="N8300" s="71"/>
      <c r="O8300" s="71"/>
      <c r="P8300" s="71"/>
      <c r="Q8300" s="71"/>
      <c r="R8300" s="29"/>
      <c r="S8300" s="29"/>
      <c r="T8300" s="29"/>
      <c r="U8300" s="71"/>
      <c r="V8300" s="29"/>
      <c r="W8300" s="60"/>
      <c r="Y8300" t="s">
        <v>40</v>
      </c>
      <c r="AA8300">
        <v>15520</v>
      </c>
      <c r="AB8300" t="b">
        <f>if((W8300=""),false,true)</f>
        <v>0</v>
      </c>
      <c r="AD8300" s="37"/>
    </row>
    <row r="8301" ht="14.25" customHeight="1">
      <c r="A8301" s="38">
        <v>1124</v>
      </c>
      <c r="B8301" s="46" t="s">
        <v>8457</v>
      </c>
      <c r="C8301" s="46" t="s">
        <v>1115</v>
      </c>
      <c r="D8301" s="11" t="s">
        <v>8455</v>
      </c>
      <c r="E8301" s="11" t="s">
        <v>8456</v>
      </c>
      <c r="F8301" s="7" t="s">
        <v>1361</v>
      </c>
      <c r="G8301" s="7" t="s">
        <v>1362</v>
      </c>
      <c r="H8301">
        <v>0.12316143018326</v>
      </c>
      <c r="I8301" t="s">
        <v>37</v>
      </c>
      <c r="K8301" s="47"/>
      <c r="L8301" s="47" t="s">
        <v>8458</v>
      </c>
      <c r="M8301" t="s">
        <v>39</v>
      </c>
      <c r="N8301" s="71"/>
      <c r="O8301" s="71"/>
      <c r="P8301" s="71"/>
      <c r="Q8301" s="71"/>
      <c r="R8301" s="29"/>
      <c r="S8301" s="29"/>
      <c r="T8301" s="29"/>
      <c r="U8301" s="71"/>
      <c r="V8301" s="29"/>
      <c r="W8301" s="60"/>
      <c r="Y8301" t="s">
        <v>40</v>
      </c>
      <c r="AA8301">
        <v>15520</v>
      </c>
      <c r="AB8301" t="b">
        <f>if((W8301=""),false,true)</f>
        <v>0</v>
      </c>
      <c r="AD8301" s="37"/>
    </row>
    <row r="8302" ht="14.25" customHeight="1">
      <c r="A8302" s="38">
        <v>1124</v>
      </c>
      <c r="B8302" s="46" t="s">
        <v>8457</v>
      </c>
      <c r="C8302" s="46" t="s">
        <v>1115</v>
      </c>
      <c r="D8302" s="11" t="s">
        <v>8455</v>
      </c>
      <c r="E8302" s="11" t="s">
        <v>8456</v>
      </c>
      <c r="F8302" s="7" t="s">
        <v>584</v>
      </c>
      <c r="G8302" s="7" t="s">
        <v>988</v>
      </c>
      <c r="H8302">
        <v>0.014424960902021</v>
      </c>
      <c r="I8302" t="s">
        <v>37</v>
      </c>
      <c r="K8302" s="47"/>
      <c r="L8302" s="47" t="s">
        <v>8458</v>
      </c>
      <c r="M8302" t="s">
        <v>39</v>
      </c>
      <c r="N8302" s="71"/>
      <c r="O8302" s="71"/>
      <c r="P8302" s="71"/>
      <c r="Q8302" s="71"/>
      <c r="R8302" s="29"/>
      <c r="S8302" s="29"/>
      <c r="T8302" s="29"/>
      <c r="U8302" s="71"/>
      <c r="V8302" s="29"/>
      <c r="W8302" s="60"/>
      <c r="Y8302" t="s">
        <v>40</v>
      </c>
      <c r="AA8302">
        <v>15520</v>
      </c>
      <c r="AB8302" t="b">
        <f>if((W8302=""),false,true)</f>
        <v>0</v>
      </c>
      <c r="AD8302" s="37"/>
    </row>
    <row r="8303" ht="14.25" customHeight="1">
      <c r="A8303" s="38">
        <v>1124</v>
      </c>
      <c r="B8303" s="46" t="s">
        <v>8457</v>
      </c>
      <c r="C8303" s="46" t="s">
        <v>1115</v>
      </c>
      <c r="D8303" s="11" t="s">
        <v>8455</v>
      </c>
      <c r="E8303" s="11" t="s">
        <v>8456</v>
      </c>
      <c r="F8303" s="7" t="s">
        <v>691</v>
      </c>
      <c r="G8303" s="7" t="s">
        <v>692</v>
      </c>
      <c r="H8303">
        <v>0.00848033341623</v>
      </c>
      <c r="I8303" t="s">
        <v>37</v>
      </c>
      <c r="K8303" s="47"/>
      <c r="L8303" s="47" t="s">
        <v>8458</v>
      </c>
      <c r="M8303" t="s">
        <v>39</v>
      </c>
      <c r="N8303" s="71"/>
      <c r="O8303" s="71"/>
      <c r="P8303" s="71"/>
      <c r="Q8303" s="71"/>
      <c r="R8303" s="29"/>
      <c r="S8303" s="29"/>
      <c r="T8303" s="29"/>
      <c r="U8303" s="71"/>
      <c r="V8303" s="29"/>
      <c r="W8303" s="60"/>
      <c r="Y8303" t="s">
        <v>40</v>
      </c>
      <c r="AA8303">
        <v>15520</v>
      </c>
      <c r="AB8303" t="b">
        <f>if((W8303=""),false,true)</f>
        <v>0</v>
      </c>
      <c r="AD8303" s="37"/>
    </row>
    <row r="8304" ht="14.25" customHeight="1">
      <c r="A8304" s="38">
        <v>1124</v>
      </c>
      <c r="B8304" s="46" t="s">
        <v>8457</v>
      </c>
      <c r="C8304" s="46" t="s">
        <v>1115</v>
      </c>
      <c r="D8304" s="11" t="s">
        <v>8455</v>
      </c>
      <c r="E8304" s="11" t="s">
        <v>8456</v>
      </c>
      <c r="F8304" s="7" t="s">
        <v>695</v>
      </c>
      <c r="G8304" s="7" t="s">
        <v>696</v>
      </c>
      <c r="H8304">
        <v>0.000103464775015</v>
      </c>
      <c r="I8304" t="s">
        <v>37</v>
      </c>
      <c r="K8304" s="47"/>
      <c r="L8304" s="47" t="s">
        <v>8458</v>
      </c>
      <c r="M8304" t="s">
        <v>39</v>
      </c>
      <c r="N8304" s="71"/>
      <c r="O8304" s="71"/>
      <c r="P8304" s="71"/>
      <c r="Q8304" s="71"/>
      <c r="R8304" s="29"/>
      <c r="S8304" s="29"/>
      <c r="T8304" s="29"/>
      <c r="U8304" s="71"/>
      <c r="V8304" s="29"/>
      <c r="W8304" s="60"/>
      <c r="Y8304" t="s">
        <v>40</v>
      </c>
      <c r="AA8304">
        <v>15520</v>
      </c>
      <c r="AB8304" t="b">
        <f>if((W8304=""),false,true)</f>
        <v>0</v>
      </c>
      <c r="AD8304" s="37"/>
    </row>
    <row r="8305" ht="14.25" customHeight="1">
      <c r="A8305" s="38">
        <v>1124</v>
      </c>
      <c r="B8305" s="46" t="s">
        <v>8457</v>
      </c>
      <c r="C8305" s="46" t="s">
        <v>1115</v>
      </c>
      <c r="D8305" s="11" t="s">
        <v>8455</v>
      </c>
      <c r="E8305" s="11" t="s">
        <v>8456</v>
      </c>
      <c r="F8305" s="7" t="s">
        <v>429</v>
      </c>
      <c r="G8305" s="7" t="s">
        <v>590</v>
      </c>
      <c r="H8305">
        <v>0.020198896477091</v>
      </c>
      <c r="I8305" t="s">
        <v>37</v>
      </c>
      <c r="K8305" s="47"/>
      <c r="L8305" s="47" t="s">
        <v>8458</v>
      </c>
      <c r="M8305" t="s">
        <v>39</v>
      </c>
      <c r="N8305" s="71"/>
      <c r="O8305" s="71"/>
      <c r="P8305" s="71"/>
      <c r="Q8305" s="71"/>
      <c r="R8305" s="29"/>
      <c r="S8305" s="29"/>
      <c r="T8305" s="29"/>
      <c r="U8305" s="71"/>
      <c r="V8305" s="29"/>
      <c r="W8305" s="60"/>
      <c r="Y8305" t="s">
        <v>40</v>
      </c>
      <c r="AA8305">
        <v>15520</v>
      </c>
      <c r="AB8305" t="b">
        <f>if((W8305=""),false,true)</f>
        <v>0</v>
      </c>
      <c r="AD8305" s="37"/>
    </row>
    <row r="8306" ht="14.25" customHeight="1">
      <c r="A8306" s="38">
        <v>1124</v>
      </c>
      <c r="B8306" s="46" t="s">
        <v>8457</v>
      </c>
      <c r="C8306" s="46" t="s">
        <v>1115</v>
      </c>
      <c r="D8306" s="11" t="s">
        <v>8455</v>
      </c>
      <c r="E8306" s="11" t="s">
        <v>8456</v>
      </c>
      <c r="F8306" s="7" t="s">
        <v>591</v>
      </c>
      <c r="G8306" s="7" t="s">
        <v>592</v>
      </c>
      <c r="H8306">
        <v>0.021313337607477</v>
      </c>
      <c r="I8306" t="s">
        <v>37</v>
      </c>
      <c r="K8306" s="47"/>
      <c r="L8306" s="47" t="s">
        <v>8458</v>
      </c>
      <c r="M8306" t="s">
        <v>39</v>
      </c>
      <c r="N8306" s="71"/>
      <c r="O8306" s="71"/>
      <c r="P8306" s="71"/>
      <c r="Q8306" s="71"/>
      <c r="R8306" s="29"/>
      <c r="S8306" s="29"/>
      <c r="T8306" s="29"/>
      <c r="U8306" s="71"/>
      <c r="V8306" s="29"/>
      <c r="W8306" s="60"/>
      <c r="Y8306" t="s">
        <v>40</v>
      </c>
      <c r="AA8306">
        <v>15520</v>
      </c>
      <c r="AB8306" t="b">
        <f>if((W8306=""),false,true)</f>
        <v>0</v>
      </c>
      <c r="AD8306" s="37"/>
    </row>
    <row r="8307" ht="14.25" customHeight="1">
      <c r="A8307" s="38">
        <v>1124</v>
      </c>
      <c r="B8307" s="46" t="s">
        <v>8457</v>
      </c>
      <c r="C8307" s="46" t="s">
        <v>1115</v>
      </c>
      <c r="D8307" s="11" t="s">
        <v>8455</v>
      </c>
      <c r="E8307" s="11" t="s">
        <v>8456</v>
      </c>
      <c r="F8307" s="7" t="s">
        <v>715</v>
      </c>
      <c r="G8307" s="7" t="s">
        <v>716</v>
      </c>
      <c r="H8307">
        <v>0.000058092599506</v>
      </c>
      <c r="I8307" t="s">
        <v>37</v>
      </c>
      <c r="K8307" s="47"/>
      <c r="L8307" s="47" t="s">
        <v>8458</v>
      </c>
      <c r="M8307" t="s">
        <v>39</v>
      </c>
      <c r="N8307" s="71"/>
      <c r="O8307" s="71"/>
      <c r="P8307" s="71"/>
      <c r="Q8307" s="71"/>
      <c r="R8307" s="29"/>
      <c r="S8307" s="29"/>
      <c r="T8307" s="29"/>
      <c r="U8307" s="71"/>
      <c r="V8307" s="29"/>
      <c r="W8307" s="60"/>
      <c r="Y8307" t="s">
        <v>40</v>
      </c>
      <c r="AA8307">
        <v>15520</v>
      </c>
      <c r="AB8307" t="b">
        <f>if((W8307=""),false,true)</f>
        <v>0</v>
      </c>
      <c r="AD8307" s="37"/>
    </row>
    <row r="8308" ht="14.25" customHeight="1">
      <c r="A8308" s="38">
        <v>1124</v>
      </c>
      <c r="B8308" s="46" t="s">
        <v>8457</v>
      </c>
      <c r="C8308" s="46" t="s">
        <v>1115</v>
      </c>
      <c r="D8308" s="11" t="s">
        <v>8455</v>
      </c>
      <c r="E8308" s="11" t="s">
        <v>8456</v>
      </c>
      <c r="F8308" s="7" t="s">
        <v>434</v>
      </c>
      <c r="G8308" s="7" t="s">
        <v>593</v>
      </c>
      <c r="H8308">
        <v>0.019179819307972</v>
      </c>
      <c r="I8308" t="s">
        <v>37</v>
      </c>
      <c r="K8308" s="47"/>
      <c r="L8308" s="47" t="s">
        <v>8458</v>
      </c>
      <c r="M8308" t="s">
        <v>39</v>
      </c>
      <c r="N8308" s="71"/>
      <c r="O8308" s="71"/>
      <c r="P8308" s="71"/>
      <c r="Q8308" s="71"/>
      <c r="R8308" s="29"/>
      <c r="S8308" s="29"/>
      <c r="T8308" s="29"/>
      <c r="U8308" s="71"/>
      <c r="V8308" s="29"/>
      <c r="W8308" s="60"/>
      <c r="Y8308" t="s">
        <v>40</v>
      </c>
      <c r="AA8308">
        <v>15520</v>
      </c>
      <c r="AB8308" t="b">
        <f>if((W8308=""),false,true)</f>
        <v>0</v>
      </c>
      <c r="AD8308" s="37"/>
    </row>
    <row r="8309" ht="14.25" customHeight="1">
      <c r="A8309" s="38">
        <v>1124</v>
      </c>
      <c r="B8309" s="46" t="s">
        <v>8457</v>
      </c>
      <c r="C8309" s="46" t="s">
        <v>1115</v>
      </c>
      <c r="D8309" s="11" t="s">
        <v>8455</v>
      </c>
      <c r="E8309" s="11" t="s">
        <v>8456</v>
      </c>
      <c r="F8309" s="7" t="s">
        <v>994</v>
      </c>
      <c r="G8309" s="7" t="s">
        <v>995</v>
      </c>
      <c r="H8309">
        <v>0.003429221701138</v>
      </c>
      <c r="I8309" t="s">
        <v>37</v>
      </c>
      <c r="K8309" s="47"/>
      <c r="L8309" s="47" t="s">
        <v>8458</v>
      </c>
      <c r="M8309" t="s">
        <v>39</v>
      </c>
      <c r="N8309" s="71"/>
      <c r="O8309" s="71"/>
      <c r="P8309" s="71"/>
      <c r="Q8309" s="71"/>
      <c r="R8309" s="29"/>
      <c r="S8309" s="29"/>
      <c r="T8309" s="29"/>
      <c r="U8309" s="71"/>
      <c r="V8309" s="29"/>
      <c r="W8309" s="60"/>
      <c r="Y8309" t="s">
        <v>40</v>
      </c>
      <c r="AA8309">
        <v>15520</v>
      </c>
      <c r="AB8309" t="b">
        <f>if((W8309=""),false,true)</f>
        <v>0</v>
      </c>
      <c r="AD8309" s="37"/>
    </row>
    <row r="8310" ht="14.25" customHeight="1">
      <c r="A8310" s="38">
        <v>1124</v>
      </c>
      <c r="B8310" s="46" t="s">
        <v>8457</v>
      </c>
      <c r="C8310" s="46" t="s">
        <v>1115</v>
      </c>
      <c r="D8310" s="11" t="s">
        <v>8455</v>
      </c>
      <c r="E8310" s="11" t="s">
        <v>8456</v>
      </c>
      <c r="F8310" s="7" t="s">
        <v>731</v>
      </c>
      <c r="G8310" s="7" t="s">
        <v>767</v>
      </c>
      <c r="H8310">
        <v>0.02165734668391</v>
      </c>
      <c r="I8310" t="s">
        <v>37</v>
      </c>
      <c r="K8310" s="47"/>
      <c r="L8310" s="47" t="s">
        <v>8458</v>
      </c>
      <c r="M8310" t="s">
        <v>39</v>
      </c>
      <c r="N8310" s="71"/>
      <c r="O8310" s="71"/>
      <c r="P8310" s="71"/>
      <c r="Q8310" s="71"/>
      <c r="R8310" s="29"/>
      <c r="S8310" s="29"/>
      <c r="T8310" s="29"/>
      <c r="U8310" s="71"/>
      <c r="V8310" s="29"/>
      <c r="W8310" s="60"/>
      <c r="Y8310" t="s">
        <v>40</v>
      </c>
      <c r="AA8310">
        <v>15520</v>
      </c>
      <c r="AB8310" t="b">
        <f>if((W8310=""),false,true)</f>
        <v>0</v>
      </c>
      <c r="AD8310" s="37"/>
    </row>
    <row r="8311" ht="14.25" customHeight="1">
      <c r="A8311" s="38">
        <v>1308</v>
      </c>
      <c r="B8311" s="46" t="s">
        <v>41</v>
      </c>
      <c r="C8311" s="46" t="s">
        <v>42</v>
      </c>
      <c r="D8311" s="46" t="s">
        <v>8455</v>
      </c>
      <c r="E8311" s="46" t="s">
        <v>8459</v>
      </c>
      <c r="F8311" t="s">
        <v>35</v>
      </c>
      <c r="G8311" s="12" t="s">
        <v>36</v>
      </c>
      <c r="H8311">
        <v>0.025703957827689</v>
      </c>
      <c r="I8311" t="s">
        <v>37</v>
      </c>
      <c r="K8311" s="47" t="s">
        <v>43</v>
      </c>
      <c r="L8311" s="47" t="str">
        <f>((I8311&amp;A8311)&amp;"-")&amp;B8311</f>
        <v>REF1308-Abraham M.H. and Acree Jr. W.E. The solubility of liquid and solid compounds in dry octan-1-ol. Chemosphere (2013)</v>
      </c>
      <c r="M8311" t="s">
        <v>39</v>
      </c>
      <c r="N8311" s="71"/>
      <c r="O8311" s="71"/>
      <c r="P8311" s="71"/>
      <c r="Q8311" s="71"/>
      <c r="R8311" s="29"/>
      <c r="S8311" s="29"/>
      <c r="T8311" s="29"/>
      <c r="U8311" s="71"/>
      <c r="V8311" s="29"/>
      <c r="W8311" s="60"/>
      <c r="Y8311" t="s">
        <v>40</v>
      </c>
      <c r="AA8311">
        <v>15520</v>
      </c>
      <c r="AB8311" t="b">
        <f>if((W8311=""),false,true)</f>
        <v>0</v>
      </c>
      <c r="AD8311" s="37"/>
    </row>
    <row r="8312" ht="14.25" customHeight="1">
      <c r="A8312" s="38">
        <v>1198</v>
      </c>
      <c r="B8312" s="46" t="s">
        <v>4884</v>
      </c>
      <c r="C8312" s="46" t="s">
        <v>577</v>
      </c>
      <c r="D8312" s="11" t="s">
        <v>8460</v>
      </c>
      <c r="E8312" s="11" t="s">
        <v>8461</v>
      </c>
      <c r="F8312" s="7" t="s">
        <v>35</v>
      </c>
      <c r="G8312" s="7" t="s">
        <v>668</v>
      </c>
      <c r="H8312">
        <v>0.01297058952846</v>
      </c>
      <c r="I8312" s="46" t="s">
        <v>37</v>
      </c>
      <c r="K8312" s="46"/>
      <c r="L8312" t="s">
        <v>4887</v>
      </c>
      <c r="M8312" t="s">
        <v>39</v>
      </c>
      <c r="N8312" s="40"/>
      <c r="O8312" s="40"/>
      <c r="P8312" s="40"/>
      <c r="Q8312" s="40"/>
      <c r="R8312" s="39"/>
      <c r="S8312" s="39"/>
      <c r="T8312" s="39"/>
      <c r="U8312" s="40"/>
      <c r="V8312" s="39"/>
      <c r="W8312" s="69"/>
      <c r="Y8312" t="s">
        <v>40</v>
      </c>
      <c r="AA8312">
        <v>4662</v>
      </c>
      <c r="AB8312" s="46" t="b">
        <f>if((W8312=""),false,true)</f>
        <v>0</v>
      </c>
      <c r="AD8312" s="8"/>
    </row>
    <row r="8313" ht="14.25" customHeight="1">
      <c r="A8313" s="38">
        <v>1198</v>
      </c>
      <c r="B8313" s="46" t="s">
        <v>4884</v>
      </c>
      <c r="C8313" s="46" t="s">
        <v>577</v>
      </c>
      <c r="D8313" s="11" t="s">
        <v>8460</v>
      </c>
      <c r="E8313" s="11" t="s">
        <v>8461</v>
      </c>
      <c r="F8313" s="7" t="s">
        <v>715</v>
      </c>
      <c r="G8313" s="7" t="s">
        <v>716</v>
      </c>
      <c r="H8313">
        <v>0.00000289682081</v>
      </c>
      <c r="I8313" s="46" t="s">
        <v>37</v>
      </c>
      <c r="K8313" s="46"/>
      <c r="L8313" t="s">
        <v>4887</v>
      </c>
      <c r="M8313" t="s">
        <v>39</v>
      </c>
      <c r="N8313" s="40"/>
      <c r="O8313" s="40"/>
      <c r="P8313" s="40"/>
      <c r="Q8313" s="40"/>
      <c r="R8313" s="39"/>
      <c r="S8313" s="39"/>
      <c r="T8313" s="39"/>
      <c r="U8313" s="40"/>
      <c r="V8313" s="39"/>
      <c r="W8313" s="69"/>
      <c r="Y8313" t="s">
        <v>40</v>
      </c>
      <c r="AA8313">
        <v>4662</v>
      </c>
      <c r="AB8313" s="46" t="b">
        <f>if((W8313=""),false,true)</f>
        <v>0</v>
      </c>
      <c r="AD8313" s="8"/>
    </row>
    <row r="8314" ht="14.25" customHeight="1">
      <c r="A8314" s="38">
        <v>1287</v>
      </c>
      <c r="B8314" s="46" t="s">
        <v>44</v>
      </c>
      <c r="C8314" s="46" t="s">
        <v>45</v>
      </c>
      <c r="D8314" s="11" t="s">
        <v>8460</v>
      </c>
      <c r="E8314" s="11" t="s">
        <v>8461</v>
      </c>
      <c r="F8314" t="s">
        <v>48</v>
      </c>
      <c r="G8314" s="46" t="s">
        <v>49</v>
      </c>
      <c r="H8314">
        <v>0.000116680962</v>
      </c>
      <c r="I8314" t="s">
        <v>37</v>
      </c>
      <c r="L8314" t="s">
        <v>50</v>
      </c>
      <c r="M8314" t="s">
        <v>39</v>
      </c>
      <c r="N8314" s="40"/>
      <c r="O8314" s="40"/>
      <c r="P8314" s="40"/>
      <c r="Q8314" s="40"/>
      <c r="R8314" s="39"/>
      <c r="S8314" s="39"/>
      <c r="T8314" s="39"/>
      <c r="U8314" s="40"/>
      <c r="V8314" s="39"/>
      <c r="W8314" s="69"/>
      <c r="Y8314" t="s">
        <v>40</v>
      </c>
      <c r="AA8314">
        <v>4662</v>
      </c>
      <c r="AB8314" s="46" t="b">
        <v>0</v>
      </c>
      <c r="AD8314" s="8"/>
    </row>
    <row r="8315" ht="14.25" customHeight="1">
      <c r="A8315" s="38">
        <v>1287</v>
      </c>
      <c r="B8315" s="46" t="s">
        <v>653</v>
      </c>
      <c r="C8315" s="46" t="s">
        <v>45</v>
      </c>
      <c r="D8315" s="46" t="s">
        <v>8460</v>
      </c>
      <c r="E8315" s="46" t="s">
        <v>8461</v>
      </c>
      <c r="F8315" t="s">
        <v>48</v>
      </c>
      <c r="G8315" s="46" t="s">
        <v>49</v>
      </c>
      <c r="H8315">
        <v>0.000162892092</v>
      </c>
      <c r="I8315" t="s">
        <v>37</v>
      </c>
      <c r="L8315" t="s">
        <v>50</v>
      </c>
      <c r="M8315" t="s">
        <v>39</v>
      </c>
      <c r="N8315" s="40"/>
      <c r="O8315" s="40"/>
      <c r="P8315" s="40"/>
      <c r="Q8315" s="40"/>
      <c r="R8315" s="39"/>
      <c r="S8315" s="39"/>
      <c r="T8315" s="39"/>
      <c r="U8315" s="40"/>
      <c r="V8315" s="39"/>
      <c r="W8315" s="69"/>
      <c r="Y8315" t="s">
        <v>40</v>
      </c>
      <c r="AA8315">
        <v>4662</v>
      </c>
      <c r="AB8315" s="46" t="b">
        <v>0</v>
      </c>
      <c r="AD8315" s="8"/>
    </row>
    <row r="8316" ht="14.25" customHeight="1">
      <c r="A8316" s="38">
        <v>1287</v>
      </c>
      <c r="B8316" s="46" t="s">
        <v>53</v>
      </c>
      <c r="C8316" s="46" t="s">
        <v>45</v>
      </c>
      <c r="D8316" s="46" t="s">
        <v>8462</v>
      </c>
      <c r="E8316" s="46" t="s">
        <v>8463</v>
      </c>
      <c r="F8316" t="s">
        <v>48</v>
      </c>
      <c r="G8316" s="46" t="s">
        <v>49</v>
      </c>
      <c r="H8316">
        <v>0.000077624712</v>
      </c>
      <c r="I8316" t="s">
        <v>37</v>
      </c>
      <c r="L8316" t="s">
        <v>50</v>
      </c>
      <c r="M8316" t="s">
        <v>39</v>
      </c>
      <c r="N8316" s="40"/>
      <c r="O8316" s="40"/>
      <c r="P8316" s="40"/>
      <c r="Q8316" s="40"/>
      <c r="R8316" s="39"/>
      <c r="S8316" s="39"/>
      <c r="T8316" s="39"/>
      <c r="U8316" s="40"/>
      <c r="V8316" s="39"/>
      <c r="W8316" s="69"/>
      <c r="Y8316" t="s">
        <v>40</v>
      </c>
      <c r="AA8316">
        <v>6476</v>
      </c>
      <c r="AB8316" s="46" t="b">
        <v>0</v>
      </c>
      <c r="AD8316" s="8"/>
    </row>
    <row r="8317" ht="14.25" customHeight="1">
      <c r="A8317" s="38">
        <v>1287</v>
      </c>
      <c r="B8317" s="46" t="s">
        <v>53</v>
      </c>
      <c r="C8317" s="46" t="s">
        <v>45</v>
      </c>
      <c r="D8317" s="46" t="s">
        <v>8464</v>
      </c>
      <c r="E8317" s="46" t="s">
        <v>8465</v>
      </c>
      <c r="F8317" t="s">
        <v>48</v>
      </c>
      <c r="G8317" s="46" t="s">
        <v>49</v>
      </c>
      <c r="H8317">
        <v>0.001047128548</v>
      </c>
      <c r="I8317" t="s">
        <v>37</v>
      </c>
      <c r="L8317" t="s">
        <v>50</v>
      </c>
      <c r="M8317" t="s">
        <v>39</v>
      </c>
      <c r="N8317" s="40"/>
      <c r="O8317" s="40"/>
      <c r="P8317" s="40"/>
      <c r="Q8317" s="40"/>
      <c r="R8317" s="39"/>
      <c r="S8317" s="39"/>
      <c r="T8317" s="39"/>
      <c r="U8317" s="40"/>
      <c r="V8317" s="39"/>
      <c r="W8317" s="69"/>
      <c r="Y8317" t="s">
        <v>40</v>
      </c>
      <c r="AA8317">
        <v>4665</v>
      </c>
      <c r="AB8317" s="46" t="b">
        <v>0</v>
      </c>
      <c r="AD8317" s="8"/>
    </row>
    <row r="8318" ht="14.25" customHeight="1">
      <c r="A8318" s="38">
        <v>1287</v>
      </c>
      <c r="B8318" s="46" t="s">
        <v>53</v>
      </c>
      <c r="C8318" s="46" t="s">
        <v>45</v>
      </c>
      <c r="D8318" s="46" t="s">
        <v>8466</v>
      </c>
      <c r="E8318" s="46" t="s">
        <v>8467</v>
      </c>
      <c r="F8318" t="s">
        <v>48</v>
      </c>
      <c r="G8318" s="46" t="s">
        <v>49</v>
      </c>
      <c r="H8318">
        <v>11.748975549395</v>
      </c>
      <c r="I8318" t="s">
        <v>37</v>
      </c>
      <c r="L8318" s="46" t="str">
        <f>((I8318&amp;A8318)&amp;"-")&amp;B8318</f>
        <v>REF1287-Wang 99 - S1</v>
      </c>
      <c r="M8318" t="s">
        <v>39</v>
      </c>
      <c r="N8318" s="40"/>
      <c r="O8318" s="40"/>
      <c r="P8318" s="40"/>
      <c r="Q8318" s="40"/>
      <c r="R8318" s="39"/>
      <c r="S8318" s="39"/>
      <c r="T8318" s="39"/>
      <c r="U8318" s="40"/>
      <c r="V8318" s="39"/>
      <c r="W8318" s="69"/>
      <c r="Y8318" t="s">
        <v>40</v>
      </c>
      <c r="AA8318">
        <v>13835459</v>
      </c>
      <c r="AB8318" s="46" t="b">
        <v>0</v>
      </c>
      <c r="AD8318" s="8"/>
    </row>
    <row r="8319" ht="14.25" customHeight="1">
      <c r="A8319" s="38">
        <v>1287</v>
      </c>
      <c r="B8319" s="46" t="s">
        <v>53</v>
      </c>
      <c r="C8319" s="46" t="s">
        <v>45</v>
      </c>
      <c r="D8319" s="46" t="s">
        <v>8468</v>
      </c>
      <c r="E8319" s="46" t="s">
        <v>8469</v>
      </c>
      <c r="F8319" t="s">
        <v>48</v>
      </c>
      <c r="G8319" s="46" t="s">
        <v>49</v>
      </c>
      <c r="H8319">
        <v>11.748975549395</v>
      </c>
      <c r="I8319" t="s">
        <v>37</v>
      </c>
      <c r="L8319" t="s">
        <v>50</v>
      </c>
      <c r="M8319" t="s">
        <v>39</v>
      </c>
      <c r="N8319" s="40"/>
      <c r="O8319" s="40"/>
      <c r="P8319" s="40"/>
      <c r="Q8319" s="40"/>
      <c r="R8319" s="39"/>
      <c r="S8319" s="39"/>
      <c r="T8319" s="39"/>
      <c r="U8319" s="40"/>
      <c r="V8319" s="39"/>
      <c r="W8319" s="69"/>
      <c r="Y8319" t="s">
        <v>294</v>
      </c>
      <c r="AA8319">
        <v>7791</v>
      </c>
      <c r="AB8319" s="46" t="b">
        <v>0</v>
      </c>
      <c r="AD8319" s="8"/>
    </row>
    <row r="8320" ht="14.25" customHeight="1">
      <c r="A8320" s="38">
        <v>1287</v>
      </c>
      <c r="B8320" s="46" t="s">
        <v>53</v>
      </c>
      <c r="C8320" s="46" t="s">
        <v>45</v>
      </c>
      <c r="D8320" s="46" t="s">
        <v>8470</v>
      </c>
      <c r="E8320" s="46" t="s">
        <v>8471</v>
      </c>
      <c r="F8320" t="s">
        <v>48</v>
      </c>
      <c r="G8320" s="46" t="s">
        <v>49</v>
      </c>
      <c r="H8320">
        <v>0.00034673685</v>
      </c>
      <c r="I8320" t="s">
        <v>37</v>
      </c>
      <c r="L8320" t="s">
        <v>50</v>
      </c>
      <c r="M8320" t="s">
        <v>39</v>
      </c>
      <c r="N8320" s="40"/>
      <c r="O8320" s="40"/>
      <c r="P8320" s="40"/>
      <c r="Q8320" s="40"/>
      <c r="R8320" s="39"/>
      <c r="S8320" s="39"/>
      <c r="T8320" s="39"/>
      <c r="U8320" s="40"/>
      <c r="V8320" s="39"/>
      <c r="W8320" s="69"/>
      <c r="Y8320" t="s">
        <v>40</v>
      </c>
      <c r="AA8320">
        <v>553590</v>
      </c>
      <c r="AB8320" s="46" t="b">
        <v>0</v>
      </c>
      <c r="AD8320" s="8"/>
    </row>
    <row r="8321" ht="14.25" customHeight="1">
      <c r="A8321" s="38">
        <v>1287</v>
      </c>
      <c r="B8321" s="46" t="s">
        <v>53</v>
      </c>
      <c r="C8321" s="46" t="s">
        <v>45</v>
      </c>
      <c r="D8321" s="46" t="s">
        <v>8470</v>
      </c>
      <c r="E8321" s="46" t="s">
        <v>8471</v>
      </c>
      <c r="F8321" t="s">
        <v>48</v>
      </c>
      <c r="G8321" s="46" t="s">
        <v>49</v>
      </c>
      <c r="H8321">
        <v>0.00034673685</v>
      </c>
      <c r="I8321" t="s">
        <v>37</v>
      </c>
      <c r="L8321" t="s">
        <v>50</v>
      </c>
      <c r="M8321" t="s">
        <v>39</v>
      </c>
      <c r="N8321" s="40"/>
      <c r="O8321" s="40"/>
      <c r="P8321" s="40"/>
      <c r="Q8321" s="40"/>
      <c r="R8321" s="39"/>
      <c r="S8321" s="39"/>
      <c r="T8321" s="39"/>
      <c r="U8321" s="40"/>
      <c r="V8321" s="39"/>
      <c r="W8321" s="69"/>
      <c r="Y8321" t="s">
        <v>40</v>
      </c>
      <c r="AA8321">
        <v>553590</v>
      </c>
      <c r="AB8321" s="46" t="b">
        <v>0</v>
      </c>
      <c r="AD8321" s="8"/>
    </row>
    <row r="8322" ht="14.25" customHeight="1">
      <c r="A8322" s="13">
        <v>30</v>
      </c>
      <c r="B8322" s="67" t="s">
        <v>758</v>
      </c>
      <c r="C8322" s="7" t="s">
        <v>3863</v>
      </c>
      <c r="D8322" s="7" t="s">
        <v>8472</v>
      </c>
      <c r="E8322" s="7" t="s">
        <v>8473</v>
      </c>
      <c r="F8322" s="41" t="s">
        <v>434</v>
      </c>
      <c r="G8322" s="41" t="s">
        <v>435</v>
      </c>
      <c r="H8322" s="65">
        <v>7.47</v>
      </c>
      <c r="I8322" t="s">
        <v>431</v>
      </c>
      <c r="J8322" s="12"/>
      <c r="K8322" s="7"/>
      <c r="L8322" s="7" t="str">
        <f>((I8322&amp;A8322)&amp;"-")&amp;B8322</f>
        <v>ONSC30-9-</v>
      </c>
      <c r="M8322" s="12" t="s">
        <v>1191</v>
      </c>
      <c r="N8322" s="40"/>
      <c r="O8322" s="40"/>
      <c r="P8322" s="40"/>
      <c r="Q8322" s="40"/>
      <c r="R8322" s="39"/>
      <c r="S8322" s="39"/>
      <c r="T8322" s="39"/>
      <c r="U8322" s="40"/>
      <c r="V8322" s="39"/>
      <c r="W8322" s="69"/>
      <c r="X8322" s="12"/>
      <c r="Y8322" t="s">
        <v>40</v>
      </c>
      <c r="AA8322">
        <v>13859497</v>
      </c>
      <c r="AB8322" t="b">
        <f>if((W8322=""),false,true)</f>
        <v>0</v>
      </c>
      <c r="AD8322" s="8"/>
    </row>
    <row r="8323" ht="14.25" customHeight="1">
      <c r="A8323" s="38">
        <v>71</v>
      </c>
      <c r="B8323" s="44" t="s">
        <v>1847</v>
      </c>
      <c r="C8323" s="46" t="s">
        <v>5219</v>
      </c>
      <c r="D8323" s="7" t="s">
        <v>8472</v>
      </c>
      <c r="E8323" s="7" t="s">
        <v>8473</v>
      </c>
      <c r="F8323" s="41" t="s">
        <v>689</v>
      </c>
      <c r="G8323" s="41" t="s">
        <v>762</v>
      </c>
      <c r="H8323" s="65">
        <v>7.11</v>
      </c>
      <c r="I8323" t="s">
        <v>431</v>
      </c>
      <c r="K8323" s="46"/>
      <c r="L8323" s="46" t="str">
        <f>((I8323&amp;A8323)&amp;"-")&amp;B8323</f>
        <v>ONSC71-11-</v>
      </c>
      <c r="M8323" t="s">
        <v>1191</v>
      </c>
      <c r="N8323" s="40"/>
      <c r="O8323" s="40"/>
      <c r="P8323" s="40"/>
      <c r="Q8323" s="40"/>
      <c r="R8323" s="39"/>
      <c r="S8323" s="39"/>
      <c r="T8323" s="39"/>
      <c r="U8323" s="40"/>
      <c r="V8323" s="39"/>
      <c r="W8323" s="69"/>
      <c r="Y8323" t="s">
        <v>40</v>
      </c>
      <c r="AA8323">
        <v>13859497</v>
      </c>
      <c r="AB8323" t="b">
        <f>if((W8323=""),false,true)</f>
        <v>0</v>
      </c>
      <c r="AD8323" s="8"/>
    </row>
    <row r="8324" ht="14.25" customHeight="1">
      <c r="A8324" s="38">
        <v>71</v>
      </c>
      <c r="B8324" s="44" t="s">
        <v>1371</v>
      </c>
      <c r="C8324" s="46" t="s">
        <v>5219</v>
      </c>
      <c r="D8324" s="7" t="s">
        <v>8472</v>
      </c>
      <c r="E8324" s="7" t="s">
        <v>8473</v>
      </c>
      <c r="F8324" s="41" t="s">
        <v>1603</v>
      </c>
      <c r="G8324" s="41" t="s">
        <v>1604</v>
      </c>
      <c r="H8324" s="65">
        <v>7.95</v>
      </c>
      <c r="I8324" t="s">
        <v>431</v>
      </c>
      <c r="K8324" s="46"/>
      <c r="L8324" s="46" t="str">
        <f>((I8324&amp;A8324)&amp;"-")&amp;B8324</f>
        <v>ONSC71-12-</v>
      </c>
      <c r="M8324" t="s">
        <v>1191</v>
      </c>
      <c r="N8324" s="40"/>
      <c r="O8324" s="40"/>
      <c r="P8324" s="40"/>
      <c r="Q8324" s="40"/>
      <c r="R8324" s="39"/>
      <c r="S8324" s="39"/>
      <c r="T8324" s="39"/>
      <c r="U8324" s="40"/>
      <c r="V8324" s="39"/>
      <c r="W8324" s="69"/>
      <c r="Y8324" t="s">
        <v>40</v>
      </c>
      <c r="AA8324">
        <v>13859497</v>
      </c>
      <c r="AB8324" t="b">
        <f>if((W8324=""),false,true)</f>
        <v>0</v>
      </c>
      <c r="AD8324" s="8"/>
    </row>
    <row r="8325" ht="14.25" customHeight="1">
      <c r="A8325" s="38">
        <v>71</v>
      </c>
      <c r="B8325" s="44" t="s">
        <v>2157</v>
      </c>
      <c r="C8325" s="46" t="s">
        <v>5219</v>
      </c>
      <c r="D8325" s="7" t="s">
        <v>8472</v>
      </c>
      <c r="E8325" s="7" t="s">
        <v>8473</v>
      </c>
      <c r="F8325" s="41" t="s">
        <v>1605</v>
      </c>
      <c r="G8325" s="41" t="s">
        <v>2038</v>
      </c>
      <c r="H8325" s="65">
        <v>7.59</v>
      </c>
      <c r="I8325" t="s">
        <v>431</v>
      </c>
      <c r="K8325" s="46"/>
      <c r="L8325" s="46" t="str">
        <f>((I8325&amp;A8325)&amp;"-")&amp;B8325</f>
        <v>ONSC71-13-</v>
      </c>
      <c r="M8325" t="s">
        <v>1191</v>
      </c>
      <c r="N8325" s="40"/>
      <c r="O8325" s="40"/>
      <c r="P8325" s="40"/>
      <c r="Q8325" s="40"/>
      <c r="R8325" s="39"/>
      <c r="S8325" s="39"/>
      <c r="T8325" s="39"/>
      <c r="U8325" s="40"/>
      <c r="V8325" s="39"/>
      <c r="W8325" s="69"/>
      <c r="Y8325" t="s">
        <v>40</v>
      </c>
      <c r="AA8325">
        <v>13859497</v>
      </c>
      <c r="AB8325" t="b">
        <f>if((W8325=""),false,true)</f>
        <v>0</v>
      </c>
      <c r="AD8325" s="8"/>
    </row>
    <row r="8326" ht="14.25" customHeight="1">
      <c r="A8326" s="38">
        <v>71</v>
      </c>
      <c r="B8326" s="44" t="s">
        <v>3485</v>
      </c>
      <c r="C8326" s="46" t="s">
        <v>5219</v>
      </c>
      <c r="D8326" s="7" t="s">
        <v>8472</v>
      </c>
      <c r="E8326" s="7" t="s">
        <v>8473</v>
      </c>
      <c r="F8326" s="41" t="s">
        <v>705</v>
      </c>
      <c r="G8326" s="41" t="s">
        <v>1734</v>
      </c>
      <c r="H8326" s="65">
        <v>6.38</v>
      </c>
      <c r="I8326" t="s">
        <v>431</v>
      </c>
      <c r="K8326" s="46"/>
      <c r="L8326" s="46" t="str">
        <f>((I8326&amp;A8326)&amp;"-")&amp;B8326</f>
        <v>ONSC71-16-</v>
      </c>
      <c r="M8326" t="s">
        <v>1191</v>
      </c>
      <c r="N8326" s="40"/>
      <c r="O8326" s="40"/>
      <c r="P8326" s="40"/>
      <c r="Q8326" s="40"/>
      <c r="R8326" s="39"/>
      <c r="S8326" s="39"/>
      <c r="T8326" s="39"/>
      <c r="U8326" s="40"/>
      <c r="V8326" s="39"/>
      <c r="W8326" s="69"/>
      <c r="Y8326" t="s">
        <v>40</v>
      </c>
      <c r="AA8326">
        <v>13859497</v>
      </c>
      <c r="AB8326" t="b">
        <f>if((W8326=""),false,true)</f>
        <v>0</v>
      </c>
      <c r="AD8326" s="8"/>
    </row>
    <row r="8327" ht="14.25" customHeight="1">
      <c r="A8327" s="38">
        <v>71</v>
      </c>
      <c r="B8327" s="44" t="s">
        <v>5742</v>
      </c>
      <c r="C8327" s="46" t="s">
        <v>5219</v>
      </c>
      <c r="D8327" s="7" t="s">
        <v>8472</v>
      </c>
      <c r="E8327" s="7" t="s">
        <v>8473</v>
      </c>
      <c r="F8327" s="41" t="s">
        <v>1281</v>
      </c>
      <c r="G8327" s="41" t="s">
        <v>1282</v>
      </c>
      <c r="H8327" s="65">
        <v>6.05</v>
      </c>
      <c r="I8327" t="s">
        <v>431</v>
      </c>
      <c r="K8327" s="46"/>
      <c r="L8327" s="46" t="str">
        <f>((I8327&amp;A8327)&amp;"-")&amp;B8327</f>
        <v>ONSC71-14-</v>
      </c>
      <c r="M8327" t="s">
        <v>1191</v>
      </c>
      <c r="N8327" s="40"/>
      <c r="O8327" s="40"/>
      <c r="P8327" s="40"/>
      <c r="Q8327" s="40"/>
      <c r="R8327" s="39"/>
      <c r="S8327" s="39"/>
      <c r="T8327" s="39"/>
      <c r="U8327" s="40"/>
      <c r="V8327" s="39"/>
      <c r="W8327" s="69"/>
      <c r="Y8327" t="s">
        <v>40</v>
      </c>
      <c r="AA8327">
        <v>13859497</v>
      </c>
      <c r="AB8327" t="b">
        <f>if((W8327=""),false,true)</f>
        <v>0</v>
      </c>
      <c r="AD8327" s="8"/>
    </row>
    <row r="8328" ht="14.25" customHeight="1">
      <c r="A8328" s="38">
        <v>71</v>
      </c>
      <c r="B8328" s="44" t="s">
        <v>3484</v>
      </c>
      <c r="C8328" s="46" t="s">
        <v>5219</v>
      </c>
      <c r="D8328" s="7" t="s">
        <v>8472</v>
      </c>
      <c r="E8328" s="7" t="s">
        <v>8473</v>
      </c>
      <c r="F8328" s="41" t="s">
        <v>429</v>
      </c>
      <c r="G8328" s="41" t="s">
        <v>430</v>
      </c>
      <c r="H8328" s="65">
        <v>4.99</v>
      </c>
      <c r="I8328" t="s">
        <v>431</v>
      </c>
      <c r="K8328" s="46"/>
      <c r="L8328" s="46" t="str">
        <f>((I8328&amp;A8328)&amp;"-")&amp;B8328</f>
        <v>ONSC71-15-</v>
      </c>
      <c r="M8328" t="s">
        <v>1191</v>
      </c>
      <c r="N8328" s="40"/>
      <c r="O8328" s="40"/>
      <c r="P8328" s="40"/>
      <c r="Q8328" s="40"/>
      <c r="R8328" s="39"/>
      <c r="S8328" s="39"/>
      <c r="T8328" s="39"/>
      <c r="U8328" s="40"/>
      <c r="V8328" s="39"/>
      <c r="W8328" s="69"/>
      <c r="Y8328" t="s">
        <v>40</v>
      </c>
      <c r="AA8328">
        <v>13859497</v>
      </c>
      <c r="AB8328" t="b">
        <f>if((W8328=""),false,true)</f>
        <v>0</v>
      </c>
      <c r="AD8328" s="8"/>
    </row>
    <row r="8329" ht="14.25" customHeight="1">
      <c r="A8329" s="38">
        <v>71</v>
      </c>
      <c r="B8329" s="44" t="s">
        <v>2146</v>
      </c>
      <c r="C8329" s="46" t="s">
        <v>5219</v>
      </c>
      <c r="D8329" s="7" t="s">
        <v>8472</v>
      </c>
      <c r="E8329" s="7" t="s">
        <v>8473</v>
      </c>
      <c r="F8329" s="41" t="s">
        <v>715</v>
      </c>
      <c r="G8329" s="41" t="s">
        <v>716</v>
      </c>
      <c r="H8329" s="65">
        <v>0.15</v>
      </c>
      <c r="I8329" t="s">
        <v>431</v>
      </c>
      <c r="K8329" s="46"/>
      <c r="L8329" s="46" t="str">
        <f>((I8329&amp;A8329)&amp;"-")&amp;B8329</f>
        <v>ONSC71-17-</v>
      </c>
      <c r="M8329" t="s">
        <v>1191</v>
      </c>
      <c r="N8329" s="40"/>
      <c r="O8329" s="40"/>
      <c r="P8329" s="40"/>
      <c r="Q8329" s="40"/>
      <c r="R8329" s="39"/>
      <c r="S8329" s="39"/>
      <c r="T8329" s="39"/>
      <c r="U8329" s="40"/>
      <c r="V8329" s="39"/>
      <c r="W8329" s="69"/>
      <c r="Y8329" t="s">
        <v>40</v>
      </c>
      <c r="AA8329">
        <v>13859497</v>
      </c>
      <c r="AB8329" t="b">
        <f>if((W8329=""),false,true)</f>
        <v>0</v>
      </c>
      <c r="AD8329" s="8"/>
    </row>
    <row r="8330" ht="14.25" customHeight="1">
      <c r="A8330" s="38">
        <v>71</v>
      </c>
      <c r="B8330" s="44" t="s">
        <v>4611</v>
      </c>
      <c r="C8330" s="46" t="s">
        <v>5219</v>
      </c>
      <c r="D8330" s="7" t="s">
        <v>8472</v>
      </c>
      <c r="E8330" s="7" t="s">
        <v>8473</v>
      </c>
      <c r="F8330" s="41" t="s">
        <v>434</v>
      </c>
      <c r="G8330" s="41" t="s">
        <v>435</v>
      </c>
      <c r="H8330" s="65">
        <v>7.1</v>
      </c>
      <c r="I8330" t="s">
        <v>431</v>
      </c>
      <c r="K8330" s="46"/>
      <c r="L8330" s="46" t="str">
        <f>((I8330&amp;A8330)&amp;"-")&amp;B8330</f>
        <v>ONSC71-18-</v>
      </c>
      <c r="M8330" t="s">
        <v>1191</v>
      </c>
      <c r="N8330" s="40"/>
      <c r="O8330" s="40"/>
      <c r="P8330" s="40"/>
      <c r="Q8330" s="40"/>
      <c r="R8330" s="39"/>
      <c r="S8330" s="39"/>
      <c r="T8330" s="39"/>
      <c r="U8330" s="40"/>
      <c r="V8330" s="39"/>
      <c r="W8330" s="69"/>
      <c r="Y8330" t="s">
        <v>40</v>
      </c>
      <c r="AA8330">
        <v>13859497</v>
      </c>
      <c r="AB8330" t="b">
        <f>if((W8330=""),false,true)</f>
        <v>0</v>
      </c>
      <c r="AD8330" s="8"/>
    </row>
    <row r="8331" ht="14.25" customHeight="1">
      <c r="A8331" s="38">
        <v>71</v>
      </c>
      <c r="B8331" s="44" t="s">
        <v>1979</v>
      </c>
      <c r="C8331" s="46" t="s">
        <v>5219</v>
      </c>
      <c r="D8331" s="7" t="s">
        <v>8472</v>
      </c>
      <c r="E8331" s="7" t="s">
        <v>8473</v>
      </c>
      <c r="F8331" s="41" t="s">
        <v>238</v>
      </c>
      <c r="G8331" s="41" t="s">
        <v>239</v>
      </c>
      <c r="H8331" s="65">
        <v>7.44</v>
      </c>
      <c r="I8331" t="s">
        <v>431</v>
      </c>
      <c r="K8331" s="46"/>
      <c r="L8331" s="46" t="str">
        <f>((I8331&amp;A8331)&amp;"-")&amp;B8331</f>
        <v>ONSC71-19-</v>
      </c>
      <c r="M8331" t="s">
        <v>1191</v>
      </c>
      <c r="N8331" s="40"/>
      <c r="O8331" s="40"/>
      <c r="P8331" s="40"/>
      <c r="Q8331" s="40"/>
      <c r="R8331" s="39"/>
      <c r="S8331" s="39"/>
      <c r="T8331" s="39"/>
      <c r="U8331" s="40"/>
      <c r="V8331" s="39"/>
      <c r="W8331" s="69"/>
      <c r="Y8331" t="s">
        <v>40</v>
      </c>
      <c r="AA8331">
        <v>13859497</v>
      </c>
      <c r="AB8331" t="b">
        <f>if((W8331=""),false,true)</f>
        <v>0</v>
      </c>
      <c r="AD8331" s="8"/>
    </row>
    <row r="8332" ht="14.25" customHeight="1">
      <c r="A8332" s="38">
        <v>71</v>
      </c>
      <c r="B8332" s="44" t="s">
        <v>1840</v>
      </c>
      <c r="C8332" s="46" t="s">
        <v>5219</v>
      </c>
      <c r="D8332" s="7" t="s">
        <v>8472</v>
      </c>
      <c r="E8332" s="7" t="s">
        <v>8473</v>
      </c>
      <c r="F8332" s="41" t="s">
        <v>731</v>
      </c>
      <c r="G8332" s="41" t="s">
        <v>767</v>
      </c>
      <c r="H8332" s="65">
        <v>6.4</v>
      </c>
      <c r="I8332" t="s">
        <v>431</v>
      </c>
      <c r="K8332" s="46"/>
      <c r="L8332" s="46" t="str">
        <f>((I8332&amp;A8332)&amp;"-")&amp;B8332</f>
        <v>ONSC71-20-</v>
      </c>
      <c r="M8332" t="s">
        <v>1191</v>
      </c>
      <c r="N8332" s="40"/>
      <c r="O8332" s="40"/>
      <c r="P8332" s="40"/>
      <c r="Q8332" s="40"/>
      <c r="R8332" s="39"/>
      <c r="S8332" s="39"/>
      <c r="T8332" s="39"/>
      <c r="U8332" s="40"/>
      <c r="V8332" s="39"/>
      <c r="W8332" s="69"/>
      <c r="Y8332" t="s">
        <v>40</v>
      </c>
      <c r="AA8332">
        <v>13859497</v>
      </c>
      <c r="AB8332" t="b">
        <f>if((W8332=""),false,true)</f>
        <v>0</v>
      </c>
      <c r="AD8332" s="8"/>
    </row>
    <row r="8333" ht="14.25" customHeight="1">
      <c r="A8333" s="38">
        <v>907</v>
      </c>
      <c r="B8333" s="44" t="s">
        <v>1953</v>
      </c>
      <c r="C8333" s="46" t="s">
        <v>1954</v>
      </c>
      <c r="D8333" s="7" t="s">
        <v>8472</v>
      </c>
      <c r="E8333" s="7" t="s">
        <v>8473</v>
      </c>
      <c r="F8333" s="41" t="s">
        <v>48</v>
      </c>
      <c r="G8333" s="41" t="s">
        <v>49</v>
      </c>
      <c r="H8333" s="65">
        <v>0.02331</v>
      </c>
      <c r="I8333" t="s">
        <v>37</v>
      </c>
      <c r="K8333" s="46" t="s">
        <v>770</v>
      </c>
      <c r="L8333" s="46" t="s">
        <v>1955</v>
      </c>
      <c r="M8333" t="s">
        <v>583</v>
      </c>
      <c r="N8333" s="40"/>
      <c r="O8333" s="40"/>
      <c r="P8333" s="40"/>
      <c r="Q8333" s="40"/>
      <c r="R8333" s="39"/>
      <c r="S8333" s="39"/>
      <c r="T8333" s="39"/>
      <c r="U8333" s="40"/>
      <c r="V8333" s="39"/>
      <c r="W8333" s="69"/>
      <c r="Y8333" t="s">
        <v>40</v>
      </c>
      <c r="AA8333">
        <v>13859497</v>
      </c>
      <c r="AB8333" t="b">
        <f>if((W8333=""),false,true)</f>
        <v>0</v>
      </c>
      <c r="AD8333" s="8"/>
    </row>
    <row r="8334" ht="14.25" customHeight="1">
      <c r="A8334" s="38">
        <v>1287</v>
      </c>
      <c r="B8334" s="46" t="s">
        <v>53</v>
      </c>
      <c r="C8334" s="46" t="s">
        <v>45</v>
      </c>
      <c r="D8334" s="46" t="s">
        <v>8472</v>
      </c>
      <c r="E8334" s="46" t="s">
        <v>8474</v>
      </c>
      <c r="F8334" t="s">
        <v>48</v>
      </c>
      <c r="G8334" s="46" t="s">
        <v>49</v>
      </c>
      <c r="H8334">
        <v>0.023442288153</v>
      </c>
      <c r="I8334" t="s">
        <v>37</v>
      </c>
      <c r="L8334" s="46" t="str">
        <f>((I8334&amp;A8334)&amp;"-")&amp;B8334</f>
        <v>REF1287-Wang 99 - S1</v>
      </c>
      <c r="M8334" t="s">
        <v>39</v>
      </c>
      <c r="N8334" s="40"/>
      <c r="O8334" s="40"/>
      <c r="P8334" s="40"/>
      <c r="Q8334" s="40"/>
      <c r="R8334" s="39"/>
      <c r="S8334" s="39"/>
      <c r="T8334" s="39"/>
      <c r="U8334" s="40"/>
      <c r="V8334" s="39"/>
      <c r="W8334" s="69"/>
      <c r="Y8334" t="s">
        <v>40</v>
      </c>
      <c r="AA8334">
        <v>13859497</v>
      </c>
      <c r="AB8334" s="46" t="b">
        <v>0</v>
      </c>
      <c r="AD8334" s="8"/>
    </row>
    <row r="8335" ht="14.25" customHeight="1">
      <c r="A8335" s="38">
        <v>1287</v>
      </c>
      <c r="B8335" s="46" t="s">
        <v>53</v>
      </c>
      <c r="C8335" s="46" t="s">
        <v>45</v>
      </c>
      <c r="D8335" s="46" t="s">
        <v>8475</v>
      </c>
      <c r="E8335" s="46" t="s">
        <v>8476</v>
      </c>
      <c r="F8335" t="s">
        <v>48</v>
      </c>
      <c r="G8335" s="46" t="s">
        <v>49</v>
      </c>
      <c r="H8335">
        <v>0.000070794578</v>
      </c>
      <c r="I8335" t="s">
        <v>37</v>
      </c>
      <c r="L8335" t="s">
        <v>50</v>
      </c>
      <c r="M8335" t="s">
        <v>39</v>
      </c>
      <c r="N8335" s="40"/>
      <c r="O8335" s="40"/>
      <c r="P8335" s="40"/>
      <c r="Q8335" s="40"/>
      <c r="R8335" s="39"/>
      <c r="S8335" s="39"/>
      <c r="T8335" s="39"/>
      <c r="U8335" s="40"/>
      <c r="V8335" s="39"/>
      <c r="W8335" s="69"/>
      <c r="Y8335" t="s">
        <v>40</v>
      </c>
      <c r="AA8335">
        <v>29888</v>
      </c>
      <c r="AB8335" s="46" t="b">
        <v>0</v>
      </c>
      <c r="AD8335" s="8"/>
    </row>
    <row r="8336" ht="14.25" customHeight="1">
      <c r="A8336" s="38">
        <v>1287</v>
      </c>
      <c r="B8336" s="46" t="s">
        <v>53</v>
      </c>
      <c r="C8336" s="46" t="s">
        <v>45</v>
      </c>
      <c r="D8336" s="46" t="s">
        <v>8477</v>
      </c>
      <c r="E8336" s="46" t="s">
        <v>8478</v>
      </c>
      <c r="F8336" t="s">
        <v>48</v>
      </c>
      <c r="G8336" s="46" t="s">
        <v>49</v>
      </c>
      <c r="H8336">
        <v>0.011220184543</v>
      </c>
      <c r="I8336" t="s">
        <v>37</v>
      </c>
      <c r="L8336" t="s">
        <v>50</v>
      </c>
      <c r="M8336" t="s">
        <v>39</v>
      </c>
      <c r="N8336" s="40"/>
      <c r="O8336" s="40"/>
      <c r="P8336" s="40"/>
      <c r="Q8336" s="40"/>
      <c r="R8336" s="39"/>
      <c r="S8336" s="39"/>
      <c r="T8336" s="39"/>
      <c r="U8336" s="40"/>
      <c r="V8336" s="39"/>
      <c r="W8336" s="69"/>
      <c r="Y8336" t="s">
        <v>40</v>
      </c>
      <c r="AA8336">
        <v>29348</v>
      </c>
      <c r="AB8336" s="46" t="b">
        <v>0</v>
      </c>
      <c r="AD8336" s="8"/>
    </row>
    <row r="8337" ht="14.25" customHeight="1">
      <c r="A8337" s="38">
        <v>966</v>
      </c>
      <c r="B8337" s="46" t="s">
        <v>1353</v>
      </c>
      <c r="C8337" s="46" t="s">
        <v>1219</v>
      </c>
      <c r="D8337" s="46" t="s">
        <v>8479</v>
      </c>
      <c r="E8337" s="46" t="s">
        <v>8480</v>
      </c>
      <c r="F8337" s="41" t="s">
        <v>434</v>
      </c>
      <c r="G8337" s="5" t="s">
        <v>593</v>
      </c>
      <c r="H8337" s="65">
        <v>0</v>
      </c>
      <c r="I8337" t="s">
        <v>1356</v>
      </c>
      <c r="K8337" s="46" t="s">
        <v>43</v>
      </c>
      <c r="L8337" s="46" t="s">
        <v>1358</v>
      </c>
      <c r="M8337" t="s">
        <v>39</v>
      </c>
      <c r="N8337" s="40">
        <f>U8337*V8337</f>
        <v>0.006626928</v>
      </c>
      <c r="O8337" s="56">
        <v>32.042</v>
      </c>
      <c r="P8337" s="56">
        <v>0.791</v>
      </c>
      <c r="Q8337" s="56">
        <v>1.563</v>
      </c>
      <c r="R8337" s="39">
        <f>O8337/P8337</f>
        <v>40.5082174462705</v>
      </c>
      <c r="S8337" s="39">
        <f>N8337/Q8337</f>
        <v>0.004239877159309</v>
      </c>
      <c r="T8337" s="39">
        <f>R8337+S8337</f>
        <v>40.5124573234298</v>
      </c>
      <c r="U8337" s="40">
        <v>331.3464</v>
      </c>
      <c r="V8337" s="39">
        <v>0.00002</v>
      </c>
      <c r="W8337" s="69">
        <f>round(((1000*V8337)/T8337),3)</f>
        <v>0</v>
      </c>
      <c r="Y8337" t="s">
        <v>40</v>
      </c>
      <c r="AA8337">
        <v>10442653</v>
      </c>
      <c r="AB8337" t="b">
        <v>1</v>
      </c>
      <c r="AD8337" s="8"/>
    </row>
    <row r="8338" ht="14.25" customHeight="1">
      <c r="A8338" s="38">
        <v>1268</v>
      </c>
      <c r="B8338" s="46" t="s">
        <v>3548</v>
      </c>
      <c r="C8338" s="46" t="s">
        <v>3549</v>
      </c>
      <c r="D8338" s="46" t="s">
        <v>8479</v>
      </c>
      <c r="E8338" s="46" t="s">
        <v>8481</v>
      </c>
      <c r="F8338" s="7" t="s">
        <v>1281</v>
      </c>
      <c r="G8338" s="7" t="s">
        <v>2411</v>
      </c>
      <c r="H8338">
        <v>0.151028803527738</v>
      </c>
      <c r="I8338" t="s">
        <v>37</v>
      </c>
      <c r="K8338" t="s">
        <v>43</v>
      </c>
      <c r="L8338" t="s">
        <v>3553</v>
      </c>
      <c r="M8338" t="s">
        <v>39</v>
      </c>
      <c r="N8338" s="40"/>
      <c r="O8338" s="40"/>
      <c r="P8338" s="40"/>
      <c r="Q8338" s="40"/>
      <c r="R8338" s="39"/>
      <c r="S8338" s="39"/>
      <c r="T8338" s="39"/>
      <c r="U8338" s="40"/>
      <c r="V8338" s="39"/>
      <c r="W8338" s="69"/>
      <c r="Y8338" t="s">
        <v>40</v>
      </c>
      <c r="AA8338">
        <v>4444107</v>
      </c>
      <c r="AB8338" s="46" t="b">
        <f>if((W8338=""),false,true)</f>
        <v>0</v>
      </c>
      <c r="AD8338" s="8"/>
    </row>
    <row r="8339" ht="14.25" customHeight="1">
      <c r="A8339" s="38">
        <v>1283</v>
      </c>
      <c r="B8339" s="46" t="s">
        <v>31</v>
      </c>
      <c r="C8339" s="46" t="s">
        <v>32</v>
      </c>
      <c r="D8339" s="46" t="s">
        <v>8479</v>
      </c>
      <c r="E8339" s="46" t="s">
        <v>8481</v>
      </c>
      <c r="F8339" t="s">
        <v>35</v>
      </c>
      <c r="G8339" s="46" t="s">
        <v>36</v>
      </c>
      <c r="H8339">
        <v>0.0123026877</v>
      </c>
      <c r="I8339" t="s">
        <v>37</v>
      </c>
      <c r="L8339" t="s">
        <v>38</v>
      </c>
      <c r="M8339" t="s">
        <v>39</v>
      </c>
      <c r="N8339" s="40"/>
      <c r="O8339" s="40"/>
      <c r="P8339" s="40"/>
      <c r="Q8339" s="40"/>
      <c r="R8339" s="39"/>
      <c r="S8339" s="39"/>
      <c r="T8339" s="39"/>
      <c r="U8339" s="40"/>
      <c r="V8339" s="39"/>
      <c r="W8339" s="69"/>
      <c r="Y8339" t="s">
        <v>40</v>
      </c>
      <c r="AA8339">
        <v>4444107</v>
      </c>
      <c r="AB8339" s="46" t="b">
        <f>if((W8339=""),false,true)</f>
        <v>0</v>
      </c>
      <c r="AD8339" s="8"/>
    </row>
    <row r="8340" ht="14.25" customHeight="1">
      <c r="A8340" s="38">
        <v>1287</v>
      </c>
      <c r="B8340" s="46" t="s">
        <v>653</v>
      </c>
      <c r="C8340" s="46" t="s">
        <v>45</v>
      </c>
      <c r="D8340" s="46" t="s">
        <v>8479</v>
      </c>
      <c r="E8340" s="46" t="s">
        <v>8481</v>
      </c>
      <c r="F8340" t="s">
        <v>48</v>
      </c>
      <c r="G8340" s="46" t="s">
        <v>49</v>
      </c>
      <c r="H8340">
        <v>0.000015779746</v>
      </c>
      <c r="I8340" t="s">
        <v>37</v>
      </c>
      <c r="L8340" t="s">
        <v>50</v>
      </c>
      <c r="M8340" t="s">
        <v>39</v>
      </c>
      <c r="N8340" s="40"/>
      <c r="O8340" s="40"/>
      <c r="P8340" s="40"/>
      <c r="Q8340" s="40"/>
      <c r="R8340" s="39"/>
      <c r="S8340" s="39"/>
      <c r="T8340" s="39"/>
      <c r="U8340" s="40"/>
      <c r="V8340" s="39"/>
      <c r="W8340" s="69"/>
      <c r="Y8340" t="s">
        <v>40</v>
      </c>
      <c r="AA8340">
        <v>4444107</v>
      </c>
      <c r="AB8340" s="46" t="b">
        <v>0</v>
      </c>
      <c r="AD8340" s="8"/>
    </row>
    <row r="8341" ht="14.25" customHeight="1">
      <c r="A8341" s="38">
        <v>1287</v>
      </c>
      <c r="B8341" s="46" t="s">
        <v>53</v>
      </c>
      <c r="C8341" s="46" t="s">
        <v>45</v>
      </c>
      <c r="D8341" s="46" t="s">
        <v>8479</v>
      </c>
      <c r="E8341" s="46" t="s">
        <v>8482</v>
      </c>
      <c r="F8341" t="s">
        <v>48</v>
      </c>
      <c r="G8341" s="46" t="s">
        <v>49</v>
      </c>
      <c r="H8341">
        <v>0.000069183097</v>
      </c>
      <c r="I8341" t="s">
        <v>37</v>
      </c>
      <c r="L8341" t="s">
        <v>50</v>
      </c>
      <c r="M8341" t="s">
        <v>39</v>
      </c>
      <c r="N8341" s="40"/>
      <c r="O8341" s="40"/>
      <c r="P8341" s="40"/>
      <c r="Q8341" s="40"/>
      <c r="R8341" s="39"/>
      <c r="S8341" s="39"/>
      <c r="T8341" s="39"/>
      <c r="U8341" s="40"/>
      <c r="V8341" s="39"/>
      <c r="W8341" s="69"/>
      <c r="Y8341" t="s">
        <v>40</v>
      </c>
      <c r="AA8341">
        <v>10442653</v>
      </c>
      <c r="AB8341" s="46" t="b">
        <v>0</v>
      </c>
      <c r="AD8341" s="8"/>
    </row>
    <row r="8342" ht="14.25" customHeight="1">
      <c r="A8342" s="38">
        <v>1308</v>
      </c>
      <c r="B8342" s="46" t="s">
        <v>41</v>
      </c>
      <c r="C8342" s="46" t="s">
        <v>42</v>
      </c>
      <c r="D8342" s="46" t="s">
        <v>8479</v>
      </c>
      <c r="E8342" s="46" t="s">
        <v>8481</v>
      </c>
      <c r="F8342" t="s">
        <v>35</v>
      </c>
      <c r="G8342" s="12" t="s">
        <v>36</v>
      </c>
      <c r="H8342">
        <v>0.001892343618645</v>
      </c>
      <c r="I8342" t="s">
        <v>37</v>
      </c>
      <c r="K8342" s="47" t="s">
        <v>43</v>
      </c>
      <c r="L8342" s="47" t="str">
        <f>((I8342&amp;A8342)&amp;"-")&amp;B8342</f>
        <v>REF1308-Abraham M.H. and Acree Jr. W.E. The solubility of liquid and solid compounds in dry octan-1-ol. Chemosphere (2013)</v>
      </c>
      <c r="M8342" t="s">
        <v>39</v>
      </c>
      <c r="N8342" s="71"/>
      <c r="O8342" s="71"/>
      <c r="P8342" s="71"/>
      <c r="Q8342" s="71"/>
      <c r="R8342" s="29"/>
      <c r="S8342" s="29"/>
      <c r="T8342" s="29"/>
      <c r="U8342" s="71"/>
      <c r="V8342" s="29"/>
      <c r="W8342" s="60"/>
      <c r="Y8342" t="s">
        <v>40</v>
      </c>
      <c r="AA8342">
        <v>4444107</v>
      </c>
      <c r="AB8342" t="b">
        <f>if((W8342=""),false,true)</f>
        <v>0</v>
      </c>
      <c r="AD8342" s="37"/>
    </row>
    <row r="8343" ht="14.25" customHeight="1">
      <c r="A8343" s="38">
        <v>1226</v>
      </c>
      <c r="B8343" s="46" t="s">
        <v>8483</v>
      </c>
      <c r="C8343" s="46" t="s">
        <v>577</v>
      </c>
      <c r="D8343" s="11" t="s">
        <v>8484</v>
      </c>
      <c r="E8343" s="11" t="s">
        <v>8485</v>
      </c>
      <c r="F8343" s="7" t="s">
        <v>485</v>
      </c>
      <c r="G8343" s="7" t="s">
        <v>665</v>
      </c>
      <c r="H8343">
        <v>0.0585</v>
      </c>
      <c r="I8343" s="46" t="s">
        <v>37</v>
      </c>
      <c r="K8343" s="46"/>
      <c r="L8343" t="s">
        <v>8486</v>
      </c>
      <c r="M8343" t="s">
        <v>39</v>
      </c>
      <c r="N8343" s="40"/>
      <c r="O8343" s="40"/>
      <c r="P8343" s="40"/>
      <c r="Q8343" s="40"/>
      <c r="R8343" s="39"/>
      <c r="S8343" s="39"/>
      <c r="T8343" s="39"/>
      <c r="U8343" s="40"/>
      <c r="V8343" s="39"/>
      <c r="W8343" s="69"/>
      <c r="Y8343" t="s">
        <v>40</v>
      </c>
      <c r="AA8343">
        <v>10162</v>
      </c>
      <c r="AB8343" s="46" t="b">
        <f>if((W8343=""),false,true)</f>
        <v>0</v>
      </c>
      <c r="AD8343" s="8"/>
    </row>
    <row r="8344" ht="14.25" customHeight="1">
      <c r="A8344" s="38">
        <v>1226</v>
      </c>
      <c r="B8344" s="46" t="s">
        <v>8483</v>
      </c>
      <c r="C8344" s="46" t="s">
        <v>577</v>
      </c>
      <c r="D8344" s="11" t="s">
        <v>8484</v>
      </c>
      <c r="E8344" s="11" t="s">
        <v>8485</v>
      </c>
      <c r="F8344" s="7" t="s">
        <v>584</v>
      </c>
      <c r="G8344" s="7" t="s">
        <v>585</v>
      </c>
      <c r="H8344">
        <v>0.0628</v>
      </c>
      <c r="I8344" s="46" t="s">
        <v>37</v>
      </c>
      <c r="K8344" s="46"/>
      <c r="L8344" t="s">
        <v>8486</v>
      </c>
      <c r="M8344" t="s">
        <v>39</v>
      </c>
      <c r="N8344" s="40"/>
      <c r="O8344" s="40"/>
      <c r="P8344" s="40"/>
      <c r="Q8344" s="40"/>
      <c r="R8344" s="39"/>
      <c r="S8344" s="39"/>
      <c r="T8344" s="39"/>
      <c r="U8344" s="40"/>
      <c r="V8344" s="39"/>
      <c r="W8344" s="69"/>
      <c r="Y8344" t="s">
        <v>40</v>
      </c>
      <c r="AA8344">
        <v>10162</v>
      </c>
      <c r="AB8344" s="46" t="b">
        <f>if((W8344=""),false,true)</f>
        <v>0</v>
      </c>
      <c r="AD8344" s="8"/>
    </row>
    <row r="8345" ht="14.25" customHeight="1">
      <c r="A8345" s="38">
        <v>1226</v>
      </c>
      <c r="B8345" s="46" t="s">
        <v>8483</v>
      </c>
      <c r="C8345" s="46" t="s">
        <v>577</v>
      </c>
      <c r="D8345" s="11" t="s">
        <v>8484</v>
      </c>
      <c r="E8345" s="11" t="s">
        <v>8485</v>
      </c>
      <c r="F8345" s="7" t="s">
        <v>586</v>
      </c>
      <c r="G8345" s="7" t="s">
        <v>587</v>
      </c>
      <c r="H8345">
        <v>0.1258</v>
      </c>
      <c r="I8345" s="46" t="s">
        <v>37</v>
      </c>
      <c r="K8345" s="46"/>
      <c r="L8345" t="s">
        <v>8486</v>
      </c>
      <c r="M8345" t="s">
        <v>39</v>
      </c>
      <c r="N8345" s="40"/>
      <c r="O8345" s="40"/>
      <c r="P8345" s="40"/>
      <c r="Q8345" s="40"/>
      <c r="R8345" s="39"/>
      <c r="S8345" s="39"/>
      <c r="T8345" s="39"/>
      <c r="U8345" s="40"/>
      <c r="V8345" s="39"/>
      <c r="W8345" s="69"/>
      <c r="Y8345" t="s">
        <v>40</v>
      </c>
      <c r="AA8345">
        <v>10162</v>
      </c>
      <c r="AB8345" s="46" t="b">
        <f>if((W8345=""),false,true)</f>
        <v>0</v>
      </c>
      <c r="AD8345" s="8"/>
    </row>
    <row r="8346" ht="14.25" customHeight="1">
      <c r="A8346" s="38">
        <v>1226</v>
      </c>
      <c r="B8346" s="46" t="s">
        <v>8483</v>
      </c>
      <c r="C8346" s="46" t="s">
        <v>577</v>
      </c>
      <c r="D8346" s="11" t="s">
        <v>8484</v>
      </c>
      <c r="E8346" s="11" t="s">
        <v>8485</v>
      </c>
      <c r="F8346" s="7" t="s">
        <v>429</v>
      </c>
      <c r="G8346" s="7" t="s">
        <v>590</v>
      </c>
      <c r="H8346">
        <v>0.0858</v>
      </c>
      <c r="I8346" s="46" t="s">
        <v>37</v>
      </c>
      <c r="K8346" s="46"/>
      <c r="L8346" t="s">
        <v>8486</v>
      </c>
      <c r="M8346" t="s">
        <v>39</v>
      </c>
      <c r="N8346" s="40"/>
      <c r="O8346" s="40"/>
      <c r="P8346" s="40"/>
      <c r="Q8346" s="40"/>
      <c r="R8346" s="39"/>
      <c r="S8346" s="39"/>
      <c r="T8346" s="39"/>
      <c r="U8346" s="40"/>
      <c r="V8346" s="39"/>
      <c r="W8346" s="69"/>
      <c r="Y8346" t="s">
        <v>40</v>
      </c>
      <c r="AA8346">
        <v>10162</v>
      </c>
      <c r="AB8346" s="46" t="b">
        <f>if((W8346=""),false,true)</f>
        <v>0</v>
      </c>
      <c r="AD8346" s="8"/>
    </row>
    <row r="8347" ht="14.25" customHeight="1">
      <c r="A8347" s="38">
        <v>1226</v>
      </c>
      <c r="B8347" s="46" t="s">
        <v>8483</v>
      </c>
      <c r="C8347" s="46" t="s">
        <v>577</v>
      </c>
      <c r="D8347" s="11" t="s">
        <v>8484</v>
      </c>
      <c r="E8347" s="11" t="s">
        <v>8485</v>
      </c>
      <c r="F8347" s="7" t="s">
        <v>591</v>
      </c>
      <c r="G8347" s="7" t="s">
        <v>592</v>
      </c>
      <c r="H8347">
        <v>0.1012</v>
      </c>
      <c r="I8347" s="46" t="s">
        <v>37</v>
      </c>
      <c r="K8347" s="46"/>
      <c r="L8347" t="s">
        <v>8486</v>
      </c>
      <c r="M8347" t="s">
        <v>39</v>
      </c>
      <c r="N8347" s="40"/>
      <c r="O8347" s="40"/>
      <c r="P8347" s="40"/>
      <c r="Q8347" s="40"/>
      <c r="R8347" s="39"/>
      <c r="S8347" s="39"/>
      <c r="T8347" s="39"/>
      <c r="U8347" s="40"/>
      <c r="V8347" s="39"/>
      <c r="W8347" s="69"/>
      <c r="Y8347" t="s">
        <v>40</v>
      </c>
      <c r="AA8347">
        <v>10162</v>
      </c>
      <c r="AB8347" s="46" t="b">
        <f>if((W8347=""),false,true)</f>
        <v>0</v>
      </c>
      <c r="AD8347" s="8"/>
    </row>
    <row r="8348" ht="14.25" customHeight="1">
      <c r="A8348" s="38">
        <v>1226</v>
      </c>
      <c r="B8348" s="46" t="s">
        <v>8483</v>
      </c>
      <c r="C8348" s="46" t="s">
        <v>577</v>
      </c>
      <c r="D8348" s="11" t="s">
        <v>8484</v>
      </c>
      <c r="E8348" s="11" t="s">
        <v>8485</v>
      </c>
      <c r="F8348" s="7" t="s">
        <v>434</v>
      </c>
      <c r="G8348" s="7" t="s">
        <v>593</v>
      </c>
      <c r="H8348">
        <v>0.05768</v>
      </c>
      <c r="I8348" s="46" t="s">
        <v>37</v>
      </c>
      <c r="K8348" s="46"/>
      <c r="L8348" t="s">
        <v>8486</v>
      </c>
      <c r="M8348" t="s">
        <v>39</v>
      </c>
      <c r="N8348" s="40"/>
      <c r="O8348" s="40"/>
      <c r="P8348" s="40"/>
      <c r="Q8348" s="40"/>
      <c r="R8348" s="39"/>
      <c r="S8348" s="39"/>
      <c r="T8348" s="39"/>
      <c r="U8348" s="40"/>
      <c r="V8348" s="39"/>
      <c r="W8348" s="69"/>
      <c r="Y8348" t="s">
        <v>40</v>
      </c>
      <c r="AA8348">
        <v>10162</v>
      </c>
      <c r="AB8348" s="46" t="b">
        <f>if((W8348=""),false,true)</f>
        <v>0</v>
      </c>
      <c r="AD8348" s="8"/>
    </row>
    <row r="8349" ht="14.25" customHeight="1">
      <c r="A8349" s="38">
        <v>1287</v>
      </c>
      <c r="B8349" s="46" t="s">
        <v>53</v>
      </c>
      <c r="C8349" s="46" t="s">
        <v>45</v>
      </c>
      <c r="D8349" s="46" t="s">
        <v>8487</v>
      </c>
      <c r="E8349" s="46" t="s">
        <v>8488</v>
      </c>
      <c r="F8349" t="s">
        <v>48</v>
      </c>
      <c r="G8349" s="46" t="s">
        <v>49</v>
      </c>
      <c r="H8349">
        <v>0.000075857758</v>
      </c>
      <c r="I8349" t="s">
        <v>37</v>
      </c>
      <c r="L8349" t="s">
        <v>50</v>
      </c>
      <c r="M8349" t="s">
        <v>39</v>
      </c>
      <c r="N8349" s="40"/>
      <c r="O8349" s="40"/>
      <c r="P8349" s="40"/>
      <c r="Q8349" s="40"/>
      <c r="R8349" s="39"/>
      <c r="S8349" s="39"/>
      <c r="T8349" s="39"/>
      <c r="U8349" s="40"/>
      <c r="V8349" s="39"/>
      <c r="W8349" s="69"/>
      <c r="Y8349" t="s">
        <v>40</v>
      </c>
      <c r="AA8349">
        <v>5670</v>
      </c>
      <c r="AB8349" s="46" t="b">
        <v>0</v>
      </c>
      <c r="AD8349" s="8"/>
    </row>
    <row r="8350" ht="14.25" customHeight="1">
      <c r="A8350" s="38">
        <v>1287</v>
      </c>
      <c r="B8350" s="46" t="s">
        <v>174</v>
      </c>
      <c r="C8350" s="46" t="s">
        <v>45</v>
      </c>
      <c r="D8350" s="46" t="s">
        <v>8487</v>
      </c>
      <c r="E8350" s="46" t="s">
        <v>8488</v>
      </c>
      <c r="F8350" t="s">
        <v>48</v>
      </c>
      <c r="G8350" s="46" t="s">
        <v>49</v>
      </c>
      <c r="H8350">
        <v>0.000097723722</v>
      </c>
      <c r="I8350" t="s">
        <v>37</v>
      </c>
      <c r="L8350" t="s">
        <v>50</v>
      </c>
      <c r="M8350" t="s">
        <v>39</v>
      </c>
      <c r="N8350" s="40"/>
      <c r="O8350" s="40"/>
      <c r="P8350" s="40"/>
      <c r="Q8350" s="40"/>
      <c r="R8350" s="39"/>
      <c r="S8350" s="39"/>
      <c r="T8350" s="39"/>
      <c r="U8350" s="40"/>
      <c r="V8350" s="39"/>
      <c r="W8350" s="69"/>
      <c r="Y8350" t="s">
        <v>40</v>
      </c>
      <c r="AA8350">
        <v>5670</v>
      </c>
      <c r="AB8350" s="46" t="b">
        <v>0</v>
      </c>
      <c r="AD8350" s="8"/>
    </row>
    <row r="8351" ht="14.25" customHeight="1">
      <c r="A8351" s="38">
        <v>1049</v>
      </c>
      <c r="B8351" s="46" t="s">
        <v>922</v>
      </c>
      <c r="C8351" s="46" t="s">
        <v>923</v>
      </c>
      <c r="D8351" s="11" t="s">
        <v>8489</v>
      </c>
      <c r="E8351" s="11" t="s">
        <v>8490</v>
      </c>
      <c r="F8351" s="7" t="s">
        <v>927</v>
      </c>
      <c r="G8351" s="7" t="s">
        <v>928</v>
      </c>
      <c r="H8351">
        <v>0.001333521432163</v>
      </c>
      <c r="I8351" t="s">
        <v>37</v>
      </c>
      <c r="K8351" s="47" t="s">
        <v>43</v>
      </c>
      <c r="L8351" s="47" t="s">
        <v>926</v>
      </c>
      <c r="M8351" t="s">
        <v>39</v>
      </c>
      <c r="N8351" s="71"/>
      <c r="O8351" s="71"/>
      <c r="P8351" s="71"/>
      <c r="Q8351" s="71"/>
      <c r="R8351" s="29"/>
      <c r="S8351" s="29"/>
      <c r="T8351" s="29"/>
      <c r="U8351" s="71"/>
      <c r="V8351" s="29"/>
      <c r="W8351" s="60"/>
      <c r="Y8351" t="s">
        <v>40</v>
      </c>
      <c r="AA8351">
        <v>4722</v>
      </c>
      <c r="AB8351" t="b">
        <f>if((W8351=""),false,true)</f>
        <v>0</v>
      </c>
      <c r="AD8351" s="37"/>
    </row>
    <row r="8352" ht="14.25" customHeight="1">
      <c r="A8352" s="38">
        <v>1049</v>
      </c>
      <c r="B8352" s="46" t="s">
        <v>922</v>
      </c>
      <c r="C8352" s="46" t="s">
        <v>923</v>
      </c>
      <c r="D8352" s="11" t="s">
        <v>8489</v>
      </c>
      <c r="E8352" s="11" t="s">
        <v>8490</v>
      </c>
      <c r="F8352" s="7" t="s">
        <v>929</v>
      </c>
      <c r="G8352" s="7" t="s">
        <v>928</v>
      </c>
      <c r="H8352">
        <v>0.004634469197363</v>
      </c>
      <c r="I8352" t="s">
        <v>37</v>
      </c>
      <c r="K8352" s="47" t="s">
        <v>43</v>
      </c>
      <c r="L8352" s="47" t="s">
        <v>926</v>
      </c>
      <c r="M8352" t="s">
        <v>39</v>
      </c>
      <c r="N8352" s="71"/>
      <c r="O8352" s="71"/>
      <c r="P8352" s="71"/>
      <c r="Q8352" s="71"/>
      <c r="R8352" s="29"/>
      <c r="S8352" s="29"/>
      <c r="T8352" s="29"/>
      <c r="U8352" s="71"/>
      <c r="V8352" s="29"/>
      <c r="W8352" s="60"/>
      <c r="Y8352" t="s">
        <v>40</v>
      </c>
      <c r="AA8352">
        <v>4722</v>
      </c>
      <c r="AB8352" t="b">
        <f>if((W8352=""),false,true)</f>
        <v>0</v>
      </c>
      <c r="AD8352" s="37"/>
    </row>
    <row r="8353" ht="14.25" customHeight="1">
      <c r="A8353" s="38">
        <v>1049</v>
      </c>
      <c r="B8353" s="46" t="s">
        <v>922</v>
      </c>
      <c r="C8353" s="46" t="s">
        <v>923</v>
      </c>
      <c r="D8353" s="11" t="s">
        <v>8489</v>
      </c>
      <c r="E8353" s="11" t="s">
        <v>8490</v>
      </c>
      <c r="F8353" s="7" t="s">
        <v>930</v>
      </c>
      <c r="G8353" s="7" t="s">
        <v>928</v>
      </c>
      <c r="H8353">
        <v>0.022908676527678</v>
      </c>
      <c r="I8353" t="s">
        <v>37</v>
      </c>
      <c r="K8353" s="47" t="s">
        <v>43</v>
      </c>
      <c r="L8353" s="47" t="s">
        <v>926</v>
      </c>
      <c r="M8353" t="s">
        <v>39</v>
      </c>
      <c r="N8353" s="71"/>
      <c r="O8353" s="71"/>
      <c r="P8353" s="71"/>
      <c r="Q8353" s="71"/>
      <c r="R8353" s="29"/>
      <c r="S8353" s="29"/>
      <c r="T8353" s="29"/>
      <c r="U8353" s="71"/>
      <c r="V8353" s="29"/>
      <c r="W8353" s="60"/>
      <c r="Y8353" t="s">
        <v>40</v>
      </c>
      <c r="AA8353">
        <v>4722</v>
      </c>
      <c r="AB8353" t="b">
        <f>if((W8353=""),false,true)</f>
        <v>0</v>
      </c>
      <c r="AD8353" s="37"/>
    </row>
    <row r="8354" ht="14.25" customHeight="1">
      <c r="A8354" s="38">
        <v>1049</v>
      </c>
      <c r="B8354" s="46" t="s">
        <v>922</v>
      </c>
      <c r="C8354" s="46" t="s">
        <v>923</v>
      </c>
      <c r="D8354" s="11" t="s">
        <v>8489</v>
      </c>
      <c r="E8354" s="11" t="s">
        <v>8490</v>
      </c>
      <c r="F8354" s="11" t="s">
        <v>48</v>
      </c>
      <c r="G8354" s="11" t="s">
        <v>49</v>
      </c>
      <c r="H8354">
        <v>0.000641209576585</v>
      </c>
      <c r="I8354" t="s">
        <v>37</v>
      </c>
      <c r="K8354" s="47" t="s">
        <v>43</v>
      </c>
      <c r="L8354" s="47" t="s">
        <v>926</v>
      </c>
      <c r="M8354" t="s">
        <v>39</v>
      </c>
      <c r="N8354" s="71"/>
      <c r="O8354" s="71"/>
      <c r="P8354" s="71"/>
      <c r="Q8354" s="71"/>
      <c r="R8354" s="29"/>
      <c r="S8354" s="29"/>
      <c r="T8354" s="29"/>
      <c r="U8354" s="71"/>
      <c r="V8354" s="29"/>
      <c r="W8354" s="60"/>
      <c r="Y8354" t="s">
        <v>40</v>
      </c>
      <c r="AA8354">
        <v>4722</v>
      </c>
      <c r="AB8354" t="b">
        <f>if((W8354=""),false,true)</f>
        <v>0</v>
      </c>
      <c r="AD8354" s="37"/>
    </row>
    <row r="8355" ht="14.25" customHeight="1">
      <c r="A8355" s="38">
        <v>997</v>
      </c>
      <c r="B8355" s="44" t="s">
        <v>638</v>
      </c>
      <c r="C8355" s="46" t="s">
        <v>639</v>
      </c>
      <c r="D8355" s="46" t="s">
        <v>8491</v>
      </c>
      <c r="E8355" s="46" t="s">
        <v>8492</v>
      </c>
      <c r="F8355" s="5" t="s">
        <v>35</v>
      </c>
      <c r="G8355" s="5" t="s">
        <v>36</v>
      </c>
      <c r="H8355" s="65">
        <v>0.023988329</v>
      </c>
      <c r="I8355" t="s">
        <v>37</v>
      </c>
      <c r="K8355" s="47"/>
      <c r="L8355" s="47" t="str">
        <f>((I8355&amp;A8355)&amp;"-")&amp;B8355</f>
        <v>REF997-Kia Sepassi and Samuel H. Yalkowsky. Solubility Prediction in Octanol: A Technical Note. AAPS PharmSciTech 2006; 7 (1) Article 26</v>
      </c>
      <c r="M8355" t="s">
        <v>39</v>
      </c>
      <c r="N8355" s="71"/>
      <c r="O8355" s="71"/>
      <c r="P8355" s="71"/>
      <c r="Q8355" s="71"/>
      <c r="R8355" s="29"/>
      <c r="S8355" s="29"/>
      <c r="T8355" s="29"/>
      <c r="U8355" s="71"/>
      <c r="V8355" s="29"/>
      <c r="W8355" s="60"/>
      <c r="Y8355" t="s">
        <v>40</v>
      </c>
      <c r="AA8355">
        <v>5552</v>
      </c>
      <c r="AB8355" t="b">
        <f>if((W8355=""),false,true)</f>
        <v>0</v>
      </c>
      <c r="AD8355" s="37"/>
    </row>
    <row r="8356" ht="14.25" customHeight="1">
      <c r="A8356" s="38">
        <v>1049</v>
      </c>
      <c r="B8356" s="46" t="s">
        <v>922</v>
      </c>
      <c r="C8356" s="46" t="s">
        <v>923</v>
      </c>
      <c r="D8356" s="11" t="s">
        <v>8491</v>
      </c>
      <c r="E8356" s="46" t="s">
        <v>8492</v>
      </c>
      <c r="F8356" s="7" t="s">
        <v>924</v>
      </c>
      <c r="G8356" s="7" t="s">
        <v>925</v>
      </c>
      <c r="H8356">
        <v>0.059841159506032</v>
      </c>
      <c r="I8356" t="s">
        <v>37</v>
      </c>
      <c r="K8356" s="47" t="s">
        <v>43</v>
      </c>
      <c r="L8356" s="47" t="s">
        <v>926</v>
      </c>
      <c r="M8356" t="s">
        <v>39</v>
      </c>
      <c r="N8356" s="71"/>
      <c r="O8356" s="71"/>
      <c r="P8356" s="71"/>
      <c r="Q8356" s="71"/>
      <c r="R8356" s="29"/>
      <c r="S8356" s="29"/>
      <c r="T8356" s="29"/>
      <c r="U8356" s="71"/>
      <c r="V8356" s="29"/>
      <c r="W8356" s="60"/>
      <c r="Y8356" t="s">
        <v>40</v>
      </c>
      <c r="AA8356" s="21">
        <v>5552</v>
      </c>
      <c r="AB8356" t="b">
        <f>if((W8356=""),false,true)</f>
        <v>0</v>
      </c>
      <c r="AD8356" s="37"/>
    </row>
    <row r="8357" ht="14.25" customHeight="1">
      <c r="A8357" s="38">
        <v>1049</v>
      </c>
      <c r="B8357" s="46" t="s">
        <v>922</v>
      </c>
      <c r="C8357" s="46" t="s">
        <v>923</v>
      </c>
      <c r="D8357" s="11" t="s">
        <v>8491</v>
      </c>
      <c r="E8357" s="11" t="s">
        <v>8492</v>
      </c>
      <c r="F8357" s="7" t="s">
        <v>927</v>
      </c>
      <c r="G8357" s="7" t="s">
        <v>928</v>
      </c>
      <c r="H8357">
        <v>0.002558585886906</v>
      </c>
      <c r="I8357" t="s">
        <v>37</v>
      </c>
      <c r="K8357" s="47" t="s">
        <v>43</v>
      </c>
      <c r="L8357" s="47" t="s">
        <v>926</v>
      </c>
      <c r="M8357" t="s">
        <v>39</v>
      </c>
      <c r="N8357" s="71"/>
      <c r="O8357" s="71"/>
      <c r="P8357" s="71"/>
      <c r="Q8357" s="71"/>
      <c r="R8357" s="29"/>
      <c r="S8357" s="29"/>
      <c r="T8357" s="29"/>
      <c r="U8357" s="71"/>
      <c r="V8357" s="29"/>
      <c r="W8357" s="60"/>
      <c r="Y8357" t="s">
        <v>40</v>
      </c>
      <c r="AA8357">
        <v>5552</v>
      </c>
      <c r="AB8357" t="b">
        <f>if((W8357=""),false,true)</f>
        <v>0</v>
      </c>
      <c r="AD8357" s="37"/>
    </row>
    <row r="8358" ht="14.25" customHeight="1">
      <c r="A8358" s="38">
        <v>1049</v>
      </c>
      <c r="B8358" s="46" t="s">
        <v>922</v>
      </c>
      <c r="C8358" s="46" t="s">
        <v>923</v>
      </c>
      <c r="D8358" s="11" t="s">
        <v>8491</v>
      </c>
      <c r="E8358" s="11" t="s">
        <v>8492</v>
      </c>
      <c r="F8358" s="7" t="s">
        <v>929</v>
      </c>
      <c r="G8358" s="7" t="s">
        <v>928</v>
      </c>
      <c r="H8358">
        <v>0.010447202192208</v>
      </c>
      <c r="I8358" t="s">
        <v>37</v>
      </c>
      <c r="K8358" s="47" t="s">
        <v>43</v>
      </c>
      <c r="L8358" s="47" t="s">
        <v>926</v>
      </c>
      <c r="M8358" t="s">
        <v>39</v>
      </c>
      <c r="N8358" s="71"/>
      <c r="O8358" s="71"/>
      <c r="P8358" s="71"/>
      <c r="Q8358" s="71"/>
      <c r="R8358" s="29"/>
      <c r="S8358" s="29"/>
      <c r="T8358" s="29"/>
      <c r="U8358" s="71"/>
      <c r="V8358" s="29"/>
      <c r="W8358" s="60"/>
      <c r="Y8358" t="s">
        <v>40</v>
      </c>
      <c r="AA8358">
        <v>5552</v>
      </c>
      <c r="AB8358" t="b">
        <f>if((W8358=""),false,true)</f>
        <v>0</v>
      </c>
      <c r="AD8358" s="37"/>
    </row>
    <row r="8359" ht="14.25" customHeight="1">
      <c r="A8359" s="38">
        <v>1049</v>
      </c>
      <c r="B8359" s="46" t="s">
        <v>922</v>
      </c>
      <c r="C8359" s="46" t="s">
        <v>923</v>
      </c>
      <c r="D8359" s="11" t="s">
        <v>8491</v>
      </c>
      <c r="E8359" s="11" t="s">
        <v>8492</v>
      </c>
      <c r="F8359" s="7" t="s">
        <v>930</v>
      </c>
      <c r="G8359" s="7" t="s">
        <v>928</v>
      </c>
      <c r="H8359">
        <v>0.065765783735542</v>
      </c>
      <c r="I8359" t="s">
        <v>37</v>
      </c>
      <c r="K8359" s="47" t="s">
        <v>43</v>
      </c>
      <c r="L8359" s="47" t="s">
        <v>926</v>
      </c>
      <c r="M8359" t="s">
        <v>39</v>
      </c>
      <c r="N8359" s="71"/>
      <c r="O8359" s="71"/>
      <c r="P8359" s="71"/>
      <c r="Q8359" s="71"/>
      <c r="R8359" s="29"/>
      <c r="S8359" s="29"/>
      <c r="T8359" s="29"/>
      <c r="U8359" s="71"/>
      <c r="V8359" s="29"/>
      <c r="W8359" s="60"/>
      <c r="Y8359" t="s">
        <v>40</v>
      </c>
      <c r="AA8359">
        <v>5552</v>
      </c>
      <c r="AB8359" t="b">
        <f>if((W8359=""),false,true)</f>
        <v>0</v>
      </c>
      <c r="AD8359" s="37"/>
    </row>
    <row r="8360" ht="14.25" customHeight="1">
      <c r="A8360" s="38">
        <v>1049</v>
      </c>
      <c r="B8360" s="46" t="s">
        <v>922</v>
      </c>
      <c r="C8360" s="46" t="s">
        <v>923</v>
      </c>
      <c r="D8360" s="11" t="s">
        <v>8491</v>
      </c>
      <c r="E8360" s="11" t="s">
        <v>8492</v>
      </c>
      <c r="F8360" s="11" t="s">
        <v>48</v>
      </c>
      <c r="G8360" s="11" t="s">
        <v>49</v>
      </c>
      <c r="H8360">
        <v>0.000663743070402</v>
      </c>
      <c r="I8360" t="s">
        <v>37</v>
      </c>
      <c r="K8360" s="47" t="s">
        <v>43</v>
      </c>
      <c r="L8360" s="47" t="s">
        <v>926</v>
      </c>
      <c r="M8360" t="s">
        <v>39</v>
      </c>
      <c r="N8360" s="71"/>
      <c r="O8360" s="71"/>
      <c r="P8360" s="71"/>
      <c r="Q8360" s="71"/>
      <c r="R8360" s="29"/>
      <c r="S8360" s="29"/>
      <c r="T8360" s="29"/>
      <c r="U8360" s="71"/>
      <c r="V8360" s="29"/>
      <c r="W8360" s="60"/>
      <c r="Y8360" t="s">
        <v>40</v>
      </c>
      <c r="AA8360">
        <v>5552</v>
      </c>
      <c r="AB8360" t="b">
        <f>if((W8360=""),false,true)</f>
        <v>0</v>
      </c>
      <c r="AD8360" s="37"/>
    </row>
    <row r="8361" ht="14.25" customHeight="1">
      <c r="A8361" s="38">
        <v>1078</v>
      </c>
      <c r="B8361" s="46" t="s">
        <v>6762</v>
      </c>
      <c r="C8361" s="46" t="s">
        <v>1115</v>
      </c>
      <c r="D8361" s="11" t="s">
        <v>8491</v>
      </c>
      <c r="E8361" s="11" t="s">
        <v>8492</v>
      </c>
      <c r="F8361" s="7" t="s">
        <v>429</v>
      </c>
      <c r="G8361" s="7" t="s">
        <v>590</v>
      </c>
      <c r="H8361">
        <v>0.0674</v>
      </c>
      <c r="I8361" t="s">
        <v>37</v>
      </c>
      <c r="K8361" s="47"/>
      <c r="L8361" s="47" t="s">
        <v>6763</v>
      </c>
      <c r="M8361" t="s">
        <v>39</v>
      </c>
      <c r="N8361" s="71"/>
      <c r="O8361" s="71"/>
      <c r="P8361" s="71"/>
      <c r="Q8361" s="71"/>
      <c r="R8361" s="29"/>
      <c r="S8361" s="29"/>
      <c r="T8361" s="29"/>
      <c r="U8361" s="71"/>
      <c r="V8361" s="29"/>
      <c r="W8361" s="60"/>
      <c r="Y8361" t="s">
        <v>40</v>
      </c>
      <c r="AA8361">
        <v>5552</v>
      </c>
      <c r="AB8361" t="b">
        <f>if((W8361=""),false,true)</f>
        <v>0</v>
      </c>
      <c r="AD8361" s="37"/>
    </row>
    <row r="8362" ht="14.25" customHeight="1">
      <c r="A8362" s="38">
        <v>1155</v>
      </c>
      <c r="B8362" s="46" t="s">
        <v>5288</v>
      </c>
      <c r="C8362" s="46" t="s">
        <v>2403</v>
      </c>
      <c r="D8362" s="11" t="s">
        <v>8491</v>
      </c>
      <c r="E8362" s="11" t="s">
        <v>8492</v>
      </c>
      <c r="F8362" s="7" t="s">
        <v>429</v>
      </c>
      <c r="G8362" s="7" t="s">
        <v>590</v>
      </c>
      <c r="H8362">
        <v>0.067418</v>
      </c>
      <c r="I8362" t="s">
        <v>37</v>
      </c>
      <c r="K8362" s="47" t="s">
        <v>43</v>
      </c>
      <c r="L8362" s="47" t="s">
        <v>5291</v>
      </c>
      <c r="M8362" t="s">
        <v>39</v>
      </c>
      <c r="N8362" s="71"/>
      <c r="O8362" s="71"/>
      <c r="P8362" s="71"/>
      <c r="Q8362" s="71"/>
      <c r="R8362" s="29"/>
      <c r="S8362" s="29"/>
      <c r="T8362" s="29"/>
      <c r="U8362" s="71"/>
      <c r="V8362" s="29"/>
      <c r="W8362" s="60"/>
      <c r="Y8362" t="s">
        <v>40</v>
      </c>
      <c r="AA8362">
        <v>5552</v>
      </c>
      <c r="AB8362" t="b">
        <f>if((W8362=""),false,true)</f>
        <v>0</v>
      </c>
      <c r="AD8362" s="37"/>
    </row>
    <row r="8363" ht="14.25" customHeight="1">
      <c r="A8363" s="38">
        <v>1155</v>
      </c>
      <c r="B8363" s="46" t="s">
        <v>5288</v>
      </c>
      <c r="C8363" s="46" t="s">
        <v>2403</v>
      </c>
      <c r="D8363" s="11" t="s">
        <v>8491</v>
      </c>
      <c r="E8363" s="11" t="s">
        <v>8492</v>
      </c>
      <c r="F8363" s="7" t="s">
        <v>2084</v>
      </c>
      <c r="G8363" s="7" t="s">
        <v>2085</v>
      </c>
      <c r="H8363">
        <v>0.00172</v>
      </c>
      <c r="I8363" t="s">
        <v>37</v>
      </c>
      <c r="K8363" s="47" t="s">
        <v>43</v>
      </c>
      <c r="L8363" s="47" t="s">
        <v>5291</v>
      </c>
      <c r="M8363" t="s">
        <v>39</v>
      </c>
      <c r="N8363" s="71"/>
      <c r="O8363" s="71"/>
      <c r="P8363" s="71"/>
      <c r="Q8363" s="71"/>
      <c r="R8363" s="29"/>
      <c r="S8363" s="29"/>
      <c r="T8363" s="29"/>
      <c r="U8363" s="71"/>
      <c r="V8363" s="29"/>
      <c r="W8363" s="60"/>
      <c r="Y8363" t="s">
        <v>40</v>
      </c>
      <c r="AA8363">
        <v>5552</v>
      </c>
      <c r="AB8363" t="b">
        <f>if((W8363=""),false,true)</f>
        <v>0</v>
      </c>
      <c r="AD8363" s="37"/>
    </row>
    <row r="8364" ht="14.25" customHeight="1">
      <c r="A8364" s="38">
        <v>1155</v>
      </c>
      <c r="B8364" s="46" t="s">
        <v>5288</v>
      </c>
      <c r="C8364" s="46" t="s">
        <v>2403</v>
      </c>
      <c r="D8364" s="11" t="s">
        <v>8491</v>
      </c>
      <c r="E8364" s="11" t="s">
        <v>8492</v>
      </c>
      <c r="F8364" s="7" t="s">
        <v>2087</v>
      </c>
      <c r="G8364" s="7" t="s">
        <v>2085</v>
      </c>
      <c r="H8364">
        <v>0.003607</v>
      </c>
      <c r="I8364" t="s">
        <v>37</v>
      </c>
      <c r="K8364" s="47" t="s">
        <v>43</v>
      </c>
      <c r="L8364" s="47" t="s">
        <v>5291</v>
      </c>
      <c r="M8364" t="s">
        <v>39</v>
      </c>
      <c r="N8364" s="71"/>
      <c r="O8364" s="71"/>
      <c r="P8364" s="71"/>
      <c r="Q8364" s="71"/>
      <c r="R8364" s="29"/>
      <c r="S8364" s="29"/>
      <c r="T8364" s="29"/>
      <c r="U8364" s="71"/>
      <c r="V8364" s="29"/>
      <c r="W8364" s="60"/>
      <c r="Y8364" t="s">
        <v>40</v>
      </c>
      <c r="AA8364">
        <v>5552</v>
      </c>
      <c r="AB8364" t="b">
        <f>if((W8364=""),false,true)</f>
        <v>0</v>
      </c>
      <c r="AD8364" s="37"/>
    </row>
    <row r="8365" ht="14.25" customHeight="1">
      <c r="A8365" s="38">
        <v>1155</v>
      </c>
      <c r="B8365" s="46" t="s">
        <v>5288</v>
      </c>
      <c r="C8365" s="46" t="s">
        <v>2403</v>
      </c>
      <c r="D8365" s="11" t="s">
        <v>8491</v>
      </c>
      <c r="E8365" s="11" t="s">
        <v>8492</v>
      </c>
      <c r="F8365" s="7" t="s">
        <v>2088</v>
      </c>
      <c r="G8365" s="7" t="s">
        <v>2085</v>
      </c>
      <c r="H8365">
        <v>0.008712</v>
      </c>
      <c r="I8365" t="s">
        <v>37</v>
      </c>
      <c r="K8365" s="47" t="s">
        <v>43</v>
      </c>
      <c r="L8365" s="47" t="s">
        <v>5291</v>
      </c>
      <c r="M8365" t="s">
        <v>39</v>
      </c>
      <c r="N8365" s="71"/>
      <c r="O8365" s="71"/>
      <c r="P8365" s="71"/>
      <c r="Q8365" s="71"/>
      <c r="R8365" s="29"/>
      <c r="S8365" s="29"/>
      <c r="T8365" s="29"/>
      <c r="U8365" s="71"/>
      <c r="V8365" s="29"/>
      <c r="W8365" s="60"/>
      <c r="Y8365" t="s">
        <v>40</v>
      </c>
      <c r="AA8365">
        <v>5552</v>
      </c>
      <c r="AB8365" t="b">
        <f>if((W8365=""),false,true)</f>
        <v>0</v>
      </c>
      <c r="AD8365" s="37"/>
    </row>
    <row r="8366" ht="14.25" customHeight="1">
      <c r="A8366" s="38">
        <v>1155</v>
      </c>
      <c r="B8366" s="46" t="s">
        <v>5288</v>
      </c>
      <c r="C8366" s="46" t="s">
        <v>2403</v>
      </c>
      <c r="D8366" s="11" t="s">
        <v>8491</v>
      </c>
      <c r="E8366" s="11" t="s">
        <v>8492</v>
      </c>
      <c r="F8366" s="7" t="s">
        <v>2089</v>
      </c>
      <c r="G8366" s="7" t="s">
        <v>2085</v>
      </c>
      <c r="H8366">
        <v>0.01451</v>
      </c>
      <c r="I8366" t="s">
        <v>37</v>
      </c>
      <c r="K8366" s="47" t="s">
        <v>43</v>
      </c>
      <c r="L8366" s="47" t="s">
        <v>5291</v>
      </c>
      <c r="M8366" t="s">
        <v>39</v>
      </c>
      <c r="N8366" s="71"/>
      <c r="O8366" s="71"/>
      <c r="P8366" s="71"/>
      <c r="Q8366" s="71"/>
      <c r="R8366" s="29"/>
      <c r="S8366" s="29"/>
      <c r="T8366" s="29"/>
      <c r="U8366" s="71"/>
      <c r="V8366" s="29"/>
      <c r="W8366" s="60"/>
      <c r="Y8366" t="s">
        <v>40</v>
      </c>
      <c r="AA8366">
        <v>5552</v>
      </c>
      <c r="AB8366" t="b">
        <f>if((W8366=""),false,true)</f>
        <v>0</v>
      </c>
      <c r="AD8366" s="37"/>
    </row>
    <row r="8367" ht="14.25" customHeight="1">
      <c r="A8367" s="38">
        <v>1155</v>
      </c>
      <c r="B8367" s="46" t="s">
        <v>5288</v>
      </c>
      <c r="C8367" s="46" t="s">
        <v>2403</v>
      </c>
      <c r="D8367" s="11" t="s">
        <v>8491</v>
      </c>
      <c r="E8367" s="11" t="s">
        <v>8492</v>
      </c>
      <c r="F8367" s="7" t="s">
        <v>2090</v>
      </c>
      <c r="G8367" s="7" t="s">
        <v>2085</v>
      </c>
      <c r="H8367">
        <v>0.026634</v>
      </c>
      <c r="I8367" t="s">
        <v>37</v>
      </c>
      <c r="K8367" s="47" t="s">
        <v>43</v>
      </c>
      <c r="L8367" s="47" t="s">
        <v>5291</v>
      </c>
      <c r="M8367" t="s">
        <v>39</v>
      </c>
      <c r="N8367" s="71"/>
      <c r="O8367" s="71"/>
      <c r="P8367" s="71"/>
      <c r="Q8367" s="71"/>
      <c r="R8367" s="29"/>
      <c r="S8367" s="29"/>
      <c r="T8367" s="29"/>
      <c r="U8367" s="71"/>
      <c r="V8367" s="29"/>
      <c r="W8367" s="60"/>
      <c r="Y8367" t="s">
        <v>40</v>
      </c>
      <c r="AA8367">
        <v>5552</v>
      </c>
      <c r="AB8367" t="b">
        <f>if((W8367=""),false,true)</f>
        <v>0</v>
      </c>
      <c r="AD8367" s="37"/>
    </row>
    <row r="8368" ht="14.25" customHeight="1">
      <c r="A8368" s="38">
        <v>1155</v>
      </c>
      <c r="B8368" s="46" t="s">
        <v>5288</v>
      </c>
      <c r="C8368" s="46" t="s">
        <v>2403</v>
      </c>
      <c r="D8368" s="11" t="s">
        <v>8491</v>
      </c>
      <c r="E8368" s="11" t="s">
        <v>8492</v>
      </c>
      <c r="F8368" s="7" t="s">
        <v>2091</v>
      </c>
      <c r="G8368" s="7" t="s">
        <v>2085</v>
      </c>
      <c r="H8368">
        <v>0.060482</v>
      </c>
      <c r="I8368" t="s">
        <v>37</v>
      </c>
      <c r="K8368" s="47" t="s">
        <v>43</v>
      </c>
      <c r="L8368" s="47" t="s">
        <v>5291</v>
      </c>
      <c r="M8368" t="s">
        <v>39</v>
      </c>
      <c r="N8368" s="71"/>
      <c r="O8368" s="71"/>
      <c r="P8368" s="71"/>
      <c r="Q8368" s="71"/>
      <c r="R8368" s="29"/>
      <c r="S8368" s="29"/>
      <c r="T8368" s="29"/>
      <c r="U8368" s="71"/>
      <c r="V8368" s="29"/>
      <c r="W8368" s="60"/>
      <c r="Y8368" t="s">
        <v>40</v>
      </c>
      <c r="AA8368">
        <v>5552</v>
      </c>
      <c r="AB8368" t="b">
        <f>if((W8368=""),false,true)</f>
        <v>0</v>
      </c>
      <c r="AD8368" s="37"/>
    </row>
    <row r="8369" ht="14.25" customHeight="1">
      <c r="A8369" s="38">
        <v>1155</v>
      </c>
      <c r="B8369" s="46" t="s">
        <v>5288</v>
      </c>
      <c r="C8369" s="46" t="s">
        <v>2403</v>
      </c>
      <c r="D8369" s="11" t="s">
        <v>8491</v>
      </c>
      <c r="E8369" s="11" t="s">
        <v>8492</v>
      </c>
      <c r="F8369" s="7" t="s">
        <v>2092</v>
      </c>
      <c r="G8369" s="7" t="s">
        <v>2085</v>
      </c>
      <c r="H8369">
        <v>0.089613</v>
      </c>
      <c r="I8369" t="s">
        <v>37</v>
      </c>
      <c r="K8369" s="47" t="s">
        <v>43</v>
      </c>
      <c r="L8369" s="47" t="s">
        <v>5291</v>
      </c>
      <c r="M8369" t="s">
        <v>39</v>
      </c>
      <c r="N8369" s="71"/>
      <c r="O8369" s="71"/>
      <c r="P8369" s="71"/>
      <c r="Q8369" s="71"/>
      <c r="R8369" s="29"/>
      <c r="S8369" s="29"/>
      <c r="T8369" s="29"/>
      <c r="U8369" s="71"/>
      <c r="V8369" s="29"/>
      <c r="W8369" s="60"/>
      <c r="Y8369" t="s">
        <v>40</v>
      </c>
      <c r="AA8369">
        <v>5552</v>
      </c>
      <c r="AB8369" t="b">
        <f>if((W8369=""),false,true)</f>
        <v>0</v>
      </c>
      <c r="AD8369" s="37"/>
    </row>
    <row r="8370" ht="14.25" customHeight="1">
      <c r="A8370" s="38">
        <v>1155</v>
      </c>
      <c r="B8370" s="46" t="s">
        <v>5288</v>
      </c>
      <c r="C8370" s="46" t="s">
        <v>2403</v>
      </c>
      <c r="D8370" s="11" t="s">
        <v>8491</v>
      </c>
      <c r="E8370" s="11" t="s">
        <v>8492</v>
      </c>
      <c r="F8370" s="7" t="s">
        <v>2093</v>
      </c>
      <c r="G8370" s="7" t="s">
        <v>2085</v>
      </c>
      <c r="H8370">
        <v>0.11375</v>
      </c>
      <c r="I8370" t="s">
        <v>37</v>
      </c>
      <c r="K8370" s="47" t="s">
        <v>43</v>
      </c>
      <c r="L8370" s="47" t="s">
        <v>5291</v>
      </c>
      <c r="M8370" t="s">
        <v>39</v>
      </c>
      <c r="N8370" s="71"/>
      <c r="O8370" s="71"/>
      <c r="P8370" s="71"/>
      <c r="Q8370" s="71"/>
      <c r="R8370" s="29"/>
      <c r="S8370" s="29"/>
      <c r="T8370" s="29"/>
      <c r="U8370" s="71"/>
      <c r="V8370" s="29"/>
      <c r="W8370" s="60"/>
      <c r="Y8370" t="s">
        <v>40</v>
      </c>
      <c r="AA8370">
        <v>5552</v>
      </c>
      <c r="AB8370" t="b">
        <f>if((W8370=""),false,true)</f>
        <v>0</v>
      </c>
      <c r="AD8370" s="37"/>
    </row>
    <row r="8371" ht="14.25" customHeight="1">
      <c r="A8371" s="38">
        <v>1155</v>
      </c>
      <c r="B8371" s="46" t="s">
        <v>5288</v>
      </c>
      <c r="C8371" s="46" t="s">
        <v>2403</v>
      </c>
      <c r="D8371" s="11" t="s">
        <v>8491</v>
      </c>
      <c r="E8371" s="11" t="s">
        <v>8492</v>
      </c>
      <c r="F8371" s="7" t="s">
        <v>2094</v>
      </c>
      <c r="G8371" s="7" t="s">
        <v>2085</v>
      </c>
      <c r="H8371">
        <v>0.105427</v>
      </c>
      <c r="I8371" t="s">
        <v>37</v>
      </c>
      <c r="K8371" s="47" t="s">
        <v>43</v>
      </c>
      <c r="L8371" s="47" t="s">
        <v>5291</v>
      </c>
      <c r="M8371" t="s">
        <v>39</v>
      </c>
      <c r="N8371" s="71"/>
      <c r="O8371" s="71"/>
      <c r="P8371" s="71"/>
      <c r="Q8371" s="71"/>
      <c r="R8371" s="29"/>
      <c r="S8371" s="29"/>
      <c r="T8371" s="29"/>
      <c r="U8371" s="71"/>
      <c r="V8371" s="29"/>
      <c r="W8371" s="60"/>
      <c r="Y8371" t="s">
        <v>40</v>
      </c>
      <c r="AA8371">
        <v>5552</v>
      </c>
      <c r="AB8371" t="b">
        <f>if((W8371=""),false,true)</f>
        <v>0</v>
      </c>
      <c r="AD8371" s="37"/>
    </row>
    <row r="8372" ht="14.25" customHeight="1">
      <c r="A8372" s="38">
        <v>1155</v>
      </c>
      <c r="B8372" s="46" t="s">
        <v>5288</v>
      </c>
      <c r="C8372" s="46" t="s">
        <v>2403</v>
      </c>
      <c r="D8372" s="11" t="s">
        <v>8491</v>
      </c>
      <c r="E8372" s="11" t="s">
        <v>8492</v>
      </c>
      <c r="F8372" s="7" t="s">
        <v>48</v>
      </c>
      <c r="G8372" s="7" t="s">
        <v>49</v>
      </c>
      <c r="H8372">
        <v>0.000756</v>
      </c>
      <c r="I8372" t="s">
        <v>37</v>
      </c>
      <c r="K8372" s="47" t="s">
        <v>43</v>
      </c>
      <c r="L8372" s="47" t="s">
        <v>5291</v>
      </c>
      <c r="M8372" t="s">
        <v>39</v>
      </c>
      <c r="N8372" s="71"/>
      <c r="O8372" s="71"/>
      <c r="P8372" s="71"/>
      <c r="Q8372" s="71"/>
      <c r="R8372" s="29"/>
      <c r="S8372" s="29"/>
      <c r="T8372" s="29"/>
      <c r="U8372" s="71"/>
      <c r="V8372" s="29"/>
      <c r="W8372" s="60"/>
      <c r="Y8372" t="s">
        <v>40</v>
      </c>
      <c r="AA8372">
        <v>5552</v>
      </c>
      <c r="AB8372" t="b">
        <f>if((W8372=""),false,true)</f>
        <v>0</v>
      </c>
      <c r="AD8372" s="37"/>
    </row>
    <row r="8373" ht="14.25" customHeight="1">
      <c r="A8373" s="38">
        <v>1268</v>
      </c>
      <c r="B8373" s="46" t="s">
        <v>3548</v>
      </c>
      <c r="C8373" s="46" t="s">
        <v>3549</v>
      </c>
      <c r="D8373" s="46" t="s">
        <v>8491</v>
      </c>
      <c r="E8373" s="46" t="s">
        <v>8492</v>
      </c>
      <c r="F8373" s="7" t="s">
        <v>1281</v>
      </c>
      <c r="G8373" s="7" t="s">
        <v>2411</v>
      </c>
      <c r="H8373">
        <v>0.485849731756014</v>
      </c>
      <c r="I8373" t="s">
        <v>37</v>
      </c>
      <c r="K8373" t="s">
        <v>43</v>
      </c>
      <c r="L8373" t="s">
        <v>3553</v>
      </c>
      <c r="M8373" t="s">
        <v>39</v>
      </c>
      <c r="N8373" s="40"/>
      <c r="O8373" s="40"/>
      <c r="P8373" s="40"/>
      <c r="Q8373" s="40"/>
      <c r="R8373" s="39"/>
      <c r="S8373" s="39"/>
      <c r="T8373" s="39"/>
      <c r="U8373" s="40"/>
      <c r="V8373" s="39"/>
      <c r="W8373" s="69"/>
      <c r="Y8373" t="s">
        <v>40</v>
      </c>
      <c r="AA8373">
        <v>5552</v>
      </c>
      <c r="AB8373" s="46" t="b">
        <f>if((W8373=""),false,true)</f>
        <v>0</v>
      </c>
      <c r="AD8373" s="8"/>
    </row>
    <row r="8374" ht="14.25" customHeight="1">
      <c r="A8374" s="38">
        <v>1268</v>
      </c>
      <c r="B8374" s="46" t="s">
        <v>3548</v>
      </c>
      <c r="C8374" s="46" t="s">
        <v>3549</v>
      </c>
      <c r="D8374" s="46" t="s">
        <v>8491</v>
      </c>
      <c r="E8374" s="46" t="s">
        <v>8492</v>
      </c>
      <c r="F8374" s="7" t="s">
        <v>1281</v>
      </c>
      <c r="G8374" s="7" t="s">
        <v>2411</v>
      </c>
      <c r="H8374">
        <v>0.780135854991085</v>
      </c>
      <c r="I8374" t="s">
        <v>37</v>
      </c>
      <c r="K8374" t="s">
        <v>43</v>
      </c>
      <c r="L8374" t="s">
        <v>3553</v>
      </c>
      <c r="M8374" t="s">
        <v>39</v>
      </c>
      <c r="N8374" s="40"/>
      <c r="O8374" s="40"/>
      <c r="P8374" s="40"/>
      <c r="Q8374" s="40"/>
      <c r="R8374" s="39"/>
      <c r="S8374" s="39"/>
      <c r="T8374" s="39"/>
      <c r="U8374" s="40"/>
      <c r="V8374" s="39"/>
      <c r="W8374" s="69"/>
      <c r="Y8374" t="s">
        <v>40</v>
      </c>
      <c r="AA8374">
        <v>5552</v>
      </c>
      <c r="AB8374" s="46" t="b">
        <f>if((W8374=""),false,true)</f>
        <v>0</v>
      </c>
      <c r="AD8374" s="8"/>
    </row>
    <row r="8375" ht="14.25" customHeight="1">
      <c r="A8375" s="38">
        <v>1283</v>
      </c>
      <c r="B8375" s="46" t="s">
        <v>31</v>
      </c>
      <c r="C8375" s="46" t="s">
        <v>32</v>
      </c>
      <c r="D8375" s="46" t="s">
        <v>8491</v>
      </c>
      <c r="E8375" s="46" t="s">
        <v>8492</v>
      </c>
      <c r="F8375" t="s">
        <v>35</v>
      </c>
      <c r="G8375" s="46" t="s">
        <v>36</v>
      </c>
      <c r="H8375">
        <v>0.0239883292</v>
      </c>
      <c r="I8375" t="s">
        <v>37</v>
      </c>
      <c r="L8375" t="s">
        <v>38</v>
      </c>
      <c r="M8375" t="s">
        <v>39</v>
      </c>
      <c r="N8375" s="40"/>
      <c r="O8375" s="40"/>
      <c r="P8375" s="40"/>
      <c r="Q8375" s="40"/>
      <c r="R8375" s="39"/>
      <c r="S8375" s="39"/>
      <c r="T8375" s="39"/>
      <c r="U8375" s="40"/>
      <c r="V8375" s="39"/>
      <c r="W8375" s="69"/>
      <c r="Y8375" t="s">
        <v>40</v>
      </c>
      <c r="AA8375">
        <v>5552</v>
      </c>
      <c r="AB8375" s="46" t="b">
        <f>if((W8375=""),false,true)</f>
        <v>0</v>
      </c>
      <c r="AD8375" s="8"/>
    </row>
    <row r="8376" ht="14.25" customHeight="1">
      <c r="A8376" s="38">
        <v>1287</v>
      </c>
      <c r="B8376" s="46" t="s">
        <v>44</v>
      </c>
      <c r="C8376" s="46" t="s">
        <v>45</v>
      </c>
      <c r="D8376" s="46" t="s">
        <v>8491</v>
      </c>
      <c r="E8376" s="46" t="s">
        <v>8492</v>
      </c>
      <c r="F8376" t="s">
        <v>48</v>
      </c>
      <c r="G8376" s="46" t="s">
        <v>49</v>
      </c>
      <c r="H8376">
        <v>0.000790678628</v>
      </c>
      <c r="I8376" t="s">
        <v>37</v>
      </c>
      <c r="L8376" t="s">
        <v>50</v>
      </c>
      <c r="M8376" t="s">
        <v>39</v>
      </c>
      <c r="N8376" s="40"/>
      <c r="O8376" s="40"/>
      <c r="P8376" s="40"/>
      <c r="Q8376" s="40"/>
      <c r="R8376" s="39"/>
      <c r="S8376" s="39"/>
      <c r="T8376" s="39"/>
      <c r="U8376" s="40"/>
      <c r="V8376" s="39"/>
      <c r="W8376" s="69"/>
      <c r="Y8376" t="s">
        <v>40</v>
      </c>
      <c r="AA8376">
        <v>5552</v>
      </c>
      <c r="AB8376" s="46" t="b">
        <v>0</v>
      </c>
      <c r="AD8376" s="8"/>
    </row>
    <row r="8377" ht="14.25" customHeight="1">
      <c r="A8377" s="38">
        <v>1287</v>
      </c>
      <c r="B8377" s="46" t="s">
        <v>53</v>
      </c>
      <c r="C8377" s="46" t="s">
        <v>45</v>
      </c>
      <c r="D8377" s="46" t="s">
        <v>8491</v>
      </c>
      <c r="E8377" s="46" t="s">
        <v>8492</v>
      </c>
      <c r="F8377" t="s">
        <v>48</v>
      </c>
      <c r="G8377" s="46" t="s">
        <v>49</v>
      </c>
      <c r="H8377">
        <v>0.000616595002</v>
      </c>
      <c r="I8377" t="s">
        <v>37</v>
      </c>
      <c r="L8377" t="s">
        <v>50</v>
      </c>
      <c r="M8377" t="s">
        <v>39</v>
      </c>
      <c r="N8377" s="40"/>
      <c r="O8377" s="40"/>
      <c r="P8377" s="40"/>
      <c r="Q8377" s="40"/>
      <c r="R8377" s="39"/>
      <c r="S8377" s="39"/>
      <c r="T8377" s="39"/>
      <c r="U8377" s="40"/>
      <c r="V8377" s="39"/>
      <c r="W8377" s="69"/>
      <c r="Y8377" t="s">
        <v>40</v>
      </c>
      <c r="AA8377">
        <v>5552</v>
      </c>
      <c r="AB8377" s="46" t="b">
        <v>0</v>
      </c>
      <c r="AD8377" s="8"/>
    </row>
    <row r="8378" ht="14.25" customHeight="1">
      <c r="A8378" s="38">
        <v>1287</v>
      </c>
      <c r="B8378" s="46" t="s">
        <v>174</v>
      </c>
      <c r="C8378" s="46" t="s">
        <v>45</v>
      </c>
      <c r="D8378" s="46" t="s">
        <v>8491</v>
      </c>
      <c r="E8378" s="46" t="s">
        <v>8492</v>
      </c>
      <c r="F8378" t="s">
        <v>48</v>
      </c>
      <c r="G8378" s="46" t="s">
        <v>49</v>
      </c>
      <c r="H8378">
        <v>0.000660693448</v>
      </c>
      <c r="I8378" t="s">
        <v>37</v>
      </c>
      <c r="L8378" t="s">
        <v>50</v>
      </c>
      <c r="M8378" t="s">
        <v>39</v>
      </c>
      <c r="N8378" s="40"/>
      <c r="O8378" s="40"/>
      <c r="P8378" s="40"/>
      <c r="Q8378" s="40"/>
      <c r="R8378" s="39"/>
      <c r="S8378" s="39"/>
      <c r="T8378" s="39"/>
      <c r="U8378" s="40"/>
      <c r="V8378" s="39"/>
      <c r="W8378" s="69"/>
      <c r="Y8378" t="s">
        <v>40</v>
      </c>
      <c r="AA8378">
        <v>5552</v>
      </c>
      <c r="AB8378" s="46" t="b">
        <v>0</v>
      </c>
      <c r="AD8378" s="8"/>
    </row>
    <row r="8379" ht="14.25" customHeight="1">
      <c r="A8379" s="38">
        <v>1308</v>
      </c>
      <c r="B8379" s="46" t="s">
        <v>41</v>
      </c>
      <c r="C8379" s="46" t="s">
        <v>42</v>
      </c>
      <c r="D8379" s="46" t="s">
        <v>8491</v>
      </c>
      <c r="E8379" s="46" t="s">
        <v>8493</v>
      </c>
      <c r="F8379" t="s">
        <v>35</v>
      </c>
      <c r="G8379" s="12" t="s">
        <v>36</v>
      </c>
      <c r="H8379">
        <v>0.023988329190195</v>
      </c>
      <c r="I8379" t="s">
        <v>37</v>
      </c>
      <c r="K8379" s="47" t="s">
        <v>43</v>
      </c>
      <c r="L8379" s="47" t="str">
        <f>((I8379&amp;A8379)&amp;"-")&amp;B8379</f>
        <v>REF1308-Abraham M.H. and Acree Jr. W.E. The solubility of liquid and solid compounds in dry octan-1-ol. Chemosphere (2013)</v>
      </c>
      <c r="M8379" t="s">
        <v>39</v>
      </c>
      <c r="N8379" s="71"/>
      <c r="O8379" s="71"/>
      <c r="P8379" s="71"/>
      <c r="Q8379" s="71"/>
      <c r="R8379" s="29"/>
      <c r="S8379" s="29"/>
      <c r="T8379" s="29"/>
      <c r="U8379" s="71"/>
      <c r="V8379" s="29"/>
      <c r="W8379" s="60"/>
      <c r="Y8379" t="s">
        <v>40</v>
      </c>
      <c r="AA8379">
        <v>5552</v>
      </c>
      <c r="AB8379" t="b">
        <f>if((W8379=""),false,true)</f>
        <v>0</v>
      </c>
      <c r="AD8379" s="37"/>
    </row>
    <row r="8380" ht="14.25" customHeight="1">
      <c r="A8380" s="38">
        <v>1287</v>
      </c>
      <c r="B8380" s="46" t="s">
        <v>53</v>
      </c>
      <c r="C8380" s="46" t="s">
        <v>45</v>
      </c>
      <c r="D8380" s="46" t="s">
        <v>8494</v>
      </c>
      <c r="E8380" s="46" t="s">
        <v>8495</v>
      </c>
      <c r="F8380" t="s">
        <v>48</v>
      </c>
      <c r="G8380" s="46" t="s">
        <v>49</v>
      </c>
      <c r="H8380">
        <v>0.000042657952</v>
      </c>
      <c r="I8380" t="s">
        <v>37</v>
      </c>
      <c r="L8380" t="s">
        <v>50</v>
      </c>
      <c r="M8380" t="s">
        <v>39</v>
      </c>
      <c r="N8380" s="40"/>
      <c r="O8380" s="40"/>
      <c r="P8380" s="40"/>
      <c r="Q8380" s="40"/>
      <c r="R8380" s="39"/>
      <c r="S8380" s="39"/>
      <c r="T8380" s="39"/>
      <c r="U8380" s="40"/>
      <c r="V8380" s="39"/>
      <c r="W8380" s="69"/>
      <c r="Y8380" t="s">
        <v>40</v>
      </c>
      <c r="AA8380">
        <v>4726</v>
      </c>
      <c r="AB8380" s="46" t="b">
        <v>0</v>
      </c>
      <c r="AD8380" s="8"/>
    </row>
    <row r="8381" ht="14.25" customHeight="1">
      <c r="A8381" s="38">
        <v>1287</v>
      </c>
      <c r="B8381" s="46" t="s">
        <v>53</v>
      </c>
      <c r="C8381" s="46" t="s">
        <v>45</v>
      </c>
      <c r="D8381" s="46" t="s">
        <v>8496</v>
      </c>
      <c r="E8381" s="46" t="s">
        <v>8497</v>
      </c>
      <c r="F8381" t="s">
        <v>48</v>
      </c>
      <c r="G8381" s="46" t="s">
        <v>49</v>
      </c>
      <c r="H8381">
        <v>0.00002630268</v>
      </c>
      <c r="I8381" t="s">
        <v>37</v>
      </c>
      <c r="L8381" t="s">
        <v>50</v>
      </c>
      <c r="M8381" t="s">
        <v>39</v>
      </c>
      <c r="N8381" s="40"/>
      <c r="O8381" s="40"/>
      <c r="P8381" s="40"/>
      <c r="Q8381" s="40"/>
      <c r="R8381" s="39"/>
      <c r="S8381" s="39"/>
      <c r="T8381" s="39"/>
      <c r="U8381" s="40"/>
      <c r="V8381" s="39"/>
      <c r="W8381" s="69"/>
      <c r="Y8381" t="s">
        <v>40</v>
      </c>
      <c r="AA8381">
        <v>13570</v>
      </c>
      <c r="AB8381" s="46" t="b">
        <v>0</v>
      </c>
      <c r="AD8381" s="8"/>
    </row>
    <row r="8382" ht="14.25" customHeight="1">
      <c r="A8382" s="38">
        <v>981</v>
      </c>
      <c r="B8382" s="44" t="s">
        <v>1926</v>
      </c>
      <c r="C8382" s="46" t="s">
        <v>1219</v>
      </c>
      <c r="D8382" s="46" t="s">
        <v>8498</v>
      </c>
      <c r="E8382" s="46" t="s">
        <v>8499</v>
      </c>
      <c r="F8382" s="41" t="s">
        <v>689</v>
      </c>
      <c r="G8382" s="41" t="s">
        <v>762</v>
      </c>
      <c r="H8382" s="65">
        <f>W8382</f>
        <v>0.0095</v>
      </c>
      <c r="I8382" t="s">
        <v>37</v>
      </c>
      <c r="K8382" s="47" t="s">
        <v>43</v>
      </c>
      <c r="L8382" s="47" t="str">
        <f>((I8382&amp;A8382)&amp;"-")&amp;B8382</f>
        <v>REF981-Li; J.; Masso; J.J.; and Guertin; J.A.; Prediction of drug solubility in an acrylate adhesive based on the drug-polymer interaction parameter and drug solubility in acetonitrile. Journal of Controlled Release; 2002. 83: 211-221</v>
      </c>
      <c r="M8382" t="s">
        <v>39</v>
      </c>
      <c r="N8382" s="71">
        <f>U8382*V8382</f>
        <v>0.433698001</v>
      </c>
      <c r="O8382" s="71">
        <v>100</v>
      </c>
      <c r="P8382" s="71">
        <v>0.786</v>
      </c>
      <c r="Q8382" s="71">
        <v>1.3</v>
      </c>
      <c r="R8382" s="29">
        <f>O8382/P8382</f>
        <v>127.226463104326</v>
      </c>
      <c r="S8382" s="29">
        <f>N8382/Q8382</f>
        <v>0.333613846923077</v>
      </c>
      <c r="T8382" s="29">
        <f>R8382+S8382</f>
        <v>127.560076951249</v>
      </c>
      <c r="U8382" s="71">
        <v>358.4281</v>
      </c>
      <c r="V8382" s="29">
        <v>0.00121</v>
      </c>
      <c r="W8382" s="60">
        <f>round((V8382/(T8382/1000)),4)</f>
        <v>0.0095</v>
      </c>
      <c r="Y8382" t="s">
        <v>40</v>
      </c>
      <c r="AA8382">
        <v>5656</v>
      </c>
      <c r="AB8382" t="b">
        <v>1</v>
      </c>
      <c r="AD8382" s="37"/>
    </row>
    <row r="8383" ht="14.25" customHeight="1">
      <c r="A8383" s="38">
        <v>1268</v>
      </c>
      <c r="B8383" s="46" t="s">
        <v>3548</v>
      </c>
      <c r="C8383" s="46" t="s">
        <v>3549</v>
      </c>
      <c r="D8383" s="46" t="s">
        <v>8500</v>
      </c>
      <c r="E8383" s="46" t="s">
        <v>8501</v>
      </c>
      <c r="F8383" s="7" t="s">
        <v>1281</v>
      </c>
      <c r="G8383" s="7" t="s">
        <v>2411</v>
      </c>
      <c r="H8383">
        <v>0.205539946303224</v>
      </c>
      <c r="I8383" t="s">
        <v>37</v>
      </c>
      <c r="K8383" t="s">
        <v>43</v>
      </c>
      <c r="L8383" t="s">
        <v>3553</v>
      </c>
      <c r="M8383" t="s">
        <v>39</v>
      </c>
      <c r="N8383" s="40"/>
      <c r="O8383" s="40"/>
      <c r="P8383" s="40"/>
      <c r="Q8383" s="40"/>
      <c r="R8383" s="39"/>
      <c r="S8383" s="39"/>
      <c r="T8383" s="39"/>
      <c r="U8383" s="40"/>
      <c r="V8383" s="39"/>
      <c r="W8383" s="69"/>
      <c r="Y8383" t="s">
        <v>40</v>
      </c>
      <c r="AA8383">
        <v>8611</v>
      </c>
      <c r="AB8383" s="46" t="b">
        <f>if((W8383=""),false,true)</f>
        <v>0</v>
      </c>
      <c r="AD8383" s="8"/>
    </row>
    <row r="8384" ht="14.25" customHeight="1">
      <c r="A8384" s="38">
        <v>1287</v>
      </c>
      <c r="B8384" s="46" t="s">
        <v>53</v>
      </c>
      <c r="C8384" s="46" t="s">
        <v>45</v>
      </c>
      <c r="D8384" s="46" t="s">
        <v>8500</v>
      </c>
      <c r="E8384" s="46" t="s">
        <v>8502</v>
      </c>
      <c r="F8384" t="s">
        <v>48</v>
      </c>
      <c r="G8384" s="46" t="s">
        <v>49</v>
      </c>
      <c r="H8384">
        <v>0.000022387211</v>
      </c>
      <c r="I8384" t="s">
        <v>37</v>
      </c>
      <c r="L8384" t="s">
        <v>50</v>
      </c>
      <c r="M8384" t="s">
        <v>39</v>
      </c>
      <c r="N8384" s="40"/>
      <c r="O8384" s="40"/>
      <c r="P8384" s="40"/>
      <c r="Q8384" s="40"/>
      <c r="R8384" s="39"/>
      <c r="S8384" s="39"/>
      <c r="T8384" s="39"/>
      <c r="U8384" s="40"/>
      <c r="V8384" s="39"/>
      <c r="W8384" s="69"/>
      <c r="Y8384" t="s">
        <v>40</v>
      </c>
      <c r="AA8384">
        <v>1000</v>
      </c>
      <c r="AB8384" s="46" t="b">
        <v>0</v>
      </c>
      <c r="AD8384" s="8"/>
    </row>
    <row r="8385" ht="14.25" customHeight="1">
      <c r="A8385" s="38">
        <v>1049</v>
      </c>
      <c r="B8385" s="46" t="s">
        <v>922</v>
      </c>
      <c r="C8385" s="46" t="s">
        <v>923</v>
      </c>
      <c r="D8385" s="11" t="s">
        <v>8503</v>
      </c>
      <c r="E8385" s="46" t="s">
        <v>8504</v>
      </c>
      <c r="F8385" s="7" t="s">
        <v>924</v>
      </c>
      <c r="G8385" s="7" t="s">
        <v>925</v>
      </c>
      <c r="H8385">
        <v>0.023442288153199</v>
      </c>
      <c r="I8385" t="s">
        <v>37</v>
      </c>
      <c r="K8385" s="47" t="s">
        <v>43</v>
      </c>
      <c r="L8385" s="47" t="s">
        <v>926</v>
      </c>
      <c r="M8385" t="s">
        <v>39</v>
      </c>
      <c r="N8385" s="71"/>
      <c r="O8385" s="71"/>
      <c r="P8385" s="71"/>
      <c r="Q8385" s="71"/>
      <c r="R8385" s="29"/>
      <c r="S8385" s="29"/>
      <c r="T8385" s="29"/>
      <c r="U8385" s="71"/>
      <c r="V8385" s="29"/>
      <c r="W8385" s="60"/>
      <c r="Y8385" t="s">
        <v>40</v>
      </c>
      <c r="AA8385" s="21">
        <v>4740</v>
      </c>
      <c r="AB8385" t="b">
        <f>if((W8385=""),false,true)</f>
        <v>0</v>
      </c>
      <c r="AD8385" s="37"/>
    </row>
    <row r="8386" ht="14.25" customHeight="1">
      <c r="A8386" s="38">
        <v>1049</v>
      </c>
      <c r="B8386" s="46" t="s">
        <v>922</v>
      </c>
      <c r="C8386" s="46" t="s">
        <v>923</v>
      </c>
      <c r="D8386" s="11" t="s">
        <v>8503</v>
      </c>
      <c r="E8386" s="11" t="s">
        <v>8504</v>
      </c>
      <c r="F8386" s="7" t="s">
        <v>927</v>
      </c>
      <c r="G8386" s="7" t="s">
        <v>928</v>
      </c>
      <c r="H8386">
        <v>0.004602565735814</v>
      </c>
      <c r="I8386" t="s">
        <v>37</v>
      </c>
      <c r="K8386" s="47" t="s">
        <v>43</v>
      </c>
      <c r="L8386" s="47" t="s">
        <v>926</v>
      </c>
      <c r="M8386" t="s">
        <v>39</v>
      </c>
      <c r="N8386" s="71"/>
      <c r="O8386" s="71"/>
      <c r="P8386" s="71"/>
      <c r="Q8386" s="71"/>
      <c r="R8386" s="29"/>
      <c r="S8386" s="29"/>
      <c r="T8386" s="29"/>
      <c r="U8386" s="71"/>
      <c r="V8386" s="29"/>
      <c r="W8386" s="60"/>
      <c r="Y8386" t="s">
        <v>40</v>
      </c>
      <c r="AA8386">
        <v>4740</v>
      </c>
      <c r="AB8386" t="b">
        <f>if((W8386=""),false,true)</f>
        <v>0</v>
      </c>
      <c r="AD8386" s="37"/>
    </row>
    <row r="8387" ht="14.25" customHeight="1">
      <c r="A8387" s="38">
        <v>1049</v>
      </c>
      <c r="B8387" s="46" t="s">
        <v>922</v>
      </c>
      <c r="C8387" s="46" t="s">
        <v>923</v>
      </c>
      <c r="D8387" s="11" t="s">
        <v>8503</v>
      </c>
      <c r="E8387" s="11" t="s">
        <v>8504</v>
      </c>
      <c r="F8387" s="7" t="s">
        <v>929</v>
      </c>
      <c r="G8387" s="7" t="s">
        <v>928</v>
      </c>
      <c r="H8387">
        <v>0.01559552502827</v>
      </c>
      <c r="I8387" t="s">
        <v>37</v>
      </c>
      <c r="K8387" s="47" t="s">
        <v>43</v>
      </c>
      <c r="L8387" s="47" t="s">
        <v>926</v>
      </c>
      <c r="M8387" t="s">
        <v>39</v>
      </c>
      <c r="N8387" s="71"/>
      <c r="O8387" s="71"/>
      <c r="P8387" s="71"/>
      <c r="Q8387" s="71"/>
      <c r="R8387" s="29"/>
      <c r="S8387" s="29"/>
      <c r="T8387" s="29"/>
      <c r="U8387" s="71"/>
      <c r="V8387" s="29"/>
      <c r="W8387" s="60"/>
      <c r="Y8387" t="s">
        <v>40</v>
      </c>
      <c r="AA8387">
        <v>4740</v>
      </c>
      <c r="AB8387" t="b">
        <f>if((W8387=""),false,true)</f>
        <v>0</v>
      </c>
      <c r="AD8387" s="37"/>
    </row>
    <row r="8388" ht="14.25" customHeight="1">
      <c r="A8388" s="38">
        <v>1049</v>
      </c>
      <c r="B8388" s="46" t="s">
        <v>922</v>
      </c>
      <c r="C8388" s="46" t="s">
        <v>923</v>
      </c>
      <c r="D8388" s="11" t="s">
        <v>8503</v>
      </c>
      <c r="E8388" s="11" t="s">
        <v>8504</v>
      </c>
      <c r="F8388" s="7" t="s">
        <v>930</v>
      </c>
      <c r="G8388" s="7" t="s">
        <v>928</v>
      </c>
      <c r="H8388">
        <v>0.029785164294292</v>
      </c>
      <c r="I8388" t="s">
        <v>37</v>
      </c>
      <c r="K8388" s="47" t="s">
        <v>43</v>
      </c>
      <c r="L8388" s="47" t="s">
        <v>926</v>
      </c>
      <c r="M8388" t="s">
        <v>39</v>
      </c>
      <c r="N8388" s="71"/>
      <c r="O8388" s="71"/>
      <c r="P8388" s="71"/>
      <c r="Q8388" s="71"/>
      <c r="R8388" s="29"/>
      <c r="S8388" s="29"/>
      <c r="T8388" s="29"/>
      <c r="U8388" s="71"/>
      <c r="V8388" s="29"/>
      <c r="W8388" s="60"/>
      <c r="Y8388" t="s">
        <v>40</v>
      </c>
      <c r="AA8388">
        <v>4740</v>
      </c>
      <c r="AB8388" t="b">
        <f>if((W8388=""),false,true)</f>
        <v>0</v>
      </c>
      <c r="AD8388" s="37"/>
    </row>
    <row r="8389" ht="14.25" customHeight="1">
      <c r="A8389" s="38">
        <v>1049</v>
      </c>
      <c r="B8389" s="46" t="s">
        <v>922</v>
      </c>
      <c r="C8389" s="46" t="s">
        <v>923</v>
      </c>
      <c r="D8389" s="11" t="s">
        <v>8503</v>
      </c>
      <c r="E8389" s="11" t="s">
        <v>8504</v>
      </c>
      <c r="F8389" s="11" t="s">
        <v>48</v>
      </c>
      <c r="G8389" s="11" t="s">
        <v>49</v>
      </c>
      <c r="H8389">
        <v>0.00432513831035</v>
      </c>
      <c r="I8389" t="s">
        <v>37</v>
      </c>
      <c r="K8389" s="47" t="s">
        <v>43</v>
      </c>
      <c r="L8389" s="47" t="s">
        <v>926</v>
      </c>
      <c r="M8389" t="s">
        <v>39</v>
      </c>
      <c r="N8389" s="71"/>
      <c r="O8389" s="71"/>
      <c r="P8389" s="71"/>
      <c r="Q8389" s="71"/>
      <c r="R8389" s="29"/>
      <c r="S8389" s="29"/>
      <c r="T8389" s="29"/>
      <c r="U8389" s="71"/>
      <c r="V8389" s="29"/>
      <c r="W8389" s="60"/>
      <c r="Y8389" t="s">
        <v>40</v>
      </c>
      <c r="AA8389">
        <v>4740</v>
      </c>
      <c r="AB8389" t="b">
        <f>if((W8389=""),false,true)</f>
        <v>0</v>
      </c>
      <c r="AD8389" s="37"/>
    </row>
    <row r="8390" ht="14.25" customHeight="1">
      <c r="A8390" s="38">
        <v>1287</v>
      </c>
      <c r="B8390" s="46" t="s">
        <v>53</v>
      </c>
      <c r="C8390" s="46" t="s">
        <v>45</v>
      </c>
      <c r="D8390" s="46" t="s">
        <v>8503</v>
      </c>
      <c r="E8390" s="46" t="s">
        <v>8505</v>
      </c>
      <c r="F8390" t="s">
        <v>48</v>
      </c>
      <c r="G8390" s="46" t="s">
        <v>49</v>
      </c>
      <c r="H8390">
        <v>0.002290867653</v>
      </c>
      <c r="I8390" t="s">
        <v>37</v>
      </c>
      <c r="L8390" t="s">
        <v>50</v>
      </c>
      <c r="M8390" t="s">
        <v>39</v>
      </c>
      <c r="N8390" s="40"/>
      <c r="O8390" s="40"/>
      <c r="P8390" s="40"/>
      <c r="Q8390" s="40"/>
      <c r="R8390" s="39"/>
      <c r="S8390" s="39"/>
      <c r="T8390" s="39"/>
      <c r="U8390" s="40"/>
      <c r="V8390" s="39"/>
      <c r="W8390" s="69"/>
      <c r="Y8390" t="s">
        <v>40</v>
      </c>
      <c r="AA8390">
        <v>4740</v>
      </c>
      <c r="AB8390" s="46" t="b">
        <v>0</v>
      </c>
      <c r="AD8390" s="8"/>
    </row>
    <row r="8391" ht="14.25" customHeight="1">
      <c r="A8391" s="38">
        <v>966</v>
      </c>
      <c r="B8391" s="46" t="s">
        <v>1353</v>
      </c>
      <c r="C8391" s="46" t="s">
        <v>1219</v>
      </c>
      <c r="D8391" s="46" t="s">
        <v>8506</v>
      </c>
      <c r="E8391" s="46" t="s">
        <v>8507</v>
      </c>
      <c r="F8391" s="41" t="s">
        <v>434</v>
      </c>
      <c r="G8391" s="5" t="s">
        <v>593</v>
      </c>
      <c r="H8391" s="65">
        <v>0.650795004</v>
      </c>
      <c r="I8391" t="s">
        <v>1356</v>
      </c>
      <c r="K8391" s="46" t="s">
        <v>43</v>
      </c>
      <c r="L8391" s="46" t="s">
        <v>1358</v>
      </c>
      <c r="M8391" t="s">
        <v>39</v>
      </c>
      <c r="N8391" s="40"/>
      <c r="O8391" s="56"/>
      <c r="P8391" s="56"/>
      <c r="Q8391" s="56"/>
      <c r="R8391" s="39"/>
      <c r="S8391" s="39"/>
      <c r="T8391" s="39"/>
      <c r="U8391" s="40"/>
      <c r="V8391" s="39"/>
      <c r="W8391" s="69"/>
      <c r="Y8391" t="s">
        <v>40</v>
      </c>
      <c r="AA8391">
        <v>6213</v>
      </c>
      <c r="AB8391" t="b">
        <v>0</v>
      </c>
      <c r="AD8391" s="8"/>
    </row>
    <row r="8392" ht="14.25" customHeight="1">
      <c r="A8392" s="38">
        <v>1287</v>
      </c>
      <c r="B8392" s="46" t="s">
        <v>53</v>
      </c>
      <c r="C8392" s="46" t="s">
        <v>45</v>
      </c>
      <c r="D8392" s="46" t="s">
        <v>8506</v>
      </c>
      <c r="E8392" s="46" t="s">
        <v>8508</v>
      </c>
      <c r="F8392" t="s">
        <v>48</v>
      </c>
      <c r="G8392" s="46" t="s">
        <v>49</v>
      </c>
      <c r="H8392">
        <v>0.006165950019</v>
      </c>
      <c r="I8392" t="s">
        <v>37</v>
      </c>
      <c r="L8392" t="s">
        <v>50</v>
      </c>
      <c r="M8392" t="s">
        <v>39</v>
      </c>
      <c r="N8392" s="40"/>
      <c r="O8392" s="40"/>
      <c r="P8392" s="40"/>
      <c r="Q8392" s="40"/>
      <c r="R8392" s="39"/>
      <c r="S8392" s="39"/>
      <c r="T8392" s="39"/>
      <c r="U8392" s="40"/>
      <c r="V8392" s="39"/>
      <c r="W8392" s="69"/>
      <c r="Y8392" t="s">
        <v>40</v>
      </c>
      <c r="AA8392">
        <v>6213</v>
      </c>
      <c r="AB8392" s="46" t="b">
        <v>0</v>
      </c>
      <c r="AD8392" s="8"/>
    </row>
    <row r="8393" ht="14.25" customHeight="1">
      <c r="A8393" s="38">
        <v>1287</v>
      </c>
      <c r="B8393" s="46" t="s">
        <v>44</v>
      </c>
      <c r="C8393" s="46" t="s">
        <v>45</v>
      </c>
      <c r="D8393" s="46" t="s">
        <v>8509</v>
      </c>
      <c r="E8393" s="46" t="s">
        <v>8510</v>
      </c>
      <c r="F8393" t="s">
        <v>48</v>
      </c>
      <c r="G8393" s="46" t="s">
        <v>49</v>
      </c>
      <c r="H8393">
        <v>0.055462571296</v>
      </c>
      <c r="I8393" t="s">
        <v>37</v>
      </c>
      <c r="L8393" t="s">
        <v>50</v>
      </c>
      <c r="M8393" t="s">
        <v>39</v>
      </c>
      <c r="N8393" s="40"/>
      <c r="O8393" s="40"/>
      <c r="P8393" s="40"/>
      <c r="Q8393" s="40"/>
      <c r="R8393" s="39"/>
      <c r="S8393" s="39"/>
      <c r="T8393" s="39"/>
      <c r="U8393" s="40"/>
      <c r="V8393" s="39"/>
      <c r="W8393" s="69"/>
      <c r="Y8393" t="s">
        <v>40</v>
      </c>
      <c r="AA8393">
        <v>4745</v>
      </c>
      <c r="AB8393" s="46" t="b">
        <v>0</v>
      </c>
      <c r="AD8393" s="8"/>
    </row>
    <row r="8394" ht="14.25" customHeight="1">
      <c r="A8394" s="38">
        <v>1287</v>
      </c>
      <c r="B8394" s="46" t="s">
        <v>53</v>
      </c>
      <c r="C8394" s="46" t="s">
        <v>45</v>
      </c>
      <c r="D8394" s="46" t="s">
        <v>8509</v>
      </c>
      <c r="E8394" s="46" t="s">
        <v>8510</v>
      </c>
      <c r="F8394" t="s">
        <v>48</v>
      </c>
      <c r="G8394" s="46" t="s">
        <v>49</v>
      </c>
      <c r="H8394">
        <v>0.039810717055</v>
      </c>
      <c r="I8394" t="s">
        <v>37</v>
      </c>
      <c r="L8394" t="s">
        <v>50</v>
      </c>
      <c r="M8394" t="s">
        <v>39</v>
      </c>
      <c r="N8394" s="40"/>
      <c r="O8394" s="40"/>
      <c r="P8394" s="40"/>
      <c r="Q8394" s="40"/>
      <c r="R8394" s="39"/>
      <c r="S8394" s="39"/>
      <c r="T8394" s="39"/>
      <c r="U8394" s="40"/>
      <c r="V8394" s="39"/>
      <c r="W8394" s="69"/>
      <c r="Y8394" t="s">
        <v>40</v>
      </c>
      <c r="AA8394">
        <v>4745</v>
      </c>
      <c r="AB8394" s="46" t="b">
        <v>0</v>
      </c>
      <c r="AD8394" s="8"/>
    </row>
    <row r="8395" ht="14.25" customHeight="1">
      <c r="A8395" s="38">
        <v>1287</v>
      </c>
      <c r="B8395" s="46" t="s">
        <v>653</v>
      </c>
      <c r="C8395" s="46" t="s">
        <v>45</v>
      </c>
      <c r="D8395" s="46" t="s">
        <v>8509</v>
      </c>
      <c r="E8395" s="46" t="s">
        <v>8510</v>
      </c>
      <c r="F8395" t="s">
        <v>48</v>
      </c>
      <c r="G8395" s="46" t="s">
        <v>49</v>
      </c>
      <c r="H8395">
        <v>0.019094135492</v>
      </c>
      <c r="I8395" t="s">
        <v>37</v>
      </c>
      <c r="L8395" t="s">
        <v>50</v>
      </c>
      <c r="M8395" t="s">
        <v>39</v>
      </c>
      <c r="N8395" s="40"/>
      <c r="O8395" s="40"/>
      <c r="P8395" s="40"/>
      <c r="Q8395" s="40"/>
      <c r="R8395" s="39"/>
      <c r="S8395" s="39"/>
      <c r="T8395" s="39"/>
      <c r="U8395" s="40"/>
      <c r="V8395" s="39"/>
      <c r="W8395" s="69"/>
      <c r="Y8395" t="s">
        <v>40</v>
      </c>
      <c r="AA8395">
        <v>4745</v>
      </c>
      <c r="AB8395" s="46" t="b">
        <v>0</v>
      </c>
      <c r="AD8395" s="8"/>
    </row>
    <row r="8396" ht="14.25" customHeight="1">
      <c r="A8396" s="38">
        <v>997</v>
      </c>
      <c r="B8396" s="44" t="s">
        <v>638</v>
      </c>
      <c r="C8396" s="46" t="s">
        <v>639</v>
      </c>
      <c r="D8396" s="46" t="s">
        <v>8511</v>
      </c>
      <c r="E8396" s="46" t="s">
        <v>8512</v>
      </c>
      <c r="F8396" s="5" t="s">
        <v>35</v>
      </c>
      <c r="G8396" s="5" t="s">
        <v>36</v>
      </c>
      <c r="H8396" s="65">
        <v>0.630957344</v>
      </c>
      <c r="I8396" t="s">
        <v>37</v>
      </c>
      <c r="K8396" s="47"/>
      <c r="L8396" s="47" t="str">
        <f>((I8396&amp;A8396)&amp;"-")&amp;B8396</f>
        <v>REF997-Kia Sepassi and Samuel H. Yalkowsky. Solubility Prediction in Octanol: A Technical Note. AAPS PharmSciTech 2006; 7 (1) Article 26</v>
      </c>
      <c r="M8396" t="s">
        <v>39</v>
      </c>
      <c r="N8396" s="71"/>
      <c r="O8396" s="71"/>
      <c r="P8396" s="71"/>
      <c r="Q8396" s="71"/>
      <c r="R8396" s="29"/>
      <c r="S8396" s="29"/>
      <c r="T8396" s="29"/>
      <c r="U8396" s="71"/>
      <c r="V8396" s="29"/>
      <c r="W8396" s="60"/>
      <c r="Y8396" t="s">
        <v>40</v>
      </c>
      <c r="AA8396">
        <v>30913</v>
      </c>
      <c r="AB8396" t="b">
        <f>if((W8396=""),false,true)</f>
        <v>0</v>
      </c>
      <c r="AD8396" s="37"/>
    </row>
    <row r="8397" ht="14.25" customHeight="1">
      <c r="A8397" s="38">
        <v>1283</v>
      </c>
      <c r="B8397" s="46" t="s">
        <v>31</v>
      </c>
      <c r="C8397" s="46" t="s">
        <v>32</v>
      </c>
      <c r="D8397" s="46" t="s">
        <v>8511</v>
      </c>
      <c r="E8397" s="46" t="s">
        <v>8512</v>
      </c>
      <c r="F8397" t="s">
        <v>35</v>
      </c>
      <c r="G8397" s="46" t="s">
        <v>36</v>
      </c>
      <c r="H8397">
        <v>0.6309573445</v>
      </c>
      <c r="I8397" t="s">
        <v>37</v>
      </c>
      <c r="L8397" t="s">
        <v>38</v>
      </c>
      <c r="M8397" t="s">
        <v>39</v>
      </c>
      <c r="N8397" s="40"/>
      <c r="O8397" s="40"/>
      <c r="P8397" s="40"/>
      <c r="Q8397" s="40"/>
      <c r="R8397" s="39"/>
      <c r="S8397" s="39"/>
      <c r="T8397" s="39"/>
      <c r="U8397" s="40"/>
      <c r="V8397" s="39"/>
      <c r="W8397" s="69"/>
      <c r="Y8397" t="s">
        <v>40</v>
      </c>
      <c r="AA8397">
        <v>30913</v>
      </c>
      <c r="AB8397" s="46" t="b">
        <f>if((W8397=""),false,true)</f>
        <v>0</v>
      </c>
      <c r="AD8397" s="8"/>
    </row>
    <row r="8398" ht="14.25" customHeight="1">
      <c r="A8398" s="38">
        <v>1308</v>
      </c>
      <c r="B8398" s="46" t="s">
        <v>41</v>
      </c>
      <c r="C8398" s="46" t="s">
        <v>42</v>
      </c>
      <c r="D8398" s="46" t="s">
        <v>8511</v>
      </c>
      <c r="E8398" s="46" t="s">
        <v>8513</v>
      </c>
      <c r="F8398" t="s">
        <v>35</v>
      </c>
      <c r="G8398" s="12" t="s">
        <v>36</v>
      </c>
      <c r="H8398">
        <v>0.630957344480193</v>
      </c>
      <c r="I8398" t="s">
        <v>37</v>
      </c>
      <c r="K8398" s="47" t="s">
        <v>43</v>
      </c>
      <c r="L8398" s="47" t="str">
        <f>((I8398&amp;A8398)&amp;"-")&amp;B8398</f>
        <v>REF1308-Abraham M.H. and Acree Jr. W.E. The solubility of liquid and solid compounds in dry octan-1-ol. Chemosphere (2013)</v>
      </c>
      <c r="M8398" t="s">
        <v>39</v>
      </c>
      <c r="N8398" s="71"/>
      <c r="O8398" s="71"/>
      <c r="P8398" s="71"/>
      <c r="Q8398" s="71"/>
      <c r="R8398" s="29"/>
      <c r="S8398" s="29"/>
      <c r="T8398" s="29"/>
      <c r="U8398" s="71"/>
      <c r="V8398" s="29"/>
      <c r="W8398" s="60"/>
      <c r="Y8398" t="s">
        <v>40</v>
      </c>
      <c r="AA8398">
        <v>30913</v>
      </c>
      <c r="AB8398" t="b">
        <f>if((W8398=""),false,true)</f>
        <v>0</v>
      </c>
      <c r="AD8398" s="37"/>
    </row>
    <row r="8399" ht="14.25" customHeight="1">
      <c r="A8399" s="38">
        <v>997</v>
      </c>
      <c r="B8399" s="44" t="s">
        <v>638</v>
      </c>
      <c r="C8399" s="46" t="s">
        <v>639</v>
      </c>
      <c r="D8399" s="46" t="s">
        <v>8514</v>
      </c>
      <c r="E8399" s="46" t="s">
        <v>8515</v>
      </c>
      <c r="F8399" s="5" t="s">
        <v>35</v>
      </c>
      <c r="G8399" s="5" t="s">
        <v>36</v>
      </c>
      <c r="H8399" s="65">
        <v>0.19498446</v>
      </c>
      <c r="I8399" t="s">
        <v>37</v>
      </c>
      <c r="K8399" s="47"/>
      <c r="L8399" s="47" t="str">
        <f>((I8399&amp;A8399)&amp;"-")&amp;B8399</f>
        <v>REF997-Kia Sepassi and Samuel H. Yalkowsky. Solubility Prediction in Octanol: A Technical Note. AAPS PharmSciTech 2006; 7 (1) Article 26</v>
      </c>
      <c r="M8399" t="s">
        <v>39</v>
      </c>
      <c r="N8399" s="71"/>
      <c r="O8399" s="71"/>
      <c r="P8399" s="71"/>
      <c r="Q8399" s="71"/>
      <c r="R8399" s="29"/>
      <c r="S8399" s="29"/>
      <c r="T8399" s="29"/>
      <c r="U8399" s="71"/>
      <c r="V8399" s="29"/>
      <c r="W8399" s="60"/>
      <c r="Y8399" t="s">
        <v>40</v>
      </c>
      <c r="AA8399">
        <v>5773</v>
      </c>
      <c r="AB8399" t="b">
        <f>if((W8399=""),false,true)</f>
        <v>0</v>
      </c>
      <c r="AD8399" s="37"/>
    </row>
    <row r="8400" ht="14.25" customHeight="1">
      <c r="A8400" s="38">
        <v>1049</v>
      </c>
      <c r="B8400" s="46" t="s">
        <v>922</v>
      </c>
      <c r="C8400" s="46" t="s">
        <v>923</v>
      </c>
      <c r="D8400" s="11" t="s">
        <v>8514</v>
      </c>
      <c r="E8400" s="46" t="s">
        <v>8515</v>
      </c>
      <c r="F8400" s="7" t="s">
        <v>924</v>
      </c>
      <c r="G8400" s="7" t="s">
        <v>925</v>
      </c>
      <c r="H8400">
        <v>0.04008667176273</v>
      </c>
      <c r="I8400" t="s">
        <v>37</v>
      </c>
      <c r="K8400" s="47" t="s">
        <v>43</v>
      </c>
      <c r="L8400" s="47" t="s">
        <v>926</v>
      </c>
      <c r="M8400" t="s">
        <v>39</v>
      </c>
      <c r="N8400" s="71"/>
      <c r="O8400" s="71"/>
      <c r="P8400" s="71"/>
      <c r="Q8400" s="71"/>
      <c r="R8400" s="29"/>
      <c r="S8400" s="29"/>
      <c r="T8400" s="29"/>
      <c r="U8400" s="71"/>
      <c r="V8400" s="29"/>
      <c r="W8400" s="60"/>
      <c r="Y8400" t="s">
        <v>40</v>
      </c>
      <c r="AA8400" s="21">
        <v>5773</v>
      </c>
      <c r="AB8400" t="b">
        <f>if((W8400=""),false,true)</f>
        <v>0</v>
      </c>
      <c r="AD8400" s="37"/>
    </row>
    <row r="8401" ht="14.25" customHeight="1">
      <c r="A8401" s="38">
        <v>1049</v>
      </c>
      <c r="B8401" s="46" t="s">
        <v>922</v>
      </c>
      <c r="C8401" s="46" t="s">
        <v>923</v>
      </c>
      <c r="D8401" s="11" t="s">
        <v>8514</v>
      </c>
      <c r="E8401" s="11" t="s">
        <v>8515</v>
      </c>
      <c r="F8401" s="7" t="s">
        <v>927</v>
      </c>
      <c r="G8401" s="7" t="s">
        <v>928</v>
      </c>
      <c r="H8401">
        <v>0.000185780445509</v>
      </c>
      <c r="I8401" t="s">
        <v>37</v>
      </c>
      <c r="K8401" s="47" t="s">
        <v>43</v>
      </c>
      <c r="L8401" s="47" t="s">
        <v>926</v>
      </c>
      <c r="M8401" t="s">
        <v>39</v>
      </c>
      <c r="N8401" s="71"/>
      <c r="O8401" s="71"/>
      <c r="P8401" s="71"/>
      <c r="Q8401" s="71"/>
      <c r="R8401" s="29"/>
      <c r="S8401" s="29"/>
      <c r="T8401" s="29"/>
      <c r="U8401" s="71"/>
      <c r="V8401" s="29"/>
      <c r="W8401" s="60"/>
      <c r="Y8401" t="s">
        <v>40</v>
      </c>
      <c r="AA8401">
        <v>5773</v>
      </c>
      <c r="AB8401" t="b">
        <f>if((W8401=""),false,true)</f>
        <v>0</v>
      </c>
      <c r="AD8401" s="37"/>
    </row>
    <row r="8402" ht="14.25" customHeight="1">
      <c r="A8402" s="38">
        <v>1049</v>
      </c>
      <c r="B8402" s="46" t="s">
        <v>922</v>
      </c>
      <c r="C8402" s="46" t="s">
        <v>923</v>
      </c>
      <c r="D8402" s="11" t="s">
        <v>8514</v>
      </c>
      <c r="E8402" s="11" t="s">
        <v>8515</v>
      </c>
      <c r="F8402" s="7" t="s">
        <v>929</v>
      </c>
      <c r="G8402" s="7" t="s">
        <v>928</v>
      </c>
      <c r="H8402">
        <v>0.000952796164024</v>
      </c>
      <c r="I8402" t="s">
        <v>37</v>
      </c>
      <c r="K8402" s="47" t="s">
        <v>43</v>
      </c>
      <c r="L8402" s="47" t="s">
        <v>926</v>
      </c>
      <c r="M8402" t="s">
        <v>39</v>
      </c>
      <c r="N8402" s="71"/>
      <c r="O8402" s="71"/>
      <c r="P8402" s="71"/>
      <c r="Q8402" s="71"/>
      <c r="R8402" s="29"/>
      <c r="S8402" s="29"/>
      <c r="T8402" s="29"/>
      <c r="U8402" s="71"/>
      <c r="V8402" s="29"/>
      <c r="W8402" s="60"/>
      <c r="Y8402" t="s">
        <v>40</v>
      </c>
      <c r="AA8402">
        <v>5773</v>
      </c>
      <c r="AB8402" t="b">
        <f>if((W8402=""),false,true)</f>
        <v>0</v>
      </c>
      <c r="AD8402" s="37"/>
    </row>
    <row r="8403" ht="14.25" customHeight="1">
      <c r="A8403" s="38">
        <v>1049</v>
      </c>
      <c r="B8403" s="46" t="s">
        <v>922</v>
      </c>
      <c r="C8403" s="46" t="s">
        <v>923</v>
      </c>
      <c r="D8403" s="11" t="s">
        <v>8514</v>
      </c>
      <c r="E8403" s="11" t="s">
        <v>8515</v>
      </c>
      <c r="F8403" s="7" t="s">
        <v>930</v>
      </c>
      <c r="G8403" s="7" t="s">
        <v>928</v>
      </c>
      <c r="H8403">
        <v>0.006934258060166</v>
      </c>
      <c r="I8403" t="s">
        <v>37</v>
      </c>
      <c r="K8403" s="47" t="s">
        <v>43</v>
      </c>
      <c r="L8403" s="47" t="s">
        <v>926</v>
      </c>
      <c r="M8403" t="s">
        <v>39</v>
      </c>
      <c r="N8403" s="71"/>
      <c r="O8403" s="71"/>
      <c r="P8403" s="71"/>
      <c r="Q8403" s="71"/>
      <c r="R8403" s="29"/>
      <c r="S8403" s="29"/>
      <c r="T8403" s="29"/>
      <c r="U8403" s="71"/>
      <c r="V8403" s="29"/>
      <c r="W8403" s="60"/>
      <c r="Y8403" t="s">
        <v>40</v>
      </c>
      <c r="AA8403">
        <v>5773</v>
      </c>
      <c r="AB8403" t="b">
        <f>if((W8403=""),false,true)</f>
        <v>0</v>
      </c>
      <c r="AD8403" s="37"/>
    </row>
    <row r="8404" ht="14.25" customHeight="1">
      <c r="A8404" s="38">
        <v>1049</v>
      </c>
      <c r="B8404" s="46" t="s">
        <v>922</v>
      </c>
      <c r="C8404" s="46" t="s">
        <v>923</v>
      </c>
      <c r="D8404" s="11" t="s">
        <v>8514</v>
      </c>
      <c r="E8404" s="11" t="s">
        <v>8515</v>
      </c>
      <c r="F8404" s="11" t="s">
        <v>48</v>
      </c>
      <c r="G8404" s="11" t="s">
        <v>49</v>
      </c>
      <c r="H8404">
        <v>0.000067764150761</v>
      </c>
      <c r="I8404" t="s">
        <v>37</v>
      </c>
      <c r="K8404" s="47" t="s">
        <v>43</v>
      </c>
      <c r="L8404" s="47" t="s">
        <v>926</v>
      </c>
      <c r="M8404" t="s">
        <v>39</v>
      </c>
      <c r="N8404" s="71"/>
      <c r="O8404" s="71"/>
      <c r="P8404" s="71"/>
      <c r="Q8404" s="71"/>
      <c r="R8404" s="29"/>
      <c r="S8404" s="29"/>
      <c r="T8404" s="29"/>
      <c r="U8404" s="71"/>
      <c r="V8404" s="29"/>
      <c r="W8404" s="60"/>
      <c r="Y8404" t="s">
        <v>40</v>
      </c>
      <c r="AA8404">
        <v>5773</v>
      </c>
      <c r="AB8404" t="b">
        <f>if((W8404=""),false,true)</f>
        <v>0</v>
      </c>
      <c r="AD8404" s="37"/>
    </row>
    <row r="8405" ht="14.25" customHeight="1">
      <c r="A8405" s="38">
        <v>1268</v>
      </c>
      <c r="B8405" s="46" t="s">
        <v>3548</v>
      </c>
      <c r="C8405" s="46" t="s">
        <v>3549</v>
      </c>
      <c r="D8405" s="46" t="s">
        <v>8514</v>
      </c>
      <c r="E8405" s="46" t="s">
        <v>8515</v>
      </c>
      <c r="F8405" s="7" t="s">
        <v>1281</v>
      </c>
      <c r="G8405" s="7" t="s">
        <v>2411</v>
      </c>
      <c r="H8405">
        <v>0.124115051551312</v>
      </c>
      <c r="I8405" t="s">
        <v>37</v>
      </c>
      <c r="K8405" t="s">
        <v>43</v>
      </c>
      <c r="L8405" t="s">
        <v>3553</v>
      </c>
      <c r="M8405" t="s">
        <v>39</v>
      </c>
      <c r="N8405" s="40"/>
      <c r="O8405" s="40"/>
      <c r="P8405" s="40"/>
      <c r="Q8405" s="40"/>
      <c r="R8405" s="39"/>
      <c r="S8405" s="39"/>
      <c r="T8405" s="39"/>
      <c r="U8405" s="40"/>
      <c r="V8405" s="39"/>
      <c r="W8405" s="69"/>
      <c r="Y8405" t="s">
        <v>40</v>
      </c>
      <c r="AA8405">
        <v>5773</v>
      </c>
      <c r="AB8405" s="46" t="b">
        <f>if((W8405=""),false,true)</f>
        <v>0</v>
      </c>
      <c r="AD8405" s="8"/>
    </row>
    <row r="8406" ht="14.25" customHeight="1">
      <c r="A8406" s="38">
        <v>1283</v>
      </c>
      <c r="B8406" s="46" t="s">
        <v>31</v>
      </c>
      <c r="C8406" s="46" t="s">
        <v>32</v>
      </c>
      <c r="D8406" s="46" t="s">
        <v>8514</v>
      </c>
      <c r="E8406" s="46" t="s">
        <v>8515</v>
      </c>
      <c r="F8406" t="s">
        <v>35</v>
      </c>
      <c r="G8406" s="46" t="s">
        <v>36</v>
      </c>
      <c r="H8406">
        <v>0.19498446</v>
      </c>
      <c r="I8406" t="s">
        <v>37</v>
      </c>
      <c r="L8406" t="s">
        <v>38</v>
      </c>
      <c r="M8406" t="s">
        <v>39</v>
      </c>
      <c r="N8406" s="40"/>
      <c r="O8406" s="40"/>
      <c r="P8406" s="40"/>
      <c r="Q8406" s="40"/>
      <c r="R8406" s="39"/>
      <c r="S8406" s="39"/>
      <c r="T8406" s="39"/>
      <c r="U8406" s="40"/>
      <c r="V8406" s="39"/>
      <c r="W8406" s="69"/>
      <c r="Y8406" t="s">
        <v>40</v>
      </c>
      <c r="AA8406">
        <v>5773</v>
      </c>
      <c r="AB8406" s="46" t="b">
        <f>if((W8406=""),false,true)</f>
        <v>0</v>
      </c>
      <c r="AD8406" s="8"/>
    </row>
    <row r="8407" ht="14.25" customHeight="1">
      <c r="A8407" s="38">
        <v>1287</v>
      </c>
      <c r="B8407" s="46" t="s">
        <v>44</v>
      </c>
      <c r="C8407" s="46" t="s">
        <v>45</v>
      </c>
      <c r="D8407" s="46" t="s">
        <v>8514</v>
      </c>
      <c r="E8407" s="46" t="s">
        <v>8515</v>
      </c>
      <c r="F8407" t="s">
        <v>48</v>
      </c>
      <c r="G8407" s="46" t="s">
        <v>49</v>
      </c>
      <c r="H8407">
        <v>0.000037844258</v>
      </c>
      <c r="I8407" t="s">
        <v>37</v>
      </c>
      <c r="L8407" t="s">
        <v>50</v>
      </c>
      <c r="M8407" t="s">
        <v>39</v>
      </c>
      <c r="N8407" s="40"/>
      <c r="O8407" s="40"/>
      <c r="P8407" s="40"/>
      <c r="Q8407" s="40"/>
      <c r="R8407" s="39"/>
      <c r="S8407" s="39"/>
      <c r="T8407" s="39"/>
      <c r="U8407" s="40"/>
      <c r="V8407" s="39"/>
      <c r="W8407" s="69"/>
      <c r="Y8407" t="s">
        <v>40</v>
      </c>
      <c r="AA8407">
        <v>5773</v>
      </c>
      <c r="AB8407" s="46" t="b">
        <v>0</v>
      </c>
      <c r="AD8407" s="8"/>
    </row>
    <row r="8408" ht="14.25" customHeight="1">
      <c r="A8408" s="38">
        <v>1287</v>
      </c>
      <c r="B8408" s="46" t="s">
        <v>53</v>
      </c>
      <c r="C8408" s="46" t="s">
        <v>45</v>
      </c>
      <c r="D8408" s="46" t="s">
        <v>8514</v>
      </c>
      <c r="E8408" s="46" t="s">
        <v>8515</v>
      </c>
      <c r="F8408" t="s">
        <v>48</v>
      </c>
      <c r="G8408" s="46" t="s">
        <v>49</v>
      </c>
      <c r="H8408">
        <v>0.000037153523</v>
      </c>
      <c r="I8408" t="s">
        <v>37</v>
      </c>
      <c r="L8408" t="s">
        <v>50</v>
      </c>
      <c r="M8408" t="s">
        <v>39</v>
      </c>
      <c r="N8408" s="40"/>
      <c r="O8408" s="40"/>
      <c r="P8408" s="40"/>
      <c r="Q8408" s="40"/>
      <c r="R8408" s="39"/>
      <c r="S8408" s="39"/>
      <c r="T8408" s="39"/>
      <c r="U8408" s="40"/>
      <c r="V8408" s="39"/>
      <c r="W8408" s="69"/>
      <c r="Y8408" t="s">
        <v>40</v>
      </c>
      <c r="AA8408">
        <v>5773</v>
      </c>
      <c r="AB8408" s="46" t="b">
        <v>0</v>
      </c>
      <c r="AD8408" s="8"/>
    </row>
    <row r="8409" ht="14.25" customHeight="1">
      <c r="A8409" s="38">
        <v>1287</v>
      </c>
      <c r="B8409" s="46" t="s">
        <v>174</v>
      </c>
      <c r="C8409" s="46" t="s">
        <v>45</v>
      </c>
      <c r="D8409" s="46" t="s">
        <v>8514</v>
      </c>
      <c r="E8409" s="46" t="s">
        <v>8515</v>
      </c>
      <c r="F8409" t="s">
        <v>48</v>
      </c>
      <c r="G8409" s="46" t="s">
        <v>49</v>
      </c>
      <c r="H8409">
        <v>0.00003801894</v>
      </c>
      <c r="I8409" t="s">
        <v>37</v>
      </c>
      <c r="L8409" t="s">
        <v>50</v>
      </c>
      <c r="M8409" t="s">
        <v>39</v>
      </c>
      <c r="N8409" s="40"/>
      <c r="O8409" s="40"/>
      <c r="P8409" s="40"/>
      <c r="Q8409" s="40"/>
      <c r="R8409" s="39"/>
      <c r="S8409" s="39"/>
      <c r="T8409" s="39"/>
      <c r="U8409" s="40"/>
      <c r="V8409" s="39"/>
      <c r="W8409" s="69"/>
      <c r="Y8409" t="s">
        <v>40</v>
      </c>
      <c r="AA8409">
        <v>5773</v>
      </c>
      <c r="AB8409" s="46" t="b">
        <v>0</v>
      </c>
      <c r="AD8409" s="8"/>
    </row>
    <row r="8410" ht="14.25" customHeight="1">
      <c r="A8410" s="38">
        <v>1308</v>
      </c>
      <c r="B8410" s="46" t="s">
        <v>41</v>
      </c>
      <c r="C8410" s="46" t="s">
        <v>42</v>
      </c>
      <c r="D8410" s="46" t="s">
        <v>8514</v>
      </c>
      <c r="E8410" s="46" t="s">
        <v>8516</v>
      </c>
      <c r="F8410" t="s">
        <v>35</v>
      </c>
      <c r="G8410" s="12" t="s">
        <v>36</v>
      </c>
      <c r="H8410">
        <v>0.194984459975805</v>
      </c>
      <c r="I8410" t="s">
        <v>37</v>
      </c>
      <c r="K8410" s="47" t="s">
        <v>43</v>
      </c>
      <c r="L8410" s="47" t="str">
        <f>((I8410&amp;A8410)&amp;"-")&amp;B8410</f>
        <v>REF1308-Abraham M.H. and Acree Jr. W.E. The solubility of liquid and solid compounds in dry octan-1-ol. Chemosphere (2013)</v>
      </c>
      <c r="M8410" t="s">
        <v>39</v>
      </c>
      <c r="N8410" s="71"/>
      <c r="O8410" s="71"/>
      <c r="P8410" s="71"/>
      <c r="Q8410" s="71"/>
      <c r="R8410" s="29"/>
      <c r="S8410" s="29"/>
      <c r="T8410" s="29"/>
      <c r="U8410" s="71"/>
      <c r="V8410" s="29"/>
      <c r="W8410" s="60"/>
      <c r="Y8410" t="s">
        <v>40</v>
      </c>
      <c r="AA8410">
        <v>5773</v>
      </c>
      <c r="AB8410" t="b">
        <f>if((W8410=""),false,true)</f>
        <v>0</v>
      </c>
      <c r="AD8410" s="37"/>
    </row>
    <row r="8411" ht="14.25" customHeight="1">
      <c r="A8411" s="38">
        <v>1287</v>
      </c>
      <c r="B8411" s="46" t="s">
        <v>53</v>
      </c>
      <c r="C8411" s="46" t="s">
        <v>45</v>
      </c>
      <c r="D8411" s="46" t="s">
        <v>8517</v>
      </c>
      <c r="E8411" s="46" t="s">
        <v>8518</v>
      </c>
      <c r="F8411" t="s">
        <v>48</v>
      </c>
      <c r="G8411" s="46" t="s">
        <v>49</v>
      </c>
      <c r="H8411">
        <v>0.000050118723</v>
      </c>
      <c r="I8411" t="s">
        <v>37</v>
      </c>
      <c r="L8411" t="s">
        <v>50</v>
      </c>
      <c r="M8411" t="s">
        <v>39</v>
      </c>
      <c r="N8411" s="40"/>
      <c r="O8411" s="40"/>
      <c r="P8411" s="40"/>
      <c r="Q8411" s="40"/>
      <c r="R8411" s="39"/>
      <c r="S8411" s="39"/>
      <c r="T8411" s="39"/>
      <c r="U8411" s="40"/>
      <c r="V8411" s="39"/>
      <c r="W8411" s="69"/>
      <c r="Y8411" t="s">
        <v>40</v>
      </c>
      <c r="AA8411">
        <v>4757</v>
      </c>
      <c r="AB8411" s="46" t="b">
        <v>0</v>
      </c>
      <c r="AD8411" s="8"/>
    </row>
    <row r="8412" ht="14.25" customHeight="1">
      <c r="A8412" s="38">
        <v>1287</v>
      </c>
      <c r="B8412" s="46" t="s">
        <v>44</v>
      </c>
      <c r="C8412" s="46" t="s">
        <v>45</v>
      </c>
      <c r="D8412" s="46" t="s">
        <v>8519</v>
      </c>
      <c r="E8412" s="46" t="s">
        <v>8520</v>
      </c>
      <c r="F8412" t="s">
        <v>48</v>
      </c>
      <c r="G8412" s="46" t="s">
        <v>49</v>
      </c>
      <c r="H8412">
        <v>0.000092896639</v>
      </c>
      <c r="I8412" t="s">
        <v>37</v>
      </c>
      <c r="L8412" t="s">
        <v>50</v>
      </c>
      <c r="M8412" t="s">
        <v>39</v>
      </c>
      <c r="N8412" s="40"/>
      <c r="O8412" s="40"/>
      <c r="P8412" s="40"/>
      <c r="Q8412" s="40"/>
      <c r="R8412" s="39"/>
      <c r="S8412" s="39"/>
      <c r="T8412" s="39"/>
      <c r="U8412" s="40"/>
      <c r="V8412" s="39"/>
      <c r="W8412" s="69"/>
      <c r="Y8412" t="s">
        <v>40</v>
      </c>
      <c r="AA8412">
        <v>4758</v>
      </c>
      <c r="AB8412" s="46" t="b">
        <v>0</v>
      </c>
      <c r="AD8412" s="8"/>
    </row>
    <row r="8413" ht="14.25" customHeight="1">
      <c r="A8413" s="38">
        <v>1287</v>
      </c>
      <c r="B8413" s="46" t="s">
        <v>53</v>
      </c>
      <c r="C8413" s="46" t="s">
        <v>45</v>
      </c>
      <c r="D8413" s="46" t="s">
        <v>8519</v>
      </c>
      <c r="E8413" s="46" t="s">
        <v>8520</v>
      </c>
      <c r="F8413" t="s">
        <v>48</v>
      </c>
      <c r="G8413" s="46" t="s">
        <v>49</v>
      </c>
      <c r="H8413">
        <v>0.000054954087</v>
      </c>
      <c r="I8413" t="s">
        <v>37</v>
      </c>
      <c r="L8413" t="s">
        <v>50</v>
      </c>
      <c r="M8413" t="s">
        <v>39</v>
      </c>
      <c r="N8413" s="40"/>
      <c r="O8413" s="40"/>
      <c r="P8413" s="40"/>
      <c r="Q8413" s="40"/>
      <c r="R8413" s="39"/>
      <c r="S8413" s="39"/>
      <c r="T8413" s="39"/>
      <c r="U8413" s="40"/>
      <c r="V8413" s="39"/>
      <c r="W8413" s="69"/>
      <c r="Y8413" t="s">
        <v>40</v>
      </c>
      <c r="AA8413">
        <v>4758</v>
      </c>
      <c r="AB8413" s="46" t="b">
        <v>0</v>
      </c>
      <c r="AD8413" s="8"/>
    </row>
    <row r="8414" ht="14.25" customHeight="1">
      <c r="A8414" s="38">
        <v>1287</v>
      </c>
      <c r="B8414" s="46" t="s">
        <v>53</v>
      </c>
      <c r="C8414" s="46" t="s">
        <v>45</v>
      </c>
      <c r="D8414" s="46" t="s">
        <v>8521</v>
      </c>
      <c r="E8414" s="46" t="s">
        <v>8522</v>
      </c>
      <c r="F8414" t="s">
        <v>48</v>
      </c>
      <c r="G8414" s="46" t="s">
        <v>49</v>
      </c>
      <c r="H8414">
        <v>0.003311311215</v>
      </c>
      <c r="I8414" t="s">
        <v>37</v>
      </c>
      <c r="L8414" t="s">
        <v>50</v>
      </c>
      <c r="M8414" t="s">
        <v>39</v>
      </c>
      <c r="N8414" s="40"/>
      <c r="O8414" s="40"/>
      <c r="P8414" s="40"/>
      <c r="Q8414" s="40"/>
      <c r="R8414" s="39"/>
      <c r="S8414" s="39"/>
      <c r="T8414" s="39"/>
      <c r="U8414" s="40"/>
      <c r="V8414" s="39"/>
      <c r="W8414" s="69"/>
      <c r="Y8414" t="s">
        <v>40</v>
      </c>
      <c r="AA8414">
        <v>4759</v>
      </c>
      <c r="AB8414" s="46" t="b">
        <v>0</v>
      </c>
      <c r="AD8414" s="8"/>
    </row>
    <row r="8415" ht="14.25" customHeight="1">
      <c r="A8415" s="38">
        <v>1287</v>
      </c>
      <c r="B8415" s="46" t="s">
        <v>53</v>
      </c>
      <c r="C8415" s="46" t="s">
        <v>45</v>
      </c>
      <c r="D8415" s="46" t="s">
        <v>8523</v>
      </c>
      <c r="E8415" s="46" t="s">
        <v>8524</v>
      </c>
      <c r="F8415" t="s">
        <v>48</v>
      </c>
      <c r="G8415" s="46" t="s">
        <v>49</v>
      </c>
      <c r="H8415">
        <v>0.000079432823</v>
      </c>
      <c r="I8415" t="s">
        <v>37</v>
      </c>
      <c r="L8415" t="s">
        <v>50</v>
      </c>
      <c r="M8415" t="s">
        <v>39</v>
      </c>
      <c r="N8415" s="40"/>
      <c r="O8415" s="40"/>
      <c r="P8415" s="40"/>
      <c r="Q8415" s="40"/>
      <c r="R8415" s="39"/>
      <c r="S8415" s="39"/>
      <c r="T8415" s="39"/>
      <c r="U8415" s="40"/>
      <c r="V8415" s="39"/>
      <c r="W8415" s="69"/>
      <c r="Y8415" t="s">
        <v>40</v>
      </c>
      <c r="AA8415">
        <v>4760</v>
      </c>
      <c r="AB8415" s="46" t="b">
        <v>0</v>
      </c>
      <c r="AD8415" s="8"/>
    </row>
    <row r="8416" ht="14.25" customHeight="1">
      <c r="A8416" s="38">
        <v>1287</v>
      </c>
      <c r="B8416" s="46" t="s">
        <v>53</v>
      </c>
      <c r="C8416" s="46" t="s">
        <v>45</v>
      </c>
      <c r="D8416" s="46" t="s">
        <v>8523</v>
      </c>
      <c r="E8416" s="46" t="s">
        <v>8525</v>
      </c>
      <c r="F8416" t="s">
        <v>48</v>
      </c>
      <c r="G8416" s="46" t="s">
        <v>49</v>
      </c>
      <c r="H8416">
        <v>0.000079432823</v>
      </c>
      <c r="I8416" t="s">
        <v>37</v>
      </c>
      <c r="L8416" t="s">
        <v>50</v>
      </c>
      <c r="M8416" t="s">
        <v>39</v>
      </c>
      <c r="N8416" s="40"/>
      <c r="O8416" s="40"/>
      <c r="P8416" s="40"/>
      <c r="Q8416" s="40"/>
      <c r="R8416" s="39"/>
      <c r="S8416" s="39"/>
      <c r="T8416" s="39"/>
      <c r="U8416" s="40"/>
      <c r="V8416" s="39"/>
      <c r="W8416" s="69"/>
      <c r="Y8416" t="s">
        <v>40</v>
      </c>
      <c r="AA8416">
        <v>12367</v>
      </c>
      <c r="AB8416" s="46" t="b">
        <v>0</v>
      </c>
      <c r="AD8416" s="8"/>
    </row>
    <row r="8417" ht="14.25" customHeight="1">
      <c r="A8417" s="38">
        <v>1287</v>
      </c>
      <c r="B8417" s="46" t="s">
        <v>53</v>
      </c>
      <c r="C8417" s="46" t="s">
        <v>45</v>
      </c>
      <c r="D8417" s="46" t="s">
        <v>8526</v>
      </c>
      <c r="E8417" s="46" t="s">
        <v>8527</v>
      </c>
      <c r="F8417" t="s">
        <v>48</v>
      </c>
      <c r="G8417" s="46" t="s">
        <v>49</v>
      </c>
      <c r="H8417">
        <v>0.08317637711</v>
      </c>
      <c r="I8417" t="s">
        <v>37</v>
      </c>
      <c r="L8417" t="s">
        <v>50</v>
      </c>
      <c r="M8417" t="s">
        <v>39</v>
      </c>
      <c r="N8417" s="40"/>
      <c r="O8417" s="40"/>
      <c r="P8417" s="40"/>
      <c r="Q8417" s="40"/>
      <c r="R8417" s="39"/>
      <c r="S8417" s="39"/>
      <c r="T8417" s="39"/>
      <c r="U8417" s="40"/>
      <c r="V8417" s="39"/>
      <c r="W8417" s="69"/>
      <c r="Y8417" t="s">
        <v>294</v>
      </c>
      <c r="AA8417">
        <v>7954</v>
      </c>
      <c r="AB8417" s="46" t="b">
        <v>0</v>
      </c>
      <c r="AD8417" s="8"/>
    </row>
    <row r="8418" ht="14.25" customHeight="1">
      <c r="A8418" s="38">
        <v>1287</v>
      </c>
      <c r="B8418" s="46" t="s">
        <v>53</v>
      </c>
      <c r="C8418" s="46" t="s">
        <v>45</v>
      </c>
      <c r="D8418" s="46" t="s">
        <v>8528</v>
      </c>
      <c r="E8418" s="46" t="s">
        <v>8529</v>
      </c>
      <c r="F8418" t="s">
        <v>48</v>
      </c>
      <c r="G8418" s="46" t="s">
        <v>49</v>
      </c>
      <c r="H8418">
        <v>0.389045144994</v>
      </c>
      <c r="I8418" t="s">
        <v>37</v>
      </c>
      <c r="L8418" t="s">
        <v>50</v>
      </c>
      <c r="M8418" t="s">
        <v>39</v>
      </c>
      <c r="N8418" s="40"/>
      <c r="O8418" s="40"/>
      <c r="P8418" s="40"/>
      <c r="Q8418" s="40"/>
      <c r="R8418" s="39"/>
      <c r="S8418" s="39"/>
      <c r="T8418" s="39"/>
      <c r="U8418" s="40"/>
      <c r="V8418" s="39"/>
      <c r="W8418" s="69"/>
      <c r="Y8418" t="s">
        <v>294</v>
      </c>
      <c r="AA8418">
        <v>6095</v>
      </c>
      <c r="AB8418" s="46" t="b">
        <v>0</v>
      </c>
      <c r="AD8418" s="8"/>
    </row>
    <row r="8419" ht="14.25" customHeight="1">
      <c r="A8419" s="38">
        <v>1287</v>
      </c>
      <c r="B8419" s="46" t="s">
        <v>44</v>
      </c>
      <c r="C8419" s="46" t="s">
        <v>45</v>
      </c>
      <c r="D8419" s="46" t="s">
        <v>8530</v>
      </c>
      <c r="E8419" s="46" t="s">
        <v>8531</v>
      </c>
      <c r="F8419" t="s">
        <v>48</v>
      </c>
      <c r="G8419" s="46" t="s">
        <v>49</v>
      </c>
      <c r="H8419">
        <v>0.000003311311</v>
      </c>
      <c r="I8419" t="s">
        <v>37</v>
      </c>
      <c r="L8419" t="s">
        <v>50</v>
      </c>
      <c r="M8419" t="s">
        <v>39</v>
      </c>
      <c r="N8419" s="40"/>
      <c r="O8419" s="40"/>
      <c r="P8419" s="40"/>
      <c r="Q8419" s="40"/>
      <c r="R8419" s="39"/>
      <c r="S8419" s="39"/>
      <c r="T8419" s="39"/>
      <c r="U8419" s="40"/>
      <c r="V8419" s="39"/>
      <c r="W8419" s="69"/>
      <c r="Y8419" t="s">
        <v>40</v>
      </c>
      <c r="AA8419">
        <v>9429318</v>
      </c>
      <c r="AB8419" s="46" t="b">
        <v>0</v>
      </c>
      <c r="AD8419" s="8"/>
    </row>
    <row r="8420" ht="14.25" customHeight="1">
      <c r="A8420" s="38">
        <v>1287</v>
      </c>
      <c r="B8420" s="46" t="s">
        <v>53</v>
      </c>
      <c r="C8420" s="46" t="s">
        <v>45</v>
      </c>
      <c r="D8420" s="46" t="s">
        <v>8532</v>
      </c>
      <c r="E8420" s="46" t="s">
        <v>8533</v>
      </c>
      <c r="F8420" t="s">
        <v>48</v>
      </c>
      <c r="G8420" s="46" t="s">
        <v>49</v>
      </c>
      <c r="H8420">
        <v>0.000011748976</v>
      </c>
      <c r="I8420" t="s">
        <v>37</v>
      </c>
      <c r="L8420" t="s">
        <v>50</v>
      </c>
      <c r="M8420" t="s">
        <v>39</v>
      </c>
      <c r="N8420" s="40"/>
      <c r="O8420" s="40"/>
      <c r="P8420" s="40"/>
      <c r="Q8420" s="40"/>
      <c r="R8420" s="39"/>
      <c r="S8420" s="39"/>
      <c r="T8420" s="39"/>
      <c r="U8420" s="40"/>
      <c r="V8420" s="39"/>
      <c r="W8420" s="69"/>
      <c r="Y8420" t="s">
        <v>40</v>
      </c>
      <c r="AA8420">
        <v>26916</v>
      </c>
      <c r="AB8420" s="46" t="b">
        <v>0</v>
      </c>
      <c r="AD8420" s="8"/>
    </row>
    <row r="8421" ht="14.25" customHeight="1">
      <c r="A8421" s="38">
        <v>1287</v>
      </c>
      <c r="B8421" s="46" t="s">
        <v>53</v>
      </c>
      <c r="C8421" s="46" t="s">
        <v>45</v>
      </c>
      <c r="D8421" s="46" t="s">
        <v>8534</v>
      </c>
      <c r="E8421" s="46" t="s">
        <v>8535</v>
      </c>
      <c r="F8421" t="s">
        <v>48</v>
      </c>
      <c r="G8421" s="46" t="s">
        <v>49</v>
      </c>
      <c r="H8421">
        <v>0.000029512092</v>
      </c>
      <c r="I8421" t="s">
        <v>37</v>
      </c>
      <c r="L8421" t="s">
        <v>50</v>
      </c>
      <c r="M8421" t="s">
        <v>39</v>
      </c>
      <c r="N8421" s="40"/>
      <c r="O8421" s="40"/>
      <c r="P8421" s="40"/>
      <c r="Q8421" s="40"/>
      <c r="R8421" s="39"/>
      <c r="S8421" s="39"/>
      <c r="T8421" s="39"/>
      <c r="U8421" s="40"/>
      <c r="V8421" s="39"/>
      <c r="W8421" s="69"/>
      <c r="Y8421" t="s">
        <v>40</v>
      </c>
      <c r="AA8421">
        <v>20762</v>
      </c>
      <c r="AB8421" s="46" t="b">
        <v>0</v>
      </c>
      <c r="AD8421" s="8"/>
    </row>
    <row r="8422" ht="14.25" customHeight="1">
      <c r="A8422" s="38">
        <v>1287</v>
      </c>
      <c r="B8422" s="46" t="s">
        <v>53</v>
      </c>
      <c r="C8422" s="46" t="s">
        <v>45</v>
      </c>
      <c r="D8422" s="46" t="s">
        <v>8536</v>
      </c>
      <c r="E8422" s="46" t="s">
        <v>8537</v>
      </c>
      <c r="F8422" t="s">
        <v>48</v>
      </c>
      <c r="G8422" s="46" t="s">
        <v>49</v>
      </c>
      <c r="H8422">
        <v>3.801893963206</v>
      </c>
      <c r="I8422" t="s">
        <v>37</v>
      </c>
      <c r="L8422" t="s">
        <v>50</v>
      </c>
      <c r="M8422" t="s">
        <v>39</v>
      </c>
      <c r="N8422" s="40"/>
      <c r="O8422" s="40"/>
      <c r="P8422" s="40"/>
      <c r="Q8422" s="40"/>
      <c r="R8422" s="39"/>
      <c r="S8422" s="39"/>
      <c r="T8422" s="39"/>
      <c r="U8422" s="40"/>
      <c r="V8422" s="39"/>
      <c r="W8422" s="69"/>
      <c r="Y8422" t="s">
        <v>294</v>
      </c>
      <c r="AA8422">
        <v>512</v>
      </c>
      <c r="AB8422" s="46" t="b">
        <v>0</v>
      </c>
      <c r="AD8422" s="8"/>
    </row>
    <row r="8423" ht="14.25" customHeight="1">
      <c r="A8423" s="38">
        <v>1287</v>
      </c>
      <c r="B8423" s="46" t="s">
        <v>174</v>
      </c>
      <c r="C8423" s="46" t="s">
        <v>45</v>
      </c>
      <c r="D8423" s="46" t="s">
        <v>8536</v>
      </c>
      <c r="E8423" s="46" t="s">
        <v>8537</v>
      </c>
      <c r="F8423" t="s">
        <v>48</v>
      </c>
      <c r="G8423" s="46" t="s">
        <v>49</v>
      </c>
      <c r="H8423">
        <v>3.801893963206</v>
      </c>
      <c r="I8423" t="s">
        <v>37</v>
      </c>
      <c r="L8423" t="s">
        <v>50</v>
      </c>
      <c r="M8423" t="s">
        <v>39</v>
      </c>
      <c r="N8423" s="40"/>
      <c r="O8423" s="40"/>
      <c r="P8423" s="40"/>
      <c r="Q8423" s="40"/>
      <c r="R8423" s="39"/>
      <c r="S8423" s="39"/>
      <c r="T8423" s="39"/>
      <c r="U8423" s="40"/>
      <c r="V8423" s="39"/>
      <c r="W8423" s="69"/>
      <c r="Y8423" t="s">
        <v>294</v>
      </c>
      <c r="AA8423">
        <v>512</v>
      </c>
      <c r="AB8423" s="46" t="b">
        <v>0</v>
      </c>
      <c r="AD8423" s="8"/>
    </row>
    <row r="8424" ht="14.25" customHeight="1">
      <c r="A8424" s="38">
        <v>1268</v>
      </c>
      <c r="B8424" s="46" t="s">
        <v>3548</v>
      </c>
      <c r="C8424" s="46" t="s">
        <v>3549</v>
      </c>
      <c r="D8424" s="46" t="s">
        <v>8538</v>
      </c>
      <c r="E8424" s="46" t="s">
        <v>8539</v>
      </c>
      <c r="F8424" s="7" t="s">
        <v>1281</v>
      </c>
      <c r="G8424" s="7" t="s">
        <v>2411</v>
      </c>
      <c r="H8424">
        <v>0.24487730638757</v>
      </c>
      <c r="I8424" t="s">
        <v>37</v>
      </c>
      <c r="K8424" t="s">
        <v>3552</v>
      </c>
      <c r="L8424" t="s">
        <v>3553</v>
      </c>
      <c r="M8424" t="s">
        <v>39</v>
      </c>
      <c r="N8424" s="40"/>
      <c r="O8424" s="40"/>
      <c r="P8424" s="40"/>
      <c r="Q8424" s="40"/>
      <c r="R8424" s="39"/>
      <c r="S8424" s="39"/>
      <c r="T8424" s="39"/>
      <c r="U8424" s="40"/>
      <c r="V8424" s="39"/>
      <c r="W8424" s="69"/>
      <c r="Y8424" t="s">
        <v>294</v>
      </c>
      <c r="AA8424">
        <v>6094</v>
      </c>
      <c r="AB8424" s="46" t="b">
        <f>if((W8424=""),false,true)</f>
        <v>0</v>
      </c>
      <c r="AD8424" s="8"/>
    </row>
    <row r="8425" ht="14.25" customHeight="1">
      <c r="A8425" s="38">
        <v>1287</v>
      </c>
      <c r="B8425" s="46" t="s">
        <v>53</v>
      </c>
      <c r="C8425" s="46" t="s">
        <v>45</v>
      </c>
      <c r="D8425" s="46" t="s">
        <v>8538</v>
      </c>
      <c r="E8425" s="46" t="s">
        <v>8540</v>
      </c>
      <c r="F8425" t="s">
        <v>48</v>
      </c>
      <c r="G8425" s="46" t="s">
        <v>49</v>
      </c>
      <c r="H8425">
        <v>0.011481536215</v>
      </c>
      <c r="I8425" t="s">
        <v>37</v>
      </c>
      <c r="L8425" t="s">
        <v>50</v>
      </c>
      <c r="M8425" t="s">
        <v>39</v>
      </c>
      <c r="N8425" s="40"/>
      <c r="O8425" s="40"/>
      <c r="P8425" s="40"/>
      <c r="Q8425" s="40"/>
      <c r="R8425" s="39"/>
      <c r="S8425" s="39"/>
      <c r="T8425" s="39"/>
      <c r="U8425" s="40"/>
      <c r="V8425" s="39"/>
      <c r="W8425" s="69"/>
      <c r="Y8425" t="s">
        <v>294</v>
      </c>
      <c r="AA8425">
        <v>6094</v>
      </c>
      <c r="AB8425" s="46" t="b">
        <v>0</v>
      </c>
      <c r="AD8425" s="8"/>
    </row>
    <row r="8426" ht="14.25" customHeight="1">
      <c r="A8426" s="38">
        <v>1287</v>
      </c>
      <c r="B8426" s="46" t="s">
        <v>174</v>
      </c>
      <c r="C8426" s="46" t="s">
        <v>45</v>
      </c>
      <c r="D8426" s="46" t="s">
        <v>8538</v>
      </c>
      <c r="E8426" s="46" t="s">
        <v>8539</v>
      </c>
      <c r="F8426" t="s">
        <v>48</v>
      </c>
      <c r="G8426" s="46" t="s">
        <v>49</v>
      </c>
      <c r="H8426">
        <v>0.001445439771</v>
      </c>
      <c r="I8426" t="s">
        <v>37</v>
      </c>
      <c r="L8426" t="s">
        <v>50</v>
      </c>
      <c r="M8426" t="s">
        <v>39</v>
      </c>
      <c r="N8426" s="40"/>
      <c r="O8426" s="40"/>
      <c r="P8426" s="40"/>
      <c r="Q8426" s="40"/>
      <c r="R8426" s="39"/>
      <c r="S8426" s="39"/>
      <c r="T8426" s="39"/>
      <c r="U8426" s="40"/>
      <c r="V8426" s="39"/>
      <c r="W8426" s="69"/>
      <c r="Y8426" t="s">
        <v>294</v>
      </c>
      <c r="AA8426">
        <v>6094</v>
      </c>
      <c r="AB8426" s="46" t="b">
        <v>0</v>
      </c>
      <c r="AD8426" s="8"/>
    </row>
    <row r="8427" ht="14.25" customHeight="1">
      <c r="A8427" s="38">
        <v>1287</v>
      </c>
      <c r="B8427" s="46" t="s">
        <v>53</v>
      </c>
      <c r="C8427" s="46" t="s">
        <v>45</v>
      </c>
      <c r="D8427" s="46" t="s">
        <v>8541</v>
      </c>
      <c r="E8427" s="46" t="s">
        <v>8542</v>
      </c>
      <c r="F8427" t="s">
        <v>48</v>
      </c>
      <c r="G8427" s="46" t="s">
        <v>49</v>
      </c>
      <c r="H8427">
        <v>0.001</v>
      </c>
      <c r="I8427" t="s">
        <v>37</v>
      </c>
      <c r="L8427" t="s">
        <v>50</v>
      </c>
      <c r="M8427" t="s">
        <v>39</v>
      </c>
      <c r="N8427" s="40"/>
      <c r="O8427" s="40"/>
      <c r="P8427" s="40"/>
      <c r="Q8427" s="40"/>
      <c r="R8427" s="39"/>
      <c r="S8427" s="39"/>
      <c r="T8427" s="39"/>
      <c r="U8427" s="40"/>
      <c r="V8427" s="39"/>
      <c r="W8427" s="69"/>
      <c r="Y8427" t="s">
        <v>40</v>
      </c>
      <c r="AA8427">
        <v>4764</v>
      </c>
      <c r="AB8427" s="46" t="b">
        <v>0</v>
      </c>
      <c r="AD8427" s="8"/>
    </row>
    <row r="8428" ht="14.25" customHeight="1">
      <c r="A8428" s="38">
        <v>1287</v>
      </c>
      <c r="B8428" s="46" t="s">
        <v>174</v>
      </c>
      <c r="C8428" s="46" t="s">
        <v>45</v>
      </c>
      <c r="D8428" s="46" t="s">
        <v>8541</v>
      </c>
      <c r="E8428" s="46" t="s">
        <v>8542</v>
      </c>
      <c r="F8428" t="s">
        <v>48</v>
      </c>
      <c r="G8428" s="46" t="s">
        <v>49</v>
      </c>
      <c r="H8428">
        <v>0.001659586907</v>
      </c>
      <c r="I8428" t="s">
        <v>37</v>
      </c>
      <c r="L8428" t="s">
        <v>50</v>
      </c>
      <c r="M8428" t="s">
        <v>39</v>
      </c>
      <c r="N8428" s="40"/>
      <c r="O8428" s="40"/>
      <c r="P8428" s="40"/>
      <c r="Q8428" s="40"/>
      <c r="R8428" s="39"/>
      <c r="S8428" s="39"/>
      <c r="T8428" s="39"/>
      <c r="U8428" s="40"/>
      <c r="V8428" s="39"/>
      <c r="W8428" s="69"/>
      <c r="Y8428" t="s">
        <v>40</v>
      </c>
      <c r="AA8428">
        <v>4764</v>
      </c>
      <c r="AB8428" s="46" t="b">
        <v>0</v>
      </c>
      <c r="AD8428" s="8"/>
    </row>
    <row r="8429" ht="14.25" customHeight="1">
      <c r="A8429" s="38">
        <v>22</v>
      </c>
      <c r="B8429" s="44" t="s">
        <v>1192</v>
      </c>
      <c r="C8429" s="46" t="s">
        <v>1841</v>
      </c>
      <c r="D8429" s="46" t="s">
        <v>8543</v>
      </c>
      <c r="E8429" s="46" t="s">
        <v>8544</v>
      </c>
      <c r="F8429" s="41" t="s">
        <v>434</v>
      </c>
      <c r="G8429" s="41" t="s">
        <v>435</v>
      </c>
      <c r="H8429" s="65">
        <v>13.41</v>
      </c>
      <c r="I8429" t="s">
        <v>431</v>
      </c>
      <c r="K8429" s="46"/>
      <c r="L8429" s="46" t="str">
        <f>((I8429&amp;A8429)&amp;"-")&amp;B8429</f>
        <v>ONSC22-3-</v>
      </c>
      <c r="M8429" t="s">
        <v>583</v>
      </c>
      <c r="N8429" s="40"/>
      <c r="O8429" s="40"/>
      <c r="P8429" s="40"/>
      <c r="Q8429" s="40"/>
      <c r="R8429" s="39"/>
      <c r="S8429" s="39"/>
      <c r="T8429" s="39"/>
      <c r="U8429" s="40"/>
      <c r="V8429" s="39"/>
      <c r="W8429" s="69"/>
      <c r="Y8429" t="s">
        <v>294</v>
      </c>
      <c r="AA8429">
        <v>1005</v>
      </c>
      <c r="AB8429" t="b">
        <f>if((W8429=""),false,true)</f>
        <v>0</v>
      </c>
      <c r="AD8429" s="8"/>
    </row>
    <row r="8430" ht="14.25" customHeight="1">
      <c r="A8430" s="38">
        <v>1287</v>
      </c>
      <c r="B8430" s="46" t="s">
        <v>53</v>
      </c>
      <c r="C8430" s="46" t="s">
        <v>45</v>
      </c>
      <c r="D8430" s="46" t="s">
        <v>8545</v>
      </c>
      <c r="E8430" s="46" t="s">
        <v>8546</v>
      </c>
      <c r="F8430" t="s">
        <v>48</v>
      </c>
      <c r="G8430" s="46" t="s">
        <v>49</v>
      </c>
      <c r="H8430">
        <v>0.000389045145</v>
      </c>
      <c r="I8430" t="s">
        <v>37</v>
      </c>
      <c r="L8430" t="s">
        <v>50</v>
      </c>
      <c r="M8430" t="s">
        <v>39</v>
      </c>
      <c r="N8430" s="40"/>
      <c r="O8430" s="40"/>
      <c r="P8430" s="40"/>
      <c r="Q8430" s="40"/>
      <c r="R8430" s="39"/>
      <c r="S8430" s="39"/>
      <c r="T8430" s="39"/>
      <c r="U8430" s="40"/>
      <c r="V8430" s="39"/>
      <c r="W8430" s="69"/>
      <c r="Y8430" t="s">
        <v>40</v>
      </c>
      <c r="AA8430">
        <v>4522681</v>
      </c>
      <c r="AB8430" s="46" t="b">
        <v>0</v>
      </c>
      <c r="AD8430" s="8"/>
    </row>
    <row r="8431" ht="14.25" customHeight="1">
      <c r="A8431" s="38">
        <v>1287</v>
      </c>
      <c r="B8431" s="46" t="s">
        <v>53</v>
      </c>
      <c r="C8431" s="46" t="s">
        <v>45</v>
      </c>
      <c r="D8431" s="46" t="s">
        <v>8547</v>
      </c>
      <c r="E8431" s="46" t="s">
        <v>8548</v>
      </c>
      <c r="F8431" t="s">
        <v>48</v>
      </c>
      <c r="G8431" s="46" t="s">
        <v>49</v>
      </c>
      <c r="H8431">
        <v>0.012022644346</v>
      </c>
      <c r="I8431" t="s">
        <v>37</v>
      </c>
      <c r="L8431" t="s">
        <v>50</v>
      </c>
      <c r="M8431" t="s">
        <v>39</v>
      </c>
      <c r="N8431" s="40"/>
      <c r="O8431" s="40"/>
      <c r="P8431" s="40"/>
      <c r="Q8431" s="40"/>
      <c r="R8431" s="39"/>
      <c r="S8431" s="39"/>
      <c r="T8431" s="39"/>
      <c r="U8431" s="40"/>
      <c r="V8431" s="39"/>
      <c r="W8431" s="69"/>
      <c r="Y8431" t="s">
        <v>40</v>
      </c>
      <c r="AA8431">
        <v>11610</v>
      </c>
      <c r="AB8431" s="46" t="b">
        <v>0</v>
      </c>
      <c r="AD8431" s="8"/>
    </row>
    <row r="8432" ht="14.25" customHeight="1">
      <c r="A8432" s="38">
        <v>1287</v>
      </c>
      <c r="B8432" s="46" t="s">
        <v>53</v>
      </c>
      <c r="C8432" s="46" t="s">
        <v>45</v>
      </c>
      <c r="D8432" s="46" t="s">
        <v>727</v>
      </c>
      <c r="E8432" s="46" t="s">
        <v>4431</v>
      </c>
      <c r="F8432" t="s">
        <v>48</v>
      </c>
      <c r="G8432" s="46" t="s">
        <v>49</v>
      </c>
      <c r="H8432">
        <v>1.905460717963</v>
      </c>
      <c r="I8432" t="s">
        <v>37</v>
      </c>
      <c r="L8432" t="s">
        <v>50</v>
      </c>
      <c r="M8432" t="s">
        <v>39</v>
      </c>
      <c r="N8432" s="40"/>
      <c r="O8432" s="40"/>
      <c r="P8432" s="40"/>
      <c r="Q8432" s="40"/>
      <c r="R8432" s="39"/>
      <c r="S8432" s="39"/>
      <c r="T8432" s="39"/>
      <c r="U8432" s="40"/>
      <c r="V8432" s="39"/>
      <c r="W8432" s="69"/>
      <c r="Y8432" t="s">
        <v>294</v>
      </c>
      <c r="AA8432">
        <v>7566</v>
      </c>
      <c r="AB8432" s="46" t="b">
        <v>0</v>
      </c>
      <c r="AD8432" s="8"/>
    </row>
    <row r="8433" ht="14.25" customHeight="1">
      <c r="A8433" s="38">
        <v>1287</v>
      </c>
      <c r="B8433" s="46" t="s">
        <v>174</v>
      </c>
      <c r="C8433" s="46" t="s">
        <v>45</v>
      </c>
      <c r="D8433" s="46" t="s">
        <v>727</v>
      </c>
      <c r="E8433" s="46" t="s">
        <v>8549</v>
      </c>
      <c r="F8433" t="s">
        <v>48</v>
      </c>
      <c r="G8433" s="46" t="s">
        <v>49</v>
      </c>
      <c r="H8433">
        <v>1.905460717963</v>
      </c>
      <c r="I8433" t="s">
        <v>37</v>
      </c>
      <c r="L8433" t="s">
        <v>50</v>
      </c>
      <c r="M8433" t="s">
        <v>39</v>
      </c>
      <c r="N8433" s="40"/>
      <c r="O8433" s="40"/>
      <c r="P8433" s="40"/>
      <c r="Q8433" s="40"/>
      <c r="R8433" s="39"/>
      <c r="S8433" s="39"/>
      <c r="T8433" s="39"/>
      <c r="U8433" s="40"/>
      <c r="V8433" s="39"/>
      <c r="W8433" s="69"/>
      <c r="Y8433" t="s">
        <v>294</v>
      </c>
      <c r="AA8433">
        <v>7566</v>
      </c>
      <c r="AB8433" s="46" t="b">
        <v>0</v>
      </c>
      <c r="AD8433" s="8"/>
    </row>
    <row r="8434" ht="14.25" customHeight="1">
      <c r="A8434" s="38">
        <v>1287</v>
      </c>
      <c r="B8434" s="46" t="s">
        <v>53</v>
      </c>
      <c r="C8434" s="46" t="s">
        <v>45</v>
      </c>
      <c r="D8434" s="46" t="s">
        <v>8550</v>
      </c>
      <c r="E8434" s="46" t="s">
        <v>8551</v>
      </c>
      <c r="F8434" t="s">
        <v>48</v>
      </c>
      <c r="G8434" s="46" t="s">
        <v>49</v>
      </c>
      <c r="H8434">
        <v>0.014791083882</v>
      </c>
      <c r="I8434" t="s">
        <v>37</v>
      </c>
      <c r="L8434" t="s">
        <v>50</v>
      </c>
      <c r="M8434" t="s">
        <v>39</v>
      </c>
      <c r="N8434" s="40"/>
      <c r="O8434" s="40"/>
      <c r="P8434" s="40"/>
      <c r="Q8434" s="40"/>
      <c r="R8434" s="39"/>
      <c r="S8434" s="39"/>
      <c r="T8434" s="39"/>
      <c r="U8434" s="40"/>
      <c r="V8434" s="39"/>
      <c r="W8434" s="69"/>
      <c r="Y8434" t="s">
        <v>294</v>
      </c>
      <c r="AA8434">
        <v>6881</v>
      </c>
      <c r="AB8434" s="46" t="b">
        <v>0</v>
      </c>
      <c r="AD8434" s="8"/>
    </row>
    <row r="8435" ht="14.25" customHeight="1">
      <c r="A8435" s="38">
        <v>1287</v>
      </c>
      <c r="B8435" s="46" t="s">
        <v>53</v>
      </c>
      <c r="C8435" s="46" t="s">
        <v>45</v>
      </c>
      <c r="D8435" s="46" t="s">
        <v>8552</v>
      </c>
      <c r="E8435" s="46" t="s">
        <v>8553</v>
      </c>
      <c r="F8435" t="s">
        <v>48</v>
      </c>
      <c r="G8435" s="46" t="s">
        <v>49</v>
      </c>
      <c r="H8435">
        <v>0.008912509381</v>
      </c>
      <c r="I8435" t="s">
        <v>37</v>
      </c>
      <c r="L8435" t="s">
        <v>50</v>
      </c>
      <c r="M8435" t="s">
        <v>39</v>
      </c>
      <c r="N8435" s="40"/>
      <c r="O8435" s="40"/>
      <c r="P8435" s="40"/>
      <c r="Q8435" s="40"/>
      <c r="R8435" s="39"/>
      <c r="S8435" s="39"/>
      <c r="T8435" s="39"/>
      <c r="U8435" s="40"/>
      <c r="V8435" s="39"/>
      <c r="W8435" s="69"/>
      <c r="Y8435" t="s">
        <v>40</v>
      </c>
      <c r="AA8435">
        <v>4775</v>
      </c>
      <c r="AB8435" s="46" t="b">
        <v>0</v>
      </c>
      <c r="AD8435" s="8"/>
    </row>
    <row r="8436" ht="14.25" customHeight="1">
      <c r="A8436" s="38">
        <v>1287</v>
      </c>
      <c r="B8436" s="46" t="s">
        <v>44</v>
      </c>
      <c r="C8436" s="46" t="s">
        <v>45</v>
      </c>
      <c r="D8436" s="46" t="s">
        <v>8554</v>
      </c>
      <c r="E8436" s="46" t="s">
        <v>8555</v>
      </c>
      <c r="F8436" t="s">
        <v>48</v>
      </c>
      <c r="G8436" s="46" t="s">
        <v>49</v>
      </c>
      <c r="H8436">
        <v>0.000101391139</v>
      </c>
      <c r="I8436" t="s">
        <v>37</v>
      </c>
      <c r="L8436" t="s">
        <v>50</v>
      </c>
      <c r="M8436" t="s">
        <v>39</v>
      </c>
      <c r="N8436" s="40"/>
      <c r="O8436" s="40"/>
      <c r="P8436" s="40"/>
      <c r="Q8436" s="40"/>
      <c r="R8436" s="39"/>
      <c r="S8436" s="39"/>
      <c r="T8436" s="39"/>
      <c r="U8436" s="40"/>
      <c r="V8436" s="39"/>
      <c r="W8436" s="69"/>
      <c r="Y8436" t="s">
        <v>40</v>
      </c>
      <c r="AA8436">
        <v>4777</v>
      </c>
      <c r="AB8436" s="46" t="b">
        <v>0</v>
      </c>
      <c r="AD8436" s="8"/>
    </row>
    <row r="8437" ht="14.25" customHeight="1">
      <c r="A8437" s="38">
        <v>1287</v>
      </c>
      <c r="B8437" s="46" t="s">
        <v>653</v>
      </c>
      <c r="C8437" s="46" t="s">
        <v>45</v>
      </c>
      <c r="D8437" s="46" t="s">
        <v>8554</v>
      </c>
      <c r="E8437" s="46" t="s">
        <v>8555</v>
      </c>
      <c r="F8437" t="s">
        <v>48</v>
      </c>
      <c r="G8437" s="46" t="s">
        <v>49</v>
      </c>
      <c r="H8437">
        <v>0.000320774621</v>
      </c>
      <c r="I8437" t="s">
        <v>37</v>
      </c>
      <c r="L8437" t="s">
        <v>50</v>
      </c>
      <c r="M8437" t="s">
        <v>39</v>
      </c>
      <c r="N8437" s="40"/>
      <c r="O8437" s="40"/>
      <c r="P8437" s="40"/>
      <c r="Q8437" s="40"/>
      <c r="R8437" s="39"/>
      <c r="S8437" s="39"/>
      <c r="T8437" s="39"/>
      <c r="U8437" s="40"/>
      <c r="V8437" s="39"/>
      <c r="W8437" s="69"/>
      <c r="Y8437" t="s">
        <v>40</v>
      </c>
      <c r="AA8437">
        <v>4777</v>
      </c>
      <c r="AB8437" s="46" t="b">
        <v>0</v>
      </c>
      <c r="AD8437" s="8"/>
    </row>
    <row r="8438" ht="14.25" customHeight="1">
      <c r="A8438" s="38">
        <v>1287</v>
      </c>
      <c r="B8438" s="46" t="s">
        <v>247</v>
      </c>
      <c r="C8438" s="46" t="s">
        <v>45</v>
      </c>
      <c r="D8438" s="46" t="s">
        <v>8556</v>
      </c>
      <c r="E8438" s="46" t="s">
        <v>8555</v>
      </c>
      <c r="F8438" t="s">
        <v>48</v>
      </c>
      <c r="G8438" s="46" t="s">
        <v>49</v>
      </c>
      <c r="H8438">
        <v>0.331131121483</v>
      </c>
      <c r="I8438" t="s">
        <v>37</v>
      </c>
      <c r="L8438" t="s">
        <v>50</v>
      </c>
      <c r="M8438" t="s">
        <v>39</v>
      </c>
      <c r="N8438" s="40"/>
      <c r="O8438" s="40"/>
      <c r="P8438" s="40"/>
      <c r="Q8438" s="40"/>
      <c r="R8438" s="39"/>
      <c r="S8438" s="39"/>
      <c r="T8438" s="39"/>
      <c r="U8438" s="40"/>
      <c r="V8438" s="39"/>
      <c r="W8438" s="69"/>
      <c r="Y8438" t="s">
        <v>40</v>
      </c>
      <c r="AA8438">
        <v>4777</v>
      </c>
      <c r="AB8438" s="46" t="b">
        <v>0</v>
      </c>
      <c r="AD8438" s="8"/>
    </row>
    <row r="8439" ht="14.25" customHeight="1">
      <c r="A8439" s="38">
        <v>1287</v>
      </c>
      <c r="B8439" s="46" t="s">
        <v>44</v>
      </c>
      <c r="C8439" s="46" t="s">
        <v>45</v>
      </c>
      <c r="D8439" s="46" t="s">
        <v>8557</v>
      </c>
      <c r="E8439" s="46" t="s">
        <v>8558</v>
      </c>
      <c r="F8439" t="s">
        <v>48</v>
      </c>
      <c r="G8439" s="46" t="s">
        <v>49</v>
      </c>
      <c r="H8439">
        <v>0.000001503142</v>
      </c>
      <c r="I8439" t="s">
        <v>37</v>
      </c>
      <c r="L8439" t="s">
        <v>50</v>
      </c>
      <c r="M8439" t="s">
        <v>39</v>
      </c>
      <c r="N8439" s="40"/>
      <c r="O8439" s="40"/>
      <c r="P8439" s="40"/>
      <c r="Q8439" s="40"/>
      <c r="R8439" s="39"/>
      <c r="S8439" s="39"/>
      <c r="T8439" s="39"/>
      <c r="U8439" s="40"/>
      <c r="V8439" s="39"/>
      <c r="W8439" s="69"/>
      <c r="Y8439" t="s">
        <v>40</v>
      </c>
      <c r="AA8439">
        <v>10441110</v>
      </c>
      <c r="AB8439" s="46" t="b">
        <v>0</v>
      </c>
      <c r="AD8439" s="8"/>
    </row>
    <row r="8440" ht="14.25" customHeight="1">
      <c r="A8440" s="38">
        <v>1287</v>
      </c>
      <c r="B8440" s="46" t="s">
        <v>44</v>
      </c>
      <c r="C8440" s="46" t="s">
        <v>45</v>
      </c>
      <c r="D8440" s="46" t="s">
        <v>8559</v>
      </c>
      <c r="E8440" s="46" t="s">
        <v>8560</v>
      </c>
      <c r="F8440" t="s">
        <v>48</v>
      </c>
      <c r="G8440" s="46" t="s">
        <v>49</v>
      </c>
      <c r="H8440">
        <v>0.000309029543</v>
      </c>
      <c r="I8440" t="s">
        <v>37</v>
      </c>
      <c r="L8440" s="46" t="str">
        <f>((I8440&amp;A8440)&amp;"-")&amp;B8440</f>
        <v>REF1287-Wang 99 - S3</v>
      </c>
      <c r="M8440" t="s">
        <v>39</v>
      </c>
      <c r="N8440" s="40"/>
      <c r="O8440" s="40"/>
      <c r="P8440" s="40"/>
      <c r="Q8440" s="40"/>
      <c r="R8440" s="39"/>
      <c r="S8440" s="39"/>
      <c r="T8440" s="39"/>
      <c r="U8440" s="40"/>
      <c r="V8440" s="39"/>
      <c r="W8440" s="69"/>
      <c r="Y8440" t="s">
        <v>40</v>
      </c>
      <c r="AA8440">
        <v>28295164</v>
      </c>
      <c r="AB8440" s="46" t="b">
        <v>0</v>
      </c>
      <c r="AD8440" s="8"/>
    </row>
    <row r="8441" ht="14.25" customHeight="1">
      <c r="A8441" s="38">
        <v>1287</v>
      </c>
      <c r="B8441" s="46" t="s">
        <v>44</v>
      </c>
      <c r="C8441" s="46" t="s">
        <v>45</v>
      </c>
      <c r="D8441" s="46" t="s">
        <v>8561</v>
      </c>
      <c r="E8441" s="46" t="s">
        <v>8562</v>
      </c>
      <c r="F8441" t="s">
        <v>48</v>
      </c>
      <c r="G8441" s="46" t="s">
        <v>49</v>
      </c>
      <c r="H8441">
        <v>0.000418793565</v>
      </c>
      <c r="I8441" t="s">
        <v>37</v>
      </c>
      <c r="L8441" s="46" t="str">
        <f>((I8441&amp;A8441)&amp;"-")&amp;B8441</f>
        <v>REF1287-Wang 99 - S3</v>
      </c>
      <c r="M8441" t="s">
        <v>39</v>
      </c>
      <c r="N8441" s="40"/>
      <c r="O8441" s="40"/>
      <c r="P8441" s="40"/>
      <c r="Q8441" s="40"/>
      <c r="R8441" s="39"/>
      <c r="S8441" s="39"/>
      <c r="T8441" s="39"/>
      <c r="U8441" s="40"/>
      <c r="V8441" s="39"/>
      <c r="W8441" s="69"/>
      <c r="Y8441" t="s">
        <v>40</v>
      </c>
      <c r="AA8441">
        <v>25913199</v>
      </c>
      <c r="AB8441" s="46" t="b">
        <v>0</v>
      </c>
      <c r="AD8441" s="8"/>
    </row>
    <row r="8442" ht="14.25" customHeight="1">
      <c r="A8442" s="38">
        <v>1287</v>
      </c>
      <c r="B8442" s="46" t="s">
        <v>44</v>
      </c>
      <c r="C8442" s="46" t="s">
        <v>45</v>
      </c>
      <c r="D8442" s="46" t="s">
        <v>8563</v>
      </c>
      <c r="E8442" s="46" t="s">
        <v>8564</v>
      </c>
      <c r="F8442" t="s">
        <v>48</v>
      </c>
      <c r="G8442" s="46" t="s">
        <v>49</v>
      </c>
      <c r="H8442">
        <v>0.000510505</v>
      </c>
      <c r="I8442" t="s">
        <v>37</v>
      </c>
      <c r="L8442" t="s">
        <v>50</v>
      </c>
      <c r="M8442" t="s">
        <v>39</v>
      </c>
      <c r="N8442" s="40"/>
      <c r="O8442" s="40"/>
      <c r="P8442" s="40"/>
      <c r="Q8442" s="40"/>
      <c r="R8442" s="39"/>
      <c r="S8442" s="39"/>
      <c r="T8442" s="39"/>
      <c r="U8442" s="40"/>
      <c r="V8442" s="39"/>
      <c r="W8442" s="69"/>
      <c r="Y8442" t="s">
        <v>40</v>
      </c>
      <c r="AA8442">
        <v>1289361</v>
      </c>
      <c r="AB8442" s="46" t="b">
        <v>0</v>
      </c>
      <c r="AD8442" s="8"/>
    </row>
    <row r="8443" ht="14.25" customHeight="1">
      <c r="A8443" s="38">
        <v>1287</v>
      </c>
      <c r="B8443" s="46" t="s">
        <v>44</v>
      </c>
      <c r="C8443" s="46" t="s">
        <v>45</v>
      </c>
      <c r="D8443" s="46" t="s">
        <v>8565</v>
      </c>
      <c r="E8443" s="46" t="s">
        <v>8566</v>
      </c>
      <c r="F8443" t="s">
        <v>48</v>
      </c>
      <c r="G8443" s="46" t="s">
        <v>49</v>
      </c>
      <c r="H8443">
        <v>0.00020558906</v>
      </c>
      <c r="I8443" t="s">
        <v>37</v>
      </c>
      <c r="L8443" t="s">
        <v>50</v>
      </c>
      <c r="M8443" t="s">
        <v>39</v>
      </c>
      <c r="N8443" s="40"/>
      <c r="O8443" s="40"/>
      <c r="P8443" s="40"/>
      <c r="Q8443" s="40"/>
      <c r="R8443" s="39"/>
      <c r="S8443" s="39"/>
      <c r="T8443" s="39"/>
      <c r="U8443" s="40"/>
      <c r="V8443" s="39"/>
      <c r="W8443" s="69"/>
      <c r="Y8443" t="s">
        <v>40</v>
      </c>
      <c r="AA8443">
        <v>10468831</v>
      </c>
      <c r="AB8443" s="46" t="b">
        <v>0</v>
      </c>
      <c r="AD8443" s="8"/>
    </row>
    <row r="8444" ht="14.25" customHeight="1">
      <c r="A8444" s="38">
        <v>1287</v>
      </c>
      <c r="B8444" s="46" t="s">
        <v>53</v>
      </c>
      <c r="C8444" s="46" t="s">
        <v>45</v>
      </c>
      <c r="D8444" s="46" t="s">
        <v>2007</v>
      </c>
      <c r="E8444" s="46" t="s">
        <v>8567</v>
      </c>
      <c r="F8444" t="s">
        <v>48</v>
      </c>
      <c r="G8444" s="46" t="s">
        <v>49</v>
      </c>
      <c r="H8444">
        <v>0.190546071796</v>
      </c>
      <c r="I8444" t="s">
        <v>37</v>
      </c>
      <c r="L8444" t="s">
        <v>50</v>
      </c>
      <c r="M8444" t="s">
        <v>39</v>
      </c>
      <c r="N8444" s="40"/>
      <c r="O8444" s="40"/>
      <c r="P8444" s="40"/>
      <c r="Q8444" s="40"/>
      <c r="R8444" s="39"/>
      <c r="S8444" s="39"/>
      <c r="T8444" s="39"/>
      <c r="U8444" s="40"/>
      <c r="V8444" s="39"/>
      <c r="W8444" s="69"/>
      <c r="Y8444" t="s">
        <v>294</v>
      </c>
      <c r="AA8444">
        <v>7706</v>
      </c>
      <c r="AB8444" s="46" t="b">
        <v>0</v>
      </c>
      <c r="AD8444" s="8"/>
    </row>
    <row r="8445" ht="14.25" customHeight="1">
      <c r="A8445" s="38">
        <v>1287</v>
      </c>
      <c r="B8445" s="46" t="s">
        <v>174</v>
      </c>
      <c r="C8445" s="46" t="s">
        <v>45</v>
      </c>
      <c r="D8445" s="46" t="s">
        <v>2007</v>
      </c>
      <c r="E8445" s="46" t="s">
        <v>8568</v>
      </c>
      <c r="F8445" t="s">
        <v>48</v>
      </c>
      <c r="G8445" s="46" t="s">
        <v>49</v>
      </c>
      <c r="H8445">
        <v>0.190546071796</v>
      </c>
      <c r="I8445" t="s">
        <v>37</v>
      </c>
      <c r="L8445" t="s">
        <v>50</v>
      </c>
      <c r="M8445" t="s">
        <v>39</v>
      </c>
      <c r="N8445" s="40"/>
      <c r="O8445" s="40"/>
      <c r="P8445" s="40"/>
      <c r="Q8445" s="40"/>
      <c r="R8445" s="39"/>
      <c r="S8445" s="39"/>
      <c r="T8445" s="39"/>
      <c r="U8445" s="40"/>
      <c r="V8445" s="39"/>
      <c r="W8445" s="69"/>
      <c r="Y8445" t="s">
        <v>294</v>
      </c>
      <c r="AA8445">
        <v>7706</v>
      </c>
      <c r="AB8445" s="46" t="b">
        <v>0</v>
      </c>
      <c r="AD8445" s="8"/>
    </row>
    <row r="8446" ht="14.25" customHeight="1">
      <c r="A8446" s="38">
        <v>1287</v>
      </c>
      <c r="B8446" s="46" t="s">
        <v>53</v>
      </c>
      <c r="C8446" s="46" t="s">
        <v>45</v>
      </c>
      <c r="D8446" s="46" t="s">
        <v>8569</v>
      </c>
      <c r="E8446" s="46" t="s">
        <v>8570</v>
      </c>
      <c r="F8446" t="s">
        <v>48</v>
      </c>
      <c r="G8446" s="46" t="s">
        <v>49</v>
      </c>
      <c r="H8446">
        <v>0.00213796209</v>
      </c>
      <c r="I8446" t="s">
        <v>37</v>
      </c>
      <c r="L8446" t="s">
        <v>50</v>
      </c>
      <c r="M8446" t="s">
        <v>39</v>
      </c>
      <c r="N8446" s="40"/>
      <c r="O8446" s="40"/>
      <c r="P8446" s="40"/>
      <c r="Q8446" s="40"/>
      <c r="R8446" s="39"/>
      <c r="S8446" s="39"/>
      <c r="T8446" s="39"/>
      <c r="U8446" s="40"/>
      <c r="V8446" s="39"/>
      <c r="W8446" s="69"/>
      <c r="Y8446" t="s">
        <v>294</v>
      </c>
      <c r="AA8446">
        <v>15965</v>
      </c>
      <c r="AB8446" s="46" t="b">
        <v>0</v>
      </c>
      <c r="AD8446" s="8"/>
    </row>
    <row r="8447" ht="14.25" customHeight="1">
      <c r="A8447" s="38">
        <v>1287</v>
      </c>
      <c r="B8447" s="46" t="s">
        <v>174</v>
      </c>
      <c r="C8447" s="46" t="s">
        <v>45</v>
      </c>
      <c r="D8447" s="46" t="s">
        <v>8569</v>
      </c>
      <c r="E8447" s="46" t="s">
        <v>8571</v>
      </c>
      <c r="F8447" t="s">
        <v>48</v>
      </c>
      <c r="G8447" s="46" t="s">
        <v>49</v>
      </c>
      <c r="H8447">
        <v>0.00213796209</v>
      </c>
      <c r="I8447" t="s">
        <v>37</v>
      </c>
      <c r="L8447" t="s">
        <v>50</v>
      </c>
      <c r="M8447" t="s">
        <v>39</v>
      </c>
      <c r="N8447" s="40"/>
      <c r="O8447" s="40"/>
      <c r="P8447" s="40"/>
      <c r="Q8447" s="40"/>
      <c r="R8447" s="39"/>
      <c r="S8447" s="39"/>
      <c r="T8447" s="39"/>
      <c r="U8447" s="40"/>
      <c r="V8447" s="39"/>
      <c r="W8447" s="69"/>
      <c r="Y8447" t="s">
        <v>294</v>
      </c>
      <c r="AA8447">
        <v>15965</v>
      </c>
      <c r="AB8447" s="46" t="b">
        <v>0</v>
      </c>
      <c r="AD8447" s="8"/>
    </row>
    <row r="8448" ht="14.25" customHeight="1">
      <c r="A8448" s="38">
        <v>1287</v>
      </c>
      <c r="B8448" s="46" t="s">
        <v>53</v>
      </c>
      <c r="C8448" s="46" t="s">
        <v>45</v>
      </c>
      <c r="D8448" s="46" t="s">
        <v>8572</v>
      </c>
      <c r="E8448" s="46" t="s">
        <v>8573</v>
      </c>
      <c r="F8448" t="s">
        <v>48</v>
      </c>
      <c r="G8448" s="46" t="s">
        <v>49</v>
      </c>
      <c r="H8448">
        <v>0.012022644346</v>
      </c>
      <c r="I8448" t="s">
        <v>37</v>
      </c>
      <c r="L8448" t="s">
        <v>50</v>
      </c>
      <c r="M8448" t="s">
        <v>39</v>
      </c>
      <c r="N8448" s="40"/>
      <c r="O8448" s="40"/>
      <c r="P8448" s="40"/>
      <c r="Q8448" s="40"/>
      <c r="R8448" s="39"/>
      <c r="S8448" s="39"/>
      <c r="T8448" s="39"/>
      <c r="U8448" s="40"/>
      <c r="V8448" s="39"/>
      <c r="W8448" s="69"/>
      <c r="Y8448" t="s">
        <v>294</v>
      </c>
      <c r="AA8448">
        <v>7482</v>
      </c>
      <c r="AB8448" s="46" t="b">
        <v>0</v>
      </c>
      <c r="AD8448" s="8"/>
    </row>
    <row r="8449" ht="14.25" customHeight="1">
      <c r="A8449" s="38">
        <v>1287</v>
      </c>
      <c r="B8449" s="46" t="s">
        <v>174</v>
      </c>
      <c r="C8449" s="46" t="s">
        <v>45</v>
      </c>
      <c r="D8449" s="46" t="s">
        <v>8572</v>
      </c>
      <c r="E8449" s="46" t="s">
        <v>8574</v>
      </c>
      <c r="F8449" t="s">
        <v>48</v>
      </c>
      <c r="G8449" s="46" t="s">
        <v>49</v>
      </c>
      <c r="H8449">
        <v>0.012022644346</v>
      </c>
      <c r="I8449" t="s">
        <v>37</v>
      </c>
      <c r="L8449" t="s">
        <v>50</v>
      </c>
      <c r="M8449" t="s">
        <v>39</v>
      </c>
      <c r="N8449" s="40"/>
      <c r="O8449" s="40"/>
      <c r="P8449" s="40"/>
      <c r="Q8449" s="40"/>
      <c r="R8449" s="39"/>
      <c r="S8449" s="39"/>
      <c r="T8449" s="39"/>
      <c r="U8449" s="40"/>
      <c r="V8449" s="39"/>
      <c r="W8449" s="69"/>
      <c r="Y8449" t="s">
        <v>294</v>
      </c>
      <c r="AA8449">
        <v>7482</v>
      </c>
      <c r="AB8449" s="46" t="b">
        <v>0</v>
      </c>
      <c r="AD8449" s="8"/>
    </row>
    <row r="8450" ht="14.25" customHeight="1">
      <c r="A8450" s="38">
        <v>1287</v>
      </c>
      <c r="B8450" s="46" t="s">
        <v>53</v>
      </c>
      <c r="C8450" s="46" t="s">
        <v>45</v>
      </c>
      <c r="D8450" s="46" t="s">
        <v>8575</v>
      </c>
      <c r="E8450" s="46" t="s">
        <v>8576</v>
      </c>
      <c r="F8450" t="s">
        <v>48</v>
      </c>
      <c r="G8450" s="46" t="s">
        <v>49</v>
      </c>
      <c r="H8450">
        <v>0.32359365693</v>
      </c>
      <c r="I8450" t="s">
        <v>37</v>
      </c>
      <c r="L8450" t="s">
        <v>50</v>
      </c>
      <c r="M8450" t="s">
        <v>39</v>
      </c>
      <c r="N8450" s="40"/>
      <c r="O8450" s="40"/>
      <c r="P8450" s="40"/>
      <c r="Q8450" s="40"/>
      <c r="R8450" s="39"/>
      <c r="S8450" s="39"/>
      <c r="T8450" s="39"/>
      <c r="U8450" s="40"/>
      <c r="V8450" s="39"/>
      <c r="W8450" s="69"/>
      <c r="Y8450" t="s">
        <v>294</v>
      </c>
      <c r="AA8450">
        <v>7782</v>
      </c>
      <c r="AB8450" s="46" t="b">
        <v>0</v>
      </c>
      <c r="AD8450" s="8"/>
    </row>
    <row r="8451" ht="14.25" customHeight="1">
      <c r="A8451" s="38">
        <v>1287</v>
      </c>
      <c r="B8451" s="46" t="s">
        <v>174</v>
      </c>
      <c r="C8451" s="46" t="s">
        <v>45</v>
      </c>
      <c r="D8451" s="46" t="s">
        <v>8575</v>
      </c>
      <c r="E8451" s="46" t="s">
        <v>8577</v>
      </c>
      <c r="F8451" t="s">
        <v>48</v>
      </c>
      <c r="G8451" s="46" t="s">
        <v>49</v>
      </c>
      <c r="H8451">
        <v>0.32359365693</v>
      </c>
      <c r="I8451" t="s">
        <v>37</v>
      </c>
      <c r="L8451" t="s">
        <v>50</v>
      </c>
      <c r="M8451" t="s">
        <v>39</v>
      </c>
      <c r="N8451" s="40"/>
      <c r="O8451" s="40"/>
      <c r="P8451" s="40"/>
      <c r="Q8451" s="40"/>
      <c r="R8451" s="39"/>
      <c r="S8451" s="39"/>
      <c r="T8451" s="39"/>
      <c r="U8451" s="40"/>
      <c r="V8451" s="39"/>
      <c r="W8451" s="69"/>
      <c r="Y8451" t="s">
        <v>294</v>
      </c>
      <c r="AA8451">
        <v>7782</v>
      </c>
      <c r="AB8451" s="46" t="b">
        <v>0</v>
      </c>
      <c r="AD8451" s="8"/>
    </row>
    <row r="8452" ht="14.25" customHeight="1">
      <c r="A8452" s="38">
        <v>1287</v>
      </c>
      <c r="B8452" s="46" t="s">
        <v>53</v>
      </c>
      <c r="C8452" s="46" t="s">
        <v>45</v>
      </c>
      <c r="D8452" s="46" t="s">
        <v>8578</v>
      </c>
      <c r="E8452" s="46" t="s">
        <v>8579</v>
      </c>
      <c r="F8452" t="s">
        <v>48</v>
      </c>
      <c r="G8452" s="46" t="s">
        <v>49</v>
      </c>
      <c r="H8452">
        <v>0.016595869074</v>
      </c>
      <c r="I8452" t="s">
        <v>37</v>
      </c>
      <c r="L8452" t="s">
        <v>50</v>
      </c>
      <c r="M8452" t="s">
        <v>39</v>
      </c>
      <c r="N8452" s="40"/>
      <c r="O8452" s="40"/>
      <c r="P8452" s="40"/>
      <c r="Q8452" s="40"/>
      <c r="R8452" s="39"/>
      <c r="S8452" s="39"/>
      <c r="T8452" s="39"/>
      <c r="U8452" s="40"/>
      <c r="V8452" s="39"/>
      <c r="W8452" s="69"/>
      <c r="Y8452" t="s">
        <v>40</v>
      </c>
      <c r="AA8452">
        <v>4778</v>
      </c>
      <c r="AB8452" s="46" t="b">
        <v>0</v>
      </c>
      <c r="AD8452" s="8"/>
    </row>
    <row r="8453" ht="14.25" customHeight="1">
      <c r="A8453" s="38">
        <v>1287</v>
      </c>
      <c r="B8453" s="46" t="s">
        <v>53</v>
      </c>
      <c r="C8453" s="46" t="s">
        <v>45</v>
      </c>
      <c r="D8453" s="46" t="s">
        <v>8580</v>
      </c>
      <c r="E8453" s="46" t="s">
        <v>8581</v>
      </c>
      <c r="F8453" t="s">
        <v>48</v>
      </c>
      <c r="G8453" s="46" t="s">
        <v>49</v>
      </c>
      <c r="H8453">
        <v>0.045708818961</v>
      </c>
      <c r="I8453" t="s">
        <v>37</v>
      </c>
      <c r="L8453" t="s">
        <v>50</v>
      </c>
      <c r="M8453" t="s">
        <v>39</v>
      </c>
      <c r="N8453" s="40"/>
      <c r="O8453" s="40"/>
      <c r="P8453" s="40"/>
      <c r="Q8453" s="40"/>
      <c r="R8453" s="39"/>
      <c r="S8453" s="39"/>
      <c r="T8453" s="39"/>
      <c r="U8453" s="40"/>
      <c r="V8453" s="39"/>
      <c r="W8453" s="69"/>
      <c r="Y8453" t="s">
        <v>40</v>
      </c>
      <c r="AA8453">
        <v>11801</v>
      </c>
      <c r="AB8453" s="46" t="b">
        <v>0</v>
      </c>
      <c r="AD8453" s="8"/>
    </row>
    <row r="8454" ht="14.25" customHeight="1">
      <c r="A8454" s="38">
        <v>1287</v>
      </c>
      <c r="B8454" s="46" t="s">
        <v>174</v>
      </c>
      <c r="C8454" s="46" t="s">
        <v>45</v>
      </c>
      <c r="D8454" s="46" t="s">
        <v>8580</v>
      </c>
      <c r="E8454" s="46" t="s">
        <v>8581</v>
      </c>
      <c r="F8454" t="s">
        <v>48</v>
      </c>
      <c r="G8454" s="46" t="s">
        <v>49</v>
      </c>
      <c r="H8454">
        <v>0.045708818961</v>
      </c>
      <c r="I8454" t="s">
        <v>37</v>
      </c>
      <c r="L8454" t="s">
        <v>50</v>
      </c>
      <c r="M8454" t="s">
        <v>39</v>
      </c>
      <c r="N8454" s="40"/>
      <c r="O8454" s="40"/>
      <c r="P8454" s="40"/>
      <c r="Q8454" s="40"/>
      <c r="R8454" s="39"/>
      <c r="S8454" s="39"/>
      <c r="T8454" s="39"/>
      <c r="U8454" s="40"/>
      <c r="V8454" s="39"/>
      <c r="W8454" s="69"/>
      <c r="Y8454" t="s">
        <v>40</v>
      </c>
      <c r="AA8454">
        <v>11801</v>
      </c>
      <c r="AB8454" s="46" t="b">
        <v>0</v>
      </c>
      <c r="AD8454" s="8"/>
    </row>
    <row r="8455" ht="14.25" customHeight="1">
      <c r="A8455" s="38">
        <v>1287</v>
      </c>
      <c r="B8455" s="46" t="s">
        <v>53</v>
      </c>
      <c r="C8455" s="46" t="s">
        <v>45</v>
      </c>
      <c r="D8455" s="46" t="s">
        <v>8582</v>
      </c>
      <c r="E8455" s="46" t="s">
        <v>8583</v>
      </c>
      <c r="F8455" t="s">
        <v>48</v>
      </c>
      <c r="G8455" s="46" t="s">
        <v>49</v>
      </c>
      <c r="H8455">
        <v>0.004677351413</v>
      </c>
      <c r="I8455" t="s">
        <v>37</v>
      </c>
      <c r="L8455" t="s">
        <v>50</v>
      </c>
      <c r="M8455" t="s">
        <v>39</v>
      </c>
      <c r="N8455" s="40"/>
      <c r="O8455" s="40"/>
      <c r="P8455" s="40"/>
      <c r="Q8455" s="40"/>
      <c r="R8455" s="39"/>
      <c r="S8455" s="39"/>
      <c r="T8455" s="39"/>
      <c r="U8455" s="40"/>
      <c r="V8455" s="39"/>
      <c r="W8455" s="69"/>
      <c r="Y8455" t="s">
        <v>40</v>
      </c>
      <c r="AA8455">
        <v>6906</v>
      </c>
      <c r="AB8455" s="46" t="b">
        <v>0</v>
      </c>
      <c r="AD8455" s="8"/>
    </row>
    <row r="8456" ht="14.25" customHeight="1">
      <c r="A8456" s="38">
        <v>1287</v>
      </c>
      <c r="B8456" s="46" t="s">
        <v>174</v>
      </c>
      <c r="C8456" s="46" t="s">
        <v>45</v>
      </c>
      <c r="D8456" s="46" t="s">
        <v>8584</v>
      </c>
      <c r="E8456" s="46" t="s">
        <v>8585</v>
      </c>
      <c r="F8456" t="s">
        <v>48</v>
      </c>
      <c r="G8456" s="46" t="s">
        <v>49</v>
      </c>
      <c r="H8456">
        <v>0.000426579519</v>
      </c>
      <c r="I8456" t="s">
        <v>37</v>
      </c>
      <c r="L8456" t="s">
        <v>50</v>
      </c>
      <c r="M8456" t="s">
        <v>39</v>
      </c>
      <c r="N8456" s="40"/>
      <c r="O8456" s="40"/>
      <c r="P8456" s="40"/>
      <c r="Q8456" s="40"/>
      <c r="R8456" s="39"/>
      <c r="S8456" s="39"/>
      <c r="T8456" s="39"/>
      <c r="U8456" s="40"/>
      <c r="V8456" s="39"/>
      <c r="W8456" s="69"/>
      <c r="Y8456" t="s">
        <v>294</v>
      </c>
      <c r="AA8456">
        <v>7385</v>
      </c>
      <c r="AB8456" s="46" t="b">
        <v>0</v>
      </c>
      <c r="AD8456" s="8"/>
    </row>
    <row r="8457" ht="14.25" customHeight="1">
      <c r="A8457" s="38">
        <v>1287</v>
      </c>
      <c r="B8457" s="46" t="s">
        <v>53</v>
      </c>
      <c r="C8457" s="46" t="s">
        <v>45</v>
      </c>
      <c r="D8457" s="46" t="s">
        <v>8584</v>
      </c>
      <c r="E8457" s="46" t="s">
        <v>8585</v>
      </c>
      <c r="F8457" t="s">
        <v>48</v>
      </c>
      <c r="G8457" s="46" t="s">
        <v>49</v>
      </c>
      <c r="H8457">
        <v>0.000426579519</v>
      </c>
      <c r="I8457" t="s">
        <v>37</v>
      </c>
      <c r="L8457" t="s">
        <v>50</v>
      </c>
      <c r="M8457" t="s">
        <v>39</v>
      </c>
      <c r="N8457" s="40"/>
      <c r="O8457" s="40"/>
      <c r="P8457" s="40"/>
      <c r="Q8457" s="40"/>
      <c r="R8457" s="39"/>
      <c r="S8457" s="39"/>
      <c r="T8457" s="39"/>
      <c r="U8457" s="40"/>
      <c r="V8457" s="39"/>
      <c r="W8457" s="69"/>
      <c r="Y8457" t="s">
        <v>294</v>
      </c>
      <c r="AA8457">
        <v>7385</v>
      </c>
      <c r="AB8457" s="46" t="b">
        <v>0</v>
      </c>
      <c r="AD8457" s="8"/>
    </row>
    <row r="8458" ht="14.25" customHeight="1">
      <c r="A8458" s="38">
        <v>1287</v>
      </c>
      <c r="B8458" s="46" t="s">
        <v>53</v>
      </c>
      <c r="C8458" s="46" t="s">
        <v>45</v>
      </c>
      <c r="D8458" s="46" t="s">
        <v>8586</v>
      </c>
      <c r="E8458" s="46" t="s">
        <v>8587</v>
      </c>
      <c r="F8458" t="s">
        <v>48</v>
      </c>
      <c r="G8458" s="46" t="s">
        <v>49</v>
      </c>
      <c r="H8458">
        <v>0.000018197009</v>
      </c>
      <c r="I8458" t="s">
        <v>37</v>
      </c>
      <c r="L8458" t="s">
        <v>50</v>
      </c>
      <c r="M8458" t="s">
        <v>39</v>
      </c>
      <c r="N8458" s="40"/>
      <c r="O8458" s="40"/>
      <c r="P8458" s="40"/>
      <c r="Q8458" s="40"/>
      <c r="R8458" s="39"/>
      <c r="S8458" s="39"/>
      <c r="T8458" s="39"/>
      <c r="U8458" s="40"/>
      <c r="V8458" s="39"/>
      <c r="W8458" s="69"/>
      <c r="Y8458" t="s">
        <v>294</v>
      </c>
      <c r="AA8458">
        <v>15438</v>
      </c>
      <c r="AB8458" s="46" t="b">
        <v>0</v>
      </c>
      <c r="AD8458" s="8"/>
    </row>
    <row r="8459" ht="14.25" customHeight="1">
      <c r="A8459" s="38">
        <v>1287</v>
      </c>
      <c r="B8459" s="46" t="s">
        <v>53</v>
      </c>
      <c r="C8459" s="46" t="s">
        <v>45</v>
      </c>
      <c r="D8459" s="46" t="s">
        <v>8588</v>
      </c>
      <c r="E8459" s="46" t="s">
        <v>8589</v>
      </c>
      <c r="F8459" t="s">
        <v>48</v>
      </c>
      <c r="G8459" s="46" t="s">
        <v>49</v>
      </c>
      <c r="H8459">
        <v>0.257039578277</v>
      </c>
      <c r="I8459" t="s">
        <v>37</v>
      </c>
      <c r="L8459" t="s">
        <v>50</v>
      </c>
      <c r="M8459" t="s">
        <v>39</v>
      </c>
      <c r="N8459" s="40"/>
      <c r="O8459" s="40"/>
      <c r="P8459" s="40"/>
      <c r="Q8459" s="40"/>
      <c r="R8459" s="39"/>
      <c r="S8459" s="39"/>
      <c r="T8459" s="39"/>
      <c r="U8459" s="40"/>
      <c r="V8459" s="39"/>
      <c r="W8459" s="69"/>
      <c r="Y8459" t="s">
        <v>294</v>
      </c>
      <c r="AA8459">
        <v>6138</v>
      </c>
      <c r="AB8459" s="46" t="b">
        <v>0</v>
      </c>
      <c r="AD8459" s="8"/>
    </row>
    <row r="8460" ht="14.25" customHeight="1">
      <c r="A8460" s="38">
        <v>1287</v>
      </c>
      <c r="B8460" s="46" t="s">
        <v>174</v>
      </c>
      <c r="C8460" s="46" t="s">
        <v>45</v>
      </c>
      <c r="D8460" s="46" t="s">
        <v>8588</v>
      </c>
      <c r="E8460" s="46" t="s">
        <v>8590</v>
      </c>
      <c r="F8460" t="s">
        <v>48</v>
      </c>
      <c r="G8460" s="46" t="s">
        <v>49</v>
      </c>
      <c r="H8460">
        <v>0.257039578277</v>
      </c>
      <c r="I8460" t="s">
        <v>37</v>
      </c>
      <c r="L8460" t="s">
        <v>50</v>
      </c>
      <c r="M8460" t="s">
        <v>39</v>
      </c>
      <c r="N8460" s="40"/>
      <c r="O8460" s="40"/>
      <c r="P8460" s="40"/>
      <c r="Q8460" s="40"/>
      <c r="R8460" s="39"/>
      <c r="S8460" s="39"/>
      <c r="T8460" s="39"/>
      <c r="U8460" s="40"/>
      <c r="V8460" s="39"/>
      <c r="W8460" s="69"/>
      <c r="Y8460" t="s">
        <v>294</v>
      </c>
      <c r="AA8460">
        <v>6138</v>
      </c>
      <c r="AB8460" s="46" t="b">
        <v>0</v>
      </c>
      <c r="AD8460" s="8"/>
    </row>
    <row r="8461" ht="14.25" customHeight="1">
      <c r="A8461" s="38">
        <v>966</v>
      </c>
      <c r="B8461" s="46" t="s">
        <v>1353</v>
      </c>
      <c r="C8461" s="46" t="s">
        <v>1219</v>
      </c>
      <c r="D8461" s="46" t="s">
        <v>8591</v>
      </c>
      <c r="E8461" s="46" t="s">
        <v>8592</v>
      </c>
      <c r="F8461" s="41" t="s">
        <v>434</v>
      </c>
      <c r="G8461" s="5" t="s">
        <v>593</v>
      </c>
      <c r="H8461" s="65">
        <v>2.826</v>
      </c>
      <c r="I8461" t="s">
        <v>1356</v>
      </c>
      <c r="K8461" s="46" t="s">
        <v>43</v>
      </c>
      <c r="L8461" s="46" t="s">
        <v>1358</v>
      </c>
      <c r="M8461" t="s">
        <v>39</v>
      </c>
      <c r="N8461" s="40">
        <f>U8461*V8461</f>
        <v>37.4329541785345</v>
      </c>
      <c r="O8461" s="56">
        <v>32.042</v>
      </c>
      <c r="P8461" s="56">
        <v>0.791</v>
      </c>
      <c r="Q8461" s="56">
        <v>1.134</v>
      </c>
      <c r="R8461" s="39">
        <f>O8461/P8461</f>
        <v>40.5082174462705</v>
      </c>
      <c r="S8461" s="39">
        <f>N8461/Q8461</f>
        <v>33.0096597694308</v>
      </c>
      <c r="T8461" s="39">
        <f>R8461+S8461</f>
        <v>73.5178772157013</v>
      </c>
      <c r="U8461" s="40">
        <v>180.2005</v>
      </c>
      <c r="V8461" s="39">
        <v>0.207729469</v>
      </c>
      <c r="W8461" s="69">
        <f>round(((1000*V8461)/T8461),3)</f>
        <v>2.826</v>
      </c>
      <c r="Y8461" t="s">
        <v>40</v>
      </c>
      <c r="AA8461">
        <v>6907</v>
      </c>
      <c r="AB8461" t="b">
        <v>1</v>
      </c>
      <c r="AD8461" s="8"/>
    </row>
    <row r="8462" ht="14.25" customHeight="1">
      <c r="A8462" s="38">
        <v>981</v>
      </c>
      <c r="B8462" s="44" t="s">
        <v>1926</v>
      </c>
      <c r="C8462" s="46" t="s">
        <v>1219</v>
      </c>
      <c r="D8462" s="46" t="s">
        <v>8591</v>
      </c>
      <c r="E8462" s="46" t="s">
        <v>8592</v>
      </c>
      <c r="F8462" s="41" t="s">
        <v>689</v>
      </c>
      <c r="G8462" s="41" t="s">
        <v>762</v>
      </c>
      <c r="H8462" s="65">
        <f>W8462</f>
        <v>1.1341</v>
      </c>
      <c r="I8462" t="s">
        <v>37</v>
      </c>
      <c r="K8462" s="47" t="s">
        <v>43</v>
      </c>
      <c r="L8462" s="47" t="str">
        <f>((I8462&amp;A8462)&amp;"-")&amp;B8462</f>
        <v>REF981-Li; J.; Masso; J.J.; and Guertin; J.A.; Prediction of drug solubility in an acrylate adhesive based on the drug-polymer interaction parameter and drug solubility in acetonitrile. Journal of Controlled Release; 2002. 83: 211-221</v>
      </c>
      <c r="M8462" t="s">
        <v>39</v>
      </c>
      <c r="N8462" s="71">
        <f>U8462*V8462</f>
        <v>31.715288</v>
      </c>
      <c r="O8462" s="71">
        <v>100</v>
      </c>
      <c r="P8462" s="71">
        <v>0.786</v>
      </c>
      <c r="Q8462" s="71">
        <v>1.134</v>
      </c>
      <c r="R8462" s="29">
        <f>O8462/P8462</f>
        <v>127.226463104326</v>
      </c>
      <c r="S8462" s="29">
        <f>N8462/Q8462</f>
        <v>27.9676261022928</v>
      </c>
      <c r="T8462" s="29">
        <f>R8462+S8462</f>
        <v>155.194089206618</v>
      </c>
      <c r="U8462" s="71">
        <v>180.2005</v>
      </c>
      <c r="V8462" s="29">
        <v>0.176</v>
      </c>
      <c r="W8462" s="60">
        <f>round((V8462/(T8462/1000)),4)</f>
        <v>1.1341</v>
      </c>
      <c r="Y8462" t="s">
        <v>40</v>
      </c>
      <c r="AA8462">
        <v>6907</v>
      </c>
      <c r="AB8462" t="b">
        <v>1</v>
      </c>
      <c r="AD8462" s="37"/>
    </row>
    <row r="8463" ht="14.25" customHeight="1">
      <c r="A8463" s="38">
        <v>997</v>
      </c>
      <c r="B8463" s="44" t="s">
        <v>638</v>
      </c>
      <c r="C8463" s="46" t="s">
        <v>639</v>
      </c>
      <c r="D8463" s="46" t="s">
        <v>8591</v>
      </c>
      <c r="E8463" s="46" t="s">
        <v>8592</v>
      </c>
      <c r="F8463" s="5" t="s">
        <v>35</v>
      </c>
      <c r="G8463" s="5" t="s">
        <v>36</v>
      </c>
      <c r="H8463" s="65">
        <v>2.290867653</v>
      </c>
      <c r="I8463" t="s">
        <v>37</v>
      </c>
      <c r="K8463" s="47"/>
      <c r="L8463" s="47" t="str">
        <f>((I8463&amp;A8463)&amp;"-")&amp;B8463</f>
        <v>REF997-Kia Sepassi and Samuel H. Yalkowsky. Solubility Prediction in Octanol: A Technical Note. AAPS PharmSciTech 2006; 7 (1) Article 26</v>
      </c>
      <c r="M8463" t="s">
        <v>39</v>
      </c>
      <c r="N8463" s="71"/>
      <c r="O8463" s="71"/>
      <c r="P8463" s="71"/>
      <c r="Q8463" s="71"/>
      <c r="R8463" s="29"/>
      <c r="S8463" s="29"/>
      <c r="T8463" s="29"/>
      <c r="U8463" s="71"/>
      <c r="V8463" s="29"/>
      <c r="W8463" s="60"/>
      <c r="Y8463" t="s">
        <v>40</v>
      </c>
      <c r="AA8463">
        <v>6907</v>
      </c>
      <c r="AB8463" t="b">
        <f>if((W8463=""),false,true)</f>
        <v>0</v>
      </c>
      <c r="AD8463" s="37"/>
    </row>
    <row r="8464" ht="14.25" customHeight="1">
      <c r="A8464" s="38">
        <v>1049</v>
      </c>
      <c r="B8464" s="46" t="s">
        <v>922</v>
      </c>
      <c r="C8464" s="46" t="s">
        <v>923</v>
      </c>
      <c r="D8464" s="11" t="s">
        <v>8591</v>
      </c>
      <c r="E8464" s="46" t="s">
        <v>8592</v>
      </c>
      <c r="F8464" s="7" t="s">
        <v>924</v>
      </c>
      <c r="G8464" s="7" t="s">
        <v>925</v>
      </c>
      <c r="H8464">
        <v>1.3121998990192</v>
      </c>
      <c r="I8464" t="s">
        <v>37</v>
      </c>
      <c r="K8464" s="47" t="s">
        <v>43</v>
      </c>
      <c r="L8464" s="47" t="s">
        <v>926</v>
      </c>
      <c r="M8464" t="s">
        <v>39</v>
      </c>
      <c r="N8464" s="71"/>
      <c r="O8464" s="71"/>
      <c r="P8464" s="71"/>
      <c r="Q8464" s="71"/>
      <c r="R8464" s="29"/>
      <c r="S8464" s="29"/>
      <c r="T8464" s="29"/>
      <c r="U8464" s="71"/>
      <c r="V8464" s="29"/>
      <c r="W8464" s="60"/>
      <c r="Y8464" t="s">
        <v>40</v>
      </c>
      <c r="AA8464" s="21">
        <v>6907</v>
      </c>
      <c r="AB8464" t="b">
        <f>if((W8464=""),false,true)</f>
        <v>0</v>
      </c>
      <c r="AD8464" s="37"/>
    </row>
    <row r="8465" ht="14.25" customHeight="1">
      <c r="A8465" s="38">
        <v>1049</v>
      </c>
      <c r="B8465" s="46" t="s">
        <v>922</v>
      </c>
      <c r="C8465" s="46" t="s">
        <v>923</v>
      </c>
      <c r="D8465" s="11" t="s">
        <v>8591</v>
      </c>
      <c r="E8465" s="11" t="s">
        <v>8592</v>
      </c>
      <c r="F8465" s="7" t="s">
        <v>927</v>
      </c>
      <c r="G8465" s="7" t="s">
        <v>928</v>
      </c>
      <c r="H8465">
        <v>0.016443717232149</v>
      </c>
      <c r="I8465" t="s">
        <v>37</v>
      </c>
      <c r="K8465" s="47" t="s">
        <v>43</v>
      </c>
      <c r="L8465" s="47" t="s">
        <v>926</v>
      </c>
      <c r="M8465" t="s">
        <v>39</v>
      </c>
      <c r="N8465" s="71"/>
      <c r="O8465" s="71"/>
      <c r="P8465" s="71"/>
      <c r="Q8465" s="71"/>
      <c r="R8465" s="29"/>
      <c r="S8465" s="29"/>
      <c r="T8465" s="29"/>
      <c r="U8465" s="71"/>
      <c r="V8465" s="29"/>
      <c r="W8465" s="60"/>
      <c r="Y8465" t="s">
        <v>40</v>
      </c>
      <c r="AA8465">
        <v>6907</v>
      </c>
      <c r="AB8465" t="b">
        <f>if((W8465=""),false,true)</f>
        <v>0</v>
      </c>
      <c r="AD8465" s="37"/>
    </row>
    <row r="8466" ht="14.25" customHeight="1">
      <c r="A8466" s="38">
        <v>1049</v>
      </c>
      <c r="B8466" s="46" t="s">
        <v>922</v>
      </c>
      <c r="C8466" s="46" t="s">
        <v>923</v>
      </c>
      <c r="D8466" s="11" t="s">
        <v>8591</v>
      </c>
      <c r="E8466" s="11" t="s">
        <v>8592</v>
      </c>
      <c r="F8466" s="7" t="s">
        <v>929</v>
      </c>
      <c r="G8466" s="7" t="s">
        <v>928</v>
      </c>
      <c r="H8466">
        <v>0.19098532585662</v>
      </c>
      <c r="I8466" t="s">
        <v>37</v>
      </c>
      <c r="K8466" s="47" t="s">
        <v>43</v>
      </c>
      <c r="L8466" s="47" t="s">
        <v>926</v>
      </c>
      <c r="M8466" t="s">
        <v>39</v>
      </c>
      <c r="N8466" s="71"/>
      <c r="O8466" s="71"/>
      <c r="P8466" s="71"/>
      <c r="Q8466" s="71"/>
      <c r="R8466" s="29"/>
      <c r="S8466" s="29"/>
      <c r="T8466" s="29"/>
      <c r="U8466" s="71"/>
      <c r="V8466" s="29"/>
      <c r="W8466" s="60"/>
      <c r="Y8466" t="s">
        <v>40</v>
      </c>
      <c r="AA8466">
        <v>6907</v>
      </c>
      <c r="AB8466" t="b">
        <f>if((W8466=""),false,true)</f>
        <v>0</v>
      </c>
      <c r="AD8466" s="37"/>
    </row>
    <row r="8467" ht="14.25" customHeight="1">
      <c r="A8467" s="38">
        <v>1049</v>
      </c>
      <c r="B8467" s="46" t="s">
        <v>922</v>
      </c>
      <c r="C8467" s="46" t="s">
        <v>923</v>
      </c>
      <c r="D8467" s="11" t="s">
        <v>8591</v>
      </c>
      <c r="E8467" s="11" t="s">
        <v>8592</v>
      </c>
      <c r="F8467" s="7" t="s">
        <v>930</v>
      </c>
      <c r="G8467" s="7" t="s">
        <v>928</v>
      </c>
      <c r="H8467">
        <v>1.07398941234124</v>
      </c>
      <c r="I8467" t="s">
        <v>37</v>
      </c>
      <c r="K8467" s="47" t="s">
        <v>43</v>
      </c>
      <c r="L8467" s="47" t="s">
        <v>926</v>
      </c>
      <c r="M8467" t="s">
        <v>39</v>
      </c>
      <c r="N8467" s="71"/>
      <c r="O8467" s="71"/>
      <c r="P8467" s="71"/>
      <c r="Q8467" s="71"/>
      <c r="R8467" s="29"/>
      <c r="S8467" s="29"/>
      <c r="T8467" s="29"/>
      <c r="U8467" s="71"/>
      <c r="V8467" s="29"/>
      <c r="W8467" s="60"/>
      <c r="Y8467" t="s">
        <v>40</v>
      </c>
      <c r="AA8467">
        <v>6907</v>
      </c>
      <c r="AB8467" t="b">
        <f>if((W8467=""),false,true)</f>
        <v>0</v>
      </c>
      <c r="AD8467" s="37"/>
    </row>
    <row r="8468" ht="14.25" customHeight="1">
      <c r="A8468" s="38">
        <v>1049</v>
      </c>
      <c r="B8468" s="46" t="s">
        <v>922</v>
      </c>
      <c r="C8468" s="46" t="s">
        <v>923</v>
      </c>
      <c r="D8468" s="11" t="s">
        <v>8591</v>
      </c>
      <c r="E8468" s="11" t="s">
        <v>8592</v>
      </c>
      <c r="F8468" s="11" t="s">
        <v>48</v>
      </c>
      <c r="G8468" s="11" t="s">
        <v>49</v>
      </c>
      <c r="H8468">
        <v>0.00181970085861</v>
      </c>
      <c r="I8468" t="s">
        <v>37</v>
      </c>
      <c r="K8468" s="47" t="s">
        <v>43</v>
      </c>
      <c r="L8468" s="47" t="s">
        <v>926</v>
      </c>
      <c r="M8468" t="s">
        <v>39</v>
      </c>
      <c r="N8468" s="71"/>
      <c r="O8468" s="71"/>
      <c r="P8468" s="71"/>
      <c r="Q8468" s="71"/>
      <c r="R8468" s="29"/>
      <c r="S8468" s="29"/>
      <c r="T8468" s="29"/>
      <c r="U8468" s="71"/>
      <c r="V8468" s="29"/>
      <c r="W8468" s="60"/>
      <c r="Y8468" t="s">
        <v>40</v>
      </c>
      <c r="AA8468">
        <v>6907</v>
      </c>
      <c r="AB8468" t="b">
        <f>if((W8468=""),false,true)</f>
        <v>0</v>
      </c>
      <c r="AD8468" s="37"/>
    </row>
    <row r="8469" ht="14.25" customHeight="1">
      <c r="A8469" s="38">
        <v>1092</v>
      </c>
      <c r="B8469" s="46" t="s">
        <v>6389</v>
      </c>
      <c r="C8469" s="46" t="s">
        <v>1115</v>
      </c>
      <c r="D8469" s="11" t="s">
        <v>8591</v>
      </c>
      <c r="E8469" s="11" t="s">
        <v>8592</v>
      </c>
      <c r="F8469" s="7" t="s">
        <v>485</v>
      </c>
      <c r="G8469" s="7" t="s">
        <v>665</v>
      </c>
      <c r="H8469">
        <v>1.9398540360588</v>
      </c>
      <c r="I8469" t="s">
        <v>37</v>
      </c>
      <c r="K8469" s="47"/>
      <c r="L8469" s="47" t="s">
        <v>8593</v>
      </c>
      <c r="M8469" t="s">
        <v>39</v>
      </c>
      <c r="N8469" s="71"/>
      <c r="O8469" s="71"/>
      <c r="P8469" s="71"/>
      <c r="Q8469" s="71"/>
      <c r="R8469" s="29"/>
      <c r="S8469" s="29"/>
      <c r="T8469" s="29"/>
      <c r="U8469" s="71"/>
      <c r="V8469" s="29"/>
      <c r="W8469" s="60"/>
      <c r="Y8469" t="s">
        <v>40</v>
      </c>
      <c r="AA8469">
        <v>6907</v>
      </c>
      <c r="AB8469" t="b">
        <f>if((W8469=""),false,true)</f>
        <v>0</v>
      </c>
      <c r="AD8469" s="37"/>
    </row>
    <row r="8470" ht="14.25" customHeight="1">
      <c r="A8470" s="38">
        <v>1092</v>
      </c>
      <c r="B8470" s="46" t="s">
        <v>6389</v>
      </c>
      <c r="C8470" s="46" t="s">
        <v>1115</v>
      </c>
      <c r="D8470" s="11" t="s">
        <v>8591</v>
      </c>
      <c r="E8470" s="11" t="s">
        <v>8592</v>
      </c>
      <c r="F8470" s="7" t="s">
        <v>547</v>
      </c>
      <c r="G8470" s="7" t="s">
        <v>548</v>
      </c>
      <c r="H8470">
        <v>0.92188813611983</v>
      </c>
      <c r="I8470" t="s">
        <v>37</v>
      </c>
      <c r="K8470" s="47"/>
      <c r="L8470" s="47" t="s">
        <v>8593</v>
      </c>
      <c r="M8470" t="s">
        <v>39</v>
      </c>
      <c r="N8470" s="71"/>
      <c r="O8470" s="71"/>
      <c r="P8470" s="71"/>
      <c r="Q8470" s="71"/>
      <c r="R8470" s="29"/>
      <c r="S8470" s="29"/>
      <c r="T8470" s="29"/>
      <c r="U8470" s="71"/>
      <c r="V8470" s="29"/>
      <c r="W8470" s="60"/>
      <c r="Y8470" t="s">
        <v>40</v>
      </c>
      <c r="AA8470">
        <v>6907</v>
      </c>
      <c r="AB8470" t="b">
        <f>if((W8470=""),false,true)</f>
        <v>0</v>
      </c>
      <c r="AD8470" s="37"/>
    </row>
    <row r="8471" ht="14.25" customHeight="1">
      <c r="A8471" s="38">
        <v>1092</v>
      </c>
      <c r="B8471" s="46" t="s">
        <v>6389</v>
      </c>
      <c r="C8471" s="46" t="s">
        <v>1115</v>
      </c>
      <c r="D8471" s="11" t="s">
        <v>8591</v>
      </c>
      <c r="E8471" s="11" t="s">
        <v>8592</v>
      </c>
      <c r="F8471" s="7" t="s">
        <v>598</v>
      </c>
      <c r="G8471" s="7" t="s">
        <v>599</v>
      </c>
      <c r="H8471">
        <v>1.5903228838661</v>
      </c>
      <c r="I8471" t="s">
        <v>37</v>
      </c>
      <c r="K8471" s="47"/>
      <c r="L8471" s="47" t="s">
        <v>8593</v>
      </c>
      <c r="M8471" t="s">
        <v>39</v>
      </c>
      <c r="N8471" s="71"/>
      <c r="O8471" s="71"/>
      <c r="P8471" s="71"/>
      <c r="Q8471" s="71"/>
      <c r="R8471" s="29"/>
      <c r="S8471" s="29"/>
      <c r="T8471" s="29"/>
      <c r="U8471" s="71"/>
      <c r="V8471" s="29"/>
      <c r="W8471" s="60"/>
      <c r="Y8471" t="s">
        <v>40</v>
      </c>
      <c r="AA8471">
        <v>6907</v>
      </c>
      <c r="AB8471" t="b">
        <f>if((W8471=""),false,true)</f>
        <v>0</v>
      </c>
      <c r="AD8471" s="37"/>
    </row>
    <row r="8472" ht="14.25" customHeight="1">
      <c r="A8472" s="38">
        <v>1092</v>
      </c>
      <c r="B8472" s="46" t="s">
        <v>6389</v>
      </c>
      <c r="C8472" s="46" t="s">
        <v>1115</v>
      </c>
      <c r="D8472" s="11" t="s">
        <v>8591</v>
      </c>
      <c r="E8472" s="11" t="s">
        <v>8592</v>
      </c>
      <c r="F8472" s="7" t="s">
        <v>35</v>
      </c>
      <c r="G8472" s="7" t="s">
        <v>36</v>
      </c>
      <c r="H8472">
        <v>1.2652017768836</v>
      </c>
      <c r="I8472" t="s">
        <v>37</v>
      </c>
      <c r="K8472" s="47"/>
      <c r="L8472" s="47" t="s">
        <v>8593</v>
      </c>
      <c r="M8472" t="s">
        <v>39</v>
      </c>
      <c r="N8472" s="71"/>
      <c r="O8472" s="71"/>
      <c r="P8472" s="71"/>
      <c r="Q8472" s="71"/>
      <c r="R8472" s="29"/>
      <c r="S8472" s="29"/>
      <c r="T8472" s="29"/>
      <c r="U8472" s="71"/>
      <c r="V8472" s="29"/>
      <c r="W8472" s="60"/>
      <c r="Y8472" t="s">
        <v>40</v>
      </c>
      <c r="AA8472">
        <v>6907</v>
      </c>
      <c r="AB8472" t="b">
        <f>if((W8472=""),false,true)</f>
        <v>0</v>
      </c>
      <c r="AD8472" s="37"/>
    </row>
    <row r="8473" ht="14.25" customHeight="1">
      <c r="A8473" s="38">
        <v>1092</v>
      </c>
      <c r="B8473" s="46" t="s">
        <v>6389</v>
      </c>
      <c r="C8473" s="46" t="s">
        <v>1115</v>
      </c>
      <c r="D8473" s="11" t="s">
        <v>8591</v>
      </c>
      <c r="E8473" s="11" t="s">
        <v>8592</v>
      </c>
      <c r="F8473" s="7" t="s">
        <v>669</v>
      </c>
      <c r="G8473" s="7" t="s">
        <v>670</v>
      </c>
      <c r="H8473">
        <v>1.7797024149724</v>
      </c>
      <c r="I8473" t="s">
        <v>37</v>
      </c>
      <c r="K8473" s="47"/>
      <c r="L8473" s="47" t="s">
        <v>8593</v>
      </c>
      <c r="M8473" t="s">
        <v>39</v>
      </c>
      <c r="N8473" s="71"/>
      <c r="O8473" s="71"/>
      <c r="P8473" s="71"/>
      <c r="Q8473" s="71"/>
      <c r="R8473" s="29"/>
      <c r="S8473" s="29"/>
      <c r="T8473" s="29"/>
      <c r="U8473" s="71"/>
      <c r="V8473" s="29"/>
      <c r="W8473" s="60"/>
      <c r="Y8473" t="s">
        <v>40</v>
      </c>
      <c r="AA8473">
        <v>6907</v>
      </c>
      <c r="AB8473" t="b">
        <f>if((W8473=""),false,true)</f>
        <v>0</v>
      </c>
      <c r="AD8473" s="37"/>
    </row>
    <row r="8474" ht="14.25" customHeight="1">
      <c r="A8474" s="38">
        <v>1092</v>
      </c>
      <c r="B8474" s="46" t="s">
        <v>6389</v>
      </c>
      <c r="C8474" s="46" t="s">
        <v>1115</v>
      </c>
      <c r="D8474" s="11" t="s">
        <v>8591</v>
      </c>
      <c r="E8474" s="11" t="s">
        <v>8592</v>
      </c>
      <c r="F8474" s="7" t="s">
        <v>580</v>
      </c>
      <c r="G8474" s="7" t="s">
        <v>581</v>
      </c>
      <c r="H8474">
        <v>2.1521523271785</v>
      </c>
      <c r="I8474" t="s">
        <v>37</v>
      </c>
      <c r="K8474" s="47"/>
      <c r="L8474" s="47" t="s">
        <v>8593</v>
      </c>
      <c r="M8474" t="s">
        <v>39</v>
      </c>
      <c r="N8474" s="71"/>
      <c r="O8474" s="71"/>
      <c r="P8474" s="71"/>
      <c r="Q8474" s="71"/>
      <c r="R8474" s="29"/>
      <c r="S8474" s="29"/>
      <c r="T8474" s="29"/>
      <c r="U8474" s="71"/>
      <c r="V8474" s="29"/>
      <c r="W8474" s="60"/>
      <c r="Y8474" t="s">
        <v>40</v>
      </c>
      <c r="AA8474">
        <v>6907</v>
      </c>
      <c r="AB8474" t="b">
        <f>if((W8474=""),false,true)</f>
        <v>0</v>
      </c>
      <c r="AD8474" s="37"/>
    </row>
    <row r="8475" ht="14.25" customHeight="1">
      <c r="A8475" s="38">
        <v>1092</v>
      </c>
      <c r="B8475" s="46" t="s">
        <v>6389</v>
      </c>
      <c r="C8475" s="46" t="s">
        <v>1115</v>
      </c>
      <c r="D8475" s="11" t="s">
        <v>8591</v>
      </c>
      <c r="E8475" s="11" t="s">
        <v>8592</v>
      </c>
      <c r="F8475" s="7" t="s">
        <v>429</v>
      </c>
      <c r="G8475" s="7" t="s">
        <v>590</v>
      </c>
      <c r="H8475">
        <v>2.5045899668042</v>
      </c>
      <c r="I8475" t="s">
        <v>37</v>
      </c>
      <c r="K8475" s="47"/>
      <c r="L8475" s="47" t="s">
        <v>8593</v>
      </c>
      <c r="M8475" t="s">
        <v>39</v>
      </c>
      <c r="N8475" s="71"/>
      <c r="O8475" s="71"/>
      <c r="P8475" s="71"/>
      <c r="Q8475" s="71"/>
      <c r="R8475" s="29"/>
      <c r="S8475" s="29"/>
      <c r="T8475" s="29"/>
      <c r="U8475" s="71"/>
      <c r="V8475" s="29"/>
      <c r="W8475" s="60"/>
      <c r="Y8475" t="s">
        <v>40</v>
      </c>
      <c r="AA8475">
        <v>6907</v>
      </c>
      <c r="AB8475" t="b">
        <f>if((W8475=""),false,true)</f>
        <v>0</v>
      </c>
      <c r="AD8475" s="37"/>
    </row>
    <row r="8476" ht="14.25" customHeight="1">
      <c r="A8476" s="38">
        <v>1092</v>
      </c>
      <c r="B8476" s="46" t="s">
        <v>6389</v>
      </c>
      <c r="C8476" s="46" t="s">
        <v>1115</v>
      </c>
      <c r="D8476" s="11" t="s">
        <v>8591</v>
      </c>
      <c r="E8476" s="11" t="s">
        <v>8592</v>
      </c>
      <c r="F8476" s="7" t="s">
        <v>434</v>
      </c>
      <c r="G8476" s="7" t="s">
        <v>593</v>
      </c>
      <c r="H8476">
        <v>2.7517669756088</v>
      </c>
      <c r="I8476" t="s">
        <v>37</v>
      </c>
      <c r="K8476" s="47"/>
      <c r="L8476" s="47" t="s">
        <v>8593</v>
      </c>
      <c r="M8476" t="s">
        <v>39</v>
      </c>
      <c r="N8476" s="71"/>
      <c r="O8476" s="71"/>
      <c r="P8476" s="71"/>
      <c r="Q8476" s="71"/>
      <c r="R8476" s="29"/>
      <c r="S8476" s="29"/>
      <c r="T8476" s="29"/>
      <c r="U8476" s="71"/>
      <c r="V8476" s="29"/>
      <c r="W8476" s="60"/>
      <c r="Y8476" t="s">
        <v>40</v>
      </c>
      <c r="AA8476">
        <v>6907</v>
      </c>
      <c r="AB8476" t="b">
        <f>if((W8476=""),false,true)</f>
        <v>0</v>
      </c>
      <c r="AD8476" s="37"/>
    </row>
    <row r="8477" ht="14.25" customHeight="1">
      <c r="A8477" s="38">
        <v>1283</v>
      </c>
      <c r="B8477" s="46" t="s">
        <v>31</v>
      </c>
      <c r="C8477" s="46" t="s">
        <v>32</v>
      </c>
      <c r="D8477" s="11" t="s">
        <v>8591</v>
      </c>
      <c r="E8477" s="46" t="s">
        <v>8592</v>
      </c>
      <c r="F8477" t="s">
        <v>35</v>
      </c>
      <c r="G8477" s="46" t="s">
        <v>36</v>
      </c>
      <c r="H8477">
        <v>2.2908676528</v>
      </c>
      <c r="I8477" t="s">
        <v>37</v>
      </c>
      <c r="L8477" t="s">
        <v>38</v>
      </c>
      <c r="M8477" t="s">
        <v>39</v>
      </c>
      <c r="N8477" s="40"/>
      <c r="O8477" s="40"/>
      <c r="P8477" s="40"/>
      <c r="Q8477" s="40"/>
      <c r="R8477" s="39"/>
      <c r="S8477" s="39"/>
      <c r="T8477" s="39"/>
      <c r="U8477" s="40"/>
      <c r="V8477" s="39"/>
      <c r="W8477" s="69"/>
      <c r="Y8477" t="s">
        <v>40</v>
      </c>
      <c r="AA8477">
        <v>6907</v>
      </c>
      <c r="AB8477" s="46" t="b">
        <f>if((W8477=""),false,true)</f>
        <v>0</v>
      </c>
      <c r="AD8477" s="8"/>
    </row>
    <row r="8478" ht="14.25" customHeight="1">
      <c r="A8478" s="38">
        <v>1287</v>
      </c>
      <c r="B8478" s="46" t="s">
        <v>44</v>
      </c>
      <c r="C8478" s="46" t="s">
        <v>45</v>
      </c>
      <c r="D8478" s="11" t="s">
        <v>8591</v>
      </c>
      <c r="E8478" s="46" t="s">
        <v>8592</v>
      </c>
      <c r="F8478" t="s">
        <v>48</v>
      </c>
      <c r="G8478" s="46" t="s">
        <v>49</v>
      </c>
      <c r="H8478">
        <v>0.00196788629</v>
      </c>
      <c r="I8478" t="s">
        <v>37</v>
      </c>
      <c r="L8478" t="s">
        <v>50</v>
      </c>
      <c r="M8478" t="s">
        <v>39</v>
      </c>
      <c r="N8478" s="40"/>
      <c r="O8478" s="40"/>
      <c r="P8478" s="40"/>
      <c r="Q8478" s="40"/>
      <c r="R8478" s="39"/>
      <c r="S8478" s="39"/>
      <c r="T8478" s="39"/>
      <c r="U8478" s="40"/>
      <c r="V8478" s="39"/>
      <c r="W8478" s="69"/>
      <c r="Y8478" t="s">
        <v>40</v>
      </c>
      <c r="AA8478">
        <v>6907</v>
      </c>
      <c r="AB8478" s="46" t="b">
        <v>0</v>
      </c>
      <c r="AD8478" s="8"/>
    </row>
    <row r="8479" ht="14.25" customHeight="1">
      <c r="A8479" s="38">
        <v>1287</v>
      </c>
      <c r="B8479" s="46" t="s">
        <v>247</v>
      </c>
      <c r="C8479" s="46" t="s">
        <v>45</v>
      </c>
      <c r="D8479" s="11" t="s">
        <v>8591</v>
      </c>
      <c r="E8479" s="46" t="s">
        <v>8592</v>
      </c>
      <c r="F8479" t="s">
        <v>48</v>
      </c>
      <c r="G8479" s="46" t="s">
        <v>49</v>
      </c>
      <c r="H8479">
        <v>0.00400036851</v>
      </c>
      <c r="I8479" t="s">
        <v>37</v>
      </c>
      <c r="L8479" t="s">
        <v>50</v>
      </c>
      <c r="M8479" t="s">
        <v>39</v>
      </c>
      <c r="N8479" s="40"/>
      <c r="O8479" s="40"/>
      <c r="P8479" s="40"/>
      <c r="Q8479" s="40"/>
      <c r="R8479" s="39"/>
      <c r="S8479" s="39"/>
      <c r="T8479" s="39"/>
      <c r="U8479" s="40"/>
      <c r="V8479" s="39"/>
      <c r="W8479" s="69"/>
      <c r="Y8479" t="s">
        <v>40</v>
      </c>
      <c r="AA8479">
        <v>6907</v>
      </c>
      <c r="AB8479" s="46" t="b">
        <v>0</v>
      </c>
      <c r="AD8479" s="8"/>
    </row>
    <row r="8480" ht="14.25" customHeight="1">
      <c r="A8480" s="38">
        <v>1308</v>
      </c>
      <c r="B8480" s="46" t="s">
        <v>41</v>
      </c>
      <c r="C8480" s="46" t="s">
        <v>42</v>
      </c>
      <c r="D8480" s="11" t="s">
        <v>8591</v>
      </c>
      <c r="E8480" s="46" t="s">
        <v>8592</v>
      </c>
      <c r="F8480" t="s">
        <v>35</v>
      </c>
      <c r="G8480" s="12" t="s">
        <v>36</v>
      </c>
      <c r="H8480">
        <v>1.17219536554813</v>
      </c>
      <c r="I8480" t="s">
        <v>37</v>
      </c>
      <c r="K8480" s="47" t="s">
        <v>43</v>
      </c>
      <c r="L8480" s="47" t="str">
        <f>((I8480&amp;A8480)&amp;"-")&amp;B8480</f>
        <v>REF1308-Abraham M.H. and Acree Jr. W.E. The solubility of liquid and solid compounds in dry octan-1-ol. Chemosphere (2013)</v>
      </c>
      <c r="M8480" t="s">
        <v>39</v>
      </c>
      <c r="N8480" s="71"/>
      <c r="O8480" s="71"/>
      <c r="P8480" s="71"/>
      <c r="Q8480" s="71"/>
      <c r="R8480" s="29"/>
      <c r="S8480" s="29"/>
      <c r="T8480" s="29"/>
      <c r="U8480" s="71"/>
      <c r="V8480" s="29"/>
      <c r="W8480" s="60"/>
      <c r="Y8480" t="s">
        <v>40</v>
      </c>
      <c r="AA8480">
        <v>6907</v>
      </c>
      <c r="AB8480" t="b">
        <f>if((W8480=""),false,true)</f>
        <v>0</v>
      </c>
      <c r="AD8480" s="37"/>
    </row>
    <row r="8481" ht="14.25" customHeight="1">
      <c r="A8481" s="38">
        <v>1287</v>
      </c>
      <c r="B8481" s="46" t="s">
        <v>53</v>
      </c>
      <c r="C8481" s="46" t="s">
        <v>45</v>
      </c>
      <c r="D8481" s="46" t="s">
        <v>8594</v>
      </c>
      <c r="E8481" s="46" t="s">
        <v>8595</v>
      </c>
      <c r="F8481" t="s">
        <v>48</v>
      </c>
      <c r="G8481" s="46" t="s">
        <v>49</v>
      </c>
      <c r="H8481">
        <v>0.007079457844</v>
      </c>
      <c r="I8481" t="s">
        <v>37</v>
      </c>
      <c r="L8481" t="s">
        <v>50</v>
      </c>
      <c r="M8481" t="s">
        <v>39</v>
      </c>
      <c r="N8481" s="40"/>
      <c r="O8481" s="40"/>
      <c r="P8481" s="40"/>
      <c r="Q8481" s="40"/>
      <c r="R8481" s="39"/>
      <c r="S8481" s="39"/>
      <c r="T8481" s="39"/>
      <c r="U8481" s="40"/>
      <c r="V8481" s="39"/>
      <c r="W8481" s="69"/>
      <c r="Y8481" t="s">
        <v>40</v>
      </c>
      <c r="AA8481">
        <v>571424</v>
      </c>
      <c r="AB8481" s="46" t="b">
        <v>0</v>
      </c>
      <c r="AD8481" s="8"/>
    </row>
    <row r="8482" ht="14.25" customHeight="1">
      <c r="A8482" s="38">
        <v>1287</v>
      </c>
      <c r="B8482" s="46" t="s">
        <v>174</v>
      </c>
      <c r="C8482" s="46" t="s">
        <v>45</v>
      </c>
      <c r="D8482" s="46" t="s">
        <v>8596</v>
      </c>
      <c r="E8482" s="46" t="s">
        <v>8597</v>
      </c>
      <c r="F8482" t="s">
        <v>48</v>
      </c>
      <c r="G8482" s="46" t="s">
        <v>49</v>
      </c>
      <c r="H8482">
        <v>0.000058884366</v>
      </c>
      <c r="I8482" t="s">
        <v>37</v>
      </c>
      <c r="L8482" t="s">
        <v>50</v>
      </c>
      <c r="M8482" t="s">
        <v>39</v>
      </c>
      <c r="N8482" s="40"/>
      <c r="O8482" s="40"/>
      <c r="P8482" s="40"/>
      <c r="Q8482" s="40"/>
      <c r="R8482" s="39"/>
      <c r="S8482" s="39"/>
      <c r="T8482" s="39"/>
      <c r="U8482" s="40"/>
      <c r="V8482" s="39"/>
      <c r="W8482" s="69"/>
      <c r="Y8482" t="s">
        <v>40</v>
      </c>
      <c r="AA8482">
        <v>6330</v>
      </c>
      <c r="AB8482" s="46" t="b">
        <v>0</v>
      </c>
      <c r="AD8482" s="8"/>
    </row>
    <row r="8483" ht="14.25" customHeight="1">
      <c r="A8483" s="38">
        <v>1283</v>
      </c>
      <c r="B8483" s="46" t="s">
        <v>31</v>
      </c>
      <c r="C8483" s="46" t="s">
        <v>32</v>
      </c>
      <c r="D8483" s="46" t="s">
        <v>8598</v>
      </c>
      <c r="E8483" s="46" t="s">
        <v>8599</v>
      </c>
      <c r="F8483" t="s">
        <v>35</v>
      </c>
      <c r="G8483" s="46" t="s">
        <v>36</v>
      </c>
      <c r="H8483">
        <v>0.9332543008</v>
      </c>
      <c r="I8483" t="s">
        <v>37</v>
      </c>
      <c r="L8483" t="s">
        <v>38</v>
      </c>
      <c r="M8483" t="s">
        <v>39</v>
      </c>
      <c r="N8483" s="40"/>
      <c r="O8483" s="40"/>
      <c r="P8483" s="40"/>
      <c r="Q8483" s="40"/>
      <c r="R8483" s="39"/>
      <c r="S8483" s="39"/>
      <c r="T8483" s="39"/>
      <c r="U8483" s="40"/>
      <c r="V8483" s="39"/>
      <c r="W8483" s="69"/>
      <c r="Y8483" t="s">
        <v>40</v>
      </c>
      <c r="AA8483">
        <v>4444059</v>
      </c>
      <c r="AB8483" s="46" t="b">
        <f>if((W8483=""),false,true)</f>
        <v>0</v>
      </c>
      <c r="AD8483" s="8"/>
    </row>
    <row r="8484" ht="14.25" customHeight="1">
      <c r="A8484" s="38">
        <v>1287</v>
      </c>
      <c r="B8484" s="46" t="s">
        <v>53</v>
      </c>
      <c r="C8484" s="46" t="s">
        <v>45</v>
      </c>
      <c r="D8484" s="46" t="s">
        <v>8598</v>
      </c>
      <c r="E8484" s="46" t="s">
        <v>8600</v>
      </c>
      <c r="F8484" t="s">
        <v>48</v>
      </c>
      <c r="G8484" s="46" t="s">
        <v>49</v>
      </c>
      <c r="H8484">
        <v>0.003388441561</v>
      </c>
      <c r="I8484" t="s">
        <v>37</v>
      </c>
      <c r="L8484" t="s">
        <v>50</v>
      </c>
      <c r="M8484" t="s">
        <v>39</v>
      </c>
      <c r="N8484" s="40"/>
      <c r="O8484" s="40"/>
      <c r="P8484" s="40"/>
      <c r="Q8484" s="40"/>
      <c r="R8484" s="39"/>
      <c r="S8484" s="39"/>
      <c r="T8484" s="39"/>
      <c r="U8484" s="40"/>
      <c r="V8484" s="39"/>
      <c r="W8484" s="69"/>
      <c r="Y8484" t="s">
        <v>40</v>
      </c>
      <c r="AA8484">
        <v>4510140</v>
      </c>
      <c r="AB8484" s="46" t="b">
        <v>0</v>
      </c>
      <c r="AD8484" s="8"/>
    </row>
    <row r="8485" ht="14.25" customHeight="1">
      <c r="A8485" s="38">
        <v>1283</v>
      </c>
      <c r="B8485" s="46" t="s">
        <v>31</v>
      </c>
      <c r="C8485" s="46" t="s">
        <v>32</v>
      </c>
      <c r="D8485" s="46" t="s">
        <v>8601</v>
      </c>
      <c r="E8485" s="46" t="s">
        <v>8602</v>
      </c>
      <c r="F8485" t="s">
        <v>35</v>
      </c>
      <c r="G8485" s="46" t="s">
        <v>36</v>
      </c>
      <c r="H8485">
        <v>3.0902954325</v>
      </c>
      <c r="I8485" t="s">
        <v>37</v>
      </c>
      <c r="L8485" t="s">
        <v>38</v>
      </c>
      <c r="M8485" t="s">
        <v>39</v>
      </c>
      <c r="N8485" s="40"/>
      <c r="O8485" s="40"/>
      <c r="P8485" s="40"/>
      <c r="Q8485" s="40"/>
      <c r="R8485" s="39"/>
      <c r="S8485" s="39"/>
      <c r="T8485" s="39"/>
      <c r="U8485" s="40"/>
      <c r="V8485" s="39"/>
      <c r="W8485" s="69"/>
      <c r="Y8485" t="s">
        <v>40</v>
      </c>
      <c r="AA8485">
        <v>4510139</v>
      </c>
      <c r="AB8485" s="46" t="b">
        <f>if((W8485=""),false,true)</f>
        <v>0</v>
      </c>
      <c r="AD8485" s="8"/>
    </row>
    <row r="8486" ht="14.25" customHeight="1">
      <c r="A8486" s="38">
        <v>1287</v>
      </c>
      <c r="B8486" s="46" t="s">
        <v>53</v>
      </c>
      <c r="C8486" s="46" t="s">
        <v>45</v>
      </c>
      <c r="D8486" s="46" t="s">
        <v>8603</v>
      </c>
      <c r="E8486" s="46" t="s">
        <v>8604</v>
      </c>
      <c r="F8486" t="s">
        <v>48</v>
      </c>
      <c r="G8486" s="46" t="s">
        <v>49</v>
      </c>
      <c r="H8486">
        <v>1.047128548051</v>
      </c>
      <c r="I8486" t="s">
        <v>37</v>
      </c>
      <c r="L8486" t="s">
        <v>50</v>
      </c>
      <c r="M8486" t="s">
        <v>39</v>
      </c>
      <c r="N8486" s="40"/>
      <c r="O8486" s="40"/>
      <c r="P8486" s="40"/>
      <c r="Q8486" s="40"/>
      <c r="R8486" s="39"/>
      <c r="S8486" s="39"/>
      <c r="T8486" s="39"/>
      <c r="U8486" s="40"/>
      <c r="V8486" s="39"/>
      <c r="W8486" s="69"/>
      <c r="Y8486" t="s">
        <v>40</v>
      </c>
      <c r="AA8486">
        <v>1014</v>
      </c>
      <c r="AB8486" s="46" t="b">
        <v>0</v>
      </c>
      <c r="AD8486" s="8"/>
    </row>
    <row r="8487" ht="14.25" customHeight="1">
      <c r="A8487" s="38">
        <v>1224</v>
      </c>
      <c r="B8487" s="46" t="s">
        <v>8605</v>
      </c>
      <c r="C8487" s="46" t="s">
        <v>577</v>
      </c>
      <c r="D8487" s="11" t="s">
        <v>8606</v>
      </c>
      <c r="E8487" s="11" t="s">
        <v>8607</v>
      </c>
      <c r="F8487" s="7" t="s">
        <v>586</v>
      </c>
      <c r="G8487" s="7" t="s">
        <v>587</v>
      </c>
      <c r="H8487">
        <v>0.028</v>
      </c>
      <c r="I8487" s="46" t="s">
        <v>37</v>
      </c>
      <c r="K8487" s="46"/>
      <c r="L8487" t="s">
        <v>8608</v>
      </c>
      <c r="M8487" t="s">
        <v>39</v>
      </c>
      <c r="N8487" s="40"/>
      <c r="O8487" s="40"/>
      <c r="P8487" s="40"/>
      <c r="Q8487" s="40"/>
      <c r="R8487" s="39"/>
      <c r="S8487" s="39"/>
      <c r="T8487" s="39"/>
      <c r="U8487" s="40"/>
      <c r="V8487" s="39"/>
      <c r="W8487" s="69"/>
      <c r="Y8487" t="s">
        <v>40</v>
      </c>
      <c r="AA8487">
        <v>4445119</v>
      </c>
      <c r="AB8487" s="46" t="b">
        <f>if((W8487=""),false,true)</f>
        <v>0</v>
      </c>
      <c r="AD8487" s="8"/>
    </row>
    <row r="8488" ht="14.25" customHeight="1">
      <c r="A8488" s="38">
        <v>1224</v>
      </c>
      <c r="B8488" s="46" t="s">
        <v>8605</v>
      </c>
      <c r="C8488" s="46" t="s">
        <v>577</v>
      </c>
      <c r="D8488" s="11" t="s">
        <v>8606</v>
      </c>
      <c r="E8488" s="11" t="s">
        <v>8607</v>
      </c>
      <c r="F8488" s="7" t="s">
        <v>429</v>
      </c>
      <c r="G8488" s="7" t="s">
        <v>590</v>
      </c>
      <c r="H8488">
        <v>0.23</v>
      </c>
      <c r="I8488" s="46" t="s">
        <v>37</v>
      </c>
      <c r="K8488" s="46"/>
      <c r="L8488" t="s">
        <v>8608</v>
      </c>
      <c r="M8488" t="s">
        <v>39</v>
      </c>
      <c r="N8488" s="40"/>
      <c r="O8488" s="40"/>
      <c r="P8488" s="40"/>
      <c r="Q8488" s="40"/>
      <c r="R8488" s="39"/>
      <c r="S8488" s="39"/>
      <c r="T8488" s="39"/>
      <c r="U8488" s="40"/>
      <c r="V8488" s="39"/>
      <c r="W8488" s="69"/>
      <c r="Y8488" t="s">
        <v>40</v>
      </c>
      <c r="AA8488">
        <v>4445119</v>
      </c>
      <c r="AB8488" s="46" t="b">
        <f>if((W8488=""),false,true)</f>
        <v>0</v>
      </c>
      <c r="AD8488" s="8"/>
    </row>
    <row r="8489" ht="14.25" customHeight="1">
      <c r="A8489" s="38">
        <v>1224</v>
      </c>
      <c r="B8489" s="46" t="s">
        <v>8605</v>
      </c>
      <c r="C8489" s="46" t="s">
        <v>577</v>
      </c>
      <c r="D8489" s="11" t="s">
        <v>8606</v>
      </c>
      <c r="E8489" s="11" t="s">
        <v>8607</v>
      </c>
      <c r="F8489" s="7" t="s">
        <v>48</v>
      </c>
      <c r="G8489" s="7" t="s">
        <v>49</v>
      </c>
      <c r="H8489">
        <v>0.011</v>
      </c>
      <c r="I8489" s="46" t="s">
        <v>37</v>
      </c>
      <c r="K8489" s="46"/>
      <c r="L8489" t="s">
        <v>8608</v>
      </c>
      <c r="M8489" t="s">
        <v>39</v>
      </c>
      <c r="N8489" s="40"/>
      <c r="O8489" s="40"/>
      <c r="P8489" s="40"/>
      <c r="Q8489" s="40"/>
      <c r="R8489" s="39"/>
      <c r="S8489" s="39"/>
      <c r="T8489" s="39"/>
      <c r="U8489" s="40"/>
      <c r="V8489" s="39"/>
      <c r="W8489" s="69"/>
      <c r="Y8489" t="s">
        <v>40</v>
      </c>
      <c r="AA8489">
        <v>4445119</v>
      </c>
      <c r="AB8489" s="46" t="b">
        <f>if((W8489=""),false,true)</f>
        <v>0</v>
      </c>
      <c r="AD8489" s="8"/>
    </row>
    <row r="8490" ht="14.25" customHeight="1">
      <c r="A8490" s="38">
        <v>1287</v>
      </c>
      <c r="B8490" s="46" t="s">
        <v>653</v>
      </c>
      <c r="C8490" s="46" t="s">
        <v>45</v>
      </c>
      <c r="D8490" s="46" t="s">
        <v>8609</v>
      </c>
      <c r="E8490" s="46" t="s">
        <v>8610</v>
      </c>
      <c r="F8490" t="s">
        <v>48</v>
      </c>
      <c r="G8490" s="46" t="s">
        <v>49</v>
      </c>
      <c r="H8490">
        <v>0.001185768748</v>
      </c>
      <c r="I8490" t="s">
        <v>37</v>
      </c>
      <c r="L8490" t="s">
        <v>50</v>
      </c>
      <c r="M8490" t="s">
        <v>39</v>
      </c>
      <c r="N8490" s="40"/>
      <c r="O8490" s="40"/>
      <c r="P8490" s="40"/>
      <c r="Q8490" s="40"/>
      <c r="R8490" s="39"/>
      <c r="S8490" s="39"/>
      <c r="T8490" s="39"/>
      <c r="U8490" s="40"/>
      <c r="V8490" s="39"/>
      <c r="W8490" s="69"/>
      <c r="Y8490" t="s">
        <v>40</v>
      </c>
      <c r="AA8490">
        <v>390923</v>
      </c>
      <c r="AB8490" s="46" t="b">
        <v>0</v>
      </c>
      <c r="AD8490" s="8"/>
    </row>
    <row r="8491" ht="14.25" customHeight="1">
      <c r="A8491" s="38">
        <v>1251</v>
      </c>
      <c r="B8491" s="46" t="s">
        <v>8611</v>
      </c>
      <c r="C8491" s="46" t="s">
        <v>577</v>
      </c>
      <c r="D8491" s="11" t="s">
        <v>8612</v>
      </c>
      <c r="E8491" s="11" t="s">
        <v>8613</v>
      </c>
      <c r="F8491" s="7" t="s">
        <v>1123</v>
      </c>
      <c r="G8491" s="7" t="s">
        <v>1124</v>
      </c>
      <c r="H8491">
        <v>0.00125</v>
      </c>
      <c r="I8491" s="46" t="s">
        <v>37</v>
      </c>
      <c r="K8491" s="46"/>
      <c r="L8491" t="s">
        <v>8614</v>
      </c>
      <c r="M8491" t="s">
        <v>39</v>
      </c>
      <c r="N8491" s="40"/>
      <c r="O8491" s="40"/>
      <c r="P8491" s="40"/>
      <c r="Q8491" s="40"/>
      <c r="R8491" s="39"/>
      <c r="S8491" s="39"/>
      <c r="T8491" s="39"/>
      <c r="U8491" s="40"/>
      <c r="V8491" s="39"/>
      <c r="W8491" s="69"/>
      <c r="Y8491" t="s">
        <v>40</v>
      </c>
      <c r="AA8491">
        <v>30629</v>
      </c>
      <c r="AB8491" s="46" t="b">
        <f>if((W8491=""),false,true)</f>
        <v>0</v>
      </c>
      <c r="AD8491" s="8"/>
    </row>
    <row r="8492" ht="14.25" customHeight="1">
      <c r="A8492" s="38">
        <v>1251</v>
      </c>
      <c r="B8492" s="46" t="s">
        <v>8611</v>
      </c>
      <c r="C8492" s="46" t="s">
        <v>577</v>
      </c>
      <c r="D8492" s="11" t="s">
        <v>8612</v>
      </c>
      <c r="E8492" s="11" t="s">
        <v>8613</v>
      </c>
      <c r="F8492" s="7" t="s">
        <v>1603</v>
      </c>
      <c r="G8492" s="7" t="s">
        <v>1604</v>
      </c>
      <c r="H8492">
        <v>0.094</v>
      </c>
      <c r="I8492" s="46" t="s">
        <v>37</v>
      </c>
      <c r="K8492" s="46"/>
      <c r="L8492" t="s">
        <v>8614</v>
      </c>
      <c r="M8492" t="s">
        <v>39</v>
      </c>
      <c r="N8492" s="40"/>
      <c r="O8492" s="40"/>
      <c r="P8492" s="40"/>
      <c r="Q8492" s="40"/>
      <c r="R8492" s="39"/>
      <c r="S8492" s="39"/>
      <c r="T8492" s="39"/>
      <c r="U8492" s="40"/>
      <c r="V8492" s="39"/>
      <c r="W8492" s="69"/>
      <c r="Y8492" t="s">
        <v>40</v>
      </c>
      <c r="AA8492">
        <v>30629</v>
      </c>
      <c r="AB8492" s="46" t="b">
        <f>if((W8492=""),false,true)</f>
        <v>0</v>
      </c>
      <c r="AD8492" s="8"/>
    </row>
    <row r="8493" ht="14.25" customHeight="1">
      <c r="A8493" s="38">
        <v>1251</v>
      </c>
      <c r="B8493" s="46" t="s">
        <v>8611</v>
      </c>
      <c r="C8493" s="46" t="s">
        <v>577</v>
      </c>
      <c r="D8493" s="11" t="s">
        <v>8612</v>
      </c>
      <c r="E8493" s="11" t="s">
        <v>8613</v>
      </c>
      <c r="F8493" s="7" t="s">
        <v>1605</v>
      </c>
      <c r="G8493" s="7" t="s">
        <v>1606</v>
      </c>
      <c r="H8493">
        <v>0.01553</v>
      </c>
      <c r="I8493" s="46" t="s">
        <v>37</v>
      </c>
      <c r="K8493" s="46"/>
      <c r="L8493" t="s">
        <v>8614</v>
      </c>
      <c r="M8493" t="s">
        <v>39</v>
      </c>
      <c r="N8493" s="40"/>
      <c r="O8493" s="40"/>
      <c r="P8493" s="40"/>
      <c r="Q8493" s="40"/>
      <c r="R8493" s="39"/>
      <c r="S8493" s="39"/>
      <c r="T8493" s="39"/>
      <c r="U8493" s="40"/>
      <c r="V8493" s="39"/>
      <c r="W8493" s="69"/>
      <c r="Y8493" t="s">
        <v>40</v>
      </c>
      <c r="AA8493">
        <v>30629</v>
      </c>
      <c r="AB8493" s="46" t="b">
        <f>if((W8493=""),false,true)</f>
        <v>0</v>
      </c>
      <c r="AD8493" s="8"/>
    </row>
    <row r="8494" ht="14.25" customHeight="1">
      <c r="A8494" s="38">
        <v>1287</v>
      </c>
      <c r="B8494" s="46" t="s">
        <v>53</v>
      </c>
      <c r="C8494" s="46" t="s">
        <v>45</v>
      </c>
      <c r="D8494" s="46" t="s">
        <v>8615</v>
      </c>
      <c r="E8494" s="46" t="s">
        <v>8616</v>
      </c>
      <c r="F8494" t="s">
        <v>48</v>
      </c>
      <c r="G8494" s="46" t="s">
        <v>49</v>
      </c>
      <c r="H8494">
        <v>0.002754228703</v>
      </c>
      <c r="I8494" t="s">
        <v>37</v>
      </c>
      <c r="L8494" t="s">
        <v>50</v>
      </c>
      <c r="M8494" t="s">
        <v>39</v>
      </c>
      <c r="N8494" s="40"/>
      <c r="O8494" s="40"/>
      <c r="P8494" s="40"/>
      <c r="Q8494" s="40"/>
      <c r="R8494" s="39"/>
      <c r="S8494" s="39"/>
      <c r="T8494" s="39"/>
      <c r="U8494" s="40"/>
      <c r="V8494" s="39"/>
      <c r="W8494" s="69"/>
      <c r="Y8494" t="s">
        <v>40</v>
      </c>
      <c r="AA8494">
        <v>30211</v>
      </c>
      <c r="AB8494" s="46" t="b">
        <v>0</v>
      </c>
      <c r="AD8494" s="8"/>
    </row>
    <row r="8495" ht="14.25" customHeight="1">
      <c r="A8495" s="38">
        <v>1268</v>
      </c>
      <c r="B8495" s="46" t="s">
        <v>3548</v>
      </c>
      <c r="C8495" s="46" t="s">
        <v>3549</v>
      </c>
      <c r="D8495" s="46" t="s">
        <v>8617</v>
      </c>
      <c r="E8495" s="46" t="s">
        <v>8618</v>
      </c>
      <c r="F8495" s="7" t="s">
        <v>1281</v>
      </c>
      <c r="G8495" s="7" t="s">
        <v>2411</v>
      </c>
      <c r="H8495">
        <v>1.18248047369783</v>
      </c>
      <c r="I8495" t="s">
        <v>37</v>
      </c>
      <c r="K8495" t="s">
        <v>43</v>
      </c>
      <c r="L8495" t="s">
        <v>3553</v>
      </c>
      <c r="M8495" t="s">
        <v>39</v>
      </c>
      <c r="N8495" s="40"/>
      <c r="O8495" s="40"/>
      <c r="P8495" s="40"/>
      <c r="Q8495" s="40"/>
      <c r="R8495" s="39"/>
      <c r="S8495" s="39"/>
      <c r="T8495" s="39"/>
      <c r="U8495" s="40"/>
      <c r="V8495" s="39"/>
      <c r="W8495" s="69"/>
      <c r="Y8495" t="s">
        <v>40</v>
      </c>
      <c r="AA8495">
        <v>4677</v>
      </c>
      <c r="AB8495" s="46" t="b">
        <f>if((W8495=""),false,true)</f>
        <v>0</v>
      </c>
      <c r="AD8495" s="8"/>
    </row>
    <row r="8496" ht="14.25" customHeight="1">
      <c r="A8496" s="38">
        <v>1049</v>
      </c>
      <c r="B8496" s="46" t="s">
        <v>922</v>
      </c>
      <c r="C8496" s="46" t="s">
        <v>923</v>
      </c>
      <c r="D8496" s="11" t="s">
        <v>8619</v>
      </c>
      <c r="E8496" s="11" t="s">
        <v>8620</v>
      </c>
      <c r="F8496" s="7" t="s">
        <v>927</v>
      </c>
      <c r="G8496" s="7" t="s">
        <v>928</v>
      </c>
      <c r="H8496">
        <v>0.30130060241861</v>
      </c>
      <c r="I8496" t="s">
        <v>37</v>
      </c>
      <c r="K8496" s="47" t="s">
        <v>43</v>
      </c>
      <c r="L8496" s="47" t="s">
        <v>926</v>
      </c>
      <c r="M8496" t="s">
        <v>39</v>
      </c>
      <c r="N8496" s="71"/>
      <c r="O8496" s="71"/>
      <c r="P8496" s="71"/>
      <c r="Q8496" s="71"/>
      <c r="R8496" s="29"/>
      <c r="S8496" s="29"/>
      <c r="T8496" s="29"/>
      <c r="U8496" s="71"/>
      <c r="V8496" s="29"/>
      <c r="W8496" s="60"/>
      <c r="Y8496" t="s">
        <v>40</v>
      </c>
      <c r="AA8496">
        <v>1017</v>
      </c>
      <c r="AB8496" t="b">
        <f>if((W8496=""),false,true)</f>
        <v>0</v>
      </c>
      <c r="AD8496" s="37"/>
    </row>
    <row r="8497" ht="14.25" customHeight="1">
      <c r="A8497" s="38">
        <v>1049</v>
      </c>
      <c r="B8497" s="46" t="s">
        <v>922</v>
      </c>
      <c r="C8497" s="46" t="s">
        <v>923</v>
      </c>
      <c r="D8497" s="11" t="s">
        <v>8619</v>
      </c>
      <c r="E8497" s="11" t="s">
        <v>8620</v>
      </c>
      <c r="F8497" s="7" t="s">
        <v>929</v>
      </c>
      <c r="G8497" s="7" t="s">
        <v>928</v>
      </c>
      <c r="H8497">
        <v>0.3019951720402</v>
      </c>
      <c r="I8497" t="s">
        <v>37</v>
      </c>
      <c r="K8497" s="47" t="s">
        <v>43</v>
      </c>
      <c r="L8497" s="47" t="s">
        <v>926</v>
      </c>
      <c r="M8497" t="s">
        <v>39</v>
      </c>
      <c r="N8497" s="71"/>
      <c r="O8497" s="71"/>
      <c r="P8497" s="71"/>
      <c r="Q8497" s="71"/>
      <c r="R8497" s="29"/>
      <c r="S8497" s="29"/>
      <c r="T8497" s="29"/>
      <c r="U8497" s="71"/>
      <c r="V8497" s="29"/>
      <c r="W8497" s="60"/>
      <c r="Y8497" t="s">
        <v>40</v>
      </c>
      <c r="AA8497">
        <v>1017</v>
      </c>
      <c r="AB8497" t="b">
        <f>if((W8497=""),false,true)</f>
        <v>0</v>
      </c>
      <c r="AD8497" s="37"/>
    </row>
    <row r="8498" ht="14.25" customHeight="1">
      <c r="A8498" s="38">
        <v>1049</v>
      </c>
      <c r="B8498" s="46" t="s">
        <v>922</v>
      </c>
      <c r="C8498" s="46" t="s">
        <v>923</v>
      </c>
      <c r="D8498" s="11" t="s">
        <v>8619</v>
      </c>
      <c r="E8498" s="11" t="s">
        <v>8620</v>
      </c>
      <c r="F8498" s="7" t="s">
        <v>930</v>
      </c>
      <c r="G8498" s="7" t="s">
        <v>928</v>
      </c>
      <c r="H8498">
        <v>0.28641779699066</v>
      </c>
      <c r="I8498" t="s">
        <v>37</v>
      </c>
      <c r="K8498" s="47" t="s">
        <v>43</v>
      </c>
      <c r="L8498" s="47" t="s">
        <v>926</v>
      </c>
      <c r="M8498" t="s">
        <v>39</v>
      </c>
      <c r="N8498" s="71"/>
      <c r="O8498" s="71"/>
      <c r="P8498" s="71"/>
      <c r="Q8498" s="71"/>
      <c r="R8498" s="29"/>
      <c r="S8498" s="29"/>
      <c r="T8498" s="29"/>
      <c r="U8498" s="71"/>
      <c r="V8498" s="29"/>
      <c r="W8498" s="60"/>
      <c r="Y8498" t="s">
        <v>40</v>
      </c>
      <c r="AA8498">
        <v>1017</v>
      </c>
      <c r="AB8498" t="b">
        <f>if((W8498=""),false,true)</f>
        <v>0</v>
      </c>
      <c r="AD8498" s="37"/>
    </row>
    <row r="8499" ht="14.25" customHeight="1">
      <c r="A8499" s="38">
        <v>1049</v>
      </c>
      <c r="B8499" s="46" t="s">
        <v>922</v>
      </c>
      <c r="C8499" s="46" t="s">
        <v>923</v>
      </c>
      <c r="D8499" s="11" t="s">
        <v>8619</v>
      </c>
      <c r="E8499" s="11" t="s">
        <v>8620</v>
      </c>
      <c r="F8499" s="11" t="s">
        <v>48</v>
      </c>
      <c r="G8499" s="11" t="s">
        <v>49</v>
      </c>
      <c r="H8499">
        <v>0.27227013080779</v>
      </c>
      <c r="I8499" t="s">
        <v>37</v>
      </c>
      <c r="K8499" s="47" t="s">
        <v>43</v>
      </c>
      <c r="L8499" s="47" t="s">
        <v>926</v>
      </c>
      <c r="M8499" t="s">
        <v>39</v>
      </c>
      <c r="N8499" s="71"/>
      <c r="O8499" s="71"/>
      <c r="P8499" s="71"/>
      <c r="Q8499" s="71"/>
      <c r="R8499" s="29"/>
      <c r="S8499" s="29"/>
      <c r="T8499" s="29"/>
      <c r="U8499" s="71"/>
      <c r="V8499" s="29"/>
      <c r="W8499" s="60"/>
      <c r="Y8499" t="s">
        <v>40</v>
      </c>
      <c r="AA8499">
        <v>1017</v>
      </c>
      <c r="AB8499" t="b">
        <f>if((W8499=""),false,true)</f>
        <v>0</v>
      </c>
      <c r="AD8499" s="37"/>
    </row>
    <row r="8500" ht="14.25" customHeight="1">
      <c r="A8500" s="38">
        <v>1287</v>
      </c>
      <c r="B8500" s="46" t="s">
        <v>53</v>
      </c>
      <c r="C8500" s="46" t="s">
        <v>45</v>
      </c>
      <c r="D8500" s="11" t="s">
        <v>8619</v>
      </c>
      <c r="E8500" s="11" t="s">
        <v>8620</v>
      </c>
      <c r="F8500" t="s">
        <v>48</v>
      </c>
      <c r="G8500" s="46" t="s">
        <v>49</v>
      </c>
      <c r="H8500">
        <v>0.123026877081</v>
      </c>
      <c r="I8500" t="s">
        <v>37</v>
      </c>
      <c r="L8500" t="s">
        <v>50</v>
      </c>
      <c r="M8500" t="s">
        <v>39</v>
      </c>
      <c r="N8500" s="40"/>
      <c r="O8500" s="40"/>
      <c r="P8500" s="40"/>
      <c r="Q8500" s="40"/>
      <c r="R8500" s="39"/>
      <c r="S8500" s="39"/>
      <c r="T8500" s="39"/>
      <c r="U8500" s="40"/>
      <c r="V8500" s="39"/>
      <c r="W8500" s="69"/>
      <c r="Y8500" t="s">
        <v>40</v>
      </c>
      <c r="AA8500">
        <v>1017</v>
      </c>
      <c r="AB8500" s="46" t="b">
        <v>0</v>
      </c>
      <c r="AD8500" s="8"/>
    </row>
    <row r="8501" ht="14.25" customHeight="1">
      <c r="A8501" s="38">
        <v>108</v>
      </c>
      <c r="B8501" s="44" t="s">
        <v>1686</v>
      </c>
      <c r="C8501" s="46" t="s">
        <v>8621</v>
      </c>
      <c r="D8501" s="46" t="s">
        <v>8622</v>
      </c>
      <c r="E8501" s="46" t="s">
        <v>8623</v>
      </c>
      <c r="F8501" s="41" t="s">
        <v>689</v>
      </c>
      <c r="G8501" s="41" t="s">
        <v>762</v>
      </c>
      <c r="H8501" s="65">
        <v>0.09</v>
      </c>
      <c r="I8501" t="s">
        <v>431</v>
      </c>
      <c r="K8501" s="46"/>
      <c r="L8501" s="46" t="s">
        <v>8624</v>
      </c>
      <c r="M8501" t="s">
        <v>39</v>
      </c>
      <c r="N8501" s="40"/>
      <c r="O8501" s="40"/>
      <c r="P8501" s="40"/>
      <c r="Q8501" s="40"/>
      <c r="R8501" s="39"/>
      <c r="S8501" s="39"/>
      <c r="T8501" s="39"/>
      <c r="U8501" s="40"/>
      <c r="V8501" s="39"/>
      <c r="W8501" s="69"/>
      <c r="Y8501" t="s">
        <v>40</v>
      </c>
      <c r="AA8501">
        <v>29153</v>
      </c>
      <c r="AB8501" t="b">
        <f>if((W8501=""),false,true)</f>
        <v>0</v>
      </c>
      <c r="AD8501" s="8"/>
    </row>
    <row r="8502" ht="14.25" customHeight="1">
      <c r="A8502" s="38">
        <v>108</v>
      </c>
      <c r="B8502" s="44" t="s">
        <v>1690</v>
      </c>
      <c r="C8502" s="46" t="s">
        <v>8621</v>
      </c>
      <c r="D8502" s="46" t="s">
        <v>8622</v>
      </c>
      <c r="E8502" s="46" t="s">
        <v>8623</v>
      </c>
      <c r="F8502" s="41" t="s">
        <v>689</v>
      </c>
      <c r="G8502" s="41" t="s">
        <v>762</v>
      </c>
      <c r="H8502" s="65">
        <v>0.08</v>
      </c>
      <c r="I8502" t="s">
        <v>431</v>
      </c>
      <c r="K8502" s="46"/>
      <c r="L8502" s="46" t="str">
        <f>((I8502&amp;A8502)&amp;"-")&amp;B8502</f>
        <v>ONSC108-A2</v>
      </c>
      <c r="M8502" t="s">
        <v>39</v>
      </c>
      <c r="N8502" s="40"/>
      <c r="O8502" s="40"/>
      <c r="P8502" s="40"/>
      <c r="Q8502" s="40"/>
      <c r="R8502" s="39"/>
      <c r="S8502" s="39"/>
      <c r="T8502" s="39"/>
      <c r="U8502" s="40"/>
      <c r="V8502" s="39"/>
      <c r="W8502" s="69"/>
      <c r="Y8502" t="s">
        <v>40</v>
      </c>
      <c r="AA8502">
        <v>29153</v>
      </c>
      <c r="AB8502" t="b">
        <f>if((W8502=""),false,true)</f>
        <v>0</v>
      </c>
      <c r="AD8502" s="8"/>
    </row>
    <row r="8503" ht="14.25" customHeight="1">
      <c r="A8503" s="38">
        <v>108</v>
      </c>
      <c r="B8503" s="44" t="s">
        <v>1692</v>
      </c>
      <c r="C8503" s="46" t="s">
        <v>8621</v>
      </c>
      <c r="D8503" s="46" t="s">
        <v>8622</v>
      </c>
      <c r="E8503" s="46" t="s">
        <v>8623</v>
      </c>
      <c r="F8503" s="41" t="s">
        <v>689</v>
      </c>
      <c r="G8503" s="41" t="s">
        <v>762</v>
      </c>
      <c r="H8503" s="65">
        <v>0.07</v>
      </c>
      <c r="I8503" t="s">
        <v>431</v>
      </c>
      <c r="K8503" s="46"/>
      <c r="L8503" s="46" t="str">
        <f>((I8503&amp;A8503)&amp;"-")&amp;B8503</f>
        <v>ONSC108-A3</v>
      </c>
      <c r="M8503" t="s">
        <v>39</v>
      </c>
      <c r="N8503" s="40"/>
      <c r="O8503" s="40"/>
      <c r="P8503" s="40"/>
      <c r="Q8503" s="40"/>
      <c r="R8503" s="39"/>
      <c r="S8503" s="39"/>
      <c r="T8503" s="39"/>
      <c r="U8503" s="40"/>
      <c r="V8503" s="39"/>
      <c r="W8503" s="69"/>
      <c r="Y8503" t="s">
        <v>40</v>
      </c>
      <c r="AA8503">
        <v>29153</v>
      </c>
      <c r="AB8503" t="b">
        <f>if((W8503=""),false,true)</f>
        <v>0</v>
      </c>
      <c r="AD8503" s="8"/>
    </row>
    <row r="8504" ht="14.25" customHeight="1">
      <c r="A8504" s="38">
        <v>109</v>
      </c>
      <c r="B8504" s="44" t="s">
        <v>1685</v>
      </c>
      <c r="C8504" s="46" t="s">
        <v>8625</v>
      </c>
      <c r="D8504" s="46" t="s">
        <v>8622</v>
      </c>
      <c r="E8504" s="46" t="s">
        <v>8623</v>
      </c>
      <c r="F8504" s="41" t="s">
        <v>689</v>
      </c>
      <c r="G8504" s="41" t="s">
        <v>762</v>
      </c>
      <c r="H8504" s="65">
        <v>0.163</v>
      </c>
      <c r="I8504" t="s">
        <v>431</v>
      </c>
      <c r="K8504" s="46" t="s">
        <v>1948</v>
      </c>
      <c r="L8504" s="46" t="str">
        <f>((I8504&amp;A8504)&amp;"-")&amp;B8504</f>
        <v>ONSC109-5-</v>
      </c>
      <c r="M8504" t="s">
        <v>39</v>
      </c>
      <c r="N8504" s="40"/>
      <c r="O8504" s="40"/>
      <c r="P8504" s="40"/>
      <c r="Q8504" s="40"/>
      <c r="R8504" s="39"/>
      <c r="S8504" s="39"/>
      <c r="T8504" s="39"/>
      <c r="U8504" s="40"/>
      <c r="V8504" s="39"/>
      <c r="W8504" s="69"/>
      <c r="Y8504" t="s">
        <v>40</v>
      </c>
      <c r="AA8504">
        <v>29153</v>
      </c>
      <c r="AB8504" t="b">
        <f>if((W8504=""),false,true)</f>
        <v>0</v>
      </c>
      <c r="AD8504" s="8"/>
    </row>
    <row r="8505" ht="14.25" customHeight="1">
      <c r="A8505" s="38">
        <v>997</v>
      </c>
      <c r="B8505" s="44" t="s">
        <v>638</v>
      </c>
      <c r="C8505" s="46" t="s">
        <v>639</v>
      </c>
      <c r="D8505" s="46" t="s">
        <v>8622</v>
      </c>
      <c r="E8505" s="46" t="s">
        <v>8626</v>
      </c>
      <c r="F8505" s="5" t="s">
        <v>35</v>
      </c>
      <c r="G8505" s="5" t="s">
        <v>36</v>
      </c>
      <c r="H8505" s="65">
        <v>0.112201845</v>
      </c>
      <c r="I8505" t="s">
        <v>37</v>
      </c>
      <c r="K8505" s="47"/>
      <c r="L8505" s="47" t="str">
        <f>((I8505&amp;A8505)&amp;"-")&amp;B8505</f>
        <v>REF997-Kia Sepassi and Samuel H. Yalkowsky. Solubility Prediction in Octanol: A Technical Note. AAPS PharmSciTech 2006; 7 (1) Article 26</v>
      </c>
      <c r="M8505" t="s">
        <v>39</v>
      </c>
      <c r="N8505" s="71"/>
      <c r="O8505" s="71"/>
      <c r="P8505" s="71"/>
      <c r="Q8505" s="71"/>
      <c r="R8505" s="29"/>
      <c r="S8505" s="29"/>
      <c r="T8505" s="29"/>
      <c r="U8505" s="71"/>
      <c r="V8505" s="29"/>
      <c r="W8505" s="60"/>
      <c r="Y8505" t="s">
        <v>40</v>
      </c>
      <c r="AA8505">
        <v>29153</v>
      </c>
      <c r="AB8505" t="b">
        <f>if((W8505=""),false,true)</f>
        <v>0</v>
      </c>
      <c r="AD8505" s="37"/>
    </row>
    <row r="8506" ht="14.25" customHeight="1">
      <c r="A8506" s="38">
        <v>997</v>
      </c>
      <c r="B8506" s="44" t="s">
        <v>638</v>
      </c>
      <c r="C8506" s="46" t="s">
        <v>639</v>
      </c>
      <c r="D8506" s="46" t="s">
        <v>8622</v>
      </c>
      <c r="E8506" s="46" t="s">
        <v>8626</v>
      </c>
      <c r="F8506" s="5" t="s">
        <v>35</v>
      </c>
      <c r="G8506" s="5" t="s">
        <v>36</v>
      </c>
      <c r="H8506" s="65">
        <v>0.125892541</v>
      </c>
      <c r="I8506" t="s">
        <v>37</v>
      </c>
      <c r="K8506" s="47"/>
      <c r="L8506" s="47" t="str">
        <f>((I8506&amp;A8506)&amp;"-")&amp;B8506</f>
        <v>REF997-Kia Sepassi and Samuel H. Yalkowsky. Solubility Prediction in Octanol: A Technical Note. AAPS PharmSciTech 2006; 7 (1) Article 26</v>
      </c>
      <c r="M8506" t="s">
        <v>39</v>
      </c>
      <c r="N8506" s="71"/>
      <c r="O8506" s="71"/>
      <c r="P8506" s="71"/>
      <c r="Q8506" s="71"/>
      <c r="R8506" s="29"/>
      <c r="S8506" s="29"/>
      <c r="T8506" s="29"/>
      <c r="U8506" s="71"/>
      <c r="V8506" s="29"/>
      <c r="W8506" s="60"/>
      <c r="Y8506" t="s">
        <v>40</v>
      </c>
      <c r="AA8506">
        <v>29153</v>
      </c>
      <c r="AB8506" t="b">
        <f>if((W8506=""),false,true)</f>
        <v>0</v>
      </c>
      <c r="AD8506" s="37"/>
    </row>
    <row r="8507" ht="14.25" customHeight="1">
      <c r="A8507" s="38">
        <v>1036</v>
      </c>
      <c r="B8507" s="46" t="s">
        <v>4479</v>
      </c>
      <c r="C8507" s="46" t="s">
        <v>4480</v>
      </c>
      <c r="D8507" s="46" t="s">
        <v>8622</v>
      </c>
      <c r="E8507" s="46" t="s">
        <v>8626</v>
      </c>
      <c r="F8507" s="46" t="s">
        <v>485</v>
      </c>
      <c r="G8507" s="46" t="s">
        <v>665</v>
      </c>
      <c r="H8507">
        <v>0.0673</v>
      </c>
      <c r="I8507" t="s">
        <v>37</v>
      </c>
      <c r="K8507" t="s">
        <v>43</v>
      </c>
      <c r="L8507" s="46" t="s">
        <v>4481</v>
      </c>
      <c r="M8507" t="s">
        <v>39</v>
      </c>
      <c r="N8507" s="40"/>
      <c r="O8507" s="40"/>
      <c r="P8507" s="40"/>
      <c r="Q8507" s="40"/>
      <c r="R8507" s="39"/>
      <c r="S8507" s="39"/>
      <c r="T8507" s="39"/>
      <c r="U8507" s="40"/>
      <c r="V8507" s="39"/>
      <c r="W8507" s="69"/>
      <c r="Y8507" t="s">
        <v>40</v>
      </c>
      <c r="AA8507" s="54">
        <v>29153</v>
      </c>
      <c r="AB8507" t="b">
        <f>if((W8506=""),false,true)</f>
        <v>0</v>
      </c>
    </row>
    <row r="8508" ht="14.25" customHeight="1">
      <c r="A8508" s="38">
        <v>1036</v>
      </c>
      <c r="B8508" s="46" t="s">
        <v>4479</v>
      </c>
      <c r="C8508" s="46" t="s">
        <v>4480</v>
      </c>
      <c r="D8508" s="46" t="s">
        <v>8622</v>
      </c>
      <c r="E8508" s="46" t="s">
        <v>8626</v>
      </c>
      <c r="F8508" s="46" t="s">
        <v>547</v>
      </c>
      <c r="G8508" s="46" t="s">
        <v>548</v>
      </c>
      <c r="H8508">
        <v>0.1498</v>
      </c>
      <c r="I8508" t="s">
        <v>37</v>
      </c>
      <c r="K8508" t="s">
        <v>43</v>
      </c>
      <c r="L8508" s="46" t="s">
        <v>4481</v>
      </c>
      <c r="M8508" t="s">
        <v>39</v>
      </c>
      <c r="N8508" s="40"/>
      <c r="O8508" s="40"/>
      <c r="P8508" s="40"/>
      <c r="Q8508" s="40"/>
      <c r="R8508" s="39"/>
      <c r="S8508" s="39"/>
      <c r="T8508" s="39"/>
      <c r="U8508" s="40"/>
      <c r="V8508" s="39"/>
      <c r="W8508" s="69"/>
      <c r="Y8508" t="s">
        <v>40</v>
      </c>
      <c r="AA8508" s="54">
        <v>29153</v>
      </c>
      <c r="AB8508" t="b">
        <f>if((W8507=""),false,true)</f>
        <v>0</v>
      </c>
    </row>
    <row r="8509" ht="14.25" customHeight="1">
      <c r="A8509" s="38">
        <v>1036</v>
      </c>
      <c r="B8509" s="46" t="s">
        <v>4479</v>
      </c>
      <c r="C8509" s="46" t="s">
        <v>4480</v>
      </c>
      <c r="D8509" s="46" t="s">
        <v>8622</v>
      </c>
      <c r="E8509" s="46" t="s">
        <v>8626</v>
      </c>
      <c r="F8509" s="46" t="s">
        <v>594</v>
      </c>
      <c r="G8509" s="46" t="s">
        <v>595</v>
      </c>
      <c r="H8509">
        <v>0.119</v>
      </c>
      <c r="I8509" t="s">
        <v>37</v>
      </c>
      <c r="K8509" t="s">
        <v>43</v>
      </c>
      <c r="L8509" s="46" t="s">
        <v>4481</v>
      </c>
      <c r="M8509" t="s">
        <v>39</v>
      </c>
      <c r="N8509" s="40"/>
      <c r="O8509" s="40"/>
      <c r="P8509" s="40"/>
      <c r="Q8509" s="40"/>
      <c r="R8509" s="39"/>
      <c r="S8509" s="39"/>
      <c r="T8509" s="39"/>
      <c r="U8509" s="40"/>
      <c r="V8509" s="39"/>
      <c r="W8509" s="69"/>
      <c r="Y8509" t="s">
        <v>40</v>
      </c>
      <c r="AA8509" s="54">
        <v>29153</v>
      </c>
      <c r="AB8509" t="b">
        <f>if((W8508=""),false,true)</f>
        <v>0</v>
      </c>
    </row>
    <row r="8510" ht="14.25" customHeight="1">
      <c r="A8510" s="38">
        <v>1036</v>
      </c>
      <c r="B8510" s="46" t="s">
        <v>4479</v>
      </c>
      <c r="C8510" s="46" t="s">
        <v>4480</v>
      </c>
      <c r="D8510" s="46" t="s">
        <v>8622</v>
      </c>
      <c r="E8510" s="46" t="s">
        <v>8626</v>
      </c>
      <c r="F8510" s="46" t="s">
        <v>598</v>
      </c>
      <c r="G8510" s="46" t="s">
        <v>667</v>
      </c>
      <c r="H8510">
        <v>0.1013</v>
      </c>
      <c r="I8510" t="s">
        <v>37</v>
      </c>
      <c r="K8510" t="s">
        <v>43</v>
      </c>
      <c r="L8510" s="46" t="s">
        <v>4481</v>
      </c>
      <c r="M8510" t="s">
        <v>39</v>
      </c>
      <c r="N8510" s="40"/>
      <c r="O8510" s="40"/>
      <c r="P8510" s="40"/>
      <c r="Q8510" s="40"/>
      <c r="R8510" s="39"/>
      <c r="S8510" s="39"/>
      <c r="T8510" s="39"/>
      <c r="U8510" s="40"/>
      <c r="V8510" s="39"/>
      <c r="W8510" s="69"/>
      <c r="Y8510" t="s">
        <v>40</v>
      </c>
      <c r="AA8510" s="54">
        <v>29153</v>
      </c>
      <c r="AB8510" t="b">
        <f>if((W8509=""),false,true)</f>
        <v>0</v>
      </c>
    </row>
    <row r="8511" ht="14.25" customHeight="1">
      <c r="A8511" s="38">
        <v>1036</v>
      </c>
      <c r="B8511" s="46" t="s">
        <v>4479</v>
      </c>
      <c r="C8511" s="46" t="s">
        <v>4480</v>
      </c>
      <c r="D8511" s="46" t="s">
        <v>8622</v>
      </c>
      <c r="E8511" s="46" t="s">
        <v>8626</v>
      </c>
      <c r="F8511" s="46" t="s">
        <v>35</v>
      </c>
      <c r="G8511" s="46" t="s">
        <v>668</v>
      </c>
      <c r="H8511">
        <v>0.1323</v>
      </c>
      <c r="I8511" t="s">
        <v>37</v>
      </c>
      <c r="K8511" t="s">
        <v>43</v>
      </c>
      <c r="L8511" s="46" t="s">
        <v>4481</v>
      </c>
      <c r="M8511" t="s">
        <v>39</v>
      </c>
      <c r="N8511" s="40"/>
      <c r="O8511" s="40"/>
      <c r="P8511" s="40"/>
      <c r="Q8511" s="40"/>
      <c r="R8511" s="39"/>
      <c r="S8511" s="39"/>
      <c r="T8511" s="39"/>
      <c r="U8511" s="40"/>
      <c r="V8511" s="39"/>
      <c r="W8511" s="69"/>
      <c r="Y8511" t="s">
        <v>40</v>
      </c>
      <c r="AA8511" s="54">
        <v>29153</v>
      </c>
      <c r="AB8511" t="b">
        <f>if((W8510=""),false,true)</f>
        <v>0</v>
      </c>
    </row>
    <row r="8512" ht="14.25" customHeight="1">
      <c r="A8512" s="38">
        <v>1036</v>
      </c>
      <c r="B8512" s="46" t="s">
        <v>4479</v>
      </c>
      <c r="C8512" s="46" t="s">
        <v>4480</v>
      </c>
      <c r="D8512" s="46" t="s">
        <v>8622</v>
      </c>
      <c r="E8512" s="46" t="s">
        <v>8626</v>
      </c>
      <c r="F8512" s="46" t="s">
        <v>669</v>
      </c>
      <c r="G8512" s="46" t="s">
        <v>670</v>
      </c>
      <c r="H8512">
        <v>0.0848</v>
      </c>
      <c r="I8512" t="s">
        <v>37</v>
      </c>
      <c r="K8512" t="s">
        <v>43</v>
      </c>
      <c r="L8512" s="46" t="s">
        <v>4481</v>
      </c>
      <c r="M8512" t="s">
        <v>39</v>
      </c>
      <c r="N8512" s="40"/>
      <c r="O8512" s="40"/>
      <c r="P8512" s="40"/>
      <c r="Q8512" s="40"/>
      <c r="R8512" s="39"/>
      <c r="S8512" s="39"/>
      <c r="T8512" s="39"/>
      <c r="U8512" s="40"/>
      <c r="V8512" s="39"/>
      <c r="W8512" s="69"/>
      <c r="Y8512" t="s">
        <v>40</v>
      </c>
      <c r="AA8512" s="54">
        <v>29153</v>
      </c>
      <c r="AB8512" t="b">
        <f>if((W8511=""),false,true)</f>
        <v>0</v>
      </c>
    </row>
    <row r="8513" ht="14.25" customHeight="1">
      <c r="A8513" s="38">
        <v>1036</v>
      </c>
      <c r="B8513" s="46" t="s">
        <v>4479</v>
      </c>
      <c r="C8513" s="46" t="s">
        <v>4480</v>
      </c>
      <c r="D8513" s="46" t="s">
        <v>8622</v>
      </c>
      <c r="E8513" s="46" t="s">
        <v>8626</v>
      </c>
      <c r="F8513" s="46" t="s">
        <v>580</v>
      </c>
      <c r="G8513" s="46" t="s">
        <v>581</v>
      </c>
      <c r="H8513">
        <v>0.0564</v>
      </c>
      <c r="I8513" t="s">
        <v>37</v>
      </c>
      <c r="K8513" t="s">
        <v>43</v>
      </c>
      <c r="L8513" s="46" t="s">
        <v>4481</v>
      </c>
      <c r="M8513" t="s">
        <v>39</v>
      </c>
      <c r="N8513" s="40"/>
      <c r="O8513" s="40"/>
      <c r="P8513" s="40"/>
      <c r="Q8513" s="40"/>
      <c r="R8513" s="39"/>
      <c r="S8513" s="39"/>
      <c r="T8513" s="39"/>
      <c r="U8513" s="40"/>
      <c r="V8513" s="39"/>
      <c r="W8513" s="69"/>
      <c r="Y8513" t="s">
        <v>40</v>
      </c>
      <c r="AA8513" s="54">
        <v>29153</v>
      </c>
      <c r="AB8513" t="b">
        <f>if((W8512=""),false,true)</f>
        <v>0</v>
      </c>
    </row>
    <row r="8514" ht="14.25" customHeight="1">
      <c r="A8514" s="38">
        <v>1036</v>
      </c>
      <c r="B8514" s="46" t="s">
        <v>4479</v>
      </c>
      <c r="C8514" s="46" t="s">
        <v>4480</v>
      </c>
      <c r="D8514" s="46" t="s">
        <v>8622</v>
      </c>
      <c r="E8514" s="46" t="s">
        <v>8626</v>
      </c>
      <c r="F8514" s="46" t="s">
        <v>1361</v>
      </c>
      <c r="G8514" s="46" t="s">
        <v>1362</v>
      </c>
      <c r="H8514">
        <v>0.8344</v>
      </c>
      <c r="I8514" t="s">
        <v>37</v>
      </c>
      <c r="K8514" t="s">
        <v>43</v>
      </c>
      <c r="L8514" s="46" t="s">
        <v>4481</v>
      </c>
      <c r="M8514" t="s">
        <v>39</v>
      </c>
      <c r="N8514" s="40"/>
      <c r="O8514" s="40"/>
      <c r="P8514" s="40"/>
      <c r="Q8514" s="40"/>
      <c r="R8514" s="39"/>
      <c r="S8514" s="39"/>
      <c r="T8514" s="39"/>
      <c r="U8514" s="40"/>
      <c r="V8514" s="39"/>
      <c r="W8514" s="69"/>
      <c r="Y8514" t="s">
        <v>40</v>
      </c>
      <c r="AA8514" s="54">
        <v>29153</v>
      </c>
      <c r="AB8514" t="b">
        <f>if((W8513=""),false,true)</f>
        <v>0</v>
      </c>
    </row>
    <row r="8515" ht="14.25" customHeight="1">
      <c r="A8515" s="38">
        <v>1036</v>
      </c>
      <c r="B8515" s="46" t="s">
        <v>4479</v>
      </c>
      <c r="C8515" s="46" t="s">
        <v>4480</v>
      </c>
      <c r="D8515" s="46" t="s">
        <v>8622</v>
      </c>
      <c r="E8515" s="46" t="s">
        <v>8626</v>
      </c>
      <c r="F8515" s="46" t="s">
        <v>681</v>
      </c>
      <c r="G8515" s="46" t="s">
        <v>682</v>
      </c>
      <c r="H8515">
        <v>0.033978488752737</v>
      </c>
      <c r="I8515" t="s">
        <v>37</v>
      </c>
      <c r="K8515" t="s">
        <v>3757</v>
      </c>
      <c r="L8515" s="46" t="s">
        <v>4481</v>
      </c>
      <c r="M8515" t="s">
        <v>39</v>
      </c>
      <c r="N8515" s="40"/>
      <c r="O8515" s="40"/>
      <c r="P8515" s="40"/>
      <c r="Q8515" s="40"/>
      <c r="R8515" s="39"/>
      <c r="S8515" s="39"/>
      <c r="T8515" s="39"/>
      <c r="U8515" s="40"/>
      <c r="V8515" s="39"/>
      <c r="W8515" s="69"/>
      <c r="Y8515" t="s">
        <v>40</v>
      </c>
      <c r="AA8515" s="54">
        <v>29153</v>
      </c>
      <c r="AB8515" t="b">
        <f>if((W8514=""),false,true)</f>
        <v>0</v>
      </c>
    </row>
    <row r="8516" ht="14.25" customHeight="1">
      <c r="A8516" s="38">
        <v>1036</v>
      </c>
      <c r="B8516" s="46" t="s">
        <v>4479</v>
      </c>
      <c r="C8516" s="46" t="s">
        <v>4480</v>
      </c>
      <c r="D8516" s="46" t="s">
        <v>8622</v>
      </c>
      <c r="E8516" s="46" t="s">
        <v>8626</v>
      </c>
      <c r="F8516" s="46" t="s">
        <v>584</v>
      </c>
      <c r="G8516" s="46" t="s">
        <v>585</v>
      </c>
      <c r="H8516">
        <v>0.0376</v>
      </c>
      <c r="I8516" t="s">
        <v>37</v>
      </c>
      <c r="K8516" t="s">
        <v>43</v>
      </c>
      <c r="L8516" s="46" t="s">
        <v>4481</v>
      </c>
      <c r="M8516" t="s">
        <v>39</v>
      </c>
      <c r="N8516" s="40"/>
      <c r="O8516" s="40"/>
      <c r="P8516" s="40"/>
      <c r="Q8516" s="40"/>
      <c r="R8516" s="39"/>
      <c r="S8516" s="39"/>
      <c r="T8516" s="39"/>
      <c r="U8516" s="40"/>
      <c r="V8516" s="39"/>
      <c r="W8516" s="69"/>
      <c r="Y8516" t="s">
        <v>40</v>
      </c>
      <c r="AA8516" s="54">
        <v>29153</v>
      </c>
      <c r="AB8516" t="b">
        <f>if((W8515=""),false,true)</f>
        <v>0</v>
      </c>
    </row>
    <row r="8517" ht="14.25" customHeight="1">
      <c r="A8517" s="38">
        <v>1036</v>
      </c>
      <c r="B8517" s="46" t="s">
        <v>4479</v>
      </c>
      <c r="C8517" s="46" t="s">
        <v>4480</v>
      </c>
      <c r="D8517" s="46" t="s">
        <v>8622</v>
      </c>
      <c r="E8517" s="46" t="s">
        <v>8626</v>
      </c>
      <c r="F8517" s="46" t="s">
        <v>1832</v>
      </c>
      <c r="G8517" s="46" t="s">
        <v>1833</v>
      </c>
      <c r="H8517">
        <v>0.04341</v>
      </c>
      <c r="I8517" t="s">
        <v>37</v>
      </c>
      <c r="K8517" t="s">
        <v>43</v>
      </c>
      <c r="L8517" s="46" t="s">
        <v>4481</v>
      </c>
      <c r="M8517" t="s">
        <v>39</v>
      </c>
      <c r="N8517" s="40"/>
      <c r="O8517" s="40"/>
      <c r="P8517" s="40"/>
      <c r="Q8517" s="40"/>
      <c r="R8517" s="39"/>
      <c r="S8517" s="39"/>
      <c r="T8517" s="39"/>
      <c r="U8517" s="40"/>
      <c r="V8517" s="39"/>
      <c r="W8517" s="69"/>
      <c r="Y8517" t="s">
        <v>40</v>
      </c>
      <c r="AA8517" s="54">
        <v>29153</v>
      </c>
      <c r="AB8517" t="b">
        <f>if((W8516=""),false,true)</f>
        <v>0</v>
      </c>
    </row>
    <row r="8518" ht="14.25" customHeight="1">
      <c r="A8518" s="38">
        <v>1036</v>
      </c>
      <c r="B8518" s="46" t="s">
        <v>4479</v>
      </c>
      <c r="C8518" s="46" t="s">
        <v>4480</v>
      </c>
      <c r="D8518" s="46" t="s">
        <v>8622</v>
      </c>
      <c r="E8518" s="46" t="s">
        <v>8626</v>
      </c>
      <c r="F8518" s="46" t="s">
        <v>4482</v>
      </c>
      <c r="G8518" s="46" t="s">
        <v>4483</v>
      </c>
      <c r="H8518">
        <v>0.088487514808943</v>
      </c>
      <c r="I8518" t="s">
        <v>37</v>
      </c>
      <c r="K8518" t="s">
        <v>3757</v>
      </c>
      <c r="L8518" s="46" t="s">
        <v>4481</v>
      </c>
      <c r="M8518" t="s">
        <v>39</v>
      </c>
      <c r="N8518" s="40"/>
      <c r="O8518" s="40"/>
      <c r="P8518" s="40"/>
      <c r="Q8518" s="40"/>
      <c r="R8518" s="39"/>
      <c r="S8518" s="39"/>
      <c r="T8518" s="39"/>
      <c r="U8518" s="40"/>
      <c r="V8518" s="39"/>
      <c r="W8518" s="69"/>
      <c r="Y8518" t="s">
        <v>40</v>
      </c>
      <c r="AA8518" s="54">
        <v>29153</v>
      </c>
      <c r="AB8518" t="b">
        <f>if((W8517=""),false,true)</f>
        <v>0</v>
      </c>
    </row>
    <row r="8519" ht="14.25" customHeight="1">
      <c r="A8519" s="38">
        <v>1036</v>
      </c>
      <c r="B8519" s="46" t="s">
        <v>4479</v>
      </c>
      <c r="C8519" s="46" t="s">
        <v>4480</v>
      </c>
      <c r="D8519" s="46" t="s">
        <v>8622</v>
      </c>
      <c r="E8519" s="46" t="s">
        <v>8626</v>
      </c>
      <c r="F8519" s="46" t="s">
        <v>586</v>
      </c>
      <c r="G8519" s="46" t="s">
        <v>587</v>
      </c>
      <c r="H8519">
        <v>0.467</v>
      </c>
      <c r="I8519" t="s">
        <v>37</v>
      </c>
      <c r="K8519" t="s">
        <v>43</v>
      </c>
      <c r="L8519" s="46" t="s">
        <v>4481</v>
      </c>
      <c r="M8519" t="s">
        <v>39</v>
      </c>
      <c r="N8519" s="40"/>
      <c r="O8519" s="40"/>
      <c r="P8519" s="40"/>
      <c r="Q8519" s="40"/>
      <c r="R8519" s="39"/>
      <c r="S8519" s="39"/>
      <c r="T8519" s="39"/>
      <c r="U8519" s="40"/>
      <c r="V8519" s="39"/>
      <c r="W8519" s="69"/>
      <c r="Y8519" t="s">
        <v>40</v>
      </c>
      <c r="AA8519" s="54">
        <v>29153</v>
      </c>
      <c r="AB8519" t="b">
        <f>if((W8518=""),false,true)</f>
        <v>0</v>
      </c>
    </row>
    <row r="8520" ht="14.25" customHeight="1">
      <c r="A8520" s="38">
        <v>1036</v>
      </c>
      <c r="B8520" s="46" t="s">
        <v>4479</v>
      </c>
      <c r="C8520" s="46" t="s">
        <v>4480</v>
      </c>
      <c r="D8520" s="46" t="s">
        <v>8622</v>
      </c>
      <c r="E8520" s="46" t="s">
        <v>8626</v>
      </c>
      <c r="F8520" s="46" t="s">
        <v>689</v>
      </c>
      <c r="G8520" s="7" t="s">
        <v>2620</v>
      </c>
      <c r="H8520">
        <v>0.1145</v>
      </c>
      <c r="I8520" t="s">
        <v>37</v>
      </c>
      <c r="K8520" t="s">
        <v>43</v>
      </c>
      <c r="L8520" s="46" t="s">
        <v>4481</v>
      </c>
      <c r="M8520" t="s">
        <v>39</v>
      </c>
      <c r="N8520" s="40"/>
      <c r="O8520" s="40"/>
      <c r="P8520" s="40"/>
      <c r="Q8520" s="40"/>
      <c r="R8520" s="39"/>
      <c r="S8520" s="39"/>
      <c r="T8520" s="39"/>
      <c r="U8520" s="40"/>
      <c r="V8520" s="39"/>
      <c r="W8520" s="69"/>
      <c r="Y8520" t="s">
        <v>40</v>
      </c>
      <c r="AA8520" s="54">
        <v>29153</v>
      </c>
      <c r="AB8520" t="b">
        <f>if((W8519=""),false,true)</f>
        <v>0</v>
      </c>
    </row>
    <row r="8521" ht="14.25" customHeight="1">
      <c r="A8521" s="38">
        <v>1036</v>
      </c>
      <c r="B8521" s="46" t="s">
        <v>4479</v>
      </c>
      <c r="C8521" s="46" t="s">
        <v>4480</v>
      </c>
      <c r="D8521" s="46" t="s">
        <v>8622</v>
      </c>
      <c r="E8521" s="46" t="s">
        <v>8626</v>
      </c>
      <c r="F8521" s="46" t="s">
        <v>3781</v>
      </c>
      <c r="G8521" s="46" t="s">
        <v>3782</v>
      </c>
      <c r="H8521">
        <v>0.91709106181249</v>
      </c>
      <c r="I8521" t="s">
        <v>37</v>
      </c>
      <c r="K8521" t="s">
        <v>3757</v>
      </c>
      <c r="L8521" s="46" t="s">
        <v>4481</v>
      </c>
      <c r="M8521" t="s">
        <v>39</v>
      </c>
      <c r="N8521" s="40"/>
      <c r="O8521" s="40"/>
      <c r="P8521" s="40"/>
      <c r="Q8521" s="40"/>
      <c r="R8521" s="39"/>
      <c r="S8521" s="39"/>
      <c r="T8521" s="39"/>
      <c r="U8521" s="40"/>
      <c r="V8521" s="39"/>
      <c r="W8521" s="69"/>
      <c r="Y8521" t="s">
        <v>40</v>
      </c>
      <c r="AA8521" s="54">
        <v>29153</v>
      </c>
      <c r="AB8521" t="b">
        <f>if((W8520=""),false,true)</f>
        <v>0</v>
      </c>
    </row>
    <row r="8522" ht="14.25" customHeight="1">
      <c r="A8522" s="38">
        <v>1036</v>
      </c>
      <c r="B8522" s="46" t="s">
        <v>4479</v>
      </c>
      <c r="C8522" s="46" t="s">
        <v>4480</v>
      </c>
      <c r="D8522" s="46" t="s">
        <v>8622</v>
      </c>
      <c r="E8522" s="46" t="s">
        <v>8626</v>
      </c>
      <c r="F8522" s="46" t="s">
        <v>4762</v>
      </c>
      <c r="G8522" s="46" t="s">
        <v>8627</v>
      </c>
      <c r="H8522">
        <v>0.20628799146306</v>
      </c>
      <c r="I8522" t="s">
        <v>37</v>
      </c>
      <c r="K8522" t="s">
        <v>3757</v>
      </c>
      <c r="L8522" s="46" t="s">
        <v>4481</v>
      </c>
      <c r="M8522" t="s">
        <v>39</v>
      </c>
      <c r="N8522" s="40"/>
      <c r="O8522" s="40"/>
      <c r="P8522" s="40"/>
      <c r="Q8522" s="40"/>
      <c r="R8522" s="39"/>
      <c r="S8522" s="39"/>
      <c r="T8522" s="39"/>
      <c r="U8522" s="40"/>
      <c r="V8522" s="39"/>
      <c r="W8522" s="69"/>
      <c r="Y8522" t="s">
        <v>40</v>
      </c>
      <c r="AA8522" s="54">
        <v>29153</v>
      </c>
      <c r="AB8522" t="b">
        <f>if((W8521=""),false,true)</f>
        <v>0</v>
      </c>
    </row>
    <row r="8523" ht="14.25" customHeight="1">
      <c r="A8523" s="38">
        <v>1036</v>
      </c>
      <c r="B8523" s="46" t="s">
        <v>4479</v>
      </c>
      <c r="C8523" s="46" t="s">
        <v>4480</v>
      </c>
      <c r="D8523" s="46" t="s">
        <v>8622</v>
      </c>
      <c r="E8523" s="46" t="s">
        <v>8626</v>
      </c>
      <c r="F8523" s="46" t="s">
        <v>3007</v>
      </c>
      <c r="G8523" s="46" t="s">
        <v>3008</v>
      </c>
      <c r="H8523">
        <v>0.36123931882463</v>
      </c>
      <c r="I8523" t="s">
        <v>37</v>
      </c>
      <c r="K8523" t="s">
        <v>3757</v>
      </c>
      <c r="L8523" s="46" t="s">
        <v>4481</v>
      </c>
      <c r="M8523" t="s">
        <v>39</v>
      </c>
      <c r="N8523" s="40"/>
      <c r="O8523" s="40"/>
      <c r="P8523" s="40"/>
      <c r="Q8523" s="40"/>
      <c r="R8523" s="39"/>
      <c r="S8523" s="39"/>
      <c r="T8523" s="39"/>
      <c r="U8523" s="40"/>
      <c r="V8523" s="39"/>
      <c r="W8523" s="69"/>
      <c r="Y8523" t="s">
        <v>40</v>
      </c>
      <c r="AA8523" s="54">
        <v>29153</v>
      </c>
      <c r="AB8523" t="b">
        <f>if((W8522=""),false,true)</f>
        <v>0</v>
      </c>
    </row>
    <row r="8524" ht="14.25" customHeight="1">
      <c r="A8524" s="38">
        <v>1036</v>
      </c>
      <c r="B8524" s="46" t="s">
        <v>4479</v>
      </c>
      <c r="C8524" s="46" t="s">
        <v>4480</v>
      </c>
      <c r="D8524" s="46" t="s">
        <v>8622</v>
      </c>
      <c r="E8524" s="46" t="s">
        <v>8626</v>
      </c>
      <c r="F8524" s="46" t="s">
        <v>691</v>
      </c>
      <c r="G8524" s="46" t="s">
        <v>692</v>
      </c>
      <c r="H8524">
        <v>0.67</v>
      </c>
      <c r="I8524" t="s">
        <v>37</v>
      </c>
      <c r="K8524" t="s">
        <v>43</v>
      </c>
      <c r="L8524" s="46" t="s">
        <v>4481</v>
      </c>
      <c r="M8524" t="s">
        <v>39</v>
      </c>
      <c r="N8524" s="40"/>
      <c r="O8524" s="40"/>
      <c r="P8524" s="40"/>
      <c r="Q8524" s="40"/>
      <c r="R8524" s="39"/>
      <c r="S8524" s="39"/>
      <c r="T8524" s="39"/>
      <c r="U8524" s="40"/>
      <c r="V8524" s="39"/>
      <c r="W8524" s="69"/>
      <c r="Y8524" t="s">
        <v>40</v>
      </c>
      <c r="AA8524" s="54">
        <v>29153</v>
      </c>
      <c r="AB8524" t="b">
        <f>if((W8523=""),false,true)</f>
        <v>0</v>
      </c>
    </row>
    <row r="8525" ht="14.25" customHeight="1">
      <c r="A8525" s="38">
        <v>1036</v>
      </c>
      <c r="B8525" s="46" t="s">
        <v>4479</v>
      </c>
      <c r="C8525" s="46" t="s">
        <v>4480</v>
      </c>
      <c r="D8525" s="46" t="s">
        <v>8622</v>
      </c>
      <c r="E8525" s="46" t="s">
        <v>8626</v>
      </c>
      <c r="F8525" s="7" t="s">
        <v>693</v>
      </c>
      <c r="G8525" s="7" t="s">
        <v>4429</v>
      </c>
      <c r="H8525">
        <v>0.48471550703052</v>
      </c>
      <c r="I8525" t="s">
        <v>37</v>
      </c>
      <c r="K8525" t="s">
        <v>3757</v>
      </c>
      <c r="L8525" s="46" t="s">
        <v>4481</v>
      </c>
      <c r="M8525" t="s">
        <v>39</v>
      </c>
      <c r="N8525" s="40"/>
      <c r="O8525" s="40"/>
      <c r="P8525" s="40"/>
      <c r="Q8525" s="40"/>
      <c r="R8525" s="39"/>
      <c r="S8525" s="39"/>
      <c r="T8525" s="39"/>
      <c r="U8525" s="40"/>
      <c r="V8525" s="39"/>
      <c r="W8525" s="69"/>
      <c r="Y8525" t="s">
        <v>40</v>
      </c>
      <c r="AA8525" s="54">
        <v>29153</v>
      </c>
      <c r="AB8525" t="b">
        <f>if((W8524=""),false,true)</f>
        <v>0</v>
      </c>
    </row>
    <row r="8526" ht="14.25" customHeight="1">
      <c r="A8526" s="38">
        <v>1036</v>
      </c>
      <c r="B8526" s="46" t="s">
        <v>4479</v>
      </c>
      <c r="C8526" s="46" t="s">
        <v>4480</v>
      </c>
      <c r="D8526" s="46" t="s">
        <v>8622</v>
      </c>
      <c r="E8526" s="46" t="s">
        <v>8626</v>
      </c>
      <c r="F8526" s="46" t="s">
        <v>1123</v>
      </c>
      <c r="G8526" s="46" t="s">
        <v>1124</v>
      </c>
      <c r="H8526">
        <v>0.4228</v>
      </c>
      <c r="I8526" t="s">
        <v>37</v>
      </c>
      <c r="K8526" t="s">
        <v>43</v>
      </c>
      <c r="L8526" s="46" t="s">
        <v>4481</v>
      </c>
      <c r="M8526" t="s">
        <v>39</v>
      </c>
      <c r="N8526" s="40"/>
      <c r="O8526" s="40"/>
      <c r="P8526" s="40"/>
      <c r="Q8526" s="40"/>
      <c r="R8526" s="39"/>
      <c r="S8526" s="39"/>
      <c r="T8526" s="39"/>
      <c r="U8526" s="40"/>
      <c r="V8526" s="39"/>
      <c r="W8526" s="69"/>
      <c r="Y8526" t="s">
        <v>40</v>
      </c>
      <c r="AA8526" s="54">
        <v>29153</v>
      </c>
      <c r="AB8526" t="b">
        <f>if((W8525=""),false,true)</f>
        <v>0</v>
      </c>
    </row>
    <row r="8527" ht="14.25" customHeight="1">
      <c r="A8527" s="38">
        <v>1036</v>
      </c>
      <c r="B8527" s="46" t="s">
        <v>4479</v>
      </c>
      <c r="C8527" s="46" t="s">
        <v>4480</v>
      </c>
      <c r="D8527" s="46" t="s">
        <v>8622</v>
      </c>
      <c r="E8527" s="46" t="s">
        <v>8626</v>
      </c>
      <c r="F8527" s="46" t="s">
        <v>695</v>
      </c>
      <c r="G8527" s="46" t="s">
        <v>696</v>
      </c>
      <c r="H8527">
        <v>0.09955</v>
      </c>
      <c r="I8527" t="s">
        <v>37</v>
      </c>
      <c r="K8527" t="s">
        <v>43</v>
      </c>
      <c r="L8527" s="46" t="s">
        <v>4481</v>
      </c>
      <c r="M8527" t="s">
        <v>39</v>
      </c>
      <c r="N8527" s="40"/>
      <c r="O8527" s="40"/>
      <c r="P8527" s="40"/>
      <c r="Q8527" s="40"/>
      <c r="R8527" s="39"/>
      <c r="S8527" s="39"/>
      <c r="T8527" s="39"/>
      <c r="U8527" s="40"/>
      <c r="V8527" s="39"/>
      <c r="W8527" s="69"/>
      <c r="Y8527" t="s">
        <v>40</v>
      </c>
      <c r="AA8527" s="54">
        <v>29153</v>
      </c>
      <c r="AB8527" t="b">
        <f>if((W8526=""),false,true)</f>
        <v>0</v>
      </c>
    </row>
    <row r="8528" ht="14.25" customHeight="1">
      <c r="A8528" s="38">
        <v>1036</v>
      </c>
      <c r="B8528" s="46" t="s">
        <v>4479</v>
      </c>
      <c r="C8528" s="46" t="s">
        <v>4480</v>
      </c>
      <c r="D8528" s="46" t="s">
        <v>8622</v>
      </c>
      <c r="E8528" s="46" t="s">
        <v>8626</v>
      </c>
      <c r="F8528" s="46" t="s">
        <v>2409</v>
      </c>
      <c r="G8528" s="46" t="s">
        <v>2410</v>
      </c>
      <c r="H8528">
        <v>1.0056059157737</v>
      </c>
      <c r="I8528" t="s">
        <v>37</v>
      </c>
      <c r="K8528" t="s">
        <v>3757</v>
      </c>
      <c r="L8528" s="46" t="s">
        <v>4481</v>
      </c>
      <c r="M8528" t="s">
        <v>39</v>
      </c>
      <c r="N8528" s="40"/>
      <c r="O8528" s="40"/>
      <c r="P8528" s="40"/>
      <c r="Q8528" s="40"/>
      <c r="R8528" s="39"/>
      <c r="S8528" s="39"/>
      <c r="T8528" s="39"/>
      <c r="U8528" s="40"/>
      <c r="V8528" s="39"/>
      <c r="W8528" s="69"/>
      <c r="Y8528" t="s">
        <v>40</v>
      </c>
      <c r="AA8528" s="54">
        <v>29153</v>
      </c>
      <c r="AB8528" t="b">
        <f>if((W8527=""),false,true)</f>
        <v>0</v>
      </c>
    </row>
    <row r="8529" ht="14.25" customHeight="1">
      <c r="A8529" s="38">
        <v>1036</v>
      </c>
      <c r="B8529" s="46" t="s">
        <v>4479</v>
      </c>
      <c r="C8529" s="46" t="s">
        <v>4480</v>
      </c>
      <c r="D8529" s="46" t="s">
        <v>8622</v>
      </c>
      <c r="E8529" s="46" t="s">
        <v>8626</v>
      </c>
      <c r="F8529" s="46" t="s">
        <v>701</v>
      </c>
      <c r="G8529" s="46" t="s">
        <v>702</v>
      </c>
      <c r="H8529">
        <v>0.09912</v>
      </c>
      <c r="I8529" t="s">
        <v>37</v>
      </c>
      <c r="K8529" t="s">
        <v>43</v>
      </c>
      <c r="L8529" s="46" t="s">
        <v>4481</v>
      </c>
      <c r="M8529" t="s">
        <v>39</v>
      </c>
      <c r="N8529" s="40"/>
      <c r="O8529" s="40"/>
      <c r="P8529" s="40"/>
      <c r="Q8529" s="40"/>
      <c r="R8529" s="39"/>
      <c r="S8529" s="39"/>
      <c r="T8529" s="39"/>
      <c r="U8529" s="40"/>
      <c r="V8529" s="39"/>
      <c r="W8529" s="69"/>
      <c r="Y8529" t="s">
        <v>40</v>
      </c>
      <c r="AA8529" s="54">
        <v>29153</v>
      </c>
      <c r="AB8529" t="b">
        <f>if((W8528=""),false,true)</f>
        <v>0</v>
      </c>
    </row>
    <row r="8530" ht="14.25" customHeight="1">
      <c r="A8530" s="38">
        <v>1036</v>
      </c>
      <c r="B8530" s="46" t="s">
        <v>4479</v>
      </c>
      <c r="C8530" s="46" t="s">
        <v>4480</v>
      </c>
      <c r="D8530" s="46" t="s">
        <v>8622</v>
      </c>
      <c r="E8530" s="46" t="s">
        <v>8626</v>
      </c>
      <c r="F8530" s="46" t="s">
        <v>703</v>
      </c>
      <c r="G8530" s="46" t="s">
        <v>704</v>
      </c>
      <c r="H8530">
        <v>0.1751</v>
      </c>
      <c r="I8530" t="s">
        <v>37</v>
      </c>
      <c r="K8530" t="s">
        <v>43</v>
      </c>
      <c r="L8530" s="46" t="s">
        <v>4481</v>
      </c>
      <c r="M8530" t="s">
        <v>39</v>
      </c>
      <c r="N8530" s="40"/>
      <c r="O8530" s="40"/>
      <c r="P8530" s="40"/>
      <c r="Q8530" s="40"/>
      <c r="R8530" s="39"/>
      <c r="S8530" s="39"/>
      <c r="T8530" s="39"/>
      <c r="U8530" s="40"/>
      <c r="V8530" s="39"/>
      <c r="W8530" s="69"/>
      <c r="Y8530" t="s">
        <v>40</v>
      </c>
      <c r="AA8530" s="54">
        <v>29153</v>
      </c>
      <c r="AB8530" t="b">
        <f>if((W8529=""),false,true)</f>
        <v>0</v>
      </c>
    </row>
    <row r="8531" ht="14.25" customHeight="1">
      <c r="A8531" s="38">
        <v>1036</v>
      </c>
      <c r="B8531" s="46" t="s">
        <v>4479</v>
      </c>
      <c r="C8531" s="46" t="s">
        <v>4480</v>
      </c>
      <c r="D8531" s="46" t="s">
        <v>8622</v>
      </c>
      <c r="E8531" s="46" t="s">
        <v>8626</v>
      </c>
      <c r="F8531" s="46" t="s">
        <v>705</v>
      </c>
      <c r="G8531" s="46" t="s">
        <v>706</v>
      </c>
      <c r="H8531">
        <v>0.2688</v>
      </c>
      <c r="I8531" t="s">
        <v>37</v>
      </c>
      <c r="K8531" t="s">
        <v>43</v>
      </c>
      <c r="L8531" s="46" t="s">
        <v>4481</v>
      </c>
      <c r="M8531" t="s">
        <v>39</v>
      </c>
      <c r="N8531" s="40"/>
      <c r="O8531" s="40"/>
      <c r="P8531" s="40"/>
      <c r="Q8531" s="40"/>
      <c r="R8531" s="39"/>
      <c r="S8531" s="39"/>
      <c r="T8531" s="39"/>
      <c r="U8531" s="40"/>
      <c r="V8531" s="39"/>
      <c r="W8531" s="69"/>
      <c r="Y8531" t="s">
        <v>40</v>
      </c>
      <c r="AA8531" s="54">
        <v>29153</v>
      </c>
      <c r="AB8531" t="b">
        <f>if((W8530=""),false,true)</f>
        <v>0</v>
      </c>
    </row>
    <row r="8532" ht="14.25" customHeight="1">
      <c r="A8532" s="38">
        <v>1036</v>
      </c>
      <c r="B8532" s="46" t="s">
        <v>4479</v>
      </c>
      <c r="C8532" s="46" t="s">
        <v>4480</v>
      </c>
      <c r="D8532" s="46" t="s">
        <v>8622</v>
      </c>
      <c r="E8532" s="46" t="s">
        <v>8626</v>
      </c>
      <c r="F8532" s="46" t="s">
        <v>707</v>
      </c>
      <c r="G8532" s="46" t="s">
        <v>708</v>
      </c>
      <c r="H8532">
        <v>0.1489852243474</v>
      </c>
      <c r="I8532" t="s">
        <v>37</v>
      </c>
      <c r="K8532" t="s">
        <v>3757</v>
      </c>
      <c r="L8532" s="46" t="s">
        <v>4481</v>
      </c>
      <c r="M8532" t="s">
        <v>39</v>
      </c>
      <c r="N8532" s="40"/>
      <c r="O8532" s="40"/>
      <c r="P8532" s="40"/>
      <c r="Q8532" s="40"/>
      <c r="R8532" s="39"/>
      <c r="S8532" s="39"/>
      <c r="T8532" s="39"/>
      <c r="U8532" s="40"/>
      <c r="V8532" s="39"/>
      <c r="W8532" s="69"/>
      <c r="Y8532" t="s">
        <v>40</v>
      </c>
      <c r="AA8532" s="54">
        <v>29153</v>
      </c>
      <c r="AB8532" t="b">
        <f>if((W8531=""),false,true)</f>
        <v>0</v>
      </c>
    </row>
    <row r="8533" ht="14.25" customHeight="1">
      <c r="A8533" s="38">
        <v>1036</v>
      </c>
      <c r="B8533" s="46" t="s">
        <v>4479</v>
      </c>
      <c r="C8533" s="46" t="s">
        <v>4480</v>
      </c>
      <c r="D8533" s="46" t="s">
        <v>8622</v>
      </c>
      <c r="E8533" s="46" t="s">
        <v>8626</v>
      </c>
      <c r="F8533" s="46" t="s">
        <v>1108</v>
      </c>
      <c r="G8533" s="46" t="s">
        <v>1109</v>
      </c>
      <c r="H8533">
        <v>1.042</v>
      </c>
      <c r="I8533" t="s">
        <v>37</v>
      </c>
      <c r="K8533" t="s">
        <v>43</v>
      </c>
      <c r="L8533" s="46" t="s">
        <v>4481</v>
      </c>
      <c r="M8533" t="s">
        <v>39</v>
      </c>
      <c r="N8533" s="40"/>
      <c r="O8533" s="40"/>
      <c r="P8533" s="40"/>
      <c r="Q8533" s="40"/>
      <c r="R8533" s="39"/>
      <c r="S8533" s="39"/>
      <c r="T8533" s="39"/>
      <c r="U8533" s="40"/>
      <c r="V8533" s="39"/>
      <c r="W8533" s="69"/>
      <c r="Y8533" t="s">
        <v>40</v>
      </c>
      <c r="AA8533" s="54">
        <v>29153</v>
      </c>
      <c r="AB8533" t="b">
        <f>if((W8532=""),false,true)</f>
        <v>0</v>
      </c>
    </row>
    <row r="8534" ht="14.25" customHeight="1">
      <c r="A8534" s="38">
        <v>1036</v>
      </c>
      <c r="B8534" s="46" t="s">
        <v>4479</v>
      </c>
      <c r="C8534" s="46" t="s">
        <v>4480</v>
      </c>
      <c r="D8534" s="46" t="s">
        <v>8622</v>
      </c>
      <c r="E8534" s="46" t="s">
        <v>8626</v>
      </c>
      <c r="F8534" s="46" t="s">
        <v>1281</v>
      </c>
      <c r="G8534" s="46" t="s">
        <v>2411</v>
      </c>
      <c r="H8534">
        <v>0.45342952621954</v>
      </c>
      <c r="I8534" t="s">
        <v>37</v>
      </c>
      <c r="K8534" t="s">
        <v>3757</v>
      </c>
      <c r="L8534" s="46" t="s">
        <v>4481</v>
      </c>
      <c r="M8534" t="s">
        <v>39</v>
      </c>
      <c r="N8534" s="40"/>
      <c r="O8534" s="40"/>
      <c r="P8534" s="40"/>
      <c r="Q8534" s="40"/>
      <c r="R8534" s="39"/>
      <c r="S8534" s="39"/>
      <c r="T8534" s="39"/>
      <c r="U8534" s="40"/>
      <c r="V8534" s="39"/>
      <c r="W8534" s="69"/>
      <c r="Y8534" t="s">
        <v>40</v>
      </c>
      <c r="AA8534" s="54">
        <v>29153</v>
      </c>
      <c r="AB8534" t="b">
        <f>if((W8533=""),false,true)</f>
        <v>0</v>
      </c>
    </row>
    <row r="8535" ht="14.25" customHeight="1">
      <c r="A8535" s="38">
        <v>1036</v>
      </c>
      <c r="B8535" s="46" t="s">
        <v>4479</v>
      </c>
      <c r="C8535" s="46" t="s">
        <v>4480</v>
      </c>
      <c r="D8535" s="46" t="s">
        <v>8622</v>
      </c>
      <c r="E8535" s="46" t="s">
        <v>8626</v>
      </c>
      <c r="F8535" s="46" t="s">
        <v>429</v>
      </c>
      <c r="G8535" s="46" t="s">
        <v>590</v>
      </c>
      <c r="H8535">
        <v>0.0537</v>
      </c>
      <c r="I8535" t="s">
        <v>37</v>
      </c>
      <c r="K8535" t="s">
        <v>43</v>
      </c>
      <c r="L8535" s="46" t="s">
        <v>4481</v>
      </c>
      <c r="M8535" t="s">
        <v>39</v>
      </c>
      <c r="N8535" s="40"/>
      <c r="O8535" s="40"/>
      <c r="P8535" s="40"/>
      <c r="Q8535" s="40"/>
      <c r="R8535" s="39"/>
      <c r="S8535" s="39"/>
      <c r="T8535" s="39"/>
      <c r="U8535" s="40"/>
      <c r="V8535" s="39"/>
      <c r="W8535" s="69"/>
      <c r="Y8535" t="s">
        <v>40</v>
      </c>
      <c r="AA8535" s="54">
        <v>29153</v>
      </c>
      <c r="AB8535" t="b">
        <f>if((W8534=""),false,true)</f>
        <v>0</v>
      </c>
    </row>
    <row r="8536" ht="14.25" customHeight="1">
      <c r="A8536" s="38">
        <v>1036</v>
      </c>
      <c r="B8536" s="46" t="s">
        <v>4479</v>
      </c>
      <c r="C8536" s="46" t="s">
        <v>4480</v>
      </c>
      <c r="D8536" s="46" t="s">
        <v>8622</v>
      </c>
      <c r="E8536" s="46" t="s">
        <v>8626</v>
      </c>
      <c r="F8536" s="62" t="s">
        <v>591</v>
      </c>
      <c r="G8536" s="46" t="s">
        <v>592</v>
      </c>
      <c r="H8536">
        <v>0.4193</v>
      </c>
      <c r="I8536" t="s">
        <v>37</v>
      </c>
      <c r="K8536" t="s">
        <v>43</v>
      </c>
      <c r="L8536" s="46" t="s">
        <v>4481</v>
      </c>
      <c r="M8536" t="s">
        <v>39</v>
      </c>
      <c r="N8536" s="40"/>
      <c r="O8536" s="40"/>
      <c r="P8536" s="40"/>
      <c r="Q8536" s="40"/>
      <c r="R8536" s="39"/>
      <c r="S8536" s="39"/>
      <c r="T8536" s="39"/>
      <c r="U8536" s="40"/>
      <c r="V8536" s="39"/>
      <c r="W8536" s="69"/>
      <c r="Y8536" t="s">
        <v>40</v>
      </c>
      <c r="AA8536" s="54">
        <v>29153</v>
      </c>
      <c r="AB8536" t="b">
        <f>if((W8535=""),false,true)</f>
        <v>0</v>
      </c>
    </row>
    <row r="8537" ht="14.25" customHeight="1">
      <c r="A8537" s="38">
        <v>1036</v>
      </c>
      <c r="B8537" s="46" t="s">
        <v>4479</v>
      </c>
      <c r="C8537" s="46" t="s">
        <v>4480</v>
      </c>
      <c r="D8537" s="46" t="s">
        <v>8622</v>
      </c>
      <c r="E8537" s="46" t="s">
        <v>8626</v>
      </c>
      <c r="F8537" s="46" t="s">
        <v>1125</v>
      </c>
      <c r="G8537" s="46" t="s">
        <v>1126</v>
      </c>
      <c r="H8537">
        <v>0.51493984815791</v>
      </c>
      <c r="I8537" t="s">
        <v>37</v>
      </c>
      <c r="K8537" t="s">
        <v>3757</v>
      </c>
      <c r="L8537" s="46" t="s">
        <v>4481</v>
      </c>
      <c r="M8537" t="s">
        <v>39</v>
      </c>
      <c r="N8537" s="40"/>
      <c r="O8537" s="40"/>
      <c r="P8537" s="40"/>
      <c r="Q8537" s="40"/>
      <c r="R8537" s="39"/>
      <c r="S8537" s="39"/>
      <c r="T8537" s="39"/>
      <c r="U8537" s="40"/>
      <c r="V8537" s="39"/>
      <c r="W8537" s="69"/>
      <c r="Y8537" t="s">
        <v>40</v>
      </c>
      <c r="AA8537" s="54">
        <v>29153</v>
      </c>
      <c r="AB8537" t="b">
        <f>if((W8536=""),false,true)</f>
        <v>0</v>
      </c>
    </row>
    <row r="8538" ht="14.25" customHeight="1">
      <c r="A8538" s="38">
        <v>1036</v>
      </c>
      <c r="B8538" s="46" t="s">
        <v>4479</v>
      </c>
      <c r="C8538" s="46" t="s">
        <v>4480</v>
      </c>
      <c r="D8538" s="46" t="s">
        <v>8622</v>
      </c>
      <c r="E8538" s="46" t="s">
        <v>8626</v>
      </c>
      <c r="F8538" s="46" t="s">
        <v>709</v>
      </c>
      <c r="G8538" s="46" t="s">
        <v>710</v>
      </c>
      <c r="H8538">
        <v>0.009258</v>
      </c>
      <c r="I8538" t="s">
        <v>37</v>
      </c>
      <c r="K8538" t="s">
        <v>43</v>
      </c>
      <c r="L8538" s="46" t="s">
        <v>4481</v>
      </c>
      <c r="M8538" t="s">
        <v>39</v>
      </c>
      <c r="N8538" s="40"/>
      <c r="O8538" s="40"/>
      <c r="P8538" s="40"/>
      <c r="Q8538" s="40"/>
      <c r="R8538" s="39"/>
      <c r="S8538" s="39"/>
      <c r="T8538" s="39"/>
      <c r="U8538" s="40"/>
      <c r="V8538" s="39"/>
      <c r="W8538" s="69"/>
      <c r="Y8538" t="s">
        <v>40</v>
      </c>
      <c r="AA8538" s="54">
        <v>29153</v>
      </c>
      <c r="AB8538" t="b">
        <f>if((W8537=""),false,true)</f>
        <v>0</v>
      </c>
    </row>
    <row r="8539" ht="14.25" customHeight="1">
      <c r="A8539" s="38">
        <v>1036</v>
      </c>
      <c r="B8539" s="46" t="s">
        <v>4479</v>
      </c>
      <c r="C8539" s="46" t="s">
        <v>4480</v>
      </c>
      <c r="D8539" s="46" t="s">
        <v>8622</v>
      </c>
      <c r="E8539" s="46" t="s">
        <v>8626</v>
      </c>
      <c r="F8539" s="46" t="s">
        <v>711</v>
      </c>
      <c r="G8539" s="46" t="s">
        <v>712</v>
      </c>
      <c r="H8539">
        <v>0.07455</v>
      </c>
      <c r="I8539" t="s">
        <v>37</v>
      </c>
      <c r="K8539" t="s">
        <v>43</v>
      </c>
      <c r="L8539" s="46" t="s">
        <v>4481</v>
      </c>
      <c r="M8539" t="s">
        <v>39</v>
      </c>
      <c r="N8539" s="40"/>
      <c r="O8539" s="40"/>
      <c r="P8539" s="40"/>
      <c r="Q8539" s="40"/>
      <c r="R8539" s="39"/>
      <c r="S8539" s="39"/>
      <c r="T8539" s="39"/>
      <c r="U8539" s="40"/>
      <c r="V8539" s="39"/>
      <c r="W8539" s="69"/>
      <c r="Y8539" t="s">
        <v>40</v>
      </c>
      <c r="AA8539" s="54">
        <v>29153</v>
      </c>
      <c r="AB8539" t="b">
        <f>if((W8538=""),false,true)</f>
        <v>0</v>
      </c>
    </row>
    <row r="8540" ht="14.25" customHeight="1">
      <c r="A8540" s="38">
        <v>1036</v>
      </c>
      <c r="B8540" s="46" t="s">
        <v>4479</v>
      </c>
      <c r="C8540" s="46" t="s">
        <v>4480</v>
      </c>
      <c r="D8540" s="46" t="s">
        <v>8622</v>
      </c>
      <c r="E8540" s="46" t="s">
        <v>8626</v>
      </c>
      <c r="F8540" s="46" t="s">
        <v>713</v>
      </c>
      <c r="G8540" s="46" t="s">
        <v>714</v>
      </c>
      <c r="H8540">
        <v>0.1184</v>
      </c>
      <c r="I8540" t="s">
        <v>37</v>
      </c>
      <c r="K8540" t="s">
        <v>43</v>
      </c>
      <c r="L8540" s="46" t="s">
        <v>4481</v>
      </c>
      <c r="M8540" t="s">
        <v>39</v>
      </c>
      <c r="N8540" s="40"/>
      <c r="O8540" s="40"/>
      <c r="P8540" s="40"/>
      <c r="Q8540" s="40"/>
      <c r="R8540" s="39"/>
      <c r="S8540" s="39"/>
      <c r="T8540" s="39"/>
      <c r="U8540" s="40"/>
      <c r="V8540" s="39"/>
      <c r="W8540" s="69"/>
      <c r="Y8540" t="s">
        <v>40</v>
      </c>
      <c r="AA8540" s="54">
        <v>29153</v>
      </c>
      <c r="AB8540" t="b">
        <f>if((W8539=""),false,true)</f>
        <v>0</v>
      </c>
    </row>
    <row r="8541" ht="14.25" customHeight="1">
      <c r="A8541" s="38">
        <v>1036</v>
      </c>
      <c r="B8541" s="46" t="s">
        <v>4479</v>
      </c>
      <c r="C8541" s="46" t="s">
        <v>4480</v>
      </c>
      <c r="D8541" s="46" t="s">
        <v>8622</v>
      </c>
      <c r="E8541" s="46" t="s">
        <v>8626</v>
      </c>
      <c r="F8541" s="46" t="s">
        <v>715</v>
      </c>
      <c r="G8541" s="46" t="s">
        <v>716</v>
      </c>
      <c r="H8541">
        <v>0.06464</v>
      </c>
      <c r="I8541" t="s">
        <v>37</v>
      </c>
      <c r="K8541" t="s">
        <v>43</v>
      </c>
      <c r="L8541" s="46" t="s">
        <v>4481</v>
      </c>
      <c r="M8541" t="s">
        <v>39</v>
      </c>
      <c r="N8541" s="40"/>
      <c r="O8541" s="40"/>
      <c r="P8541" s="40"/>
      <c r="Q8541" s="40"/>
      <c r="R8541" s="39"/>
      <c r="S8541" s="39"/>
      <c r="T8541" s="39"/>
      <c r="U8541" s="40"/>
      <c r="V8541" s="39"/>
      <c r="W8541" s="69"/>
      <c r="Y8541" t="s">
        <v>40</v>
      </c>
      <c r="AA8541" s="54">
        <v>29153</v>
      </c>
      <c r="AB8541" t="b">
        <f>if((W8540=""),false,true)</f>
        <v>0</v>
      </c>
    </row>
    <row r="8542" ht="14.25" customHeight="1">
      <c r="A8542" s="38">
        <v>1036</v>
      </c>
      <c r="B8542" s="46" t="s">
        <v>4479</v>
      </c>
      <c r="C8542" s="46" t="s">
        <v>4480</v>
      </c>
      <c r="D8542" s="46" t="s">
        <v>8622</v>
      </c>
      <c r="E8542" s="46" t="s">
        <v>8626</v>
      </c>
      <c r="F8542" s="46" t="s">
        <v>434</v>
      </c>
      <c r="G8542" s="46" t="s">
        <v>593</v>
      </c>
      <c r="H8542">
        <v>0.0364</v>
      </c>
      <c r="I8542" t="s">
        <v>37</v>
      </c>
      <c r="K8542" t="s">
        <v>43</v>
      </c>
      <c r="L8542" s="46" t="s">
        <v>4481</v>
      </c>
      <c r="M8542" t="s">
        <v>39</v>
      </c>
      <c r="N8542" s="40"/>
      <c r="O8542" s="40"/>
      <c r="P8542" s="40"/>
      <c r="Q8542" s="40"/>
      <c r="R8542" s="39"/>
      <c r="S8542" s="39"/>
      <c r="T8542" s="39"/>
      <c r="U8542" s="40"/>
      <c r="V8542" s="39"/>
      <c r="W8542" s="69"/>
      <c r="Y8542" t="s">
        <v>40</v>
      </c>
      <c r="AA8542" s="54">
        <v>29153</v>
      </c>
      <c r="AB8542" t="b">
        <f>if((W8541=""),false,true)</f>
        <v>0</v>
      </c>
    </row>
    <row r="8543" ht="14.25" customHeight="1">
      <c r="A8543" s="38">
        <v>1036</v>
      </c>
      <c r="B8543" s="46" t="s">
        <v>4479</v>
      </c>
      <c r="C8543" s="46" t="s">
        <v>4480</v>
      </c>
      <c r="D8543" s="46" t="s">
        <v>8622</v>
      </c>
      <c r="E8543" s="46" t="s">
        <v>8626</v>
      </c>
      <c r="F8543" s="46" t="s">
        <v>992</v>
      </c>
      <c r="G8543" s="46" t="s">
        <v>993</v>
      </c>
      <c r="H8543">
        <v>0.39152584487076</v>
      </c>
      <c r="I8543" t="s">
        <v>37</v>
      </c>
      <c r="K8543" t="s">
        <v>3757</v>
      </c>
      <c r="L8543" s="46" t="s">
        <v>4481</v>
      </c>
      <c r="M8543" t="s">
        <v>39</v>
      </c>
      <c r="N8543" s="40"/>
      <c r="O8543" s="40"/>
      <c r="P8543" s="40"/>
      <c r="Q8543" s="40"/>
      <c r="R8543" s="39"/>
      <c r="S8543" s="39"/>
      <c r="T8543" s="39"/>
      <c r="U8543" s="40"/>
      <c r="V8543" s="39"/>
      <c r="W8543" s="69"/>
      <c r="Y8543" t="s">
        <v>40</v>
      </c>
      <c r="AA8543" s="54">
        <v>29153</v>
      </c>
      <c r="AB8543" t="b">
        <f>if((W8542=""),false,true)</f>
        <v>0</v>
      </c>
    </row>
    <row r="8544" ht="14.25" customHeight="1">
      <c r="A8544" s="38">
        <v>1036</v>
      </c>
      <c r="B8544" s="46" t="s">
        <v>4479</v>
      </c>
      <c r="C8544" s="46" t="s">
        <v>4480</v>
      </c>
      <c r="D8544" s="46" t="s">
        <v>8622</v>
      </c>
      <c r="E8544" s="46" t="s">
        <v>8626</v>
      </c>
      <c r="F8544" s="46" t="s">
        <v>719</v>
      </c>
      <c r="G8544" s="46" t="s">
        <v>720</v>
      </c>
      <c r="H8544">
        <v>0.2009</v>
      </c>
      <c r="I8544" t="s">
        <v>37</v>
      </c>
      <c r="K8544" t="s">
        <v>43</v>
      </c>
      <c r="L8544" s="46" t="s">
        <v>4481</v>
      </c>
      <c r="M8544" t="s">
        <v>39</v>
      </c>
      <c r="N8544" s="40"/>
      <c r="O8544" s="40"/>
      <c r="P8544" s="40"/>
      <c r="Q8544" s="40"/>
      <c r="R8544" s="39"/>
      <c r="S8544" s="39"/>
      <c r="T8544" s="39"/>
      <c r="U8544" s="40"/>
      <c r="V8544" s="39"/>
      <c r="W8544" s="69"/>
      <c r="Y8544" t="s">
        <v>40</v>
      </c>
      <c r="AA8544" s="54">
        <v>29153</v>
      </c>
      <c r="AB8544" t="b">
        <f>if((W8543=""),false,true)</f>
        <v>0</v>
      </c>
    </row>
    <row r="8545" ht="14.25" customHeight="1">
      <c r="A8545" s="38">
        <v>1036</v>
      </c>
      <c r="B8545" s="46" t="s">
        <v>4479</v>
      </c>
      <c r="C8545" s="46" t="s">
        <v>4480</v>
      </c>
      <c r="D8545" s="46" t="s">
        <v>8622</v>
      </c>
      <c r="E8545" s="46" t="s">
        <v>8626</v>
      </c>
      <c r="F8545" s="46" t="s">
        <v>3615</v>
      </c>
      <c r="G8545" s="46" t="s">
        <v>3616</v>
      </c>
      <c r="H8545">
        <v>0.095321993903967</v>
      </c>
      <c r="I8545" t="s">
        <v>37</v>
      </c>
      <c r="K8545" t="s">
        <v>3757</v>
      </c>
      <c r="L8545" s="46" t="s">
        <v>4481</v>
      </c>
      <c r="M8545" t="s">
        <v>39</v>
      </c>
      <c r="N8545" s="40"/>
      <c r="O8545" s="40"/>
      <c r="P8545" s="40"/>
      <c r="Q8545" s="40"/>
      <c r="R8545" s="39"/>
      <c r="S8545" s="39"/>
      <c r="T8545" s="39"/>
      <c r="U8545" s="40"/>
      <c r="V8545" s="39"/>
      <c r="W8545" s="69"/>
      <c r="Y8545" t="s">
        <v>40</v>
      </c>
      <c r="AA8545" s="54">
        <v>29153</v>
      </c>
      <c r="AB8545" t="b">
        <f>if((W8544=""),false,true)</f>
        <v>0</v>
      </c>
    </row>
    <row r="8546" ht="14.25" customHeight="1">
      <c r="A8546" s="38">
        <v>1036</v>
      </c>
      <c r="B8546" s="46" t="s">
        <v>4479</v>
      </c>
      <c r="C8546" s="46" t="s">
        <v>4480</v>
      </c>
      <c r="D8546" s="46" t="s">
        <v>8622</v>
      </c>
      <c r="E8546" s="46" t="s">
        <v>8626</v>
      </c>
      <c r="F8546" s="46" t="s">
        <v>723</v>
      </c>
      <c r="G8546" s="46" t="s">
        <v>724</v>
      </c>
      <c r="H8546">
        <v>0.09341</v>
      </c>
      <c r="I8546" t="s">
        <v>37</v>
      </c>
      <c r="K8546" t="s">
        <v>43</v>
      </c>
      <c r="L8546" s="46" t="s">
        <v>4481</v>
      </c>
      <c r="M8546" t="s">
        <v>39</v>
      </c>
      <c r="N8546" s="40"/>
      <c r="O8546" s="40"/>
      <c r="P8546" s="40"/>
      <c r="Q8546" s="40"/>
      <c r="R8546" s="39"/>
      <c r="S8546" s="39"/>
      <c r="T8546" s="39"/>
      <c r="U8546" s="40"/>
      <c r="V8546" s="39"/>
      <c r="W8546" s="69"/>
      <c r="Y8546" t="s">
        <v>40</v>
      </c>
      <c r="AA8546" s="54">
        <v>29153</v>
      </c>
      <c r="AB8546" t="b">
        <f>if((W8545=""),false,true)</f>
        <v>0</v>
      </c>
    </row>
    <row r="8547" ht="14.25" customHeight="1">
      <c r="A8547" s="38">
        <v>1036</v>
      </c>
      <c r="B8547" s="46" t="s">
        <v>4479</v>
      </c>
      <c r="C8547" s="46" t="s">
        <v>4480</v>
      </c>
      <c r="D8547" s="46" t="s">
        <v>8622</v>
      </c>
      <c r="E8547" s="46" t="s">
        <v>8626</v>
      </c>
      <c r="F8547" s="46" t="s">
        <v>725</v>
      </c>
      <c r="G8547" s="46" t="s">
        <v>726</v>
      </c>
      <c r="H8547">
        <v>0.08434</v>
      </c>
      <c r="I8547" t="s">
        <v>37</v>
      </c>
      <c r="K8547" t="s">
        <v>43</v>
      </c>
      <c r="L8547" s="46" t="s">
        <v>4481</v>
      </c>
      <c r="M8547" t="s">
        <v>39</v>
      </c>
      <c r="N8547" s="40"/>
      <c r="O8547" s="40"/>
      <c r="P8547" s="40"/>
      <c r="Q8547" s="40"/>
      <c r="R8547" s="39"/>
      <c r="S8547" s="39"/>
      <c r="T8547" s="39"/>
      <c r="U8547" s="40"/>
      <c r="V8547" s="39"/>
      <c r="W8547" s="69"/>
      <c r="Y8547" t="s">
        <v>40</v>
      </c>
      <c r="AA8547" s="54">
        <v>29153</v>
      </c>
      <c r="AB8547" t="b">
        <f>if((W8546=""),false,true)</f>
        <v>0</v>
      </c>
    </row>
    <row r="8548" ht="14.25" customHeight="1">
      <c r="A8548" s="38">
        <v>1036</v>
      </c>
      <c r="B8548" s="46" t="s">
        <v>4479</v>
      </c>
      <c r="C8548" s="46" t="s">
        <v>4480</v>
      </c>
      <c r="D8548" s="46" t="s">
        <v>8622</v>
      </c>
      <c r="E8548" s="46" t="s">
        <v>8626</v>
      </c>
      <c r="F8548" s="7" t="s">
        <v>727</v>
      </c>
      <c r="G8548" s="7" t="s">
        <v>4431</v>
      </c>
      <c r="H8548">
        <v>0.34759491505511</v>
      </c>
      <c r="I8548" t="s">
        <v>37</v>
      </c>
      <c r="K8548" t="s">
        <v>3757</v>
      </c>
      <c r="L8548" s="46" t="s">
        <v>4481</v>
      </c>
      <c r="M8548" t="s">
        <v>39</v>
      </c>
      <c r="N8548" s="40"/>
      <c r="O8548" s="40"/>
      <c r="P8548" s="40"/>
      <c r="Q8548" s="40"/>
      <c r="R8548" s="39"/>
      <c r="S8548" s="39"/>
      <c r="T8548" s="39"/>
      <c r="U8548" s="40"/>
      <c r="V8548" s="39"/>
      <c r="W8548" s="69"/>
      <c r="Y8548" t="s">
        <v>40</v>
      </c>
      <c r="AA8548" s="54">
        <v>29153</v>
      </c>
      <c r="AB8548" t="b">
        <f>if((W8547=""),false,true)</f>
        <v>0</v>
      </c>
    </row>
    <row r="8549" ht="14.25" customHeight="1">
      <c r="A8549" s="38">
        <v>1036</v>
      </c>
      <c r="B8549" s="46" t="s">
        <v>4479</v>
      </c>
      <c r="C8549" s="46" t="s">
        <v>4480</v>
      </c>
      <c r="D8549" s="46" t="s">
        <v>8622</v>
      </c>
      <c r="E8549" s="46" t="s">
        <v>8626</v>
      </c>
      <c r="F8549" s="46" t="s">
        <v>1951</v>
      </c>
      <c r="G8549" s="46" t="s">
        <v>2966</v>
      </c>
      <c r="H8549">
        <v>0.20850166973875</v>
      </c>
      <c r="I8549" t="s">
        <v>37</v>
      </c>
      <c r="K8549" t="s">
        <v>3757</v>
      </c>
      <c r="L8549" s="46" t="s">
        <v>4481</v>
      </c>
      <c r="M8549" t="s">
        <v>39</v>
      </c>
      <c r="N8549" s="40"/>
      <c r="O8549" s="40"/>
      <c r="P8549" s="40"/>
      <c r="Q8549" s="40"/>
      <c r="R8549" s="39"/>
      <c r="S8549" s="39"/>
      <c r="T8549" s="39"/>
      <c r="U8549" s="40"/>
      <c r="V8549" s="39"/>
      <c r="W8549" s="69"/>
      <c r="Y8549" t="s">
        <v>40</v>
      </c>
      <c r="AA8549" s="54">
        <v>29153</v>
      </c>
      <c r="AB8549" t="b">
        <f>if((W8548=""),false,true)</f>
        <v>0</v>
      </c>
    </row>
    <row r="8550" ht="14.25" customHeight="1">
      <c r="A8550" s="38">
        <v>1036</v>
      </c>
      <c r="B8550" s="46" t="s">
        <v>4479</v>
      </c>
      <c r="C8550" s="46" t="s">
        <v>4480</v>
      </c>
      <c r="D8550" s="46" t="s">
        <v>8622</v>
      </c>
      <c r="E8550" s="46" t="s">
        <v>8626</v>
      </c>
      <c r="F8550" s="46" t="s">
        <v>4484</v>
      </c>
      <c r="G8550" s="46" t="s">
        <v>4485</v>
      </c>
      <c r="H8550">
        <v>0.073695893891933</v>
      </c>
      <c r="I8550" t="s">
        <v>37</v>
      </c>
      <c r="K8550" t="s">
        <v>3757</v>
      </c>
      <c r="L8550" s="46" t="s">
        <v>4481</v>
      </c>
      <c r="M8550" t="s">
        <v>39</v>
      </c>
      <c r="N8550" s="40"/>
      <c r="O8550" s="40"/>
      <c r="P8550" s="40"/>
      <c r="Q8550" s="40"/>
      <c r="R8550" s="39"/>
      <c r="S8550" s="39"/>
      <c r="T8550" s="39"/>
      <c r="U8550" s="40"/>
      <c r="V8550" s="39"/>
      <c r="W8550" s="69"/>
      <c r="Y8550" t="s">
        <v>40</v>
      </c>
      <c r="AA8550" s="54">
        <v>29153</v>
      </c>
      <c r="AB8550" t="b">
        <f>if((W8549=""),false,true)</f>
        <v>0</v>
      </c>
    </row>
    <row r="8551" ht="14.25" customHeight="1">
      <c r="A8551" s="38">
        <v>1036</v>
      </c>
      <c r="B8551" s="46" t="s">
        <v>4479</v>
      </c>
      <c r="C8551" s="46" t="s">
        <v>4480</v>
      </c>
      <c r="D8551" s="46" t="s">
        <v>8622</v>
      </c>
      <c r="E8551" s="46" t="s">
        <v>8626</v>
      </c>
      <c r="F8551" s="46" t="s">
        <v>238</v>
      </c>
      <c r="G8551" s="46" t="s">
        <v>1365</v>
      </c>
      <c r="H8551">
        <v>0.1502</v>
      </c>
      <c r="I8551" t="s">
        <v>37</v>
      </c>
      <c r="K8551" t="s">
        <v>43</v>
      </c>
      <c r="L8551" s="46" t="s">
        <v>4481</v>
      </c>
      <c r="M8551" t="s">
        <v>39</v>
      </c>
      <c r="N8551" s="40"/>
      <c r="O8551" s="40"/>
      <c r="P8551" s="40"/>
      <c r="Q8551" s="40"/>
      <c r="R8551" s="39"/>
      <c r="S8551" s="39"/>
      <c r="T8551" s="39"/>
      <c r="U8551" s="40"/>
      <c r="V8551" s="39"/>
      <c r="W8551" s="69"/>
      <c r="Y8551" t="s">
        <v>40</v>
      </c>
      <c r="AA8551" s="54">
        <v>29153</v>
      </c>
      <c r="AB8551" t="b">
        <f>if((W8550=""),false,true)</f>
        <v>0</v>
      </c>
    </row>
    <row r="8552" ht="14.25" customHeight="1">
      <c r="A8552" s="38">
        <v>1036</v>
      </c>
      <c r="B8552" s="46" t="s">
        <v>4479</v>
      </c>
      <c r="C8552" s="46" t="s">
        <v>4480</v>
      </c>
      <c r="D8552" s="46" t="s">
        <v>8622</v>
      </c>
      <c r="E8552" s="46" t="s">
        <v>8626</v>
      </c>
      <c r="F8552" s="46" t="s">
        <v>731</v>
      </c>
      <c r="G8552" s="46" t="s">
        <v>732</v>
      </c>
      <c r="H8552">
        <v>0.6116</v>
      </c>
      <c r="I8552" t="s">
        <v>37</v>
      </c>
      <c r="K8552" t="s">
        <v>43</v>
      </c>
      <c r="L8552" s="46" t="s">
        <v>4481</v>
      </c>
      <c r="M8552" t="s">
        <v>39</v>
      </c>
      <c r="N8552" s="40"/>
      <c r="O8552" s="40"/>
      <c r="P8552" s="40"/>
      <c r="Q8552" s="40"/>
      <c r="R8552" s="39"/>
      <c r="S8552" s="39"/>
      <c r="T8552" s="39"/>
      <c r="U8552" s="40"/>
      <c r="V8552" s="39"/>
      <c r="W8552" s="69"/>
      <c r="Y8552" t="s">
        <v>40</v>
      </c>
      <c r="AA8552" s="54">
        <v>29153</v>
      </c>
      <c r="AB8552" t="b">
        <f>if((W8551=""),false,true)</f>
        <v>0</v>
      </c>
    </row>
    <row r="8553" ht="14.25" customHeight="1">
      <c r="A8553" s="38">
        <v>1036</v>
      </c>
      <c r="B8553" s="46" t="s">
        <v>4479</v>
      </c>
      <c r="C8553" s="46" t="s">
        <v>4480</v>
      </c>
      <c r="D8553" s="46" t="s">
        <v>8622</v>
      </c>
      <c r="E8553" s="46" t="s">
        <v>8626</v>
      </c>
      <c r="F8553" s="7" t="s">
        <v>4764</v>
      </c>
      <c r="G8553" s="46" t="s">
        <v>4765</v>
      </c>
      <c r="H8553">
        <v>0.50515735917912</v>
      </c>
      <c r="I8553" t="s">
        <v>37</v>
      </c>
      <c r="K8553" t="s">
        <v>3757</v>
      </c>
      <c r="L8553" s="46" t="s">
        <v>4481</v>
      </c>
      <c r="M8553" t="s">
        <v>39</v>
      </c>
      <c r="N8553" s="40"/>
      <c r="O8553" s="40"/>
      <c r="P8553" s="40"/>
      <c r="Q8553" s="40"/>
      <c r="R8553" s="39"/>
      <c r="S8553" s="39"/>
      <c r="T8553" s="39"/>
      <c r="U8553" s="40"/>
      <c r="V8553" s="39"/>
      <c r="W8553" s="69"/>
      <c r="Y8553" t="s">
        <v>40</v>
      </c>
      <c r="AA8553" s="54">
        <v>29153</v>
      </c>
      <c r="AB8553" t="b">
        <f>if((W8552=""),false,true)</f>
        <v>0</v>
      </c>
    </row>
    <row r="8554" ht="14.25" customHeight="1">
      <c r="A8554" s="38">
        <v>1036</v>
      </c>
      <c r="B8554" s="46" t="s">
        <v>4479</v>
      </c>
      <c r="C8554" s="46" t="s">
        <v>4480</v>
      </c>
      <c r="D8554" s="46" t="s">
        <v>8622</v>
      </c>
      <c r="E8554" s="46" t="s">
        <v>8626</v>
      </c>
      <c r="F8554" s="62" t="s">
        <v>48</v>
      </c>
      <c r="G8554" s="46" t="s">
        <v>49</v>
      </c>
      <c r="H8554">
        <f>10^-6.15</f>
        <v>0.000000707945784</v>
      </c>
      <c r="I8554" t="s">
        <v>37</v>
      </c>
      <c r="K8554" t="s">
        <v>43</v>
      </c>
      <c r="L8554" s="46" t="s">
        <v>4481</v>
      </c>
      <c r="M8554" t="s">
        <v>39</v>
      </c>
      <c r="N8554" s="40"/>
      <c r="O8554" s="40"/>
      <c r="P8554" s="40"/>
      <c r="Q8554" s="40"/>
      <c r="R8554" s="39"/>
      <c r="S8554" s="39"/>
      <c r="T8554" s="39"/>
      <c r="U8554" s="40"/>
      <c r="V8554" s="39"/>
      <c r="W8554" s="69"/>
      <c r="Y8554" t="s">
        <v>40</v>
      </c>
      <c r="AA8554" s="54">
        <v>29153</v>
      </c>
      <c r="AB8554" t="b">
        <f>if((W8553=""),false,true)</f>
        <v>0</v>
      </c>
    </row>
    <row r="8555" ht="14.25" customHeight="1">
      <c r="A8555" s="38">
        <v>1046</v>
      </c>
      <c r="B8555" s="44" t="s">
        <v>6527</v>
      </c>
      <c r="C8555" s="46" t="s">
        <v>6528</v>
      </c>
      <c r="D8555" s="46" t="s">
        <v>8622</v>
      </c>
      <c r="E8555" s="46" t="s">
        <v>8626</v>
      </c>
      <c r="F8555" s="46" t="s">
        <v>525</v>
      </c>
      <c r="G8555" s="46" t="s">
        <v>526</v>
      </c>
      <c r="H8555">
        <v>0.07557</v>
      </c>
      <c r="I8555" t="s">
        <v>37</v>
      </c>
      <c r="K8555" s="47" t="s">
        <v>43</v>
      </c>
      <c r="L8555" s="47" t="s">
        <v>6529</v>
      </c>
      <c r="M8555" t="s">
        <v>39</v>
      </c>
      <c r="N8555" s="71"/>
      <c r="O8555" s="71"/>
      <c r="P8555" s="71"/>
      <c r="Q8555" s="71"/>
      <c r="R8555" s="29"/>
      <c r="S8555" s="29"/>
      <c r="T8555" s="29"/>
      <c r="U8555" s="71"/>
      <c r="V8555" s="29"/>
      <c r="W8555" s="60"/>
      <c r="Y8555" t="s">
        <v>40</v>
      </c>
      <c r="AA8555">
        <v>29153</v>
      </c>
      <c r="AB8555" t="b">
        <f>if((W8555=""),false,true)</f>
        <v>0</v>
      </c>
      <c r="AD8555" s="37"/>
    </row>
    <row r="8556" ht="14.25" customHeight="1">
      <c r="A8556" s="38">
        <v>1046</v>
      </c>
      <c r="B8556" s="44" t="s">
        <v>6527</v>
      </c>
      <c r="C8556" s="46" t="s">
        <v>6528</v>
      </c>
      <c r="D8556" s="46" t="s">
        <v>8622</v>
      </c>
      <c r="E8556" s="46" t="s">
        <v>8626</v>
      </c>
      <c r="F8556" s="46" t="s">
        <v>4784</v>
      </c>
      <c r="G8556" s="46" t="s">
        <v>4785</v>
      </c>
      <c r="H8556">
        <v>0.08601</v>
      </c>
      <c r="I8556" t="s">
        <v>37</v>
      </c>
      <c r="K8556" s="47" t="s">
        <v>43</v>
      </c>
      <c r="L8556" s="47" t="s">
        <v>6529</v>
      </c>
      <c r="M8556" t="s">
        <v>39</v>
      </c>
      <c r="N8556" s="71"/>
      <c r="O8556" s="71"/>
      <c r="P8556" s="71"/>
      <c r="Q8556" s="71"/>
      <c r="R8556" s="29"/>
      <c r="S8556" s="29"/>
      <c r="T8556" s="29"/>
      <c r="U8556" s="71"/>
      <c r="V8556" s="29"/>
      <c r="W8556" s="60"/>
      <c r="Y8556" t="s">
        <v>40</v>
      </c>
      <c r="AA8556">
        <v>29153</v>
      </c>
      <c r="AB8556" t="b">
        <f>if((W8556=""),false,true)</f>
        <v>0</v>
      </c>
      <c r="AD8556" s="37"/>
    </row>
    <row r="8557" ht="14.25" customHeight="1">
      <c r="A8557" s="38">
        <v>1046</v>
      </c>
      <c r="B8557" s="44" t="s">
        <v>6527</v>
      </c>
      <c r="C8557" s="46" t="s">
        <v>6528</v>
      </c>
      <c r="D8557" s="46" t="s">
        <v>8622</v>
      </c>
      <c r="E8557" s="46" t="s">
        <v>8626</v>
      </c>
      <c r="F8557" s="46" t="s">
        <v>1597</v>
      </c>
      <c r="G8557" s="7" t="s">
        <v>1598</v>
      </c>
      <c r="H8557">
        <v>0.1015</v>
      </c>
      <c r="I8557" t="s">
        <v>37</v>
      </c>
      <c r="K8557" s="47" t="s">
        <v>43</v>
      </c>
      <c r="L8557" s="47" t="s">
        <v>6529</v>
      </c>
      <c r="M8557" t="s">
        <v>39</v>
      </c>
      <c r="N8557" s="71"/>
      <c r="O8557" s="71"/>
      <c r="P8557" s="71"/>
      <c r="Q8557" s="71"/>
      <c r="R8557" s="29"/>
      <c r="S8557" s="29"/>
      <c r="T8557" s="29"/>
      <c r="U8557" s="71"/>
      <c r="V8557" s="29"/>
      <c r="W8557" s="60"/>
      <c r="Y8557" t="s">
        <v>40</v>
      </c>
      <c r="AA8557">
        <v>29153</v>
      </c>
      <c r="AB8557" t="b">
        <f>if((W8557=""),false,true)</f>
        <v>0</v>
      </c>
      <c r="AD8557" s="37"/>
    </row>
    <row r="8558" ht="14.25" customHeight="1">
      <c r="A8558" s="38">
        <v>1046</v>
      </c>
      <c r="B8558" s="44" t="s">
        <v>6527</v>
      </c>
      <c r="C8558" s="46" t="s">
        <v>6528</v>
      </c>
      <c r="D8558" s="46" t="s">
        <v>8622</v>
      </c>
      <c r="E8558" s="46" t="s">
        <v>8626</v>
      </c>
      <c r="F8558" s="46" t="s">
        <v>4788</v>
      </c>
      <c r="G8558" s="46" t="s">
        <v>4789</v>
      </c>
      <c r="H8558">
        <v>0.06625</v>
      </c>
      <c r="I8558" t="s">
        <v>37</v>
      </c>
      <c r="K8558" s="47" t="s">
        <v>43</v>
      </c>
      <c r="L8558" s="47" t="s">
        <v>6529</v>
      </c>
      <c r="M8558" t="s">
        <v>39</v>
      </c>
      <c r="N8558" s="71"/>
      <c r="O8558" s="71"/>
      <c r="P8558" s="71"/>
      <c r="Q8558" s="71"/>
      <c r="R8558" s="29"/>
      <c r="S8558" s="29"/>
      <c r="T8558" s="29"/>
      <c r="U8558" s="71"/>
      <c r="V8558" s="29"/>
      <c r="W8558" s="60"/>
      <c r="Y8558" t="s">
        <v>40</v>
      </c>
      <c r="AA8558">
        <v>29153</v>
      </c>
      <c r="AB8558" t="b">
        <f>if((W8558=""),false,true)</f>
        <v>0</v>
      </c>
      <c r="AD8558" s="37"/>
    </row>
    <row r="8559" ht="14.25" customHeight="1">
      <c r="A8559" s="38">
        <v>1046</v>
      </c>
      <c r="B8559" s="44" t="s">
        <v>6527</v>
      </c>
      <c r="C8559" s="46" t="s">
        <v>6528</v>
      </c>
      <c r="D8559" s="46" t="s">
        <v>8622</v>
      </c>
      <c r="E8559" s="46" t="s">
        <v>8626</v>
      </c>
      <c r="F8559" s="7" t="s">
        <v>3612</v>
      </c>
      <c r="G8559" s="46" t="s">
        <v>4642</v>
      </c>
      <c r="H8559">
        <v>0.1375</v>
      </c>
      <c r="I8559" t="s">
        <v>37</v>
      </c>
      <c r="K8559" s="47" t="s">
        <v>43</v>
      </c>
      <c r="L8559" s="47" t="s">
        <v>6529</v>
      </c>
      <c r="M8559" t="s">
        <v>39</v>
      </c>
      <c r="N8559" s="71"/>
      <c r="O8559" s="71"/>
      <c r="P8559" s="71"/>
      <c r="Q8559" s="71"/>
      <c r="R8559" s="29"/>
      <c r="S8559" s="29"/>
      <c r="T8559" s="29"/>
      <c r="U8559" s="71"/>
      <c r="V8559" s="29"/>
      <c r="W8559" s="60"/>
      <c r="Y8559" t="s">
        <v>40</v>
      </c>
      <c r="AA8559">
        <v>29153</v>
      </c>
      <c r="AB8559" t="b">
        <f>if((W8559=""),false,true)</f>
        <v>0</v>
      </c>
      <c r="AD8559" s="37"/>
    </row>
    <row r="8560" ht="14.25" customHeight="1">
      <c r="A8560" s="38">
        <v>1046</v>
      </c>
      <c r="B8560" s="44" t="s">
        <v>6527</v>
      </c>
      <c r="C8560" s="46" t="s">
        <v>6528</v>
      </c>
      <c r="D8560" s="46" t="s">
        <v>8622</v>
      </c>
      <c r="E8560" s="46" t="s">
        <v>8626</v>
      </c>
      <c r="F8560" s="46" t="s">
        <v>1108</v>
      </c>
      <c r="G8560" s="46" t="s">
        <v>1109</v>
      </c>
      <c r="H8560">
        <v>0.08844</v>
      </c>
      <c r="I8560" t="s">
        <v>37</v>
      </c>
      <c r="K8560" s="47" t="s">
        <v>43</v>
      </c>
      <c r="L8560" s="47" t="s">
        <v>6529</v>
      </c>
      <c r="M8560" t="s">
        <v>39</v>
      </c>
      <c r="N8560" s="71"/>
      <c r="O8560" s="71"/>
      <c r="P8560" s="71"/>
      <c r="Q8560" s="71"/>
      <c r="R8560" s="29"/>
      <c r="S8560" s="29"/>
      <c r="T8560" s="29"/>
      <c r="U8560" s="71"/>
      <c r="V8560" s="29"/>
      <c r="W8560" s="60"/>
      <c r="Y8560" t="s">
        <v>40</v>
      </c>
      <c r="AA8560">
        <v>29153</v>
      </c>
      <c r="AB8560" t="b">
        <f>if((W8560=""),false,true)</f>
        <v>0</v>
      </c>
      <c r="AD8560" s="37"/>
    </row>
    <row r="8561" ht="14.25" customHeight="1">
      <c r="A8561" s="38">
        <v>1046</v>
      </c>
      <c r="B8561" s="44" t="s">
        <v>6527</v>
      </c>
      <c r="C8561" s="46" t="s">
        <v>6528</v>
      </c>
      <c r="D8561" s="46" t="s">
        <v>8622</v>
      </c>
      <c r="E8561" s="46" t="s">
        <v>8626</v>
      </c>
      <c r="F8561" s="46" t="s">
        <v>4759</v>
      </c>
      <c r="G8561" s="46" t="s">
        <v>4760</v>
      </c>
      <c r="H8561">
        <v>0.03106</v>
      </c>
      <c r="I8561" t="s">
        <v>37</v>
      </c>
      <c r="K8561" s="47" t="s">
        <v>43</v>
      </c>
      <c r="L8561" s="47" t="s">
        <v>6529</v>
      </c>
      <c r="M8561" t="s">
        <v>39</v>
      </c>
      <c r="N8561" s="71"/>
      <c r="O8561" s="71"/>
      <c r="P8561" s="71"/>
      <c r="Q8561" s="71"/>
      <c r="R8561" s="29"/>
      <c r="S8561" s="29"/>
      <c r="T8561" s="29"/>
      <c r="U8561" s="71"/>
      <c r="V8561" s="29"/>
      <c r="W8561" s="60"/>
      <c r="Y8561" t="s">
        <v>40</v>
      </c>
      <c r="AA8561">
        <v>29153</v>
      </c>
      <c r="AB8561" t="b">
        <f>if((W8561=""),false,true)</f>
        <v>0</v>
      </c>
      <c r="AD8561" s="37"/>
    </row>
    <row r="8562" ht="14.25" customHeight="1">
      <c r="A8562" s="38">
        <v>1046</v>
      </c>
      <c r="B8562" s="44" t="s">
        <v>6527</v>
      </c>
      <c r="C8562" s="46" t="s">
        <v>6528</v>
      </c>
      <c r="D8562" s="46" t="s">
        <v>8622</v>
      </c>
      <c r="E8562" s="46" t="s">
        <v>8626</v>
      </c>
      <c r="F8562" s="46" t="s">
        <v>3499</v>
      </c>
      <c r="G8562" s="46" t="s">
        <v>4761</v>
      </c>
      <c r="H8562">
        <v>0.000467</v>
      </c>
      <c r="I8562" t="s">
        <v>37</v>
      </c>
      <c r="K8562" s="47" t="s">
        <v>43</v>
      </c>
      <c r="L8562" s="47" t="s">
        <v>6529</v>
      </c>
      <c r="M8562" t="s">
        <v>39</v>
      </c>
      <c r="N8562" s="71"/>
      <c r="O8562" s="71"/>
      <c r="P8562" s="71"/>
      <c r="Q8562" s="71"/>
      <c r="R8562" s="29"/>
      <c r="S8562" s="29"/>
      <c r="T8562" s="29"/>
      <c r="U8562" s="71"/>
      <c r="V8562" s="29"/>
      <c r="W8562" s="60"/>
      <c r="Y8562" t="s">
        <v>40</v>
      </c>
      <c r="AA8562">
        <v>29153</v>
      </c>
      <c r="AB8562" t="b">
        <f>if((W8562=""),false,true)</f>
        <v>0</v>
      </c>
      <c r="AD8562" s="37"/>
    </row>
    <row r="8563" ht="14.25" customHeight="1">
      <c r="A8563" s="38">
        <v>1048</v>
      </c>
      <c r="B8563" s="46" t="s">
        <v>8628</v>
      </c>
      <c r="C8563" s="46" t="s">
        <v>8629</v>
      </c>
      <c r="D8563" s="46" t="s">
        <v>8622</v>
      </c>
      <c r="E8563" s="46" t="s">
        <v>8626</v>
      </c>
      <c r="F8563" s="46" t="s">
        <v>521</v>
      </c>
      <c r="G8563" s="7" t="s">
        <v>522</v>
      </c>
      <c r="H8563">
        <v>0.55978361311518</v>
      </c>
      <c r="I8563" t="s">
        <v>37</v>
      </c>
      <c r="K8563" s="47" t="s">
        <v>43</v>
      </c>
      <c r="L8563" s="47" t="s">
        <v>8630</v>
      </c>
      <c r="M8563" t="s">
        <v>39</v>
      </c>
      <c r="N8563" s="71"/>
      <c r="O8563" s="71"/>
      <c r="P8563" s="71"/>
      <c r="Q8563" s="71"/>
      <c r="R8563" s="29"/>
      <c r="S8563" s="29"/>
      <c r="T8563" s="29"/>
      <c r="U8563" s="71"/>
      <c r="V8563" s="29"/>
      <c r="W8563" s="60"/>
      <c r="Y8563" t="s">
        <v>40</v>
      </c>
      <c r="AA8563">
        <v>29153</v>
      </c>
      <c r="AB8563" t="b">
        <f>if((W8563=""),false,true)</f>
        <v>0</v>
      </c>
      <c r="AD8563" s="37"/>
    </row>
    <row r="8564" ht="14.25" customHeight="1">
      <c r="A8564" s="38">
        <v>1048</v>
      </c>
      <c r="B8564" s="46" t="s">
        <v>8628</v>
      </c>
      <c r="C8564" s="46" t="s">
        <v>8629</v>
      </c>
      <c r="D8564" s="46" t="s">
        <v>8622</v>
      </c>
      <c r="E8564" s="46" t="s">
        <v>8626</v>
      </c>
      <c r="F8564" s="46" t="s">
        <v>873</v>
      </c>
      <c r="G8564" s="7" t="s">
        <v>874</v>
      </c>
      <c r="H8564">
        <v>0.96784520397149</v>
      </c>
      <c r="I8564" t="s">
        <v>37</v>
      </c>
      <c r="K8564" s="47" t="s">
        <v>43</v>
      </c>
      <c r="L8564" s="47" t="s">
        <v>8630</v>
      </c>
      <c r="M8564" t="s">
        <v>39</v>
      </c>
      <c r="N8564" s="71"/>
      <c r="O8564" s="71"/>
      <c r="P8564" s="71"/>
      <c r="Q8564" s="71"/>
      <c r="R8564" s="29"/>
      <c r="S8564" s="29"/>
      <c r="T8564" s="29"/>
      <c r="U8564" s="71"/>
      <c r="V8564" s="29"/>
      <c r="W8564" s="60"/>
      <c r="Y8564" t="s">
        <v>40</v>
      </c>
      <c r="AA8564">
        <v>29153</v>
      </c>
      <c r="AB8564" t="b">
        <f>if((W8564=""),false,true)</f>
        <v>0</v>
      </c>
      <c r="AD8564" s="37"/>
    </row>
    <row r="8565" ht="14.25" customHeight="1">
      <c r="A8565" s="38">
        <v>1048</v>
      </c>
      <c r="B8565" s="46" t="s">
        <v>8628</v>
      </c>
      <c r="C8565" s="46" t="s">
        <v>8629</v>
      </c>
      <c r="D8565" s="46" t="s">
        <v>8622</v>
      </c>
      <c r="E8565" s="46" t="s">
        <v>8626</v>
      </c>
      <c r="F8565" s="46" t="s">
        <v>671</v>
      </c>
      <c r="G8565" s="7" t="s">
        <v>672</v>
      </c>
      <c r="H8565">
        <v>0.046671553198034</v>
      </c>
      <c r="I8565" t="s">
        <v>37</v>
      </c>
      <c r="K8565" s="47" t="s">
        <v>43</v>
      </c>
      <c r="L8565" s="47" t="s">
        <v>8630</v>
      </c>
      <c r="M8565" t="s">
        <v>39</v>
      </c>
      <c r="N8565" s="71"/>
      <c r="O8565" s="71"/>
      <c r="P8565" s="71"/>
      <c r="Q8565" s="71"/>
      <c r="R8565" s="29"/>
      <c r="S8565" s="29"/>
      <c r="T8565" s="29"/>
      <c r="U8565" s="71"/>
      <c r="V8565" s="29"/>
      <c r="W8565" s="60"/>
      <c r="Y8565" t="s">
        <v>40</v>
      </c>
      <c r="AA8565">
        <v>29153</v>
      </c>
      <c r="AB8565" t="b">
        <f>if((W8565=""),false,true)</f>
        <v>0</v>
      </c>
      <c r="AD8565" s="37"/>
    </row>
    <row r="8566" ht="14.25" customHeight="1">
      <c r="A8566" s="38">
        <v>1048</v>
      </c>
      <c r="B8566" s="46" t="s">
        <v>8628</v>
      </c>
      <c r="C8566" s="46" t="s">
        <v>8629</v>
      </c>
      <c r="D8566" s="46" t="s">
        <v>8622</v>
      </c>
      <c r="E8566" s="46" t="s">
        <v>8626</v>
      </c>
      <c r="F8566" s="46" t="s">
        <v>679</v>
      </c>
      <c r="G8566" s="7" t="s">
        <v>680</v>
      </c>
      <c r="H8566">
        <v>0.034456002958118</v>
      </c>
      <c r="I8566" t="s">
        <v>37</v>
      </c>
      <c r="K8566" s="47" t="s">
        <v>43</v>
      </c>
      <c r="L8566" s="47" t="s">
        <v>8630</v>
      </c>
      <c r="M8566" t="s">
        <v>39</v>
      </c>
      <c r="N8566" s="71"/>
      <c r="O8566" s="71"/>
      <c r="P8566" s="71"/>
      <c r="Q8566" s="71"/>
      <c r="R8566" s="29"/>
      <c r="S8566" s="29"/>
      <c r="T8566" s="29"/>
      <c r="U8566" s="71"/>
      <c r="V8566" s="29"/>
      <c r="W8566" s="60"/>
      <c r="Y8566" t="s">
        <v>40</v>
      </c>
      <c r="AA8566">
        <v>29153</v>
      </c>
      <c r="AB8566" t="b">
        <f>if((W8566=""),false,true)</f>
        <v>0</v>
      </c>
      <c r="AD8566" s="37"/>
    </row>
    <row r="8567" ht="14.25" customHeight="1">
      <c r="A8567" s="38">
        <v>1048</v>
      </c>
      <c r="B8567" s="46" t="s">
        <v>8628</v>
      </c>
      <c r="C8567" s="46" t="s">
        <v>8629</v>
      </c>
      <c r="D8567" s="46" t="s">
        <v>8622</v>
      </c>
      <c r="E8567" s="46" t="s">
        <v>8626</v>
      </c>
      <c r="F8567" s="46" t="s">
        <v>685</v>
      </c>
      <c r="G8567" s="7" t="s">
        <v>686</v>
      </c>
      <c r="H8567">
        <v>0.050011487870562</v>
      </c>
      <c r="I8567" t="s">
        <v>37</v>
      </c>
      <c r="K8567" s="47" t="s">
        <v>43</v>
      </c>
      <c r="L8567" s="47" t="s">
        <v>8630</v>
      </c>
      <c r="M8567" t="s">
        <v>39</v>
      </c>
      <c r="N8567" s="71"/>
      <c r="O8567" s="71"/>
      <c r="P8567" s="71"/>
      <c r="Q8567" s="71"/>
      <c r="R8567" s="29"/>
      <c r="S8567" s="29"/>
      <c r="T8567" s="29"/>
      <c r="U8567" s="71"/>
      <c r="V8567" s="29"/>
      <c r="W8567" s="60"/>
      <c r="Y8567" t="s">
        <v>40</v>
      </c>
      <c r="AA8567">
        <v>29153</v>
      </c>
      <c r="AB8567" t="b">
        <f>if((W8567=""),false,true)</f>
        <v>0</v>
      </c>
      <c r="AD8567" s="37"/>
    </row>
    <row r="8568" ht="14.25" customHeight="1">
      <c r="A8568" s="38">
        <v>1048</v>
      </c>
      <c r="B8568" s="46" t="s">
        <v>8628</v>
      </c>
      <c r="C8568" s="46" t="s">
        <v>8629</v>
      </c>
      <c r="D8568" s="46" t="s">
        <v>8622</v>
      </c>
      <c r="E8568" s="46" t="s">
        <v>8626</v>
      </c>
      <c r="F8568" s="46" t="s">
        <v>588</v>
      </c>
      <c r="G8568" s="7" t="s">
        <v>589</v>
      </c>
      <c r="H8568">
        <v>0.4465331421371</v>
      </c>
      <c r="I8568" t="s">
        <v>37</v>
      </c>
      <c r="K8568" s="47" t="s">
        <v>43</v>
      </c>
      <c r="L8568" s="47" t="s">
        <v>8630</v>
      </c>
      <c r="M8568" t="s">
        <v>39</v>
      </c>
      <c r="N8568" s="71"/>
      <c r="O8568" s="71"/>
      <c r="P8568" s="71"/>
      <c r="Q8568" s="71"/>
      <c r="R8568" s="29"/>
      <c r="S8568" s="29"/>
      <c r="T8568" s="29"/>
      <c r="U8568" s="71"/>
      <c r="V8568" s="29"/>
      <c r="W8568" s="60"/>
      <c r="Y8568" t="s">
        <v>40</v>
      </c>
      <c r="AA8568">
        <v>29153</v>
      </c>
      <c r="AB8568" t="b">
        <f>if((W8568=""),false,true)</f>
        <v>0</v>
      </c>
      <c r="AD8568" s="37"/>
    </row>
    <row r="8569" ht="14.25" customHeight="1">
      <c r="A8569" s="38">
        <v>1048</v>
      </c>
      <c r="B8569" s="46" t="s">
        <v>8628</v>
      </c>
      <c r="C8569" s="46" t="s">
        <v>8629</v>
      </c>
      <c r="D8569" s="46" t="s">
        <v>8622</v>
      </c>
      <c r="E8569" s="46" t="s">
        <v>8626</v>
      </c>
      <c r="F8569" s="46" t="s">
        <v>699</v>
      </c>
      <c r="G8569" s="7" t="s">
        <v>700</v>
      </c>
      <c r="H8569">
        <v>0.11504406216533</v>
      </c>
      <c r="I8569" t="s">
        <v>37</v>
      </c>
      <c r="K8569" s="47" t="s">
        <v>43</v>
      </c>
      <c r="L8569" s="47" t="s">
        <v>8630</v>
      </c>
      <c r="M8569" t="s">
        <v>39</v>
      </c>
      <c r="N8569" s="71"/>
      <c r="O8569" s="71"/>
      <c r="P8569" s="71"/>
      <c r="Q8569" s="71"/>
      <c r="R8569" s="29"/>
      <c r="S8569" s="29"/>
      <c r="T8569" s="29"/>
      <c r="U8569" s="71"/>
      <c r="V8569" s="29"/>
      <c r="W8569" s="60"/>
      <c r="Y8569" t="s">
        <v>40</v>
      </c>
      <c r="AA8569">
        <v>29153</v>
      </c>
      <c r="AB8569" t="b">
        <f>if((W8569=""),false,true)</f>
        <v>0</v>
      </c>
      <c r="AD8569" s="37"/>
    </row>
    <row r="8570" ht="14.25" customHeight="1">
      <c r="A8570" s="38">
        <v>1048</v>
      </c>
      <c r="B8570" s="46" t="s">
        <v>8628</v>
      </c>
      <c r="C8570" s="46" t="s">
        <v>8629</v>
      </c>
      <c r="D8570" s="46" t="s">
        <v>8622</v>
      </c>
      <c r="E8570" s="46" t="s">
        <v>8626</v>
      </c>
      <c r="F8570" s="7" t="s">
        <v>4503</v>
      </c>
      <c r="G8570" s="7" t="s">
        <v>4504</v>
      </c>
      <c r="H8570">
        <v>0.56557151495253</v>
      </c>
      <c r="I8570" t="s">
        <v>37</v>
      </c>
      <c r="K8570" s="47" t="s">
        <v>43</v>
      </c>
      <c r="L8570" s="47" t="s">
        <v>8630</v>
      </c>
      <c r="M8570" t="s">
        <v>39</v>
      </c>
      <c r="N8570" s="71"/>
      <c r="O8570" s="71"/>
      <c r="P8570" s="71"/>
      <c r="Q8570" s="71"/>
      <c r="R8570" s="29"/>
      <c r="S8570" s="29"/>
      <c r="T8570" s="29"/>
      <c r="U8570" s="71"/>
      <c r="V8570" s="29"/>
      <c r="W8570" s="60"/>
      <c r="Y8570" t="s">
        <v>40</v>
      </c>
      <c r="AA8570">
        <v>29153</v>
      </c>
      <c r="AB8570" t="b">
        <f>if((W8570=""),false,true)</f>
        <v>0</v>
      </c>
      <c r="AD8570" s="37"/>
    </row>
    <row r="8571" ht="14.25" customHeight="1">
      <c r="A8571" s="38">
        <v>1048</v>
      </c>
      <c r="B8571" s="46" t="s">
        <v>8628</v>
      </c>
      <c r="C8571" s="46" t="s">
        <v>8629</v>
      </c>
      <c r="D8571" s="46" t="s">
        <v>8622</v>
      </c>
      <c r="E8571" s="46" t="s">
        <v>8626</v>
      </c>
      <c r="F8571" s="46" t="s">
        <v>2101</v>
      </c>
      <c r="G8571" s="7" t="s">
        <v>2102</v>
      </c>
      <c r="H8571">
        <v>0.60906166600044</v>
      </c>
      <c r="I8571" t="s">
        <v>37</v>
      </c>
      <c r="K8571" s="47" t="s">
        <v>43</v>
      </c>
      <c r="L8571" s="47" t="s">
        <v>8630</v>
      </c>
      <c r="M8571" t="s">
        <v>39</v>
      </c>
      <c r="N8571" s="71"/>
      <c r="O8571" s="71"/>
      <c r="P8571" s="71"/>
      <c r="Q8571" s="71"/>
      <c r="R8571" s="29"/>
      <c r="S8571" s="29"/>
      <c r="T8571" s="29"/>
      <c r="U8571" s="71"/>
      <c r="V8571" s="29"/>
      <c r="W8571" s="60"/>
      <c r="Y8571" t="s">
        <v>40</v>
      </c>
      <c r="AA8571">
        <v>29153</v>
      </c>
      <c r="AB8571" t="b">
        <f>if((W8571=""),false,true)</f>
        <v>0</v>
      </c>
      <c r="AD8571" s="37"/>
    </row>
    <row r="8572" ht="14.25" customHeight="1">
      <c r="A8572" s="38">
        <v>1048</v>
      </c>
      <c r="B8572" s="46" t="s">
        <v>8628</v>
      </c>
      <c r="C8572" s="46" t="s">
        <v>8629</v>
      </c>
      <c r="D8572" s="46" t="s">
        <v>8622</v>
      </c>
      <c r="E8572" s="46" t="s">
        <v>8626</v>
      </c>
      <c r="F8572" s="46" t="s">
        <v>2103</v>
      </c>
      <c r="G8572" s="7" t="s">
        <v>1144</v>
      </c>
      <c r="H8572">
        <v>0.54800659800261</v>
      </c>
      <c r="I8572" t="s">
        <v>37</v>
      </c>
      <c r="K8572" s="47" t="s">
        <v>43</v>
      </c>
      <c r="L8572" s="47" t="s">
        <v>8630</v>
      </c>
      <c r="M8572" t="s">
        <v>39</v>
      </c>
      <c r="N8572" s="71"/>
      <c r="O8572" s="71"/>
      <c r="P8572" s="71"/>
      <c r="Q8572" s="71"/>
      <c r="R8572" s="29"/>
      <c r="S8572" s="29"/>
      <c r="T8572" s="29"/>
      <c r="U8572" s="71"/>
      <c r="V8572" s="29"/>
      <c r="W8572" s="60"/>
      <c r="Y8572" t="s">
        <v>40</v>
      </c>
      <c r="AA8572">
        <v>29153</v>
      </c>
      <c r="AB8572" t="b">
        <f>if((W8572=""),false,true)</f>
        <v>0</v>
      </c>
      <c r="AD8572" s="37"/>
    </row>
    <row r="8573" ht="14.25" customHeight="1">
      <c r="A8573" s="38">
        <v>1053</v>
      </c>
      <c r="B8573" s="46" t="s">
        <v>2009</v>
      </c>
      <c r="C8573" s="46" t="s">
        <v>1115</v>
      </c>
      <c r="D8573" s="11" t="s">
        <v>8622</v>
      </c>
      <c r="E8573" s="11" t="s">
        <v>8626</v>
      </c>
      <c r="F8573" s="7" t="s">
        <v>1958</v>
      </c>
      <c r="G8573" s="7" t="s">
        <v>1959</v>
      </c>
      <c r="H8573">
        <v>0.23361832125809</v>
      </c>
      <c r="I8573" t="s">
        <v>37</v>
      </c>
      <c r="K8573" s="47"/>
      <c r="L8573" s="47" t="s">
        <v>2010</v>
      </c>
      <c r="M8573" t="s">
        <v>39</v>
      </c>
      <c r="N8573" s="71"/>
      <c r="O8573" s="71"/>
      <c r="P8573" s="71"/>
      <c r="Q8573" s="71"/>
      <c r="R8573" s="29"/>
      <c r="S8573" s="29"/>
      <c r="T8573" s="29"/>
      <c r="U8573" s="71"/>
      <c r="V8573" s="29"/>
      <c r="W8573" s="60"/>
      <c r="Y8573" t="s">
        <v>40</v>
      </c>
      <c r="AA8573">
        <v>29153</v>
      </c>
      <c r="AB8573" t="b">
        <f>if((W8573=""),false,true)</f>
        <v>0</v>
      </c>
      <c r="AD8573" s="37"/>
    </row>
    <row r="8574" ht="14.25" customHeight="1">
      <c r="A8574" s="38">
        <v>1076</v>
      </c>
      <c r="B8574" s="46" t="s">
        <v>4768</v>
      </c>
      <c r="C8574" s="46" t="s">
        <v>1115</v>
      </c>
      <c r="D8574" s="11" t="s">
        <v>8622</v>
      </c>
      <c r="E8574" s="11" t="s">
        <v>8626</v>
      </c>
      <c r="F8574" s="7" t="s">
        <v>2099</v>
      </c>
      <c r="G8574" s="7" t="s">
        <v>4769</v>
      </c>
      <c r="H8574">
        <v>1.0050043330004</v>
      </c>
      <c r="I8574" t="s">
        <v>37</v>
      </c>
      <c r="K8574" s="47"/>
      <c r="L8574" s="47" t="s">
        <v>4770</v>
      </c>
      <c r="M8574" t="s">
        <v>39</v>
      </c>
      <c r="N8574" s="71"/>
      <c r="O8574" s="71"/>
      <c r="P8574" s="71"/>
      <c r="Q8574" s="71"/>
      <c r="R8574" s="29"/>
      <c r="S8574" s="29"/>
      <c r="T8574" s="29"/>
      <c r="U8574" s="71"/>
      <c r="V8574" s="29"/>
      <c r="W8574" s="60"/>
      <c r="Y8574" t="s">
        <v>40</v>
      </c>
      <c r="AA8574">
        <v>29153</v>
      </c>
      <c r="AB8574" t="b">
        <f>if((W8574=""),false,true)</f>
        <v>0</v>
      </c>
      <c r="AD8574" s="37"/>
    </row>
    <row r="8575" ht="14.25" customHeight="1">
      <c r="A8575" s="38">
        <v>1076</v>
      </c>
      <c r="B8575" s="46" t="s">
        <v>4768</v>
      </c>
      <c r="C8575" s="46" t="s">
        <v>1115</v>
      </c>
      <c r="D8575" s="11" t="s">
        <v>8622</v>
      </c>
      <c r="E8575" s="11" t="s">
        <v>8626</v>
      </c>
      <c r="F8575" s="7" t="s">
        <v>4771</v>
      </c>
      <c r="G8575" s="7" t="s">
        <v>4772</v>
      </c>
      <c r="H8575">
        <v>0.617</v>
      </c>
      <c r="I8575" t="s">
        <v>37</v>
      </c>
      <c r="K8575" s="47"/>
      <c r="L8575" s="47" t="s">
        <v>4770</v>
      </c>
      <c r="M8575" t="s">
        <v>39</v>
      </c>
      <c r="N8575" s="71"/>
      <c r="O8575" s="71"/>
      <c r="P8575" s="71"/>
      <c r="Q8575" s="71"/>
      <c r="R8575" s="29"/>
      <c r="S8575" s="29"/>
      <c r="T8575" s="29"/>
      <c r="U8575" s="71"/>
      <c r="V8575" s="29"/>
      <c r="W8575" s="60"/>
      <c r="Y8575" t="s">
        <v>40</v>
      </c>
      <c r="AA8575">
        <v>29153</v>
      </c>
      <c r="AB8575" t="b">
        <f>if((W8575=""),false,true)</f>
        <v>0</v>
      </c>
      <c r="AD8575" s="37"/>
    </row>
    <row r="8576" ht="14.25" customHeight="1">
      <c r="A8576" s="38">
        <v>1085</v>
      </c>
      <c r="B8576" s="46" t="s">
        <v>4488</v>
      </c>
      <c r="C8576" s="46" t="s">
        <v>1115</v>
      </c>
      <c r="D8576" s="11" t="s">
        <v>8622</v>
      </c>
      <c r="E8576" s="11" t="s">
        <v>8626</v>
      </c>
      <c r="F8576" s="7" t="s">
        <v>4489</v>
      </c>
      <c r="G8576" s="7" t="s">
        <v>4490</v>
      </c>
      <c r="H8576">
        <v>0.10851566286684</v>
      </c>
      <c r="I8576" t="s">
        <v>37</v>
      </c>
      <c r="K8576" s="47"/>
      <c r="L8576" s="47" t="s">
        <v>4491</v>
      </c>
      <c r="M8576" t="s">
        <v>39</v>
      </c>
      <c r="N8576" s="71"/>
      <c r="O8576" s="71"/>
      <c r="P8576" s="71"/>
      <c r="Q8576" s="71"/>
      <c r="R8576" s="29"/>
      <c r="S8576" s="29"/>
      <c r="T8576" s="29"/>
      <c r="U8576" s="71"/>
      <c r="V8576" s="29"/>
      <c r="W8576" s="60"/>
      <c r="Y8576" t="s">
        <v>40</v>
      </c>
      <c r="AA8576">
        <v>29153</v>
      </c>
      <c r="AB8576" t="b">
        <f>if((W8576=""),false,true)</f>
        <v>0</v>
      </c>
      <c r="AD8576" s="37"/>
    </row>
    <row r="8577" ht="14.25" customHeight="1">
      <c r="A8577" s="38">
        <v>1127</v>
      </c>
      <c r="B8577" s="46" t="s">
        <v>8631</v>
      </c>
      <c r="C8577" s="46" t="s">
        <v>1115</v>
      </c>
      <c r="D8577" s="11" t="s">
        <v>8622</v>
      </c>
      <c r="E8577" s="11" t="s">
        <v>8626</v>
      </c>
      <c r="F8577" s="7" t="s">
        <v>1646</v>
      </c>
      <c r="G8577" s="7" t="s">
        <v>1961</v>
      </c>
      <c r="H8577">
        <v>0.2859932999197</v>
      </c>
      <c r="I8577" t="s">
        <v>37</v>
      </c>
      <c r="K8577" s="47"/>
      <c r="L8577" s="47" t="s">
        <v>8632</v>
      </c>
      <c r="M8577" t="s">
        <v>39</v>
      </c>
      <c r="N8577" s="71"/>
      <c r="O8577" s="71"/>
      <c r="P8577" s="71"/>
      <c r="Q8577" s="71"/>
      <c r="R8577" s="29"/>
      <c r="S8577" s="29"/>
      <c r="T8577" s="29"/>
      <c r="U8577" s="71"/>
      <c r="V8577" s="29"/>
      <c r="W8577" s="60"/>
      <c r="Y8577" t="s">
        <v>40</v>
      </c>
      <c r="AA8577">
        <v>29153</v>
      </c>
      <c r="AB8577" t="b">
        <f>if((W8577=""),false,true)</f>
        <v>0</v>
      </c>
      <c r="AD8577" s="37"/>
    </row>
    <row r="8578" ht="14.25" customHeight="1">
      <c r="A8578" s="38">
        <v>1127</v>
      </c>
      <c r="B8578" s="46" t="s">
        <v>8631</v>
      </c>
      <c r="C8578" s="46" t="s">
        <v>1115</v>
      </c>
      <c r="D8578" s="11" t="s">
        <v>8622</v>
      </c>
      <c r="E8578" s="11" t="s">
        <v>8626</v>
      </c>
      <c r="F8578" s="7" t="s">
        <v>1962</v>
      </c>
      <c r="G8578" s="7" t="s">
        <v>1963</v>
      </c>
      <c r="H8578">
        <v>0.30380790684158</v>
      </c>
      <c r="I8578" t="s">
        <v>37</v>
      </c>
      <c r="K8578" s="47"/>
      <c r="L8578" s="47" t="s">
        <v>8632</v>
      </c>
      <c r="M8578" t="s">
        <v>39</v>
      </c>
      <c r="N8578" s="71"/>
      <c r="O8578" s="71"/>
      <c r="P8578" s="71"/>
      <c r="Q8578" s="71"/>
      <c r="R8578" s="29"/>
      <c r="S8578" s="29"/>
      <c r="T8578" s="29"/>
      <c r="U8578" s="71"/>
      <c r="V8578" s="29"/>
      <c r="W8578" s="60"/>
      <c r="Y8578" t="s">
        <v>40</v>
      </c>
      <c r="AA8578">
        <v>29153</v>
      </c>
      <c r="AB8578" t="b">
        <f>if((W8578=""),false,true)</f>
        <v>0</v>
      </c>
      <c r="AD8578" s="37"/>
    </row>
    <row r="8579" ht="14.25" customHeight="1">
      <c r="A8579" s="38">
        <v>1127</v>
      </c>
      <c r="B8579" s="46" t="s">
        <v>8631</v>
      </c>
      <c r="C8579" s="46" t="s">
        <v>1115</v>
      </c>
      <c r="D8579" s="11" t="s">
        <v>8622</v>
      </c>
      <c r="E8579" s="11" t="s">
        <v>8626</v>
      </c>
      <c r="F8579" s="7" t="s">
        <v>4809</v>
      </c>
      <c r="G8579" s="7" t="s">
        <v>4810</v>
      </c>
      <c r="H8579">
        <v>0.2062780066495</v>
      </c>
      <c r="I8579" t="s">
        <v>37</v>
      </c>
      <c r="K8579" s="47"/>
      <c r="L8579" s="47" t="s">
        <v>8632</v>
      </c>
      <c r="M8579" t="s">
        <v>39</v>
      </c>
      <c r="N8579" s="71"/>
      <c r="O8579" s="71"/>
      <c r="P8579" s="71"/>
      <c r="Q8579" s="71"/>
      <c r="R8579" s="29"/>
      <c r="S8579" s="29"/>
      <c r="T8579" s="29"/>
      <c r="U8579" s="71"/>
      <c r="V8579" s="29"/>
      <c r="W8579" s="60"/>
      <c r="Y8579" t="s">
        <v>40</v>
      </c>
      <c r="AA8579">
        <v>29153</v>
      </c>
      <c r="AB8579" t="b">
        <f>if((W8579=""),false,true)</f>
        <v>0</v>
      </c>
      <c r="AD8579" s="37"/>
    </row>
    <row r="8580" ht="14.25" customHeight="1">
      <c r="A8580" s="38">
        <v>1127</v>
      </c>
      <c r="B8580" s="46" t="s">
        <v>8631</v>
      </c>
      <c r="C8580" s="46" t="s">
        <v>1115</v>
      </c>
      <c r="D8580" s="11" t="s">
        <v>8622</v>
      </c>
      <c r="E8580" s="11" t="s">
        <v>8626</v>
      </c>
      <c r="F8580" s="7" t="s">
        <v>1966</v>
      </c>
      <c r="G8580" s="7" t="s">
        <v>1967</v>
      </c>
      <c r="H8580">
        <v>0.29190155742318</v>
      </c>
      <c r="I8580" t="s">
        <v>37</v>
      </c>
      <c r="K8580" s="47"/>
      <c r="L8580" s="47" t="s">
        <v>8632</v>
      </c>
      <c r="M8580" t="s">
        <v>39</v>
      </c>
      <c r="N8580" s="71"/>
      <c r="O8580" s="71"/>
      <c r="P8580" s="71"/>
      <c r="Q8580" s="71"/>
      <c r="R8580" s="29"/>
      <c r="S8580" s="29"/>
      <c r="T8580" s="29"/>
      <c r="U8580" s="71"/>
      <c r="V8580" s="29"/>
      <c r="W8580" s="60"/>
      <c r="Y8580" t="s">
        <v>40</v>
      </c>
      <c r="AA8580">
        <v>29153</v>
      </c>
      <c r="AB8580" t="b">
        <f>if((W8580=""),false,true)</f>
        <v>0</v>
      </c>
      <c r="AD8580" s="37"/>
    </row>
    <row r="8581" ht="14.25" customHeight="1">
      <c r="A8581" s="38">
        <v>1127</v>
      </c>
      <c r="B8581" s="46" t="s">
        <v>8631</v>
      </c>
      <c r="C8581" s="46" t="s">
        <v>1115</v>
      </c>
      <c r="D8581" s="11" t="s">
        <v>8622</v>
      </c>
      <c r="E8581" s="11" t="s">
        <v>8626</v>
      </c>
      <c r="F8581" s="7" t="s">
        <v>1968</v>
      </c>
      <c r="G8581" s="7" t="s">
        <v>1969</v>
      </c>
      <c r="H8581">
        <v>0.21821152453811</v>
      </c>
      <c r="I8581" t="s">
        <v>37</v>
      </c>
      <c r="K8581" s="47"/>
      <c r="L8581" s="47" t="s">
        <v>8632</v>
      </c>
      <c r="M8581" t="s">
        <v>39</v>
      </c>
      <c r="N8581" s="71"/>
      <c r="O8581" s="71"/>
      <c r="P8581" s="71"/>
      <c r="Q8581" s="71"/>
      <c r="R8581" s="29"/>
      <c r="S8581" s="29"/>
      <c r="T8581" s="29"/>
      <c r="U8581" s="71"/>
      <c r="V8581" s="29"/>
      <c r="W8581" s="60"/>
      <c r="Y8581" t="s">
        <v>40</v>
      </c>
      <c r="AA8581">
        <v>29153</v>
      </c>
      <c r="AB8581" t="b">
        <f>if((W8581=""),false,true)</f>
        <v>0</v>
      </c>
      <c r="AD8581" s="37"/>
    </row>
    <row r="8582" ht="14.25" customHeight="1">
      <c r="A8582" s="38">
        <v>1229</v>
      </c>
      <c r="B8582" s="46" t="s">
        <v>4499</v>
      </c>
      <c r="C8582" s="46" t="s">
        <v>577</v>
      </c>
      <c r="D8582" s="11" t="s">
        <v>8622</v>
      </c>
      <c r="E8582" s="11" t="s">
        <v>8626</v>
      </c>
      <c r="F8582" s="7" t="s">
        <v>733</v>
      </c>
      <c r="G8582" s="7" t="s">
        <v>734</v>
      </c>
      <c r="H8582">
        <v>0.1047</v>
      </c>
      <c r="I8582" s="46" t="s">
        <v>37</v>
      </c>
      <c r="K8582" s="46"/>
      <c r="L8582" t="s">
        <v>4500</v>
      </c>
      <c r="M8582" t="s">
        <v>39</v>
      </c>
      <c r="N8582" s="40"/>
      <c r="O8582" s="40"/>
      <c r="P8582" s="40"/>
      <c r="Q8582" s="40"/>
      <c r="R8582" s="39"/>
      <c r="S8582" s="39"/>
      <c r="T8582" s="39"/>
      <c r="U8582" s="40"/>
      <c r="V8582" s="39"/>
      <c r="W8582" s="69"/>
      <c r="Y8582" t="s">
        <v>40</v>
      </c>
      <c r="AA8582">
        <v>29153</v>
      </c>
      <c r="AB8582" s="46" t="b">
        <f>if((W8582=""),false,true)</f>
        <v>0</v>
      </c>
      <c r="AD8582" s="8"/>
    </row>
    <row r="8583" ht="14.25" customHeight="1">
      <c r="A8583" s="38">
        <v>1283</v>
      </c>
      <c r="B8583" s="46" t="s">
        <v>31</v>
      </c>
      <c r="C8583" s="46" t="s">
        <v>32</v>
      </c>
      <c r="D8583" s="46" t="s">
        <v>8622</v>
      </c>
      <c r="E8583" s="46" t="s">
        <v>8626</v>
      </c>
      <c r="F8583" t="s">
        <v>35</v>
      </c>
      <c r="G8583" s="46" t="s">
        <v>36</v>
      </c>
      <c r="H8583">
        <v>0.1258925412</v>
      </c>
      <c r="I8583" t="s">
        <v>37</v>
      </c>
      <c r="L8583" t="s">
        <v>38</v>
      </c>
      <c r="M8583" t="s">
        <v>39</v>
      </c>
      <c r="N8583" s="40"/>
      <c r="O8583" s="40"/>
      <c r="P8583" s="40"/>
      <c r="Q8583" s="40"/>
      <c r="R8583" s="39"/>
      <c r="S8583" s="39"/>
      <c r="T8583" s="39"/>
      <c r="U8583" s="40"/>
      <c r="V8583" s="39"/>
      <c r="W8583" s="69"/>
      <c r="Y8583" t="s">
        <v>40</v>
      </c>
      <c r="AA8583">
        <v>29153</v>
      </c>
      <c r="AB8583" s="46" t="b">
        <f>if((W8583=""),false,true)</f>
        <v>0</v>
      </c>
      <c r="AD8583" s="8"/>
    </row>
    <row r="8584" ht="14.25" customHeight="1">
      <c r="A8584" s="38">
        <v>1287</v>
      </c>
      <c r="B8584" s="46" t="s">
        <v>53</v>
      </c>
      <c r="C8584" s="46" t="s">
        <v>45</v>
      </c>
      <c r="D8584" s="46" t="s">
        <v>8622</v>
      </c>
      <c r="E8584" s="46" t="s">
        <v>8626</v>
      </c>
      <c r="F8584" t="s">
        <v>48</v>
      </c>
      <c r="G8584" s="46" t="s">
        <v>49</v>
      </c>
      <c r="H8584">
        <v>0.000000645654</v>
      </c>
      <c r="I8584" t="s">
        <v>37</v>
      </c>
      <c r="L8584" t="s">
        <v>50</v>
      </c>
      <c r="M8584" t="s">
        <v>39</v>
      </c>
      <c r="N8584" s="40"/>
      <c r="O8584" s="40"/>
      <c r="P8584" s="40"/>
      <c r="Q8584" s="40"/>
      <c r="R8584" s="39"/>
      <c r="S8584" s="39"/>
      <c r="T8584" s="39"/>
      <c r="U8584" s="40"/>
      <c r="V8584" s="39"/>
      <c r="W8584" s="69"/>
      <c r="Y8584" t="s">
        <v>40</v>
      </c>
      <c r="AA8584">
        <v>29153</v>
      </c>
      <c r="AB8584" s="46" t="b">
        <v>0</v>
      </c>
      <c r="AD8584" s="8"/>
    </row>
    <row r="8585" ht="14.25" customHeight="1">
      <c r="A8585" s="38">
        <v>1287</v>
      </c>
      <c r="B8585" s="46" t="s">
        <v>174</v>
      </c>
      <c r="C8585" s="46" t="s">
        <v>45</v>
      </c>
      <c r="D8585" s="46" t="s">
        <v>8622</v>
      </c>
      <c r="E8585" s="46" t="s">
        <v>8626</v>
      </c>
      <c r="F8585" t="s">
        <v>48</v>
      </c>
      <c r="G8585" s="46" t="s">
        <v>49</v>
      </c>
      <c r="H8585">
        <v>0.000000660693</v>
      </c>
      <c r="I8585" t="s">
        <v>37</v>
      </c>
      <c r="L8585" t="s">
        <v>50</v>
      </c>
      <c r="M8585" t="s">
        <v>39</v>
      </c>
      <c r="N8585" s="40"/>
      <c r="O8585" s="40"/>
      <c r="P8585" s="40"/>
      <c r="Q8585" s="40"/>
      <c r="R8585" s="39"/>
      <c r="S8585" s="39"/>
      <c r="T8585" s="39"/>
      <c r="U8585" s="40"/>
      <c r="V8585" s="39"/>
      <c r="W8585" s="69"/>
      <c r="Y8585" t="s">
        <v>40</v>
      </c>
      <c r="AA8585">
        <v>29153</v>
      </c>
      <c r="AB8585" s="46" t="b">
        <v>0</v>
      </c>
      <c r="AD8585" s="8"/>
    </row>
    <row r="8586" ht="14.25" customHeight="1">
      <c r="A8586" s="38">
        <v>1308</v>
      </c>
      <c r="B8586" s="46" t="s">
        <v>41</v>
      </c>
      <c r="C8586" s="46" t="s">
        <v>42</v>
      </c>
      <c r="D8586" s="46" t="s">
        <v>8622</v>
      </c>
      <c r="E8586" s="46" t="s">
        <v>8633</v>
      </c>
      <c r="F8586" t="s">
        <v>35</v>
      </c>
      <c r="G8586" s="12" t="s">
        <v>36</v>
      </c>
      <c r="H8586">
        <v>0.120226443461741</v>
      </c>
      <c r="I8586" t="s">
        <v>37</v>
      </c>
      <c r="K8586" s="47" t="s">
        <v>43</v>
      </c>
      <c r="L8586" s="47" t="str">
        <f>((I8586&amp;A8586)&amp;"-")&amp;B8586</f>
        <v>REF1308-Abraham M.H. and Acree Jr. W.E. The solubility of liquid and solid compounds in dry octan-1-ol. Chemosphere (2013)</v>
      </c>
      <c r="M8586" t="s">
        <v>39</v>
      </c>
      <c r="N8586" s="71"/>
      <c r="O8586" s="71"/>
      <c r="P8586" s="71"/>
      <c r="Q8586" s="71"/>
      <c r="R8586" s="29"/>
      <c r="S8586" s="29"/>
      <c r="T8586" s="29"/>
      <c r="U8586" s="71"/>
      <c r="V8586" s="29"/>
      <c r="W8586" s="60"/>
      <c r="Y8586" t="s">
        <v>40</v>
      </c>
      <c r="AA8586">
        <v>29153</v>
      </c>
      <c r="AB8586" t="b">
        <f>if((W8586=""),false,true)</f>
        <v>0</v>
      </c>
      <c r="AD8586" s="37"/>
    </row>
    <row r="8587" ht="14.25" customHeight="1">
      <c r="A8587" s="38">
        <v>1287</v>
      </c>
      <c r="B8587" s="46" t="s">
        <v>53</v>
      </c>
      <c r="C8587" s="46" t="s">
        <v>45</v>
      </c>
      <c r="D8587" s="46" t="s">
        <v>8634</v>
      </c>
      <c r="E8587" s="46" t="s">
        <v>8635</v>
      </c>
      <c r="F8587" t="s">
        <v>48</v>
      </c>
      <c r="G8587" s="46" t="s">
        <v>49</v>
      </c>
      <c r="H8587">
        <v>12.589254117942</v>
      </c>
      <c r="I8587" t="s">
        <v>37</v>
      </c>
      <c r="L8587" t="s">
        <v>50</v>
      </c>
      <c r="M8587" t="s">
        <v>39</v>
      </c>
      <c r="N8587" s="40"/>
      <c r="O8587" s="40"/>
      <c r="P8587" s="40"/>
      <c r="Q8587" s="40"/>
      <c r="R8587" s="39"/>
      <c r="S8587" s="39"/>
      <c r="T8587" s="39"/>
      <c r="U8587" s="40"/>
      <c r="V8587" s="39"/>
      <c r="W8587" s="69"/>
      <c r="Y8587" t="s">
        <v>294</v>
      </c>
      <c r="AA8587">
        <v>8902</v>
      </c>
      <c r="AB8587" s="46" t="b">
        <v>0</v>
      </c>
      <c r="AD8587" s="8"/>
    </row>
    <row r="8588" ht="14.25" customHeight="1">
      <c r="A8588" s="38">
        <v>1287</v>
      </c>
      <c r="B8588" s="46" t="s">
        <v>53</v>
      </c>
      <c r="C8588" s="46" t="s">
        <v>45</v>
      </c>
      <c r="D8588" s="46" t="s">
        <v>5965</v>
      </c>
      <c r="E8588" s="46" t="s">
        <v>8636</v>
      </c>
      <c r="F8588" t="s">
        <v>48</v>
      </c>
      <c r="G8588" s="46" t="s">
        <v>49</v>
      </c>
      <c r="H8588">
        <v>5.754399373372</v>
      </c>
      <c r="I8588" t="s">
        <v>37</v>
      </c>
      <c r="L8588" t="s">
        <v>50</v>
      </c>
      <c r="M8588" t="s">
        <v>39</v>
      </c>
      <c r="N8588" s="40"/>
      <c r="O8588" s="40"/>
      <c r="P8588" s="40"/>
      <c r="Q8588" s="40"/>
      <c r="R8588" s="39"/>
      <c r="S8588" s="39"/>
      <c r="T8588" s="39"/>
      <c r="U8588" s="40"/>
      <c r="V8588" s="39"/>
      <c r="W8588" s="69"/>
      <c r="Y8588" t="s">
        <v>294</v>
      </c>
      <c r="AA8588">
        <v>1020</v>
      </c>
      <c r="AB8588" s="46" t="b">
        <v>0</v>
      </c>
      <c r="AD8588" s="8"/>
    </row>
    <row r="8589" ht="14.25" customHeight="1">
      <c r="A8589" s="38">
        <v>1287</v>
      </c>
      <c r="B8589" s="46" t="s">
        <v>53</v>
      </c>
      <c r="C8589" s="46" t="s">
        <v>45</v>
      </c>
      <c r="D8589" s="46" t="s">
        <v>8637</v>
      </c>
      <c r="E8589" s="46" t="s">
        <v>8638</v>
      </c>
      <c r="F8589" t="s">
        <v>48</v>
      </c>
      <c r="G8589" s="46" t="s">
        <v>49</v>
      </c>
      <c r="H8589">
        <v>12.589254117942</v>
      </c>
      <c r="I8589" t="s">
        <v>37</v>
      </c>
      <c r="L8589" t="s">
        <v>50</v>
      </c>
      <c r="M8589" t="s">
        <v>39</v>
      </c>
      <c r="N8589" s="40"/>
      <c r="O8589" s="40"/>
      <c r="P8589" s="40"/>
      <c r="Q8589" s="40"/>
      <c r="R8589" s="39"/>
      <c r="S8589" s="39"/>
      <c r="T8589" s="39"/>
      <c r="U8589" s="40"/>
      <c r="V8589" s="39"/>
      <c r="W8589" s="69"/>
      <c r="Y8589" t="s">
        <v>294</v>
      </c>
      <c r="AA8589">
        <v>8903</v>
      </c>
      <c r="AB8589" s="46" t="b">
        <v>0</v>
      </c>
      <c r="AD8589" s="8"/>
    </row>
    <row r="8590" ht="14.25" customHeight="1">
      <c r="A8590" s="38">
        <v>1268</v>
      </c>
      <c r="B8590" s="46" t="s">
        <v>3548</v>
      </c>
      <c r="C8590" s="46" t="s">
        <v>3549</v>
      </c>
      <c r="D8590" s="46" t="s">
        <v>8639</v>
      </c>
      <c r="E8590" s="46" t="s">
        <v>8640</v>
      </c>
      <c r="F8590" s="7" t="s">
        <v>1281</v>
      </c>
      <c r="G8590" s="7" t="s">
        <v>2411</v>
      </c>
      <c r="H8590">
        <v>3.1862633697242</v>
      </c>
      <c r="I8590" t="s">
        <v>37</v>
      </c>
      <c r="K8590" t="s">
        <v>3552</v>
      </c>
      <c r="L8590" t="s">
        <v>3553</v>
      </c>
      <c r="M8590" t="s">
        <v>39</v>
      </c>
      <c r="N8590" s="40"/>
      <c r="O8590" s="40"/>
      <c r="P8590" s="40"/>
      <c r="Q8590" s="40"/>
      <c r="R8590" s="39"/>
      <c r="S8590" s="39"/>
      <c r="T8590" s="39"/>
      <c r="U8590" s="40"/>
      <c r="V8590" s="39"/>
      <c r="W8590" s="69"/>
      <c r="Y8590" t="s">
        <v>40</v>
      </c>
      <c r="AA8590">
        <v>13835557</v>
      </c>
      <c r="AB8590" s="46" t="b">
        <f>if((W8590=""),false,true)</f>
        <v>0</v>
      </c>
      <c r="AD8590" s="8"/>
    </row>
    <row r="8591" ht="14.25" customHeight="1">
      <c r="A8591" s="38">
        <v>1312</v>
      </c>
      <c r="B8591" s="46" t="s">
        <v>8641</v>
      </c>
      <c r="C8591" s="46" t="s">
        <v>8642</v>
      </c>
      <c r="D8591" s="46" t="s">
        <v>8639</v>
      </c>
      <c r="E8591" s="46" t="s">
        <v>8640</v>
      </c>
      <c r="F8591" t="s">
        <v>48</v>
      </c>
      <c r="G8591" s="12" t="s">
        <v>49</v>
      </c>
      <c r="H8591">
        <v>4.0203</v>
      </c>
      <c r="I8591" t="s">
        <v>37</v>
      </c>
      <c r="K8591" s="47" t="s">
        <v>43</v>
      </c>
      <c r="L8591" s="47" t="str">
        <f>((I8591&amp;A8591)&amp;"-")&amp;B8591</f>
        <v>REF1312-YALKOWSKY,SH &amp; DANNENFELSER,RM (1992)</v>
      </c>
      <c r="M8591" t="s">
        <v>39</v>
      </c>
      <c r="N8591" s="71"/>
      <c r="O8591" s="71"/>
      <c r="P8591" s="71"/>
      <c r="Q8591" s="71"/>
      <c r="R8591" s="29"/>
      <c r="S8591" s="29"/>
      <c r="T8591" s="29"/>
      <c r="U8591" s="71"/>
      <c r="V8591" s="29"/>
      <c r="W8591" s="60"/>
      <c r="Y8591" t="s">
        <v>40</v>
      </c>
      <c r="AA8591">
        <v>13835557</v>
      </c>
      <c r="AB8591" t="b">
        <v>0</v>
      </c>
      <c r="AD8591" s="37"/>
    </row>
    <row r="8592" ht="14.25" customHeight="1">
      <c r="A8592" s="38">
        <v>1287</v>
      </c>
      <c r="B8592" s="46" t="s">
        <v>53</v>
      </c>
      <c r="C8592" s="46" t="s">
        <v>45</v>
      </c>
      <c r="D8592" s="46" t="s">
        <v>8643</v>
      </c>
      <c r="E8592" s="46" t="s">
        <v>8644</v>
      </c>
      <c r="F8592" t="s">
        <v>48</v>
      </c>
      <c r="G8592" s="46" t="s">
        <v>49</v>
      </c>
      <c r="H8592">
        <v>0.008128305162</v>
      </c>
      <c r="I8592" t="s">
        <v>37</v>
      </c>
      <c r="L8592" t="s">
        <v>50</v>
      </c>
      <c r="M8592" t="s">
        <v>39</v>
      </c>
      <c r="N8592" s="40"/>
      <c r="O8592" s="40"/>
      <c r="P8592" s="40"/>
      <c r="Q8592" s="40"/>
      <c r="R8592" s="39"/>
      <c r="S8592" s="39"/>
      <c r="T8592" s="39"/>
      <c r="U8592" s="40"/>
      <c r="V8592" s="39"/>
      <c r="W8592" s="69"/>
      <c r="Y8592" t="s">
        <v>40</v>
      </c>
      <c r="AA8592">
        <v>6623</v>
      </c>
      <c r="AB8592" s="46" t="b">
        <v>0</v>
      </c>
      <c r="AD8592" s="8"/>
    </row>
    <row r="8593" ht="14.25" customHeight="1">
      <c r="A8593" s="38">
        <v>1287</v>
      </c>
      <c r="B8593" s="46" t="s">
        <v>53</v>
      </c>
      <c r="C8593" s="46" t="s">
        <v>45</v>
      </c>
      <c r="D8593" s="46" t="s">
        <v>8645</v>
      </c>
      <c r="E8593" s="46" t="s">
        <v>8646</v>
      </c>
      <c r="F8593" t="s">
        <v>48</v>
      </c>
      <c r="G8593" s="46" t="s">
        <v>49</v>
      </c>
      <c r="H8593">
        <v>0.676082975392</v>
      </c>
      <c r="I8593" t="s">
        <v>37</v>
      </c>
      <c r="L8593" t="s">
        <v>50</v>
      </c>
      <c r="M8593" t="s">
        <v>39</v>
      </c>
      <c r="N8593" s="40"/>
      <c r="O8593" s="40"/>
      <c r="P8593" s="40"/>
      <c r="Q8593" s="40"/>
      <c r="R8593" s="39"/>
      <c r="S8593" s="39"/>
      <c r="T8593" s="39"/>
      <c r="U8593" s="40"/>
      <c r="V8593" s="39"/>
      <c r="W8593" s="69"/>
      <c r="Y8593" t="s">
        <v>294</v>
      </c>
      <c r="AA8593">
        <v>7736</v>
      </c>
      <c r="AB8593" s="46" t="b">
        <v>0</v>
      </c>
      <c r="AD8593" s="8"/>
    </row>
    <row r="8594" ht="14.25" customHeight="1">
      <c r="A8594" s="38">
        <v>1287</v>
      </c>
      <c r="B8594" s="46" t="s">
        <v>53</v>
      </c>
      <c r="C8594" s="46" t="s">
        <v>45</v>
      </c>
      <c r="D8594" s="46" t="s">
        <v>8647</v>
      </c>
      <c r="E8594" s="46" t="s">
        <v>8648</v>
      </c>
      <c r="F8594" t="s">
        <v>48</v>
      </c>
      <c r="G8594" s="46" t="s">
        <v>49</v>
      </c>
      <c r="H8594">
        <v>14.125375446228</v>
      </c>
      <c r="I8594" t="s">
        <v>37</v>
      </c>
      <c r="L8594" t="s">
        <v>50</v>
      </c>
      <c r="M8594" t="s">
        <v>39</v>
      </c>
      <c r="N8594" s="40"/>
      <c r="O8594" s="40"/>
      <c r="P8594" s="40"/>
      <c r="Q8594" s="40"/>
      <c r="R8594" s="39"/>
      <c r="S8594" s="39"/>
      <c r="T8594" s="39"/>
      <c r="U8594" s="40"/>
      <c r="V8594" s="39"/>
      <c r="W8594" s="69"/>
      <c r="Y8594" t="s">
        <v>294</v>
      </c>
      <c r="AA8594">
        <v>29008</v>
      </c>
      <c r="AB8594" s="46" t="b">
        <v>0</v>
      </c>
      <c r="AD8594" s="8"/>
    </row>
    <row r="8595" ht="14.25" customHeight="1">
      <c r="A8595" s="38">
        <v>1287</v>
      </c>
      <c r="B8595" s="46" t="s">
        <v>53</v>
      </c>
      <c r="C8595" s="46" t="s">
        <v>45</v>
      </c>
      <c r="D8595" s="46" t="s">
        <v>8649</v>
      </c>
      <c r="E8595" s="46" t="s">
        <v>8650</v>
      </c>
      <c r="F8595" t="s">
        <v>48</v>
      </c>
      <c r="G8595" s="46" t="s">
        <v>49</v>
      </c>
      <c r="H8595">
        <v>11.748975549395</v>
      </c>
      <c r="I8595" t="s">
        <v>37</v>
      </c>
      <c r="L8595" t="s">
        <v>50</v>
      </c>
      <c r="M8595" t="s">
        <v>39</v>
      </c>
      <c r="N8595" s="40"/>
      <c r="O8595" s="40"/>
      <c r="P8595" s="40"/>
      <c r="Q8595" s="40"/>
      <c r="R8595" s="39"/>
      <c r="S8595" s="39"/>
      <c r="T8595" s="39"/>
      <c r="U8595" s="40"/>
      <c r="V8595" s="39"/>
      <c r="W8595" s="69"/>
      <c r="Y8595" t="s">
        <v>294</v>
      </c>
      <c r="AA8595">
        <v>11530</v>
      </c>
      <c r="AB8595" s="46" t="b">
        <v>0</v>
      </c>
      <c r="AD8595" s="8"/>
    </row>
    <row r="8596" ht="14.25" customHeight="1">
      <c r="A8596" s="38">
        <v>1287</v>
      </c>
      <c r="B8596" s="46" t="s">
        <v>53</v>
      </c>
      <c r="C8596" s="46" t="s">
        <v>45</v>
      </c>
      <c r="D8596" s="46" t="s">
        <v>8651</v>
      </c>
      <c r="E8596" s="46" t="s">
        <v>8652</v>
      </c>
      <c r="F8596" t="s">
        <v>48</v>
      </c>
      <c r="G8596" s="46" t="s">
        <v>49</v>
      </c>
      <c r="H8596">
        <v>0.030902954325</v>
      </c>
      <c r="I8596" t="s">
        <v>37</v>
      </c>
      <c r="L8596" t="s">
        <v>50</v>
      </c>
      <c r="M8596" t="s">
        <v>39</v>
      </c>
      <c r="N8596" s="40"/>
      <c r="O8596" s="40"/>
      <c r="P8596" s="40"/>
      <c r="Q8596" s="40"/>
      <c r="R8596" s="39"/>
      <c r="S8596" s="39"/>
      <c r="T8596" s="39"/>
      <c r="U8596" s="40"/>
      <c r="V8596" s="39"/>
      <c r="W8596" s="69"/>
      <c r="Y8596" t="s">
        <v>40</v>
      </c>
      <c r="AA8596">
        <v>743</v>
      </c>
      <c r="AB8596" s="46" t="b">
        <v>0</v>
      </c>
      <c r="AD8596" s="8"/>
    </row>
    <row r="8597" ht="14.25" customHeight="1">
      <c r="A8597" s="38">
        <v>1287</v>
      </c>
      <c r="B8597" s="46" t="s">
        <v>53</v>
      </c>
      <c r="C8597" s="46" t="s">
        <v>45</v>
      </c>
      <c r="D8597" s="46" t="s">
        <v>8653</v>
      </c>
      <c r="E8597" s="46" t="s">
        <v>8654</v>
      </c>
      <c r="F8597" t="s">
        <v>48</v>
      </c>
      <c r="G8597" s="46" t="s">
        <v>49</v>
      </c>
      <c r="H8597">
        <v>0.018620871367</v>
      </c>
      <c r="I8597" t="s">
        <v>37</v>
      </c>
      <c r="L8597" s="46" t="str">
        <f>((I8597&amp;A8597)&amp;"-")&amp;B8597</f>
        <v>REF1287-Wang 99 - S1</v>
      </c>
      <c r="M8597" t="s">
        <v>39</v>
      </c>
      <c r="N8597" s="40"/>
      <c r="O8597" s="40"/>
      <c r="P8597" s="40"/>
      <c r="Q8597" s="40"/>
      <c r="R8597" s="39"/>
      <c r="S8597" s="39"/>
      <c r="T8597" s="39"/>
      <c r="U8597" s="40"/>
      <c r="V8597" s="39"/>
      <c r="W8597" s="69"/>
      <c r="Y8597" t="s">
        <v>40</v>
      </c>
      <c r="AA8597">
        <v>23076087</v>
      </c>
      <c r="AB8597" s="46" t="b">
        <v>0</v>
      </c>
      <c r="AD8597" s="8"/>
    </row>
    <row r="8598" ht="14.25" customHeight="1">
      <c r="A8598" s="38">
        <v>1049</v>
      </c>
      <c r="B8598" s="46" t="s">
        <v>922</v>
      </c>
      <c r="C8598" s="46" t="s">
        <v>923</v>
      </c>
      <c r="D8598" s="11" t="s">
        <v>8655</v>
      </c>
      <c r="E8598" s="46" t="s">
        <v>8656</v>
      </c>
      <c r="F8598" s="7" t="s">
        <v>924</v>
      </c>
      <c r="G8598" s="7" t="s">
        <v>925</v>
      </c>
      <c r="H8598">
        <v>0.068233869414167</v>
      </c>
      <c r="I8598" t="s">
        <v>37</v>
      </c>
      <c r="K8598" s="47" t="s">
        <v>43</v>
      </c>
      <c r="L8598" s="47" t="s">
        <v>926</v>
      </c>
      <c r="M8598" t="s">
        <v>39</v>
      </c>
      <c r="N8598" s="71"/>
      <c r="O8598" s="71"/>
      <c r="P8598" s="71"/>
      <c r="Q8598" s="71"/>
      <c r="R8598" s="29"/>
      <c r="S8598" s="29"/>
      <c r="T8598" s="29"/>
      <c r="U8598" s="71"/>
      <c r="V8598" s="29"/>
      <c r="W8598" s="60"/>
      <c r="Y8598" t="s">
        <v>40</v>
      </c>
      <c r="AA8598" s="21">
        <v>389880</v>
      </c>
      <c r="AB8598" t="b">
        <f>if((W8598=""),false,true)</f>
        <v>0</v>
      </c>
      <c r="AD8598" s="37"/>
    </row>
    <row r="8599" ht="14.25" customHeight="1">
      <c r="A8599" s="38">
        <v>1049</v>
      </c>
      <c r="B8599" s="46" t="s">
        <v>922</v>
      </c>
      <c r="C8599" s="46" t="s">
        <v>923</v>
      </c>
      <c r="D8599" s="11" t="s">
        <v>8655</v>
      </c>
      <c r="E8599" s="11" t="s">
        <v>8656</v>
      </c>
      <c r="F8599" s="7" t="s">
        <v>927</v>
      </c>
      <c r="G8599" s="7" t="s">
        <v>928</v>
      </c>
      <c r="H8599">
        <v>0.00218776162395</v>
      </c>
      <c r="I8599" t="s">
        <v>37</v>
      </c>
      <c r="K8599" s="47" t="s">
        <v>43</v>
      </c>
      <c r="L8599" s="47" t="s">
        <v>926</v>
      </c>
      <c r="M8599" t="s">
        <v>39</v>
      </c>
      <c r="N8599" s="71"/>
      <c r="O8599" s="71"/>
      <c r="P8599" s="71"/>
      <c r="Q8599" s="71"/>
      <c r="R8599" s="29"/>
      <c r="S8599" s="29"/>
      <c r="T8599" s="29"/>
      <c r="U8599" s="71"/>
      <c r="V8599" s="29"/>
      <c r="W8599" s="60"/>
      <c r="Y8599" t="s">
        <v>40</v>
      </c>
      <c r="AA8599">
        <v>389880</v>
      </c>
      <c r="AB8599" t="b">
        <f>if((W8599=""),false,true)</f>
        <v>0</v>
      </c>
      <c r="AD8599" s="37"/>
    </row>
    <row r="8600" ht="14.25" customHeight="1">
      <c r="A8600" s="38">
        <v>1049</v>
      </c>
      <c r="B8600" s="46" t="s">
        <v>922</v>
      </c>
      <c r="C8600" s="46" t="s">
        <v>923</v>
      </c>
      <c r="D8600" s="11" t="s">
        <v>8655</v>
      </c>
      <c r="E8600" s="11" t="s">
        <v>8656</v>
      </c>
      <c r="F8600" s="7" t="s">
        <v>929</v>
      </c>
      <c r="G8600" s="7" t="s">
        <v>928</v>
      </c>
      <c r="H8600">
        <v>0.009954054173515</v>
      </c>
      <c r="I8600" t="s">
        <v>37</v>
      </c>
      <c r="K8600" s="47" t="s">
        <v>43</v>
      </c>
      <c r="L8600" s="47" t="s">
        <v>926</v>
      </c>
      <c r="M8600" t="s">
        <v>39</v>
      </c>
      <c r="N8600" s="71"/>
      <c r="O8600" s="71"/>
      <c r="P8600" s="71"/>
      <c r="Q8600" s="71"/>
      <c r="R8600" s="29"/>
      <c r="S8600" s="29"/>
      <c r="T8600" s="29"/>
      <c r="U8600" s="71"/>
      <c r="V8600" s="29"/>
      <c r="W8600" s="60"/>
      <c r="Y8600" t="s">
        <v>40</v>
      </c>
      <c r="AA8600">
        <v>389880</v>
      </c>
      <c r="AB8600" t="b">
        <f>if((W8600=""),false,true)</f>
        <v>0</v>
      </c>
      <c r="AD8600" s="37"/>
    </row>
    <row r="8601" ht="14.25" customHeight="1">
      <c r="A8601" s="38">
        <v>1049</v>
      </c>
      <c r="B8601" s="46" t="s">
        <v>922</v>
      </c>
      <c r="C8601" s="46" t="s">
        <v>923</v>
      </c>
      <c r="D8601" s="11" t="s">
        <v>8655</v>
      </c>
      <c r="E8601" s="11" t="s">
        <v>8656</v>
      </c>
      <c r="F8601" s="7" t="s">
        <v>930</v>
      </c>
      <c r="G8601" s="7" t="s">
        <v>928</v>
      </c>
      <c r="H8601">
        <v>0.05035006087879</v>
      </c>
      <c r="I8601" t="s">
        <v>37</v>
      </c>
      <c r="K8601" s="47" t="s">
        <v>43</v>
      </c>
      <c r="L8601" s="47" t="s">
        <v>926</v>
      </c>
      <c r="M8601" t="s">
        <v>39</v>
      </c>
      <c r="N8601" s="71"/>
      <c r="O8601" s="71"/>
      <c r="P8601" s="71"/>
      <c r="Q8601" s="71"/>
      <c r="R8601" s="29"/>
      <c r="S8601" s="29"/>
      <c r="T8601" s="29"/>
      <c r="U8601" s="71"/>
      <c r="V8601" s="29"/>
      <c r="W8601" s="60"/>
      <c r="Y8601" t="s">
        <v>40</v>
      </c>
      <c r="AA8601">
        <v>389880</v>
      </c>
      <c r="AB8601" t="b">
        <f>if((W8601=""),false,true)</f>
        <v>0</v>
      </c>
      <c r="AD8601" s="37"/>
    </row>
    <row r="8602" ht="14.25" customHeight="1">
      <c r="A8602" s="38">
        <v>1049</v>
      </c>
      <c r="B8602" s="46" t="s">
        <v>922</v>
      </c>
      <c r="C8602" s="46" t="s">
        <v>923</v>
      </c>
      <c r="D8602" s="11" t="s">
        <v>8655</v>
      </c>
      <c r="E8602" s="11" t="s">
        <v>8656</v>
      </c>
      <c r="F8602" s="11" t="s">
        <v>48</v>
      </c>
      <c r="G8602" s="11" t="s">
        <v>49</v>
      </c>
      <c r="H8602">
        <v>0.001706082389003</v>
      </c>
      <c r="I8602" t="s">
        <v>37</v>
      </c>
      <c r="K8602" s="47" t="s">
        <v>43</v>
      </c>
      <c r="L8602" s="47" t="s">
        <v>926</v>
      </c>
      <c r="M8602" t="s">
        <v>39</v>
      </c>
      <c r="N8602" s="71"/>
      <c r="O8602" s="71"/>
      <c r="P8602" s="71"/>
      <c r="Q8602" s="71"/>
      <c r="R8602" s="29"/>
      <c r="S8602" s="29"/>
      <c r="T8602" s="29"/>
      <c r="U8602" s="71"/>
      <c r="V8602" s="29"/>
      <c r="W8602" s="60"/>
      <c r="Y8602" t="s">
        <v>40</v>
      </c>
      <c r="AA8602">
        <v>389880</v>
      </c>
      <c r="AB8602" t="b">
        <f>if((W8602=""),false,true)</f>
        <v>0</v>
      </c>
      <c r="AD8602" s="37"/>
    </row>
    <row r="8603" ht="14.25" customHeight="1">
      <c r="A8603" s="38">
        <v>1287</v>
      </c>
      <c r="B8603" s="46" t="s">
        <v>44</v>
      </c>
      <c r="C8603" s="46" t="s">
        <v>45</v>
      </c>
      <c r="D8603" s="46" t="s">
        <v>8655</v>
      </c>
      <c r="E8603" s="46" t="s">
        <v>8656</v>
      </c>
      <c r="F8603" t="s">
        <v>48</v>
      </c>
      <c r="G8603" s="46" t="s">
        <v>49</v>
      </c>
      <c r="H8603">
        <v>0.062661386467</v>
      </c>
      <c r="I8603" t="s">
        <v>37</v>
      </c>
      <c r="L8603" t="s">
        <v>50</v>
      </c>
      <c r="M8603" t="s">
        <v>39</v>
      </c>
      <c r="N8603" s="40"/>
      <c r="O8603" s="40"/>
      <c r="P8603" s="40"/>
      <c r="Q8603" s="40"/>
      <c r="R8603" s="39"/>
      <c r="S8603" s="39"/>
      <c r="T8603" s="39"/>
      <c r="U8603" s="40"/>
      <c r="V8603" s="39"/>
      <c r="W8603" s="69"/>
      <c r="Y8603" t="s">
        <v>40</v>
      </c>
      <c r="AA8603">
        <v>389880</v>
      </c>
      <c r="AB8603" s="46" t="b">
        <v>0</v>
      </c>
      <c r="AD8603" s="8"/>
    </row>
    <row r="8604" ht="14.25" customHeight="1">
      <c r="A8604" s="38">
        <v>1287</v>
      </c>
      <c r="B8604" s="46" t="s">
        <v>53</v>
      </c>
      <c r="C8604" s="46" t="s">
        <v>45</v>
      </c>
      <c r="D8604" s="46" t="s">
        <v>8655</v>
      </c>
      <c r="E8604" s="46" t="s">
        <v>8656</v>
      </c>
      <c r="F8604" t="s">
        <v>48</v>
      </c>
      <c r="G8604" s="46" t="s">
        <v>49</v>
      </c>
      <c r="H8604">
        <v>0.001737800829</v>
      </c>
      <c r="I8604" t="s">
        <v>37</v>
      </c>
      <c r="L8604" t="s">
        <v>50</v>
      </c>
      <c r="M8604" t="s">
        <v>39</v>
      </c>
      <c r="N8604" s="40"/>
      <c r="O8604" s="40"/>
      <c r="P8604" s="40"/>
      <c r="Q8604" s="40"/>
      <c r="R8604" s="39"/>
      <c r="S8604" s="39"/>
      <c r="T8604" s="39"/>
      <c r="U8604" s="40"/>
      <c r="V8604" s="39"/>
      <c r="W8604" s="69"/>
      <c r="Y8604" t="s">
        <v>40</v>
      </c>
      <c r="AA8604">
        <v>389880</v>
      </c>
      <c r="AB8604" s="46" t="b">
        <v>0</v>
      </c>
      <c r="AD8604" s="8"/>
    </row>
    <row r="8605" ht="14.25" customHeight="1">
      <c r="A8605" s="38">
        <v>1049</v>
      </c>
      <c r="B8605" s="46" t="s">
        <v>922</v>
      </c>
      <c r="C8605" s="46" t="s">
        <v>923</v>
      </c>
      <c r="D8605" s="11" t="s">
        <v>8657</v>
      </c>
      <c r="E8605" s="46" t="s">
        <v>8658</v>
      </c>
      <c r="F8605" s="7" t="s">
        <v>924</v>
      </c>
      <c r="G8605" s="7" t="s">
        <v>925</v>
      </c>
      <c r="H8605">
        <v>0.43551187368557</v>
      </c>
      <c r="I8605" t="s">
        <v>37</v>
      </c>
      <c r="K8605" s="47" t="s">
        <v>43</v>
      </c>
      <c r="L8605" s="47" t="s">
        <v>926</v>
      </c>
      <c r="M8605" t="s">
        <v>39</v>
      </c>
      <c r="N8605" s="71"/>
      <c r="O8605" s="71"/>
      <c r="P8605" s="71"/>
      <c r="Q8605" s="71"/>
      <c r="R8605" s="29"/>
      <c r="S8605" s="29"/>
      <c r="T8605" s="29"/>
      <c r="U8605" s="71"/>
      <c r="V8605" s="29"/>
      <c r="W8605" s="60"/>
      <c r="Y8605" t="s">
        <v>40</v>
      </c>
      <c r="AA8605" s="21">
        <v>389879</v>
      </c>
      <c r="AB8605" t="b">
        <f>if((W8605=""),false,true)</f>
        <v>0</v>
      </c>
      <c r="AD8605" s="37"/>
    </row>
    <row r="8606" ht="14.25" customHeight="1">
      <c r="A8606" s="38">
        <v>1049</v>
      </c>
      <c r="B8606" s="46" t="s">
        <v>922</v>
      </c>
      <c r="C8606" s="46" t="s">
        <v>923</v>
      </c>
      <c r="D8606" s="11" t="s">
        <v>8657</v>
      </c>
      <c r="E8606" s="11" t="s">
        <v>8658</v>
      </c>
      <c r="F8606" s="7" t="s">
        <v>927</v>
      </c>
      <c r="G8606" s="7" t="s">
        <v>928</v>
      </c>
      <c r="H8606">
        <v>0.006745280276979</v>
      </c>
      <c r="I8606" t="s">
        <v>37</v>
      </c>
      <c r="K8606" s="47" t="s">
        <v>43</v>
      </c>
      <c r="L8606" s="47" t="s">
        <v>926</v>
      </c>
      <c r="M8606" t="s">
        <v>39</v>
      </c>
      <c r="N8606" s="71"/>
      <c r="O8606" s="71"/>
      <c r="P8606" s="71"/>
      <c r="Q8606" s="71"/>
      <c r="R8606" s="29"/>
      <c r="S8606" s="29"/>
      <c r="T8606" s="29"/>
      <c r="U8606" s="71"/>
      <c r="V8606" s="29"/>
      <c r="W8606" s="60"/>
      <c r="Y8606" t="s">
        <v>40</v>
      </c>
      <c r="AA8606">
        <v>389879</v>
      </c>
      <c r="AB8606" t="b">
        <f>if((W8606=""),false,true)</f>
        <v>0</v>
      </c>
      <c r="AD8606" s="37"/>
    </row>
    <row r="8607" ht="14.25" customHeight="1">
      <c r="A8607" s="38">
        <v>1049</v>
      </c>
      <c r="B8607" s="46" t="s">
        <v>922</v>
      </c>
      <c r="C8607" s="46" t="s">
        <v>923</v>
      </c>
      <c r="D8607" s="11" t="s">
        <v>8657</v>
      </c>
      <c r="E8607" s="11" t="s">
        <v>8658</v>
      </c>
      <c r="F8607" s="7" t="s">
        <v>929</v>
      </c>
      <c r="G8607" s="7" t="s">
        <v>928</v>
      </c>
      <c r="H8607">
        <v>0.044055486350655</v>
      </c>
      <c r="I8607" t="s">
        <v>37</v>
      </c>
      <c r="K8607" s="47" t="s">
        <v>43</v>
      </c>
      <c r="L8607" s="47" t="s">
        <v>926</v>
      </c>
      <c r="M8607" t="s">
        <v>39</v>
      </c>
      <c r="N8607" s="71"/>
      <c r="O8607" s="71"/>
      <c r="P8607" s="71"/>
      <c r="Q8607" s="71"/>
      <c r="R8607" s="29"/>
      <c r="S8607" s="29"/>
      <c r="T8607" s="29"/>
      <c r="U8607" s="71"/>
      <c r="V8607" s="29"/>
      <c r="W8607" s="60"/>
      <c r="Y8607" t="s">
        <v>40</v>
      </c>
      <c r="AA8607">
        <v>389879</v>
      </c>
      <c r="AB8607" t="b">
        <f>if((W8607=""),false,true)</f>
        <v>0</v>
      </c>
      <c r="AD8607" s="37"/>
    </row>
    <row r="8608" ht="14.25" customHeight="1">
      <c r="A8608" s="38">
        <v>1049</v>
      </c>
      <c r="B8608" s="46" t="s">
        <v>922</v>
      </c>
      <c r="C8608" s="46" t="s">
        <v>923</v>
      </c>
      <c r="D8608" s="11" t="s">
        <v>8657</v>
      </c>
      <c r="E8608" s="11" t="s">
        <v>8658</v>
      </c>
      <c r="F8608" s="7" t="s">
        <v>930</v>
      </c>
      <c r="G8608" s="7" t="s">
        <v>928</v>
      </c>
      <c r="H8608">
        <v>0.17538805018418</v>
      </c>
      <c r="I8608" t="s">
        <v>37</v>
      </c>
      <c r="K8608" s="47" t="s">
        <v>43</v>
      </c>
      <c r="L8608" s="47" t="s">
        <v>926</v>
      </c>
      <c r="M8608" t="s">
        <v>39</v>
      </c>
      <c r="N8608" s="71"/>
      <c r="O8608" s="71"/>
      <c r="P8608" s="71"/>
      <c r="Q8608" s="71"/>
      <c r="R8608" s="29"/>
      <c r="S8608" s="29"/>
      <c r="T8608" s="29"/>
      <c r="U8608" s="71"/>
      <c r="V8608" s="29"/>
      <c r="W8608" s="60"/>
      <c r="Y8608" t="s">
        <v>40</v>
      </c>
      <c r="AA8608">
        <v>389879</v>
      </c>
      <c r="AB8608" t="b">
        <f>if((W8608=""),false,true)</f>
        <v>0</v>
      </c>
      <c r="AD8608" s="37"/>
    </row>
    <row r="8609" ht="14.25" customHeight="1">
      <c r="A8609" s="38">
        <v>1049</v>
      </c>
      <c r="B8609" s="46" t="s">
        <v>922</v>
      </c>
      <c r="C8609" s="46" t="s">
        <v>923</v>
      </c>
      <c r="D8609" s="11" t="s">
        <v>8657</v>
      </c>
      <c r="E8609" s="11" t="s">
        <v>8658</v>
      </c>
      <c r="F8609" s="11" t="s">
        <v>48</v>
      </c>
      <c r="G8609" s="11" t="s">
        <v>49</v>
      </c>
      <c r="H8609">
        <v>0.003749730022455</v>
      </c>
      <c r="I8609" t="s">
        <v>37</v>
      </c>
      <c r="K8609" s="47" t="s">
        <v>43</v>
      </c>
      <c r="L8609" s="47" t="s">
        <v>926</v>
      </c>
      <c r="M8609" t="s">
        <v>39</v>
      </c>
      <c r="N8609" s="71"/>
      <c r="O8609" s="71"/>
      <c r="P8609" s="71"/>
      <c r="Q8609" s="71"/>
      <c r="R8609" s="29"/>
      <c r="S8609" s="29"/>
      <c r="T8609" s="29"/>
      <c r="U8609" s="71"/>
      <c r="V8609" s="29"/>
      <c r="W8609" s="60"/>
      <c r="Y8609" t="s">
        <v>40</v>
      </c>
      <c r="AA8609">
        <v>389879</v>
      </c>
      <c r="AB8609" t="b">
        <f>if((W8609=""),false,true)</f>
        <v>0</v>
      </c>
      <c r="AD8609" s="37"/>
    </row>
    <row r="8610" ht="14.25" customHeight="1">
      <c r="A8610" s="38">
        <v>1287</v>
      </c>
      <c r="B8610" s="46" t="s">
        <v>53</v>
      </c>
      <c r="C8610" s="46" t="s">
        <v>45</v>
      </c>
      <c r="D8610" s="46" t="s">
        <v>8659</v>
      </c>
      <c r="E8610" s="46" t="s">
        <v>8660</v>
      </c>
      <c r="F8610" t="s">
        <v>48</v>
      </c>
      <c r="G8610" s="46" t="s">
        <v>49</v>
      </c>
      <c r="H8610">
        <v>0.002884031503</v>
      </c>
      <c r="I8610" t="s">
        <v>37</v>
      </c>
      <c r="L8610" t="s">
        <v>50</v>
      </c>
      <c r="M8610" t="s">
        <v>39</v>
      </c>
      <c r="N8610" s="40"/>
      <c r="O8610" s="40"/>
      <c r="P8610" s="40"/>
      <c r="Q8610" s="40"/>
      <c r="R8610" s="39"/>
      <c r="S8610" s="39"/>
      <c r="T8610" s="39"/>
      <c r="U8610" s="40"/>
      <c r="V8610" s="39"/>
      <c r="W8610" s="69"/>
      <c r="Y8610" t="s">
        <v>40</v>
      </c>
      <c r="AA8610">
        <v>10437303</v>
      </c>
      <c r="AB8610" s="46" t="b">
        <v>0</v>
      </c>
      <c r="AD8610" s="8"/>
    </row>
    <row r="8611" ht="14.25" customHeight="1">
      <c r="A8611" s="38">
        <v>1287</v>
      </c>
      <c r="B8611" s="46" t="s">
        <v>53</v>
      </c>
      <c r="C8611" s="46" t="s">
        <v>45</v>
      </c>
      <c r="D8611" s="46" t="s">
        <v>8661</v>
      </c>
      <c r="E8611" s="46" t="s">
        <v>8662</v>
      </c>
      <c r="F8611" t="s">
        <v>48</v>
      </c>
      <c r="G8611" s="46" t="s">
        <v>49</v>
      </c>
      <c r="H8611">
        <v>0.006918309709</v>
      </c>
      <c r="I8611" t="s">
        <v>37</v>
      </c>
      <c r="L8611" t="s">
        <v>50</v>
      </c>
      <c r="M8611" t="s">
        <v>39</v>
      </c>
      <c r="N8611" s="40"/>
      <c r="O8611" s="40"/>
      <c r="P8611" s="40"/>
      <c r="Q8611" s="40"/>
      <c r="R8611" s="39"/>
      <c r="S8611" s="39"/>
      <c r="T8611" s="39"/>
      <c r="U8611" s="40"/>
      <c r="V8611" s="39"/>
      <c r="W8611" s="69"/>
      <c r="Y8611" t="s">
        <v>40</v>
      </c>
      <c r="AA8611">
        <v>10896</v>
      </c>
      <c r="AB8611" s="46" t="b">
        <v>0</v>
      </c>
      <c r="AD8611" s="8"/>
    </row>
    <row r="8612" ht="14.25" customHeight="1">
      <c r="A8612" s="38">
        <v>1287</v>
      </c>
      <c r="B8612" s="46" t="s">
        <v>53</v>
      </c>
      <c r="C8612" s="46" t="s">
        <v>45</v>
      </c>
      <c r="D8612" s="46" t="s">
        <v>8663</v>
      </c>
      <c r="E8612" s="46" t="s">
        <v>8664</v>
      </c>
      <c r="F8612" t="s">
        <v>48</v>
      </c>
      <c r="G8612" s="46" t="s">
        <v>49</v>
      </c>
      <c r="H8612">
        <v>0.003801893963</v>
      </c>
      <c r="I8612" t="s">
        <v>37</v>
      </c>
      <c r="L8612" t="s">
        <v>50</v>
      </c>
      <c r="M8612" t="s">
        <v>39</v>
      </c>
      <c r="N8612" s="40"/>
      <c r="O8612" s="40"/>
      <c r="P8612" s="40"/>
      <c r="Q8612" s="40"/>
      <c r="R8612" s="39"/>
      <c r="S8612" s="39"/>
      <c r="T8612" s="39"/>
      <c r="U8612" s="40"/>
      <c r="V8612" s="39"/>
      <c r="W8612" s="69"/>
      <c r="Y8612" t="s">
        <v>40</v>
      </c>
      <c r="AA8612">
        <v>1847</v>
      </c>
      <c r="AB8612" s="46" t="b">
        <v>0</v>
      </c>
      <c r="AD8612" s="8"/>
    </row>
    <row r="8613" ht="14.25" customHeight="1">
      <c r="A8613" s="38">
        <v>1287</v>
      </c>
      <c r="B8613" s="46" t="s">
        <v>53</v>
      </c>
      <c r="C8613" s="46" t="s">
        <v>45</v>
      </c>
      <c r="D8613" s="46" t="s">
        <v>8665</v>
      </c>
      <c r="E8613" s="46" t="s">
        <v>8666</v>
      </c>
      <c r="F8613" t="s">
        <v>48</v>
      </c>
      <c r="G8613" s="46" t="s">
        <v>49</v>
      </c>
      <c r="H8613">
        <v>0.050118723363</v>
      </c>
      <c r="I8613" t="s">
        <v>37</v>
      </c>
      <c r="L8613" t="s">
        <v>50</v>
      </c>
      <c r="M8613" t="s">
        <v>39</v>
      </c>
      <c r="N8613" s="40"/>
      <c r="O8613" s="40"/>
      <c r="P8613" s="40"/>
      <c r="Q8613" s="40"/>
      <c r="R8613" s="39"/>
      <c r="S8613" s="39"/>
      <c r="T8613" s="39"/>
      <c r="U8613" s="40"/>
      <c r="V8613" s="39"/>
      <c r="W8613" s="69"/>
      <c r="Y8613" t="s">
        <v>294</v>
      </c>
      <c r="AA8613">
        <v>6780</v>
      </c>
      <c r="AB8613" s="46" t="b">
        <v>0</v>
      </c>
      <c r="AD8613" s="8"/>
    </row>
    <row r="8614" ht="14.25" customHeight="1">
      <c r="A8614" s="38">
        <v>1287</v>
      </c>
      <c r="B8614" s="46" t="s">
        <v>44</v>
      </c>
      <c r="C8614" s="46" t="s">
        <v>45</v>
      </c>
      <c r="D8614" s="46" t="s">
        <v>8667</v>
      </c>
      <c r="E8614" s="46" t="s">
        <v>8668</v>
      </c>
      <c r="F8614" t="s">
        <v>48</v>
      </c>
      <c r="G8614" s="46" t="s">
        <v>49</v>
      </c>
      <c r="H8614">
        <v>0.081658237136</v>
      </c>
      <c r="I8614" t="s">
        <v>37</v>
      </c>
      <c r="L8614" t="s">
        <v>50</v>
      </c>
      <c r="M8614" t="s">
        <v>39</v>
      </c>
      <c r="N8614" s="40"/>
      <c r="O8614" s="40"/>
      <c r="P8614" s="40"/>
      <c r="Q8614" s="40"/>
      <c r="R8614" s="39"/>
      <c r="S8614" s="39"/>
      <c r="T8614" s="39"/>
      <c r="U8614" s="40"/>
      <c r="V8614" s="39"/>
      <c r="W8614" s="69"/>
      <c r="Y8614" t="s">
        <v>40</v>
      </c>
      <c r="AA8614">
        <v>6857</v>
      </c>
      <c r="AB8614" s="46" t="b">
        <v>0</v>
      </c>
      <c r="AD8614" s="8"/>
    </row>
    <row r="8615" ht="14.25" customHeight="1">
      <c r="A8615" s="38">
        <v>1287</v>
      </c>
      <c r="B8615" s="46" t="s">
        <v>44</v>
      </c>
      <c r="C8615" s="46" t="s">
        <v>45</v>
      </c>
      <c r="D8615" s="46" t="s">
        <v>8669</v>
      </c>
      <c r="E8615" s="46" t="s">
        <v>8670</v>
      </c>
      <c r="F8615" t="s">
        <v>48</v>
      </c>
      <c r="G8615" s="46" t="s">
        <v>49</v>
      </c>
      <c r="H8615">
        <v>0.00211348904</v>
      </c>
      <c r="I8615" t="s">
        <v>37</v>
      </c>
      <c r="L8615" t="s">
        <v>50</v>
      </c>
      <c r="M8615" t="s">
        <v>39</v>
      </c>
      <c r="N8615" s="40"/>
      <c r="O8615" s="40"/>
      <c r="P8615" s="40"/>
      <c r="Q8615" s="40"/>
      <c r="R8615" s="39"/>
      <c r="S8615" s="39"/>
      <c r="T8615" s="39"/>
      <c r="U8615" s="40"/>
      <c r="V8615" s="39"/>
      <c r="W8615" s="69"/>
      <c r="Y8615" t="s">
        <v>40</v>
      </c>
      <c r="AA8615">
        <v>202642</v>
      </c>
      <c r="AB8615" s="46" t="b">
        <v>0</v>
      </c>
      <c r="AD8615" s="8"/>
    </row>
    <row r="8616" ht="14.25" customHeight="1">
      <c r="A8616" s="38">
        <v>1287</v>
      </c>
      <c r="B8616" s="46" t="s">
        <v>44</v>
      </c>
      <c r="C8616" s="46" t="s">
        <v>45</v>
      </c>
      <c r="D8616" s="46" t="s">
        <v>8671</v>
      </c>
      <c r="E8616" s="46" t="s">
        <v>8672</v>
      </c>
      <c r="F8616" t="s">
        <v>48</v>
      </c>
      <c r="G8616" s="46" t="s">
        <v>49</v>
      </c>
      <c r="H8616">
        <v>0.905732600898</v>
      </c>
      <c r="I8616" t="s">
        <v>37</v>
      </c>
      <c r="L8616" t="s">
        <v>50</v>
      </c>
      <c r="M8616" t="s">
        <v>39</v>
      </c>
      <c r="N8616" s="40"/>
      <c r="O8616" s="40"/>
      <c r="P8616" s="40"/>
      <c r="Q8616" s="40"/>
      <c r="R8616" s="39"/>
      <c r="S8616" s="39"/>
      <c r="T8616" s="39"/>
      <c r="U8616" s="40"/>
      <c r="V8616" s="39"/>
      <c r="W8616" s="69"/>
      <c r="Y8616" t="s">
        <v>40</v>
      </c>
      <c r="AA8616">
        <v>74515</v>
      </c>
      <c r="AB8616" s="46" t="b">
        <v>0</v>
      </c>
      <c r="AD8616" s="8"/>
    </row>
    <row r="8617" ht="14.25" customHeight="1">
      <c r="A8617" s="38">
        <v>1287</v>
      </c>
      <c r="B8617" s="46" t="s">
        <v>44</v>
      </c>
      <c r="C8617" s="46" t="s">
        <v>45</v>
      </c>
      <c r="D8617" s="46" t="s">
        <v>8673</v>
      </c>
      <c r="E8617" s="46" t="s">
        <v>8674</v>
      </c>
      <c r="F8617" t="s">
        <v>48</v>
      </c>
      <c r="G8617" s="46" t="s">
        <v>49</v>
      </c>
      <c r="H8617">
        <v>0.018113400926</v>
      </c>
      <c r="I8617" t="s">
        <v>37</v>
      </c>
      <c r="L8617" t="s">
        <v>50</v>
      </c>
      <c r="M8617" t="s">
        <v>39</v>
      </c>
      <c r="N8617" s="40"/>
      <c r="O8617" s="40"/>
      <c r="P8617" s="40"/>
      <c r="Q8617" s="40"/>
      <c r="R8617" s="39"/>
      <c r="S8617" s="39"/>
      <c r="T8617" s="39"/>
      <c r="U8617" s="40"/>
      <c r="V8617" s="39"/>
      <c r="W8617" s="69"/>
      <c r="Y8617" t="s">
        <v>40</v>
      </c>
      <c r="AA8617">
        <v>59951</v>
      </c>
      <c r="AB8617" s="46" t="b">
        <v>0</v>
      </c>
      <c r="AD8617" s="8"/>
    </row>
    <row r="8618" ht="14.25" customHeight="1">
      <c r="A8618" s="38">
        <v>1287</v>
      </c>
      <c r="B8618" s="46" t="s">
        <v>53</v>
      </c>
      <c r="C8618" s="46" t="s">
        <v>45</v>
      </c>
      <c r="D8618" s="46" t="s">
        <v>8675</v>
      </c>
      <c r="E8618" s="46" t="s">
        <v>8676</v>
      </c>
      <c r="F8618" t="s">
        <v>48</v>
      </c>
      <c r="G8618" s="46" t="s">
        <v>49</v>
      </c>
      <c r="H8618">
        <v>0.000001513561</v>
      </c>
      <c r="I8618" t="s">
        <v>37</v>
      </c>
      <c r="L8618" t="s">
        <v>50</v>
      </c>
      <c r="M8618" t="s">
        <v>39</v>
      </c>
      <c r="N8618" s="40"/>
      <c r="O8618" s="40"/>
      <c r="P8618" s="40"/>
      <c r="Q8618" s="40"/>
      <c r="R8618" s="39"/>
      <c r="S8618" s="39"/>
      <c r="T8618" s="39"/>
      <c r="U8618" s="40"/>
      <c r="V8618" s="39"/>
      <c r="W8618" s="69"/>
      <c r="Y8618" t="s">
        <v>40</v>
      </c>
      <c r="AA8618">
        <v>6464</v>
      </c>
      <c r="AB8618" s="46" t="b">
        <v>0</v>
      </c>
      <c r="AD8618" s="8"/>
    </row>
    <row r="8619" ht="14.25" customHeight="1">
      <c r="A8619" s="38">
        <v>1287</v>
      </c>
      <c r="B8619" s="46" t="s">
        <v>174</v>
      </c>
      <c r="C8619" s="46" t="s">
        <v>45</v>
      </c>
      <c r="D8619" s="46" t="s">
        <v>8675</v>
      </c>
      <c r="E8619" s="46" t="s">
        <v>8677</v>
      </c>
      <c r="F8619" t="s">
        <v>48</v>
      </c>
      <c r="G8619" s="46" t="s">
        <v>49</v>
      </c>
      <c r="H8619">
        <v>0.000001513561</v>
      </c>
      <c r="I8619" t="s">
        <v>37</v>
      </c>
      <c r="L8619" t="s">
        <v>50</v>
      </c>
      <c r="M8619" t="s">
        <v>39</v>
      </c>
      <c r="N8619" s="40"/>
      <c r="O8619" s="40"/>
      <c r="P8619" s="40"/>
      <c r="Q8619" s="40"/>
      <c r="R8619" s="39"/>
      <c r="S8619" s="39"/>
      <c r="T8619" s="39"/>
      <c r="U8619" s="40"/>
      <c r="V8619" s="39"/>
      <c r="W8619" s="69"/>
      <c r="Y8619" t="s">
        <v>40</v>
      </c>
      <c r="AA8619">
        <v>6464</v>
      </c>
      <c r="AB8619" s="46" t="b">
        <v>0</v>
      </c>
      <c r="AD8619" s="8"/>
    </row>
    <row r="8620" ht="14.25" customHeight="1">
      <c r="A8620" s="38">
        <v>1287</v>
      </c>
      <c r="B8620" s="46" t="s">
        <v>53</v>
      </c>
      <c r="C8620" s="46" t="s">
        <v>45</v>
      </c>
      <c r="D8620" s="46" t="s">
        <v>8678</v>
      </c>
      <c r="E8620" s="46" t="s">
        <v>8679</v>
      </c>
      <c r="F8620" t="s">
        <v>48</v>
      </c>
      <c r="G8620" s="46" t="s">
        <v>49</v>
      </c>
      <c r="H8620">
        <v>0.389045144994</v>
      </c>
      <c r="I8620" t="s">
        <v>37</v>
      </c>
      <c r="L8620" t="s">
        <v>50</v>
      </c>
      <c r="M8620" t="s">
        <v>39</v>
      </c>
      <c r="N8620" s="40"/>
      <c r="O8620" s="40"/>
      <c r="P8620" s="40"/>
      <c r="Q8620" s="40"/>
      <c r="R8620" s="39"/>
      <c r="S8620" s="39"/>
      <c r="T8620" s="39"/>
      <c r="U8620" s="40"/>
      <c r="V8620" s="39"/>
      <c r="W8620" s="69"/>
      <c r="Y8620" t="s">
        <v>40</v>
      </c>
      <c r="AA8620">
        <v>190739</v>
      </c>
      <c r="AB8620" s="46" t="b">
        <v>0</v>
      </c>
      <c r="AD8620" s="8"/>
    </row>
    <row r="8621" ht="14.25" customHeight="1">
      <c r="A8621" s="38">
        <v>1287</v>
      </c>
      <c r="B8621" s="46" t="s">
        <v>653</v>
      </c>
      <c r="C8621" s="46" t="s">
        <v>45</v>
      </c>
      <c r="D8621" s="46" t="s">
        <v>8680</v>
      </c>
      <c r="E8621" s="46" t="s">
        <v>8681</v>
      </c>
      <c r="F8621" t="s">
        <v>48</v>
      </c>
      <c r="G8621" s="46" t="s">
        <v>49</v>
      </c>
      <c r="H8621">
        <v>0.003155731174</v>
      </c>
      <c r="I8621" t="s">
        <v>37</v>
      </c>
      <c r="L8621" t="s">
        <v>50</v>
      </c>
      <c r="M8621" t="s">
        <v>39</v>
      </c>
      <c r="N8621" s="40"/>
      <c r="O8621" s="40"/>
      <c r="P8621" s="40"/>
      <c r="Q8621" s="40"/>
      <c r="R8621" s="39"/>
      <c r="S8621" s="39"/>
      <c r="T8621" s="39"/>
      <c r="U8621" s="40"/>
      <c r="V8621" s="39"/>
      <c r="W8621" s="69"/>
      <c r="Y8621" t="s">
        <v>40</v>
      </c>
      <c r="AA8621">
        <v>5067</v>
      </c>
      <c r="AB8621" s="46" t="b">
        <v>0</v>
      </c>
      <c r="AD8621" s="8"/>
    </row>
    <row r="8622" ht="14.25" customHeight="1">
      <c r="A8622" s="38">
        <v>1287</v>
      </c>
      <c r="B8622" s="46" t="s">
        <v>44</v>
      </c>
      <c r="C8622" s="46" t="s">
        <v>45</v>
      </c>
      <c r="D8622" s="46" t="s">
        <v>8682</v>
      </c>
      <c r="E8622" s="46" t="s">
        <v>8683</v>
      </c>
      <c r="F8622" t="s">
        <v>48</v>
      </c>
      <c r="G8622" s="46" t="s">
        <v>49</v>
      </c>
      <c r="H8622">
        <v>0.1</v>
      </c>
      <c r="I8622" t="s">
        <v>37</v>
      </c>
      <c r="L8622" t="s">
        <v>50</v>
      </c>
      <c r="M8622" t="s">
        <v>39</v>
      </c>
      <c r="N8622" s="40"/>
      <c r="O8622" s="40"/>
      <c r="P8622" s="40"/>
      <c r="Q8622" s="40"/>
      <c r="R8622" s="39"/>
      <c r="S8622" s="39"/>
      <c r="T8622" s="39"/>
      <c r="U8622" s="40"/>
      <c r="V8622" s="39"/>
      <c r="W8622" s="69"/>
      <c r="Y8622" t="s">
        <v>40</v>
      </c>
      <c r="AA8622">
        <v>2955</v>
      </c>
      <c r="AB8622" s="46" t="b">
        <v>0</v>
      </c>
      <c r="AD8622" s="8"/>
    </row>
    <row r="8623" ht="14.25" customHeight="1">
      <c r="A8623" s="38">
        <v>1287</v>
      </c>
      <c r="B8623" s="46" t="s">
        <v>44</v>
      </c>
      <c r="C8623" s="46" t="s">
        <v>45</v>
      </c>
      <c r="D8623" s="46" t="s">
        <v>8684</v>
      </c>
      <c r="E8623" s="46" t="s">
        <v>8685</v>
      </c>
      <c r="F8623" t="s">
        <v>48</v>
      </c>
      <c r="G8623" s="46" t="s">
        <v>49</v>
      </c>
      <c r="H8623">
        <v>0.000039994475</v>
      </c>
      <c r="I8623" t="s">
        <v>37</v>
      </c>
      <c r="L8623" t="s">
        <v>50</v>
      </c>
      <c r="M8623" t="s">
        <v>39</v>
      </c>
      <c r="N8623" s="40"/>
      <c r="O8623" s="40"/>
      <c r="P8623" s="40"/>
      <c r="Q8623" s="40"/>
      <c r="R8623" s="39"/>
      <c r="S8623" s="39"/>
      <c r="T8623" s="39"/>
      <c r="U8623" s="40"/>
      <c r="V8623" s="39"/>
      <c r="W8623" s="69"/>
      <c r="Y8623" t="s">
        <v>40</v>
      </c>
      <c r="AA8623">
        <v>3179</v>
      </c>
      <c r="AB8623" s="46" t="b">
        <v>0</v>
      </c>
      <c r="AD8623" s="8"/>
    </row>
    <row r="8624" ht="14.25" customHeight="1">
      <c r="A8624" s="38">
        <v>1287</v>
      </c>
      <c r="B8624" s="46" t="s">
        <v>53</v>
      </c>
      <c r="C8624" s="46" t="s">
        <v>45</v>
      </c>
      <c r="D8624" s="46" t="s">
        <v>8684</v>
      </c>
      <c r="E8624" s="46" t="s">
        <v>8685</v>
      </c>
      <c r="F8624" t="s">
        <v>48</v>
      </c>
      <c r="G8624" s="46" t="s">
        <v>49</v>
      </c>
      <c r="H8624">
        <v>0.000154881662</v>
      </c>
      <c r="I8624" t="s">
        <v>37</v>
      </c>
      <c r="L8624" t="s">
        <v>50</v>
      </c>
      <c r="M8624" t="s">
        <v>39</v>
      </c>
      <c r="N8624" s="40"/>
      <c r="O8624" s="40"/>
      <c r="P8624" s="40"/>
      <c r="Q8624" s="40"/>
      <c r="R8624" s="39"/>
      <c r="S8624" s="39"/>
      <c r="T8624" s="39"/>
      <c r="U8624" s="40"/>
      <c r="V8624" s="39"/>
      <c r="W8624" s="69"/>
      <c r="Y8624" t="s">
        <v>40</v>
      </c>
      <c r="AA8624">
        <v>3179</v>
      </c>
      <c r="AB8624" s="46" t="b">
        <v>0</v>
      </c>
      <c r="AD8624" s="8"/>
    </row>
    <row r="8625" ht="14.25" customHeight="1">
      <c r="A8625" s="38">
        <v>1287</v>
      </c>
      <c r="B8625" s="46" t="s">
        <v>247</v>
      </c>
      <c r="C8625" s="46" t="s">
        <v>45</v>
      </c>
      <c r="D8625" s="46" t="s">
        <v>8684</v>
      </c>
      <c r="E8625" s="46" t="s">
        <v>8685</v>
      </c>
      <c r="F8625" t="s">
        <v>48</v>
      </c>
      <c r="G8625" s="46" t="s">
        <v>49</v>
      </c>
      <c r="H8625">
        <v>0.000040003685</v>
      </c>
      <c r="I8625" t="s">
        <v>37</v>
      </c>
      <c r="L8625" t="s">
        <v>50</v>
      </c>
      <c r="M8625" t="s">
        <v>39</v>
      </c>
      <c r="N8625" s="40"/>
      <c r="O8625" s="40"/>
      <c r="P8625" s="40"/>
      <c r="Q8625" s="40"/>
      <c r="R8625" s="39"/>
      <c r="S8625" s="39"/>
      <c r="T8625" s="39"/>
      <c r="U8625" s="40"/>
      <c r="V8625" s="39"/>
      <c r="W8625" s="69"/>
      <c r="Y8625" t="s">
        <v>40</v>
      </c>
      <c r="AA8625">
        <v>3179</v>
      </c>
      <c r="AB8625" s="46" t="b">
        <v>0</v>
      </c>
      <c r="AD8625" s="8"/>
    </row>
    <row r="8626" ht="14.25" customHeight="1">
      <c r="A8626" s="38">
        <v>1287</v>
      </c>
      <c r="B8626" s="46" t="s">
        <v>44</v>
      </c>
      <c r="C8626" s="46" t="s">
        <v>45</v>
      </c>
      <c r="D8626" s="46" t="s">
        <v>8686</v>
      </c>
      <c r="E8626" s="46" t="s">
        <v>8687</v>
      </c>
      <c r="F8626" t="s">
        <v>48</v>
      </c>
      <c r="G8626" s="46" t="s">
        <v>49</v>
      </c>
      <c r="H8626">
        <v>0.001682674061</v>
      </c>
      <c r="I8626" t="s">
        <v>37</v>
      </c>
      <c r="L8626" t="s">
        <v>50</v>
      </c>
      <c r="M8626" t="s">
        <v>39</v>
      </c>
      <c r="N8626" s="40"/>
      <c r="O8626" s="40"/>
      <c r="P8626" s="40"/>
      <c r="Q8626" s="40"/>
      <c r="R8626" s="39"/>
      <c r="S8626" s="39"/>
      <c r="T8626" s="39"/>
      <c r="U8626" s="40"/>
      <c r="V8626" s="39"/>
      <c r="W8626" s="69"/>
      <c r="Y8626" t="s">
        <v>40</v>
      </c>
      <c r="AA8626">
        <v>10468690</v>
      </c>
      <c r="AB8626" s="46" t="b">
        <v>0</v>
      </c>
      <c r="AD8626" s="8"/>
    </row>
    <row r="8627" ht="14.25" customHeight="1">
      <c r="A8627" s="38">
        <v>1287</v>
      </c>
      <c r="B8627" s="46" t="s">
        <v>53</v>
      </c>
      <c r="C8627" s="46" t="s">
        <v>45</v>
      </c>
      <c r="D8627" s="46" t="s">
        <v>8686</v>
      </c>
      <c r="E8627" s="46" t="s">
        <v>8687</v>
      </c>
      <c r="F8627" t="s">
        <v>48</v>
      </c>
      <c r="G8627" s="46" t="s">
        <v>49</v>
      </c>
      <c r="H8627">
        <v>0.002290867653</v>
      </c>
      <c r="I8627" t="s">
        <v>37</v>
      </c>
      <c r="L8627" t="s">
        <v>50</v>
      </c>
      <c r="M8627" t="s">
        <v>39</v>
      </c>
      <c r="N8627" s="40"/>
      <c r="O8627" s="40"/>
      <c r="P8627" s="40"/>
      <c r="Q8627" s="40"/>
      <c r="R8627" s="39"/>
      <c r="S8627" s="39"/>
      <c r="T8627" s="39"/>
      <c r="U8627" s="40"/>
      <c r="V8627" s="39"/>
      <c r="W8627" s="69"/>
      <c r="Y8627" t="s">
        <v>40</v>
      </c>
      <c r="AA8627">
        <v>10468690</v>
      </c>
      <c r="AB8627" s="46" t="b">
        <v>0</v>
      </c>
      <c r="AD8627" s="8"/>
    </row>
    <row r="8628" ht="14.25" customHeight="1">
      <c r="A8628" s="38">
        <v>969</v>
      </c>
      <c r="B8628" s="46" t="s">
        <v>4172</v>
      </c>
      <c r="C8628" s="46" t="s">
        <v>1219</v>
      </c>
      <c r="D8628" s="7" t="s">
        <v>8688</v>
      </c>
      <c r="E8628" s="7" t="s">
        <v>8689</v>
      </c>
      <c r="F8628" s="41" t="s">
        <v>429</v>
      </c>
      <c r="G8628" s="41" t="s">
        <v>590</v>
      </c>
      <c r="H8628" s="23">
        <v>0.18568</v>
      </c>
      <c r="I8628" t="s">
        <v>1356</v>
      </c>
      <c r="K8628" t="s">
        <v>8690</v>
      </c>
      <c r="L8628" s="46" t="s">
        <v>4573</v>
      </c>
      <c r="M8628" t="s">
        <v>39</v>
      </c>
      <c r="N8628" s="40"/>
      <c r="O8628" s="40"/>
      <c r="P8628" s="40"/>
      <c r="Q8628" s="40"/>
      <c r="R8628" s="39"/>
      <c r="S8628" s="39"/>
      <c r="T8628" s="39"/>
      <c r="U8628" s="40"/>
      <c r="V8628" s="39"/>
      <c r="W8628" s="69"/>
      <c r="Y8628" t="s">
        <v>40</v>
      </c>
      <c r="AA8628" s="12">
        <v>392875</v>
      </c>
      <c r="AB8628" t="b">
        <f>if((W8628=""),false,true)</f>
        <v>0</v>
      </c>
      <c r="AD8628" s="8"/>
    </row>
    <row r="8629" ht="14.25" customHeight="1">
      <c r="A8629" s="38">
        <v>969</v>
      </c>
      <c r="B8629" s="46" t="s">
        <v>4172</v>
      </c>
      <c r="C8629" s="46" t="s">
        <v>1219</v>
      </c>
      <c r="D8629" s="7" t="s">
        <v>8688</v>
      </c>
      <c r="E8629" s="7" t="s">
        <v>8689</v>
      </c>
      <c r="F8629" s="41" t="s">
        <v>48</v>
      </c>
      <c r="G8629" s="41" t="s">
        <v>49</v>
      </c>
      <c r="H8629" s="23">
        <v>0.0000457</v>
      </c>
      <c r="I8629" t="s">
        <v>1356</v>
      </c>
      <c r="K8629" t="s">
        <v>8690</v>
      </c>
      <c r="L8629" s="46" t="str">
        <f>((I8629&amp;A8629)&amp;"-")&amp;B8629</f>
        <v>REFJ969-Jouyban A. Handbook of Solubility Data for Pharmaceuticals. ISBN: 9781439804858</v>
      </c>
      <c r="M8629" t="s">
        <v>39</v>
      </c>
      <c r="N8629" s="40"/>
      <c r="O8629" s="40"/>
      <c r="P8629" s="40"/>
      <c r="Q8629" s="40"/>
      <c r="R8629" s="39"/>
      <c r="S8629" s="39"/>
      <c r="T8629" s="39"/>
      <c r="U8629" s="40"/>
      <c r="V8629" s="39"/>
      <c r="W8629" s="69"/>
      <c r="Y8629" t="s">
        <v>40</v>
      </c>
      <c r="AA8629" s="12">
        <v>392875</v>
      </c>
      <c r="AB8629" t="b">
        <f>if((W8629=""),false,true)</f>
        <v>0</v>
      </c>
      <c r="AD8629" s="8"/>
    </row>
    <row r="8630" ht="14.25" customHeight="1">
      <c r="A8630" s="38">
        <v>1287</v>
      </c>
      <c r="B8630" s="46" t="s">
        <v>53</v>
      </c>
      <c r="C8630" s="46" t="s">
        <v>45</v>
      </c>
      <c r="D8630" s="46" t="s">
        <v>8691</v>
      </c>
      <c r="E8630" s="46" t="s">
        <v>8692</v>
      </c>
      <c r="F8630" t="s">
        <v>48</v>
      </c>
      <c r="G8630" s="46" t="s">
        <v>49</v>
      </c>
      <c r="H8630">
        <v>0.016982436525</v>
      </c>
      <c r="I8630" t="s">
        <v>37</v>
      </c>
      <c r="L8630" t="s">
        <v>50</v>
      </c>
      <c r="M8630" t="s">
        <v>39</v>
      </c>
      <c r="N8630" s="40"/>
      <c r="O8630" s="40"/>
      <c r="P8630" s="40"/>
      <c r="Q8630" s="40"/>
      <c r="R8630" s="39"/>
      <c r="S8630" s="39"/>
      <c r="T8630" s="39"/>
      <c r="U8630" s="40"/>
      <c r="V8630" s="39"/>
      <c r="W8630" s="69"/>
      <c r="Y8630" t="s">
        <v>40</v>
      </c>
      <c r="AA8630">
        <v>1013337</v>
      </c>
      <c r="AB8630" s="46" t="b">
        <v>0</v>
      </c>
      <c r="AD8630" s="8"/>
    </row>
    <row r="8631" ht="14.25" customHeight="1">
      <c r="A8631" s="38">
        <v>46</v>
      </c>
      <c r="B8631" s="44" t="s">
        <v>1684</v>
      </c>
      <c r="C8631" s="46" t="s">
        <v>8693</v>
      </c>
      <c r="D8631" s="46" t="s">
        <v>8694</v>
      </c>
      <c r="E8631" s="46" t="s">
        <v>8695</v>
      </c>
      <c r="F8631" s="41" t="s">
        <v>434</v>
      </c>
      <c r="G8631" s="41" t="s">
        <v>435</v>
      </c>
      <c r="H8631" s="65">
        <v>0.003823</v>
      </c>
      <c r="I8631" t="s">
        <v>431</v>
      </c>
      <c r="K8631" s="46"/>
      <c r="L8631" s="46" t="str">
        <f>((I8631&amp;A8631)&amp;"-")&amp;B8631</f>
        <v>ONSC46-1-</v>
      </c>
      <c r="M8631" t="s">
        <v>39</v>
      </c>
      <c r="N8631" s="40"/>
      <c r="O8631" s="40"/>
      <c r="P8631" s="40"/>
      <c r="Q8631" s="40"/>
      <c r="R8631" s="39"/>
      <c r="S8631" s="39"/>
      <c r="T8631" s="39"/>
      <c r="U8631" s="40"/>
      <c r="V8631" s="39"/>
      <c r="W8631" s="69"/>
      <c r="Y8631" t="s">
        <v>40</v>
      </c>
      <c r="AA8631">
        <v>1043</v>
      </c>
      <c r="AB8631" t="b">
        <f>if((W8631=""),false,true)</f>
        <v>0</v>
      </c>
      <c r="AD8631" s="8"/>
    </row>
    <row r="8632" ht="14.25" customHeight="1">
      <c r="A8632" s="38">
        <v>1287</v>
      </c>
      <c r="B8632" s="46" t="s">
        <v>53</v>
      </c>
      <c r="C8632" s="46" t="s">
        <v>45</v>
      </c>
      <c r="D8632" s="46" t="s">
        <v>8694</v>
      </c>
      <c r="E8632" s="46" t="s">
        <v>8696</v>
      </c>
      <c r="F8632" t="s">
        <v>48</v>
      </c>
      <c r="G8632" s="46" t="s">
        <v>49</v>
      </c>
      <c r="H8632">
        <v>0.000208929613</v>
      </c>
      <c r="I8632" t="s">
        <v>37</v>
      </c>
      <c r="L8632" t="s">
        <v>50</v>
      </c>
      <c r="M8632" t="s">
        <v>39</v>
      </c>
      <c r="N8632" s="40"/>
      <c r="O8632" s="40"/>
      <c r="P8632" s="40"/>
      <c r="Q8632" s="40"/>
      <c r="R8632" s="39"/>
      <c r="S8632" s="39"/>
      <c r="T8632" s="39"/>
      <c r="U8632" s="40"/>
      <c r="V8632" s="39"/>
      <c r="W8632" s="69"/>
      <c r="Y8632" t="s">
        <v>40</v>
      </c>
      <c r="AA8632">
        <v>1043</v>
      </c>
      <c r="AB8632" s="46" t="b">
        <v>0</v>
      </c>
      <c r="AD8632" s="8"/>
    </row>
    <row r="8633" ht="14.25" customHeight="1">
      <c r="A8633" s="38">
        <v>1268</v>
      </c>
      <c r="B8633" s="46" t="s">
        <v>3548</v>
      </c>
      <c r="C8633" s="46" t="s">
        <v>3549</v>
      </c>
      <c r="D8633" s="46" t="s">
        <v>8697</v>
      </c>
      <c r="E8633" s="46" t="s">
        <v>8698</v>
      </c>
      <c r="F8633" s="7" t="s">
        <v>1281</v>
      </c>
      <c r="G8633" s="7" t="s">
        <v>2411</v>
      </c>
      <c r="H8633">
        <v>0.192119425615481</v>
      </c>
      <c r="I8633" t="s">
        <v>37</v>
      </c>
      <c r="K8633" t="s">
        <v>43</v>
      </c>
      <c r="L8633" t="s">
        <v>3553</v>
      </c>
      <c r="M8633" t="s">
        <v>39</v>
      </c>
      <c r="N8633" s="40"/>
      <c r="O8633" s="40"/>
      <c r="P8633" s="40"/>
      <c r="Q8633" s="40"/>
      <c r="R8633" s="39"/>
      <c r="S8633" s="39"/>
      <c r="T8633" s="39"/>
      <c r="U8633" s="40"/>
      <c r="V8633" s="39"/>
      <c r="W8633" s="69"/>
      <c r="Y8633" t="s">
        <v>40</v>
      </c>
      <c r="AA8633">
        <v>10468813</v>
      </c>
      <c r="AB8633" s="46" t="b">
        <f>if((W8633=""),false,true)</f>
        <v>0</v>
      </c>
      <c r="AD8633" s="8"/>
    </row>
    <row r="8634" ht="14.25" customHeight="1">
      <c r="A8634" s="38">
        <v>1215</v>
      </c>
      <c r="B8634" s="46" t="s">
        <v>8699</v>
      </c>
      <c r="C8634" s="46" t="s">
        <v>577</v>
      </c>
      <c r="D8634" s="11" t="s">
        <v>8700</v>
      </c>
      <c r="E8634" s="11" t="s">
        <v>8701</v>
      </c>
      <c r="F8634" s="7" t="s">
        <v>586</v>
      </c>
      <c r="G8634" s="7" t="s">
        <v>587</v>
      </c>
      <c r="H8634">
        <v>0.008863862694968</v>
      </c>
      <c r="I8634" s="46" t="s">
        <v>37</v>
      </c>
      <c r="K8634" s="46"/>
      <c r="L8634" t="s">
        <v>8702</v>
      </c>
      <c r="M8634" t="s">
        <v>39</v>
      </c>
      <c r="N8634" s="40"/>
      <c r="O8634" s="40"/>
      <c r="P8634" s="40"/>
      <c r="Q8634" s="40"/>
      <c r="R8634" s="39"/>
      <c r="S8634" s="39"/>
      <c r="T8634" s="39"/>
      <c r="U8634" s="40"/>
      <c r="V8634" s="39"/>
      <c r="W8634" s="69"/>
      <c r="Y8634" t="s">
        <v>40</v>
      </c>
      <c r="AA8634">
        <v>25949127</v>
      </c>
      <c r="AB8634" s="46" t="b">
        <f>if((W8634=""),false,true)</f>
        <v>0</v>
      </c>
      <c r="AD8634" s="8"/>
    </row>
    <row r="8635" ht="14.25" customHeight="1">
      <c r="A8635" s="38">
        <v>1215</v>
      </c>
      <c r="B8635" s="46" t="s">
        <v>8699</v>
      </c>
      <c r="C8635" s="46" t="s">
        <v>577</v>
      </c>
      <c r="D8635" s="11" t="s">
        <v>8700</v>
      </c>
      <c r="E8635" s="11" t="s">
        <v>8701</v>
      </c>
      <c r="F8635" s="7" t="s">
        <v>1603</v>
      </c>
      <c r="G8635" s="7" t="s">
        <v>1604</v>
      </c>
      <c r="H8635">
        <v>0.29818084459924</v>
      </c>
      <c r="I8635" s="46" t="s">
        <v>37</v>
      </c>
      <c r="K8635" s="46"/>
      <c r="L8635" t="s">
        <v>8702</v>
      </c>
      <c r="M8635" t="s">
        <v>39</v>
      </c>
      <c r="N8635" s="40"/>
      <c r="O8635" s="40"/>
      <c r="P8635" s="40"/>
      <c r="Q8635" s="40"/>
      <c r="R8635" s="39"/>
      <c r="S8635" s="39"/>
      <c r="T8635" s="39"/>
      <c r="U8635" s="40"/>
      <c r="V8635" s="39"/>
      <c r="W8635" s="69"/>
      <c r="Y8635" t="s">
        <v>40</v>
      </c>
      <c r="AA8635">
        <v>25949127</v>
      </c>
      <c r="AB8635" s="46" t="b">
        <f>if((W8635=""),false,true)</f>
        <v>0</v>
      </c>
      <c r="AD8635" s="8"/>
    </row>
    <row r="8636" ht="14.25" customHeight="1">
      <c r="A8636" s="38">
        <v>1215</v>
      </c>
      <c r="B8636" s="46" t="s">
        <v>8699</v>
      </c>
      <c r="C8636" s="46" t="s">
        <v>577</v>
      </c>
      <c r="D8636" s="11" t="s">
        <v>8700</v>
      </c>
      <c r="E8636" s="11" t="s">
        <v>8701</v>
      </c>
      <c r="F8636" s="7" t="s">
        <v>1605</v>
      </c>
      <c r="G8636" s="7" t="s">
        <v>1606</v>
      </c>
      <c r="H8636">
        <v>0.23944929819687</v>
      </c>
      <c r="I8636" s="46" t="s">
        <v>37</v>
      </c>
      <c r="K8636" s="46"/>
      <c r="L8636" t="s">
        <v>8702</v>
      </c>
      <c r="M8636" t="s">
        <v>39</v>
      </c>
      <c r="N8636" s="40"/>
      <c r="O8636" s="40"/>
      <c r="P8636" s="40"/>
      <c r="Q8636" s="40"/>
      <c r="R8636" s="39"/>
      <c r="S8636" s="39"/>
      <c r="T8636" s="39"/>
      <c r="U8636" s="40"/>
      <c r="V8636" s="39"/>
      <c r="W8636" s="69"/>
      <c r="Y8636" t="s">
        <v>40</v>
      </c>
      <c r="AA8636">
        <v>25949127</v>
      </c>
      <c r="AB8636" s="46" t="b">
        <f>if((W8636=""),false,true)</f>
        <v>0</v>
      </c>
      <c r="AD8636" s="8"/>
    </row>
    <row r="8637" ht="14.25" customHeight="1">
      <c r="A8637" s="38">
        <v>1215</v>
      </c>
      <c r="B8637" s="46" t="s">
        <v>8699</v>
      </c>
      <c r="C8637" s="46" t="s">
        <v>577</v>
      </c>
      <c r="D8637" s="11" t="s">
        <v>8700</v>
      </c>
      <c r="E8637" s="11" t="s">
        <v>8701</v>
      </c>
      <c r="F8637" s="7" t="s">
        <v>429</v>
      </c>
      <c r="G8637" s="7" t="s">
        <v>590</v>
      </c>
      <c r="H8637">
        <v>0.010504975178834</v>
      </c>
      <c r="I8637" s="46" t="s">
        <v>37</v>
      </c>
      <c r="K8637" s="46"/>
      <c r="L8637" t="s">
        <v>8702</v>
      </c>
      <c r="M8637" t="s">
        <v>39</v>
      </c>
      <c r="N8637" s="40"/>
      <c r="O8637" s="40"/>
      <c r="P8637" s="40"/>
      <c r="Q8637" s="40"/>
      <c r="R8637" s="39"/>
      <c r="S8637" s="39"/>
      <c r="T8637" s="39"/>
      <c r="U8637" s="40"/>
      <c r="V8637" s="39"/>
      <c r="W8637" s="69"/>
      <c r="Y8637" t="s">
        <v>40</v>
      </c>
      <c r="AA8637">
        <v>25949127</v>
      </c>
      <c r="AB8637" s="46" t="b">
        <f>if((W8637=""),false,true)</f>
        <v>0</v>
      </c>
      <c r="AD8637" s="8"/>
    </row>
    <row r="8638" ht="14.25" customHeight="1">
      <c r="A8638" s="38">
        <v>1215</v>
      </c>
      <c r="B8638" s="46" t="s">
        <v>8699</v>
      </c>
      <c r="C8638" s="46" t="s">
        <v>577</v>
      </c>
      <c r="D8638" s="11" t="s">
        <v>8700</v>
      </c>
      <c r="E8638" s="11" t="s">
        <v>8701</v>
      </c>
      <c r="F8638" s="7" t="s">
        <v>434</v>
      </c>
      <c r="G8638" s="7" t="s">
        <v>593</v>
      </c>
      <c r="H8638">
        <v>0.49243810600235</v>
      </c>
      <c r="I8638" s="46" t="s">
        <v>37</v>
      </c>
      <c r="K8638" s="46"/>
      <c r="L8638" t="s">
        <v>8702</v>
      </c>
      <c r="M8638" t="s">
        <v>39</v>
      </c>
      <c r="N8638" s="40"/>
      <c r="O8638" s="40"/>
      <c r="P8638" s="40"/>
      <c r="Q8638" s="40"/>
      <c r="R8638" s="39"/>
      <c r="S8638" s="39"/>
      <c r="T8638" s="39"/>
      <c r="U8638" s="40"/>
      <c r="V8638" s="39"/>
      <c r="W8638" s="69"/>
      <c r="Y8638" t="s">
        <v>40</v>
      </c>
      <c r="AA8638">
        <v>25949127</v>
      </c>
      <c r="AB8638" s="46" t="b">
        <f>if((W8638=""),false,true)</f>
        <v>0</v>
      </c>
      <c r="AD8638" s="8"/>
    </row>
    <row r="8639" ht="14.25" customHeight="1">
      <c r="A8639" s="38">
        <v>1287</v>
      </c>
      <c r="B8639" s="46" t="s">
        <v>174</v>
      </c>
      <c r="C8639" s="46" t="s">
        <v>45</v>
      </c>
      <c r="D8639" s="46" t="s">
        <v>8703</v>
      </c>
      <c r="E8639" s="46" t="s">
        <v>5168</v>
      </c>
      <c r="F8639" t="s">
        <v>48</v>
      </c>
      <c r="G8639" s="46" t="s">
        <v>49</v>
      </c>
      <c r="H8639">
        <v>0.000169824365</v>
      </c>
      <c r="I8639" t="s">
        <v>37</v>
      </c>
      <c r="L8639" t="s">
        <v>50</v>
      </c>
      <c r="M8639" t="s">
        <v>39</v>
      </c>
      <c r="N8639" s="40"/>
      <c r="O8639" s="40"/>
      <c r="P8639" s="40"/>
      <c r="Q8639" s="40"/>
      <c r="R8639" s="39"/>
      <c r="S8639" s="39"/>
      <c r="T8639" s="39"/>
      <c r="U8639" s="40"/>
      <c r="V8639" s="39"/>
      <c r="W8639" s="69"/>
      <c r="Y8639" t="s">
        <v>40</v>
      </c>
      <c r="AA8639">
        <v>20490</v>
      </c>
      <c r="AB8639" s="46" t="b">
        <v>0</v>
      </c>
      <c r="AD8639" s="8"/>
    </row>
    <row r="8640" ht="14.25" customHeight="1">
      <c r="A8640" s="38">
        <v>966</v>
      </c>
      <c r="B8640" s="46" t="s">
        <v>1353</v>
      </c>
      <c r="C8640" s="46" t="s">
        <v>1219</v>
      </c>
      <c r="D8640" s="46" t="s">
        <v>8704</v>
      </c>
      <c r="E8640" s="46" t="s">
        <v>8705</v>
      </c>
      <c r="F8640" s="41" t="s">
        <v>434</v>
      </c>
      <c r="G8640" s="5" t="s">
        <v>593</v>
      </c>
      <c r="H8640" s="65">
        <v>0.00271348666</v>
      </c>
      <c r="I8640" t="s">
        <v>1356</v>
      </c>
      <c r="K8640" s="46" t="s">
        <v>43</v>
      </c>
      <c r="L8640" s="46" t="s">
        <v>1358</v>
      </c>
      <c r="M8640" t="s">
        <v>39</v>
      </c>
      <c r="N8640" s="40"/>
      <c r="O8640" s="56"/>
      <c r="P8640" s="56"/>
      <c r="Q8640" s="56"/>
      <c r="R8640" s="39"/>
      <c r="S8640" s="39"/>
      <c r="T8640" s="39"/>
      <c r="U8640" s="40"/>
      <c r="V8640" s="39"/>
      <c r="W8640" s="69"/>
      <c r="Y8640" t="s">
        <v>40</v>
      </c>
      <c r="AA8640">
        <v>4911</v>
      </c>
      <c r="AB8640" t="b">
        <v>0</v>
      </c>
      <c r="AD8640" s="8"/>
    </row>
    <row r="8641" ht="14.25" customHeight="1">
      <c r="A8641" s="38">
        <v>1287</v>
      </c>
      <c r="B8641" s="46" t="s">
        <v>53</v>
      </c>
      <c r="C8641" s="46" t="s">
        <v>45</v>
      </c>
      <c r="D8641" s="46" t="s">
        <v>8706</v>
      </c>
      <c r="E8641" s="46" t="s">
        <v>8707</v>
      </c>
      <c r="F8641" t="s">
        <v>48</v>
      </c>
      <c r="G8641" s="46" t="s">
        <v>49</v>
      </c>
      <c r="H8641">
        <v>0.038018939632</v>
      </c>
      <c r="I8641" t="s">
        <v>37</v>
      </c>
      <c r="L8641" t="s">
        <v>50</v>
      </c>
      <c r="M8641" t="s">
        <v>39</v>
      </c>
      <c r="N8641" s="40"/>
      <c r="O8641" s="40"/>
      <c r="P8641" s="40"/>
      <c r="Q8641" s="40"/>
      <c r="R8641" s="39"/>
      <c r="S8641" s="39"/>
      <c r="T8641" s="39"/>
      <c r="U8641" s="40"/>
      <c r="V8641" s="39"/>
      <c r="W8641" s="69"/>
      <c r="Y8641" t="s">
        <v>40</v>
      </c>
      <c r="AA8641">
        <v>10468589</v>
      </c>
      <c r="AB8641" s="46" t="b">
        <v>0</v>
      </c>
      <c r="AD8641" s="8"/>
    </row>
    <row r="8642" ht="14.25" customHeight="1">
      <c r="A8642" s="38">
        <v>1287</v>
      </c>
      <c r="B8642" s="46" t="s">
        <v>53</v>
      </c>
      <c r="C8642" s="46" t="s">
        <v>45</v>
      </c>
      <c r="D8642" s="46" t="s">
        <v>8706</v>
      </c>
      <c r="E8642" s="46" t="s">
        <v>8708</v>
      </c>
      <c r="F8642" t="s">
        <v>48</v>
      </c>
      <c r="G8642" s="46" t="s">
        <v>49</v>
      </c>
      <c r="H8642">
        <v>0.038018939632</v>
      </c>
      <c r="I8642" t="s">
        <v>37</v>
      </c>
      <c r="L8642" t="s">
        <v>50</v>
      </c>
      <c r="M8642" t="s">
        <v>39</v>
      </c>
      <c r="N8642" s="40"/>
      <c r="O8642" s="40"/>
      <c r="P8642" s="40"/>
      <c r="Q8642" s="40"/>
      <c r="R8642" s="39"/>
      <c r="S8642" s="39"/>
      <c r="T8642" s="39"/>
      <c r="U8642" s="40"/>
      <c r="V8642" s="39"/>
      <c r="W8642" s="69"/>
      <c r="Y8642" t="s">
        <v>40</v>
      </c>
      <c r="AA8642">
        <v>10618558</v>
      </c>
      <c r="AB8642" s="46" t="b">
        <v>0</v>
      </c>
      <c r="AD8642" s="8"/>
    </row>
    <row r="8643" ht="14.25" customHeight="1">
      <c r="A8643" s="38">
        <v>1287</v>
      </c>
      <c r="B8643" s="46" t="s">
        <v>53</v>
      </c>
      <c r="C8643" s="46" t="s">
        <v>45</v>
      </c>
      <c r="D8643" s="46" t="s">
        <v>8709</v>
      </c>
      <c r="E8643" s="46" t="s">
        <v>8710</v>
      </c>
      <c r="F8643" t="s">
        <v>48</v>
      </c>
      <c r="G8643" s="46" t="s">
        <v>49</v>
      </c>
      <c r="H8643">
        <v>0.00003801894</v>
      </c>
      <c r="I8643" t="s">
        <v>37</v>
      </c>
      <c r="L8643" t="s">
        <v>50</v>
      </c>
      <c r="M8643" t="s">
        <v>39</v>
      </c>
      <c r="N8643" s="40"/>
      <c r="O8643" s="40"/>
      <c r="P8643" s="40"/>
      <c r="Q8643" s="40"/>
      <c r="R8643" s="39"/>
      <c r="S8643" s="39"/>
      <c r="T8643" s="39"/>
      <c r="U8643" s="40"/>
      <c r="V8643" s="39"/>
      <c r="W8643" s="69"/>
      <c r="Y8643" t="s">
        <v>40</v>
      </c>
      <c r="AA8643">
        <v>4923</v>
      </c>
      <c r="AB8643" s="46" t="b">
        <v>0</v>
      </c>
      <c r="AD8643" s="8"/>
    </row>
    <row r="8644" ht="14.25" customHeight="1">
      <c r="A8644" s="38">
        <v>1287</v>
      </c>
      <c r="B8644" s="46" t="s">
        <v>53</v>
      </c>
      <c r="C8644" s="46" t="s">
        <v>45</v>
      </c>
      <c r="D8644" s="46" t="s">
        <v>8711</v>
      </c>
      <c r="E8644" s="46" t="s">
        <v>8712</v>
      </c>
      <c r="F8644" t="s">
        <v>48</v>
      </c>
      <c r="G8644" s="46" t="s">
        <v>49</v>
      </c>
      <c r="H8644">
        <v>0.000023442288</v>
      </c>
      <c r="I8644" t="s">
        <v>37</v>
      </c>
      <c r="L8644" t="s">
        <v>50</v>
      </c>
      <c r="M8644" t="s">
        <v>39</v>
      </c>
      <c r="N8644" s="40"/>
      <c r="O8644" s="40"/>
      <c r="P8644" s="40"/>
      <c r="Q8644" s="40"/>
      <c r="R8644" s="39"/>
      <c r="S8644" s="39"/>
      <c r="T8644" s="39"/>
      <c r="U8644" s="40"/>
      <c r="V8644" s="39"/>
      <c r="W8644" s="69"/>
      <c r="Y8644" t="s">
        <v>40</v>
      </c>
      <c r="AA8644">
        <v>7971201</v>
      </c>
      <c r="AB8644" s="46" t="b">
        <v>0</v>
      </c>
      <c r="AD8644" s="8"/>
    </row>
    <row r="8645" ht="14.25" customHeight="1">
      <c r="A8645" s="38">
        <v>1213</v>
      </c>
      <c r="B8645" s="46" t="s">
        <v>8713</v>
      </c>
      <c r="C8645" s="46" t="s">
        <v>577</v>
      </c>
      <c r="D8645" s="11" t="s">
        <v>8714</v>
      </c>
      <c r="E8645" s="11" t="s">
        <v>8715</v>
      </c>
      <c r="F8645" s="7" t="s">
        <v>485</v>
      </c>
      <c r="G8645" s="7" t="s">
        <v>665</v>
      </c>
      <c r="H8645">
        <v>0.037263085235703</v>
      </c>
      <c r="I8645" s="46" t="s">
        <v>37</v>
      </c>
      <c r="K8645" s="46"/>
      <c r="L8645" t="s">
        <v>8716</v>
      </c>
      <c r="M8645" t="s">
        <v>39</v>
      </c>
      <c r="N8645" s="40"/>
      <c r="O8645" s="40"/>
      <c r="P8645" s="40"/>
      <c r="Q8645" s="40"/>
      <c r="R8645" s="39"/>
      <c r="S8645" s="39"/>
      <c r="T8645" s="39"/>
      <c r="U8645" s="40"/>
      <c r="V8645" s="39"/>
      <c r="W8645" s="69"/>
      <c r="Y8645" t="s">
        <v>40</v>
      </c>
      <c r="AA8645">
        <v>4444362</v>
      </c>
      <c r="AB8645" s="46" t="b">
        <f>if((W8645=""),false,true)</f>
        <v>0</v>
      </c>
      <c r="AD8645" s="8"/>
    </row>
    <row r="8646" ht="14.25" customHeight="1">
      <c r="A8646" s="38">
        <v>1213</v>
      </c>
      <c r="B8646" s="46" t="s">
        <v>8713</v>
      </c>
      <c r="C8646" s="46" t="s">
        <v>577</v>
      </c>
      <c r="D8646" s="11" t="s">
        <v>8714</v>
      </c>
      <c r="E8646" s="11" t="s">
        <v>8715</v>
      </c>
      <c r="F8646" s="7" t="s">
        <v>580</v>
      </c>
      <c r="G8646" s="7" t="s">
        <v>581</v>
      </c>
      <c r="H8646">
        <v>0.023550581556479</v>
      </c>
      <c r="I8646" s="46" t="s">
        <v>37</v>
      </c>
      <c r="K8646" s="46"/>
      <c r="L8646" t="s">
        <v>8716</v>
      </c>
      <c r="M8646" t="s">
        <v>39</v>
      </c>
      <c r="N8646" s="40"/>
      <c r="O8646" s="40"/>
      <c r="P8646" s="40"/>
      <c r="Q8646" s="40"/>
      <c r="R8646" s="39"/>
      <c r="S8646" s="39"/>
      <c r="T8646" s="39"/>
      <c r="U8646" s="40"/>
      <c r="V8646" s="39"/>
      <c r="W8646" s="69"/>
      <c r="Y8646" t="s">
        <v>40</v>
      </c>
      <c r="AA8646">
        <v>4444362</v>
      </c>
      <c r="AB8646" s="46" t="b">
        <f>if((W8646=""),false,true)</f>
        <v>0</v>
      </c>
      <c r="AD8646" s="8"/>
    </row>
    <row r="8647" ht="14.25" customHeight="1">
      <c r="A8647" s="38">
        <v>1213</v>
      </c>
      <c r="B8647" s="46" t="s">
        <v>8713</v>
      </c>
      <c r="C8647" s="46" t="s">
        <v>577</v>
      </c>
      <c r="D8647" s="11" t="s">
        <v>8714</v>
      </c>
      <c r="E8647" s="11" t="s">
        <v>8715</v>
      </c>
      <c r="F8647" s="7" t="s">
        <v>584</v>
      </c>
      <c r="G8647" s="7" t="s">
        <v>585</v>
      </c>
      <c r="H8647">
        <v>0.020568265478563</v>
      </c>
      <c r="I8647" s="46" t="s">
        <v>37</v>
      </c>
      <c r="K8647" s="46"/>
      <c r="L8647" t="s">
        <v>8716</v>
      </c>
      <c r="M8647" t="s">
        <v>39</v>
      </c>
      <c r="N8647" s="40"/>
      <c r="O8647" s="40"/>
      <c r="P8647" s="40"/>
      <c r="Q8647" s="40"/>
      <c r="R8647" s="39"/>
      <c r="S8647" s="39"/>
      <c r="T8647" s="39"/>
      <c r="U8647" s="40"/>
      <c r="V8647" s="39"/>
      <c r="W8647" s="69"/>
      <c r="Y8647" t="s">
        <v>40</v>
      </c>
      <c r="AA8647">
        <v>4444362</v>
      </c>
      <c r="AB8647" s="46" t="b">
        <f>if((W8647=""),false,true)</f>
        <v>0</v>
      </c>
      <c r="AD8647" s="8"/>
    </row>
    <row r="8648" ht="14.25" customHeight="1">
      <c r="A8648" s="38">
        <v>1213</v>
      </c>
      <c r="B8648" s="46" t="s">
        <v>8713</v>
      </c>
      <c r="C8648" s="46" t="s">
        <v>577</v>
      </c>
      <c r="D8648" s="11" t="s">
        <v>8714</v>
      </c>
      <c r="E8648" s="11" t="s">
        <v>8715</v>
      </c>
      <c r="F8648" s="7" t="s">
        <v>586</v>
      </c>
      <c r="G8648" s="7" t="s">
        <v>587</v>
      </c>
      <c r="H8648">
        <v>0.003605793331961</v>
      </c>
      <c r="I8648" s="46" t="s">
        <v>37</v>
      </c>
      <c r="K8648" s="46"/>
      <c r="L8648" t="s">
        <v>8716</v>
      </c>
      <c r="M8648" t="s">
        <v>39</v>
      </c>
      <c r="N8648" s="40"/>
      <c r="O8648" s="40"/>
      <c r="P8648" s="40"/>
      <c r="Q8648" s="40"/>
      <c r="R8648" s="39"/>
      <c r="S8648" s="39"/>
      <c r="T8648" s="39"/>
      <c r="U8648" s="40"/>
      <c r="V8648" s="39"/>
      <c r="W8648" s="69"/>
      <c r="Y8648" t="s">
        <v>40</v>
      </c>
      <c r="AA8648">
        <v>4444362</v>
      </c>
      <c r="AB8648" s="46" t="b">
        <f>if((W8648=""),false,true)</f>
        <v>0</v>
      </c>
      <c r="AD8648" s="8"/>
    </row>
    <row r="8649" ht="14.25" customHeight="1">
      <c r="A8649" s="38">
        <v>1213</v>
      </c>
      <c r="B8649" s="46" t="s">
        <v>8713</v>
      </c>
      <c r="C8649" s="46" t="s">
        <v>577</v>
      </c>
      <c r="D8649" s="11" t="s">
        <v>8714</v>
      </c>
      <c r="E8649" s="11" t="s">
        <v>8715</v>
      </c>
      <c r="F8649" s="7" t="s">
        <v>429</v>
      </c>
      <c r="G8649" s="7" t="s">
        <v>590</v>
      </c>
      <c r="H8649">
        <v>0.072474232653275</v>
      </c>
      <c r="I8649" s="46" t="s">
        <v>37</v>
      </c>
      <c r="K8649" s="46"/>
      <c r="L8649" t="s">
        <v>8716</v>
      </c>
      <c r="M8649" t="s">
        <v>39</v>
      </c>
      <c r="N8649" s="40"/>
      <c r="O8649" s="40"/>
      <c r="P8649" s="40"/>
      <c r="Q8649" s="40"/>
      <c r="R8649" s="39"/>
      <c r="S8649" s="39"/>
      <c r="T8649" s="39"/>
      <c r="U8649" s="40"/>
      <c r="V8649" s="39"/>
      <c r="W8649" s="69"/>
      <c r="Y8649" t="s">
        <v>40</v>
      </c>
      <c r="AA8649">
        <v>4444362</v>
      </c>
      <c r="AB8649" s="46" t="b">
        <f>if((W8649=""),false,true)</f>
        <v>0</v>
      </c>
      <c r="AD8649" s="8"/>
    </row>
    <row r="8650" ht="14.25" customHeight="1">
      <c r="A8650" s="38">
        <v>1213</v>
      </c>
      <c r="B8650" s="46" t="s">
        <v>8713</v>
      </c>
      <c r="C8650" s="46" t="s">
        <v>577</v>
      </c>
      <c r="D8650" s="11" t="s">
        <v>8714</v>
      </c>
      <c r="E8650" s="11" t="s">
        <v>8715</v>
      </c>
      <c r="F8650" s="7" t="s">
        <v>591</v>
      </c>
      <c r="G8650" s="7" t="s">
        <v>592</v>
      </c>
      <c r="H8650">
        <v>0.011028460537911</v>
      </c>
      <c r="I8650" s="46" t="s">
        <v>37</v>
      </c>
      <c r="K8650" s="46"/>
      <c r="L8650" t="s">
        <v>8716</v>
      </c>
      <c r="M8650" t="s">
        <v>39</v>
      </c>
      <c r="N8650" s="40"/>
      <c r="O8650" s="40"/>
      <c r="P8650" s="40"/>
      <c r="Q8650" s="40"/>
      <c r="R8650" s="39"/>
      <c r="S8650" s="39"/>
      <c r="T8650" s="39"/>
      <c r="U8650" s="40"/>
      <c r="V8650" s="39"/>
      <c r="W8650" s="69"/>
      <c r="Y8650" t="s">
        <v>40</v>
      </c>
      <c r="AA8650">
        <v>4444362</v>
      </c>
      <c r="AB8650" s="46" t="b">
        <f>if((W8650=""),false,true)</f>
        <v>0</v>
      </c>
      <c r="AD8650" s="8"/>
    </row>
    <row r="8651" ht="14.25" customHeight="1">
      <c r="A8651" s="38">
        <v>1213</v>
      </c>
      <c r="B8651" s="46" t="s">
        <v>8713</v>
      </c>
      <c r="C8651" s="46" t="s">
        <v>577</v>
      </c>
      <c r="D8651" s="11" t="s">
        <v>8714</v>
      </c>
      <c r="E8651" s="11" t="s">
        <v>8715</v>
      </c>
      <c r="F8651" s="7" t="s">
        <v>434</v>
      </c>
      <c r="G8651" s="7" t="s">
        <v>593</v>
      </c>
      <c r="H8651">
        <v>0.069792747456015</v>
      </c>
      <c r="I8651" s="46" t="s">
        <v>37</v>
      </c>
      <c r="K8651" s="46"/>
      <c r="L8651" t="s">
        <v>8716</v>
      </c>
      <c r="M8651" t="s">
        <v>39</v>
      </c>
      <c r="N8651" s="40"/>
      <c r="O8651" s="40"/>
      <c r="P8651" s="40"/>
      <c r="Q8651" s="40"/>
      <c r="R8651" s="39"/>
      <c r="S8651" s="39"/>
      <c r="T8651" s="39"/>
      <c r="U8651" s="40"/>
      <c r="V8651" s="39"/>
      <c r="W8651" s="69"/>
      <c r="Y8651" t="s">
        <v>40</v>
      </c>
      <c r="AA8651">
        <v>4444362</v>
      </c>
      <c r="AB8651" s="46" t="b">
        <f>if((W8651=""),false,true)</f>
        <v>0</v>
      </c>
      <c r="AD8651" s="8"/>
    </row>
    <row r="8652" ht="14.25" customHeight="1">
      <c r="A8652" s="38">
        <v>1287</v>
      </c>
      <c r="B8652" s="46" t="s">
        <v>44</v>
      </c>
      <c r="C8652" s="46" t="s">
        <v>45</v>
      </c>
      <c r="D8652" s="46" t="s">
        <v>8717</v>
      </c>
      <c r="E8652" s="46" t="s">
        <v>8718</v>
      </c>
      <c r="F8652" t="s">
        <v>48</v>
      </c>
      <c r="G8652" s="46" t="s">
        <v>49</v>
      </c>
      <c r="H8652">
        <v>0.000116412603</v>
      </c>
      <c r="I8652" t="s">
        <v>37</v>
      </c>
      <c r="L8652" t="s">
        <v>50</v>
      </c>
      <c r="M8652" t="s">
        <v>39</v>
      </c>
      <c r="N8652" s="40"/>
      <c r="O8652" s="40"/>
      <c r="P8652" s="40"/>
      <c r="Q8652" s="40"/>
      <c r="R8652" s="39"/>
      <c r="S8652" s="39"/>
      <c r="T8652" s="39"/>
      <c r="U8652" s="40"/>
      <c r="V8652" s="39"/>
      <c r="W8652" s="69"/>
      <c r="Y8652" t="s">
        <v>294</v>
      </c>
      <c r="AA8652">
        <v>31512</v>
      </c>
      <c r="AB8652" s="46" t="b">
        <v>0</v>
      </c>
      <c r="AD8652" s="8"/>
    </row>
    <row r="8653" ht="14.25" customHeight="1">
      <c r="A8653" s="38">
        <v>1287</v>
      </c>
      <c r="B8653" s="46" t="s">
        <v>44</v>
      </c>
      <c r="C8653" s="46" t="s">
        <v>45</v>
      </c>
      <c r="D8653" s="46" t="s">
        <v>8719</v>
      </c>
      <c r="E8653" s="46" t="s">
        <v>8720</v>
      </c>
      <c r="F8653" t="s">
        <v>48</v>
      </c>
      <c r="G8653" s="46" t="s">
        <v>49</v>
      </c>
      <c r="H8653">
        <v>0.047533522594</v>
      </c>
      <c r="I8653" t="s">
        <v>37</v>
      </c>
      <c r="L8653" t="s">
        <v>50</v>
      </c>
      <c r="M8653" t="s">
        <v>39</v>
      </c>
      <c r="N8653" s="40"/>
      <c r="O8653" s="40"/>
      <c r="P8653" s="40"/>
      <c r="Q8653" s="40"/>
      <c r="R8653" s="39"/>
      <c r="S8653" s="39"/>
      <c r="T8653" s="39"/>
      <c r="U8653" s="40"/>
      <c r="V8653" s="39"/>
      <c r="W8653" s="69"/>
      <c r="Y8653" t="s">
        <v>40</v>
      </c>
      <c r="AA8653">
        <v>195230</v>
      </c>
      <c r="AB8653" s="46" t="b">
        <v>0</v>
      </c>
      <c r="AD8653" s="8"/>
    </row>
    <row r="8654" ht="14.25" customHeight="1">
      <c r="A8654" s="38">
        <v>1287</v>
      </c>
      <c r="B8654" s="46" t="s">
        <v>44</v>
      </c>
      <c r="C8654" s="46" t="s">
        <v>45</v>
      </c>
      <c r="D8654" s="46" t="s">
        <v>8721</v>
      </c>
      <c r="E8654" s="46" t="s">
        <v>8722</v>
      </c>
      <c r="F8654" t="s">
        <v>48</v>
      </c>
      <c r="G8654" s="46" t="s">
        <v>49</v>
      </c>
      <c r="H8654">
        <v>0.004275628862</v>
      </c>
      <c r="I8654" t="s">
        <v>37</v>
      </c>
      <c r="L8654" t="s">
        <v>50</v>
      </c>
      <c r="M8654" t="s">
        <v>39</v>
      </c>
      <c r="N8654" s="40"/>
      <c r="O8654" s="40"/>
      <c r="P8654" s="40"/>
      <c r="Q8654" s="40"/>
      <c r="R8654" s="39"/>
      <c r="S8654" s="39"/>
      <c r="T8654" s="39"/>
      <c r="U8654" s="40"/>
      <c r="V8654" s="39"/>
      <c r="W8654" s="69"/>
      <c r="Y8654" t="s">
        <v>40</v>
      </c>
      <c r="AA8654">
        <v>15790</v>
      </c>
      <c r="AB8654" s="46" t="b">
        <v>0</v>
      </c>
      <c r="AD8654" s="8"/>
    </row>
    <row r="8655" ht="14.25" customHeight="1">
      <c r="A8655" s="38">
        <v>1308</v>
      </c>
      <c r="B8655" s="46" t="s">
        <v>41</v>
      </c>
      <c r="C8655" s="46" t="s">
        <v>42</v>
      </c>
      <c r="D8655" s="46" t="s">
        <v>8723</v>
      </c>
      <c r="E8655" s="46" t="s">
        <v>8724</v>
      </c>
      <c r="F8655" t="s">
        <v>35</v>
      </c>
      <c r="G8655" s="12" t="s">
        <v>36</v>
      </c>
      <c r="H8655">
        <v>0.075857757502918</v>
      </c>
      <c r="I8655" t="s">
        <v>37</v>
      </c>
      <c r="K8655" s="47" t="s">
        <v>43</v>
      </c>
      <c r="L8655" s="47" t="str">
        <f>((I8655&amp;A8655)&amp;"-")&amp;B8655</f>
        <v>REF1308-Abraham M.H. and Acree Jr. W.E. The solubility of liquid and solid compounds in dry octan-1-ol. Chemosphere (2013)</v>
      </c>
      <c r="M8655" t="s">
        <v>39</v>
      </c>
      <c r="N8655" s="71"/>
      <c r="O8655" s="71"/>
      <c r="P8655" s="71"/>
      <c r="Q8655" s="71"/>
      <c r="R8655" s="29"/>
      <c r="S8655" s="29"/>
      <c r="T8655" s="29"/>
      <c r="U8655" s="71"/>
      <c r="V8655" s="29"/>
      <c r="W8655" s="60"/>
      <c r="Y8655" t="s">
        <v>40</v>
      </c>
      <c r="AA8655">
        <v>9726865</v>
      </c>
      <c r="AB8655" t="b">
        <f>if((W8655=""),false,true)</f>
        <v>0</v>
      </c>
      <c r="AD8655" s="37"/>
    </row>
    <row r="8656" ht="14.25" customHeight="1">
      <c r="A8656" s="38">
        <v>1287</v>
      </c>
      <c r="B8656" s="46" t="s">
        <v>53</v>
      </c>
      <c r="C8656" s="46" t="s">
        <v>45</v>
      </c>
      <c r="D8656" s="46" t="s">
        <v>8725</v>
      </c>
      <c r="E8656" s="46" t="s">
        <v>8726</v>
      </c>
      <c r="F8656" t="s">
        <v>48</v>
      </c>
      <c r="G8656" s="46" t="s">
        <v>49</v>
      </c>
      <c r="H8656">
        <v>0.022908676528</v>
      </c>
      <c r="I8656" t="s">
        <v>37</v>
      </c>
      <c r="L8656" t="s">
        <v>50</v>
      </c>
      <c r="M8656" t="s">
        <v>39</v>
      </c>
      <c r="N8656" s="40"/>
      <c r="O8656" s="40"/>
      <c r="P8656" s="40"/>
      <c r="Q8656" s="40"/>
      <c r="R8656" s="39"/>
      <c r="S8656" s="39"/>
      <c r="T8656" s="39"/>
      <c r="U8656" s="40"/>
      <c r="V8656" s="39"/>
      <c r="W8656" s="69"/>
      <c r="Y8656" t="s">
        <v>40</v>
      </c>
      <c r="AA8656">
        <v>4959</v>
      </c>
      <c r="AB8656" s="46" t="b">
        <v>0</v>
      </c>
      <c r="AD8656" s="8"/>
    </row>
    <row r="8657" ht="14.25" customHeight="1">
      <c r="A8657" s="38">
        <v>1293</v>
      </c>
      <c r="B8657" s="46" t="s">
        <v>8727</v>
      </c>
      <c r="C8657" s="30" t="s">
        <v>8728</v>
      </c>
      <c r="D8657" s="46" t="s">
        <v>8729</v>
      </c>
      <c r="E8657" s="46" t="s">
        <v>8730</v>
      </c>
      <c r="F8657" t="s">
        <v>429</v>
      </c>
      <c r="G8657" s="12" t="s">
        <v>430</v>
      </c>
      <c r="H8657">
        <v>0.1672</v>
      </c>
      <c r="I8657" t="s">
        <v>37</v>
      </c>
      <c r="K8657" s="46" t="s">
        <v>8731</v>
      </c>
      <c r="L8657" s="46" t="str">
        <f>((I8657&amp;A8657)&amp;"-")&amp;B8657</f>
        <v>REF1293-Hany S.M. Ali;Peter York; Nicholas Blagden; Maryam Khoubnasabjafari; William E. Acree Jr.; Abolghasem Jouyban. Solubility of salbutamol and salbutamol sulphate in ethanol+water mixtures at 25 °C</v>
      </c>
      <c r="M8657" t="s">
        <v>39</v>
      </c>
      <c r="N8657" s="40"/>
      <c r="O8657" s="40"/>
      <c r="P8657" s="40"/>
      <c r="Q8657" s="40"/>
      <c r="R8657" s="39"/>
      <c r="S8657" s="39"/>
      <c r="T8657" s="39"/>
      <c r="U8657" s="40"/>
      <c r="V8657" s="39"/>
      <c r="W8657" s="69"/>
      <c r="Y8657" t="s">
        <v>40</v>
      </c>
      <c r="AA8657">
        <v>1999</v>
      </c>
      <c r="AB8657" s="46" t="b">
        <v>0</v>
      </c>
      <c r="AD8657" s="8"/>
    </row>
    <row r="8658" ht="14.25" customHeight="1">
      <c r="A8658" s="38">
        <v>1293</v>
      </c>
      <c r="B8658" s="46" t="s">
        <v>8727</v>
      </c>
      <c r="C8658" s="30" t="s">
        <v>8728</v>
      </c>
      <c r="D8658" s="46" t="s">
        <v>8729</v>
      </c>
      <c r="E8658" s="46" t="s">
        <v>8730</v>
      </c>
      <c r="F8658" s="12" t="s">
        <v>2084</v>
      </c>
      <c r="G8658" s="12" t="s">
        <v>2085</v>
      </c>
      <c r="H8658">
        <v>0.0809</v>
      </c>
      <c r="I8658" t="s">
        <v>37</v>
      </c>
      <c r="K8658" s="46" t="s">
        <v>8731</v>
      </c>
      <c r="L8658" s="46" t="str">
        <f>((I8658&amp;A8658)&amp;"-")&amp;B8658</f>
        <v>REF1293-Hany S.M. Ali;Peter York; Nicholas Blagden; Maryam Khoubnasabjafari; William E. Acree Jr.; Abolghasem Jouyban. Solubility of salbutamol and salbutamol sulphate in ethanol+water mixtures at 25 °C</v>
      </c>
      <c r="M8658" t="s">
        <v>39</v>
      </c>
      <c r="N8658" s="40"/>
      <c r="O8658" s="40"/>
      <c r="P8658" s="40"/>
      <c r="Q8658" s="40"/>
      <c r="R8658" s="39"/>
      <c r="S8658" s="39"/>
      <c r="T8658" s="39"/>
      <c r="U8658" s="40"/>
      <c r="V8658" s="39"/>
      <c r="W8658" s="69"/>
      <c r="Y8658" t="s">
        <v>40</v>
      </c>
      <c r="AA8658">
        <v>1999</v>
      </c>
      <c r="AB8658" s="46" t="b">
        <v>0</v>
      </c>
      <c r="AD8658" s="8"/>
    </row>
    <row r="8659" ht="14.25" customHeight="1">
      <c r="A8659" s="38">
        <v>1293</v>
      </c>
      <c r="B8659" s="46" t="s">
        <v>8727</v>
      </c>
      <c r="C8659" s="30" t="s">
        <v>8728</v>
      </c>
      <c r="D8659" s="46" t="s">
        <v>8729</v>
      </c>
      <c r="E8659" s="46" t="s">
        <v>8730</v>
      </c>
      <c r="F8659" s="12" t="s">
        <v>2087</v>
      </c>
      <c r="G8659" s="12" t="s">
        <v>2085</v>
      </c>
      <c r="H8659">
        <v>0.0823</v>
      </c>
      <c r="I8659" t="s">
        <v>37</v>
      </c>
      <c r="K8659" s="46" t="s">
        <v>8731</v>
      </c>
      <c r="L8659" s="46" t="str">
        <f>((I8659&amp;A8659)&amp;"-")&amp;B8659</f>
        <v>REF1293-Hany S.M. Ali;Peter York; Nicholas Blagden; Maryam Khoubnasabjafari; William E. Acree Jr.; Abolghasem Jouyban. Solubility of salbutamol and salbutamol sulphate in ethanol+water mixtures at 25 °C</v>
      </c>
      <c r="M8659" t="s">
        <v>39</v>
      </c>
      <c r="N8659" s="40"/>
      <c r="O8659" s="40"/>
      <c r="P8659" s="40"/>
      <c r="Q8659" s="40"/>
      <c r="R8659" s="39"/>
      <c r="S8659" s="39"/>
      <c r="T8659" s="39"/>
      <c r="U8659" s="40"/>
      <c r="V8659" s="39"/>
      <c r="W8659" s="69"/>
      <c r="Y8659" t="s">
        <v>40</v>
      </c>
      <c r="AA8659">
        <v>1999</v>
      </c>
      <c r="AB8659" s="46" t="b">
        <v>0</v>
      </c>
      <c r="AD8659" s="8"/>
    </row>
    <row r="8660" ht="14.25" customHeight="1">
      <c r="A8660" s="38">
        <v>1293</v>
      </c>
      <c r="B8660" s="46" t="s">
        <v>8727</v>
      </c>
      <c r="C8660" s="30" t="s">
        <v>8728</v>
      </c>
      <c r="D8660" s="46" t="s">
        <v>8729</v>
      </c>
      <c r="E8660" s="46" t="s">
        <v>8730</v>
      </c>
      <c r="F8660" s="12" t="s">
        <v>2088</v>
      </c>
      <c r="G8660" s="12" t="s">
        <v>2085</v>
      </c>
      <c r="H8660">
        <v>0.09</v>
      </c>
      <c r="I8660" t="s">
        <v>37</v>
      </c>
      <c r="K8660" s="46" t="s">
        <v>8731</v>
      </c>
      <c r="L8660" s="46" t="str">
        <f>((I8660&amp;A8660)&amp;"-")&amp;B8660</f>
        <v>REF1293-Hany S.M. Ali;Peter York; Nicholas Blagden; Maryam Khoubnasabjafari; William E. Acree Jr.; Abolghasem Jouyban. Solubility of salbutamol and salbutamol sulphate in ethanol+water mixtures at 25 °C</v>
      </c>
      <c r="M8660" t="s">
        <v>39</v>
      </c>
      <c r="N8660" s="40"/>
      <c r="O8660" s="40"/>
      <c r="P8660" s="40"/>
      <c r="Q8660" s="40"/>
      <c r="R8660" s="39"/>
      <c r="S8660" s="39"/>
      <c r="T8660" s="39"/>
      <c r="U8660" s="40"/>
      <c r="V8660" s="39"/>
      <c r="W8660" s="69"/>
      <c r="Y8660" t="s">
        <v>40</v>
      </c>
      <c r="AA8660">
        <v>1999</v>
      </c>
      <c r="AB8660" s="46" t="b">
        <v>0</v>
      </c>
      <c r="AD8660" s="8"/>
    </row>
    <row r="8661" ht="14.25" customHeight="1">
      <c r="A8661" s="38">
        <v>1293</v>
      </c>
      <c r="B8661" s="46" t="s">
        <v>8727</v>
      </c>
      <c r="C8661" s="30" t="s">
        <v>8728</v>
      </c>
      <c r="D8661" s="46" t="s">
        <v>8729</v>
      </c>
      <c r="E8661" s="46" t="s">
        <v>8730</v>
      </c>
      <c r="F8661" s="12" t="s">
        <v>2089</v>
      </c>
      <c r="G8661" s="12" t="s">
        <v>2085</v>
      </c>
      <c r="H8661">
        <v>0.1128</v>
      </c>
      <c r="I8661" t="s">
        <v>37</v>
      </c>
      <c r="K8661" s="46" t="s">
        <v>8731</v>
      </c>
      <c r="L8661" s="46" t="str">
        <f>((I8661&amp;A8661)&amp;"-")&amp;B8661</f>
        <v>REF1293-Hany S.M. Ali;Peter York; Nicholas Blagden; Maryam Khoubnasabjafari; William E. Acree Jr.; Abolghasem Jouyban. Solubility of salbutamol and salbutamol sulphate in ethanol+water mixtures at 25 °C</v>
      </c>
      <c r="M8661" t="s">
        <v>39</v>
      </c>
      <c r="N8661" s="40"/>
      <c r="O8661" s="40"/>
      <c r="P8661" s="40"/>
      <c r="Q8661" s="40"/>
      <c r="R8661" s="39"/>
      <c r="S8661" s="39"/>
      <c r="T8661" s="39"/>
      <c r="U8661" s="40"/>
      <c r="V8661" s="39"/>
      <c r="W8661" s="69"/>
      <c r="Y8661" t="s">
        <v>40</v>
      </c>
      <c r="AA8661">
        <v>1999</v>
      </c>
      <c r="AB8661" s="46" t="b">
        <v>0</v>
      </c>
      <c r="AD8661" s="8"/>
    </row>
    <row r="8662" ht="14.25" customHeight="1">
      <c r="A8662" s="38">
        <v>1293</v>
      </c>
      <c r="B8662" s="46" t="s">
        <v>8727</v>
      </c>
      <c r="C8662" s="30" t="s">
        <v>8728</v>
      </c>
      <c r="D8662" s="46" t="s">
        <v>8729</v>
      </c>
      <c r="E8662" s="46" t="s">
        <v>8730</v>
      </c>
      <c r="F8662" s="12" t="s">
        <v>2090</v>
      </c>
      <c r="G8662" s="12" t="s">
        <v>2085</v>
      </c>
      <c r="H8662">
        <v>0.1556</v>
      </c>
      <c r="I8662" t="s">
        <v>37</v>
      </c>
      <c r="K8662" s="46" t="s">
        <v>8731</v>
      </c>
      <c r="L8662" s="46" t="str">
        <f>((I8662&amp;A8662)&amp;"-")&amp;B8662</f>
        <v>REF1293-Hany S.M. Ali;Peter York; Nicholas Blagden; Maryam Khoubnasabjafari; William E. Acree Jr.; Abolghasem Jouyban. Solubility of salbutamol and salbutamol sulphate in ethanol+water mixtures at 25 °C</v>
      </c>
      <c r="M8662" t="s">
        <v>39</v>
      </c>
      <c r="N8662" s="40"/>
      <c r="O8662" s="40"/>
      <c r="P8662" s="40"/>
      <c r="Q8662" s="40"/>
      <c r="R8662" s="39"/>
      <c r="S8662" s="39"/>
      <c r="T8662" s="39"/>
      <c r="U8662" s="40"/>
      <c r="V8662" s="39"/>
      <c r="W8662" s="69"/>
      <c r="Y8662" t="s">
        <v>40</v>
      </c>
      <c r="AA8662">
        <v>1999</v>
      </c>
      <c r="AB8662" s="46" t="b">
        <v>0</v>
      </c>
      <c r="AD8662" s="8"/>
    </row>
    <row r="8663" ht="14.25" customHeight="1">
      <c r="A8663" s="38">
        <v>1293</v>
      </c>
      <c r="B8663" s="46" t="s">
        <v>8727</v>
      </c>
      <c r="C8663" s="30" t="s">
        <v>8728</v>
      </c>
      <c r="D8663" s="46" t="s">
        <v>8729</v>
      </c>
      <c r="E8663" s="46" t="s">
        <v>8730</v>
      </c>
      <c r="F8663" s="12" t="s">
        <v>2091</v>
      </c>
      <c r="G8663" s="12" t="s">
        <v>2085</v>
      </c>
      <c r="H8663">
        <v>0.1993</v>
      </c>
      <c r="I8663" t="s">
        <v>37</v>
      </c>
      <c r="K8663" s="46" t="s">
        <v>8731</v>
      </c>
      <c r="L8663" s="46" t="str">
        <f>((I8663&amp;A8663)&amp;"-")&amp;B8663</f>
        <v>REF1293-Hany S.M. Ali;Peter York; Nicholas Blagden; Maryam Khoubnasabjafari; William E. Acree Jr.; Abolghasem Jouyban. Solubility of salbutamol and salbutamol sulphate in ethanol+water mixtures at 25 °C</v>
      </c>
      <c r="M8663" t="s">
        <v>39</v>
      </c>
      <c r="N8663" s="40"/>
      <c r="O8663" s="40"/>
      <c r="P8663" s="40"/>
      <c r="Q8663" s="40"/>
      <c r="R8663" s="39"/>
      <c r="S8663" s="39"/>
      <c r="T8663" s="39"/>
      <c r="U8663" s="40"/>
      <c r="V8663" s="39"/>
      <c r="W8663" s="69"/>
      <c r="Y8663" t="s">
        <v>40</v>
      </c>
      <c r="AA8663">
        <v>1999</v>
      </c>
      <c r="AB8663" s="46" t="b">
        <v>0</v>
      </c>
      <c r="AD8663" s="8"/>
    </row>
    <row r="8664" ht="14.25" customHeight="1">
      <c r="A8664" s="38">
        <v>1293</v>
      </c>
      <c r="B8664" s="46" t="s">
        <v>8727</v>
      </c>
      <c r="C8664" s="30" t="s">
        <v>8728</v>
      </c>
      <c r="D8664" s="46" t="s">
        <v>8729</v>
      </c>
      <c r="E8664" s="46" t="s">
        <v>8730</v>
      </c>
      <c r="F8664" s="12" t="s">
        <v>2092</v>
      </c>
      <c r="G8664" s="12" t="s">
        <v>2085</v>
      </c>
      <c r="H8664">
        <v>0.2435</v>
      </c>
      <c r="I8664" t="s">
        <v>37</v>
      </c>
      <c r="K8664" s="46" t="s">
        <v>8731</v>
      </c>
      <c r="L8664" s="46" t="str">
        <f>((I8664&amp;A8664)&amp;"-")&amp;B8664</f>
        <v>REF1293-Hany S.M. Ali;Peter York; Nicholas Blagden; Maryam Khoubnasabjafari; William E. Acree Jr.; Abolghasem Jouyban. Solubility of salbutamol and salbutamol sulphate in ethanol+water mixtures at 25 °C</v>
      </c>
      <c r="M8664" t="s">
        <v>39</v>
      </c>
      <c r="N8664" s="40"/>
      <c r="O8664" s="40"/>
      <c r="P8664" s="40"/>
      <c r="Q8664" s="40"/>
      <c r="R8664" s="39"/>
      <c r="S8664" s="39"/>
      <c r="T8664" s="39"/>
      <c r="U8664" s="40"/>
      <c r="V8664" s="39"/>
      <c r="W8664" s="69"/>
      <c r="Y8664" t="s">
        <v>40</v>
      </c>
      <c r="AA8664">
        <v>1999</v>
      </c>
      <c r="AB8664" s="46" t="b">
        <v>0</v>
      </c>
      <c r="AD8664" s="8"/>
    </row>
    <row r="8665" ht="14.25" customHeight="1">
      <c r="A8665" s="38">
        <v>1293</v>
      </c>
      <c r="B8665" s="46" t="s">
        <v>8727</v>
      </c>
      <c r="C8665" s="30" t="s">
        <v>8728</v>
      </c>
      <c r="D8665" s="46" t="s">
        <v>8729</v>
      </c>
      <c r="E8665" s="46" t="s">
        <v>8730</v>
      </c>
      <c r="F8665" s="12" t="s">
        <v>2093</v>
      </c>
      <c r="G8665" s="12" t="s">
        <v>2085</v>
      </c>
      <c r="H8665">
        <v>0.2451</v>
      </c>
      <c r="I8665" t="s">
        <v>37</v>
      </c>
      <c r="K8665" s="46" t="s">
        <v>8731</v>
      </c>
      <c r="L8665" s="46" t="str">
        <f>((I8665&amp;A8665)&amp;"-")&amp;B8665</f>
        <v>REF1293-Hany S.M. Ali;Peter York; Nicholas Blagden; Maryam Khoubnasabjafari; William E. Acree Jr.; Abolghasem Jouyban. Solubility of salbutamol and salbutamol sulphate in ethanol+water mixtures at 25 °C</v>
      </c>
      <c r="M8665" t="s">
        <v>39</v>
      </c>
      <c r="N8665" s="40"/>
      <c r="O8665" s="40"/>
      <c r="P8665" s="40"/>
      <c r="Q8665" s="40"/>
      <c r="R8665" s="39"/>
      <c r="S8665" s="39"/>
      <c r="T8665" s="39"/>
      <c r="U8665" s="40"/>
      <c r="V8665" s="39"/>
      <c r="W8665" s="69"/>
      <c r="Y8665" t="s">
        <v>40</v>
      </c>
      <c r="AA8665">
        <v>1999</v>
      </c>
      <c r="AB8665" s="46" t="b">
        <v>0</v>
      </c>
      <c r="AD8665" s="8"/>
    </row>
    <row r="8666" ht="14.25" customHeight="1">
      <c r="A8666" s="38">
        <v>1293</v>
      </c>
      <c r="B8666" s="46" t="s">
        <v>8727</v>
      </c>
      <c r="C8666" s="30" t="s">
        <v>8728</v>
      </c>
      <c r="D8666" s="46" t="s">
        <v>8729</v>
      </c>
      <c r="E8666" s="46" t="s">
        <v>8730</v>
      </c>
      <c r="F8666" s="12" t="s">
        <v>2094</v>
      </c>
      <c r="G8666" s="12" t="s">
        <v>2085</v>
      </c>
      <c r="H8666">
        <v>0.2401</v>
      </c>
      <c r="I8666" t="s">
        <v>37</v>
      </c>
      <c r="K8666" s="46" t="s">
        <v>8731</v>
      </c>
      <c r="L8666" s="46" t="str">
        <f>((I8666&amp;A8666)&amp;"-")&amp;B8666</f>
        <v>REF1293-Hany S.M. Ali;Peter York; Nicholas Blagden; Maryam Khoubnasabjafari; William E. Acree Jr.; Abolghasem Jouyban. Solubility of salbutamol and salbutamol sulphate in ethanol+water mixtures at 25 °C</v>
      </c>
      <c r="M8666" t="s">
        <v>39</v>
      </c>
      <c r="N8666" s="40"/>
      <c r="O8666" s="40"/>
      <c r="P8666" s="40"/>
      <c r="Q8666" s="40"/>
      <c r="R8666" s="39"/>
      <c r="S8666" s="39"/>
      <c r="T8666" s="39"/>
      <c r="U8666" s="40"/>
      <c r="V8666" s="39"/>
      <c r="W8666" s="69"/>
      <c r="Y8666" t="s">
        <v>40</v>
      </c>
      <c r="AA8666">
        <v>1999</v>
      </c>
      <c r="AB8666" s="46" t="b">
        <v>0</v>
      </c>
      <c r="AD8666" s="8"/>
    </row>
    <row r="8667" ht="14.25" customHeight="1">
      <c r="A8667" s="38">
        <v>1293</v>
      </c>
      <c r="B8667" s="46" t="s">
        <v>8727</v>
      </c>
      <c r="C8667" s="30" t="s">
        <v>8728</v>
      </c>
      <c r="D8667" s="46" t="s">
        <v>8729</v>
      </c>
      <c r="E8667" s="46" t="s">
        <v>8730</v>
      </c>
      <c r="F8667" t="s">
        <v>48</v>
      </c>
      <c r="G8667" s="12" t="s">
        <v>49</v>
      </c>
      <c r="H8667">
        <v>0.069</v>
      </c>
      <c r="I8667" t="s">
        <v>37</v>
      </c>
      <c r="K8667" s="46" t="s">
        <v>8731</v>
      </c>
      <c r="L8667" s="46" t="str">
        <f>((I8667&amp;A8667)&amp;"-")&amp;B8667</f>
        <v>REF1293-Hany S.M. Ali;Peter York; Nicholas Blagden; Maryam Khoubnasabjafari; William E. Acree Jr.; Abolghasem Jouyban. Solubility of salbutamol and salbutamol sulphate in ethanol+water mixtures at 25 °C</v>
      </c>
      <c r="M8667" t="s">
        <v>39</v>
      </c>
      <c r="N8667" s="40"/>
      <c r="O8667" s="40"/>
      <c r="P8667" s="40"/>
      <c r="Q8667" s="40"/>
      <c r="R8667" s="39"/>
      <c r="S8667" s="39"/>
      <c r="T8667" s="39"/>
      <c r="U8667" s="40"/>
      <c r="V8667" s="39"/>
      <c r="W8667" s="69"/>
      <c r="Y8667" t="s">
        <v>40</v>
      </c>
      <c r="AA8667">
        <v>1999</v>
      </c>
      <c r="AB8667" s="46" t="b">
        <v>0</v>
      </c>
      <c r="AD8667" s="8"/>
    </row>
    <row r="8668" ht="14.25" customHeight="1">
      <c r="A8668" s="38">
        <v>1287</v>
      </c>
      <c r="B8668" s="46" t="s">
        <v>53</v>
      </c>
      <c r="C8668" s="46" t="s">
        <v>45</v>
      </c>
      <c r="D8668" s="46" t="s">
        <v>8732</v>
      </c>
      <c r="E8668" s="46" t="s">
        <v>8733</v>
      </c>
      <c r="F8668" t="s">
        <v>48</v>
      </c>
      <c r="G8668" s="46" t="s">
        <v>49</v>
      </c>
      <c r="H8668">
        <v>0.141253754462</v>
      </c>
      <c r="I8668" t="s">
        <v>37</v>
      </c>
      <c r="L8668" t="s">
        <v>50</v>
      </c>
      <c r="M8668" t="s">
        <v>39</v>
      </c>
      <c r="N8668" s="40"/>
      <c r="O8668" s="40"/>
      <c r="P8668" s="40"/>
      <c r="Q8668" s="40"/>
      <c r="R8668" s="39"/>
      <c r="S8668" s="39"/>
      <c r="T8668" s="39"/>
      <c r="U8668" s="40"/>
      <c r="V8668" s="39"/>
      <c r="W8668" s="69"/>
      <c r="Y8668" t="s">
        <v>40</v>
      </c>
      <c r="AA8668">
        <v>388601</v>
      </c>
      <c r="AB8668" s="46" t="b">
        <v>0</v>
      </c>
      <c r="AD8668" s="8"/>
    </row>
    <row r="8669" ht="14.25" customHeight="1">
      <c r="A8669" s="38">
        <v>1313</v>
      </c>
      <c r="B8669" s="46" t="s">
        <v>8641</v>
      </c>
      <c r="C8669" s="46" t="s">
        <v>8734</v>
      </c>
      <c r="D8669" s="46" t="s">
        <v>8732</v>
      </c>
      <c r="E8669" s="46" t="s">
        <v>8735</v>
      </c>
      <c r="F8669" t="s">
        <v>48</v>
      </c>
      <c r="G8669" s="12" t="s">
        <v>49</v>
      </c>
      <c r="H8669">
        <v>0.1397</v>
      </c>
      <c r="I8669" t="s">
        <v>37</v>
      </c>
      <c r="K8669" s="47" t="s">
        <v>43</v>
      </c>
      <c r="L8669" s="47" t="str">
        <f>((I8669&amp;A8669)&amp;"-")&amp;B8669</f>
        <v>REF1313-YALKOWSKY,SH &amp; DANNENFELSER,RM (1992)</v>
      </c>
      <c r="M8669" t="s">
        <v>39</v>
      </c>
      <c r="N8669" s="71"/>
      <c r="O8669" s="71"/>
      <c r="P8669" s="71"/>
      <c r="Q8669" s="71"/>
      <c r="R8669" s="29"/>
      <c r="S8669" s="29"/>
      <c r="T8669" s="29"/>
      <c r="U8669" s="71"/>
      <c r="V8669" s="29"/>
      <c r="W8669" s="60"/>
      <c r="Y8669" t="s">
        <v>40</v>
      </c>
      <c r="AA8669">
        <v>388601</v>
      </c>
      <c r="AB8669" t="b">
        <v>0</v>
      </c>
      <c r="AD8669" s="37"/>
    </row>
    <row r="8670" ht="14.25" customHeight="1">
      <c r="A8670" s="38">
        <v>1287</v>
      </c>
      <c r="B8670" s="46" t="s">
        <v>53</v>
      </c>
      <c r="C8670" s="46" t="s">
        <v>45</v>
      </c>
      <c r="D8670" s="46" t="s">
        <v>8736</v>
      </c>
      <c r="E8670" s="46" t="s">
        <v>8737</v>
      </c>
      <c r="F8670" t="s">
        <v>48</v>
      </c>
      <c r="G8670" s="46" t="s">
        <v>49</v>
      </c>
      <c r="H8670">
        <v>0.512861383991</v>
      </c>
      <c r="I8670" t="s">
        <v>37</v>
      </c>
      <c r="L8670" t="s">
        <v>50</v>
      </c>
      <c r="M8670" t="s">
        <v>39</v>
      </c>
      <c r="N8670" s="40"/>
      <c r="O8670" s="40"/>
      <c r="P8670" s="40"/>
      <c r="Q8670" s="40"/>
      <c r="R8670" s="39"/>
      <c r="S8670" s="39"/>
      <c r="T8670" s="39"/>
      <c r="U8670" s="40"/>
      <c r="V8670" s="39"/>
      <c r="W8670" s="69"/>
      <c r="Y8670" t="s">
        <v>40</v>
      </c>
      <c r="AA8670">
        <v>4962</v>
      </c>
      <c r="AB8670" s="46" t="b">
        <v>0</v>
      </c>
      <c r="AD8670" s="8"/>
    </row>
    <row r="8671" ht="14.25" customHeight="1">
      <c r="A8671" s="38">
        <v>21</v>
      </c>
      <c r="B8671" s="44" t="s">
        <v>764</v>
      </c>
      <c r="C8671" s="46" t="s">
        <v>1641</v>
      </c>
      <c r="D8671" s="46" t="s">
        <v>8738</v>
      </c>
      <c r="E8671" s="46" t="s">
        <v>8739</v>
      </c>
      <c r="F8671" s="41" t="s">
        <v>434</v>
      </c>
      <c r="G8671" s="41" t="s">
        <v>435</v>
      </c>
      <c r="H8671" s="65">
        <v>10.04</v>
      </c>
      <c r="I8671" t="s">
        <v>431</v>
      </c>
      <c r="K8671" s="46"/>
      <c r="L8671" s="46" t="str">
        <f>((I8671&amp;A8671)&amp;"-")&amp;B8671</f>
        <v>ONSC21-6-</v>
      </c>
      <c r="M8671" t="s">
        <v>1191</v>
      </c>
      <c r="N8671" s="40"/>
      <c r="O8671" s="40"/>
      <c r="P8671" s="40"/>
      <c r="Q8671" s="40"/>
      <c r="R8671" s="39"/>
      <c r="S8671" s="39"/>
      <c r="T8671" s="39"/>
      <c r="U8671" s="40"/>
      <c r="V8671" s="39"/>
      <c r="W8671" s="69"/>
      <c r="Y8671" t="s">
        <v>294</v>
      </c>
      <c r="AA8671">
        <v>13863618</v>
      </c>
      <c r="AB8671" t="b">
        <f>if((W8671=""),false,true)</f>
        <v>0</v>
      </c>
      <c r="AD8671" s="8"/>
    </row>
    <row r="8672" ht="14.25" customHeight="1">
      <c r="A8672" s="38">
        <v>1287</v>
      </c>
      <c r="B8672" s="46" t="s">
        <v>53</v>
      </c>
      <c r="C8672" s="46" t="s">
        <v>45</v>
      </c>
      <c r="D8672" s="46" t="s">
        <v>8738</v>
      </c>
      <c r="E8672" s="46" t="s">
        <v>8740</v>
      </c>
      <c r="F8672" t="s">
        <v>48</v>
      </c>
      <c r="G8672" s="46" t="s">
        <v>49</v>
      </c>
      <c r="H8672">
        <v>0.13803842646</v>
      </c>
      <c r="I8672" t="s">
        <v>37</v>
      </c>
      <c r="L8672" s="46" t="str">
        <f>((I8672&amp;A8672)&amp;"-")&amp;B8672</f>
        <v>REF1287-Wang 99 - S1</v>
      </c>
      <c r="M8672" t="s">
        <v>39</v>
      </c>
      <c r="N8672" s="40"/>
      <c r="O8672" s="40"/>
      <c r="P8672" s="40"/>
      <c r="Q8672" s="40"/>
      <c r="R8672" s="39"/>
      <c r="S8672" s="39"/>
      <c r="T8672" s="39"/>
      <c r="U8672" s="40"/>
      <c r="V8672" s="39"/>
      <c r="W8672" s="69"/>
      <c r="Y8672" t="s">
        <v>294</v>
      </c>
      <c r="AA8672">
        <v>13863618</v>
      </c>
      <c r="AB8672" s="46" t="b">
        <v>0</v>
      </c>
      <c r="AD8672" s="8"/>
    </row>
    <row r="8673" ht="14.25" customHeight="1">
      <c r="A8673" s="38">
        <v>955</v>
      </c>
      <c r="B8673" s="46" t="s">
        <v>8741</v>
      </c>
      <c r="C8673" s="46" t="s">
        <v>8742</v>
      </c>
      <c r="D8673" s="46" t="s">
        <v>8743</v>
      </c>
      <c r="E8673" s="46" t="s">
        <v>8744</v>
      </c>
      <c r="F8673" s="41" t="s">
        <v>485</v>
      </c>
      <c r="G8673" s="41" t="s">
        <v>665</v>
      </c>
      <c r="H8673" s="65">
        <v>0.329</v>
      </c>
      <c r="I8673" t="s">
        <v>8745</v>
      </c>
      <c r="K8673" s="46" t="s">
        <v>43</v>
      </c>
      <c r="L8673" s="46" t="s">
        <v>8746</v>
      </c>
      <c r="M8673" t="s">
        <v>39</v>
      </c>
      <c r="N8673" s="40">
        <f>U8673*V8673</f>
        <v>4.2996435625008</v>
      </c>
      <c r="O8673" s="56">
        <v>74.1216</v>
      </c>
      <c r="P8673" s="56">
        <v>0.805</v>
      </c>
      <c r="Q8673" s="56">
        <v>1.286</v>
      </c>
      <c r="R8673" s="39">
        <f>O8673/P8673</f>
        <v>92.0765217391304</v>
      </c>
      <c r="S8673" s="39">
        <f>N8673/Q8673</f>
        <v>3.34342423211571</v>
      </c>
      <c r="T8673" s="39">
        <f>R8673+S8673</f>
        <v>95.4199459712461</v>
      </c>
      <c r="U8673" s="40">
        <v>137.136</v>
      </c>
      <c r="V8673" s="39">
        <v>0.0313531353</v>
      </c>
      <c r="W8673" s="69">
        <f>round(((1000*V8673)/T8673),3)</f>
        <v>0.329</v>
      </c>
      <c r="Y8673" t="s">
        <v>40</v>
      </c>
      <c r="AA8673">
        <v>4963</v>
      </c>
      <c r="AB8673" t="b">
        <v>1</v>
      </c>
      <c r="AD8673" s="8"/>
    </row>
    <row r="8674" ht="14.25" customHeight="1">
      <c r="A8674" s="38">
        <v>955</v>
      </c>
      <c r="B8674" s="46" t="s">
        <v>8741</v>
      </c>
      <c r="C8674" s="46" t="s">
        <v>8742</v>
      </c>
      <c r="D8674" s="46" t="s">
        <v>8743</v>
      </c>
      <c r="E8674" s="46" t="s">
        <v>8744</v>
      </c>
      <c r="F8674" s="41" t="s">
        <v>547</v>
      </c>
      <c r="G8674" s="41" t="s">
        <v>548</v>
      </c>
      <c r="H8674" s="65">
        <v>0.11</v>
      </c>
      <c r="I8674" t="s">
        <v>8745</v>
      </c>
      <c r="K8674" s="46" t="s">
        <v>43</v>
      </c>
      <c r="L8674" s="46" t="s">
        <v>8746</v>
      </c>
      <c r="M8674" t="s">
        <v>39</v>
      </c>
      <c r="N8674" s="40">
        <f>U8674*V8674</f>
        <v>2.9130196125936</v>
      </c>
      <c r="O8674" s="56">
        <v>158.2811</v>
      </c>
      <c r="P8674" s="56">
        <v>0.828</v>
      </c>
      <c r="Q8674" s="56">
        <v>1.286</v>
      </c>
      <c r="R8674" s="39">
        <f>O8674/P8674</f>
        <v>191.160748792271</v>
      </c>
      <c r="S8674" s="39">
        <f>N8674/Q8674</f>
        <v>2.26517854789549</v>
      </c>
      <c r="T8674" s="39">
        <f>R8674+S8674</f>
        <v>193.425927340166</v>
      </c>
      <c r="U8674" s="40">
        <v>137.136</v>
      </c>
      <c r="V8674" s="39">
        <v>0.0212418301</v>
      </c>
      <c r="W8674" s="69">
        <f>round(((1000*V8674)/T8674),3)</f>
        <v>0.11</v>
      </c>
      <c r="Y8674" t="s">
        <v>40</v>
      </c>
      <c r="AA8674">
        <v>4963</v>
      </c>
      <c r="AB8674" t="b">
        <v>1</v>
      </c>
      <c r="AD8674" s="8"/>
    </row>
    <row r="8675" ht="14.25" customHeight="1">
      <c r="A8675" s="38">
        <v>955</v>
      </c>
      <c r="B8675" s="46" t="s">
        <v>8741</v>
      </c>
      <c r="C8675" s="46" t="s">
        <v>8742</v>
      </c>
      <c r="D8675" s="46" t="s">
        <v>8743</v>
      </c>
      <c r="E8675" s="46" t="s">
        <v>8744</v>
      </c>
      <c r="F8675" s="41" t="s">
        <v>594</v>
      </c>
      <c r="G8675" s="41" t="s">
        <v>595</v>
      </c>
      <c r="H8675" s="65">
        <v>0.215</v>
      </c>
      <c r="I8675" t="s">
        <v>8745</v>
      </c>
      <c r="K8675" s="46" t="s">
        <v>43</v>
      </c>
      <c r="L8675" s="46" t="s">
        <v>8746</v>
      </c>
      <c r="M8675" t="s">
        <v>39</v>
      </c>
      <c r="N8675" s="40">
        <f>U8675*V8675</f>
        <v>4.2850580655264</v>
      </c>
      <c r="O8675" s="56">
        <v>116.2013</v>
      </c>
      <c r="P8675" s="56">
        <v>0.82</v>
      </c>
      <c r="Q8675" s="56">
        <v>1.286</v>
      </c>
      <c r="R8675" s="39">
        <f>O8675/P8675</f>
        <v>141.708902439024</v>
      </c>
      <c r="S8675" s="39">
        <f>N8675/Q8675</f>
        <v>3.33208247708118</v>
      </c>
      <c r="T8675" s="39">
        <f>R8675+S8675</f>
        <v>145.040984916106</v>
      </c>
      <c r="U8675" s="40">
        <v>137.136</v>
      </c>
      <c r="V8675" s="39">
        <v>0.0312467774</v>
      </c>
      <c r="W8675" s="69">
        <f>round(((1000*V8675)/T8675),3)</f>
        <v>0.215</v>
      </c>
      <c r="Y8675" t="s">
        <v>40</v>
      </c>
      <c r="AA8675">
        <v>4963</v>
      </c>
      <c r="AB8675" t="b">
        <v>1</v>
      </c>
      <c r="AD8675" s="8"/>
    </row>
    <row r="8676" ht="14.25" customHeight="1">
      <c r="A8676" s="38">
        <v>955</v>
      </c>
      <c r="B8676" s="46" t="s">
        <v>8741</v>
      </c>
      <c r="C8676" s="46" t="s">
        <v>8742</v>
      </c>
      <c r="D8676" s="46" t="s">
        <v>8743</v>
      </c>
      <c r="E8676" s="46" t="s">
        <v>8744</v>
      </c>
      <c r="F8676" s="41" t="s">
        <v>598</v>
      </c>
      <c r="G8676" s="41" t="s">
        <v>599</v>
      </c>
      <c r="H8676" s="65">
        <v>0.262</v>
      </c>
      <c r="I8676" t="s">
        <v>8745</v>
      </c>
      <c r="K8676" s="46" t="s">
        <v>43</v>
      </c>
      <c r="L8676" s="46" t="s">
        <v>8746</v>
      </c>
      <c r="M8676" t="s">
        <v>39</v>
      </c>
      <c r="N8676" s="40">
        <f>U8676*V8676</f>
        <v>4.6359425181408</v>
      </c>
      <c r="O8676" s="56">
        <v>102.1748</v>
      </c>
      <c r="P8676" s="56">
        <v>0.816</v>
      </c>
      <c r="Q8676" s="56">
        <v>1.286</v>
      </c>
      <c r="R8676" s="39">
        <f>O8676/P8676</f>
        <v>125.214215686275</v>
      </c>
      <c r="S8676" s="39">
        <f>N8676/Q8676</f>
        <v>3.60493197367092</v>
      </c>
      <c r="T8676" s="39">
        <f>R8676+S8676</f>
        <v>128.819147659945</v>
      </c>
      <c r="U8676" s="40">
        <v>137.136</v>
      </c>
      <c r="V8676" s="39">
        <v>0.0338054378</v>
      </c>
      <c r="W8676" s="69">
        <f>round(((1000*V8676)/T8676),3)</f>
        <v>0.262</v>
      </c>
      <c r="Y8676" t="s">
        <v>40</v>
      </c>
      <c r="AA8676">
        <v>4963</v>
      </c>
      <c r="AB8676" t="b">
        <v>1</v>
      </c>
      <c r="AD8676" s="8"/>
    </row>
    <row r="8677" ht="14.25" customHeight="1">
      <c r="A8677" s="38">
        <v>955</v>
      </c>
      <c r="B8677" s="46" t="s">
        <v>8741</v>
      </c>
      <c r="C8677" s="46" t="s">
        <v>8742</v>
      </c>
      <c r="D8677" s="46" t="s">
        <v>8743</v>
      </c>
      <c r="E8677" s="46" t="s">
        <v>8744</v>
      </c>
      <c r="F8677" s="41" t="s">
        <v>35</v>
      </c>
      <c r="G8677" s="41" t="s">
        <v>36</v>
      </c>
      <c r="H8677" s="65">
        <v>0.161</v>
      </c>
      <c r="I8677" t="s">
        <v>8745</v>
      </c>
      <c r="K8677" s="46" t="s">
        <v>43</v>
      </c>
      <c r="L8677" s="46" t="s">
        <v>8746</v>
      </c>
      <c r="M8677" t="s">
        <v>39</v>
      </c>
      <c r="N8677" s="40">
        <f>U8677*V8677</f>
        <v>3.5451653660112</v>
      </c>
      <c r="O8677" s="56">
        <v>130.2279</v>
      </c>
      <c r="P8677" s="56">
        <v>0.823</v>
      </c>
      <c r="Q8677" s="56">
        <v>1.286</v>
      </c>
      <c r="R8677" s="39">
        <f>O8677/P8677</f>
        <v>158.23560145808</v>
      </c>
      <c r="S8677" s="39">
        <f>N8677/Q8677</f>
        <v>2.75673823173499</v>
      </c>
      <c r="T8677" s="39">
        <f>R8677+S8677</f>
        <v>160.992339689815</v>
      </c>
      <c r="U8677" s="40">
        <v>137.136</v>
      </c>
      <c r="V8677" s="39">
        <v>0.0258514567</v>
      </c>
      <c r="W8677" s="69">
        <f>round(((1000*V8677)/T8677),3)</f>
        <v>0.161</v>
      </c>
      <c r="Y8677" t="s">
        <v>40</v>
      </c>
      <c r="AA8677">
        <v>4963</v>
      </c>
      <c r="AB8677" t="b">
        <v>1</v>
      </c>
      <c r="AD8677" s="8"/>
    </row>
    <row r="8678" ht="14.25" customHeight="1">
      <c r="A8678" s="38">
        <v>955</v>
      </c>
      <c r="B8678" s="46" t="s">
        <v>8741</v>
      </c>
      <c r="C8678" s="46" t="s">
        <v>8742</v>
      </c>
      <c r="D8678" s="46" t="s">
        <v>8743</v>
      </c>
      <c r="E8678" s="46" t="s">
        <v>8744</v>
      </c>
      <c r="F8678" s="41" t="s">
        <v>669</v>
      </c>
      <c r="G8678" s="41" t="s">
        <v>670</v>
      </c>
      <c r="H8678" s="65">
        <v>0.293</v>
      </c>
      <c r="I8678" t="s">
        <v>8745</v>
      </c>
      <c r="K8678" s="46" t="s">
        <v>43</v>
      </c>
      <c r="L8678" s="46" t="s">
        <v>8746</v>
      </c>
      <c r="M8678" t="s">
        <v>39</v>
      </c>
      <c r="N8678" s="40">
        <f>U8678*V8678</f>
        <v>4.5041569888896</v>
      </c>
      <c r="O8678" s="56">
        <v>88.1482</v>
      </c>
      <c r="P8678" s="56">
        <v>0.811</v>
      </c>
      <c r="Q8678" s="56">
        <v>1.286</v>
      </c>
      <c r="R8678" s="39">
        <f>O8678/P8678</f>
        <v>108.69075215783</v>
      </c>
      <c r="S8678" s="39">
        <f>N8678/Q8678</f>
        <v>3.50245489027185</v>
      </c>
      <c r="T8678" s="39">
        <f>R8678+S8678</f>
        <v>112.193207048102</v>
      </c>
      <c r="U8678" s="40">
        <v>137.136</v>
      </c>
      <c r="V8678" s="39">
        <v>0.0328444536</v>
      </c>
      <c r="W8678" s="69">
        <f>round(((1000*V8678)/T8678),3)</f>
        <v>0.293</v>
      </c>
      <c r="Y8678" t="s">
        <v>40</v>
      </c>
      <c r="AA8678">
        <v>4963</v>
      </c>
      <c r="AB8678" t="b">
        <v>1</v>
      </c>
      <c r="AD8678" s="8"/>
    </row>
    <row r="8679" ht="14.25" customHeight="1">
      <c r="A8679" s="38">
        <v>955</v>
      </c>
      <c r="B8679" s="46" t="s">
        <v>8741</v>
      </c>
      <c r="C8679" s="46" t="s">
        <v>8742</v>
      </c>
      <c r="D8679" s="46" t="s">
        <v>8743</v>
      </c>
      <c r="E8679" s="46" t="s">
        <v>8744</v>
      </c>
      <c r="F8679" s="41" t="s">
        <v>580</v>
      </c>
      <c r="G8679" s="41" t="s">
        <v>581</v>
      </c>
      <c r="H8679" s="65">
        <v>0.432</v>
      </c>
      <c r="I8679" t="s">
        <v>8745</v>
      </c>
      <c r="K8679" s="46" t="s">
        <v>43</v>
      </c>
      <c r="L8679" s="46" t="s">
        <v>8746</v>
      </c>
      <c r="M8679" t="s">
        <v>39</v>
      </c>
      <c r="N8679" s="40">
        <f>U8679*V8679</f>
        <v>4.6945926094896</v>
      </c>
      <c r="O8679" s="56">
        <v>60.095</v>
      </c>
      <c r="P8679" s="56">
        <v>0.795</v>
      </c>
      <c r="Q8679" s="56">
        <v>1.286</v>
      </c>
      <c r="R8679" s="39">
        <f>O8679/P8679</f>
        <v>75.5911949685534</v>
      </c>
      <c r="S8679" s="39">
        <f>N8679/Q8679</f>
        <v>3.650538576586</v>
      </c>
      <c r="T8679" s="39">
        <f>R8679+S8679</f>
        <v>79.2417335451394</v>
      </c>
      <c r="U8679" s="40">
        <v>137.136</v>
      </c>
      <c r="V8679" s="39">
        <v>0.0342331161</v>
      </c>
      <c r="W8679" s="69">
        <f>round(((1000*V8679)/T8679),3)</f>
        <v>0.432</v>
      </c>
      <c r="Y8679" t="s">
        <v>40</v>
      </c>
      <c r="AA8679">
        <v>4963</v>
      </c>
      <c r="AB8679" t="b">
        <v>1</v>
      </c>
      <c r="AD8679" s="8"/>
    </row>
    <row r="8680" ht="14.25" customHeight="1">
      <c r="A8680" s="38">
        <v>955</v>
      </c>
      <c r="B8680" s="46" t="s">
        <v>8741</v>
      </c>
      <c r="C8680" s="46" t="s">
        <v>8742</v>
      </c>
      <c r="D8680" s="46" t="s">
        <v>8743</v>
      </c>
      <c r="E8680" s="46" t="s">
        <v>8744</v>
      </c>
      <c r="F8680" s="41" t="s">
        <v>1361</v>
      </c>
      <c r="G8680" s="41" t="s">
        <v>1362</v>
      </c>
      <c r="H8680" s="65">
        <v>1.508</v>
      </c>
      <c r="I8680" t="s">
        <v>8745</v>
      </c>
      <c r="K8680" s="46" t="s">
        <v>43</v>
      </c>
      <c r="L8680" s="46" t="s">
        <v>8746</v>
      </c>
      <c r="M8680" t="s">
        <v>39</v>
      </c>
      <c r="N8680" s="40">
        <f>U8680*V8680</f>
        <v>21.825400241136</v>
      </c>
      <c r="O8680" s="56">
        <v>88.1051</v>
      </c>
      <c r="P8680" s="56">
        <v>0.995</v>
      </c>
      <c r="Q8680" s="56">
        <v>1.286</v>
      </c>
      <c r="R8680" s="39">
        <f>O8680/P8680</f>
        <v>88.5478391959799</v>
      </c>
      <c r="S8680" s="39">
        <f>N8680/Q8680</f>
        <v>16.9715398453624</v>
      </c>
      <c r="T8680" s="39">
        <f>R8680+S8680</f>
        <v>105.519379041342</v>
      </c>
      <c r="U8680" s="40">
        <v>137.136</v>
      </c>
      <c r="V8680" s="39">
        <v>0.159151501</v>
      </c>
      <c r="W8680" s="69">
        <f>round(((1000*V8680)/T8680),3)</f>
        <v>1.508</v>
      </c>
      <c r="Y8680" t="s">
        <v>40</v>
      </c>
      <c r="AA8680">
        <v>4963</v>
      </c>
      <c r="AB8680" t="b">
        <v>1</v>
      </c>
      <c r="AD8680" s="8"/>
    </row>
    <row r="8681" ht="14.25" customHeight="1">
      <c r="A8681" s="38">
        <v>955</v>
      </c>
      <c r="B8681" s="46" t="s">
        <v>8741</v>
      </c>
      <c r="C8681" s="46" t="s">
        <v>8742</v>
      </c>
      <c r="D8681" s="46" t="s">
        <v>8743</v>
      </c>
      <c r="E8681" s="46" t="s">
        <v>8744</v>
      </c>
      <c r="F8681" s="41" t="s">
        <v>671</v>
      </c>
      <c r="G8681" s="41" t="s">
        <v>672</v>
      </c>
      <c r="H8681" s="65">
        <v>0.379</v>
      </c>
      <c r="I8681" t="s">
        <v>8745</v>
      </c>
      <c r="K8681" s="46" t="s">
        <v>43</v>
      </c>
      <c r="L8681" s="46" t="s">
        <v>8746</v>
      </c>
      <c r="M8681" t="s">
        <v>39</v>
      </c>
      <c r="N8681" s="40">
        <f>U8681*V8681</f>
        <v>5.018037519864</v>
      </c>
      <c r="O8681" s="56">
        <v>74.1216</v>
      </c>
      <c r="P8681" s="56">
        <v>0.801</v>
      </c>
      <c r="Q8681" s="56">
        <v>1.286</v>
      </c>
      <c r="R8681" s="39">
        <f>O8681/P8681</f>
        <v>92.536329588015</v>
      </c>
      <c r="S8681" s="39">
        <f>N8681/Q8681</f>
        <v>3.90205094857232</v>
      </c>
      <c r="T8681" s="39">
        <f>R8681+S8681</f>
        <v>96.4383805365873</v>
      </c>
      <c r="U8681" s="40">
        <v>137.136</v>
      </c>
      <c r="V8681" s="39">
        <v>0.0365916865</v>
      </c>
      <c r="W8681" s="69">
        <f>round(((1000*V8681)/T8681),3)</f>
        <v>0.379</v>
      </c>
      <c r="Y8681" t="s">
        <v>40</v>
      </c>
      <c r="AA8681">
        <v>4963</v>
      </c>
      <c r="AB8681" t="b">
        <v>1</v>
      </c>
      <c r="AD8681" s="8"/>
    </row>
    <row r="8682" ht="14.25" customHeight="1">
      <c r="A8682" s="38">
        <v>955</v>
      </c>
      <c r="B8682" s="46" t="s">
        <v>8741</v>
      </c>
      <c r="C8682" s="46" t="s">
        <v>8742</v>
      </c>
      <c r="D8682" s="46" t="s">
        <v>8743</v>
      </c>
      <c r="E8682" s="46" t="s">
        <v>8744</v>
      </c>
      <c r="F8682" s="41" t="s">
        <v>673</v>
      </c>
      <c r="G8682" s="41" t="s">
        <v>674</v>
      </c>
      <c r="H8682" s="65">
        <v>0.153</v>
      </c>
      <c r="I8682" t="s">
        <v>8745</v>
      </c>
      <c r="K8682" s="46" t="s">
        <v>43</v>
      </c>
      <c r="L8682" s="46" t="s">
        <v>8746</v>
      </c>
      <c r="M8682" t="s">
        <v>39</v>
      </c>
      <c r="N8682" s="40">
        <f>U8682*V8682</f>
        <v>3.3865945292352</v>
      </c>
      <c r="O8682" s="56">
        <v>130.2279</v>
      </c>
      <c r="P8682" s="56">
        <v>0.821</v>
      </c>
      <c r="Q8682" s="56">
        <v>1.286</v>
      </c>
      <c r="R8682" s="39">
        <f>O8682/P8682</f>
        <v>158.621071863581</v>
      </c>
      <c r="S8682" s="39">
        <f>N8682/Q8682</f>
        <v>2.63343275990295</v>
      </c>
      <c r="T8682" s="39">
        <f>R8682+S8682</f>
        <v>161.254504623484</v>
      </c>
      <c r="U8682" s="40">
        <v>137.136</v>
      </c>
      <c r="V8682" s="39">
        <v>0.0246951532</v>
      </c>
      <c r="W8682" s="69">
        <f>round(((1000*V8682)/T8682),3)</f>
        <v>0.153</v>
      </c>
      <c r="Y8682" t="s">
        <v>40</v>
      </c>
      <c r="AA8682">
        <v>4963</v>
      </c>
      <c r="AB8682" t="b">
        <v>1</v>
      </c>
      <c r="AD8682" s="8"/>
    </row>
    <row r="8683" ht="14.25" customHeight="1">
      <c r="A8683" s="38">
        <v>955</v>
      </c>
      <c r="B8683" s="46" t="s">
        <v>8741</v>
      </c>
      <c r="C8683" s="46" t="s">
        <v>8742</v>
      </c>
      <c r="D8683" s="46" t="s">
        <v>8743</v>
      </c>
      <c r="E8683" s="46" t="s">
        <v>8744</v>
      </c>
      <c r="F8683" s="41" t="s">
        <v>679</v>
      </c>
      <c r="G8683" s="41" t="s">
        <v>1119</v>
      </c>
      <c r="H8683" s="65">
        <v>0.248</v>
      </c>
      <c r="I8683" t="s">
        <v>8745</v>
      </c>
      <c r="K8683" s="46" t="s">
        <v>43</v>
      </c>
      <c r="L8683" s="46" t="s">
        <v>8746</v>
      </c>
      <c r="M8683" t="s">
        <v>39</v>
      </c>
      <c r="N8683" s="40">
        <f>U8683*V8683</f>
        <v>3.2283807534624</v>
      </c>
      <c r="O8683" s="56">
        <v>74.1216</v>
      </c>
      <c r="P8683" s="56">
        <v>0.801</v>
      </c>
      <c r="Q8683" s="56">
        <v>1.286</v>
      </c>
      <c r="R8683" s="39">
        <f>O8683/P8683</f>
        <v>92.536329588015</v>
      </c>
      <c r="S8683" s="39">
        <f>N8683/Q8683</f>
        <v>2.51040494048398</v>
      </c>
      <c r="T8683" s="39">
        <f>R8683+S8683</f>
        <v>95.046734528499</v>
      </c>
      <c r="U8683" s="40">
        <v>137.136</v>
      </c>
      <c r="V8683" s="39">
        <v>0.0235414534</v>
      </c>
      <c r="W8683" s="69">
        <f>round(((1000*V8683)/T8683),3)</f>
        <v>0.248</v>
      </c>
      <c r="Y8683" t="s">
        <v>40</v>
      </c>
      <c r="AA8683">
        <v>4963</v>
      </c>
      <c r="AB8683" t="b">
        <v>1</v>
      </c>
      <c r="AD8683" s="8"/>
    </row>
    <row r="8684" ht="14.25" customHeight="1">
      <c r="A8684" s="38">
        <v>955</v>
      </c>
      <c r="B8684" s="46" t="s">
        <v>8741</v>
      </c>
      <c r="C8684" s="46" t="s">
        <v>8742</v>
      </c>
      <c r="D8684" s="46" t="s">
        <v>8743</v>
      </c>
      <c r="E8684" s="46" t="s">
        <v>8744</v>
      </c>
      <c r="F8684" s="41" t="s">
        <v>681</v>
      </c>
      <c r="G8684" s="41" t="s">
        <v>1120</v>
      </c>
      <c r="H8684" s="65">
        <v>0.317</v>
      </c>
      <c r="I8684" t="s">
        <v>8745</v>
      </c>
      <c r="K8684" s="46" t="s">
        <v>43</v>
      </c>
      <c r="L8684" s="46" t="s">
        <v>8746</v>
      </c>
      <c r="M8684" t="s">
        <v>39</v>
      </c>
      <c r="N8684" s="40">
        <f>U8684*V8684</f>
        <v>4.1539237539984</v>
      </c>
      <c r="O8684" s="56">
        <v>74.1216</v>
      </c>
      <c r="P8684" s="56">
        <v>0.804</v>
      </c>
      <c r="Q8684" s="56">
        <v>1.286</v>
      </c>
      <c r="R8684" s="39">
        <f>O8684/P8684</f>
        <v>92.1910447761194</v>
      </c>
      <c r="S8684" s="39">
        <f>N8684/Q8684</f>
        <v>3.23011178382457</v>
      </c>
      <c r="T8684" s="39">
        <f>R8684+S8684</f>
        <v>95.421156559944</v>
      </c>
      <c r="U8684" s="40">
        <v>137.136</v>
      </c>
      <c r="V8684" s="39">
        <v>0.0302905419</v>
      </c>
      <c r="W8684" s="69">
        <f>round(((1000*V8684)/T8684),3)</f>
        <v>0.317</v>
      </c>
      <c r="Y8684" t="s">
        <v>40</v>
      </c>
      <c r="AA8684">
        <v>4963</v>
      </c>
      <c r="AB8684" t="b">
        <v>1</v>
      </c>
      <c r="AD8684" s="8"/>
    </row>
    <row r="8685" ht="14.25" customHeight="1">
      <c r="A8685" s="38">
        <v>955</v>
      </c>
      <c r="B8685" s="46" t="s">
        <v>8741</v>
      </c>
      <c r="C8685" s="46" t="s">
        <v>8742</v>
      </c>
      <c r="D8685" s="46" t="s">
        <v>8743</v>
      </c>
      <c r="E8685" s="46" t="s">
        <v>8744</v>
      </c>
      <c r="F8685" s="41" t="s">
        <v>584</v>
      </c>
      <c r="G8685" s="41" t="s">
        <v>988</v>
      </c>
      <c r="H8685" s="65">
        <v>0.43</v>
      </c>
      <c r="I8685" t="s">
        <v>8745</v>
      </c>
      <c r="K8685" s="46" t="s">
        <v>43</v>
      </c>
      <c r="L8685" s="46" t="s">
        <v>8746</v>
      </c>
      <c r="M8685" t="s">
        <v>39</v>
      </c>
      <c r="N8685" s="40">
        <f>U8685*V8685</f>
        <v>4.6945926094896</v>
      </c>
      <c r="O8685" s="56">
        <v>60.095</v>
      </c>
      <c r="P8685" s="56">
        <v>0.791</v>
      </c>
      <c r="Q8685" s="56">
        <v>1.286</v>
      </c>
      <c r="R8685" s="39">
        <f>O8685/P8685</f>
        <v>75.9734513274336</v>
      </c>
      <c r="S8685" s="39">
        <f>N8685/Q8685</f>
        <v>3.650538576586</v>
      </c>
      <c r="T8685" s="39">
        <f>R8685+S8685</f>
        <v>79.6239899040196</v>
      </c>
      <c r="U8685" s="40">
        <v>137.136</v>
      </c>
      <c r="V8685" s="39">
        <v>0.0342331161</v>
      </c>
      <c r="W8685" s="69">
        <f>round(((1000*V8685)/T8685),3)</f>
        <v>0.43</v>
      </c>
      <c r="Y8685" t="s">
        <v>40</v>
      </c>
      <c r="AA8685">
        <v>4963</v>
      </c>
      <c r="AB8685" t="b">
        <v>1</v>
      </c>
      <c r="AD8685" s="8"/>
    </row>
    <row r="8686" ht="14.25" customHeight="1">
      <c r="A8686" s="38">
        <v>955</v>
      </c>
      <c r="B8686" s="46" t="s">
        <v>8741</v>
      </c>
      <c r="C8686" s="46" t="s">
        <v>8742</v>
      </c>
      <c r="D8686" s="46" t="s">
        <v>8743</v>
      </c>
      <c r="E8686" s="46" t="s">
        <v>8744</v>
      </c>
      <c r="F8686" s="41" t="s">
        <v>685</v>
      </c>
      <c r="G8686" s="41" t="s">
        <v>686</v>
      </c>
      <c r="H8686" s="65">
        <v>0.235</v>
      </c>
      <c r="I8686" t="s">
        <v>8745</v>
      </c>
      <c r="K8686" s="46" t="s">
        <v>43</v>
      </c>
      <c r="L8686" s="46" t="s">
        <v>8746</v>
      </c>
      <c r="M8686" t="s">
        <v>39</v>
      </c>
      <c r="N8686" s="40">
        <f>U8686*V8686</f>
        <v>3.602916256608</v>
      </c>
      <c r="O8686" s="56">
        <v>88.1482</v>
      </c>
      <c r="P8686" s="56">
        <v>0.809</v>
      </c>
      <c r="Q8686" s="56">
        <v>1.286</v>
      </c>
      <c r="R8686" s="39">
        <f>O8686/P8686</f>
        <v>108.959456118665</v>
      </c>
      <c r="S8686" s="39">
        <f>N8686/Q8686</f>
        <v>2.8016456116703</v>
      </c>
      <c r="T8686" s="39">
        <f>R8686+S8686</f>
        <v>111.761101730335</v>
      </c>
      <c r="U8686" s="40">
        <v>137.136</v>
      </c>
      <c r="V8686" s="39">
        <v>0.026272578</v>
      </c>
      <c r="W8686" s="69">
        <f>round(((1000*V8686)/T8686),3)</f>
        <v>0.235</v>
      </c>
      <c r="Y8686" t="s">
        <v>40</v>
      </c>
      <c r="AA8686">
        <v>4963</v>
      </c>
      <c r="AB8686" t="b">
        <v>1</v>
      </c>
      <c r="AD8686" s="8"/>
    </row>
    <row r="8687" ht="14.25" customHeight="1">
      <c r="A8687" s="38">
        <v>955</v>
      </c>
      <c r="B8687" s="46" t="s">
        <v>8741</v>
      </c>
      <c r="C8687" s="46" t="s">
        <v>8742</v>
      </c>
      <c r="D8687" s="46" t="s">
        <v>8743</v>
      </c>
      <c r="E8687" s="46" t="s">
        <v>8744</v>
      </c>
      <c r="F8687" s="41" t="s">
        <v>588</v>
      </c>
      <c r="G8687" s="41" t="s">
        <v>989</v>
      </c>
      <c r="H8687" s="65">
        <v>0.469</v>
      </c>
      <c r="I8687" t="s">
        <v>8745</v>
      </c>
      <c r="K8687" s="46" t="s">
        <v>43</v>
      </c>
      <c r="L8687" s="46" t="s">
        <v>8746</v>
      </c>
      <c r="M8687" t="s">
        <v>39</v>
      </c>
      <c r="N8687" s="40">
        <f>U8687*V8687</f>
        <v>8.877628622088</v>
      </c>
      <c r="O8687" s="56">
        <v>116.1583</v>
      </c>
      <c r="P8687" s="56">
        <v>0.886</v>
      </c>
      <c r="Q8687" s="56">
        <v>1.286</v>
      </c>
      <c r="R8687" s="39">
        <f>O8687/P8687</f>
        <v>131.104176072235</v>
      </c>
      <c r="S8687" s="39">
        <f>N8687/Q8687</f>
        <v>6.90328819758009</v>
      </c>
      <c r="T8687" s="39">
        <f>R8687+S8687</f>
        <v>138.007464269815</v>
      </c>
      <c r="U8687" s="40">
        <v>137.136</v>
      </c>
      <c r="V8687" s="39">
        <v>0.0647359455</v>
      </c>
      <c r="W8687" s="69">
        <f>round(((1000*V8687)/T8687),3)</f>
        <v>0.469</v>
      </c>
      <c r="Y8687" t="s">
        <v>40</v>
      </c>
      <c r="AA8687">
        <v>4963</v>
      </c>
      <c r="AB8687" t="b">
        <v>1</v>
      </c>
      <c r="AD8687" s="8"/>
    </row>
    <row r="8688" ht="14.25" customHeight="1">
      <c r="A8688" s="38">
        <v>955</v>
      </c>
      <c r="B8688" s="46" t="s">
        <v>8741</v>
      </c>
      <c r="C8688" s="46" t="s">
        <v>8742</v>
      </c>
      <c r="D8688" s="46" t="s">
        <v>8743</v>
      </c>
      <c r="E8688" s="46" t="s">
        <v>8744</v>
      </c>
      <c r="F8688" s="41" t="s">
        <v>703</v>
      </c>
      <c r="G8688" s="41" t="s">
        <v>704</v>
      </c>
      <c r="H8688" s="65">
        <v>0.024</v>
      </c>
      <c r="I8688" t="s">
        <v>8745</v>
      </c>
      <c r="K8688" s="46" t="s">
        <v>43</v>
      </c>
      <c r="L8688" s="46" t="s">
        <v>8746</v>
      </c>
      <c r="M8688" t="s">
        <v>39</v>
      </c>
      <c r="N8688" s="40">
        <f>U8688*V8688</f>
        <v>0.55074698835936</v>
      </c>
      <c r="O8688" s="56">
        <v>130.2279</v>
      </c>
      <c r="P8688" s="56">
        <v>0.78</v>
      </c>
      <c r="Q8688" s="56">
        <v>1.286</v>
      </c>
      <c r="R8688" s="39">
        <f>O8688/P8688</f>
        <v>166.958846153846</v>
      </c>
      <c r="S8688" s="39">
        <f>N8688/Q8688</f>
        <v>0.428263599035272</v>
      </c>
      <c r="T8688" s="39">
        <f>R8688+S8688</f>
        <v>167.387109752881</v>
      </c>
      <c r="U8688" s="40">
        <v>137.136</v>
      </c>
      <c r="V8688" s="39">
        <v>0.00401606426</v>
      </c>
      <c r="W8688" s="69">
        <f>round(((1000*V8688)/T8688),3)</f>
        <v>0.024</v>
      </c>
      <c r="Y8688" t="s">
        <v>40</v>
      </c>
      <c r="AA8688">
        <v>4963</v>
      </c>
      <c r="AB8688" t="b">
        <v>1</v>
      </c>
      <c r="AD8688" s="8"/>
    </row>
    <row r="8689" ht="14.25" customHeight="1">
      <c r="A8689" s="38">
        <v>955</v>
      </c>
      <c r="B8689" s="46" t="s">
        <v>8741</v>
      </c>
      <c r="C8689" s="46" t="s">
        <v>8742</v>
      </c>
      <c r="D8689" s="46" t="s">
        <v>8743</v>
      </c>
      <c r="E8689" s="46" t="s">
        <v>8744</v>
      </c>
      <c r="F8689" s="41" t="s">
        <v>429</v>
      </c>
      <c r="G8689" s="41" t="s">
        <v>590</v>
      </c>
      <c r="H8689" s="65">
        <v>0.639</v>
      </c>
      <c r="I8689" t="s">
        <v>8745</v>
      </c>
      <c r="K8689" s="46" t="s">
        <v>43</v>
      </c>
      <c r="L8689" s="46" t="s">
        <v>8746</v>
      </c>
      <c r="M8689" t="s">
        <v>39</v>
      </c>
      <c r="N8689" s="40">
        <f>U8689*V8689</f>
        <v>5.4911450907312</v>
      </c>
      <c r="O8689" s="56">
        <v>46.0684</v>
      </c>
      <c r="P8689" s="56">
        <v>0.7893</v>
      </c>
      <c r="Q8689" s="56">
        <v>1.286</v>
      </c>
      <c r="R8689" s="39">
        <f>O8689/P8689</f>
        <v>58.3661472190548</v>
      </c>
      <c r="S8689" s="39">
        <f>N8689/Q8689</f>
        <v>4.26994175017978</v>
      </c>
      <c r="T8689" s="39">
        <f>R8689+S8689</f>
        <v>62.6360889692346</v>
      </c>
      <c r="U8689" s="40">
        <v>137.136</v>
      </c>
      <c r="V8689" s="39">
        <v>0.0400416017</v>
      </c>
      <c r="W8689" s="69">
        <f>round(((1000*V8689)/T8689),3)</f>
        <v>0.639</v>
      </c>
      <c r="Y8689" t="s">
        <v>40</v>
      </c>
      <c r="AA8689">
        <v>4963</v>
      </c>
      <c r="AB8689" t="b">
        <v>1</v>
      </c>
      <c r="AD8689" s="8"/>
    </row>
    <row r="8690" ht="14.25" customHeight="1">
      <c r="A8690" s="38">
        <v>955</v>
      </c>
      <c r="B8690" s="46" t="s">
        <v>8741</v>
      </c>
      <c r="C8690" s="46" t="s">
        <v>8742</v>
      </c>
      <c r="D8690" s="46" t="s">
        <v>8743</v>
      </c>
      <c r="E8690" s="46" t="s">
        <v>8744</v>
      </c>
      <c r="F8690" s="41" t="s">
        <v>591</v>
      </c>
      <c r="G8690" s="41" t="s">
        <v>2243</v>
      </c>
      <c r="H8690" s="65">
        <v>0.754</v>
      </c>
      <c r="I8690" t="s">
        <v>8745</v>
      </c>
      <c r="K8690" s="46" t="s">
        <v>43</v>
      </c>
      <c r="L8690" s="46" t="s">
        <v>8746</v>
      </c>
      <c r="M8690" t="s">
        <v>39</v>
      </c>
      <c r="N8690" s="40">
        <f>U8690*V8690</f>
        <v>11.0390405140896</v>
      </c>
      <c r="O8690" s="56">
        <v>88.1051</v>
      </c>
      <c r="P8690" s="56">
        <v>0.898</v>
      </c>
      <c r="Q8690" s="56">
        <v>1.286</v>
      </c>
      <c r="R8690" s="39">
        <f>O8690/P8690</f>
        <v>98.112583518931</v>
      </c>
      <c r="S8690" s="39">
        <f>N8690/Q8690</f>
        <v>8.58401284143826</v>
      </c>
      <c r="T8690" s="39">
        <f>R8690+S8690</f>
        <v>106.696596360369</v>
      </c>
      <c r="U8690" s="40">
        <v>137.136</v>
      </c>
      <c r="V8690" s="39">
        <v>0.0804970286</v>
      </c>
      <c r="W8690" s="69">
        <f>round(((1000*V8690)/T8690),3)</f>
        <v>0.754</v>
      </c>
      <c r="Y8690" t="s">
        <v>40</v>
      </c>
      <c r="AA8690">
        <v>4963</v>
      </c>
      <c r="AB8690" t="b">
        <v>1</v>
      </c>
      <c r="AD8690" s="8"/>
    </row>
    <row r="8691" ht="14.25" customHeight="1">
      <c r="A8691" s="38">
        <v>955</v>
      </c>
      <c r="B8691" s="46" t="s">
        <v>8741</v>
      </c>
      <c r="C8691" s="46" t="s">
        <v>8742</v>
      </c>
      <c r="D8691" s="46" t="s">
        <v>8743</v>
      </c>
      <c r="E8691" s="46" t="s">
        <v>8744</v>
      </c>
      <c r="F8691" s="41" t="s">
        <v>434</v>
      </c>
      <c r="G8691" s="41" t="s">
        <v>593</v>
      </c>
      <c r="H8691" s="65">
        <v>0.944</v>
      </c>
      <c r="I8691" t="s">
        <v>8745</v>
      </c>
      <c r="K8691" s="46" t="s">
        <v>43</v>
      </c>
      <c r="L8691" s="46" t="s">
        <v>8746</v>
      </c>
      <c r="M8691" t="s">
        <v>39</v>
      </c>
      <c r="N8691" s="40">
        <f>U8691*V8691</f>
        <v>5.8331409500832</v>
      </c>
      <c r="O8691" s="56">
        <v>32.0419</v>
      </c>
      <c r="P8691" s="56">
        <v>0.791</v>
      </c>
      <c r="Q8691" s="56">
        <v>1.286</v>
      </c>
      <c r="R8691" s="39">
        <f>O8691/P8691</f>
        <v>40.5080910240202</v>
      </c>
      <c r="S8691" s="39">
        <f>N8691/Q8691</f>
        <v>4.53587943241306</v>
      </c>
      <c r="T8691" s="39">
        <f>R8691+S8691</f>
        <v>45.0439704564333</v>
      </c>
      <c r="U8691" s="40">
        <v>137.136</v>
      </c>
      <c r="V8691" s="39">
        <v>0.0425354462</v>
      </c>
      <c r="W8691" s="69">
        <f>round(((1000*V8691)/T8691),3)</f>
        <v>0.944</v>
      </c>
      <c r="Y8691" t="s">
        <v>40</v>
      </c>
      <c r="AA8691">
        <v>4963</v>
      </c>
      <c r="AB8691" t="b">
        <v>1</v>
      </c>
      <c r="AD8691" s="8"/>
    </row>
    <row r="8692" ht="14.25" customHeight="1">
      <c r="A8692" s="38">
        <v>955</v>
      </c>
      <c r="B8692" s="46" t="s">
        <v>8741</v>
      </c>
      <c r="C8692" s="46" t="s">
        <v>8742</v>
      </c>
      <c r="D8692" s="46" t="s">
        <v>8743</v>
      </c>
      <c r="E8692" s="46" t="s">
        <v>8744</v>
      </c>
      <c r="F8692" s="41" t="s">
        <v>992</v>
      </c>
      <c r="G8692" s="41" t="s">
        <v>993</v>
      </c>
      <c r="H8692" s="65">
        <v>1.001</v>
      </c>
      <c r="I8692" t="s">
        <v>8745</v>
      </c>
      <c r="K8692" s="46" t="s">
        <v>43</v>
      </c>
      <c r="L8692" s="46" t="s">
        <v>8746</v>
      </c>
      <c r="M8692" t="s">
        <v>39</v>
      </c>
      <c r="N8692" s="40">
        <f>U8692*V8692</f>
        <v>12.5431093663152</v>
      </c>
      <c r="O8692" s="56">
        <v>74.0785</v>
      </c>
      <c r="P8692" s="56">
        <v>0.908</v>
      </c>
      <c r="Q8692" s="56">
        <v>1.286</v>
      </c>
      <c r="R8692" s="39">
        <f>O8692/P8692</f>
        <v>81.5842511013216</v>
      </c>
      <c r="S8692" s="39">
        <f>N8692/Q8692</f>
        <v>9.753584266186</v>
      </c>
      <c r="T8692" s="39">
        <f>R8692+S8692</f>
        <v>91.3378353675076</v>
      </c>
      <c r="U8692" s="40">
        <v>137.136</v>
      </c>
      <c r="V8692" s="39">
        <v>0.0914647457</v>
      </c>
      <c r="W8692" s="69">
        <f>round(((1000*V8692)/T8692),3)</f>
        <v>1.001</v>
      </c>
      <c r="Y8692" t="s">
        <v>40</v>
      </c>
      <c r="AA8692">
        <v>4963</v>
      </c>
      <c r="AB8692" t="b">
        <v>1</v>
      </c>
      <c r="AD8692" s="8"/>
    </row>
    <row r="8693" ht="14.25" customHeight="1">
      <c r="A8693" s="38">
        <v>955</v>
      </c>
      <c r="B8693" s="46" t="s">
        <v>8741</v>
      </c>
      <c r="C8693" s="46" t="s">
        <v>8742</v>
      </c>
      <c r="D8693" s="46" t="s">
        <v>8743</v>
      </c>
      <c r="E8693" s="46" t="s">
        <v>8744</v>
      </c>
      <c r="F8693" s="41" t="s">
        <v>2007</v>
      </c>
      <c r="G8693" s="41" t="s">
        <v>2008</v>
      </c>
      <c r="H8693" s="65">
        <v>0.574</v>
      </c>
      <c r="I8693" t="s">
        <v>8745</v>
      </c>
      <c r="K8693" s="46" t="s">
        <v>43</v>
      </c>
      <c r="L8693" s="46" t="s">
        <v>8746</v>
      </c>
      <c r="M8693" t="s">
        <v>39</v>
      </c>
      <c r="N8693" s="40">
        <f>U8693*V8693</f>
        <v>9.6119935751472</v>
      </c>
      <c r="O8693" s="56">
        <v>102.1317</v>
      </c>
      <c r="P8693" s="56">
        <v>0.891</v>
      </c>
      <c r="Q8693" s="56">
        <v>1.286</v>
      </c>
      <c r="R8693" s="39">
        <f>O8693/P8693</f>
        <v>114.625925925926</v>
      </c>
      <c r="S8693" s="39">
        <f>N8693/Q8693</f>
        <v>7.47433403977232</v>
      </c>
      <c r="T8693" s="39">
        <f>R8693+S8693</f>
        <v>122.100259965698</v>
      </c>
      <c r="U8693" s="40">
        <v>137.136</v>
      </c>
      <c r="V8693" s="39">
        <v>0.0700909577</v>
      </c>
      <c r="W8693" s="69">
        <f>round(((1000*V8693)/T8693),3)</f>
        <v>0.574</v>
      </c>
      <c r="Y8693" t="s">
        <v>40</v>
      </c>
      <c r="AA8693">
        <v>4963</v>
      </c>
      <c r="AB8693" t="b">
        <v>1</v>
      </c>
      <c r="AD8693" s="8"/>
    </row>
    <row r="8694" ht="14.25" customHeight="1">
      <c r="A8694" s="38">
        <v>955</v>
      </c>
      <c r="B8694" s="46" t="s">
        <v>8741</v>
      </c>
      <c r="C8694" s="46" t="s">
        <v>8742</v>
      </c>
      <c r="D8694" s="46" t="s">
        <v>8743</v>
      </c>
      <c r="E8694" s="46" t="s">
        <v>8744</v>
      </c>
      <c r="F8694" s="41" t="s">
        <v>238</v>
      </c>
      <c r="G8694" s="41" t="s">
        <v>1365</v>
      </c>
      <c r="H8694" s="65">
        <v>2.087</v>
      </c>
      <c r="I8694" t="s">
        <v>8745</v>
      </c>
      <c r="K8694" s="46" t="s">
        <v>43</v>
      </c>
      <c r="L8694" s="46" t="s">
        <v>8746</v>
      </c>
      <c r="M8694" t="s">
        <v>39</v>
      </c>
      <c r="N8694" s="40">
        <f>U8694*V8694</f>
        <v>29.372013657312</v>
      </c>
      <c r="O8694" s="56">
        <v>72.1057</v>
      </c>
      <c r="P8694" s="56">
        <v>0.904</v>
      </c>
      <c r="Q8694" s="56">
        <v>1.286</v>
      </c>
      <c r="R8694" s="39">
        <f>O8694/P8694</f>
        <v>79.7629424778761</v>
      </c>
      <c r="S8694" s="39">
        <f>N8694/Q8694</f>
        <v>22.8398239947994</v>
      </c>
      <c r="T8694" s="39">
        <f>R8694+S8694</f>
        <v>102.602766472675</v>
      </c>
      <c r="U8694" s="40">
        <v>137.136</v>
      </c>
      <c r="V8694" s="39">
        <v>0.214181642</v>
      </c>
      <c r="W8694" s="69">
        <f>round(((1000*V8694)/T8694),3)</f>
        <v>2.087</v>
      </c>
      <c r="Y8694" t="s">
        <v>40</v>
      </c>
      <c r="AA8694">
        <v>4963</v>
      </c>
      <c r="AB8694" t="b">
        <v>1</v>
      </c>
      <c r="AD8694" s="8"/>
    </row>
    <row r="8695" ht="14.25" customHeight="1">
      <c r="A8695" s="38">
        <v>956</v>
      </c>
      <c r="B8695" s="46" t="s">
        <v>8747</v>
      </c>
      <c r="C8695" s="46" t="s">
        <v>8748</v>
      </c>
      <c r="D8695" s="46" t="s">
        <v>8743</v>
      </c>
      <c r="E8695" s="46" t="s">
        <v>8744</v>
      </c>
      <c r="F8695" s="41" t="s">
        <v>1665</v>
      </c>
      <c r="G8695" s="41" t="s">
        <v>3370</v>
      </c>
      <c r="H8695" s="65">
        <v>1.365</v>
      </c>
      <c r="I8695" t="s">
        <v>8749</v>
      </c>
      <c r="K8695" s="46" t="s">
        <v>43</v>
      </c>
      <c r="L8695" s="46" t="s">
        <v>8750</v>
      </c>
      <c r="M8695" t="s">
        <v>39</v>
      </c>
      <c r="N8695" s="40">
        <f>U8695*V8695</f>
        <v>12.3147410641584</v>
      </c>
      <c r="O8695" s="56">
        <v>60.052</v>
      </c>
      <c r="P8695" s="56">
        <v>1.068</v>
      </c>
      <c r="Q8695" s="56">
        <v>1.286</v>
      </c>
      <c r="R8695" s="39">
        <f>O8695/P8695</f>
        <v>56.2284644194756</v>
      </c>
      <c r="S8695" s="39">
        <f>N8695/Q8695</f>
        <v>9.57600393791477</v>
      </c>
      <c r="T8695" s="39">
        <f>R8695+S8695</f>
        <v>65.8044683573904</v>
      </c>
      <c r="U8695" s="40">
        <v>137.136</v>
      </c>
      <c r="V8695" s="39">
        <v>0.0897994769</v>
      </c>
      <c r="W8695" s="69">
        <f>round(((1000*V8695)/T8695),3)</f>
        <v>1.365</v>
      </c>
      <c r="Y8695" t="s">
        <v>40</v>
      </c>
      <c r="AA8695">
        <v>4963</v>
      </c>
      <c r="AB8695" t="b">
        <v>1</v>
      </c>
      <c r="AD8695" s="8"/>
    </row>
    <row r="8696" ht="14.25" customHeight="1">
      <c r="A8696" s="38">
        <v>956</v>
      </c>
      <c r="B8696" s="46" t="s">
        <v>8747</v>
      </c>
      <c r="C8696" s="46" t="s">
        <v>8748</v>
      </c>
      <c r="D8696" s="46" t="s">
        <v>8743</v>
      </c>
      <c r="E8696" s="46" t="s">
        <v>8744</v>
      </c>
      <c r="F8696" s="41" t="s">
        <v>586</v>
      </c>
      <c r="G8696" s="41" t="s">
        <v>587</v>
      </c>
      <c r="H8696" s="65">
        <v>1.632</v>
      </c>
      <c r="I8696" t="s">
        <v>8749</v>
      </c>
      <c r="K8696" s="46" t="s">
        <v>43</v>
      </c>
      <c r="L8696" s="46" t="s">
        <v>8750</v>
      </c>
      <c r="M8696" t="s">
        <v>39</v>
      </c>
      <c r="N8696" s="40">
        <f>U8696*V8696</f>
        <v>20.382952504272</v>
      </c>
      <c r="O8696" s="56">
        <v>58.0791</v>
      </c>
      <c r="P8696" s="56">
        <v>0.772</v>
      </c>
      <c r="Q8696" s="56">
        <v>1.286</v>
      </c>
      <c r="R8696" s="39">
        <f>O8696/P8696</f>
        <v>75.2319948186528</v>
      </c>
      <c r="S8696" s="39">
        <f>N8696/Q8696</f>
        <v>15.8498853065879</v>
      </c>
      <c r="T8696" s="39">
        <f>R8696+S8696</f>
        <v>91.0818801252407</v>
      </c>
      <c r="U8696" s="40">
        <v>137.136</v>
      </c>
      <c r="V8696" s="39">
        <v>0.148633127</v>
      </c>
      <c r="W8696" s="69">
        <f>round(((1000*V8696)/T8696),3)</f>
        <v>1.632</v>
      </c>
      <c r="Y8696" t="s">
        <v>40</v>
      </c>
      <c r="AA8696">
        <v>4963</v>
      </c>
      <c r="AB8696" t="b">
        <v>1</v>
      </c>
      <c r="AD8696" s="8"/>
    </row>
    <row r="8697" ht="14.25" customHeight="1">
      <c r="A8697" s="38">
        <v>956</v>
      </c>
      <c r="B8697" s="46" t="s">
        <v>8747</v>
      </c>
      <c r="C8697" s="46" t="s">
        <v>8748</v>
      </c>
      <c r="D8697" s="46" t="s">
        <v>8743</v>
      </c>
      <c r="E8697" s="46" t="s">
        <v>8744</v>
      </c>
      <c r="F8697" s="41" t="s">
        <v>689</v>
      </c>
      <c r="G8697" s="41" t="s">
        <v>2620</v>
      </c>
      <c r="H8697" s="65">
        <v>0.588</v>
      </c>
      <c r="I8697" t="s">
        <v>8749</v>
      </c>
      <c r="K8697" s="46" t="s">
        <v>43</v>
      </c>
      <c r="L8697" s="46" t="s">
        <v>8750</v>
      </c>
      <c r="M8697" t="s">
        <v>39</v>
      </c>
      <c r="N8697" s="40">
        <f>U8697*V8697</f>
        <v>4.723935859968</v>
      </c>
      <c r="O8697" s="56">
        <v>41.0519</v>
      </c>
      <c r="P8697" s="56">
        <v>0.747</v>
      </c>
      <c r="Q8697" s="56">
        <v>1.286</v>
      </c>
      <c r="R8697" s="39">
        <f>O8697/P8697</f>
        <v>54.9556894243641</v>
      </c>
      <c r="S8697" s="39">
        <f>N8697/Q8697</f>
        <v>3.67335603418974</v>
      </c>
      <c r="T8697" s="39">
        <f>R8697+S8697</f>
        <v>58.6290454585539</v>
      </c>
      <c r="U8697" s="40">
        <v>137.136</v>
      </c>
      <c r="V8697" s="39">
        <v>0.034447088</v>
      </c>
      <c r="W8697" s="69">
        <f>round(((1000*V8697)/T8697),3)</f>
        <v>0.588</v>
      </c>
      <c r="Y8697" t="s">
        <v>40</v>
      </c>
      <c r="AA8697">
        <v>4963</v>
      </c>
      <c r="AB8697" t="b">
        <v>1</v>
      </c>
      <c r="AD8697" s="8"/>
    </row>
    <row r="8698" ht="14.25" customHeight="1">
      <c r="A8698" s="38">
        <v>956</v>
      </c>
      <c r="B8698" s="46" t="s">
        <v>8747</v>
      </c>
      <c r="C8698" s="46" t="s">
        <v>8748</v>
      </c>
      <c r="D8698" s="46" t="s">
        <v>8743</v>
      </c>
      <c r="E8698" s="46" t="s">
        <v>8744</v>
      </c>
      <c r="F8698" s="41" t="s">
        <v>591</v>
      </c>
      <c r="G8698" s="41" t="s">
        <v>2243</v>
      </c>
      <c r="H8698" s="65">
        <v>0.764</v>
      </c>
      <c r="I8698" t="s">
        <v>8749</v>
      </c>
      <c r="K8698" s="46" t="s">
        <v>43</v>
      </c>
      <c r="L8698" s="46" t="s">
        <v>8750</v>
      </c>
      <c r="M8698" t="s">
        <v>39</v>
      </c>
      <c r="N8698" s="40">
        <f>U8698*V8698</f>
        <v>11.1872155643952</v>
      </c>
      <c r="O8698" s="56">
        <v>88.1051</v>
      </c>
      <c r="P8698" s="56">
        <v>0.898</v>
      </c>
      <c r="Q8698" s="56">
        <v>1.286</v>
      </c>
      <c r="R8698" s="39">
        <f>O8698/P8698</f>
        <v>98.112583518931</v>
      </c>
      <c r="S8698" s="39">
        <f>N8698/Q8698</f>
        <v>8.69923449797449</v>
      </c>
      <c r="T8698" s="39">
        <f>R8698+S8698</f>
        <v>106.811818016905</v>
      </c>
      <c r="U8698" s="40">
        <v>137.136</v>
      </c>
      <c r="V8698" s="39">
        <v>0.0815775257</v>
      </c>
      <c r="W8698" s="69">
        <f>round(((1000*V8698)/T8698),3)</f>
        <v>0.764</v>
      </c>
      <c r="Y8698" t="s">
        <v>40</v>
      </c>
      <c r="AA8698">
        <v>4963</v>
      </c>
      <c r="AB8698" t="b">
        <v>1</v>
      </c>
      <c r="AD8698" s="8"/>
    </row>
    <row r="8699" ht="14.25" customHeight="1">
      <c r="A8699" s="38">
        <v>956</v>
      </c>
      <c r="B8699" s="46" t="s">
        <v>8747</v>
      </c>
      <c r="C8699" s="46" t="s">
        <v>8748</v>
      </c>
      <c r="D8699" s="46" t="s">
        <v>8743</v>
      </c>
      <c r="E8699" s="46" t="s">
        <v>8744</v>
      </c>
      <c r="F8699" s="41" t="s">
        <v>434</v>
      </c>
      <c r="G8699" s="41" t="s">
        <v>593</v>
      </c>
      <c r="H8699" s="65">
        <v>0.94</v>
      </c>
      <c r="I8699" t="s">
        <v>8749</v>
      </c>
      <c r="K8699" s="46" t="s">
        <v>43</v>
      </c>
      <c r="L8699" s="46" t="s">
        <v>8750</v>
      </c>
      <c r="M8699" t="s">
        <v>39</v>
      </c>
      <c r="N8699" s="40">
        <f>U8699*V8699</f>
        <v>5.803337087208</v>
      </c>
      <c r="O8699" s="56">
        <v>32.0419</v>
      </c>
      <c r="P8699" s="56">
        <v>0.791</v>
      </c>
      <c r="Q8699" s="56">
        <v>1.286</v>
      </c>
      <c r="R8699" s="39">
        <f>O8699/P8699</f>
        <v>40.5080910240202</v>
      </c>
      <c r="S8699" s="39">
        <f>N8699/Q8699</f>
        <v>4.51270380031726</v>
      </c>
      <c r="T8699" s="39">
        <f>R8699+S8699</f>
        <v>45.0207948243375</v>
      </c>
      <c r="U8699" s="40">
        <v>137.136</v>
      </c>
      <c r="V8699" s="39">
        <v>0.0423181155</v>
      </c>
      <c r="W8699" s="69">
        <f>round(((1000*V8699)/T8699),3)</f>
        <v>0.94</v>
      </c>
      <c r="Y8699" t="s">
        <v>40</v>
      </c>
      <c r="AA8699">
        <v>4963</v>
      </c>
      <c r="AB8699" t="b">
        <v>1</v>
      </c>
      <c r="AD8699" s="8"/>
    </row>
    <row r="8700" ht="14.25" customHeight="1">
      <c r="A8700" s="38">
        <v>957</v>
      </c>
      <c r="B8700" s="46" t="s">
        <v>1737</v>
      </c>
      <c r="C8700" s="46" t="s">
        <v>8751</v>
      </c>
      <c r="D8700" s="46" t="s">
        <v>8743</v>
      </c>
      <c r="E8700" s="46" t="s">
        <v>8744</v>
      </c>
      <c r="F8700" s="41" t="s">
        <v>48</v>
      </c>
      <c r="G8700" s="41" t="s">
        <v>49</v>
      </c>
      <c r="H8700" s="65">
        <v>0.0150215844</v>
      </c>
      <c r="I8700" t="s">
        <v>37</v>
      </c>
      <c r="K8700" s="46" t="s">
        <v>43</v>
      </c>
      <c r="L8700" s="46" t="s">
        <v>8752</v>
      </c>
      <c r="M8700" t="s">
        <v>39</v>
      </c>
      <c r="N8700" s="40"/>
      <c r="O8700" s="56"/>
      <c r="P8700" s="56"/>
      <c r="Q8700" s="56"/>
      <c r="R8700" s="39"/>
      <c r="S8700" s="39"/>
      <c r="T8700" s="39"/>
      <c r="U8700" s="40"/>
      <c r="V8700" s="39"/>
      <c r="W8700" s="69"/>
      <c r="Y8700" t="s">
        <v>40</v>
      </c>
      <c r="AA8700">
        <v>4963</v>
      </c>
      <c r="AB8700" t="b">
        <v>0</v>
      </c>
      <c r="AD8700" s="8"/>
    </row>
    <row r="8701" ht="14.25" customHeight="1">
      <c r="A8701" s="38">
        <v>1040</v>
      </c>
      <c r="B8701" s="44" t="s">
        <v>1956</v>
      </c>
      <c r="C8701" s="46" t="s">
        <v>1957</v>
      </c>
      <c r="D8701" s="46" t="s">
        <v>8743</v>
      </c>
      <c r="E8701" s="46" t="s">
        <v>8744</v>
      </c>
      <c r="F8701" s="46" t="s">
        <v>1958</v>
      </c>
      <c r="G8701" s="46" t="s">
        <v>1959</v>
      </c>
      <c r="H8701">
        <v>0.68750497907032</v>
      </c>
      <c r="I8701" t="s">
        <v>37</v>
      </c>
      <c r="K8701" s="47" t="s">
        <v>43</v>
      </c>
      <c r="L8701" s="47" t="s">
        <v>1960</v>
      </c>
      <c r="M8701" t="s">
        <v>39</v>
      </c>
      <c r="N8701" s="71"/>
      <c r="O8701" s="71"/>
      <c r="P8701" s="71"/>
      <c r="Q8701" s="71"/>
      <c r="R8701" s="29"/>
      <c r="S8701" s="29"/>
      <c r="T8701" s="29"/>
      <c r="U8701" s="71"/>
      <c r="V8701" s="29"/>
      <c r="W8701" s="60"/>
      <c r="Y8701" t="s">
        <v>40</v>
      </c>
      <c r="AA8701">
        <v>4963</v>
      </c>
      <c r="AB8701" t="b">
        <f>if((W8701=""),false,true)</f>
        <v>0</v>
      </c>
      <c r="AD8701" s="37"/>
    </row>
    <row r="8702" ht="14.25" customHeight="1">
      <c r="A8702" s="38">
        <v>1040</v>
      </c>
      <c r="B8702" s="44" t="s">
        <v>1956</v>
      </c>
      <c r="C8702" s="46" t="s">
        <v>1957</v>
      </c>
      <c r="D8702" s="46" t="s">
        <v>8743</v>
      </c>
      <c r="E8702" s="46" t="s">
        <v>8744</v>
      </c>
      <c r="F8702" s="46" t="s">
        <v>1646</v>
      </c>
      <c r="G8702" s="46" t="s">
        <v>1961</v>
      </c>
      <c r="H8702">
        <v>0.68749068307323</v>
      </c>
      <c r="I8702" t="s">
        <v>37</v>
      </c>
      <c r="K8702" s="47" t="s">
        <v>43</v>
      </c>
      <c r="L8702" s="47" t="s">
        <v>1960</v>
      </c>
      <c r="M8702" t="s">
        <v>39</v>
      </c>
      <c r="N8702" s="71"/>
      <c r="O8702" s="71"/>
      <c r="P8702" s="71"/>
      <c r="Q8702" s="71"/>
      <c r="R8702" s="29"/>
      <c r="S8702" s="29"/>
      <c r="T8702" s="29"/>
      <c r="U8702" s="71"/>
      <c r="V8702" s="29"/>
      <c r="W8702" s="60"/>
      <c r="Y8702" t="s">
        <v>40</v>
      </c>
      <c r="AA8702">
        <v>4963</v>
      </c>
      <c r="AB8702" t="b">
        <f>if((W8702=""),false,true)</f>
        <v>0</v>
      </c>
      <c r="AD8702" s="37"/>
    </row>
    <row r="8703" ht="14.25" customHeight="1">
      <c r="A8703" s="38">
        <v>1040</v>
      </c>
      <c r="B8703" s="44" t="s">
        <v>1956</v>
      </c>
      <c r="C8703" s="46" t="s">
        <v>1957</v>
      </c>
      <c r="D8703" s="46" t="s">
        <v>8743</v>
      </c>
      <c r="E8703" s="46" t="s">
        <v>8744</v>
      </c>
      <c r="F8703" s="62" t="s">
        <v>1962</v>
      </c>
      <c r="G8703" s="46" t="s">
        <v>1963</v>
      </c>
      <c r="H8703">
        <v>1.3304929655259</v>
      </c>
      <c r="I8703" t="s">
        <v>37</v>
      </c>
      <c r="K8703" s="47" t="s">
        <v>43</v>
      </c>
      <c r="L8703" s="47" t="s">
        <v>1960</v>
      </c>
      <c r="M8703" t="s">
        <v>39</v>
      </c>
      <c r="N8703" s="71"/>
      <c r="O8703" s="71"/>
      <c r="P8703" s="71"/>
      <c r="Q8703" s="71"/>
      <c r="R8703" s="29"/>
      <c r="S8703" s="29"/>
      <c r="T8703" s="29"/>
      <c r="U8703" s="71"/>
      <c r="V8703" s="29"/>
      <c r="W8703" s="60"/>
      <c r="Y8703" t="s">
        <v>40</v>
      </c>
      <c r="AA8703">
        <v>4963</v>
      </c>
      <c r="AB8703" t="b">
        <f>if((W8703=""),false,true)</f>
        <v>0</v>
      </c>
      <c r="AD8703" s="37"/>
    </row>
    <row r="8704" ht="14.25" customHeight="1">
      <c r="A8704" s="38">
        <v>1040</v>
      </c>
      <c r="B8704" s="44" t="s">
        <v>1956</v>
      </c>
      <c r="C8704" s="46" t="s">
        <v>1957</v>
      </c>
      <c r="D8704" s="46" t="s">
        <v>8743</v>
      </c>
      <c r="E8704" s="46" t="s">
        <v>8744</v>
      </c>
      <c r="F8704" s="46" t="s">
        <v>1964</v>
      </c>
      <c r="G8704" s="46" t="s">
        <v>1965</v>
      </c>
      <c r="H8704">
        <v>0.90852714059206</v>
      </c>
      <c r="I8704" t="s">
        <v>37</v>
      </c>
      <c r="K8704" s="47" t="s">
        <v>43</v>
      </c>
      <c r="L8704" s="47" t="s">
        <v>1960</v>
      </c>
      <c r="M8704" t="s">
        <v>39</v>
      </c>
      <c r="N8704" s="71"/>
      <c r="O8704" s="71"/>
      <c r="P8704" s="71"/>
      <c r="Q8704" s="71"/>
      <c r="R8704" s="29"/>
      <c r="S8704" s="29"/>
      <c r="T8704" s="29"/>
      <c r="U8704" s="71"/>
      <c r="V8704" s="29"/>
      <c r="W8704" s="60"/>
      <c r="Y8704" t="s">
        <v>40</v>
      </c>
      <c r="AA8704">
        <v>4963</v>
      </c>
      <c r="AB8704" t="b">
        <f>if((W8704=""),false,true)</f>
        <v>0</v>
      </c>
      <c r="AD8704" s="37"/>
    </row>
    <row r="8705" ht="14.25" customHeight="1">
      <c r="A8705" s="38">
        <v>1040</v>
      </c>
      <c r="B8705" s="44" t="s">
        <v>1956</v>
      </c>
      <c r="C8705" s="46" t="s">
        <v>1957</v>
      </c>
      <c r="D8705" s="46" t="s">
        <v>8743</v>
      </c>
      <c r="E8705" s="46" t="s">
        <v>8744</v>
      </c>
      <c r="F8705" s="46" t="s">
        <v>1966</v>
      </c>
      <c r="G8705" s="46" t="s">
        <v>1967</v>
      </c>
      <c r="H8705">
        <v>0.95810616783646</v>
      </c>
      <c r="I8705" t="s">
        <v>37</v>
      </c>
      <c r="K8705" s="47" t="s">
        <v>43</v>
      </c>
      <c r="L8705" s="47" t="s">
        <v>1960</v>
      </c>
      <c r="M8705" t="s">
        <v>39</v>
      </c>
      <c r="N8705" s="71"/>
      <c r="O8705" s="71"/>
      <c r="P8705" s="71"/>
      <c r="Q8705" s="71"/>
      <c r="R8705" s="29"/>
      <c r="S8705" s="29"/>
      <c r="T8705" s="29"/>
      <c r="U8705" s="71"/>
      <c r="V8705" s="29"/>
      <c r="W8705" s="60"/>
      <c r="Y8705" t="s">
        <v>40</v>
      </c>
      <c r="AA8705">
        <v>4963</v>
      </c>
      <c r="AB8705" t="b">
        <f>if((W8705=""),false,true)</f>
        <v>0</v>
      </c>
      <c r="AD8705" s="37"/>
    </row>
    <row r="8706" ht="14.25" customHeight="1">
      <c r="A8706" s="38">
        <v>1040</v>
      </c>
      <c r="B8706" s="44" t="s">
        <v>1956</v>
      </c>
      <c r="C8706" s="46" t="s">
        <v>1957</v>
      </c>
      <c r="D8706" s="46" t="s">
        <v>8743</v>
      </c>
      <c r="E8706" s="46" t="s">
        <v>8744</v>
      </c>
      <c r="F8706" s="46" t="s">
        <v>1968</v>
      </c>
      <c r="G8706" s="46" t="s">
        <v>1969</v>
      </c>
      <c r="H8706">
        <v>0.74131551926078</v>
      </c>
      <c r="I8706" t="s">
        <v>37</v>
      </c>
      <c r="K8706" s="47" t="s">
        <v>43</v>
      </c>
      <c r="L8706" s="47" t="s">
        <v>1960</v>
      </c>
      <c r="M8706" t="s">
        <v>39</v>
      </c>
      <c r="N8706" s="71"/>
      <c r="O8706" s="71"/>
      <c r="P8706" s="71"/>
      <c r="Q8706" s="71"/>
      <c r="R8706" s="29"/>
      <c r="S8706" s="29"/>
      <c r="T8706" s="29"/>
      <c r="U8706" s="71"/>
      <c r="V8706" s="29"/>
      <c r="W8706" s="60"/>
      <c r="Y8706" t="s">
        <v>40</v>
      </c>
      <c r="AA8706">
        <v>4963</v>
      </c>
      <c r="AB8706" t="b">
        <f>if((W8706=""),false,true)</f>
        <v>0</v>
      </c>
      <c r="AD8706" s="37"/>
    </row>
    <row r="8707" ht="14.25" customHeight="1">
      <c r="A8707" s="38">
        <v>1049</v>
      </c>
      <c r="B8707" s="46" t="s">
        <v>922</v>
      </c>
      <c r="C8707" s="46" t="s">
        <v>923</v>
      </c>
      <c r="D8707" s="11" t="s">
        <v>8743</v>
      </c>
      <c r="E8707" s="46" t="s">
        <v>8744</v>
      </c>
      <c r="F8707" s="7" t="s">
        <v>924</v>
      </c>
      <c r="G8707" s="7" t="s">
        <v>925</v>
      </c>
      <c r="H8707">
        <v>2.14289060112006</v>
      </c>
      <c r="I8707" t="s">
        <v>37</v>
      </c>
      <c r="K8707" s="47" t="s">
        <v>43</v>
      </c>
      <c r="L8707" s="47" t="s">
        <v>926</v>
      </c>
      <c r="M8707" t="s">
        <v>39</v>
      </c>
      <c r="N8707" s="71"/>
      <c r="O8707" s="71"/>
      <c r="P8707" s="71"/>
      <c r="Q8707" s="71"/>
      <c r="R8707" s="29"/>
      <c r="S8707" s="29"/>
      <c r="T8707" s="29"/>
      <c r="U8707" s="71"/>
      <c r="V8707" s="29"/>
      <c r="W8707" s="60"/>
      <c r="Y8707" t="s">
        <v>40</v>
      </c>
      <c r="AA8707" s="21">
        <v>4963</v>
      </c>
      <c r="AB8707" t="b">
        <f>if((W8707=""),false,true)</f>
        <v>0</v>
      </c>
      <c r="AD8707" s="37"/>
    </row>
    <row r="8708" ht="14.25" customHeight="1">
      <c r="A8708" s="38">
        <v>1049</v>
      </c>
      <c r="B8708" s="46" t="s">
        <v>922</v>
      </c>
      <c r="C8708" s="46" t="s">
        <v>923</v>
      </c>
      <c r="D8708" s="11" t="s">
        <v>8743</v>
      </c>
      <c r="E8708" s="11" t="s">
        <v>8744</v>
      </c>
      <c r="F8708" s="7" t="s">
        <v>927</v>
      </c>
      <c r="G8708" s="7" t="s">
        <v>928</v>
      </c>
      <c r="H8708">
        <v>0.093756200692588</v>
      </c>
      <c r="I8708" t="s">
        <v>37</v>
      </c>
      <c r="K8708" s="47" t="s">
        <v>43</v>
      </c>
      <c r="L8708" s="47" t="s">
        <v>926</v>
      </c>
      <c r="M8708" t="s">
        <v>39</v>
      </c>
      <c r="N8708" s="71"/>
      <c r="O8708" s="71"/>
      <c r="P8708" s="71"/>
      <c r="Q8708" s="71"/>
      <c r="R8708" s="29"/>
      <c r="S8708" s="29"/>
      <c r="T8708" s="29"/>
      <c r="U8708" s="71"/>
      <c r="V8708" s="29"/>
      <c r="W8708" s="60"/>
      <c r="Y8708" t="s">
        <v>40</v>
      </c>
      <c r="AA8708">
        <v>4963</v>
      </c>
      <c r="AB8708" t="b">
        <f>if((W8708=""),false,true)</f>
        <v>0</v>
      </c>
      <c r="AD8708" s="37"/>
    </row>
    <row r="8709" ht="14.25" customHeight="1">
      <c r="A8709" s="38">
        <v>1049</v>
      </c>
      <c r="B8709" s="46" t="s">
        <v>922</v>
      </c>
      <c r="C8709" s="46" t="s">
        <v>923</v>
      </c>
      <c r="D8709" s="11" t="s">
        <v>8743</v>
      </c>
      <c r="E8709" s="11" t="s">
        <v>8744</v>
      </c>
      <c r="F8709" s="7" t="s">
        <v>929</v>
      </c>
      <c r="G8709" s="7" t="s">
        <v>928</v>
      </c>
      <c r="H8709">
        <v>0.4036453929676</v>
      </c>
      <c r="I8709" t="s">
        <v>37</v>
      </c>
      <c r="K8709" s="47" t="s">
        <v>43</v>
      </c>
      <c r="L8709" s="47" t="s">
        <v>926</v>
      </c>
      <c r="M8709" t="s">
        <v>39</v>
      </c>
      <c r="N8709" s="71"/>
      <c r="O8709" s="71"/>
      <c r="P8709" s="71"/>
      <c r="Q8709" s="71"/>
      <c r="R8709" s="29"/>
      <c r="S8709" s="29"/>
      <c r="T8709" s="29"/>
      <c r="U8709" s="71"/>
      <c r="V8709" s="29"/>
      <c r="W8709" s="60"/>
      <c r="Y8709" t="s">
        <v>40</v>
      </c>
      <c r="AA8709">
        <v>4963</v>
      </c>
      <c r="AB8709" t="b">
        <f>if((W8709=""),false,true)</f>
        <v>0</v>
      </c>
      <c r="AD8709" s="37"/>
    </row>
    <row r="8710" ht="14.25" customHeight="1">
      <c r="A8710" s="38">
        <v>1049</v>
      </c>
      <c r="B8710" s="46" t="s">
        <v>922</v>
      </c>
      <c r="C8710" s="46" t="s">
        <v>923</v>
      </c>
      <c r="D8710" s="11" t="s">
        <v>8743</v>
      </c>
      <c r="E8710" s="11" t="s">
        <v>8744</v>
      </c>
      <c r="F8710" s="7" t="s">
        <v>930</v>
      </c>
      <c r="G8710" s="7" t="s">
        <v>928</v>
      </c>
      <c r="H8710">
        <v>1.40604752412991</v>
      </c>
      <c r="I8710" t="s">
        <v>37</v>
      </c>
      <c r="K8710" s="47" t="s">
        <v>43</v>
      </c>
      <c r="L8710" s="47" t="s">
        <v>926</v>
      </c>
      <c r="M8710" t="s">
        <v>39</v>
      </c>
      <c r="N8710" s="71"/>
      <c r="O8710" s="71"/>
      <c r="P8710" s="71"/>
      <c r="Q8710" s="71"/>
      <c r="R8710" s="29"/>
      <c r="S8710" s="29"/>
      <c r="T8710" s="29"/>
      <c r="U8710" s="71"/>
      <c r="V8710" s="29"/>
      <c r="W8710" s="60"/>
      <c r="Y8710" t="s">
        <v>40</v>
      </c>
      <c r="AA8710">
        <v>4963</v>
      </c>
      <c r="AB8710" t="b">
        <f>if((W8710=""),false,true)</f>
        <v>0</v>
      </c>
      <c r="AD8710" s="37"/>
    </row>
    <row r="8711" ht="14.25" customHeight="1">
      <c r="A8711" s="38">
        <v>1049</v>
      </c>
      <c r="B8711" s="46" t="s">
        <v>922</v>
      </c>
      <c r="C8711" s="46" t="s">
        <v>923</v>
      </c>
      <c r="D8711" s="11" t="s">
        <v>8743</v>
      </c>
      <c r="E8711" s="11" t="s">
        <v>8744</v>
      </c>
      <c r="F8711" s="11" t="s">
        <v>48</v>
      </c>
      <c r="G8711" s="11" t="s">
        <v>49</v>
      </c>
      <c r="H8711">
        <v>0.016865530253887</v>
      </c>
      <c r="I8711" t="s">
        <v>37</v>
      </c>
      <c r="K8711" s="47" t="s">
        <v>43</v>
      </c>
      <c r="L8711" s="47" t="s">
        <v>926</v>
      </c>
      <c r="M8711" t="s">
        <v>39</v>
      </c>
      <c r="N8711" s="71"/>
      <c r="O8711" s="71"/>
      <c r="P8711" s="71"/>
      <c r="Q8711" s="71"/>
      <c r="R8711" s="29"/>
      <c r="S8711" s="29"/>
      <c r="T8711" s="29"/>
      <c r="U8711" s="71"/>
      <c r="V8711" s="29"/>
      <c r="W8711" s="60"/>
      <c r="Y8711" t="s">
        <v>40</v>
      </c>
      <c r="AA8711">
        <v>4963</v>
      </c>
      <c r="AB8711" t="b">
        <f>if((W8711=""),false,true)</f>
        <v>0</v>
      </c>
      <c r="AD8711" s="37"/>
    </row>
    <row r="8712" ht="14.25" customHeight="1">
      <c r="A8712" s="38">
        <v>1076</v>
      </c>
      <c r="B8712" s="46" t="s">
        <v>4768</v>
      </c>
      <c r="C8712" s="46" t="s">
        <v>1115</v>
      </c>
      <c r="D8712" s="11" t="s">
        <v>8743</v>
      </c>
      <c r="E8712" s="11" t="s">
        <v>8744</v>
      </c>
      <c r="F8712" s="7" t="s">
        <v>4771</v>
      </c>
      <c r="G8712" s="7" t="s">
        <v>4772</v>
      </c>
      <c r="H8712">
        <v>0.022428497392207</v>
      </c>
      <c r="I8712" t="s">
        <v>37</v>
      </c>
      <c r="K8712" s="47"/>
      <c r="L8712" s="47" t="s">
        <v>4770</v>
      </c>
      <c r="M8712" t="s">
        <v>4566</v>
      </c>
      <c r="N8712" s="71"/>
      <c r="O8712" s="71"/>
      <c r="P8712" s="71"/>
      <c r="Q8712" s="71"/>
      <c r="R8712" s="29"/>
      <c r="S8712" s="29"/>
      <c r="T8712" s="29"/>
      <c r="U8712" s="71"/>
      <c r="V8712" s="29"/>
      <c r="W8712" s="60"/>
      <c r="Y8712" t="s">
        <v>40</v>
      </c>
      <c r="AA8712">
        <v>4963</v>
      </c>
      <c r="AB8712" t="b">
        <f>if((W8712=""),false,true)</f>
        <v>0</v>
      </c>
      <c r="AD8712" s="37"/>
    </row>
    <row r="8713" ht="14.25" customHeight="1">
      <c r="A8713" s="38">
        <v>1283</v>
      </c>
      <c r="B8713" s="46" t="s">
        <v>31</v>
      </c>
      <c r="C8713" s="46" t="s">
        <v>32</v>
      </c>
      <c r="D8713" s="46" t="s">
        <v>8743</v>
      </c>
      <c r="E8713" s="46" t="s">
        <v>8744</v>
      </c>
      <c r="F8713" t="s">
        <v>35</v>
      </c>
      <c r="G8713" s="46" t="s">
        <v>36</v>
      </c>
      <c r="H8713">
        <v>0.2630267992</v>
      </c>
      <c r="I8713" t="s">
        <v>37</v>
      </c>
      <c r="L8713" t="s">
        <v>38</v>
      </c>
      <c r="M8713" t="s">
        <v>39</v>
      </c>
      <c r="N8713" s="40"/>
      <c r="O8713" s="40"/>
      <c r="P8713" s="40"/>
      <c r="Q8713" s="40"/>
      <c r="R8713" s="39"/>
      <c r="S8713" s="39"/>
      <c r="T8713" s="39"/>
      <c r="U8713" s="40"/>
      <c r="V8713" s="39"/>
      <c r="W8713" s="69"/>
      <c r="Y8713" t="s">
        <v>40</v>
      </c>
      <c r="AA8713">
        <v>4963</v>
      </c>
      <c r="AB8713" s="46" t="b">
        <f>if((W8713=""),false,true)</f>
        <v>0</v>
      </c>
      <c r="AD8713" s="8"/>
    </row>
    <row r="8714" ht="14.25" customHeight="1">
      <c r="A8714" s="38">
        <v>1287</v>
      </c>
      <c r="B8714" s="46" t="s">
        <v>53</v>
      </c>
      <c r="C8714" s="46" t="s">
        <v>45</v>
      </c>
      <c r="D8714" s="46" t="s">
        <v>8743</v>
      </c>
      <c r="E8714" s="46" t="s">
        <v>8753</v>
      </c>
      <c r="F8714" t="s">
        <v>48</v>
      </c>
      <c r="G8714" s="46" t="s">
        <v>49</v>
      </c>
      <c r="H8714">
        <v>0.017378008287</v>
      </c>
      <c r="I8714" t="s">
        <v>37</v>
      </c>
      <c r="L8714" t="s">
        <v>50</v>
      </c>
      <c r="M8714" t="s">
        <v>39</v>
      </c>
      <c r="N8714" s="40"/>
      <c r="O8714" s="40"/>
      <c r="P8714" s="40"/>
      <c r="Q8714" s="40"/>
      <c r="R8714" s="39"/>
      <c r="S8714" s="39"/>
      <c r="T8714" s="39"/>
      <c r="U8714" s="40"/>
      <c r="V8714" s="39"/>
      <c r="W8714" s="69"/>
      <c r="Y8714" t="s">
        <v>40</v>
      </c>
      <c r="AA8714">
        <v>4963</v>
      </c>
      <c r="AB8714" s="46" t="b">
        <v>0</v>
      </c>
      <c r="AD8714" s="8"/>
    </row>
    <row r="8715" ht="14.25" customHeight="1">
      <c r="A8715" s="38">
        <v>1308</v>
      </c>
      <c r="B8715" s="46" t="s">
        <v>41</v>
      </c>
      <c r="C8715" s="46" t="s">
        <v>42</v>
      </c>
      <c r="D8715" s="46" t="s">
        <v>8743</v>
      </c>
      <c r="E8715" s="46" t="s">
        <v>8754</v>
      </c>
      <c r="F8715" t="s">
        <v>35</v>
      </c>
      <c r="G8715" s="12" t="s">
        <v>36</v>
      </c>
      <c r="H8715">
        <v>0.159955802861467</v>
      </c>
      <c r="I8715" t="s">
        <v>37</v>
      </c>
      <c r="K8715" s="47" t="s">
        <v>43</v>
      </c>
      <c r="L8715" s="47" t="str">
        <f>((I8715&amp;A8715)&amp;"-")&amp;B8715</f>
        <v>REF1308-Abraham M.H. and Acree Jr. W.E. The solubility of liquid and solid compounds in dry octan-1-ol. Chemosphere (2013)</v>
      </c>
      <c r="M8715" t="s">
        <v>39</v>
      </c>
      <c r="N8715" s="71"/>
      <c r="O8715" s="71"/>
      <c r="P8715" s="71"/>
      <c r="Q8715" s="71"/>
      <c r="R8715" s="29"/>
      <c r="S8715" s="29"/>
      <c r="T8715" s="29"/>
      <c r="U8715" s="71"/>
      <c r="V8715" s="29"/>
      <c r="W8715" s="60"/>
      <c r="Y8715" t="s">
        <v>40</v>
      </c>
      <c r="AA8715">
        <v>4963</v>
      </c>
      <c r="AB8715" t="b">
        <f>if((W8715=""),false,true)</f>
        <v>0</v>
      </c>
      <c r="AD8715" s="37"/>
    </row>
    <row r="8716" ht="14.25" customHeight="1">
      <c r="A8716" s="38">
        <v>1287</v>
      </c>
      <c r="B8716" s="46" t="s">
        <v>53</v>
      </c>
      <c r="C8716" s="46" t="s">
        <v>45</v>
      </c>
      <c r="D8716" s="46" t="s">
        <v>8755</v>
      </c>
      <c r="E8716" s="46" t="s">
        <v>8756</v>
      </c>
      <c r="F8716" t="s">
        <v>48</v>
      </c>
      <c r="G8716" s="46" t="s">
        <v>49</v>
      </c>
      <c r="H8716">
        <v>0.000257039578</v>
      </c>
      <c r="I8716" t="s">
        <v>37</v>
      </c>
      <c r="L8716" t="s">
        <v>50</v>
      </c>
      <c r="M8716" t="s">
        <v>39</v>
      </c>
      <c r="N8716" s="40"/>
      <c r="O8716" s="40"/>
      <c r="P8716" s="40"/>
      <c r="Q8716" s="40"/>
      <c r="R8716" s="39"/>
      <c r="S8716" s="39"/>
      <c r="T8716" s="39"/>
      <c r="U8716" s="40"/>
      <c r="V8716" s="39"/>
      <c r="W8716" s="69"/>
      <c r="Y8716" t="s">
        <v>40</v>
      </c>
      <c r="AA8716">
        <v>6610</v>
      </c>
      <c r="AB8716" s="46" t="b">
        <v>0</v>
      </c>
      <c r="AD8716" s="8"/>
    </row>
    <row r="8717" ht="14.25" customHeight="1">
      <c r="A8717" s="38">
        <v>1</v>
      </c>
      <c r="B8717" s="44" t="s">
        <v>425</v>
      </c>
      <c r="C8717" s="46" t="s">
        <v>5114</v>
      </c>
      <c r="D8717" s="46" t="s">
        <v>8757</v>
      </c>
      <c r="E8717" s="46" t="s">
        <v>8758</v>
      </c>
      <c r="F8717" t="s">
        <v>2087</v>
      </c>
      <c r="G8717" s="46" t="s">
        <v>590</v>
      </c>
      <c r="H8717" s="65">
        <v>0.0389</v>
      </c>
      <c r="I8717" t="s">
        <v>37</v>
      </c>
      <c r="K8717" s="46" t="s">
        <v>43</v>
      </c>
      <c r="L8717" s="46" t="str">
        <f>((I8717&amp;A8717)&amp;"-")&amp;B8717</f>
        <v>REF1-2-</v>
      </c>
      <c r="M8717" t="s">
        <v>583</v>
      </c>
      <c r="N8717" s="40"/>
      <c r="O8717" s="40"/>
      <c r="P8717" s="40"/>
      <c r="Q8717" s="40"/>
      <c r="R8717" s="39"/>
      <c r="S8717" s="39"/>
      <c r="T8717" s="39"/>
      <c r="U8717" s="40"/>
      <c r="V8717" s="39"/>
      <c r="W8717" s="69"/>
      <c r="Y8717" t="s">
        <v>40</v>
      </c>
      <c r="AA8717">
        <v>331</v>
      </c>
      <c r="AB8717" s="46" t="b">
        <v>0</v>
      </c>
      <c r="AD8717" s="8"/>
    </row>
    <row r="8718" ht="14.25" customHeight="1">
      <c r="A8718" s="38">
        <v>1</v>
      </c>
      <c r="B8718" s="44" t="s">
        <v>1192</v>
      </c>
      <c r="C8718" s="46" t="s">
        <v>5114</v>
      </c>
      <c r="D8718" s="46" t="s">
        <v>8757</v>
      </c>
      <c r="E8718" s="46" t="s">
        <v>8758</v>
      </c>
      <c r="F8718" t="s">
        <v>2089</v>
      </c>
      <c r="G8718" s="46" t="s">
        <v>590</v>
      </c>
      <c r="H8718" s="65">
        <v>0.329</v>
      </c>
      <c r="I8718" t="s">
        <v>37</v>
      </c>
      <c r="K8718" s="46" t="s">
        <v>43</v>
      </c>
      <c r="L8718" s="46" t="str">
        <f>((I8718&amp;A8718)&amp;"-")&amp;B8718</f>
        <v>REF1-3-</v>
      </c>
      <c r="M8718" t="s">
        <v>583</v>
      </c>
      <c r="N8718" s="40"/>
      <c r="O8718" s="40"/>
      <c r="P8718" s="40"/>
      <c r="Q8718" s="40"/>
      <c r="R8718" s="39"/>
      <c r="S8718" s="39"/>
      <c r="T8718" s="39"/>
      <c r="U8718" s="40"/>
      <c r="V8718" s="39"/>
      <c r="W8718" s="69"/>
      <c r="Y8718" t="s">
        <v>40</v>
      </c>
      <c r="AA8718">
        <v>331</v>
      </c>
      <c r="AB8718" s="46" t="b">
        <v>0</v>
      </c>
      <c r="AD8718" s="8"/>
    </row>
    <row r="8719" ht="14.25" customHeight="1">
      <c r="A8719" s="38">
        <v>1</v>
      </c>
      <c r="B8719" s="44" t="s">
        <v>433</v>
      </c>
      <c r="C8719" s="46" t="s">
        <v>5114</v>
      </c>
      <c r="D8719" s="46" t="s">
        <v>8757</v>
      </c>
      <c r="E8719" s="46" t="s">
        <v>8758</v>
      </c>
      <c r="F8719" t="s">
        <v>2091</v>
      </c>
      <c r="G8719" s="46" t="s">
        <v>590</v>
      </c>
      <c r="H8719" s="65">
        <v>1.063</v>
      </c>
      <c r="I8719" t="s">
        <v>37</v>
      </c>
      <c r="K8719" s="46" t="s">
        <v>43</v>
      </c>
      <c r="L8719" s="46" t="str">
        <f>((I8719&amp;A8719)&amp;"-")&amp;B8719</f>
        <v>REF1-4-</v>
      </c>
      <c r="M8719" t="s">
        <v>583</v>
      </c>
      <c r="N8719" s="40"/>
      <c r="O8719" s="40"/>
      <c r="P8719" s="40"/>
      <c r="Q8719" s="40"/>
      <c r="R8719" s="39"/>
      <c r="S8719" s="39"/>
      <c r="T8719" s="39"/>
      <c r="U8719" s="40"/>
      <c r="V8719" s="39"/>
      <c r="W8719" s="69"/>
      <c r="Y8719" t="s">
        <v>40</v>
      </c>
      <c r="AA8719">
        <v>331</v>
      </c>
      <c r="AB8719" s="46" t="b">
        <v>0</v>
      </c>
      <c r="AD8719" s="8"/>
    </row>
    <row r="8720" ht="14.25" customHeight="1">
      <c r="A8720" s="38">
        <v>1</v>
      </c>
      <c r="B8720" s="44" t="s">
        <v>1685</v>
      </c>
      <c r="C8720" s="46" t="s">
        <v>5114</v>
      </c>
      <c r="D8720" s="46" t="s">
        <v>8757</v>
      </c>
      <c r="E8720" s="46" t="s">
        <v>8758</v>
      </c>
      <c r="F8720" t="s">
        <v>2093</v>
      </c>
      <c r="G8720" s="46" t="s">
        <v>590</v>
      </c>
      <c r="H8720" s="65">
        <v>1.802</v>
      </c>
      <c r="I8720" t="s">
        <v>37</v>
      </c>
      <c r="K8720" s="46" t="s">
        <v>43</v>
      </c>
      <c r="L8720" s="46" t="str">
        <f>((I8720&amp;A8720)&amp;"-")&amp;B8720</f>
        <v>REF1-5-</v>
      </c>
      <c r="M8720" t="s">
        <v>583</v>
      </c>
      <c r="N8720" s="40"/>
      <c r="O8720" s="40"/>
      <c r="P8720" s="40"/>
      <c r="Q8720" s="40"/>
      <c r="R8720" s="39"/>
      <c r="S8720" s="39"/>
      <c r="T8720" s="39"/>
      <c r="U8720" s="40"/>
      <c r="V8720" s="39"/>
      <c r="W8720" s="69"/>
      <c r="Y8720" t="s">
        <v>40</v>
      </c>
      <c r="AA8720">
        <v>331</v>
      </c>
      <c r="AB8720" s="46" t="b">
        <v>0</v>
      </c>
      <c r="AD8720" s="8"/>
    </row>
    <row r="8721" ht="14.25" customHeight="1">
      <c r="A8721" s="38">
        <v>1</v>
      </c>
      <c r="B8721" s="44" t="s">
        <v>764</v>
      </c>
      <c r="C8721" s="46" t="s">
        <v>5114</v>
      </c>
      <c r="D8721" s="46" t="s">
        <v>8757</v>
      </c>
      <c r="E8721" s="46" t="s">
        <v>8758</v>
      </c>
      <c r="F8721" t="s">
        <v>2094</v>
      </c>
      <c r="G8721" s="46" t="s">
        <v>590</v>
      </c>
      <c r="H8721" s="65">
        <v>2.192</v>
      </c>
      <c r="I8721" t="s">
        <v>37</v>
      </c>
      <c r="K8721" s="46" t="s">
        <v>43</v>
      </c>
      <c r="L8721" s="46" t="str">
        <f>((I8721&amp;A8721)&amp;"-")&amp;B8721</f>
        <v>REF1-6-</v>
      </c>
      <c r="M8721" t="s">
        <v>583</v>
      </c>
      <c r="N8721" s="40"/>
      <c r="O8721" s="40"/>
      <c r="P8721" s="40"/>
      <c r="Q8721" s="40"/>
      <c r="R8721" s="39"/>
      <c r="S8721" s="39"/>
      <c r="T8721" s="39"/>
      <c r="U8721" s="40"/>
      <c r="V8721" s="39"/>
      <c r="W8721" s="69"/>
      <c r="Y8721" t="s">
        <v>40</v>
      </c>
      <c r="AA8721">
        <v>331</v>
      </c>
      <c r="AB8721" s="46" t="b">
        <v>0</v>
      </c>
      <c r="AD8721" s="8"/>
    </row>
    <row r="8722" ht="14.25" customHeight="1">
      <c r="A8722" s="38">
        <v>1</v>
      </c>
      <c r="B8722" s="44" t="s">
        <v>1684</v>
      </c>
      <c r="C8722" s="46" t="s">
        <v>5114</v>
      </c>
      <c r="D8722" s="46" t="s">
        <v>8757</v>
      </c>
      <c r="E8722" s="46" t="s">
        <v>8758</v>
      </c>
      <c r="F8722" s="41" t="s">
        <v>48</v>
      </c>
      <c r="G8722" s="41" t="s">
        <v>49</v>
      </c>
      <c r="H8722" s="65">
        <v>0.0153</v>
      </c>
      <c r="I8722" t="s">
        <v>37</v>
      </c>
      <c r="K8722" s="46" t="s">
        <v>43</v>
      </c>
      <c r="L8722" s="46" t="str">
        <f>((I8722&amp;A8722)&amp;"-")&amp;B8722</f>
        <v>REF1-1-</v>
      </c>
      <c r="M8722" t="s">
        <v>583</v>
      </c>
      <c r="N8722" s="40"/>
      <c r="O8722" s="40"/>
      <c r="P8722" s="40"/>
      <c r="Q8722" s="40"/>
      <c r="R8722" s="39"/>
      <c r="S8722" s="39"/>
      <c r="T8722" s="39"/>
      <c r="U8722" s="40"/>
      <c r="V8722" s="39"/>
      <c r="W8722" s="69"/>
      <c r="Y8722" t="s">
        <v>40</v>
      </c>
      <c r="AA8722">
        <v>331</v>
      </c>
      <c r="AB8722" s="46" t="b">
        <v>0</v>
      </c>
      <c r="AD8722" s="8"/>
    </row>
    <row r="8723" ht="14.25" customHeight="1">
      <c r="A8723" s="38">
        <v>34</v>
      </c>
      <c r="B8723" s="44" t="s">
        <v>1944</v>
      </c>
      <c r="C8723" s="46" t="s">
        <v>1945</v>
      </c>
      <c r="D8723" s="46" t="s">
        <v>8757</v>
      </c>
      <c r="E8723" s="46" t="s">
        <v>8758</v>
      </c>
      <c r="F8723" s="41" t="s">
        <v>1603</v>
      </c>
      <c r="G8723" s="41" t="s">
        <v>1604</v>
      </c>
      <c r="H8723" s="65">
        <v>0.2147</v>
      </c>
      <c r="I8723" t="s">
        <v>431</v>
      </c>
      <c r="K8723" s="46" t="s">
        <v>1948</v>
      </c>
      <c r="L8723" s="46" t="str">
        <f>((I8723&amp;A8723)&amp;"-")&amp;B8723</f>
        <v>ONSC34-34-Equilibrated</v>
      </c>
      <c r="M8723" t="s">
        <v>583</v>
      </c>
      <c r="N8723" s="40"/>
      <c r="O8723" s="40"/>
      <c r="P8723" s="40"/>
      <c r="Q8723" s="40"/>
      <c r="R8723" s="39"/>
      <c r="S8723" s="39"/>
      <c r="T8723" s="39"/>
      <c r="U8723" s="40"/>
      <c r="V8723" s="39"/>
      <c r="W8723" s="69"/>
      <c r="Y8723" t="s">
        <v>40</v>
      </c>
      <c r="AA8723">
        <v>331</v>
      </c>
      <c r="AB8723" t="b">
        <f>if((W8723=""),false,true)</f>
        <v>0</v>
      </c>
      <c r="AD8723" s="8"/>
    </row>
    <row r="8724" ht="14.25" customHeight="1">
      <c r="A8724" s="38">
        <v>34</v>
      </c>
      <c r="B8724" s="44" t="s">
        <v>1949</v>
      </c>
      <c r="C8724" s="46" t="s">
        <v>1945</v>
      </c>
      <c r="D8724" s="46" t="s">
        <v>8757</v>
      </c>
      <c r="E8724" s="46" t="s">
        <v>8758</v>
      </c>
      <c r="F8724" s="41" t="s">
        <v>1603</v>
      </c>
      <c r="G8724" s="41" t="s">
        <v>1604</v>
      </c>
      <c r="H8724" s="65">
        <v>0.2183</v>
      </c>
      <c r="I8724" t="s">
        <v>431</v>
      </c>
      <c r="K8724" s="46" t="s">
        <v>1948</v>
      </c>
      <c r="L8724" s="46" t="str">
        <f>((I8724&amp;A8724)&amp;"-")&amp;B8724</f>
        <v>ONSC34-34-Saturated</v>
      </c>
      <c r="M8724" t="s">
        <v>583</v>
      </c>
      <c r="N8724" s="40"/>
      <c r="O8724" s="40"/>
      <c r="P8724" s="40"/>
      <c r="Q8724" s="40"/>
      <c r="R8724" s="39"/>
      <c r="S8724" s="39"/>
      <c r="T8724" s="39"/>
      <c r="U8724" s="40"/>
      <c r="V8724" s="39"/>
      <c r="W8724" s="69"/>
      <c r="Y8724" t="s">
        <v>40</v>
      </c>
      <c r="AA8724">
        <v>331</v>
      </c>
      <c r="AB8724" t="b">
        <f>if((W8724=""),false,true)</f>
        <v>0</v>
      </c>
      <c r="AD8724" s="8"/>
    </row>
    <row r="8725" ht="14.25" customHeight="1">
      <c r="A8725" s="38">
        <v>52</v>
      </c>
      <c r="B8725" s="44" t="s">
        <v>1684</v>
      </c>
      <c r="C8725" s="46" t="s">
        <v>8759</v>
      </c>
      <c r="D8725" s="46" t="s">
        <v>8757</v>
      </c>
      <c r="E8725" s="46" t="s">
        <v>8760</v>
      </c>
      <c r="F8725" s="41" t="s">
        <v>434</v>
      </c>
      <c r="G8725" s="41" t="s">
        <v>435</v>
      </c>
      <c r="H8725" s="65">
        <v>2.67</v>
      </c>
      <c r="I8725" t="s">
        <v>431</v>
      </c>
      <c r="K8725" s="46"/>
      <c r="L8725" s="46" t="str">
        <f>((I8725&amp;A8725)&amp;"-")&amp;B8725</f>
        <v>ONSC52-1-</v>
      </c>
      <c r="M8725" t="s">
        <v>583</v>
      </c>
      <c r="N8725" s="40"/>
      <c r="O8725" s="40"/>
      <c r="P8725" s="40"/>
      <c r="Q8725" s="40"/>
      <c r="R8725" s="39"/>
      <c r="S8725" s="39"/>
      <c r="T8725" s="39"/>
      <c r="U8725" s="40"/>
      <c r="V8725" s="39"/>
      <c r="W8725" s="69"/>
      <c r="Y8725" t="s">
        <v>40</v>
      </c>
      <c r="AA8725">
        <v>331</v>
      </c>
      <c r="AB8725" t="b">
        <f>if((W8725=""),false,true)</f>
        <v>0</v>
      </c>
      <c r="AD8725" s="8"/>
    </row>
    <row r="8726" ht="14.25" customHeight="1">
      <c r="A8726" s="38">
        <v>138</v>
      </c>
      <c r="B8726" s="44" t="s">
        <v>8761</v>
      </c>
      <c r="C8726" s="46" t="s">
        <v>3057</v>
      </c>
      <c r="D8726" s="46" t="s">
        <v>8757</v>
      </c>
      <c r="E8726" s="46" t="s">
        <v>8762</v>
      </c>
      <c r="F8726" s="41" t="s">
        <v>1605</v>
      </c>
      <c r="G8726" s="41" t="s">
        <v>8122</v>
      </c>
      <c r="H8726" s="65">
        <v>0.15</v>
      </c>
      <c r="I8726" t="s">
        <v>431</v>
      </c>
      <c r="K8726" s="46"/>
      <c r="L8726" s="46" t="s">
        <v>8763</v>
      </c>
      <c r="M8726" t="s">
        <v>583</v>
      </c>
      <c r="N8726" s="40"/>
      <c r="O8726" s="40"/>
      <c r="P8726" s="40"/>
      <c r="Q8726" s="40"/>
      <c r="R8726" s="39"/>
      <c r="S8726" s="39"/>
      <c r="T8726" s="39"/>
      <c r="U8726" s="40"/>
      <c r="V8726" s="39"/>
      <c r="W8726" s="69"/>
      <c r="Y8726" t="s">
        <v>40</v>
      </c>
      <c r="Z8726" t="s">
        <v>40</v>
      </c>
      <c r="AA8726">
        <v>331</v>
      </c>
      <c r="AB8726" t="b">
        <f>if((W8726=""),false,true)</f>
        <v>0</v>
      </c>
      <c r="AD8726" s="8"/>
    </row>
    <row r="8727" ht="14.25" customHeight="1">
      <c r="A8727" s="38">
        <v>138</v>
      </c>
      <c r="B8727" s="44" t="s">
        <v>8764</v>
      </c>
      <c r="C8727" s="46" t="s">
        <v>3057</v>
      </c>
      <c r="D8727" s="46" t="s">
        <v>8757</v>
      </c>
      <c r="E8727" s="46" t="s">
        <v>8762</v>
      </c>
      <c r="F8727" s="41" t="s">
        <v>731</v>
      </c>
      <c r="G8727" s="41" t="s">
        <v>8765</v>
      </c>
      <c r="H8727" s="65">
        <v>0.11</v>
      </c>
      <c r="I8727" t="s">
        <v>431</v>
      </c>
      <c r="K8727" s="46"/>
      <c r="L8727" s="46" t="s">
        <v>8766</v>
      </c>
      <c r="M8727" t="s">
        <v>583</v>
      </c>
      <c r="N8727" s="40"/>
      <c r="O8727" s="40"/>
      <c r="P8727" s="40"/>
      <c r="Q8727" s="40"/>
      <c r="R8727" s="39"/>
      <c r="S8727" s="39"/>
      <c r="T8727" s="39"/>
      <c r="U8727" s="40"/>
      <c r="V8727" s="39"/>
      <c r="W8727" s="69"/>
      <c r="Y8727" t="s">
        <v>40</v>
      </c>
      <c r="Z8727" t="s">
        <v>40</v>
      </c>
      <c r="AA8727">
        <v>331</v>
      </c>
      <c r="AB8727" t="b">
        <f>if((W8727=""),false,true)</f>
        <v>0</v>
      </c>
      <c r="AD8727" s="8"/>
    </row>
    <row r="8728" ht="14.25" customHeight="1">
      <c r="A8728" s="38">
        <v>218</v>
      </c>
      <c r="B8728" s="44" t="s">
        <v>425</v>
      </c>
      <c r="C8728" s="46" t="s">
        <v>3497</v>
      </c>
      <c r="D8728" s="46" t="s">
        <v>8757</v>
      </c>
      <c r="E8728" s="46" t="s">
        <v>8767</v>
      </c>
      <c r="F8728" s="41" t="s">
        <v>3499</v>
      </c>
      <c r="G8728" s="41" t="s">
        <v>3500</v>
      </c>
      <c r="H8728" s="65">
        <v>0.081</v>
      </c>
      <c r="I8728" t="s">
        <v>431</v>
      </c>
      <c r="K8728" s="46" t="s">
        <v>2034</v>
      </c>
      <c r="L8728" s="46" t="s">
        <v>8768</v>
      </c>
      <c r="M8728" t="s">
        <v>583</v>
      </c>
      <c r="N8728" s="40"/>
      <c r="O8728" s="40"/>
      <c r="P8728" s="40"/>
      <c r="Q8728" s="40"/>
      <c r="R8728" s="39"/>
      <c r="S8728" s="39"/>
      <c r="T8728" s="39"/>
      <c r="U8728" s="40"/>
      <c r="V8728" s="39"/>
      <c r="W8728" s="69"/>
      <c r="Y8728" t="s">
        <v>40</v>
      </c>
      <c r="AA8728">
        <v>331</v>
      </c>
      <c r="AB8728" s="46" t="b">
        <v>0</v>
      </c>
      <c r="AD8728" s="8"/>
    </row>
    <row r="8729" ht="14.25" customHeight="1">
      <c r="A8729" s="38">
        <v>901</v>
      </c>
      <c r="B8729" s="44" t="s">
        <v>8769</v>
      </c>
      <c r="C8729" s="46" t="s">
        <v>8770</v>
      </c>
      <c r="D8729" s="46" t="s">
        <v>8757</v>
      </c>
      <c r="E8729" s="46" t="s">
        <v>8758</v>
      </c>
      <c r="F8729" s="41" t="s">
        <v>1603</v>
      </c>
      <c r="G8729" s="41" t="s">
        <v>1604</v>
      </c>
      <c r="H8729" s="65">
        <f>W8729</f>
        <v>0.23</v>
      </c>
      <c r="I8729" t="s">
        <v>37</v>
      </c>
      <c r="K8729" s="46"/>
      <c r="L8729" s="44" t="s">
        <v>8771</v>
      </c>
      <c r="M8729" t="s">
        <v>583</v>
      </c>
      <c r="N8729" s="40">
        <v>1</v>
      </c>
      <c r="O8729" s="40">
        <v>45</v>
      </c>
      <c r="P8729" s="40">
        <v>1.4832</v>
      </c>
      <c r="Q8729" s="40">
        <v>1.375</v>
      </c>
      <c r="R8729" s="39">
        <f>O8729/P8729</f>
        <v>30.3398058252427</v>
      </c>
      <c r="S8729" s="39">
        <f>N8729/Q8729</f>
        <v>0.727272727272727</v>
      </c>
      <c r="T8729" s="39">
        <f>R8729+S8729</f>
        <v>31.0670785525154</v>
      </c>
      <c r="U8729" s="40">
        <v>138.1207</v>
      </c>
      <c r="V8729" s="39">
        <f>N8729/U8729</f>
        <v>0.007240044395952</v>
      </c>
      <c r="W8729" s="69">
        <f>round(((1000*V8729)/T8729),2)</f>
        <v>0.23</v>
      </c>
      <c r="Y8729" t="s">
        <v>40</v>
      </c>
      <c r="AA8729">
        <v>331</v>
      </c>
      <c r="AB8729" t="b">
        <f>if((W8729=""),false,true)</f>
        <v>1</v>
      </c>
      <c r="AD8729" s="8"/>
    </row>
    <row r="8730" ht="14.25" customHeight="1">
      <c r="A8730" s="38">
        <v>902</v>
      </c>
      <c r="B8730" s="44" t="s">
        <v>5087</v>
      </c>
      <c r="C8730" s="46" t="s">
        <v>1002</v>
      </c>
      <c r="D8730" s="46" t="s">
        <v>8757</v>
      </c>
      <c r="E8730" s="46" t="s">
        <v>8758</v>
      </c>
      <c r="F8730" s="41" t="s">
        <v>1603</v>
      </c>
      <c r="G8730" s="41" t="s">
        <v>1604</v>
      </c>
      <c r="H8730" s="65">
        <f>X8730</f>
        <v>0.121</v>
      </c>
      <c r="I8730" t="s">
        <v>37</v>
      </c>
      <c r="K8730" s="46"/>
      <c r="L8730" s="46" t="s">
        <v>5086</v>
      </c>
      <c r="M8730" t="s">
        <v>583</v>
      </c>
      <c r="N8730" s="40">
        <v>1.67</v>
      </c>
      <c r="O8730" s="40"/>
      <c r="P8730" s="40"/>
      <c r="Q8730" s="40"/>
      <c r="R8730" s="39"/>
      <c r="S8730" s="39"/>
      <c r="T8730" s="39"/>
      <c r="U8730" s="40">
        <v>138.121</v>
      </c>
      <c r="V8730" s="39">
        <f>N8730/U8730</f>
        <v>0.012090847879758</v>
      </c>
      <c r="W8730" s="69"/>
      <c r="X8730">
        <f>round((V8730/.1),3)</f>
        <v>0.121</v>
      </c>
      <c r="Y8730" t="s">
        <v>40</v>
      </c>
      <c r="AA8730">
        <v>331</v>
      </c>
      <c r="AB8730" t="b">
        <f>if((W8730=""),false,true)</f>
        <v>0</v>
      </c>
      <c r="AD8730" s="8"/>
    </row>
    <row r="8731" ht="14.25" customHeight="1">
      <c r="A8731" s="38">
        <v>902</v>
      </c>
      <c r="B8731" s="44" t="s">
        <v>5087</v>
      </c>
      <c r="C8731" s="46" t="s">
        <v>8772</v>
      </c>
      <c r="D8731" s="46" t="s">
        <v>8757</v>
      </c>
      <c r="E8731" s="46" t="s">
        <v>8758</v>
      </c>
      <c r="F8731" s="41" t="s">
        <v>1603</v>
      </c>
      <c r="G8731" s="41" t="s">
        <v>1604</v>
      </c>
      <c r="H8731" s="65">
        <f>X8731</f>
        <v>0.157</v>
      </c>
      <c r="I8731" t="s">
        <v>37</v>
      </c>
      <c r="K8731" s="46" t="s">
        <v>43</v>
      </c>
      <c r="L8731" s="46" t="s">
        <v>5086</v>
      </c>
      <c r="M8731" t="s">
        <v>583</v>
      </c>
      <c r="N8731" s="40">
        <v>2.168</v>
      </c>
      <c r="O8731" s="40"/>
      <c r="P8731" s="40"/>
      <c r="Q8731" s="40"/>
      <c r="R8731" s="39"/>
      <c r="S8731" s="39"/>
      <c r="T8731" s="39"/>
      <c r="U8731" s="40">
        <v>138.121</v>
      </c>
      <c r="V8731" s="39">
        <f>N8731/U8731</f>
        <v>0.015696382157673</v>
      </c>
      <c r="W8731" s="69"/>
      <c r="X8731">
        <f>round((V8731/.1),3)</f>
        <v>0.157</v>
      </c>
      <c r="Y8731" t="s">
        <v>40</v>
      </c>
      <c r="AA8731">
        <v>331</v>
      </c>
      <c r="AB8731" t="b">
        <f>if((W8731=""),false,true)</f>
        <v>0</v>
      </c>
      <c r="AD8731" s="8"/>
    </row>
    <row r="8732" ht="14.25" customHeight="1">
      <c r="A8732" s="38">
        <v>902</v>
      </c>
      <c r="B8732" s="44" t="s">
        <v>5087</v>
      </c>
      <c r="C8732" s="46" t="s">
        <v>8773</v>
      </c>
      <c r="D8732" s="46" t="s">
        <v>8757</v>
      </c>
      <c r="E8732" s="46" t="s">
        <v>8758</v>
      </c>
      <c r="F8732" s="41" t="s">
        <v>429</v>
      </c>
      <c r="G8732" s="41" t="s">
        <v>430</v>
      </c>
      <c r="H8732" s="65">
        <f>W8732</f>
        <v>2.34</v>
      </c>
      <c r="I8732" t="s">
        <v>37</v>
      </c>
      <c r="K8732" s="46" t="s">
        <v>8774</v>
      </c>
      <c r="L8732" s="46" t="s">
        <v>5086</v>
      </c>
      <c r="M8732" t="s">
        <v>583</v>
      </c>
      <c r="N8732" s="40">
        <v>53.53</v>
      </c>
      <c r="O8732" s="40">
        <v>100</v>
      </c>
      <c r="P8732" s="40">
        <v>0.789</v>
      </c>
      <c r="Q8732" s="40">
        <v>1.375</v>
      </c>
      <c r="R8732" s="39">
        <f>O8732/P8732</f>
        <v>126.742712294043</v>
      </c>
      <c r="S8732" s="39">
        <f>N8732/Q8732</f>
        <v>38.9309090909091</v>
      </c>
      <c r="T8732" s="39">
        <f>R8732+S8732</f>
        <v>165.673621384952</v>
      </c>
      <c r="U8732" s="40">
        <v>138.1207</v>
      </c>
      <c r="V8732" s="39">
        <f>N8732/U8732</f>
        <v>0.387559576515323</v>
      </c>
      <c r="W8732" s="69">
        <f>round(((1000*V8732)/T8732),2)</f>
        <v>2.34</v>
      </c>
      <c r="Y8732" t="s">
        <v>40</v>
      </c>
      <c r="AA8732">
        <v>331</v>
      </c>
      <c r="AB8732" t="b">
        <f>if((W8732=""),false,true)</f>
        <v>1</v>
      </c>
      <c r="AD8732" s="8"/>
    </row>
    <row r="8733" ht="14.25" customHeight="1">
      <c r="A8733" s="38">
        <v>902</v>
      </c>
      <c r="B8733" s="44" t="s">
        <v>5087</v>
      </c>
      <c r="C8733" s="46" t="s">
        <v>8773</v>
      </c>
      <c r="D8733" s="46" t="s">
        <v>8757</v>
      </c>
      <c r="E8733" s="46" t="s">
        <v>8758</v>
      </c>
      <c r="F8733" s="41" t="s">
        <v>434</v>
      </c>
      <c r="G8733" s="41" t="s">
        <v>435</v>
      </c>
      <c r="H8733" s="65">
        <v>2.63</v>
      </c>
      <c r="I8733" t="s">
        <v>37</v>
      </c>
      <c r="K8733" s="46" t="s">
        <v>8774</v>
      </c>
      <c r="L8733" s="46" t="s">
        <v>5086</v>
      </c>
      <c r="M8733" t="s">
        <v>583</v>
      </c>
      <c r="N8733" s="40">
        <v>62.48</v>
      </c>
      <c r="O8733" s="40">
        <v>100</v>
      </c>
      <c r="P8733" s="40">
        <v>0.7918</v>
      </c>
      <c r="Q8733" s="40">
        <v>1.375</v>
      </c>
      <c r="R8733" s="39">
        <f>O8733/P8733</f>
        <v>126.294518817883</v>
      </c>
      <c r="S8733" s="39">
        <f>N8733/Q8733</f>
        <v>45.44</v>
      </c>
      <c r="T8733" s="39">
        <f>R8733+S8733</f>
        <v>171.734518817883</v>
      </c>
      <c r="U8733" s="40">
        <v>138.121</v>
      </c>
      <c r="V8733" s="39">
        <f>N8733/U8733</f>
        <v>0.452356991333686</v>
      </c>
      <c r="W8733" s="69">
        <f>round(((1000*V8733)/T8733),2)</f>
        <v>2.63</v>
      </c>
      <c r="Y8733" t="s">
        <v>40</v>
      </c>
      <c r="AA8733">
        <v>331</v>
      </c>
      <c r="AB8733" t="b">
        <f>if((W8733=""),false,true)</f>
        <v>1</v>
      </c>
      <c r="AD8733" s="8"/>
    </row>
    <row r="8734" ht="14.25" customHeight="1">
      <c r="A8734" s="38">
        <v>907</v>
      </c>
      <c r="B8734" s="44" t="s">
        <v>1953</v>
      </c>
      <c r="C8734" s="46" t="s">
        <v>1954</v>
      </c>
      <c r="D8734" s="46" t="s">
        <v>8757</v>
      </c>
      <c r="E8734" s="46" t="s">
        <v>8758</v>
      </c>
      <c r="F8734" s="41" t="s">
        <v>48</v>
      </c>
      <c r="G8734" s="41" t="s">
        <v>49</v>
      </c>
      <c r="H8734" s="65">
        <v>0.0139</v>
      </c>
      <c r="I8734" t="s">
        <v>37</v>
      </c>
      <c r="K8734" s="46" t="s">
        <v>1948</v>
      </c>
      <c r="L8734" s="46" t="s">
        <v>1955</v>
      </c>
      <c r="M8734" t="s">
        <v>583</v>
      </c>
      <c r="N8734" s="40"/>
      <c r="O8734" s="40"/>
      <c r="P8734" s="40"/>
      <c r="Q8734" s="40"/>
      <c r="R8734" s="39"/>
      <c r="S8734" s="39"/>
      <c r="T8734" s="39"/>
      <c r="U8734" s="40"/>
      <c r="V8734" s="39"/>
      <c r="W8734" s="69"/>
      <c r="X8734" s="12"/>
      <c r="Y8734" t="s">
        <v>40</v>
      </c>
      <c r="Z8734" s="12"/>
      <c r="AA8734" s="12">
        <v>331</v>
      </c>
      <c r="AB8734" s="12" t="b">
        <f>if((W8734=""),false,true)</f>
        <v>0</v>
      </c>
      <c r="AD8734" s="8"/>
    </row>
    <row r="8735" ht="14.25" customHeight="1">
      <c r="A8735" s="38">
        <v>930</v>
      </c>
      <c r="B8735" s="46" t="s">
        <v>4567</v>
      </c>
      <c r="C8735" s="46" t="s">
        <v>4568</v>
      </c>
      <c r="D8735" s="46" t="s">
        <v>8757</v>
      </c>
      <c r="E8735" s="46" t="s">
        <v>8758</v>
      </c>
      <c r="F8735" s="41" t="s">
        <v>35</v>
      </c>
      <c r="G8735" s="41" t="s">
        <v>36</v>
      </c>
      <c r="H8735" s="65">
        <v>1.261</v>
      </c>
      <c r="I8735" t="s">
        <v>4569</v>
      </c>
      <c r="K8735" s="46" t="s">
        <v>998</v>
      </c>
      <c r="L8735" s="46" t="s">
        <v>4570</v>
      </c>
      <c r="M8735" t="s">
        <v>583</v>
      </c>
      <c r="N8735" s="40">
        <f>U8735*V8735</f>
        <v>31.560818250709</v>
      </c>
      <c r="O8735" s="56">
        <v>130.2279</v>
      </c>
      <c r="P8735" s="56">
        <v>0.823</v>
      </c>
      <c r="Q8735" s="56">
        <v>1.375</v>
      </c>
      <c r="R8735" s="39">
        <f>O8735/P8735</f>
        <v>158.23560145808</v>
      </c>
      <c r="S8735" s="39">
        <f>N8735/Q8735</f>
        <v>22.953322364152</v>
      </c>
      <c r="T8735" s="39">
        <f>R8735+S8735</f>
        <v>181.188923822232</v>
      </c>
      <c r="U8735" s="40">
        <v>138.121</v>
      </c>
      <c r="V8735" s="39">
        <v>0.228501229</v>
      </c>
      <c r="W8735" s="69">
        <f>round(((1000*V8735)/T8735),3)</f>
        <v>1.261</v>
      </c>
      <c r="Y8735" t="s">
        <v>40</v>
      </c>
      <c r="AA8735">
        <v>331</v>
      </c>
      <c r="AB8735" t="b">
        <v>1</v>
      </c>
      <c r="AD8735" s="8"/>
    </row>
    <row r="8736" ht="14.25" customHeight="1">
      <c r="A8736" s="38">
        <v>935</v>
      </c>
      <c r="B8736" s="46" t="s">
        <v>3366</v>
      </c>
      <c r="C8736" s="46" t="s">
        <v>3367</v>
      </c>
      <c r="D8736" s="46" t="s">
        <v>8757</v>
      </c>
      <c r="E8736" s="46" t="s">
        <v>8758</v>
      </c>
      <c r="F8736" s="41" t="s">
        <v>35</v>
      </c>
      <c r="G8736" s="41" t="s">
        <v>36</v>
      </c>
      <c r="H8736" s="65">
        <v>1.038</v>
      </c>
      <c r="I8736" t="s">
        <v>3368</v>
      </c>
      <c r="K8736" s="46" t="s">
        <v>43</v>
      </c>
      <c r="L8736" s="46" t="s">
        <v>3369</v>
      </c>
      <c r="M8736" t="s">
        <v>583</v>
      </c>
      <c r="N8736" s="40">
        <f>U8736*V8736</f>
        <v>25.316463006078</v>
      </c>
      <c r="O8736" s="56">
        <v>130.2279</v>
      </c>
      <c r="P8736" s="56">
        <v>0.823</v>
      </c>
      <c r="Q8736" s="56">
        <v>1.375</v>
      </c>
      <c r="R8736" s="39">
        <f>O8736/P8736</f>
        <v>158.23560145808</v>
      </c>
      <c r="S8736" s="39">
        <f>N8736/Q8736</f>
        <v>18.4119730953295</v>
      </c>
      <c r="T8736" s="39">
        <f>R8736+S8736</f>
        <v>176.64757455341</v>
      </c>
      <c r="U8736" s="40">
        <v>138.121</v>
      </c>
      <c r="V8736" s="39">
        <v>0.183291918</v>
      </c>
      <c r="W8736" s="69">
        <f>round(((1000*V8736)/T8736),3)</f>
        <v>1.038</v>
      </c>
      <c r="Y8736" t="s">
        <v>40</v>
      </c>
      <c r="AA8736">
        <v>331</v>
      </c>
      <c r="AB8736" t="b">
        <v>1</v>
      </c>
      <c r="AD8736" s="8"/>
    </row>
    <row r="8737" ht="14.25" customHeight="1">
      <c r="A8737" s="38">
        <v>935</v>
      </c>
      <c r="B8737" s="46" t="s">
        <v>3366</v>
      </c>
      <c r="C8737" s="46" t="s">
        <v>3367</v>
      </c>
      <c r="D8737" s="46" t="s">
        <v>8757</v>
      </c>
      <c r="E8737" s="46" t="s">
        <v>8758</v>
      </c>
      <c r="F8737" s="41" t="s">
        <v>669</v>
      </c>
      <c r="G8737" s="41" t="s">
        <v>670</v>
      </c>
      <c r="H8737" s="65">
        <v>1.44</v>
      </c>
      <c r="I8737" t="s">
        <v>3368</v>
      </c>
      <c r="K8737" s="46" t="s">
        <v>43</v>
      </c>
      <c r="L8737" s="46" t="s">
        <v>3369</v>
      </c>
      <c r="M8737" t="s">
        <v>583</v>
      </c>
      <c r="N8737" s="40">
        <f>U8737*V8737</f>
        <v>25.277793269708</v>
      </c>
      <c r="O8737" s="56">
        <v>88.1482</v>
      </c>
      <c r="P8737" s="56">
        <v>0.811</v>
      </c>
      <c r="Q8737" s="56">
        <v>1.375</v>
      </c>
      <c r="R8737" s="39">
        <f>O8737/P8737</f>
        <v>108.69075215783</v>
      </c>
      <c r="S8737" s="39">
        <f>N8737/Q8737</f>
        <v>18.3838496506967</v>
      </c>
      <c r="T8737" s="39">
        <f>R8737+S8737</f>
        <v>127.074601808527</v>
      </c>
      <c r="U8737" s="40">
        <v>138.121</v>
      </c>
      <c r="V8737" s="39">
        <v>0.183011948</v>
      </c>
      <c r="W8737" s="69">
        <f>round(((1000*V8737)/T8737),3)</f>
        <v>1.44</v>
      </c>
      <c r="Y8737" t="s">
        <v>40</v>
      </c>
      <c r="AA8737">
        <v>331</v>
      </c>
      <c r="AB8737" t="b">
        <v>1</v>
      </c>
      <c r="AD8737" s="8"/>
    </row>
    <row r="8738" ht="14.25" customHeight="1">
      <c r="A8738" s="38">
        <v>935</v>
      </c>
      <c r="B8738" s="46" t="s">
        <v>3366</v>
      </c>
      <c r="C8738" s="46" t="s">
        <v>3367</v>
      </c>
      <c r="D8738" s="46" t="s">
        <v>8757</v>
      </c>
      <c r="E8738" s="46" t="s">
        <v>8758</v>
      </c>
      <c r="F8738" s="41" t="s">
        <v>1361</v>
      </c>
      <c r="G8738" s="41" t="s">
        <v>1362</v>
      </c>
      <c r="H8738" s="65">
        <v>3.235</v>
      </c>
      <c r="I8738" t="s">
        <v>3368</v>
      </c>
      <c r="K8738" s="46" t="s">
        <v>43</v>
      </c>
      <c r="L8738" s="46" t="s">
        <v>3369</v>
      </c>
      <c r="M8738" t="s">
        <v>583</v>
      </c>
      <c r="N8738" s="40">
        <f>U8738*V8738</f>
        <v>58.604537676493</v>
      </c>
      <c r="O8738" s="56">
        <v>88.1051</v>
      </c>
      <c r="P8738" s="56">
        <v>0.995</v>
      </c>
      <c r="Q8738" s="56">
        <v>1.375</v>
      </c>
      <c r="R8738" s="39">
        <f>O8738/P8738</f>
        <v>88.5478391959799</v>
      </c>
      <c r="S8738" s="39">
        <f>N8738/Q8738</f>
        <v>42.6214819465404</v>
      </c>
      <c r="T8738" s="39">
        <f>R8738+S8738</f>
        <v>131.16932114252</v>
      </c>
      <c r="U8738" s="40">
        <v>138.121</v>
      </c>
      <c r="V8738" s="39">
        <v>0.424298533</v>
      </c>
      <c r="W8738" s="69">
        <f>round(((1000*V8738)/T8738),3)</f>
        <v>3.235</v>
      </c>
      <c r="Y8738" t="s">
        <v>40</v>
      </c>
      <c r="AA8738">
        <v>331</v>
      </c>
      <c r="AB8738" t="b">
        <v>1</v>
      </c>
      <c r="AD8738" s="8"/>
    </row>
    <row r="8739" ht="14.25" customHeight="1">
      <c r="A8739" s="38">
        <v>935</v>
      </c>
      <c r="B8739" s="46" t="s">
        <v>3366</v>
      </c>
      <c r="C8739" s="46" t="s">
        <v>3367</v>
      </c>
      <c r="D8739" s="46" t="s">
        <v>8757</v>
      </c>
      <c r="E8739" s="46" t="s">
        <v>8758</v>
      </c>
      <c r="F8739" s="41" t="s">
        <v>1665</v>
      </c>
      <c r="G8739" s="41" t="s">
        <v>3370</v>
      </c>
      <c r="H8739" s="65">
        <v>1.016</v>
      </c>
      <c r="I8739" t="s">
        <v>3368</v>
      </c>
      <c r="K8739" s="46" t="s">
        <v>43</v>
      </c>
      <c r="L8739" s="46" t="s">
        <v>3369</v>
      </c>
      <c r="M8739" t="s">
        <v>583</v>
      </c>
      <c r="N8739" s="40">
        <f>U8739*V8739</f>
        <v>8.7849774489206</v>
      </c>
      <c r="O8739" s="56">
        <v>60.052</v>
      </c>
      <c r="P8739" s="56">
        <v>1.068</v>
      </c>
      <c r="Q8739" s="56">
        <v>1.375</v>
      </c>
      <c r="R8739" s="39">
        <f>O8739/P8739</f>
        <v>56.2284644194756</v>
      </c>
      <c r="S8739" s="39">
        <f>N8739/Q8739</f>
        <v>6.38907450830589</v>
      </c>
      <c r="T8739" s="39">
        <f>R8739+S8739</f>
        <v>62.6175389277815</v>
      </c>
      <c r="U8739" s="40">
        <v>138.121</v>
      </c>
      <c r="V8739" s="39">
        <v>0.0636034886</v>
      </c>
      <c r="W8739" s="69">
        <f>round(((1000*V8739)/T8739),3)</f>
        <v>1.016</v>
      </c>
      <c r="Y8739" t="s">
        <v>40</v>
      </c>
      <c r="AA8739">
        <v>331</v>
      </c>
      <c r="AB8739" t="b">
        <v>1</v>
      </c>
      <c r="AD8739" s="8"/>
    </row>
    <row r="8740" ht="14.25" customHeight="1">
      <c r="A8740" s="38">
        <v>935</v>
      </c>
      <c r="B8740" s="46" t="s">
        <v>3366</v>
      </c>
      <c r="C8740" s="46" t="s">
        <v>3367</v>
      </c>
      <c r="D8740" s="46" t="s">
        <v>8757</v>
      </c>
      <c r="E8740" s="46" t="s">
        <v>8758</v>
      </c>
      <c r="F8740" s="41" t="s">
        <v>691</v>
      </c>
      <c r="G8740" s="41" t="s">
        <v>692</v>
      </c>
      <c r="H8740" s="65">
        <v>0.061</v>
      </c>
      <c r="I8740" t="s">
        <v>3368</v>
      </c>
      <c r="K8740" s="46" t="s">
        <v>43</v>
      </c>
      <c r="L8740" s="46" t="s">
        <v>3369</v>
      </c>
      <c r="M8740" t="s">
        <v>583</v>
      </c>
      <c r="N8740" s="40">
        <f>U8740*V8740</f>
        <v>0.75688447095767</v>
      </c>
      <c r="O8740" s="56">
        <v>78.1118</v>
      </c>
      <c r="P8740" s="56">
        <v>0.873</v>
      </c>
      <c r="Q8740" s="56">
        <v>1.375</v>
      </c>
      <c r="R8740" s="39">
        <f>O8740/P8740</f>
        <v>89.4751431844215</v>
      </c>
      <c r="S8740" s="39">
        <f>N8740/Q8740</f>
        <v>0.55046143342376</v>
      </c>
      <c r="T8740" s="39">
        <f>R8740+S8740</f>
        <v>90.0256046178453</v>
      </c>
      <c r="U8740" s="40">
        <v>138.121</v>
      </c>
      <c r="V8740" s="39">
        <v>0.00547986527</v>
      </c>
      <c r="W8740" s="69">
        <f>round(((1000*V8740)/T8740),3)</f>
        <v>0.061</v>
      </c>
      <c r="Y8740" t="s">
        <v>40</v>
      </c>
      <c r="AA8740">
        <v>331</v>
      </c>
      <c r="AB8740" t="b">
        <v>1</v>
      </c>
      <c r="AD8740" s="8"/>
    </row>
    <row r="8741" ht="14.25" customHeight="1">
      <c r="A8741" s="38">
        <v>935</v>
      </c>
      <c r="B8741" s="46" t="s">
        <v>3366</v>
      </c>
      <c r="C8741" s="46" t="s">
        <v>3367</v>
      </c>
      <c r="D8741" s="46" t="s">
        <v>8757</v>
      </c>
      <c r="E8741" s="46" t="s">
        <v>8758</v>
      </c>
      <c r="F8741" s="41" t="s">
        <v>1601</v>
      </c>
      <c r="G8741" s="41" t="s">
        <v>3371</v>
      </c>
      <c r="H8741" s="65">
        <v>0.066</v>
      </c>
      <c r="I8741" t="s">
        <v>3368</v>
      </c>
      <c r="K8741" s="46" t="s">
        <v>43</v>
      </c>
      <c r="L8741" s="46" t="s">
        <v>3369</v>
      </c>
      <c r="M8741" t="s">
        <v>583</v>
      </c>
      <c r="N8741" s="40">
        <f>U8741*V8741</f>
        <v>0.93165277334759</v>
      </c>
      <c r="O8741" s="56">
        <v>112.5569</v>
      </c>
      <c r="P8741" s="56">
        <v>1.11</v>
      </c>
      <c r="Q8741" s="56">
        <v>1.375</v>
      </c>
      <c r="R8741" s="39">
        <f>O8741/P8741</f>
        <v>101.402612612613</v>
      </c>
      <c r="S8741" s="39">
        <f>N8741/Q8741</f>
        <v>0.677565653343702</v>
      </c>
      <c r="T8741" s="39">
        <f>R8741+S8741</f>
        <v>102.080178265956</v>
      </c>
      <c r="U8741" s="40">
        <v>138.121</v>
      </c>
      <c r="V8741" s="39">
        <v>0.00674519279</v>
      </c>
      <c r="W8741" s="69">
        <f>round(((1000*V8741)/T8741),3)</f>
        <v>0.066</v>
      </c>
      <c r="Y8741" t="s">
        <v>40</v>
      </c>
      <c r="AA8741">
        <v>331</v>
      </c>
      <c r="AB8741" t="b">
        <v>1</v>
      </c>
      <c r="AD8741" s="8"/>
    </row>
    <row r="8742" ht="14.25" customHeight="1">
      <c r="A8742" s="38">
        <v>935</v>
      </c>
      <c r="B8742" s="46" t="s">
        <v>3366</v>
      </c>
      <c r="C8742" s="46" t="s">
        <v>3367</v>
      </c>
      <c r="D8742" s="46" t="s">
        <v>8757</v>
      </c>
      <c r="E8742" s="46" t="s">
        <v>8758</v>
      </c>
      <c r="F8742" s="41" t="s">
        <v>1603</v>
      </c>
      <c r="G8742" s="41" t="s">
        <v>1674</v>
      </c>
      <c r="H8742" s="65">
        <v>0.019</v>
      </c>
      <c r="I8742" t="s">
        <v>3368</v>
      </c>
      <c r="K8742" s="46" t="s">
        <v>43</v>
      </c>
      <c r="L8742" s="46" t="s">
        <v>3369</v>
      </c>
      <c r="M8742" t="s">
        <v>583</v>
      </c>
      <c r="N8742" s="40">
        <f>U8742*V8742</f>
        <v>0.20749273909898</v>
      </c>
      <c r="O8742" s="56">
        <v>119.3776</v>
      </c>
      <c r="P8742" s="56">
        <v>1.5</v>
      </c>
      <c r="Q8742" s="56">
        <v>1.375</v>
      </c>
      <c r="R8742" s="39">
        <f>O8742/P8742</f>
        <v>79.5850666666667</v>
      </c>
      <c r="S8742" s="39">
        <f>N8742/Q8742</f>
        <v>0.150903810253804</v>
      </c>
      <c r="T8742" s="39">
        <f>R8742+S8742</f>
        <v>79.7359704769205</v>
      </c>
      <c r="U8742" s="40">
        <v>138.121</v>
      </c>
      <c r="V8742" s="39">
        <v>0.00150225338</v>
      </c>
      <c r="W8742" s="69">
        <f>round(((1000*V8742)/T8742),3)</f>
        <v>0.019</v>
      </c>
      <c r="Y8742" t="s">
        <v>40</v>
      </c>
      <c r="AA8742">
        <v>331</v>
      </c>
      <c r="AB8742" t="b">
        <v>1</v>
      </c>
      <c r="AD8742" s="8"/>
    </row>
    <row r="8743" ht="14.25" customHeight="1">
      <c r="A8743" s="38">
        <v>935</v>
      </c>
      <c r="B8743" s="46" t="s">
        <v>3366</v>
      </c>
      <c r="C8743" s="46" t="s">
        <v>3367</v>
      </c>
      <c r="D8743" s="46" t="s">
        <v>8757</v>
      </c>
      <c r="E8743" s="46" t="s">
        <v>8758</v>
      </c>
      <c r="F8743" s="41" t="s">
        <v>695</v>
      </c>
      <c r="G8743" s="41" t="s">
        <v>696</v>
      </c>
      <c r="H8743" s="65">
        <v>0.005</v>
      </c>
      <c r="I8743" t="s">
        <v>3368</v>
      </c>
      <c r="K8743" s="46" t="s">
        <v>43</v>
      </c>
      <c r="L8743" s="46" t="s">
        <v>3369</v>
      </c>
      <c r="M8743" t="s">
        <v>583</v>
      </c>
      <c r="N8743" s="40">
        <f>U8743*V8743</f>
        <v>0.07596655</v>
      </c>
      <c r="O8743" s="56">
        <v>84.1595</v>
      </c>
      <c r="P8743" s="56">
        <v>0.79</v>
      </c>
      <c r="Q8743" s="56">
        <v>1.375</v>
      </c>
      <c r="R8743" s="39">
        <f>O8743/P8743</f>
        <v>106.531012658228</v>
      </c>
      <c r="S8743" s="39">
        <f>N8743/Q8743</f>
        <v>0.0552484</v>
      </c>
      <c r="T8743" s="39">
        <f>R8743+S8743</f>
        <v>106.586261058228</v>
      </c>
      <c r="U8743" s="40">
        <v>138.121</v>
      </c>
      <c r="V8743" s="39">
        <v>0.00055</v>
      </c>
      <c r="W8743" s="69">
        <f>round(((1000*V8743)/T8743),3)</f>
        <v>0.005</v>
      </c>
      <c r="Y8743" t="s">
        <v>40</v>
      </c>
      <c r="AA8743">
        <v>331</v>
      </c>
      <c r="AB8743" t="b">
        <v>1</v>
      </c>
      <c r="AD8743" s="8"/>
    </row>
    <row r="8744" ht="14.25" customHeight="1">
      <c r="A8744" s="38">
        <v>935</v>
      </c>
      <c r="B8744" s="46" t="s">
        <v>3366</v>
      </c>
      <c r="C8744" s="46" t="s">
        <v>3367</v>
      </c>
      <c r="D8744" s="46" t="s">
        <v>8757</v>
      </c>
      <c r="E8744" s="46" t="s">
        <v>8758</v>
      </c>
      <c r="F8744" s="41" t="s">
        <v>705</v>
      </c>
      <c r="G8744" s="41" t="s">
        <v>706</v>
      </c>
      <c r="H8744" s="65">
        <v>1.507</v>
      </c>
      <c r="I8744" t="s">
        <v>3368</v>
      </c>
      <c r="K8744" s="46" t="s">
        <v>43</v>
      </c>
      <c r="L8744" s="46" t="s">
        <v>3369</v>
      </c>
      <c r="M8744" t="s">
        <v>583</v>
      </c>
      <c r="N8744" s="40">
        <f>U8744*V8744</f>
        <v>24.776747325681</v>
      </c>
      <c r="O8744" s="56">
        <v>74.1216</v>
      </c>
      <c r="P8744" s="56">
        <v>0.734</v>
      </c>
      <c r="Q8744" s="56">
        <v>1.375</v>
      </c>
      <c r="R8744" s="39">
        <f>O8744/P8744</f>
        <v>100.98310626703</v>
      </c>
      <c r="S8744" s="39">
        <f>N8744/Q8744</f>
        <v>18.0194526004953</v>
      </c>
      <c r="T8744" s="39">
        <f>R8744+S8744</f>
        <v>119.002558867525</v>
      </c>
      <c r="U8744" s="40">
        <v>138.121</v>
      </c>
      <c r="V8744" s="39">
        <v>0.179384361</v>
      </c>
      <c r="W8744" s="69">
        <f>round(((1000*V8744)/T8744),3)</f>
        <v>1.507</v>
      </c>
      <c r="Y8744" t="s">
        <v>40</v>
      </c>
      <c r="AA8744">
        <v>331</v>
      </c>
      <c r="AB8744" t="b">
        <v>1</v>
      </c>
      <c r="AD8744" s="8"/>
    </row>
    <row r="8745" ht="14.25" customHeight="1">
      <c r="A8745" s="38">
        <v>935</v>
      </c>
      <c r="B8745" s="46" t="s">
        <v>3366</v>
      </c>
      <c r="C8745" s="46" t="s">
        <v>3367</v>
      </c>
      <c r="D8745" s="46" t="s">
        <v>8757</v>
      </c>
      <c r="E8745" s="46" t="s">
        <v>8758</v>
      </c>
      <c r="F8745" s="41" t="s">
        <v>1108</v>
      </c>
      <c r="G8745" s="41" t="s">
        <v>3372</v>
      </c>
      <c r="H8745" s="65">
        <v>4.251</v>
      </c>
      <c r="I8745" t="s">
        <v>3368</v>
      </c>
      <c r="K8745" s="46" t="s">
        <v>43</v>
      </c>
      <c r="L8745" s="46" t="s">
        <v>3369</v>
      </c>
      <c r="M8745" t="s">
        <v>583</v>
      </c>
      <c r="N8745" s="40">
        <f>U8745*V8745</f>
        <v>86.101402545383</v>
      </c>
      <c r="O8745" s="56">
        <v>73.0938</v>
      </c>
      <c r="P8745" s="56">
        <v>0.87</v>
      </c>
      <c r="Q8745" s="56">
        <v>1.375</v>
      </c>
      <c r="R8745" s="39">
        <f>O8745/P8745</f>
        <v>84.0158620689655</v>
      </c>
      <c r="S8745" s="39">
        <f>N8745/Q8745</f>
        <v>62.6192018511876</v>
      </c>
      <c r="T8745" s="39">
        <f>R8745+S8745</f>
        <v>146.635063920153</v>
      </c>
      <c r="U8745" s="40">
        <v>138.121</v>
      </c>
      <c r="V8745" s="39">
        <v>0.623376623</v>
      </c>
      <c r="W8745" s="69">
        <f>round(((1000*V8745)/T8745),3)</f>
        <v>4.251</v>
      </c>
      <c r="Y8745" t="s">
        <v>40</v>
      </c>
      <c r="AA8745">
        <v>331</v>
      </c>
      <c r="AB8745" t="b">
        <v>1</v>
      </c>
      <c r="AD8745" s="8"/>
    </row>
    <row r="8746" ht="14.25" customHeight="1">
      <c r="A8746" s="38">
        <v>935</v>
      </c>
      <c r="B8746" s="46" t="s">
        <v>3366</v>
      </c>
      <c r="C8746" s="46" t="s">
        <v>3367</v>
      </c>
      <c r="D8746" s="46" t="s">
        <v>8757</v>
      </c>
      <c r="E8746" s="46" t="s">
        <v>8758</v>
      </c>
      <c r="F8746" s="41" t="s">
        <v>429</v>
      </c>
      <c r="G8746" s="41" t="s">
        <v>590</v>
      </c>
      <c r="H8746" s="65">
        <v>1.746</v>
      </c>
      <c r="I8746" t="s">
        <v>3368</v>
      </c>
      <c r="K8746" s="46" t="s">
        <v>43</v>
      </c>
      <c r="L8746" s="46" t="s">
        <v>3369</v>
      </c>
      <c r="M8746" t="s">
        <v>583</v>
      </c>
      <c r="N8746" s="40">
        <f>U8746*V8746</f>
        <v>17.071134884226</v>
      </c>
      <c r="O8746" s="56">
        <v>46.0684</v>
      </c>
      <c r="P8746" s="56">
        <v>0.7893</v>
      </c>
      <c r="Q8746" s="56">
        <v>1.375</v>
      </c>
      <c r="R8746" s="39">
        <f>O8746/P8746</f>
        <v>58.3661472190548</v>
      </c>
      <c r="S8746" s="39">
        <f>N8746/Q8746</f>
        <v>12.4153708248916</v>
      </c>
      <c r="T8746" s="39">
        <f>R8746+S8746</f>
        <v>70.7815180439465</v>
      </c>
      <c r="U8746" s="40">
        <v>138.121</v>
      </c>
      <c r="V8746" s="39">
        <v>0.123595506</v>
      </c>
      <c r="W8746" s="69">
        <f>round(((1000*V8746)/T8746),3)</f>
        <v>1.746</v>
      </c>
      <c r="Y8746" t="s">
        <v>40</v>
      </c>
      <c r="AA8746">
        <v>331</v>
      </c>
      <c r="AB8746" t="b">
        <v>1</v>
      </c>
      <c r="AD8746" s="8"/>
    </row>
    <row r="8747" ht="14.25" customHeight="1">
      <c r="A8747" s="38">
        <v>935</v>
      </c>
      <c r="B8747" s="46" t="s">
        <v>3366</v>
      </c>
      <c r="C8747" s="46" t="s">
        <v>3367</v>
      </c>
      <c r="D8747" s="46" t="s">
        <v>8757</v>
      </c>
      <c r="E8747" s="46" t="s">
        <v>8758</v>
      </c>
      <c r="F8747" s="41" t="s">
        <v>591</v>
      </c>
      <c r="G8747" s="41" t="s">
        <v>2243</v>
      </c>
      <c r="H8747" s="65">
        <v>1.243</v>
      </c>
      <c r="I8747" t="s">
        <v>3368</v>
      </c>
      <c r="K8747" s="46" t="s">
        <v>43</v>
      </c>
      <c r="L8747" s="46" t="s">
        <v>3369</v>
      </c>
      <c r="M8747" t="s">
        <v>583</v>
      </c>
      <c r="N8747" s="40">
        <f>U8747*V8747</f>
        <v>19.245981934781</v>
      </c>
      <c r="O8747" s="56">
        <v>88.1051</v>
      </c>
      <c r="P8747" s="56">
        <v>0.898</v>
      </c>
      <c r="Q8747" s="56">
        <v>1.375</v>
      </c>
      <c r="R8747" s="39">
        <f>O8747/P8747</f>
        <v>98.112583518931</v>
      </c>
      <c r="S8747" s="39">
        <f>N8747/Q8747</f>
        <v>13.9970777707498</v>
      </c>
      <c r="T8747" s="39">
        <f>R8747+S8747</f>
        <v>112.109661289681</v>
      </c>
      <c r="U8747" s="40">
        <v>138.121</v>
      </c>
      <c r="V8747" s="39">
        <v>0.139341461</v>
      </c>
      <c r="W8747" s="69">
        <f>round(((1000*V8747)/T8747),3)</f>
        <v>1.243</v>
      </c>
      <c r="Y8747" t="s">
        <v>40</v>
      </c>
      <c r="AA8747">
        <v>331</v>
      </c>
      <c r="AB8747" t="b">
        <v>1</v>
      </c>
      <c r="AD8747" s="8"/>
    </row>
    <row r="8748" ht="14.25" customHeight="1">
      <c r="A8748" s="38">
        <v>935</v>
      </c>
      <c r="B8748" s="46" t="s">
        <v>3366</v>
      </c>
      <c r="C8748" s="46" t="s">
        <v>3367</v>
      </c>
      <c r="D8748" s="46" t="s">
        <v>8757</v>
      </c>
      <c r="E8748" s="46" t="s">
        <v>8758</v>
      </c>
      <c r="F8748" s="41" t="s">
        <v>709</v>
      </c>
      <c r="G8748" s="41" t="s">
        <v>3373</v>
      </c>
      <c r="H8748" s="65">
        <v>1.411</v>
      </c>
      <c r="I8748" t="s">
        <v>3368</v>
      </c>
      <c r="K8748" s="46" t="s">
        <v>43</v>
      </c>
      <c r="L8748" s="46" t="s">
        <v>3369</v>
      </c>
      <c r="M8748" t="s">
        <v>583</v>
      </c>
      <c r="N8748" s="40">
        <f>U8748*V8748</f>
        <v>12.8474118450421</v>
      </c>
      <c r="O8748" s="56">
        <v>62.0678</v>
      </c>
      <c r="P8748" s="56">
        <v>1.097</v>
      </c>
      <c r="Q8748" s="56">
        <v>1.375</v>
      </c>
      <c r="R8748" s="39">
        <f>O8748/P8748</f>
        <v>56.579580674567</v>
      </c>
      <c r="S8748" s="39">
        <f>N8748/Q8748</f>
        <v>9.34357225093971</v>
      </c>
      <c r="T8748" s="39">
        <f>R8748+S8748</f>
        <v>65.9231529255067</v>
      </c>
      <c r="U8748" s="40">
        <v>138.121</v>
      </c>
      <c r="V8748" s="39">
        <v>0.0930156301</v>
      </c>
      <c r="W8748" s="69">
        <f>round(((1000*V8748)/T8748),3)</f>
        <v>1.411</v>
      </c>
      <c r="Y8748" t="s">
        <v>40</v>
      </c>
      <c r="AA8748">
        <v>331</v>
      </c>
      <c r="AB8748" t="b">
        <v>1</v>
      </c>
      <c r="AD8748" s="8"/>
    </row>
    <row r="8749" ht="14.25" customHeight="1">
      <c r="A8749" s="38">
        <v>935</v>
      </c>
      <c r="B8749" s="46" t="s">
        <v>3366</v>
      </c>
      <c r="C8749" s="46" t="s">
        <v>3367</v>
      </c>
      <c r="D8749" s="46" t="s">
        <v>8757</v>
      </c>
      <c r="E8749" s="46" t="s">
        <v>8758</v>
      </c>
      <c r="F8749" s="41" t="s">
        <v>999</v>
      </c>
      <c r="G8749" s="41" t="s">
        <v>1000</v>
      </c>
      <c r="H8749" s="65">
        <v>0.881</v>
      </c>
      <c r="I8749" t="s">
        <v>3368</v>
      </c>
      <c r="K8749" s="46" t="s">
        <v>43</v>
      </c>
      <c r="L8749" s="46" t="s">
        <v>3369</v>
      </c>
      <c r="M8749" t="s">
        <v>583</v>
      </c>
      <c r="N8749" s="40">
        <f>U8749*V8749</f>
        <v>6.1457641571527</v>
      </c>
      <c r="O8749" s="56">
        <v>45.0406</v>
      </c>
      <c r="P8749" s="56">
        <v>0.978</v>
      </c>
      <c r="Q8749" s="56">
        <v>1.375</v>
      </c>
      <c r="R8749" s="39">
        <f>O8749/P8749</f>
        <v>46.0537832310838</v>
      </c>
      <c r="S8749" s="39">
        <f>N8749/Q8749</f>
        <v>4.46964665974742</v>
      </c>
      <c r="T8749" s="39">
        <f>R8749+S8749</f>
        <v>50.5234298908313</v>
      </c>
      <c r="U8749" s="40">
        <v>138.121</v>
      </c>
      <c r="V8749" s="39">
        <v>0.0444955087</v>
      </c>
      <c r="W8749" s="69">
        <f>round(((1000*V8749)/T8749),3)</f>
        <v>0.881</v>
      </c>
      <c r="Y8749" t="s">
        <v>40</v>
      </c>
      <c r="AA8749">
        <v>331</v>
      </c>
      <c r="AB8749" t="b">
        <v>1</v>
      </c>
      <c r="AD8749" s="8"/>
    </row>
    <row r="8750" ht="14.25" customHeight="1">
      <c r="A8750" s="38">
        <v>935</v>
      </c>
      <c r="B8750" s="46" t="s">
        <v>3366</v>
      </c>
      <c r="C8750" s="46" t="s">
        <v>3367</v>
      </c>
      <c r="D8750" s="46" t="s">
        <v>8757</v>
      </c>
      <c r="E8750" s="46" t="s">
        <v>8758</v>
      </c>
      <c r="F8750" s="41" t="s">
        <v>711</v>
      </c>
      <c r="G8750" s="41" t="s">
        <v>712</v>
      </c>
      <c r="H8750" s="65">
        <v>0.008</v>
      </c>
      <c r="I8750" t="s">
        <v>3368</v>
      </c>
      <c r="K8750" s="46" t="s">
        <v>43</v>
      </c>
      <c r="L8750" s="46" t="s">
        <v>3369</v>
      </c>
      <c r="M8750" t="s">
        <v>583</v>
      </c>
      <c r="N8750" s="40">
        <f>U8750*V8750</f>
        <v>0.15210041011093</v>
      </c>
      <c r="O8750" s="56">
        <v>100.2019</v>
      </c>
      <c r="P8750" s="56">
        <v>0.695</v>
      </c>
      <c r="Q8750" s="56">
        <v>1.375</v>
      </c>
      <c r="R8750" s="39">
        <f>O8750/P8750</f>
        <v>144.175395683453</v>
      </c>
      <c r="S8750" s="39">
        <f>N8750/Q8750</f>
        <v>0.110618480080676</v>
      </c>
      <c r="T8750" s="39">
        <f>R8750+S8750</f>
        <v>144.286014163534</v>
      </c>
      <c r="U8750" s="40">
        <v>138.121</v>
      </c>
      <c r="V8750" s="39">
        <v>0.00110121133</v>
      </c>
      <c r="W8750" s="69">
        <f>round(((1000*V8750)/T8750),3)</f>
        <v>0.008</v>
      </c>
      <c r="Y8750" t="s">
        <v>40</v>
      </c>
      <c r="AA8750">
        <v>331</v>
      </c>
      <c r="AB8750" t="b">
        <v>1</v>
      </c>
      <c r="AD8750" s="8"/>
    </row>
    <row r="8751" ht="14.25" customHeight="1">
      <c r="A8751" s="38">
        <v>935</v>
      </c>
      <c r="B8751" s="46" t="s">
        <v>3366</v>
      </c>
      <c r="C8751" s="46" t="s">
        <v>3367</v>
      </c>
      <c r="D8751" s="46" t="s">
        <v>8757</v>
      </c>
      <c r="E8751" s="46" t="s">
        <v>8758</v>
      </c>
      <c r="F8751" s="41" t="s">
        <v>434</v>
      </c>
      <c r="G8751" s="41" t="s">
        <v>593</v>
      </c>
      <c r="H8751" s="65">
        <v>2.728</v>
      </c>
      <c r="I8751" t="s">
        <v>3368</v>
      </c>
      <c r="K8751" s="46" t="s">
        <v>43</v>
      </c>
      <c r="L8751" s="46" t="s">
        <v>3369</v>
      </c>
      <c r="M8751" t="s">
        <v>583</v>
      </c>
      <c r="N8751" s="40">
        <f>U8751*V8751</f>
        <v>21.022910533475</v>
      </c>
      <c r="O8751" s="56">
        <v>32.0419</v>
      </c>
      <c r="P8751" s="56">
        <v>0.791</v>
      </c>
      <c r="Q8751" s="56">
        <v>1.375</v>
      </c>
      <c r="R8751" s="39">
        <f>O8751/P8751</f>
        <v>40.5080910240202</v>
      </c>
      <c r="S8751" s="39">
        <f>N8751/Q8751</f>
        <v>15.2893894788909</v>
      </c>
      <c r="T8751" s="39">
        <f>R8751+S8751</f>
        <v>55.7974805029111</v>
      </c>
      <c r="U8751" s="40">
        <v>138.121</v>
      </c>
      <c r="V8751" s="39">
        <v>0.152206475</v>
      </c>
      <c r="W8751" s="69">
        <f>round(((1000*V8751)/T8751),3)</f>
        <v>2.728</v>
      </c>
      <c r="Y8751" t="s">
        <v>40</v>
      </c>
      <c r="AA8751">
        <v>331</v>
      </c>
      <c r="AB8751" t="b">
        <v>1</v>
      </c>
      <c r="AD8751" s="8"/>
    </row>
    <row r="8752" ht="14.25" customHeight="1">
      <c r="A8752" s="38">
        <v>939</v>
      </c>
      <c r="B8752" s="46" t="s">
        <v>8775</v>
      </c>
      <c r="C8752" s="46" t="s">
        <v>8776</v>
      </c>
      <c r="D8752" s="46" t="s">
        <v>8757</v>
      </c>
      <c r="E8752" s="46" t="s">
        <v>8758</v>
      </c>
      <c r="F8752" s="41" t="s">
        <v>485</v>
      </c>
      <c r="G8752" s="41" t="s">
        <v>665</v>
      </c>
      <c r="H8752" s="65">
        <v>1.761</v>
      </c>
      <c r="I8752" t="s">
        <v>8777</v>
      </c>
      <c r="K8752" s="46" t="s">
        <v>43</v>
      </c>
      <c r="L8752" s="46" t="s">
        <v>8778</v>
      </c>
      <c r="M8752" t="s">
        <v>583</v>
      </c>
      <c r="N8752" s="40">
        <f>U8752*V8752</f>
        <v>27.214168750802</v>
      </c>
      <c r="O8752" s="56">
        <v>74.1216</v>
      </c>
      <c r="P8752" s="56">
        <v>0.805</v>
      </c>
      <c r="Q8752" s="56">
        <v>1.375</v>
      </c>
      <c r="R8752" s="39">
        <f>O8752/P8752</f>
        <v>92.0765217391304</v>
      </c>
      <c r="S8752" s="39">
        <f>N8752/Q8752</f>
        <v>19.792122727856</v>
      </c>
      <c r="T8752" s="39">
        <f>R8752+S8752</f>
        <v>111.868644466986</v>
      </c>
      <c r="U8752" s="40">
        <v>138.121</v>
      </c>
      <c r="V8752" s="39">
        <v>0.197031362</v>
      </c>
      <c r="W8752" s="69">
        <f>round(((1000*V8752)/T8752),3)</f>
        <v>1.761</v>
      </c>
      <c r="Y8752" t="s">
        <v>40</v>
      </c>
      <c r="AA8752">
        <v>331</v>
      </c>
      <c r="AB8752" t="b">
        <v>1</v>
      </c>
      <c r="AD8752" s="8"/>
    </row>
    <row r="8753" ht="14.25" customHeight="1">
      <c r="A8753" s="38">
        <v>939</v>
      </c>
      <c r="B8753" s="46" t="s">
        <v>8775</v>
      </c>
      <c r="C8753" s="46" t="s">
        <v>8776</v>
      </c>
      <c r="D8753" s="46" t="s">
        <v>8757</v>
      </c>
      <c r="E8753" s="46" t="s">
        <v>8758</v>
      </c>
      <c r="F8753" s="41" t="s">
        <v>35</v>
      </c>
      <c r="G8753" s="41" t="s">
        <v>36</v>
      </c>
      <c r="H8753" s="65">
        <v>1.469</v>
      </c>
      <c r="I8753" t="s">
        <v>8777</v>
      </c>
      <c r="K8753" s="46" t="s">
        <v>43</v>
      </c>
      <c r="L8753" s="46" t="s">
        <v>8778</v>
      </c>
      <c r="M8753" t="s">
        <v>583</v>
      </c>
      <c r="N8753" s="40">
        <f>U8753*V8753</f>
        <v>37.672559932094</v>
      </c>
      <c r="O8753" s="56">
        <v>130.2279</v>
      </c>
      <c r="P8753" s="56">
        <v>0.823</v>
      </c>
      <c r="Q8753" s="56">
        <v>1.375</v>
      </c>
      <c r="R8753" s="39">
        <f>O8753/P8753</f>
        <v>158.23560145808</v>
      </c>
      <c r="S8753" s="39">
        <f>N8753/Q8753</f>
        <v>27.3982254051593</v>
      </c>
      <c r="T8753" s="39">
        <f>R8753+S8753</f>
        <v>185.633826863239</v>
      </c>
      <c r="U8753" s="40">
        <v>138.121</v>
      </c>
      <c r="V8753" s="39">
        <v>0.272750414</v>
      </c>
      <c r="W8753" s="69">
        <f>round(((1000*V8753)/T8753),3)</f>
        <v>1.469</v>
      </c>
      <c r="Y8753" t="s">
        <v>40</v>
      </c>
      <c r="AA8753">
        <v>331</v>
      </c>
      <c r="AB8753" t="b">
        <v>1</v>
      </c>
      <c r="AD8753" s="8"/>
    </row>
    <row r="8754" ht="14.25" customHeight="1">
      <c r="A8754" s="38">
        <v>939</v>
      </c>
      <c r="B8754" s="46" t="s">
        <v>8775</v>
      </c>
      <c r="C8754" s="46" t="s">
        <v>8776</v>
      </c>
      <c r="D8754" s="46" t="s">
        <v>8757</v>
      </c>
      <c r="E8754" s="46" t="s">
        <v>8758</v>
      </c>
      <c r="F8754" s="41" t="s">
        <v>669</v>
      </c>
      <c r="G8754" s="41" t="s">
        <v>670</v>
      </c>
      <c r="H8754" s="65">
        <v>1.501</v>
      </c>
      <c r="I8754" t="s">
        <v>8777</v>
      </c>
      <c r="K8754" s="46" t="s">
        <v>43</v>
      </c>
      <c r="L8754" s="46" t="s">
        <v>8778</v>
      </c>
      <c r="M8754" t="s">
        <v>583</v>
      </c>
      <c r="N8754" s="40">
        <f>U8754*V8754</f>
        <v>26.524368996232</v>
      </c>
      <c r="O8754" s="56">
        <v>88.1482</v>
      </c>
      <c r="P8754" s="56">
        <v>0.811</v>
      </c>
      <c r="Q8754" s="56">
        <v>1.375</v>
      </c>
      <c r="R8754" s="39">
        <f>O8754/P8754</f>
        <v>108.69075215783</v>
      </c>
      <c r="S8754" s="39">
        <f>N8754/Q8754</f>
        <v>19.2904501790778</v>
      </c>
      <c r="T8754" s="39">
        <f>R8754+S8754</f>
        <v>127.981202336908</v>
      </c>
      <c r="U8754" s="40">
        <v>138.121</v>
      </c>
      <c r="V8754" s="39">
        <v>0.192037192</v>
      </c>
      <c r="W8754" s="69">
        <f>round(((1000*V8754)/T8754),3)</f>
        <v>1.501</v>
      </c>
      <c r="Y8754" t="s">
        <v>40</v>
      </c>
      <c r="AA8754">
        <v>331</v>
      </c>
      <c r="AB8754" t="b">
        <v>1</v>
      </c>
      <c r="AD8754" s="8"/>
    </row>
    <row r="8755" ht="14.25" customHeight="1">
      <c r="A8755" s="38">
        <v>939</v>
      </c>
      <c r="B8755" s="46" t="s">
        <v>8775</v>
      </c>
      <c r="C8755" s="46" t="s">
        <v>8776</v>
      </c>
      <c r="D8755" s="46" t="s">
        <v>8757</v>
      </c>
      <c r="E8755" s="46" t="s">
        <v>8758</v>
      </c>
      <c r="F8755" s="41" t="s">
        <v>1361</v>
      </c>
      <c r="G8755" s="41" t="s">
        <v>1362</v>
      </c>
      <c r="H8755" s="65">
        <v>3.199</v>
      </c>
      <c r="I8755" t="s">
        <v>8777</v>
      </c>
      <c r="K8755" s="46" t="s">
        <v>43</v>
      </c>
      <c r="L8755" s="46" t="s">
        <v>8778</v>
      </c>
      <c r="M8755" t="s">
        <v>583</v>
      </c>
      <c r="N8755" s="40">
        <f>U8755*V8755</f>
        <v>57.6563376093908</v>
      </c>
      <c r="O8755" s="56">
        <v>88.1051</v>
      </c>
      <c r="P8755" s="56">
        <v>0.995</v>
      </c>
      <c r="Q8755" s="56">
        <v>1.375</v>
      </c>
      <c r="R8755" s="39">
        <f>O8755/P8755</f>
        <v>88.5478391959799</v>
      </c>
      <c r="S8755" s="39">
        <f>N8755/Q8755</f>
        <v>41.9318818977388</v>
      </c>
      <c r="T8755" s="39">
        <f>R8755+S8755</f>
        <v>130.479721093719</v>
      </c>
      <c r="U8755" s="40">
        <v>138.1207</v>
      </c>
      <c r="V8755" s="39">
        <v>0.417434444</v>
      </c>
      <c r="W8755" s="69">
        <f>round(((1000*V8755)/T8755),3)</f>
        <v>3.199</v>
      </c>
      <c r="Y8755" t="s">
        <v>40</v>
      </c>
      <c r="AA8755">
        <v>331</v>
      </c>
      <c r="AB8755" t="b">
        <v>1</v>
      </c>
      <c r="AD8755" s="8"/>
    </row>
    <row r="8756" ht="14.25" customHeight="1">
      <c r="A8756" s="38">
        <v>939</v>
      </c>
      <c r="B8756" s="46" t="s">
        <v>8775</v>
      </c>
      <c r="C8756" s="46" t="s">
        <v>8776</v>
      </c>
      <c r="D8756" s="46" t="s">
        <v>8757</v>
      </c>
      <c r="E8756" s="46" t="s">
        <v>8758</v>
      </c>
      <c r="F8756" s="41" t="s">
        <v>671</v>
      </c>
      <c r="G8756" s="41" t="s">
        <v>672</v>
      </c>
      <c r="H8756" s="65">
        <v>1.988</v>
      </c>
      <c r="I8756" t="s">
        <v>8777</v>
      </c>
      <c r="K8756" s="46" t="s">
        <v>43</v>
      </c>
      <c r="L8756" s="46" t="s">
        <v>8778</v>
      </c>
      <c r="M8756" t="s">
        <v>583</v>
      </c>
      <c r="N8756" s="40">
        <f>U8756*V8756</f>
        <v>31.748634772146</v>
      </c>
      <c r="O8756" s="56">
        <v>74.1216</v>
      </c>
      <c r="P8756" s="56">
        <v>0.801</v>
      </c>
      <c r="Q8756" s="56">
        <v>1.375</v>
      </c>
      <c r="R8756" s="39">
        <f>O8756/P8756</f>
        <v>92.536329588015</v>
      </c>
      <c r="S8756" s="39">
        <f>N8756/Q8756</f>
        <v>23.0899161979244</v>
      </c>
      <c r="T8756" s="39">
        <f>R8756+S8756</f>
        <v>115.626245785939</v>
      </c>
      <c r="U8756" s="40">
        <v>138.121</v>
      </c>
      <c r="V8756" s="39">
        <v>0.229861026</v>
      </c>
      <c r="W8756" s="69">
        <f>round(((1000*V8756)/T8756),3)</f>
        <v>1.988</v>
      </c>
      <c r="Y8756" t="s">
        <v>40</v>
      </c>
      <c r="AA8756">
        <v>331</v>
      </c>
      <c r="AB8756" t="b">
        <v>1</v>
      </c>
      <c r="AD8756" s="8"/>
    </row>
    <row r="8757" ht="14.25" customHeight="1">
      <c r="A8757" s="38">
        <v>939</v>
      </c>
      <c r="B8757" s="46" t="s">
        <v>8775</v>
      </c>
      <c r="C8757" s="46" t="s">
        <v>8776</v>
      </c>
      <c r="D8757" s="46" t="s">
        <v>8757</v>
      </c>
      <c r="E8757" s="46" t="s">
        <v>8758</v>
      </c>
      <c r="F8757" s="41" t="s">
        <v>679</v>
      </c>
      <c r="G8757" s="41" t="s">
        <v>1119</v>
      </c>
      <c r="H8757" s="65">
        <v>1.527</v>
      </c>
      <c r="I8757" t="s">
        <v>8777</v>
      </c>
      <c r="K8757" s="46" t="s">
        <v>43</v>
      </c>
      <c r="L8757" s="46" t="s">
        <v>8778</v>
      </c>
      <c r="M8757" t="s">
        <v>583</v>
      </c>
      <c r="N8757" s="40">
        <f>U8757*V8757</f>
        <v>23.047028070424</v>
      </c>
      <c r="O8757" s="56">
        <v>74.1216</v>
      </c>
      <c r="P8757" s="56">
        <v>0.801</v>
      </c>
      <c r="Q8757" s="56">
        <v>1.375</v>
      </c>
      <c r="R8757" s="39">
        <f>O8757/P8757</f>
        <v>92.536329588015</v>
      </c>
      <c r="S8757" s="39">
        <f>N8757/Q8757</f>
        <v>16.7614749603084</v>
      </c>
      <c r="T8757" s="39">
        <f>R8757+S8757</f>
        <v>109.297804548323</v>
      </c>
      <c r="U8757" s="40">
        <v>138.121</v>
      </c>
      <c r="V8757" s="39">
        <v>0.166861144</v>
      </c>
      <c r="W8757" s="69">
        <f>round(((1000*V8757)/T8757),3)</f>
        <v>1.527</v>
      </c>
      <c r="Y8757" t="s">
        <v>40</v>
      </c>
      <c r="AA8757">
        <v>331</v>
      </c>
      <c r="AB8757" t="b">
        <v>1</v>
      </c>
      <c r="AD8757" s="8"/>
    </row>
    <row r="8758" ht="14.25" customHeight="1">
      <c r="A8758" s="38">
        <v>939</v>
      </c>
      <c r="B8758" s="46" t="s">
        <v>8775</v>
      </c>
      <c r="C8758" s="46" t="s">
        <v>8776</v>
      </c>
      <c r="D8758" s="46" t="s">
        <v>8757</v>
      </c>
      <c r="E8758" s="46" t="s">
        <v>8758</v>
      </c>
      <c r="F8758" s="41" t="s">
        <v>681</v>
      </c>
      <c r="G8758" s="41" t="s">
        <v>1120</v>
      </c>
      <c r="H8758" s="65">
        <v>2.333</v>
      </c>
      <c r="I8758" t="s">
        <v>8777</v>
      </c>
      <c r="K8758" s="46" t="s">
        <v>43</v>
      </c>
      <c r="L8758" s="46" t="s">
        <v>8778</v>
      </c>
      <c r="M8758" t="s">
        <v>583</v>
      </c>
      <c r="N8758" s="40">
        <f>U8758*V8758</f>
        <v>38.798431302355</v>
      </c>
      <c r="O8758" s="56">
        <v>74.1216</v>
      </c>
      <c r="P8758" s="56">
        <v>0.804</v>
      </c>
      <c r="Q8758" s="56">
        <v>1.375</v>
      </c>
      <c r="R8758" s="39">
        <f>O8758/P8758</f>
        <v>92.1910447761194</v>
      </c>
      <c r="S8758" s="39">
        <f>N8758/Q8758</f>
        <v>28.2170409471673</v>
      </c>
      <c r="T8758" s="39">
        <f>R8758+S8758</f>
        <v>120.408085723287</v>
      </c>
      <c r="U8758" s="40">
        <v>138.121</v>
      </c>
      <c r="V8758" s="39">
        <v>0.280901755</v>
      </c>
      <c r="W8758" s="69">
        <f>round(((1000*V8758)/T8758),3)</f>
        <v>2.333</v>
      </c>
      <c r="Y8758" t="s">
        <v>40</v>
      </c>
      <c r="AA8758">
        <v>331</v>
      </c>
      <c r="AB8758" t="b">
        <v>1</v>
      </c>
      <c r="AD8758" s="8"/>
    </row>
    <row r="8759" ht="14.25" customHeight="1">
      <c r="A8759" s="38">
        <v>939</v>
      </c>
      <c r="B8759" s="46" t="s">
        <v>8775</v>
      </c>
      <c r="C8759" s="46" t="s">
        <v>8776</v>
      </c>
      <c r="D8759" s="46" t="s">
        <v>8757</v>
      </c>
      <c r="E8759" s="46" t="s">
        <v>8758</v>
      </c>
      <c r="F8759" s="41" t="s">
        <v>584</v>
      </c>
      <c r="G8759" s="41" t="s">
        <v>988</v>
      </c>
      <c r="H8759" s="65">
        <v>2.226</v>
      </c>
      <c r="I8759" t="s">
        <v>8777</v>
      </c>
      <c r="K8759" s="46" t="s">
        <v>43</v>
      </c>
      <c r="L8759" s="46" t="s">
        <v>8778</v>
      </c>
      <c r="M8759" t="s">
        <v>583</v>
      </c>
      <c r="N8759" s="40">
        <f>U8759*V8759</f>
        <v>30.093590221176</v>
      </c>
      <c r="O8759" s="56">
        <v>60.095</v>
      </c>
      <c r="P8759" s="56">
        <v>0.791</v>
      </c>
      <c r="Q8759" s="56">
        <v>1.375</v>
      </c>
      <c r="R8759" s="39">
        <f>O8759/P8759</f>
        <v>75.9734513274336</v>
      </c>
      <c r="S8759" s="39">
        <f>N8759/Q8759</f>
        <v>21.8862474335825</v>
      </c>
      <c r="T8759" s="39">
        <f>R8759+S8759</f>
        <v>97.8596987610162</v>
      </c>
      <c r="U8759" s="40">
        <v>138.121</v>
      </c>
      <c r="V8759" s="39">
        <v>0.217878456</v>
      </c>
      <c r="W8759" s="69">
        <f>round(((1000*V8759)/T8759),3)</f>
        <v>2.226</v>
      </c>
      <c r="Y8759" t="s">
        <v>40</v>
      </c>
      <c r="AA8759">
        <v>331</v>
      </c>
      <c r="AB8759" t="b">
        <v>1</v>
      </c>
      <c r="AD8759" s="8"/>
    </row>
    <row r="8760" ht="14.25" customHeight="1">
      <c r="A8760" s="38">
        <v>939</v>
      </c>
      <c r="B8760" s="46" t="s">
        <v>8775</v>
      </c>
      <c r="C8760" s="46" t="s">
        <v>8776</v>
      </c>
      <c r="D8760" s="46" t="s">
        <v>8757</v>
      </c>
      <c r="E8760" s="46" t="s">
        <v>8758</v>
      </c>
      <c r="F8760" s="41" t="s">
        <v>586</v>
      </c>
      <c r="G8760" s="41" t="s">
        <v>587</v>
      </c>
      <c r="H8760" s="65">
        <v>2.277</v>
      </c>
      <c r="I8760" t="s">
        <v>8777</v>
      </c>
      <c r="K8760" s="46" t="s">
        <v>43</v>
      </c>
      <c r="L8760" s="46" t="s">
        <v>8778</v>
      </c>
      <c r="M8760" t="s">
        <v>583</v>
      </c>
      <c r="N8760" s="40">
        <f>U8760*V8760</f>
        <v>30.669174820305</v>
      </c>
      <c r="O8760" s="56">
        <v>58.0791</v>
      </c>
      <c r="P8760" s="56">
        <v>0.772</v>
      </c>
      <c r="Q8760" s="56">
        <v>1.375</v>
      </c>
      <c r="R8760" s="39">
        <f>O8760/P8760</f>
        <v>75.2319948186528</v>
      </c>
      <c r="S8760" s="39">
        <f>N8760/Q8760</f>
        <v>22.3048544147673</v>
      </c>
      <c r="T8760" s="39">
        <f>R8760+S8760</f>
        <v>97.5368492334201</v>
      </c>
      <c r="U8760" s="40">
        <v>138.121</v>
      </c>
      <c r="V8760" s="39">
        <v>0.222045705</v>
      </c>
      <c r="W8760" s="69">
        <f>round(((1000*V8760)/T8760),3)</f>
        <v>2.277</v>
      </c>
      <c r="Y8760" t="s">
        <v>40</v>
      </c>
      <c r="AA8760">
        <v>331</v>
      </c>
      <c r="AB8760" t="b">
        <v>1</v>
      </c>
      <c r="AD8760" s="8"/>
    </row>
    <row r="8761" ht="14.25" customHeight="1">
      <c r="A8761" s="38">
        <v>939</v>
      </c>
      <c r="B8761" s="46" t="s">
        <v>8775</v>
      </c>
      <c r="C8761" s="46" t="s">
        <v>8776</v>
      </c>
      <c r="D8761" s="46" t="s">
        <v>8757</v>
      </c>
      <c r="E8761" s="46" t="s">
        <v>8758</v>
      </c>
      <c r="F8761" s="41" t="s">
        <v>588</v>
      </c>
      <c r="G8761" s="41" t="s">
        <v>989</v>
      </c>
      <c r="H8761" s="65">
        <v>1.074</v>
      </c>
      <c r="I8761" t="s">
        <v>8777</v>
      </c>
      <c r="K8761" s="46" t="s">
        <v>43</v>
      </c>
      <c r="L8761" s="46" t="s">
        <v>8778</v>
      </c>
      <c r="M8761" t="s">
        <v>583</v>
      </c>
      <c r="N8761" s="40">
        <f>U8761*V8761</f>
        <v>21.796795590425</v>
      </c>
      <c r="O8761" s="56">
        <v>116.1583</v>
      </c>
      <c r="P8761" s="56">
        <v>0.886</v>
      </c>
      <c r="Q8761" s="56">
        <v>1.375</v>
      </c>
      <c r="R8761" s="39">
        <f>O8761/P8761</f>
        <v>131.104176072235</v>
      </c>
      <c r="S8761" s="39">
        <f>N8761/Q8761</f>
        <v>15.8522149748545</v>
      </c>
      <c r="T8761" s="39">
        <f>R8761+S8761</f>
        <v>146.956391047089</v>
      </c>
      <c r="U8761" s="40">
        <v>138.121</v>
      </c>
      <c r="V8761" s="39">
        <v>0.157809425</v>
      </c>
      <c r="W8761" s="69">
        <f>round(((1000*V8761)/T8761),3)</f>
        <v>1.074</v>
      </c>
      <c r="Y8761" t="s">
        <v>40</v>
      </c>
      <c r="AA8761">
        <v>331</v>
      </c>
      <c r="AB8761" t="b">
        <v>1</v>
      </c>
      <c r="AD8761" s="8"/>
    </row>
    <row r="8762" ht="14.25" customHeight="1">
      <c r="A8762" s="38">
        <v>939</v>
      </c>
      <c r="B8762" s="46" t="s">
        <v>8775</v>
      </c>
      <c r="C8762" s="46" t="s">
        <v>8776</v>
      </c>
      <c r="D8762" s="46" t="s">
        <v>8757</v>
      </c>
      <c r="E8762" s="46" t="s">
        <v>8758</v>
      </c>
      <c r="F8762" s="41" t="s">
        <v>2409</v>
      </c>
      <c r="G8762" s="41" t="s">
        <v>4208</v>
      </c>
      <c r="H8762" s="65">
        <v>2.247</v>
      </c>
      <c r="I8762" t="s">
        <v>8777</v>
      </c>
      <c r="K8762" s="46" t="s">
        <v>43</v>
      </c>
      <c r="L8762" s="46" t="s">
        <v>8778</v>
      </c>
      <c r="M8762" t="s">
        <v>583</v>
      </c>
      <c r="N8762" s="40">
        <f>U8762*V8762</f>
        <v>41.280220921943</v>
      </c>
      <c r="O8762" s="6">
        <v>98.143</v>
      </c>
      <c r="P8762" s="6">
        <v>0.953</v>
      </c>
      <c r="Q8762" s="56">
        <v>1.375</v>
      </c>
      <c r="R8762" s="39">
        <f>O8762/P8762</f>
        <v>102.983210912907</v>
      </c>
      <c r="S8762" s="39">
        <f>N8762/Q8762</f>
        <v>30.0219788523222</v>
      </c>
      <c r="T8762" s="39">
        <f>R8762+S8762</f>
        <v>133.005189765229</v>
      </c>
      <c r="U8762" s="40">
        <v>138.121</v>
      </c>
      <c r="V8762" s="39">
        <v>0.298869983</v>
      </c>
      <c r="W8762" s="69">
        <f>round(((1000*V8762)/T8762),3)</f>
        <v>2.247</v>
      </c>
      <c r="Y8762" t="s">
        <v>40</v>
      </c>
      <c r="AA8762">
        <v>331</v>
      </c>
      <c r="AB8762" t="b">
        <v>1</v>
      </c>
      <c r="AD8762" s="8"/>
    </row>
    <row r="8763" ht="14.25" customHeight="1">
      <c r="A8763" s="38">
        <v>939</v>
      </c>
      <c r="B8763" s="46" t="s">
        <v>8775</v>
      </c>
      <c r="C8763" s="46" t="s">
        <v>8776</v>
      </c>
      <c r="D8763" s="46" t="s">
        <v>8757</v>
      </c>
      <c r="E8763" s="46" t="s">
        <v>8758</v>
      </c>
      <c r="F8763" s="41" t="s">
        <v>703</v>
      </c>
      <c r="G8763" s="41" t="s">
        <v>704</v>
      </c>
      <c r="H8763" s="65">
        <v>0.571</v>
      </c>
      <c r="I8763" t="s">
        <v>8777</v>
      </c>
      <c r="K8763" s="46" t="s">
        <v>43</v>
      </c>
      <c r="L8763" s="46" t="s">
        <v>8778</v>
      </c>
      <c r="M8763" t="s">
        <v>583</v>
      </c>
      <c r="N8763" s="40">
        <f>U8763*V8763</f>
        <v>13.96951374128</v>
      </c>
      <c r="O8763" s="56">
        <v>130.2279</v>
      </c>
      <c r="P8763" s="56">
        <v>0.78</v>
      </c>
      <c r="Q8763" s="56">
        <v>1.375</v>
      </c>
      <c r="R8763" s="39">
        <f>O8763/P8763</f>
        <v>166.958846153846</v>
      </c>
      <c r="S8763" s="39">
        <f>N8763/Q8763</f>
        <v>10.1596463572945</v>
      </c>
      <c r="T8763" s="39">
        <f>R8763+S8763</f>
        <v>177.118492511141</v>
      </c>
      <c r="U8763" s="40">
        <v>138.121</v>
      </c>
      <c r="V8763" s="39">
        <v>0.10113968</v>
      </c>
      <c r="W8763" s="69">
        <f>round(((1000*V8763)/T8763),3)</f>
        <v>0.571</v>
      </c>
      <c r="Y8763" t="s">
        <v>40</v>
      </c>
      <c r="AA8763">
        <v>331</v>
      </c>
      <c r="AB8763" t="b">
        <v>1</v>
      </c>
      <c r="AD8763" s="8"/>
    </row>
    <row r="8764" ht="14.25" customHeight="1">
      <c r="A8764" s="38">
        <v>939</v>
      </c>
      <c r="B8764" s="46" t="s">
        <v>8775</v>
      </c>
      <c r="C8764" s="46" t="s">
        <v>8776</v>
      </c>
      <c r="D8764" s="46" t="s">
        <v>8757</v>
      </c>
      <c r="E8764" s="46" t="s">
        <v>8758</v>
      </c>
      <c r="F8764" s="41" t="s">
        <v>591</v>
      </c>
      <c r="G8764" s="41" t="s">
        <v>2243</v>
      </c>
      <c r="H8764" s="65">
        <v>1.447</v>
      </c>
      <c r="I8764" t="s">
        <v>8777</v>
      </c>
      <c r="K8764" s="46" t="s">
        <v>43</v>
      </c>
      <c r="L8764" s="46" t="s">
        <v>8778</v>
      </c>
      <c r="M8764" t="s">
        <v>583</v>
      </c>
      <c r="N8764" s="40">
        <f>U8764*V8764</f>
        <v>22.953052475718</v>
      </c>
      <c r="O8764" s="56">
        <v>88.1051</v>
      </c>
      <c r="P8764" s="56">
        <v>0.898</v>
      </c>
      <c r="Q8764" s="56">
        <v>1.375</v>
      </c>
      <c r="R8764" s="39">
        <f>O8764/P8764</f>
        <v>98.112583518931</v>
      </c>
      <c r="S8764" s="39">
        <f>N8764/Q8764</f>
        <v>16.6931290732495</v>
      </c>
      <c r="T8764" s="39">
        <f>R8764+S8764</f>
        <v>114.80571259218</v>
      </c>
      <c r="U8764" s="40">
        <v>138.121</v>
      </c>
      <c r="V8764" s="39">
        <v>0.166180758</v>
      </c>
      <c r="W8764" s="69">
        <f>round(((1000*V8764)/T8764),3)</f>
        <v>1.447</v>
      </c>
      <c r="Y8764" t="s">
        <v>40</v>
      </c>
      <c r="AA8764">
        <v>331</v>
      </c>
      <c r="AB8764" t="b">
        <v>1</v>
      </c>
      <c r="AD8764" s="8"/>
    </row>
    <row r="8765" ht="14.25" customHeight="1">
      <c r="A8765" s="38">
        <v>939</v>
      </c>
      <c r="B8765" s="46" t="s">
        <v>8775</v>
      </c>
      <c r="C8765" s="46" t="s">
        <v>8776</v>
      </c>
      <c r="D8765" s="46" t="s">
        <v>8757</v>
      </c>
      <c r="E8765" s="46" t="s">
        <v>8758</v>
      </c>
      <c r="F8765" s="41" t="s">
        <v>238</v>
      </c>
      <c r="G8765" s="41" t="s">
        <v>1365</v>
      </c>
      <c r="H8765" s="65">
        <v>4.172</v>
      </c>
      <c r="I8765" t="s">
        <v>8777</v>
      </c>
      <c r="K8765" s="46" t="s">
        <v>43</v>
      </c>
      <c r="L8765" s="46" t="s">
        <v>8778</v>
      </c>
      <c r="M8765" t="s">
        <v>583</v>
      </c>
      <c r="N8765" s="40">
        <f>U8765*V8765</f>
        <v>79.118698014682</v>
      </c>
      <c r="O8765" s="56">
        <v>72.1057</v>
      </c>
      <c r="P8765" s="56">
        <v>0.904</v>
      </c>
      <c r="Q8765" s="56">
        <v>1.375</v>
      </c>
      <c r="R8765" s="39">
        <f>O8765/P8765</f>
        <v>79.7629424778761</v>
      </c>
      <c r="S8765" s="39">
        <f>N8765/Q8765</f>
        <v>57.5408712834051</v>
      </c>
      <c r="T8765" s="39">
        <f>R8765+S8765</f>
        <v>137.303813761281</v>
      </c>
      <c r="U8765" s="40">
        <v>138.121</v>
      </c>
      <c r="V8765" s="39">
        <v>0.572821642</v>
      </c>
      <c r="W8765" s="69">
        <f>round(((1000*V8765)/T8765),3)</f>
        <v>4.172</v>
      </c>
      <c r="Y8765" t="s">
        <v>40</v>
      </c>
      <c r="AA8765">
        <v>331</v>
      </c>
      <c r="AB8765" t="b">
        <v>1</v>
      </c>
      <c r="AD8765" s="8"/>
    </row>
    <row r="8766" ht="14.25" customHeight="1">
      <c r="A8766" s="38">
        <v>940</v>
      </c>
      <c r="B8766" s="46" t="s">
        <v>8779</v>
      </c>
      <c r="C8766" s="46" t="s">
        <v>8780</v>
      </c>
      <c r="D8766" s="46" t="s">
        <v>8757</v>
      </c>
      <c r="E8766" s="46" t="s">
        <v>8758</v>
      </c>
      <c r="F8766" s="41" t="s">
        <v>1361</v>
      </c>
      <c r="G8766" s="41" t="s">
        <v>1362</v>
      </c>
      <c r="H8766" s="65">
        <v>2.848</v>
      </c>
      <c r="I8766" t="s">
        <v>8781</v>
      </c>
      <c r="K8766" s="46" t="s">
        <v>43</v>
      </c>
      <c r="L8766" s="46" t="s">
        <v>8782</v>
      </c>
      <c r="M8766" t="s">
        <v>583</v>
      </c>
      <c r="N8766" s="40">
        <f>U8766*V8766</f>
        <v>48.781571050733</v>
      </c>
      <c r="O8766" s="56">
        <v>88.1051</v>
      </c>
      <c r="P8766" s="56">
        <v>0.995</v>
      </c>
      <c r="Q8766" s="56">
        <v>1.375</v>
      </c>
      <c r="R8766" s="39">
        <f>O8766/P8766</f>
        <v>88.5478391959799</v>
      </c>
      <c r="S8766" s="39">
        <f>N8766/Q8766</f>
        <v>35.4775062187149</v>
      </c>
      <c r="T8766" s="39">
        <f>R8766+S8766</f>
        <v>124.025345414695</v>
      </c>
      <c r="U8766" s="40">
        <v>138.121</v>
      </c>
      <c r="V8766" s="39">
        <v>0.353179973</v>
      </c>
      <c r="W8766" s="69">
        <f>round(((1000*V8766)/T8766),3)</f>
        <v>2.848</v>
      </c>
      <c r="Y8766" t="s">
        <v>40</v>
      </c>
      <c r="AA8766">
        <v>331</v>
      </c>
      <c r="AB8766" t="b">
        <v>1</v>
      </c>
      <c r="AD8766" s="8"/>
    </row>
    <row r="8767" ht="14.25" customHeight="1">
      <c r="A8767" s="38">
        <v>940</v>
      </c>
      <c r="B8767" s="46" t="s">
        <v>8779</v>
      </c>
      <c r="C8767" s="46" t="s">
        <v>8780</v>
      </c>
      <c r="D8767" s="46" t="s">
        <v>8757</v>
      </c>
      <c r="E8767" s="46" t="s">
        <v>8758</v>
      </c>
      <c r="F8767" s="41" t="s">
        <v>429</v>
      </c>
      <c r="G8767" s="41" t="s">
        <v>590</v>
      </c>
      <c r="H8767" s="65">
        <v>2.249</v>
      </c>
      <c r="I8767" t="s">
        <v>8781</v>
      </c>
      <c r="K8767" s="46" t="s">
        <v>43</v>
      </c>
      <c r="L8767" s="46" t="s">
        <v>8782</v>
      </c>
      <c r="M8767" t="s">
        <v>583</v>
      </c>
      <c r="N8767" s="40">
        <f>U8767*V8767</f>
        <v>23.424029201803</v>
      </c>
      <c r="O8767" s="56">
        <v>46.0684</v>
      </c>
      <c r="P8767" s="56">
        <v>0.7893</v>
      </c>
      <c r="Q8767" s="56">
        <v>1.375</v>
      </c>
      <c r="R8767" s="39">
        <f>O8767/P8767</f>
        <v>58.3661472190548</v>
      </c>
      <c r="S8767" s="39">
        <f>N8767/Q8767</f>
        <v>17.0356576013113</v>
      </c>
      <c r="T8767" s="39">
        <f>R8767+S8767</f>
        <v>75.4018048203661</v>
      </c>
      <c r="U8767" s="40">
        <v>138.121</v>
      </c>
      <c r="V8767" s="39">
        <v>0.169590643</v>
      </c>
      <c r="W8767" s="69">
        <f>round(((1000*V8767)/T8767),3)</f>
        <v>2.249</v>
      </c>
      <c r="Y8767" t="s">
        <v>40</v>
      </c>
      <c r="AA8767">
        <v>331</v>
      </c>
      <c r="AB8767" t="b">
        <v>1</v>
      </c>
      <c r="AD8767" s="8"/>
    </row>
    <row r="8768" ht="14.25" customHeight="1">
      <c r="A8768" s="38">
        <v>940</v>
      </c>
      <c r="B8768" s="46" t="s">
        <v>8779</v>
      </c>
      <c r="C8768" s="46" t="s">
        <v>8780</v>
      </c>
      <c r="D8768" s="46" t="s">
        <v>8757</v>
      </c>
      <c r="E8768" s="46" t="s">
        <v>8758</v>
      </c>
      <c r="F8768" s="41" t="s">
        <v>591</v>
      </c>
      <c r="G8768" s="41" t="s">
        <v>2243</v>
      </c>
      <c r="H8768" s="65">
        <v>1.405</v>
      </c>
      <c r="I8768" t="s">
        <v>8781</v>
      </c>
      <c r="K8768" s="46" t="s">
        <v>43</v>
      </c>
      <c r="L8768" s="46" t="s">
        <v>8782</v>
      </c>
      <c r="M8768" t="s">
        <v>583</v>
      </c>
      <c r="N8768" s="40">
        <f>U8768*V8768</f>
        <v>22.167963733853</v>
      </c>
      <c r="O8768" s="56">
        <v>88.1051</v>
      </c>
      <c r="P8768" s="56">
        <v>0.898</v>
      </c>
      <c r="Q8768" s="56">
        <v>1.375</v>
      </c>
      <c r="R8768" s="39">
        <f>O8768/P8768</f>
        <v>98.112583518931</v>
      </c>
      <c r="S8768" s="39">
        <f>N8768/Q8768</f>
        <v>16.1221554428022</v>
      </c>
      <c r="T8768" s="39">
        <f>R8768+S8768</f>
        <v>114.234738961733</v>
      </c>
      <c r="U8768" s="40">
        <v>138.121</v>
      </c>
      <c r="V8768" s="39">
        <v>0.160496693</v>
      </c>
      <c r="W8768" s="69">
        <f>round(((1000*V8768)/T8768),3)</f>
        <v>1.405</v>
      </c>
      <c r="Y8768" t="s">
        <v>40</v>
      </c>
      <c r="AA8768">
        <v>331</v>
      </c>
      <c r="AB8768" t="b">
        <v>1</v>
      </c>
      <c r="AD8768" s="8"/>
    </row>
    <row r="8769" ht="14.25" customHeight="1">
      <c r="A8769" s="38">
        <v>940</v>
      </c>
      <c r="B8769" s="46" t="s">
        <v>8779</v>
      </c>
      <c r="C8769" s="46" t="s">
        <v>8780</v>
      </c>
      <c r="D8769" s="46" t="s">
        <v>8757</v>
      </c>
      <c r="E8769" s="46" t="s">
        <v>8758</v>
      </c>
      <c r="F8769" s="41" t="s">
        <v>434</v>
      </c>
      <c r="G8769" s="41" t="s">
        <v>593</v>
      </c>
      <c r="H8769" s="65">
        <v>2.556</v>
      </c>
      <c r="I8769" t="s">
        <v>8781</v>
      </c>
      <c r="K8769" s="46" t="s">
        <v>43</v>
      </c>
      <c r="L8769" s="46" t="s">
        <v>8782</v>
      </c>
      <c r="M8769" t="s">
        <v>583</v>
      </c>
      <c r="N8769" s="40">
        <f>U8769*V8769</f>
        <v>19.245981934781</v>
      </c>
      <c r="O8769" s="56">
        <v>32.0419</v>
      </c>
      <c r="P8769" s="56">
        <v>0.791</v>
      </c>
      <c r="Q8769" s="56">
        <v>1.375</v>
      </c>
      <c r="R8769" s="39">
        <f>O8769/P8769</f>
        <v>40.5080910240202</v>
      </c>
      <c r="S8769" s="39">
        <f>N8769/Q8769</f>
        <v>13.9970777707498</v>
      </c>
      <c r="T8769" s="39">
        <f>R8769+S8769</f>
        <v>54.50516879477</v>
      </c>
      <c r="U8769" s="40">
        <v>138.121</v>
      </c>
      <c r="V8769" s="39">
        <v>0.139341461</v>
      </c>
      <c r="W8769" s="69">
        <f>round(((1000*V8769)/T8769),3)</f>
        <v>2.556</v>
      </c>
      <c r="Y8769" t="s">
        <v>40</v>
      </c>
      <c r="AA8769">
        <v>331</v>
      </c>
      <c r="AB8769" t="b">
        <v>1</v>
      </c>
      <c r="AD8769" s="8"/>
    </row>
    <row r="8770" ht="14.25" customHeight="1">
      <c r="A8770" s="38">
        <v>941</v>
      </c>
      <c r="B8770" s="46" t="s">
        <v>3595</v>
      </c>
      <c r="C8770" s="46" t="s">
        <v>3596</v>
      </c>
      <c r="D8770" s="46" t="s">
        <v>8757</v>
      </c>
      <c r="E8770" s="46" t="s">
        <v>8758</v>
      </c>
      <c r="F8770" s="41" t="s">
        <v>35</v>
      </c>
      <c r="G8770" s="41" t="s">
        <v>36</v>
      </c>
      <c r="H8770" s="65">
        <v>1.261</v>
      </c>
      <c r="I8770" t="s">
        <v>3599</v>
      </c>
      <c r="K8770" s="46" t="s">
        <v>43</v>
      </c>
      <c r="L8770" s="46" t="s">
        <v>3600</v>
      </c>
      <c r="M8770" t="s">
        <v>583</v>
      </c>
      <c r="N8770" s="40">
        <f>U8770*V8770</f>
        <v>31.560818250709</v>
      </c>
      <c r="O8770" s="56">
        <v>130.2279</v>
      </c>
      <c r="P8770" s="56">
        <v>0.823</v>
      </c>
      <c r="Q8770" s="56">
        <v>1.375</v>
      </c>
      <c r="R8770" s="39">
        <f>O8770/P8770</f>
        <v>158.23560145808</v>
      </c>
      <c r="S8770" s="39">
        <f>N8770/Q8770</f>
        <v>22.953322364152</v>
      </c>
      <c r="T8770" s="39">
        <f>R8770+S8770</f>
        <v>181.188923822232</v>
      </c>
      <c r="U8770" s="40">
        <v>138.121</v>
      </c>
      <c r="V8770" s="39">
        <v>0.228501229</v>
      </c>
      <c r="W8770" s="69">
        <f>round(((1000*V8770)/T8770),3)</f>
        <v>1.261</v>
      </c>
      <c r="Y8770" t="s">
        <v>40</v>
      </c>
      <c r="AA8770">
        <v>331</v>
      </c>
      <c r="AB8770" t="b">
        <v>1</v>
      </c>
      <c r="AD8770" s="8"/>
    </row>
    <row r="8771" ht="14.25" customHeight="1">
      <c r="A8771" s="38">
        <v>941</v>
      </c>
      <c r="B8771" s="46" t="s">
        <v>3595</v>
      </c>
      <c r="C8771" s="46" t="s">
        <v>3596</v>
      </c>
      <c r="D8771" s="46" t="s">
        <v>8757</v>
      </c>
      <c r="E8771" s="46" t="s">
        <v>8758</v>
      </c>
      <c r="F8771" s="41" t="s">
        <v>715</v>
      </c>
      <c r="G8771" s="41" t="s">
        <v>716</v>
      </c>
      <c r="H8771" s="65">
        <v>0.004</v>
      </c>
      <c r="I8771" t="s">
        <v>3599</v>
      </c>
      <c r="K8771" s="46" t="s">
        <v>43</v>
      </c>
      <c r="L8771" s="46" t="s">
        <v>3600</v>
      </c>
      <c r="M8771" t="s">
        <v>583</v>
      </c>
      <c r="N8771" s="40">
        <f>U8771*V8771</f>
        <v>0.0690605</v>
      </c>
      <c r="O8771" s="56">
        <v>86.1754</v>
      </c>
      <c r="P8771" s="56">
        <v>0.675</v>
      </c>
      <c r="Q8771" s="56">
        <v>1.375</v>
      </c>
      <c r="R8771" s="39">
        <f>O8771/P8771</f>
        <v>127.667259259259</v>
      </c>
      <c r="S8771" s="39">
        <f>N8771/Q8771</f>
        <v>0.050225818181818</v>
      </c>
      <c r="T8771" s="39">
        <f>R8771+S8771</f>
        <v>127.717485077441</v>
      </c>
      <c r="U8771" s="40">
        <v>138.121</v>
      </c>
      <c r="V8771" s="39">
        <v>0.0005</v>
      </c>
      <c r="W8771" s="69">
        <f>round(((1000*V8771)/T8771),3)</f>
        <v>0.004</v>
      </c>
      <c r="Y8771" t="s">
        <v>40</v>
      </c>
      <c r="AA8771">
        <v>331</v>
      </c>
      <c r="AB8771" t="b">
        <v>1</v>
      </c>
      <c r="AD8771" s="8"/>
    </row>
    <row r="8772" ht="14.25" customHeight="1">
      <c r="A8772" s="38">
        <v>979</v>
      </c>
      <c r="B8772" s="44" t="s">
        <v>8783</v>
      </c>
      <c r="C8772" s="46" t="s">
        <v>8784</v>
      </c>
      <c r="D8772" s="46" t="s">
        <v>8757</v>
      </c>
      <c r="E8772" s="46" t="s">
        <v>8758</v>
      </c>
      <c r="F8772" s="41" t="s">
        <v>1665</v>
      </c>
      <c r="G8772" s="41" t="s">
        <v>3370</v>
      </c>
      <c r="H8772" s="65">
        <v>0.9214</v>
      </c>
      <c r="I8772" t="s">
        <v>37</v>
      </c>
      <c r="K8772" s="46" t="s">
        <v>43</v>
      </c>
      <c r="L8772" s="46" t="str">
        <f>((I8772&amp;A8772)&amp;"-")&amp;B8772</f>
        <v>REF979-Nordstrom; Fredrik L. Rasmuson; Ake C. Solubility and Melting Properties of Salicylic Acid. Journal of Chemical and Engineering Data. 2006 51 1668</v>
      </c>
      <c r="M8772" t="s">
        <v>583</v>
      </c>
      <c r="N8772" s="40">
        <f>AE8772*U8772</f>
        <v>7.586970051</v>
      </c>
      <c r="O8772" s="40">
        <f>(1-AE8772)*AF8772</f>
        <v>56.75334364</v>
      </c>
      <c r="P8772" s="40">
        <v>1.049</v>
      </c>
      <c r="Q8772" s="40">
        <v>1.376</v>
      </c>
      <c r="R8772" s="39">
        <f>O8772/P8772</f>
        <v>54.1023294947569</v>
      </c>
      <c r="S8772" s="39">
        <f>N8772/Q8772</f>
        <v>5.51378637427326</v>
      </c>
      <c r="T8772" s="39">
        <f>R8772+S8772</f>
        <v>59.6161158690302</v>
      </c>
      <c r="U8772" s="71">
        <v>138.1207</v>
      </c>
      <c r="V8772" s="39">
        <f>AE8772</f>
        <v>0.05493</v>
      </c>
      <c r="W8772" s="69">
        <f>round(((1000*AE8772)/T8772), 4)</f>
        <v>0.9214</v>
      </c>
      <c r="Y8772" t="s">
        <v>40</v>
      </c>
      <c r="AA8772">
        <v>331</v>
      </c>
      <c r="AB8772" t="b">
        <v>1</v>
      </c>
      <c r="AD8772" s="8"/>
      <c r="AE8772">
        <v>0.05493</v>
      </c>
      <c r="AF8772">
        <v>60.052</v>
      </c>
    </row>
    <row r="8773" ht="14.25" customHeight="1">
      <c r="A8773" s="38">
        <v>979</v>
      </c>
      <c r="B8773" s="44" t="s">
        <v>8783</v>
      </c>
      <c r="C8773" s="46" t="s">
        <v>8784</v>
      </c>
      <c r="D8773" s="46" t="s">
        <v>8757</v>
      </c>
      <c r="E8773" s="46" t="s">
        <v>8758</v>
      </c>
      <c r="F8773" s="41" t="s">
        <v>586</v>
      </c>
      <c r="G8773" s="41" t="s">
        <v>587</v>
      </c>
      <c r="H8773" s="65">
        <v>2.2901</v>
      </c>
      <c r="I8773" t="s">
        <v>37</v>
      </c>
      <c r="K8773" s="46" t="s">
        <v>43</v>
      </c>
      <c r="L8773" s="46" t="str">
        <f>((I8773&amp;A8773)&amp;"-")&amp;B8773</f>
        <v>REF979-Nordstrom; Fredrik L. Rasmuson; Ake C. Solubility and Melting Properties of Salicylic Acid. Journal of Chemical and Engineering Data. 2006 51 1668</v>
      </c>
      <c r="M8773" t="s">
        <v>583</v>
      </c>
      <c r="N8773" s="40">
        <f>AE8773*U8773</f>
        <v>24.752610647</v>
      </c>
      <c r="O8773" s="40">
        <f>(1-AE8773)*AF8773</f>
        <v>47.670744489</v>
      </c>
      <c r="P8773" s="40">
        <v>0.791</v>
      </c>
      <c r="Q8773" s="40">
        <v>1.376</v>
      </c>
      <c r="R8773" s="39">
        <f>O8773/P8773</f>
        <v>60.2664279254109</v>
      </c>
      <c r="S8773" s="39">
        <f>N8773/Q8773</f>
        <v>17.9888158771802</v>
      </c>
      <c r="T8773" s="39">
        <f>R8773+S8773</f>
        <v>78.2552438025911</v>
      </c>
      <c r="U8773" s="71">
        <v>138.1207</v>
      </c>
      <c r="V8773" s="39">
        <f>AE8773</f>
        <v>0.17921</v>
      </c>
      <c r="W8773" s="69">
        <f>round(((1000*AE8773)/T8773), 4)</f>
        <v>2.2901</v>
      </c>
      <c r="Y8773" t="s">
        <v>40</v>
      </c>
      <c r="AA8773">
        <v>331</v>
      </c>
      <c r="AB8773" t="b">
        <v>1</v>
      </c>
      <c r="AD8773" s="8"/>
      <c r="AE8773">
        <v>0.17921</v>
      </c>
      <c r="AF8773">
        <v>58.0791</v>
      </c>
    </row>
    <row r="8774" ht="14.25" customHeight="1">
      <c r="A8774" s="38">
        <v>979</v>
      </c>
      <c r="B8774" s="44" t="s">
        <v>8783</v>
      </c>
      <c r="C8774" s="46" t="s">
        <v>8784</v>
      </c>
      <c r="D8774" s="46" t="s">
        <v>8757</v>
      </c>
      <c r="E8774" s="46" t="s">
        <v>8758</v>
      </c>
      <c r="F8774" s="41" t="s">
        <v>689</v>
      </c>
      <c r="G8774" s="41" t="s">
        <v>762</v>
      </c>
      <c r="H8774" s="65">
        <f>W8774</f>
        <v>0.5492</v>
      </c>
      <c r="I8774" t="s">
        <v>37</v>
      </c>
      <c r="K8774" s="46" t="s">
        <v>43</v>
      </c>
      <c r="L8774" s="46" t="str">
        <f>((I8774&amp;A8774)&amp;"-")&amp;B8774</f>
        <v>REF979-Nordstrom; Fredrik L. Rasmuson; Ake C. Solubility and Melting Properties of Salicylic Acid. Journal of Chemical and Engineering Data. 2006 51 1668</v>
      </c>
      <c r="M8774" t="s">
        <v>583</v>
      </c>
      <c r="N8774" s="40">
        <f>AE8774*U8774</f>
        <v>4.066273408</v>
      </c>
      <c r="O8774" s="40">
        <f>(1-AE8774)*AF8774</f>
        <v>39.808391904</v>
      </c>
      <c r="P8774" s="40">
        <v>0.786</v>
      </c>
      <c r="Q8774" s="40">
        <v>1.376</v>
      </c>
      <c r="R8774" s="39">
        <f>O8774/P8774</f>
        <v>50.6468090381679</v>
      </c>
      <c r="S8774" s="39">
        <f>N8774/Q8774</f>
        <v>2.95514055813954</v>
      </c>
      <c r="T8774" s="39">
        <f>R8774+S8774</f>
        <v>53.6019495963075</v>
      </c>
      <c r="U8774" s="71">
        <v>138.1207</v>
      </c>
      <c r="V8774" s="39">
        <f>AE8774</f>
        <v>0.02944</v>
      </c>
      <c r="W8774" s="69">
        <f>round(((1000*AE8774)/T8774), 4)</f>
        <v>0.5492</v>
      </c>
      <c r="Y8774" t="s">
        <v>40</v>
      </c>
      <c r="AA8774">
        <v>331</v>
      </c>
      <c r="AB8774" t="b">
        <v>1</v>
      </c>
      <c r="AD8774" s="8"/>
      <c r="AE8774">
        <v>0.02944</v>
      </c>
      <c r="AF8774">
        <v>41.0159</v>
      </c>
    </row>
    <row r="8775" ht="14.25" customHeight="1">
      <c r="A8775" s="38">
        <v>979</v>
      </c>
      <c r="B8775" s="44" t="s">
        <v>8783</v>
      </c>
      <c r="C8775" s="46" t="s">
        <v>8784</v>
      </c>
      <c r="D8775" s="46" t="s">
        <v>8757</v>
      </c>
      <c r="E8775" s="46" t="s">
        <v>8758</v>
      </c>
      <c r="F8775" s="41" t="s">
        <v>591</v>
      </c>
      <c r="G8775" s="41" t="s">
        <v>2243</v>
      </c>
      <c r="H8775" s="65">
        <v>1.3842</v>
      </c>
      <c r="I8775" t="s">
        <v>37</v>
      </c>
      <c r="K8775" s="46" t="s">
        <v>43</v>
      </c>
      <c r="L8775" s="46" t="str">
        <f>((I8775&amp;A8775)&amp;"-")&amp;B8775</f>
        <v>REF979-Nordstrom; Fredrik L. Rasmuson; Ake C. Solubility and Melting Properties of Salicylic Acid. Journal of Chemical and Engineering Data. 2006 51 1668</v>
      </c>
      <c r="M8775" t="s">
        <v>583</v>
      </c>
      <c r="N8775" s="40">
        <f>AE8775*U8775</f>
        <v>18.744360197</v>
      </c>
      <c r="O8775" s="40">
        <f>(1-AE8775)*AF8775</f>
        <v>76.148356879</v>
      </c>
      <c r="P8775" s="40">
        <v>0.902</v>
      </c>
      <c r="Q8775" s="40">
        <v>1.376</v>
      </c>
      <c r="R8775" s="39">
        <f>O8775/P8775</f>
        <v>84.4216816840355</v>
      </c>
      <c r="S8775" s="39">
        <f>N8775/Q8775</f>
        <v>13.6223547943314</v>
      </c>
      <c r="T8775" s="39">
        <f>R8775+S8775</f>
        <v>98.0440364783669</v>
      </c>
      <c r="U8775" s="71">
        <v>138.1207</v>
      </c>
      <c r="V8775" s="39">
        <f>AE8775</f>
        <v>0.13571</v>
      </c>
      <c r="W8775" s="69">
        <f>round(((1000*AE8775)/T8775), 4)</f>
        <v>1.3842</v>
      </c>
      <c r="Y8775" t="s">
        <v>40</v>
      </c>
      <c r="AA8775">
        <v>331</v>
      </c>
      <c r="AB8775" t="b">
        <v>1</v>
      </c>
      <c r="AD8775" s="8"/>
      <c r="AE8775">
        <v>0.13571</v>
      </c>
      <c r="AF8775">
        <v>88.1051</v>
      </c>
    </row>
    <row r="8776" ht="14.25" customHeight="1">
      <c r="A8776" s="38">
        <v>979</v>
      </c>
      <c r="B8776" s="44" t="s">
        <v>8783</v>
      </c>
      <c r="C8776" s="46" t="s">
        <v>8784</v>
      </c>
      <c r="D8776" s="46" t="s">
        <v>8757</v>
      </c>
      <c r="E8776" s="46" t="s">
        <v>8758</v>
      </c>
      <c r="F8776" s="41" t="s">
        <v>434</v>
      </c>
      <c r="G8776" s="41" t="s">
        <v>593</v>
      </c>
      <c r="H8776" s="65">
        <v>2.6575</v>
      </c>
      <c r="I8776" t="s">
        <v>37</v>
      </c>
      <c r="K8776" s="46" t="s">
        <v>43</v>
      </c>
      <c r="L8776" s="46" t="str">
        <f>((I8776&amp;A8776)&amp;"-")&amp;B8776</f>
        <v>REF979-Nordstrom; Fredrik L. Rasmuson; Ake C. Solubility and Melting Properties of Salicylic Acid. Journal of Chemical and Engineering Data. 2006 51 1668</v>
      </c>
      <c r="M8776" t="s">
        <v>583</v>
      </c>
      <c r="N8776" s="40">
        <f>AE8776*U8776</f>
        <v>17.682212014</v>
      </c>
      <c r="O8776" s="40">
        <f>(1-AE8776)*AF8776</f>
        <v>27.939895962</v>
      </c>
      <c r="P8776" s="40">
        <v>0.791</v>
      </c>
      <c r="Q8776" s="40">
        <v>1.376</v>
      </c>
      <c r="R8776" s="39">
        <f>O8776/P8776</f>
        <v>35.3222452111252</v>
      </c>
      <c r="S8776" s="39">
        <f>N8776/Q8776</f>
        <v>12.8504447776163</v>
      </c>
      <c r="T8776" s="39">
        <f>R8776+S8776</f>
        <v>48.1726899887414</v>
      </c>
      <c r="U8776" s="71">
        <v>138.1207</v>
      </c>
      <c r="V8776" s="39">
        <f>AE8776</f>
        <v>0.12802</v>
      </c>
      <c r="W8776" s="69">
        <f>round(((1000*AE8776)/T8776), 4)</f>
        <v>2.6575</v>
      </c>
      <c r="Y8776" t="s">
        <v>40</v>
      </c>
      <c r="AA8776">
        <v>331</v>
      </c>
      <c r="AB8776" t="b">
        <v>1</v>
      </c>
      <c r="AD8776" s="8"/>
      <c r="AE8776">
        <v>0.12802</v>
      </c>
      <c r="AF8776">
        <v>32.0419</v>
      </c>
    </row>
    <row r="8777" ht="14.25" customHeight="1">
      <c r="A8777" s="38">
        <v>979</v>
      </c>
      <c r="B8777" s="44" t="s">
        <v>8783</v>
      </c>
      <c r="C8777" s="46" t="s">
        <v>8784</v>
      </c>
      <c r="D8777" s="46" t="s">
        <v>8757</v>
      </c>
      <c r="E8777" s="46" t="s">
        <v>8758</v>
      </c>
      <c r="F8777" s="41" t="s">
        <v>48</v>
      </c>
      <c r="G8777" s="41" t="s">
        <v>49</v>
      </c>
      <c r="H8777" s="65">
        <v>0.0137</v>
      </c>
      <c r="I8777" t="s">
        <v>37</v>
      </c>
      <c r="K8777" s="46" t="s">
        <v>43</v>
      </c>
      <c r="L8777" s="46" t="str">
        <f>((I8777&amp;A8777)&amp;"-")&amp;B8777</f>
        <v>REF979-Nordstrom; Fredrik L. Rasmuson; Ake C. Solubility and Melting Properties of Salicylic Acid. Journal of Chemical and Engineering Data. 2006 51 1668</v>
      </c>
      <c r="M8777" t="s">
        <v>583</v>
      </c>
      <c r="N8777" s="40">
        <f>AE8777*U8777</f>
        <v>0.0341158129</v>
      </c>
      <c r="O8777" s="40">
        <f>(1-AE8777)*AF8777</f>
        <v>18.0108502209</v>
      </c>
      <c r="P8777" s="40">
        <v>1</v>
      </c>
      <c r="Q8777" s="40">
        <v>1.376</v>
      </c>
      <c r="R8777" s="39">
        <f>O8777/P8777</f>
        <v>18.0108502209</v>
      </c>
      <c r="S8777" s="39">
        <f>N8777/Q8777</f>
        <v>0.024793468677326</v>
      </c>
      <c r="T8777" s="39">
        <f>R8777+S8777</f>
        <v>18.0356436895773</v>
      </c>
      <c r="U8777" s="71">
        <v>138.1207</v>
      </c>
      <c r="V8777" s="39">
        <f>AE8777</f>
        <v>0.000247</v>
      </c>
      <c r="W8777" s="69">
        <f>round(((1000*AE8777)/T8777), 4)</f>
        <v>0.0137</v>
      </c>
      <c r="Y8777" t="s">
        <v>40</v>
      </c>
      <c r="AA8777">
        <v>331</v>
      </c>
      <c r="AB8777" t="b">
        <v>1</v>
      </c>
      <c r="AD8777" s="8"/>
      <c r="AE8777">
        <v>0.000247</v>
      </c>
      <c r="AF8777">
        <v>18.0153</v>
      </c>
    </row>
    <row r="8778" ht="14.25" customHeight="1">
      <c r="A8778" s="38">
        <v>997</v>
      </c>
      <c r="B8778" s="44" t="s">
        <v>638</v>
      </c>
      <c r="C8778" s="46" t="s">
        <v>639</v>
      </c>
      <c r="D8778" s="46" t="s">
        <v>8757</v>
      </c>
      <c r="E8778" s="46" t="s">
        <v>8785</v>
      </c>
      <c r="F8778" s="5" t="s">
        <v>35</v>
      </c>
      <c r="G8778" s="5" t="s">
        <v>36</v>
      </c>
      <c r="H8778" s="65">
        <v>1.412537545</v>
      </c>
      <c r="I8778" t="s">
        <v>37</v>
      </c>
      <c r="K8778" s="47"/>
      <c r="L8778" s="47" t="str">
        <f>((I8778&amp;A8778)&amp;"-")&amp;B8778</f>
        <v>REF997-Kia Sepassi and Samuel H. Yalkowsky. Solubility Prediction in Octanol: A Technical Note. AAPS PharmSciTech 2006; 7 (1) Article 26</v>
      </c>
      <c r="M8778" t="s">
        <v>583</v>
      </c>
      <c r="N8778" s="71"/>
      <c r="O8778" s="71"/>
      <c r="P8778" s="71"/>
      <c r="Q8778" s="71"/>
      <c r="R8778" s="29"/>
      <c r="S8778" s="29"/>
      <c r="T8778" s="29"/>
      <c r="U8778" s="71"/>
      <c r="V8778" s="29"/>
      <c r="W8778" s="60"/>
      <c r="Y8778" t="s">
        <v>40</v>
      </c>
      <c r="AA8778">
        <v>331</v>
      </c>
      <c r="AB8778" t="b">
        <f>if((W8778=""),false,true)</f>
        <v>0</v>
      </c>
      <c r="AD8778" s="37"/>
    </row>
    <row r="8779" ht="14.25" customHeight="1">
      <c r="A8779" s="38">
        <v>1049</v>
      </c>
      <c r="B8779" s="46" t="s">
        <v>922</v>
      </c>
      <c r="C8779" s="46" t="s">
        <v>923</v>
      </c>
      <c r="D8779" s="11" t="s">
        <v>8757</v>
      </c>
      <c r="E8779" s="46" t="s">
        <v>8785</v>
      </c>
      <c r="F8779" s="7" t="s">
        <v>924</v>
      </c>
      <c r="G8779" s="7" t="s">
        <v>925</v>
      </c>
      <c r="H8779">
        <v>2.30144181740851</v>
      </c>
      <c r="I8779" t="s">
        <v>37</v>
      </c>
      <c r="K8779" s="47" t="s">
        <v>43</v>
      </c>
      <c r="L8779" s="47" t="s">
        <v>926</v>
      </c>
      <c r="M8779" t="s">
        <v>583</v>
      </c>
      <c r="N8779" s="71"/>
      <c r="O8779" s="71"/>
      <c r="P8779" s="71"/>
      <c r="Q8779" s="71"/>
      <c r="R8779" s="29"/>
      <c r="S8779" s="29"/>
      <c r="T8779" s="29"/>
      <c r="U8779" s="71"/>
      <c r="V8779" s="29"/>
      <c r="W8779" s="60"/>
      <c r="Y8779" t="s">
        <v>40</v>
      </c>
      <c r="AA8779" s="21">
        <v>331</v>
      </c>
      <c r="AB8779" t="b">
        <f>if((W8779=""),false,true)</f>
        <v>0</v>
      </c>
      <c r="AD8779" s="37"/>
    </row>
    <row r="8780" ht="14.25" customHeight="1">
      <c r="A8780" s="38">
        <v>1049</v>
      </c>
      <c r="B8780" s="46" t="s">
        <v>922</v>
      </c>
      <c r="C8780" s="46" t="s">
        <v>923</v>
      </c>
      <c r="D8780" s="11" t="s">
        <v>8757</v>
      </c>
      <c r="E8780" s="11" t="s">
        <v>8785</v>
      </c>
      <c r="F8780" s="7" t="s">
        <v>927</v>
      </c>
      <c r="G8780" s="7" t="s">
        <v>928</v>
      </c>
      <c r="H8780">
        <v>0.067142885292595</v>
      </c>
      <c r="I8780" t="s">
        <v>37</v>
      </c>
      <c r="K8780" s="47" t="s">
        <v>43</v>
      </c>
      <c r="L8780" s="47" t="s">
        <v>926</v>
      </c>
      <c r="M8780" t="s">
        <v>39</v>
      </c>
      <c r="N8780" s="71"/>
      <c r="O8780" s="71"/>
      <c r="P8780" s="71"/>
      <c r="Q8780" s="71"/>
      <c r="R8780" s="29"/>
      <c r="S8780" s="29"/>
      <c r="T8780" s="29"/>
      <c r="U8780" s="71"/>
      <c r="V8780" s="29"/>
      <c r="W8780" s="60"/>
      <c r="Y8780" t="s">
        <v>40</v>
      </c>
      <c r="AA8780">
        <v>331</v>
      </c>
      <c r="AB8780" t="b">
        <f>if((W8780=""),false,true)</f>
        <v>0</v>
      </c>
      <c r="AD8780" s="37"/>
    </row>
    <row r="8781" ht="14.25" customHeight="1">
      <c r="A8781" s="38">
        <v>1049</v>
      </c>
      <c r="B8781" s="46" t="s">
        <v>922</v>
      </c>
      <c r="C8781" s="46" t="s">
        <v>923</v>
      </c>
      <c r="D8781" s="11" t="s">
        <v>8757</v>
      </c>
      <c r="E8781" s="11" t="s">
        <v>8785</v>
      </c>
      <c r="F8781" s="7" t="s">
        <v>929</v>
      </c>
      <c r="G8781" s="7" t="s">
        <v>928</v>
      </c>
      <c r="H8781">
        <v>0.4226686142656</v>
      </c>
      <c r="I8781" t="s">
        <v>37</v>
      </c>
      <c r="K8781" s="47" t="s">
        <v>43</v>
      </c>
      <c r="L8781" s="47" t="s">
        <v>926</v>
      </c>
      <c r="M8781" t="s">
        <v>39</v>
      </c>
      <c r="N8781" s="71"/>
      <c r="O8781" s="71"/>
      <c r="P8781" s="71"/>
      <c r="Q8781" s="71"/>
      <c r="R8781" s="29"/>
      <c r="S8781" s="29"/>
      <c r="T8781" s="29"/>
      <c r="U8781" s="71"/>
      <c r="V8781" s="29"/>
      <c r="W8781" s="60"/>
      <c r="Y8781" t="s">
        <v>40</v>
      </c>
      <c r="AA8781">
        <v>331</v>
      </c>
      <c r="AB8781" t="b">
        <f>if((W8781=""),false,true)</f>
        <v>0</v>
      </c>
      <c r="AD8781" s="37"/>
    </row>
    <row r="8782" ht="14.25" customHeight="1">
      <c r="A8782" s="38">
        <v>1049</v>
      </c>
      <c r="B8782" s="46" t="s">
        <v>922</v>
      </c>
      <c r="C8782" s="46" t="s">
        <v>923</v>
      </c>
      <c r="D8782" s="11" t="s">
        <v>8757</v>
      </c>
      <c r="E8782" s="11" t="s">
        <v>8785</v>
      </c>
      <c r="F8782" s="7" t="s">
        <v>930</v>
      </c>
      <c r="G8782" s="7" t="s">
        <v>928</v>
      </c>
      <c r="H8782">
        <v>2.09411245585089</v>
      </c>
      <c r="I8782" t="s">
        <v>37</v>
      </c>
      <c r="K8782" s="47" t="s">
        <v>43</v>
      </c>
      <c r="L8782" s="47" t="s">
        <v>926</v>
      </c>
      <c r="M8782" t="s">
        <v>39</v>
      </c>
      <c r="N8782" s="71"/>
      <c r="O8782" s="71"/>
      <c r="P8782" s="71"/>
      <c r="Q8782" s="71"/>
      <c r="R8782" s="29"/>
      <c r="S8782" s="29"/>
      <c r="T8782" s="29"/>
      <c r="U8782" s="71"/>
      <c r="V8782" s="29"/>
      <c r="W8782" s="60"/>
      <c r="Y8782" t="s">
        <v>40</v>
      </c>
      <c r="AA8782">
        <v>331</v>
      </c>
      <c r="AB8782" t="b">
        <f>if((W8782=""),false,true)</f>
        <v>0</v>
      </c>
      <c r="AD8782" s="37"/>
    </row>
    <row r="8783" ht="14.25" customHeight="1">
      <c r="A8783" s="38">
        <v>1049</v>
      </c>
      <c r="B8783" s="46" t="s">
        <v>922</v>
      </c>
      <c r="C8783" s="46" t="s">
        <v>923</v>
      </c>
      <c r="D8783" s="11" t="s">
        <v>8757</v>
      </c>
      <c r="E8783" s="11" t="s">
        <v>8785</v>
      </c>
      <c r="F8783" s="11" t="s">
        <v>48</v>
      </c>
      <c r="G8783" s="11" t="s">
        <v>49</v>
      </c>
      <c r="H8783">
        <v>0.013899526312134</v>
      </c>
      <c r="I8783" t="s">
        <v>37</v>
      </c>
      <c r="K8783" s="47" t="s">
        <v>43</v>
      </c>
      <c r="L8783" s="47" t="s">
        <v>926</v>
      </c>
      <c r="M8783" t="s">
        <v>39</v>
      </c>
      <c r="N8783" s="71"/>
      <c r="O8783" s="71"/>
      <c r="P8783" s="71"/>
      <c r="Q8783" s="71"/>
      <c r="R8783" s="29"/>
      <c r="S8783" s="29"/>
      <c r="T8783" s="29"/>
      <c r="U8783" s="71"/>
      <c r="V8783" s="29"/>
      <c r="W8783" s="60"/>
      <c r="Y8783" t="s">
        <v>40</v>
      </c>
      <c r="AA8783">
        <v>331</v>
      </c>
      <c r="AB8783" t="b">
        <f>if((W8783=""),false,true)</f>
        <v>0</v>
      </c>
      <c r="AD8783" s="37"/>
    </row>
    <row r="8784" ht="14.25" customHeight="1">
      <c r="A8784" s="38">
        <v>1051</v>
      </c>
      <c r="B8784" s="46" t="s">
        <v>1117</v>
      </c>
      <c r="C8784" s="46" t="s">
        <v>1115</v>
      </c>
      <c r="D8784" s="11" t="s">
        <v>8757</v>
      </c>
      <c r="E8784" s="11" t="s">
        <v>8785</v>
      </c>
      <c r="F8784" s="7" t="s">
        <v>683</v>
      </c>
      <c r="G8784" s="7" t="s">
        <v>684</v>
      </c>
      <c r="H8784">
        <v>1.6466347437173</v>
      </c>
      <c r="I8784" t="s">
        <v>37</v>
      </c>
      <c r="K8784" s="47"/>
      <c r="L8784" s="47" t="s">
        <v>8786</v>
      </c>
      <c r="M8784" t="s">
        <v>583</v>
      </c>
      <c r="N8784" s="71"/>
      <c r="O8784" s="71"/>
      <c r="P8784" s="71"/>
      <c r="Q8784" s="71"/>
      <c r="R8784" s="29"/>
      <c r="S8784" s="29"/>
      <c r="T8784" s="29"/>
      <c r="U8784" s="71"/>
      <c r="V8784" s="29"/>
      <c r="W8784" s="60"/>
      <c r="Y8784" t="s">
        <v>40</v>
      </c>
      <c r="AA8784">
        <v>331</v>
      </c>
      <c r="AB8784" t="b">
        <f>if((W8784=""),false,true)</f>
        <v>0</v>
      </c>
      <c r="AD8784" s="37"/>
    </row>
    <row r="8785" ht="14.25" customHeight="1">
      <c r="A8785" s="38">
        <v>1051</v>
      </c>
      <c r="B8785" s="46" t="s">
        <v>1117</v>
      </c>
      <c r="C8785" s="46" t="s">
        <v>1115</v>
      </c>
      <c r="D8785" s="11" t="s">
        <v>8757</v>
      </c>
      <c r="E8785" s="11" t="s">
        <v>8785</v>
      </c>
      <c r="F8785" s="7" t="s">
        <v>685</v>
      </c>
      <c r="G8785" s="7" t="s">
        <v>686</v>
      </c>
      <c r="H8785">
        <v>1.3235557329456</v>
      </c>
      <c r="I8785" t="s">
        <v>37</v>
      </c>
      <c r="K8785" s="47"/>
      <c r="L8785" s="47" t="s">
        <v>8786</v>
      </c>
      <c r="M8785" t="s">
        <v>583</v>
      </c>
      <c r="N8785" s="71"/>
      <c r="O8785" s="71"/>
      <c r="P8785" s="71"/>
      <c r="Q8785" s="71"/>
      <c r="R8785" s="29"/>
      <c r="S8785" s="29"/>
      <c r="T8785" s="29"/>
      <c r="U8785" s="71"/>
      <c r="V8785" s="29"/>
      <c r="W8785" s="60"/>
      <c r="Y8785" t="s">
        <v>40</v>
      </c>
      <c r="AA8785">
        <v>331</v>
      </c>
      <c r="AB8785" t="b">
        <f>if((W8785=""),false,true)</f>
        <v>0</v>
      </c>
      <c r="AD8785" s="37"/>
    </row>
    <row r="8786" ht="14.25" customHeight="1">
      <c r="A8786" s="38">
        <v>1052</v>
      </c>
      <c r="B8786" s="46" t="s">
        <v>4802</v>
      </c>
      <c r="C8786" s="46" t="s">
        <v>1115</v>
      </c>
      <c r="D8786" s="11" t="s">
        <v>8757</v>
      </c>
      <c r="E8786" s="11" t="s">
        <v>8785</v>
      </c>
      <c r="F8786" s="7" t="s">
        <v>992</v>
      </c>
      <c r="G8786" s="7" t="s">
        <v>993</v>
      </c>
      <c r="H8786">
        <v>1.4020784591899</v>
      </c>
      <c r="I8786" t="s">
        <v>37</v>
      </c>
      <c r="K8786" s="47"/>
      <c r="L8786" s="47" t="s">
        <v>8787</v>
      </c>
      <c r="M8786" t="s">
        <v>583</v>
      </c>
      <c r="N8786" s="71"/>
      <c r="O8786" s="71"/>
      <c r="P8786" s="71"/>
      <c r="Q8786" s="71"/>
      <c r="R8786" s="29"/>
      <c r="S8786" s="29"/>
      <c r="T8786" s="29"/>
      <c r="U8786" s="71"/>
      <c r="V8786" s="29"/>
      <c r="W8786" s="60"/>
      <c r="Y8786" t="s">
        <v>40</v>
      </c>
      <c r="AA8786">
        <v>331</v>
      </c>
      <c r="AB8786" t="b">
        <f>if((W8786=""),false,true)</f>
        <v>0</v>
      </c>
      <c r="AD8786" s="37"/>
    </row>
    <row r="8787" ht="14.25" customHeight="1">
      <c r="A8787" s="38">
        <v>1154</v>
      </c>
      <c r="B8787" s="46" t="s">
        <v>4574</v>
      </c>
      <c r="C8787" s="46" t="s">
        <v>2403</v>
      </c>
      <c r="D8787" s="11" t="s">
        <v>8757</v>
      </c>
      <c r="E8787" s="11" t="s">
        <v>8785</v>
      </c>
      <c r="F8787" s="7" t="s">
        <v>429</v>
      </c>
      <c r="G8787" s="7" t="s">
        <v>590</v>
      </c>
      <c r="H8787">
        <v>2.1560031487167</v>
      </c>
      <c r="I8787" t="s">
        <v>37</v>
      </c>
      <c r="K8787" s="47" t="s">
        <v>43</v>
      </c>
      <c r="L8787" s="47" t="s">
        <v>4575</v>
      </c>
      <c r="M8787" t="s">
        <v>583</v>
      </c>
      <c r="N8787" s="71"/>
      <c r="O8787" s="71"/>
      <c r="P8787" s="71"/>
      <c r="Q8787" s="71"/>
      <c r="R8787" s="29"/>
      <c r="S8787" s="29"/>
      <c r="T8787" s="29"/>
      <c r="U8787" s="71"/>
      <c r="V8787" s="29"/>
      <c r="W8787" s="60"/>
      <c r="Y8787" t="s">
        <v>40</v>
      </c>
      <c r="AA8787">
        <v>331</v>
      </c>
      <c r="AB8787" t="b">
        <f>if((W8787=""),false,true)</f>
        <v>0</v>
      </c>
      <c r="AD8787" s="37"/>
    </row>
    <row r="8788" ht="14.25" customHeight="1">
      <c r="A8788" s="38">
        <v>1154</v>
      </c>
      <c r="B8788" s="46" t="s">
        <v>4574</v>
      </c>
      <c r="C8788" s="46" t="s">
        <v>2403</v>
      </c>
      <c r="D8788" s="11" t="s">
        <v>8757</v>
      </c>
      <c r="E8788" s="11" t="s">
        <v>8785</v>
      </c>
      <c r="F8788" s="7" t="s">
        <v>2084</v>
      </c>
      <c r="G8788" s="7" t="s">
        <v>2085</v>
      </c>
      <c r="H8788">
        <v>0.025274824384476</v>
      </c>
      <c r="I8788" t="s">
        <v>37</v>
      </c>
      <c r="K8788" s="47" t="s">
        <v>43</v>
      </c>
      <c r="L8788" s="47" t="s">
        <v>4575</v>
      </c>
      <c r="M8788" t="s">
        <v>583</v>
      </c>
      <c r="N8788" s="71"/>
      <c r="O8788" s="71"/>
      <c r="P8788" s="71"/>
      <c r="Q8788" s="71"/>
      <c r="R8788" s="29"/>
      <c r="S8788" s="29"/>
      <c r="T8788" s="29"/>
      <c r="U8788" s="71"/>
      <c r="V8788" s="29"/>
      <c r="W8788" s="60"/>
      <c r="Y8788" t="s">
        <v>40</v>
      </c>
      <c r="AA8788">
        <v>331</v>
      </c>
      <c r="AB8788" t="b">
        <f>if((W8788=""),false,true)</f>
        <v>0</v>
      </c>
      <c r="AD8788" s="37"/>
    </row>
    <row r="8789" ht="14.25" customHeight="1">
      <c r="A8789" s="38">
        <v>1154</v>
      </c>
      <c r="B8789" s="46" t="s">
        <v>4574</v>
      </c>
      <c r="C8789" s="46" t="s">
        <v>2403</v>
      </c>
      <c r="D8789" s="11" t="s">
        <v>8757</v>
      </c>
      <c r="E8789" s="11" t="s">
        <v>8785</v>
      </c>
      <c r="F8789" s="7" t="s">
        <v>2087</v>
      </c>
      <c r="G8789" s="7" t="s">
        <v>2085</v>
      </c>
      <c r="H8789">
        <v>0.032566652046128</v>
      </c>
      <c r="I8789" t="s">
        <v>37</v>
      </c>
      <c r="K8789" s="47" t="s">
        <v>43</v>
      </c>
      <c r="L8789" s="47" t="s">
        <v>4575</v>
      </c>
      <c r="M8789" t="s">
        <v>583</v>
      </c>
      <c r="N8789" s="71"/>
      <c r="O8789" s="71"/>
      <c r="P8789" s="71"/>
      <c r="Q8789" s="71"/>
      <c r="R8789" s="29"/>
      <c r="S8789" s="29"/>
      <c r="T8789" s="29"/>
      <c r="U8789" s="71"/>
      <c r="V8789" s="29"/>
      <c r="W8789" s="60"/>
      <c r="Y8789" t="s">
        <v>40</v>
      </c>
      <c r="AA8789">
        <v>331</v>
      </c>
      <c r="AB8789" t="b">
        <f>if((W8789=""),false,true)</f>
        <v>0</v>
      </c>
      <c r="AD8789" s="37"/>
    </row>
    <row r="8790" ht="14.25" customHeight="1">
      <c r="A8790" s="38">
        <v>1154</v>
      </c>
      <c r="B8790" s="46" t="s">
        <v>4574</v>
      </c>
      <c r="C8790" s="46" t="s">
        <v>2403</v>
      </c>
      <c r="D8790" s="11" t="s">
        <v>8757</v>
      </c>
      <c r="E8790" s="11" t="s">
        <v>8785</v>
      </c>
      <c r="F8790" s="7" t="s">
        <v>2088</v>
      </c>
      <c r="G8790" s="7" t="s">
        <v>2085</v>
      </c>
      <c r="H8790">
        <v>0.081421811186332</v>
      </c>
      <c r="I8790" t="s">
        <v>37</v>
      </c>
      <c r="K8790" s="47" t="s">
        <v>43</v>
      </c>
      <c r="L8790" s="47" t="s">
        <v>4575</v>
      </c>
      <c r="M8790" t="s">
        <v>583</v>
      </c>
      <c r="N8790" s="71"/>
      <c r="O8790" s="71"/>
      <c r="P8790" s="71"/>
      <c r="Q8790" s="71"/>
      <c r="R8790" s="29"/>
      <c r="S8790" s="29"/>
      <c r="T8790" s="29"/>
      <c r="U8790" s="71"/>
      <c r="V8790" s="29"/>
      <c r="W8790" s="60"/>
      <c r="Y8790" t="s">
        <v>40</v>
      </c>
      <c r="AA8790">
        <v>331</v>
      </c>
      <c r="AB8790" t="b">
        <f>if((W8790=""),false,true)</f>
        <v>0</v>
      </c>
      <c r="AD8790" s="37"/>
    </row>
    <row r="8791" ht="14.25" customHeight="1">
      <c r="A8791" s="38">
        <v>1154</v>
      </c>
      <c r="B8791" s="46" t="s">
        <v>4574</v>
      </c>
      <c r="C8791" s="46" t="s">
        <v>2403</v>
      </c>
      <c r="D8791" s="11" t="s">
        <v>8757</v>
      </c>
      <c r="E8791" s="11" t="s">
        <v>8785</v>
      </c>
      <c r="F8791" s="7" t="s">
        <v>2089</v>
      </c>
      <c r="G8791" s="7" t="s">
        <v>2085</v>
      </c>
      <c r="H8791">
        <v>0.29285560049801</v>
      </c>
      <c r="I8791" t="s">
        <v>37</v>
      </c>
      <c r="K8791" s="47" t="s">
        <v>43</v>
      </c>
      <c r="L8791" s="47" t="s">
        <v>4575</v>
      </c>
      <c r="M8791" t="s">
        <v>583</v>
      </c>
      <c r="N8791" s="71"/>
      <c r="O8791" s="71"/>
      <c r="P8791" s="71"/>
      <c r="Q8791" s="71"/>
      <c r="R8791" s="29"/>
      <c r="S8791" s="29"/>
      <c r="T8791" s="29"/>
      <c r="U8791" s="71"/>
      <c r="V8791" s="29"/>
      <c r="W8791" s="60"/>
      <c r="Y8791" t="s">
        <v>40</v>
      </c>
      <c r="AA8791">
        <v>331</v>
      </c>
      <c r="AB8791" t="b">
        <f>if((W8791=""),false,true)</f>
        <v>0</v>
      </c>
      <c r="AD8791" s="37"/>
    </row>
    <row r="8792" ht="14.25" customHeight="1">
      <c r="A8792" s="38">
        <v>1154</v>
      </c>
      <c r="B8792" s="46" t="s">
        <v>4574</v>
      </c>
      <c r="C8792" s="46" t="s">
        <v>2403</v>
      </c>
      <c r="D8792" s="11" t="s">
        <v>8757</v>
      </c>
      <c r="E8792" s="11" t="s">
        <v>8785</v>
      </c>
      <c r="F8792" s="7" t="s">
        <v>2090</v>
      </c>
      <c r="G8792" s="7" t="s">
        <v>2085</v>
      </c>
      <c r="H8792">
        <v>0.5705218841769</v>
      </c>
      <c r="I8792" t="s">
        <v>37</v>
      </c>
      <c r="K8792" s="47" t="s">
        <v>43</v>
      </c>
      <c r="L8792" s="47" t="s">
        <v>4575</v>
      </c>
      <c r="M8792" t="s">
        <v>583</v>
      </c>
      <c r="N8792" s="71"/>
      <c r="O8792" s="71"/>
      <c r="P8792" s="71"/>
      <c r="Q8792" s="71"/>
      <c r="R8792" s="29"/>
      <c r="S8792" s="29"/>
      <c r="T8792" s="29"/>
      <c r="U8792" s="71"/>
      <c r="V8792" s="29"/>
      <c r="W8792" s="60"/>
      <c r="Y8792" t="s">
        <v>40</v>
      </c>
      <c r="AA8792">
        <v>331</v>
      </c>
      <c r="AB8792" t="b">
        <f>if((W8792=""),false,true)</f>
        <v>0</v>
      </c>
      <c r="AD8792" s="37"/>
    </row>
    <row r="8793" ht="14.25" customHeight="1">
      <c r="A8793" s="38">
        <v>1154</v>
      </c>
      <c r="B8793" s="46" t="s">
        <v>4574</v>
      </c>
      <c r="C8793" s="46" t="s">
        <v>2403</v>
      </c>
      <c r="D8793" s="11" t="s">
        <v>8757</v>
      </c>
      <c r="E8793" s="11" t="s">
        <v>8785</v>
      </c>
      <c r="F8793" s="7" t="s">
        <v>2091</v>
      </c>
      <c r="G8793" s="7" t="s">
        <v>2085</v>
      </c>
      <c r="H8793">
        <v>1.15695927781427</v>
      </c>
      <c r="I8793" t="s">
        <v>37</v>
      </c>
      <c r="K8793" s="47" t="s">
        <v>43</v>
      </c>
      <c r="L8793" s="47" t="s">
        <v>4575</v>
      </c>
      <c r="M8793" t="s">
        <v>583</v>
      </c>
      <c r="N8793" s="71"/>
      <c r="O8793" s="71"/>
      <c r="P8793" s="71"/>
      <c r="Q8793" s="71"/>
      <c r="R8793" s="29"/>
      <c r="S8793" s="29"/>
      <c r="T8793" s="29"/>
      <c r="U8793" s="71"/>
      <c r="V8793" s="29"/>
      <c r="W8793" s="60"/>
      <c r="Y8793" t="s">
        <v>40</v>
      </c>
      <c r="AA8793">
        <v>331</v>
      </c>
      <c r="AB8793" t="b">
        <f>if((W8793=""),false,true)</f>
        <v>0</v>
      </c>
      <c r="AD8793" s="37"/>
    </row>
    <row r="8794" ht="14.25" customHeight="1">
      <c r="A8794" s="38">
        <v>1154</v>
      </c>
      <c r="B8794" s="46" t="s">
        <v>4574</v>
      </c>
      <c r="C8794" s="46" t="s">
        <v>2403</v>
      </c>
      <c r="D8794" s="11" t="s">
        <v>8757</v>
      </c>
      <c r="E8794" s="11" t="s">
        <v>8785</v>
      </c>
      <c r="F8794" s="7" t="s">
        <v>2092</v>
      </c>
      <c r="G8794" s="7" t="s">
        <v>2085</v>
      </c>
      <c r="H8794">
        <v>1.88028878668627</v>
      </c>
      <c r="I8794" t="s">
        <v>37</v>
      </c>
      <c r="K8794" s="47" t="s">
        <v>43</v>
      </c>
      <c r="L8794" s="47" t="s">
        <v>4575</v>
      </c>
      <c r="M8794" t="s">
        <v>583</v>
      </c>
      <c r="N8794" s="71"/>
      <c r="O8794" s="71"/>
      <c r="P8794" s="71"/>
      <c r="Q8794" s="71"/>
      <c r="R8794" s="29"/>
      <c r="S8794" s="29"/>
      <c r="T8794" s="29"/>
      <c r="U8794" s="71"/>
      <c r="V8794" s="29"/>
      <c r="W8794" s="60"/>
      <c r="Y8794" t="s">
        <v>40</v>
      </c>
      <c r="AA8794">
        <v>331</v>
      </c>
      <c r="AB8794" t="b">
        <f>if((W8794=""),false,true)</f>
        <v>0</v>
      </c>
      <c r="AD8794" s="37"/>
    </row>
    <row r="8795" ht="14.25" customHeight="1">
      <c r="A8795" s="38">
        <v>1154</v>
      </c>
      <c r="B8795" s="46" t="s">
        <v>4574</v>
      </c>
      <c r="C8795" s="46" t="s">
        <v>2403</v>
      </c>
      <c r="D8795" s="11" t="s">
        <v>8757</v>
      </c>
      <c r="E8795" s="11" t="s">
        <v>8785</v>
      </c>
      <c r="F8795" s="7" t="s">
        <v>2093</v>
      </c>
      <c r="G8795" s="7" t="s">
        <v>2085</v>
      </c>
      <c r="H8795">
        <v>2.14848900239354</v>
      </c>
      <c r="I8795" t="s">
        <v>37</v>
      </c>
      <c r="K8795" s="47" t="s">
        <v>43</v>
      </c>
      <c r="L8795" s="47" t="s">
        <v>4575</v>
      </c>
      <c r="M8795" t="s">
        <v>583</v>
      </c>
      <c r="N8795" s="71"/>
      <c r="O8795" s="71"/>
      <c r="P8795" s="71"/>
      <c r="Q8795" s="71"/>
      <c r="R8795" s="29"/>
      <c r="S8795" s="29"/>
      <c r="T8795" s="29"/>
      <c r="U8795" s="71"/>
      <c r="V8795" s="29"/>
      <c r="W8795" s="60"/>
      <c r="Y8795" t="s">
        <v>40</v>
      </c>
      <c r="AA8795">
        <v>331</v>
      </c>
      <c r="AB8795" t="b">
        <f>if((W8795=""),false,true)</f>
        <v>0</v>
      </c>
      <c r="AD8795" s="37"/>
    </row>
    <row r="8796" ht="14.25" customHeight="1">
      <c r="A8796" s="38">
        <v>1154</v>
      </c>
      <c r="B8796" s="46" t="s">
        <v>4574</v>
      </c>
      <c r="C8796" s="46" t="s">
        <v>2403</v>
      </c>
      <c r="D8796" s="11" t="s">
        <v>8757</v>
      </c>
      <c r="E8796" s="11" t="s">
        <v>8785</v>
      </c>
      <c r="F8796" s="7" t="s">
        <v>2094</v>
      </c>
      <c r="G8796" s="7" t="s">
        <v>2085</v>
      </c>
      <c r="H8796">
        <v>2.85175442817081</v>
      </c>
      <c r="I8796" t="s">
        <v>37</v>
      </c>
      <c r="K8796" s="47" t="s">
        <v>43</v>
      </c>
      <c r="L8796" s="47" t="s">
        <v>4575</v>
      </c>
      <c r="M8796" t="s">
        <v>583</v>
      </c>
      <c r="N8796" s="71"/>
      <c r="O8796" s="71"/>
      <c r="P8796" s="71"/>
      <c r="Q8796" s="71"/>
      <c r="R8796" s="29"/>
      <c r="S8796" s="29"/>
      <c r="T8796" s="29"/>
      <c r="U8796" s="71"/>
      <c r="V8796" s="29"/>
      <c r="W8796" s="60"/>
      <c r="Y8796" t="s">
        <v>40</v>
      </c>
      <c r="AA8796">
        <v>331</v>
      </c>
      <c r="AB8796" t="b">
        <f>if((W8796=""),false,true)</f>
        <v>0</v>
      </c>
      <c r="AD8796" s="37"/>
    </row>
    <row r="8797" ht="14.25" customHeight="1">
      <c r="A8797" s="38">
        <v>1154</v>
      </c>
      <c r="B8797" s="46" t="s">
        <v>4574</v>
      </c>
      <c r="C8797" s="46" t="s">
        <v>2403</v>
      </c>
      <c r="D8797" s="11" t="s">
        <v>8757</v>
      </c>
      <c r="E8797" s="11" t="s">
        <v>8785</v>
      </c>
      <c r="F8797" s="7" t="s">
        <v>48</v>
      </c>
      <c r="G8797" s="7" t="s">
        <v>49</v>
      </c>
      <c r="H8797">
        <v>0.011083104295651</v>
      </c>
      <c r="I8797" t="s">
        <v>37</v>
      </c>
      <c r="K8797" s="47" t="s">
        <v>43</v>
      </c>
      <c r="L8797" s="47" t="s">
        <v>4575</v>
      </c>
      <c r="M8797" t="s">
        <v>583</v>
      </c>
      <c r="N8797" s="71"/>
      <c r="O8797" s="71"/>
      <c r="P8797" s="71"/>
      <c r="Q8797" s="71"/>
      <c r="R8797" s="29"/>
      <c r="S8797" s="29"/>
      <c r="T8797" s="29"/>
      <c r="U8797" s="71"/>
      <c r="V8797" s="29"/>
      <c r="W8797" s="60"/>
      <c r="Y8797" t="s">
        <v>40</v>
      </c>
      <c r="AA8797">
        <v>331</v>
      </c>
      <c r="AB8797" t="b">
        <f>if((W8797=""),false,true)</f>
        <v>0</v>
      </c>
      <c r="AD8797" s="37"/>
    </row>
    <row r="8798" ht="14.25" customHeight="1">
      <c r="A8798" s="38">
        <v>1171</v>
      </c>
      <c r="B8798" s="46" t="s">
        <v>8788</v>
      </c>
      <c r="C8798" s="46" t="s">
        <v>577</v>
      </c>
      <c r="D8798" s="11" t="s">
        <v>8757</v>
      </c>
      <c r="E8798" s="11" t="s">
        <v>8785</v>
      </c>
      <c r="F8798" s="7" t="s">
        <v>2084</v>
      </c>
      <c r="G8798" s="7" t="s">
        <v>2085</v>
      </c>
      <c r="H8798">
        <v>0.017314863920083</v>
      </c>
      <c r="I8798" s="46" t="s">
        <v>37</v>
      </c>
      <c r="K8798" s="46"/>
      <c r="L8798" t="s">
        <v>4551</v>
      </c>
      <c r="M8798" t="s">
        <v>583</v>
      </c>
      <c r="N8798" s="40"/>
      <c r="O8798" s="40"/>
      <c r="P8798" s="40"/>
      <c r="Q8798" s="40"/>
      <c r="R8798" s="39"/>
      <c r="S8798" s="39"/>
      <c r="T8798" s="39"/>
      <c r="U8798" s="40"/>
      <c r="V8798" s="39"/>
      <c r="W8798" s="69"/>
      <c r="Y8798" t="s">
        <v>40</v>
      </c>
      <c r="AA8798">
        <v>331</v>
      </c>
      <c r="AB8798" s="46" t="b">
        <f>if((W8798=""),false,true)</f>
        <v>0</v>
      </c>
      <c r="AD8798" s="8"/>
    </row>
    <row r="8799" ht="14.25" customHeight="1">
      <c r="A8799" s="38">
        <v>1171</v>
      </c>
      <c r="B8799" s="46" t="s">
        <v>8788</v>
      </c>
      <c r="C8799" s="46" t="s">
        <v>577</v>
      </c>
      <c r="D8799" s="11" t="s">
        <v>8757</v>
      </c>
      <c r="E8799" s="11" t="s">
        <v>8785</v>
      </c>
      <c r="F8799" s="7" t="s">
        <v>2087</v>
      </c>
      <c r="G8799" s="7" t="s">
        <v>2085</v>
      </c>
      <c r="H8799">
        <v>0.032383866829611</v>
      </c>
      <c r="I8799" s="46" t="s">
        <v>37</v>
      </c>
      <c r="K8799" s="46"/>
      <c r="L8799" t="s">
        <v>4551</v>
      </c>
      <c r="M8799" t="s">
        <v>583</v>
      </c>
      <c r="N8799" s="40"/>
      <c r="O8799" s="40"/>
      <c r="P8799" s="40"/>
      <c r="Q8799" s="40"/>
      <c r="R8799" s="39"/>
      <c r="S8799" s="39"/>
      <c r="T8799" s="39"/>
      <c r="U8799" s="40"/>
      <c r="V8799" s="39"/>
      <c r="W8799" s="69"/>
      <c r="Y8799" t="s">
        <v>40</v>
      </c>
      <c r="AA8799">
        <v>331</v>
      </c>
      <c r="AB8799" s="46" t="b">
        <f>if((W8799=""),false,true)</f>
        <v>0</v>
      </c>
      <c r="AD8799" s="8"/>
    </row>
    <row r="8800" ht="14.25" customHeight="1">
      <c r="A8800" s="38">
        <v>1171</v>
      </c>
      <c r="B8800" s="46" t="s">
        <v>8788</v>
      </c>
      <c r="C8800" s="46" t="s">
        <v>577</v>
      </c>
      <c r="D8800" s="11" t="s">
        <v>8757</v>
      </c>
      <c r="E8800" s="11" t="s">
        <v>8785</v>
      </c>
      <c r="F8800" s="7" t="s">
        <v>2088</v>
      </c>
      <c r="G8800" s="7" t="s">
        <v>2085</v>
      </c>
      <c r="H8800">
        <v>0.080923443509341</v>
      </c>
      <c r="I8800" s="46" t="s">
        <v>37</v>
      </c>
      <c r="K8800" s="46"/>
      <c r="L8800" t="s">
        <v>4551</v>
      </c>
      <c r="M8800" t="s">
        <v>583</v>
      </c>
      <c r="N8800" s="40"/>
      <c r="O8800" s="40"/>
      <c r="P8800" s="40"/>
      <c r="Q8800" s="40"/>
      <c r="R8800" s="39"/>
      <c r="S8800" s="39"/>
      <c r="T8800" s="39"/>
      <c r="U8800" s="40"/>
      <c r="V8800" s="39"/>
      <c r="W8800" s="69"/>
      <c r="Y8800" t="s">
        <v>40</v>
      </c>
      <c r="AA8800">
        <v>331</v>
      </c>
      <c r="AB8800" s="46" t="b">
        <f>if((W8800=""),false,true)</f>
        <v>0</v>
      </c>
      <c r="AD8800" s="8"/>
    </row>
    <row r="8801" ht="14.25" customHeight="1">
      <c r="A8801" s="38">
        <v>1171</v>
      </c>
      <c r="B8801" s="46" t="s">
        <v>8788</v>
      </c>
      <c r="C8801" s="46" t="s">
        <v>577</v>
      </c>
      <c r="D8801" s="11" t="s">
        <v>8757</v>
      </c>
      <c r="E8801" s="11" t="s">
        <v>8785</v>
      </c>
      <c r="F8801" s="7" t="s">
        <v>2089</v>
      </c>
      <c r="G8801" s="7" t="s">
        <v>2085</v>
      </c>
      <c r="H8801">
        <v>0.21009667518092</v>
      </c>
      <c r="I8801" s="46" t="s">
        <v>37</v>
      </c>
      <c r="K8801" s="46"/>
      <c r="L8801" t="s">
        <v>4551</v>
      </c>
      <c r="M8801" t="s">
        <v>583</v>
      </c>
      <c r="N8801" s="40"/>
      <c r="O8801" s="40"/>
      <c r="P8801" s="40"/>
      <c r="Q8801" s="40"/>
      <c r="R8801" s="39"/>
      <c r="S8801" s="39"/>
      <c r="T8801" s="39"/>
      <c r="U8801" s="40"/>
      <c r="V8801" s="39"/>
      <c r="W8801" s="69"/>
      <c r="Y8801" t="s">
        <v>40</v>
      </c>
      <c r="AA8801">
        <v>331</v>
      </c>
      <c r="AB8801" s="46" t="b">
        <f>if((W8801=""),false,true)</f>
        <v>0</v>
      </c>
      <c r="AD8801" s="8"/>
    </row>
    <row r="8802" ht="14.25" customHeight="1">
      <c r="A8802" s="38">
        <v>1171</v>
      </c>
      <c r="B8802" s="46" t="s">
        <v>8788</v>
      </c>
      <c r="C8802" s="46" t="s">
        <v>577</v>
      </c>
      <c r="D8802" s="11" t="s">
        <v>8757</v>
      </c>
      <c r="E8802" s="11" t="s">
        <v>8785</v>
      </c>
      <c r="F8802" s="7" t="s">
        <v>2090</v>
      </c>
      <c r="G8802" s="7" t="s">
        <v>2085</v>
      </c>
      <c r="H8802">
        <v>0.48162851606992</v>
      </c>
      <c r="I8802" s="46" t="s">
        <v>37</v>
      </c>
      <c r="K8802" s="46"/>
      <c r="L8802" t="s">
        <v>4551</v>
      </c>
      <c r="M8802" t="s">
        <v>583</v>
      </c>
      <c r="N8802" s="40"/>
      <c r="O8802" s="40"/>
      <c r="P8802" s="40"/>
      <c r="Q8802" s="40"/>
      <c r="R8802" s="39"/>
      <c r="S8802" s="39"/>
      <c r="T8802" s="39"/>
      <c r="U8802" s="40"/>
      <c r="V8802" s="39"/>
      <c r="W8802" s="69"/>
      <c r="Y8802" t="s">
        <v>40</v>
      </c>
      <c r="AA8802">
        <v>331</v>
      </c>
      <c r="AB8802" s="46" t="b">
        <f>if((W8802=""),false,true)</f>
        <v>0</v>
      </c>
      <c r="AD8802" s="8"/>
    </row>
    <row r="8803" ht="14.25" customHeight="1">
      <c r="A8803" s="38">
        <v>1171</v>
      </c>
      <c r="B8803" s="46" t="s">
        <v>8788</v>
      </c>
      <c r="C8803" s="46" t="s">
        <v>577</v>
      </c>
      <c r="D8803" s="11" t="s">
        <v>8757</v>
      </c>
      <c r="E8803" s="11" t="s">
        <v>8785</v>
      </c>
      <c r="F8803" s="7" t="s">
        <v>2091</v>
      </c>
      <c r="G8803" s="7" t="s">
        <v>2085</v>
      </c>
      <c r="H8803">
        <v>0.96224277232862</v>
      </c>
      <c r="I8803" s="46" t="s">
        <v>37</v>
      </c>
      <c r="K8803" s="46"/>
      <c r="L8803" t="s">
        <v>4551</v>
      </c>
      <c r="M8803" t="s">
        <v>583</v>
      </c>
      <c r="N8803" s="40"/>
      <c r="O8803" s="40"/>
      <c r="P8803" s="40"/>
      <c r="Q8803" s="40"/>
      <c r="R8803" s="39"/>
      <c r="S8803" s="39"/>
      <c r="T8803" s="39"/>
      <c r="U8803" s="40"/>
      <c r="V8803" s="39"/>
      <c r="W8803" s="69"/>
      <c r="Y8803" t="s">
        <v>40</v>
      </c>
      <c r="AA8803">
        <v>331</v>
      </c>
      <c r="AB8803" s="46" t="b">
        <f>if((W8803=""),false,true)</f>
        <v>0</v>
      </c>
      <c r="AD8803" s="8"/>
    </row>
    <row r="8804" ht="14.25" customHeight="1">
      <c r="A8804" s="38">
        <v>1171</v>
      </c>
      <c r="B8804" s="46" t="s">
        <v>8788</v>
      </c>
      <c r="C8804" s="46" t="s">
        <v>577</v>
      </c>
      <c r="D8804" s="11" t="s">
        <v>8757</v>
      </c>
      <c r="E8804" s="11" t="s">
        <v>8785</v>
      </c>
      <c r="F8804" s="7" t="s">
        <v>2092</v>
      </c>
      <c r="G8804" s="7" t="s">
        <v>2085</v>
      </c>
      <c r="H8804">
        <v>1.38576869064161</v>
      </c>
      <c r="I8804" s="46" t="s">
        <v>37</v>
      </c>
      <c r="K8804" s="46"/>
      <c r="L8804" t="s">
        <v>4551</v>
      </c>
      <c r="M8804" t="s">
        <v>583</v>
      </c>
      <c r="N8804" s="40"/>
      <c r="O8804" s="40"/>
      <c r="P8804" s="40"/>
      <c r="Q8804" s="40"/>
      <c r="R8804" s="39"/>
      <c r="S8804" s="39"/>
      <c r="T8804" s="39"/>
      <c r="U8804" s="40"/>
      <c r="V8804" s="39"/>
      <c r="W8804" s="69"/>
      <c r="Y8804" t="s">
        <v>40</v>
      </c>
      <c r="AA8804">
        <v>331</v>
      </c>
      <c r="AB8804" s="46" t="b">
        <f>if((W8804=""),false,true)</f>
        <v>0</v>
      </c>
      <c r="AD8804" s="8"/>
    </row>
    <row r="8805" ht="14.25" customHeight="1">
      <c r="A8805" s="38">
        <v>1171</v>
      </c>
      <c r="B8805" s="46" t="s">
        <v>8788</v>
      </c>
      <c r="C8805" s="46" t="s">
        <v>577</v>
      </c>
      <c r="D8805" s="11" t="s">
        <v>8757</v>
      </c>
      <c r="E8805" s="11" t="s">
        <v>8785</v>
      </c>
      <c r="F8805" s="7" t="s">
        <v>2093</v>
      </c>
      <c r="G8805" s="7" t="s">
        <v>2085</v>
      </c>
      <c r="H8805">
        <v>1.84269273559543</v>
      </c>
      <c r="I8805" s="46" t="s">
        <v>37</v>
      </c>
      <c r="K8805" s="46"/>
      <c r="L8805" t="s">
        <v>4551</v>
      </c>
      <c r="M8805" t="s">
        <v>583</v>
      </c>
      <c r="N8805" s="40"/>
      <c r="O8805" s="40"/>
      <c r="P8805" s="40"/>
      <c r="Q8805" s="40"/>
      <c r="R8805" s="39"/>
      <c r="S8805" s="39"/>
      <c r="T8805" s="39"/>
      <c r="U8805" s="40"/>
      <c r="V8805" s="39"/>
      <c r="W8805" s="69"/>
      <c r="Y8805" t="s">
        <v>40</v>
      </c>
      <c r="AA8805">
        <v>331</v>
      </c>
      <c r="AB8805" s="46" t="b">
        <f>if((W8805=""),false,true)</f>
        <v>0</v>
      </c>
      <c r="AD8805" s="8"/>
    </row>
    <row r="8806" ht="14.25" customHeight="1">
      <c r="A8806" s="38">
        <v>1171</v>
      </c>
      <c r="B8806" s="46" t="s">
        <v>8788</v>
      </c>
      <c r="C8806" s="46" t="s">
        <v>577</v>
      </c>
      <c r="D8806" s="11" t="s">
        <v>8757</v>
      </c>
      <c r="E8806" s="11" t="s">
        <v>8785</v>
      </c>
      <c r="F8806" s="7" t="s">
        <v>2094</v>
      </c>
      <c r="G8806" s="7" t="s">
        <v>2085</v>
      </c>
      <c r="H8806">
        <v>2.21195575400824</v>
      </c>
      <c r="I8806" s="46" t="s">
        <v>37</v>
      </c>
      <c r="K8806" s="46"/>
      <c r="L8806" t="s">
        <v>4551</v>
      </c>
      <c r="M8806" t="s">
        <v>583</v>
      </c>
      <c r="N8806" s="40"/>
      <c r="O8806" s="40"/>
      <c r="P8806" s="40"/>
      <c r="Q8806" s="40"/>
      <c r="R8806" s="39"/>
      <c r="S8806" s="39"/>
      <c r="T8806" s="39"/>
      <c r="U8806" s="40"/>
      <c r="V8806" s="39"/>
      <c r="W8806" s="69"/>
      <c r="Y8806" t="s">
        <v>40</v>
      </c>
      <c r="AA8806">
        <v>331</v>
      </c>
      <c r="AB8806" s="46" t="b">
        <f>if((W8806=""),false,true)</f>
        <v>0</v>
      </c>
      <c r="AD8806" s="8"/>
    </row>
    <row r="8807" ht="14.25" customHeight="1">
      <c r="A8807" s="38">
        <v>1172</v>
      </c>
      <c r="B8807" s="46" t="s">
        <v>8789</v>
      </c>
      <c r="C8807" s="46" t="s">
        <v>577</v>
      </c>
      <c r="D8807" s="11" t="s">
        <v>8757</v>
      </c>
      <c r="E8807" s="11" t="s">
        <v>8785</v>
      </c>
      <c r="F8807" s="7" t="s">
        <v>429</v>
      </c>
      <c r="G8807" s="7" t="s">
        <v>590</v>
      </c>
      <c r="H8807">
        <v>1.975</v>
      </c>
      <c r="I8807" s="46" t="s">
        <v>37</v>
      </c>
      <c r="K8807" s="46"/>
      <c r="L8807" t="s">
        <v>8790</v>
      </c>
      <c r="M8807" t="s">
        <v>583</v>
      </c>
      <c r="N8807" s="40"/>
      <c r="O8807" s="40"/>
      <c r="P8807" s="40"/>
      <c r="Q8807" s="40"/>
      <c r="R8807" s="39"/>
      <c r="S8807" s="39"/>
      <c r="T8807" s="39"/>
      <c r="U8807" s="40"/>
      <c r="V8807" s="39"/>
      <c r="W8807" s="69"/>
      <c r="Y8807" t="s">
        <v>40</v>
      </c>
      <c r="AA8807">
        <v>331</v>
      </c>
      <c r="AB8807" s="46" t="b">
        <f>if((W8807=""),false,true)</f>
        <v>0</v>
      </c>
      <c r="AD8807" s="8"/>
    </row>
    <row r="8808" ht="14.25" customHeight="1">
      <c r="A8808" s="38">
        <v>1172</v>
      </c>
      <c r="B8808" s="46" t="s">
        <v>8789</v>
      </c>
      <c r="C8808" s="46" t="s">
        <v>577</v>
      </c>
      <c r="D8808" s="11" t="s">
        <v>8757</v>
      </c>
      <c r="E8808" s="11" t="s">
        <v>8785</v>
      </c>
      <c r="F8808" s="7" t="s">
        <v>1363</v>
      </c>
      <c r="G8808" s="7" t="s">
        <v>1364</v>
      </c>
      <c r="H8808">
        <v>3.934</v>
      </c>
      <c r="I8808" s="46" t="s">
        <v>37</v>
      </c>
      <c r="K8808" s="46"/>
      <c r="L8808" t="s">
        <v>8790</v>
      </c>
      <c r="M8808" t="s">
        <v>583</v>
      </c>
      <c r="N8808" s="40"/>
      <c r="O8808" s="40"/>
      <c r="P8808" s="40"/>
      <c r="Q8808" s="40"/>
      <c r="R8808" s="39"/>
      <c r="S8808" s="39"/>
      <c r="T8808" s="39"/>
      <c r="U8808" s="40"/>
      <c r="V8808" s="39"/>
      <c r="W8808" s="69"/>
      <c r="Y8808" t="s">
        <v>40</v>
      </c>
      <c r="AA8808">
        <v>331</v>
      </c>
      <c r="AB8808" s="46" t="b">
        <f>if((W8808=""),false,true)</f>
        <v>0</v>
      </c>
      <c r="AD8808" s="8"/>
    </row>
    <row r="8809" ht="14.25" customHeight="1">
      <c r="A8809" s="38">
        <v>1172</v>
      </c>
      <c r="B8809" s="46" t="s">
        <v>8789</v>
      </c>
      <c r="C8809" s="46" t="s">
        <v>577</v>
      </c>
      <c r="D8809" s="11" t="s">
        <v>8757</v>
      </c>
      <c r="E8809" s="11" t="s">
        <v>8785</v>
      </c>
      <c r="F8809" s="7" t="s">
        <v>994</v>
      </c>
      <c r="G8809" s="7" t="s">
        <v>4557</v>
      </c>
      <c r="H8809">
        <v>1.592</v>
      </c>
      <c r="I8809" s="46" t="s">
        <v>37</v>
      </c>
      <c r="K8809" s="46"/>
      <c r="L8809" t="s">
        <v>8790</v>
      </c>
      <c r="M8809" t="s">
        <v>583</v>
      </c>
      <c r="N8809" s="40"/>
      <c r="O8809" s="40"/>
      <c r="P8809" s="40"/>
      <c r="Q8809" s="40"/>
      <c r="R8809" s="39"/>
      <c r="S8809" s="39"/>
      <c r="T8809" s="39"/>
      <c r="U8809" s="40"/>
      <c r="V8809" s="39"/>
      <c r="W8809" s="69"/>
      <c r="Y8809" t="s">
        <v>40</v>
      </c>
      <c r="AA8809">
        <v>331</v>
      </c>
      <c r="AB8809" s="46" t="b">
        <f>if((W8809=""),false,true)</f>
        <v>0</v>
      </c>
      <c r="AD8809" s="8"/>
    </row>
    <row r="8810" ht="14.25" customHeight="1">
      <c r="A8810" s="38">
        <v>1203</v>
      </c>
      <c r="B8810" s="46" t="s">
        <v>8791</v>
      </c>
      <c r="C8810" s="46" t="s">
        <v>577</v>
      </c>
      <c r="D8810" s="11" t="s">
        <v>8757</v>
      </c>
      <c r="E8810" s="11" t="s">
        <v>8785</v>
      </c>
      <c r="F8810" s="7" t="s">
        <v>1361</v>
      </c>
      <c r="G8810" s="7" t="s">
        <v>1362</v>
      </c>
      <c r="H8810">
        <v>2.849977352048</v>
      </c>
      <c r="I8810" s="46" t="s">
        <v>37</v>
      </c>
      <c r="K8810" s="46"/>
      <c r="L8810" t="s">
        <v>8792</v>
      </c>
      <c r="M8810" t="s">
        <v>583</v>
      </c>
      <c r="N8810" s="40"/>
      <c r="O8810" s="40"/>
      <c r="P8810" s="40"/>
      <c r="Q8810" s="40"/>
      <c r="R8810" s="39"/>
      <c r="S8810" s="39"/>
      <c r="T8810" s="39"/>
      <c r="U8810" s="40"/>
      <c r="V8810" s="39"/>
      <c r="W8810" s="69"/>
      <c r="Y8810" t="s">
        <v>40</v>
      </c>
      <c r="AA8810">
        <v>331</v>
      </c>
      <c r="AB8810" s="46" t="b">
        <f>if((W8810=""),false,true)</f>
        <v>0</v>
      </c>
      <c r="AD8810" s="8"/>
    </row>
    <row r="8811" ht="14.25" customHeight="1">
      <c r="A8811" s="38">
        <v>1283</v>
      </c>
      <c r="B8811" s="46" t="s">
        <v>31</v>
      </c>
      <c r="C8811" s="46" t="s">
        <v>32</v>
      </c>
      <c r="D8811" s="46" t="s">
        <v>8757</v>
      </c>
      <c r="E8811" s="46" t="s">
        <v>8785</v>
      </c>
      <c r="F8811" t="s">
        <v>35</v>
      </c>
      <c r="G8811" s="46" t="s">
        <v>36</v>
      </c>
      <c r="H8811">
        <v>1.4125375446</v>
      </c>
      <c r="I8811" t="s">
        <v>37</v>
      </c>
      <c r="L8811" t="s">
        <v>38</v>
      </c>
      <c r="M8811" t="s">
        <v>39</v>
      </c>
      <c r="N8811" s="40"/>
      <c r="O8811" s="40"/>
      <c r="P8811" s="40"/>
      <c r="Q8811" s="40"/>
      <c r="R8811" s="39"/>
      <c r="S8811" s="39"/>
      <c r="T8811" s="39"/>
      <c r="U8811" s="40"/>
      <c r="V8811" s="39"/>
      <c r="W8811" s="69"/>
      <c r="Y8811" t="s">
        <v>40</v>
      </c>
      <c r="AA8811">
        <v>331</v>
      </c>
      <c r="AB8811" s="46" t="b">
        <f>if((W8811=""),false,true)</f>
        <v>0</v>
      </c>
      <c r="AD8811" s="8"/>
    </row>
    <row r="8812" ht="14.25" customHeight="1">
      <c r="A8812" s="38">
        <v>1287</v>
      </c>
      <c r="B8812" s="46" t="s">
        <v>53</v>
      </c>
      <c r="C8812" s="46" t="s">
        <v>45</v>
      </c>
      <c r="D8812" s="46" t="s">
        <v>8757</v>
      </c>
      <c r="E8812" s="46" t="s">
        <v>8793</v>
      </c>
      <c r="F8812" t="s">
        <v>48</v>
      </c>
      <c r="G8812" s="46" t="s">
        <v>49</v>
      </c>
      <c r="H8812">
        <v>0.015135612484</v>
      </c>
      <c r="I8812" t="s">
        <v>37</v>
      </c>
      <c r="L8812" t="s">
        <v>50</v>
      </c>
      <c r="M8812" t="s">
        <v>39</v>
      </c>
      <c r="N8812" s="40"/>
      <c r="O8812" s="40"/>
      <c r="P8812" s="40"/>
      <c r="Q8812" s="40"/>
      <c r="R8812" s="39"/>
      <c r="S8812" s="39"/>
      <c r="T8812" s="39"/>
      <c r="U8812" s="40"/>
      <c r="V8812" s="39"/>
      <c r="W8812" s="69"/>
      <c r="Y8812" t="s">
        <v>40</v>
      </c>
      <c r="AA8812">
        <v>331</v>
      </c>
      <c r="AB8812" s="46" t="b">
        <v>0</v>
      </c>
      <c r="AD8812" s="8"/>
    </row>
    <row r="8813" ht="14.25" customHeight="1">
      <c r="A8813" s="38">
        <v>1300</v>
      </c>
      <c r="B8813" s="46" t="s">
        <v>8794</v>
      </c>
      <c r="C8813" s="30" t="s">
        <v>8795</v>
      </c>
      <c r="D8813" s="46" t="s">
        <v>8757</v>
      </c>
      <c r="E8813" s="46" t="s">
        <v>8785</v>
      </c>
      <c r="F8813" s="12" t="s">
        <v>580</v>
      </c>
      <c r="G8813" s="12" t="s">
        <v>581</v>
      </c>
      <c r="H8813">
        <v>1.66</v>
      </c>
      <c r="I8813" t="s">
        <v>37</v>
      </c>
      <c r="K8813" t="s">
        <v>1222</v>
      </c>
      <c r="L8813" s="46" t="str">
        <f>((I8813&amp;A8813)&amp;"-")&amp;B8813</f>
        <v>REF1300-Mohammad A. A. Fakhree; Somaieh Ahmadian; Vahid Panahi-Azar; William E. Acree, Jr.; and Abolghasem Jouyban. Solubility of 2-Hydroxybenzoic Acid in Water; 1-Propanol; 2-Propanol and 2-Propanone at (298.2 to 338.2) K and Their Aqueous Binary Mixtures at 298.2 K</v>
      </c>
      <c r="M8813" t="s">
        <v>583</v>
      </c>
      <c r="N8813" s="40"/>
      <c r="O8813" s="40"/>
      <c r="P8813" s="40"/>
      <c r="Q8813" s="40"/>
      <c r="R8813" s="39"/>
      <c r="S8813" s="39"/>
      <c r="T8813" s="39"/>
      <c r="U8813" s="40"/>
      <c r="V8813" s="39"/>
      <c r="W8813" s="69"/>
      <c r="Y8813" t="s">
        <v>40</v>
      </c>
      <c r="AA8813">
        <v>331</v>
      </c>
      <c r="AB8813" s="46" t="b">
        <v>0</v>
      </c>
      <c r="AD8813" s="8"/>
    </row>
    <row r="8814" ht="14.25" customHeight="1">
      <c r="A8814" s="38">
        <v>1300</v>
      </c>
      <c r="B8814" s="46" t="s">
        <v>8794</v>
      </c>
      <c r="C8814" s="30" t="s">
        <v>8795</v>
      </c>
      <c r="D8814" s="46" t="s">
        <v>8757</v>
      </c>
      <c r="E8814" s="46" t="s">
        <v>8785</v>
      </c>
      <c r="F8814" s="12" t="s">
        <v>584</v>
      </c>
      <c r="G8814" s="12" t="s">
        <v>988</v>
      </c>
      <c r="H8814">
        <v>1.78</v>
      </c>
      <c r="I8814" t="s">
        <v>37</v>
      </c>
      <c r="K8814" t="s">
        <v>1222</v>
      </c>
      <c r="L8814" s="46" t="str">
        <f>((I8814&amp;A8814)&amp;"-")&amp;B8814</f>
        <v>REF1300-Mohammad A. A. Fakhree; Somaieh Ahmadian; Vahid Panahi-Azar; William E. Acree, Jr.; and Abolghasem Jouyban. Solubility of 2-Hydroxybenzoic Acid in Water; 1-Propanol; 2-Propanol and 2-Propanone at (298.2 to 338.2) K and Their Aqueous Binary Mixtures at 298.2 K</v>
      </c>
      <c r="M8814" t="s">
        <v>583</v>
      </c>
      <c r="N8814" s="40"/>
      <c r="O8814" s="40"/>
      <c r="P8814" s="40"/>
      <c r="Q8814" s="40"/>
      <c r="R8814" s="39"/>
      <c r="S8814" s="39"/>
      <c r="T8814" s="39"/>
      <c r="U8814" s="40"/>
      <c r="V8814" s="39"/>
      <c r="W8814" s="69"/>
      <c r="Y8814" t="s">
        <v>40</v>
      </c>
      <c r="AA8814">
        <v>331</v>
      </c>
      <c r="AB8814" s="46" t="b">
        <v>0</v>
      </c>
      <c r="AD8814" s="8"/>
    </row>
    <row r="8815" ht="14.25" customHeight="1">
      <c r="A8815" s="38">
        <v>1300</v>
      </c>
      <c r="B8815" s="46" t="s">
        <v>8794</v>
      </c>
      <c r="C8815" s="30" t="s">
        <v>8795</v>
      </c>
      <c r="D8815" s="46" t="s">
        <v>8757</v>
      </c>
      <c r="E8815" s="46" t="s">
        <v>8785</v>
      </c>
      <c r="F8815" s="12" t="s">
        <v>586</v>
      </c>
      <c r="G8815" s="12" t="s">
        <v>587</v>
      </c>
      <c r="H8815">
        <v>1.8</v>
      </c>
      <c r="I8815" t="s">
        <v>37</v>
      </c>
      <c r="K8815" t="s">
        <v>1222</v>
      </c>
      <c r="L8815" s="46" t="str">
        <f>((I8815&amp;A8815)&amp;"-")&amp;B8815</f>
        <v>REF1300-Mohammad A. A. Fakhree; Somaieh Ahmadian; Vahid Panahi-Azar; William E. Acree, Jr.; and Abolghasem Jouyban. Solubility of 2-Hydroxybenzoic Acid in Water; 1-Propanol; 2-Propanol and 2-Propanone at (298.2 to 338.2) K and Their Aqueous Binary Mixtures at 298.2 K</v>
      </c>
      <c r="M8815" t="s">
        <v>583</v>
      </c>
      <c r="N8815" s="40"/>
      <c r="O8815" s="40"/>
      <c r="P8815" s="40"/>
      <c r="Q8815" s="40"/>
      <c r="R8815" s="39"/>
      <c r="S8815" s="39"/>
      <c r="T8815" s="39"/>
      <c r="U8815" s="40"/>
      <c r="V8815" s="39"/>
      <c r="W8815" s="69"/>
      <c r="Y8815" t="s">
        <v>40</v>
      </c>
      <c r="AA8815">
        <v>331</v>
      </c>
      <c r="AB8815" s="46" t="b">
        <v>0</v>
      </c>
      <c r="AD8815" s="8"/>
    </row>
    <row r="8816" ht="14.25" customHeight="1">
      <c r="A8816" s="38">
        <v>1300</v>
      </c>
      <c r="B8816" s="46" t="s">
        <v>8794</v>
      </c>
      <c r="C8816" s="30" t="s">
        <v>8795</v>
      </c>
      <c r="D8816" s="46" t="s">
        <v>8757</v>
      </c>
      <c r="E8816" s="46" t="s">
        <v>8785</v>
      </c>
      <c r="F8816" s="12" t="s">
        <v>48</v>
      </c>
      <c r="G8816" s="12" t="s">
        <v>49</v>
      </c>
      <c r="H8816">
        <v>0.0161</v>
      </c>
      <c r="I8816" t="s">
        <v>37</v>
      </c>
      <c r="K8816" t="s">
        <v>1222</v>
      </c>
      <c r="L8816" s="46" t="str">
        <f>((I8816&amp;A8816)&amp;"-")&amp;B8816</f>
        <v>REF1300-Mohammad A. A. Fakhree; Somaieh Ahmadian; Vahid Panahi-Azar; William E. Acree, Jr.; and Abolghasem Jouyban. Solubility of 2-Hydroxybenzoic Acid in Water; 1-Propanol; 2-Propanol and 2-Propanone at (298.2 to 338.2) K and Their Aqueous Binary Mixtures at 298.2 K</v>
      </c>
      <c r="M8816" t="s">
        <v>583</v>
      </c>
      <c r="N8816" s="40"/>
      <c r="O8816" s="40"/>
      <c r="P8816" s="40"/>
      <c r="Q8816" s="40"/>
      <c r="R8816" s="39"/>
      <c r="S8816" s="39"/>
      <c r="T8816" s="39"/>
      <c r="U8816" s="40"/>
      <c r="V8816" s="39"/>
      <c r="W8816" s="69"/>
      <c r="Y8816" t="s">
        <v>40</v>
      </c>
      <c r="AA8816">
        <v>331</v>
      </c>
      <c r="AB8816" s="46" t="b">
        <v>0</v>
      </c>
      <c r="AD8816" s="8"/>
    </row>
    <row r="8817" ht="14.25" customHeight="1">
      <c r="A8817" s="38">
        <v>1303</v>
      </c>
      <c r="B8817" s="46" t="s">
        <v>8796</v>
      </c>
      <c r="C8817" s="30" t="s">
        <v>8797</v>
      </c>
      <c r="D8817" s="46" t="s">
        <v>8757</v>
      </c>
      <c r="E8817" s="46" t="s">
        <v>4608</v>
      </c>
      <c r="F8817" s="12" t="s">
        <v>485</v>
      </c>
      <c r="G8817" s="12" t="s">
        <v>665</v>
      </c>
      <c r="H8817">
        <v>1.4981312043618</v>
      </c>
      <c r="I8817" t="s">
        <v>37</v>
      </c>
      <c r="K8817" t="s">
        <v>43</v>
      </c>
      <c r="L8817" s="46" t="s">
        <v>8798</v>
      </c>
      <c r="M8817" t="s">
        <v>583</v>
      </c>
      <c r="N8817" s="40"/>
      <c r="O8817" s="40"/>
      <c r="P8817" s="40"/>
      <c r="Q8817" s="40"/>
      <c r="R8817" s="39"/>
      <c r="S8817" s="39"/>
      <c r="T8817" s="39"/>
      <c r="U8817" s="40"/>
      <c r="V8817" s="39"/>
      <c r="W8817" s="69"/>
      <c r="Y8817" t="s">
        <v>40</v>
      </c>
      <c r="AA8817">
        <v>2157</v>
      </c>
      <c r="AB8817" s="46" t="b">
        <v>0</v>
      </c>
      <c r="AD8817" s="8"/>
    </row>
    <row r="8818" ht="14.25" customHeight="1">
      <c r="A8818" s="38">
        <v>1303</v>
      </c>
      <c r="B8818" s="46" t="s">
        <v>8796</v>
      </c>
      <c r="C8818" s="30" t="s">
        <v>8797</v>
      </c>
      <c r="D8818" s="46" t="s">
        <v>8757</v>
      </c>
      <c r="E8818" s="46" t="s">
        <v>4608</v>
      </c>
      <c r="F8818" s="13" t="s">
        <v>594</v>
      </c>
      <c r="G8818" s="12" t="s">
        <v>5486</v>
      </c>
      <c r="H8818">
        <v>1.1366200155381</v>
      </c>
      <c r="I8818" t="s">
        <v>37</v>
      </c>
      <c r="K8818" t="s">
        <v>43</v>
      </c>
      <c r="L8818" s="46" t="s">
        <v>8798</v>
      </c>
      <c r="M8818" t="s">
        <v>583</v>
      </c>
      <c r="N8818" s="40"/>
      <c r="O8818" s="40"/>
      <c r="P8818" s="40"/>
      <c r="Q8818" s="40"/>
      <c r="R8818" s="39"/>
      <c r="S8818" s="39"/>
      <c r="T8818" s="39"/>
      <c r="U8818" s="40"/>
      <c r="V8818" s="39"/>
      <c r="W8818" s="69"/>
      <c r="Y8818" t="s">
        <v>40</v>
      </c>
      <c r="AA8818">
        <v>2157</v>
      </c>
      <c r="AB8818" s="46" t="b">
        <v>0</v>
      </c>
      <c r="AD8818" s="8"/>
    </row>
    <row r="8819" ht="14.25" customHeight="1">
      <c r="A8819" s="38">
        <v>1303</v>
      </c>
      <c r="B8819" s="46" t="s">
        <v>8796</v>
      </c>
      <c r="C8819" s="30" t="s">
        <v>8797</v>
      </c>
      <c r="D8819" s="46" t="s">
        <v>8757</v>
      </c>
      <c r="E8819" s="46" t="s">
        <v>4608</v>
      </c>
      <c r="F8819" s="12" t="s">
        <v>598</v>
      </c>
      <c r="G8819" s="12" t="s">
        <v>667</v>
      </c>
      <c r="H8819">
        <v>1.2446055992315</v>
      </c>
      <c r="I8819" t="s">
        <v>37</v>
      </c>
      <c r="K8819" t="s">
        <v>43</v>
      </c>
      <c r="L8819" s="46" t="s">
        <v>8798</v>
      </c>
      <c r="M8819" t="s">
        <v>583</v>
      </c>
      <c r="N8819" s="40"/>
      <c r="O8819" s="40"/>
      <c r="P8819" s="40"/>
      <c r="Q8819" s="40"/>
      <c r="R8819" s="39"/>
      <c r="S8819" s="39"/>
      <c r="T8819" s="39"/>
      <c r="U8819" s="40"/>
      <c r="V8819" s="39"/>
      <c r="W8819" s="69"/>
      <c r="Y8819" t="s">
        <v>40</v>
      </c>
      <c r="AA8819">
        <v>2157</v>
      </c>
      <c r="AB8819" s="46" t="b">
        <v>0</v>
      </c>
      <c r="AD8819" s="8"/>
    </row>
    <row r="8820" ht="14.25" customHeight="1">
      <c r="A8820" s="38">
        <v>1303</v>
      </c>
      <c r="B8820" s="46" t="s">
        <v>8796</v>
      </c>
      <c r="C8820" s="30" t="s">
        <v>8797</v>
      </c>
      <c r="D8820" s="46" t="s">
        <v>8757</v>
      </c>
      <c r="E8820" s="46" t="s">
        <v>4608</v>
      </c>
      <c r="F8820" s="12" t="s">
        <v>669</v>
      </c>
      <c r="G8820" s="12" t="s">
        <v>5487</v>
      </c>
      <c r="H8820">
        <v>1.368230507104</v>
      </c>
      <c r="I8820" t="s">
        <v>37</v>
      </c>
      <c r="K8820" t="s">
        <v>43</v>
      </c>
      <c r="L8820" s="46" t="s">
        <v>8798</v>
      </c>
      <c r="M8820" t="s">
        <v>583</v>
      </c>
      <c r="N8820" s="40"/>
      <c r="O8820" s="40"/>
      <c r="P8820" s="40"/>
      <c r="Q8820" s="40"/>
      <c r="R8820" s="39"/>
      <c r="S8820" s="39"/>
      <c r="T8820" s="39"/>
      <c r="U8820" s="40"/>
      <c r="V8820" s="39"/>
      <c r="W8820" s="69"/>
      <c r="Y8820" t="s">
        <v>40</v>
      </c>
      <c r="AA8820">
        <v>2157</v>
      </c>
      <c r="AB8820" s="46" t="b">
        <v>0</v>
      </c>
      <c r="AD8820" s="8"/>
    </row>
    <row r="8821" ht="14.25" customHeight="1">
      <c r="A8821" s="38">
        <v>1303</v>
      </c>
      <c r="B8821" s="46" t="s">
        <v>8796</v>
      </c>
      <c r="C8821" s="30" t="s">
        <v>8797</v>
      </c>
      <c r="D8821" s="46" t="s">
        <v>8757</v>
      </c>
      <c r="E8821" s="46" t="s">
        <v>4608</v>
      </c>
      <c r="F8821" s="12" t="s">
        <v>580</v>
      </c>
      <c r="G8821" s="12" t="s">
        <v>581</v>
      </c>
      <c r="H8821">
        <v>1.6865254386289</v>
      </c>
      <c r="I8821" t="s">
        <v>37</v>
      </c>
      <c r="K8821" t="s">
        <v>43</v>
      </c>
      <c r="L8821" s="46" t="s">
        <v>8798</v>
      </c>
      <c r="M8821" t="s">
        <v>583</v>
      </c>
      <c r="N8821" s="40"/>
      <c r="O8821" s="40"/>
      <c r="P8821" s="40"/>
      <c r="Q8821" s="40"/>
      <c r="R8821" s="39"/>
      <c r="S8821" s="39"/>
      <c r="T8821" s="39"/>
      <c r="U8821" s="40"/>
      <c r="V8821" s="39"/>
      <c r="W8821" s="69"/>
      <c r="Y8821" t="s">
        <v>40</v>
      </c>
      <c r="AA8821">
        <v>2157</v>
      </c>
      <c r="AB8821" s="46" t="b">
        <v>0</v>
      </c>
      <c r="AD8821" s="8"/>
    </row>
    <row r="8822" ht="14.25" customHeight="1">
      <c r="A8822" s="38">
        <v>1303</v>
      </c>
      <c r="B8822" s="46" t="s">
        <v>8796</v>
      </c>
      <c r="C8822" s="30" t="s">
        <v>8797</v>
      </c>
      <c r="D8822" s="46" t="s">
        <v>8757</v>
      </c>
      <c r="E8822" s="46" t="s">
        <v>4608</v>
      </c>
      <c r="F8822" s="12" t="s">
        <v>429</v>
      </c>
      <c r="G8822" s="12" t="s">
        <v>590</v>
      </c>
      <c r="H8822">
        <v>2.0570906195203</v>
      </c>
      <c r="I8822" t="s">
        <v>37</v>
      </c>
      <c r="K8822" t="s">
        <v>43</v>
      </c>
      <c r="L8822" s="46" t="s">
        <v>8798</v>
      </c>
      <c r="M8822" t="s">
        <v>583</v>
      </c>
      <c r="N8822" s="40"/>
      <c r="O8822" s="40"/>
      <c r="P8822" s="40"/>
      <c r="Q8822" s="40"/>
      <c r="R8822" s="39"/>
      <c r="S8822" s="39"/>
      <c r="T8822" s="39"/>
      <c r="U8822" s="40"/>
      <c r="V8822" s="39"/>
      <c r="W8822" s="69"/>
      <c r="Y8822" t="s">
        <v>40</v>
      </c>
      <c r="AA8822">
        <v>2157</v>
      </c>
      <c r="AB8822" s="46" t="b">
        <v>0</v>
      </c>
      <c r="AD8822" s="8"/>
    </row>
    <row r="8823" ht="14.25" customHeight="1">
      <c r="A8823" s="38">
        <v>1308</v>
      </c>
      <c r="B8823" s="46" t="s">
        <v>41</v>
      </c>
      <c r="C8823" s="46" t="s">
        <v>42</v>
      </c>
      <c r="D8823" s="46" t="s">
        <v>8757</v>
      </c>
      <c r="E8823" s="46" t="s">
        <v>8799</v>
      </c>
      <c r="F8823" t="s">
        <v>35</v>
      </c>
      <c r="G8823" s="12" t="s">
        <v>36</v>
      </c>
      <c r="H8823">
        <v>1.41253754462275</v>
      </c>
      <c r="I8823" t="s">
        <v>37</v>
      </c>
      <c r="K8823" s="47" t="s">
        <v>43</v>
      </c>
      <c r="L8823" s="47" t="str">
        <f>((I8823&amp;A8823)&amp;"-")&amp;B8823</f>
        <v>REF1308-Abraham M.H. and Acree Jr. W.E. The solubility of liquid and solid compounds in dry octan-1-ol. Chemosphere (2013)</v>
      </c>
      <c r="M8823" t="s">
        <v>39</v>
      </c>
      <c r="N8823" s="71"/>
      <c r="O8823" s="71"/>
      <c r="P8823" s="71"/>
      <c r="Q8823" s="71"/>
      <c r="R8823" s="29"/>
      <c r="S8823" s="29"/>
      <c r="T8823" s="29"/>
      <c r="U8823" s="71"/>
      <c r="V8823" s="29"/>
      <c r="W8823" s="60"/>
      <c r="Y8823" t="s">
        <v>40</v>
      </c>
      <c r="AA8823">
        <v>331</v>
      </c>
      <c r="AB8823" t="b">
        <f>if((W8823=""),false,true)</f>
        <v>0</v>
      </c>
      <c r="AD8823" s="37"/>
    </row>
    <row r="8824" ht="14.25" customHeight="1">
      <c r="A8824" s="38">
        <v>36</v>
      </c>
      <c r="B8824" s="44" t="s">
        <v>1684</v>
      </c>
      <c r="C8824" s="46" t="s">
        <v>8800</v>
      </c>
      <c r="D8824" s="46" t="s">
        <v>8801</v>
      </c>
      <c r="E8824" s="46" t="s">
        <v>8758</v>
      </c>
      <c r="F8824" s="41" t="s">
        <v>429</v>
      </c>
      <c r="G8824" s="41" t="s">
        <v>430</v>
      </c>
      <c r="H8824" s="65">
        <v>1.33</v>
      </c>
      <c r="I8824" t="s">
        <v>431</v>
      </c>
      <c r="K8824" s="46"/>
      <c r="L8824" s="46" t="str">
        <f>((I8824&amp;A8824)&amp;"-")&amp;B8824</f>
        <v>ONSC36-1-</v>
      </c>
      <c r="M8824" t="s">
        <v>583</v>
      </c>
      <c r="N8824" s="40"/>
      <c r="O8824" s="40"/>
      <c r="P8824" s="40"/>
      <c r="Q8824" s="40"/>
      <c r="R8824" s="39"/>
      <c r="S8824" s="39"/>
      <c r="T8824" s="39"/>
      <c r="U8824" s="40"/>
      <c r="V8824" s="39"/>
      <c r="W8824" s="69"/>
      <c r="Y8824" t="s">
        <v>1004</v>
      </c>
      <c r="AA8824">
        <v>331</v>
      </c>
      <c r="AB8824" t="b">
        <f>if((W8824=""),false,true)</f>
        <v>0</v>
      </c>
      <c r="AD8824" s="8"/>
    </row>
    <row r="8825" ht="14.25" customHeight="1">
      <c r="A8825" s="38">
        <v>214</v>
      </c>
      <c r="B8825" s="46">
        <v>1</v>
      </c>
      <c r="C8825" s="46" t="s">
        <v>7443</v>
      </c>
      <c r="D8825" s="47" t="s">
        <v>8802</v>
      </c>
      <c r="E8825" s="46" t="s">
        <v>8803</v>
      </c>
      <c r="F8825" s="46" t="s">
        <v>2094</v>
      </c>
      <c r="G8825" s="46" t="s">
        <v>590</v>
      </c>
      <c r="H8825" s="23">
        <v>0.5175</v>
      </c>
      <c r="I8825" t="s">
        <v>431</v>
      </c>
      <c r="K8825" t="s">
        <v>43</v>
      </c>
      <c r="L8825" s="46" t="s">
        <v>8804</v>
      </c>
      <c r="M8825" t="s">
        <v>4956</v>
      </c>
      <c r="Y8825" t="s">
        <v>40</v>
      </c>
      <c r="AA8825">
        <v>10237273</v>
      </c>
      <c r="AB8825" s="46" t="b">
        <v>0</v>
      </c>
    </row>
    <row r="8826" ht="14.25" customHeight="1">
      <c r="A8826" s="38">
        <v>217</v>
      </c>
      <c r="B8826" s="44" t="s">
        <v>1192</v>
      </c>
      <c r="C8826" s="46" t="s">
        <v>4970</v>
      </c>
      <c r="D8826" s="46" t="s">
        <v>8805</v>
      </c>
      <c r="E8826" s="7" t="s">
        <v>8806</v>
      </c>
      <c r="F8826" s="41" t="s">
        <v>3499</v>
      </c>
      <c r="G8826" s="41" t="s">
        <v>3500</v>
      </c>
      <c r="H8826" s="65">
        <v>1.502</v>
      </c>
      <c r="I8826" t="s">
        <v>431</v>
      </c>
      <c r="K8826" s="46"/>
      <c r="L8826" s="46" t="s">
        <v>8807</v>
      </c>
      <c r="M8826" t="s">
        <v>4956</v>
      </c>
      <c r="N8826" s="40"/>
      <c r="O8826" s="40"/>
      <c r="P8826" s="40"/>
      <c r="Q8826" s="40"/>
      <c r="R8826" s="39"/>
      <c r="S8826" s="39"/>
      <c r="T8826" s="39"/>
      <c r="U8826" s="40"/>
      <c r="V8826" s="39"/>
      <c r="W8826" s="69"/>
      <c r="Y8826" t="s">
        <v>40</v>
      </c>
      <c r="AA8826">
        <v>10237273</v>
      </c>
      <c r="AB8826" s="46" t="b">
        <v>0</v>
      </c>
      <c r="AD8826" s="8"/>
    </row>
    <row r="8827" ht="14.25" customHeight="1">
      <c r="A8827" s="38">
        <v>1287</v>
      </c>
      <c r="B8827" s="46" t="s">
        <v>53</v>
      </c>
      <c r="C8827" s="46" t="s">
        <v>45</v>
      </c>
      <c r="D8827" s="46" t="s">
        <v>8808</v>
      </c>
      <c r="E8827" s="46" t="s">
        <v>8809</v>
      </c>
      <c r="F8827" t="s">
        <v>48</v>
      </c>
      <c r="G8827" s="46" t="s">
        <v>49</v>
      </c>
      <c r="H8827">
        <v>0.000812830516</v>
      </c>
      <c r="I8827" t="s">
        <v>37</v>
      </c>
      <c r="L8827" t="s">
        <v>50</v>
      </c>
      <c r="M8827" t="s">
        <v>39</v>
      </c>
      <c r="N8827" s="40"/>
      <c r="O8827" s="40"/>
      <c r="P8827" s="40"/>
      <c r="Q8827" s="40"/>
      <c r="R8827" s="39"/>
      <c r="S8827" s="39"/>
      <c r="T8827" s="39"/>
      <c r="U8827" s="40"/>
      <c r="V8827" s="39"/>
      <c r="W8827" s="69"/>
      <c r="Y8827" t="s">
        <v>40</v>
      </c>
      <c r="AA8827">
        <v>4972</v>
      </c>
      <c r="AB8827" s="46" t="b">
        <v>0</v>
      </c>
      <c r="AD8827" s="8"/>
    </row>
    <row r="8828" ht="14.25" customHeight="1">
      <c r="A8828" s="38">
        <v>1287</v>
      </c>
      <c r="B8828" s="46" t="s">
        <v>653</v>
      </c>
      <c r="C8828" s="46" t="s">
        <v>45</v>
      </c>
      <c r="D8828" s="46" t="s">
        <v>8810</v>
      </c>
      <c r="E8828" s="46" t="s">
        <v>8811</v>
      </c>
      <c r="F8828" t="s">
        <v>48</v>
      </c>
      <c r="G8828" s="46" t="s">
        <v>49</v>
      </c>
      <c r="H8828">
        <v>0.001634933151</v>
      </c>
      <c r="I8828" t="s">
        <v>37</v>
      </c>
      <c r="L8828" t="s">
        <v>50</v>
      </c>
      <c r="M8828" t="s">
        <v>39</v>
      </c>
      <c r="N8828" s="40"/>
      <c r="O8828" s="40"/>
      <c r="P8828" s="40"/>
      <c r="Q8828" s="40"/>
      <c r="R8828" s="39"/>
      <c r="S8828" s="39"/>
      <c r="T8828" s="39"/>
      <c r="U8828" s="40"/>
      <c r="V8828" s="39"/>
      <c r="W8828" s="69"/>
      <c r="Y8828" t="s">
        <v>40</v>
      </c>
      <c r="AA8828">
        <v>50727</v>
      </c>
      <c r="AB8828" s="46" t="b">
        <v>0</v>
      </c>
      <c r="AD8828" s="8"/>
    </row>
    <row r="8829" ht="14.25" customHeight="1">
      <c r="A8829" s="38">
        <v>1287</v>
      </c>
      <c r="B8829" s="46" t="s">
        <v>653</v>
      </c>
      <c r="C8829" s="46" t="s">
        <v>45</v>
      </c>
      <c r="D8829" s="46" t="s">
        <v>8810</v>
      </c>
      <c r="E8829" s="46" t="s">
        <v>8811</v>
      </c>
      <c r="F8829" t="s">
        <v>48</v>
      </c>
      <c r="G8829" s="46" t="s">
        <v>49</v>
      </c>
      <c r="H8829">
        <v>0.000735529338</v>
      </c>
      <c r="I8829" t="s">
        <v>37</v>
      </c>
      <c r="L8829" t="s">
        <v>50</v>
      </c>
      <c r="M8829" t="s">
        <v>39</v>
      </c>
      <c r="N8829" s="40"/>
      <c r="O8829" s="40"/>
      <c r="P8829" s="40"/>
      <c r="Q8829" s="40"/>
      <c r="R8829" s="39"/>
      <c r="S8829" s="39"/>
      <c r="T8829" s="39"/>
      <c r="U8829" s="40"/>
      <c r="V8829" s="39"/>
      <c r="W8829" s="69"/>
      <c r="Y8829" t="s">
        <v>40</v>
      </c>
      <c r="AA8829">
        <v>50727</v>
      </c>
      <c r="AB8829" s="46" t="b">
        <v>0</v>
      </c>
      <c r="AD8829" s="8"/>
    </row>
    <row r="8830" ht="14.25" customHeight="1">
      <c r="A8830" s="38">
        <v>1287</v>
      </c>
      <c r="B8830" s="46" t="s">
        <v>44</v>
      </c>
      <c r="C8830" s="46" t="s">
        <v>45</v>
      </c>
      <c r="D8830" s="46" t="s">
        <v>8812</v>
      </c>
      <c r="E8830" s="46" t="s">
        <v>8813</v>
      </c>
      <c r="F8830" t="s">
        <v>48</v>
      </c>
      <c r="G8830" s="46" t="s">
        <v>49</v>
      </c>
      <c r="H8830">
        <v>0.004395416154</v>
      </c>
      <c r="I8830" t="s">
        <v>37</v>
      </c>
      <c r="L8830" t="s">
        <v>50</v>
      </c>
      <c r="M8830" t="s">
        <v>39</v>
      </c>
      <c r="N8830" s="40"/>
      <c r="O8830" s="40"/>
      <c r="P8830" s="40"/>
      <c r="Q8830" s="40"/>
      <c r="R8830" s="39"/>
      <c r="S8830" s="39"/>
      <c r="T8830" s="39"/>
      <c r="U8830" s="40"/>
      <c r="V8830" s="39"/>
      <c r="W8830" s="69"/>
      <c r="Y8830" t="s">
        <v>40</v>
      </c>
      <c r="AA8830">
        <v>5005</v>
      </c>
      <c r="AB8830" s="46" t="b">
        <v>0</v>
      </c>
      <c r="AD8830" s="8"/>
    </row>
    <row r="8831" ht="14.25" customHeight="1">
      <c r="A8831" s="38">
        <v>1287</v>
      </c>
      <c r="B8831" s="46" t="s">
        <v>53</v>
      </c>
      <c r="C8831" s="46" t="s">
        <v>45</v>
      </c>
      <c r="D8831" s="46" t="s">
        <v>8812</v>
      </c>
      <c r="E8831" s="46" t="s">
        <v>8813</v>
      </c>
      <c r="F8831" t="s">
        <v>48</v>
      </c>
      <c r="G8831" s="46" t="s">
        <v>49</v>
      </c>
      <c r="H8831">
        <v>0.004365158322</v>
      </c>
      <c r="I8831" t="s">
        <v>37</v>
      </c>
      <c r="L8831" t="s">
        <v>50</v>
      </c>
      <c r="M8831" t="s">
        <v>39</v>
      </c>
      <c r="N8831" s="40"/>
      <c r="O8831" s="40"/>
      <c r="P8831" s="40"/>
      <c r="Q8831" s="40"/>
      <c r="R8831" s="39"/>
      <c r="S8831" s="39"/>
      <c r="T8831" s="39"/>
      <c r="U8831" s="40"/>
      <c r="V8831" s="39"/>
      <c r="W8831" s="69"/>
      <c r="Y8831" t="s">
        <v>40</v>
      </c>
      <c r="AA8831">
        <v>5005</v>
      </c>
      <c r="AB8831" s="46" t="b">
        <v>0</v>
      </c>
      <c r="AD8831" s="8"/>
    </row>
    <row r="8832" ht="14.25" customHeight="1">
      <c r="A8832" s="38">
        <v>1287</v>
      </c>
      <c r="B8832" s="46" t="s">
        <v>653</v>
      </c>
      <c r="C8832" s="46" t="s">
        <v>45</v>
      </c>
      <c r="D8832" s="46" t="s">
        <v>8814</v>
      </c>
      <c r="E8832" s="46" t="s">
        <v>8815</v>
      </c>
      <c r="F8832" t="s">
        <v>48</v>
      </c>
      <c r="G8832" s="46" t="s">
        <v>49</v>
      </c>
      <c r="H8832">
        <v>0.003072557365</v>
      </c>
      <c r="I8832" t="s">
        <v>37</v>
      </c>
      <c r="L8832" t="s">
        <v>50</v>
      </c>
      <c r="M8832" t="s">
        <v>39</v>
      </c>
      <c r="N8832" s="40"/>
      <c r="O8832" s="40"/>
      <c r="P8832" s="40"/>
      <c r="Q8832" s="40"/>
      <c r="R8832" s="39"/>
      <c r="S8832" s="39"/>
      <c r="T8832" s="39"/>
      <c r="U8832" s="40"/>
      <c r="V8832" s="39"/>
      <c r="W8832" s="69"/>
      <c r="Y8832" t="s">
        <v>40</v>
      </c>
      <c r="AA8832">
        <v>24930</v>
      </c>
      <c r="AB8832" s="46" t="b">
        <v>0</v>
      </c>
      <c r="AD8832" s="8"/>
    </row>
    <row r="8833" ht="14.25" customHeight="1">
      <c r="A8833" s="38">
        <v>1287</v>
      </c>
      <c r="B8833" s="46" t="s">
        <v>247</v>
      </c>
      <c r="C8833" s="46" t="s">
        <v>45</v>
      </c>
      <c r="D8833" s="46" t="s">
        <v>8816</v>
      </c>
      <c r="E8833" s="46" t="s">
        <v>8817</v>
      </c>
      <c r="F8833" t="s">
        <v>48</v>
      </c>
      <c r="G8833" s="46" t="s">
        <v>49</v>
      </c>
      <c r="H8833">
        <v>0.072996157573</v>
      </c>
      <c r="I8833" t="s">
        <v>37</v>
      </c>
      <c r="L8833" t="s">
        <v>50</v>
      </c>
      <c r="M8833" t="s">
        <v>39</v>
      </c>
      <c r="N8833" s="40"/>
      <c r="O8833" s="40"/>
      <c r="P8833" s="40"/>
      <c r="Q8833" s="40"/>
      <c r="R8833" s="39"/>
      <c r="S8833" s="39"/>
      <c r="T8833" s="39"/>
      <c r="U8833" s="40"/>
      <c r="V8833" s="39"/>
      <c r="W8833" s="69"/>
      <c r="Y8833" t="s">
        <v>40</v>
      </c>
      <c r="AA8833">
        <v>5736</v>
      </c>
      <c r="AB8833" s="46" t="b">
        <v>0</v>
      </c>
      <c r="AD8833" s="8"/>
    </row>
    <row r="8834" ht="14.25" customHeight="1">
      <c r="A8834" s="38">
        <v>1287</v>
      </c>
      <c r="B8834" s="46" t="s">
        <v>53</v>
      </c>
      <c r="C8834" s="46" t="s">
        <v>45</v>
      </c>
      <c r="D8834" s="46" t="s">
        <v>8818</v>
      </c>
      <c r="E8834" s="46" t="s">
        <v>8819</v>
      </c>
      <c r="F8834" t="s">
        <v>48</v>
      </c>
      <c r="G8834" s="46" t="s">
        <v>49</v>
      </c>
      <c r="H8834">
        <v>0.000077624712</v>
      </c>
      <c r="I8834" t="s">
        <v>37</v>
      </c>
      <c r="L8834" t="s">
        <v>50</v>
      </c>
      <c r="M8834" t="s">
        <v>39</v>
      </c>
      <c r="N8834" s="40"/>
      <c r="O8834" s="40"/>
      <c r="P8834" s="40"/>
      <c r="Q8834" s="40"/>
      <c r="R8834" s="39"/>
      <c r="S8834" s="39"/>
      <c r="T8834" s="39"/>
      <c r="U8834" s="40"/>
      <c r="V8834" s="39"/>
      <c r="W8834" s="69"/>
      <c r="Y8834" t="s">
        <v>40</v>
      </c>
      <c r="AA8834">
        <v>15300</v>
      </c>
      <c r="AB8834" s="46" t="b">
        <v>0</v>
      </c>
      <c r="AD8834" s="8"/>
    </row>
    <row r="8835" ht="14.25" customHeight="1">
      <c r="A8835" s="38">
        <v>1287</v>
      </c>
      <c r="B8835" s="46" t="s">
        <v>53</v>
      </c>
      <c r="C8835" s="46" t="s">
        <v>45</v>
      </c>
      <c r="D8835" s="46" t="s">
        <v>8820</v>
      </c>
      <c r="E8835" s="46" t="s">
        <v>8821</v>
      </c>
      <c r="F8835" t="s">
        <v>48</v>
      </c>
      <c r="G8835" s="46" t="s">
        <v>49</v>
      </c>
      <c r="H8835">
        <v>0.002089296131</v>
      </c>
      <c r="I8835" t="s">
        <v>37</v>
      </c>
      <c r="L8835" t="s">
        <v>50</v>
      </c>
      <c r="M8835" t="s">
        <v>39</v>
      </c>
      <c r="N8835" s="40"/>
      <c r="O8835" s="40"/>
      <c r="P8835" s="40"/>
      <c r="Q8835" s="40"/>
      <c r="R8835" s="39"/>
      <c r="S8835" s="39"/>
      <c r="T8835" s="39"/>
      <c r="U8835" s="40"/>
      <c r="V8835" s="39"/>
      <c r="W8835" s="69"/>
      <c r="Y8835" t="s">
        <v>40</v>
      </c>
      <c r="AA8835">
        <v>10468606</v>
      </c>
      <c r="AB8835" s="46" t="b">
        <v>0</v>
      </c>
      <c r="AD8835" s="8"/>
    </row>
    <row r="8836" ht="14.25" customHeight="1">
      <c r="A8836" s="38">
        <v>1308</v>
      </c>
      <c r="B8836" s="46" t="s">
        <v>41</v>
      </c>
      <c r="C8836" s="46" t="s">
        <v>42</v>
      </c>
      <c r="D8836" s="46" t="s">
        <v>8822</v>
      </c>
      <c r="E8836" s="46" t="s">
        <v>8823</v>
      </c>
      <c r="F8836" t="s">
        <v>35</v>
      </c>
      <c r="G8836" s="12" t="s">
        <v>36</v>
      </c>
      <c r="H8836">
        <v>0.253512863049791</v>
      </c>
      <c r="I8836" t="s">
        <v>37</v>
      </c>
      <c r="K8836" s="47" t="s">
        <v>43</v>
      </c>
      <c r="L8836" s="47" t="str">
        <f>((I8836&amp;A8836)&amp;"-")&amp;B8836</f>
        <v>REF1308-Abraham M.H. and Acree Jr. W.E. The solubility of liquid and solid compounds in dry octan-1-ol. Chemosphere (2013)</v>
      </c>
      <c r="M8836" t="s">
        <v>39</v>
      </c>
      <c r="N8836" s="71"/>
      <c r="O8836" s="71"/>
      <c r="P8836" s="71"/>
      <c r="Q8836" s="71"/>
      <c r="R8836" s="29"/>
      <c r="S8836" s="29"/>
      <c r="T8836" s="29"/>
      <c r="U8836" s="71"/>
      <c r="V8836" s="29"/>
      <c r="W8836" s="60"/>
      <c r="Y8836" t="s">
        <v>40</v>
      </c>
      <c r="AA8836">
        <v>49179</v>
      </c>
      <c r="AB8836" t="b">
        <f>if((W8836=""),false,true)</f>
        <v>0</v>
      </c>
      <c r="AD8836" s="37"/>
    </row>
    <row r="8837" ht="14.25" customHeight="1">
      <c r="A8837" s="38">
        <v>2</v>
      </c>
      <c r="B8837" s="44" t="s">
        <v>5742</v>
      </c>
      <c r="C8837" s="46" t="s">
        <v>2154</v>
      </c>
      <c r="D8837" s="46" t="s">
        <v>8824</v>
      </c>
      <c r="E8837" s="46" t="s">
        <v>8825</v>
      </c>
      <c r="F8837" s="41" t="s">
        <v>238</v>
      </c>
      <c r="G8837" s="41" t="s">
        <v>239</v>
      </c>
      <c r="H8837" s="65">
        <v>0.44244235315106</v>
      </c>
      <c r="I8837" t="s">
        <v>431</v>
      </c>
      <c r="K8837" s="46"/>
      <c r="L8837" s="46" t="str">
        <f>((I8837&amp;A8837)&amp;"-")&amp;B8837</f>
        <v>ONSC2-14-</v>
      </c>
      <c r="M8837" t="s">
        <v>583</v>
      </c>
      <c r="N8837" s="40"/>
      <c r="O8837" s="40"/>
      <c r="P8837" s="40"/>
      <c r="Q8837" s="40"/>
      <c r="R8837" s="39"/>
      <c r="S8837" s="39"/>
      <c r="T8837" s="39"/>
      <c r="U8837" s="40"/>
      <c r="V8837" s="39"/>
      <c r="W8837" s="69"/>
      <c r="Y8837" t="s">
        <v>40</v>
      </c>
      <c r="AA8837">
        <v>553361</v>
      </c>
      <c r="AB8837" t="b">
        <f>if((W8837=""),false,true)</f>
        <v>0</v>
      </c>
      <c r="AD8837" s="8"/>
    </row>
    <row r="8838" ht="14.25" customHeight="1">
      <c r="A8838" s="38">
        <v>25</v>
      </c>
      <c r="B8838" s="44" t="s">
        <v>433</v>
      </c>
      <c r="C8838" s="46" t="s">
        <v>2151</v>
      </c>
      <c r="D8838" s="46" t="s">
        <v>8824</v>
      </c>
      <c r="E8838" s="46" t="s">
        <v>8825</v>
      </c>
      <c r="F8838" s="41" t="s">
        <v>429</v>
      </c>
      <c r="G8838" s="41" t="s">
        <v>430</v>
      </c>
      <c r="H8838" s="65">
        <v>0.79</v>
      </c>
      <c r="I8838" t="s">
        <v>431</v>
      </c>
      <c r="K8838" s="46"/>
      <c r="L8838" s="46" t="str">
        <f>((I8838&amp;A8838)&amp;"-")&amp;B8838</f>
        <v>ONSC25-4-</v>
      </c>
      <c r="M8838" t="s">
        <v>583</v>
      </c>
      <c r="N8838" s="40"/>
      <c r="O8838" s="40"/>
      <c r="P8838" s="40"/>
      <c r="Q8838" s="40"/>
      <c r="R8838" s="39"/>
      <c r="S8838" s="39"/>
      <c r="T8838" s="39"/>
      <c r="U8838" s="40"/>
      <c r="V8838" s="39"/>
      <c r="W8838" s="69"/>
      <c r="Y8838" t="s">
        <v>40</v>
      </c>
      <c r="AA8838">
        <v>553361</v>
      </c>
      <c r="AB8838" t="b">
        <f>if((W8838=""),false,true)</f>
        <v>0</v>
      </c>
      <c r="AD8838" s="8"/>
    </row>
    <row r="8839" ht="14.25" customHeight="1">
      <c r="A8839" s="38">
        <v>25</v>
      </c>
      <c r="B8839" s="44" t="s">
        <v>765</v>
      </c>
      <c r="C8839" s="46" t="s">
        <v>2151</v>
      </c>
      <c r="D8839" s="46" t="s">
        <v>8824</v>
      </c>
      <c r="E8839" s="46" t="s">
        <v>8825</v>
      </c>
      <c r="F8839" s="41" t="s">
        <v>434</v>
      </c>
      <c r="G8839" s="41" t="s">
        <v>435</v>
      </c>
      <c r="H8839" s="65">
        <v>1.04</v>
      </c>
      <c r="I8839" t="s">
        <v>431</v>
      </c>
      <c r="K8839" s="46"/>
      <c r="L8839" s="46" t="str">
        <f>((I8839&amp;A8839)&amp;"-")&amp;B8839</f>
        <v>ONSC25-8-</v>
      </c>
      <c r="M8839" t="s">
        <v>583</v>
      </c>
      <c r="N8839" s="40"/>
      <c r="O8839" s="40"/>
      <c r="P8839" s="40"/>
      <c r="Q8839" s="40"/>
      <c r="R8839" s="39"/>
      <c r="S8839" s="39"/>
      <c r="T8839" s="39"/>
      <c r="U8839" s="40"/>
      <c r="V8839" s="39"/>
      <c r="W8839" s="69"/>
      <c r="Y8839" t="s">
        <v>40</v>
      </c>
      <c r="AA8839">
        <v>553361</v>
      </c>
      <c r="AB8839" t="b">
        <f>if((W8839=""),false,true)</f>
        <v>0</v>
      </c>
      <c r="AD8839" s="8"/>
    </row>
    <row r="8840" ht="14.25" customHeight="1">
      <c r="A8840" s="38">
        <v>25</v>
      </c>
      <c r="B8840" s="44" t="s">
        <v>1371</v>
      </c>
      <c r="C8840" s="46" t="s">
        <v>2151</v>
      </c>
      <c r="D8840" s="46" t="s">
        <v>8824</v>
      </c>
      <c r="E8840" s="46" t="s">
        <v>8825</v>
      </c>
      <c r="F8840" s="41" t="s">
        <v>238</v>
      </c>
      <c r="G8840" s="41" t="s">
        <v>239</v>
      </c>
      <c r="H8840" s="65">
        <v>0.45</v>
      </c>
      <c r="I8840" t="s">
        <v>431</v>
      </c>
      <c r="K8840" s="46"/>
      <c r="L8840" s="46" t="str">
        <f>((I8840&amp;A8840)&amp;"-")&amp;B8840</f>
        <v>ONSC25-12-</v>
      </c>
      <c r="M8840" t="s">
        <v>583</v>
      </c>
      <c r="N8840" s="40"/>
      <c r="O8840" s="40"/>
      <c r="P8840" s="40"/>
      <c r="Q8840" s="40"/>
      <c r="R8840" s="39"/>
      <c r="S8840" s="39"/>
      <c r="T8840" s="39"/>
      <c r="U8840" s="40"/>
      <c r="V8840" s="39"/>
      <c r="W8840" s="69"/>
      <c r="Y8840" t="s">
        <v>40</v>
      </c>
      <c r="AA8840">
        <v>553361</v>
      </c>
      <c r="AB8840" t="b">
        <f>if((W8840=""),false,true)</f>
        <v>0</v>
      </c>
      <c r="AD8840" s="8"/>
    </row>
    <row r="8841" ht="14.25" customHeight="1">
      <c r="A8841" s="38">
        <v>917</v>
      </c>
      <c r="B8841" s="44" t="s">
        <v>8826</v>
      </c>
      <c r="C8841" s="46" t="s">
        <v>8827</v>
      </c>
      <c r="D8841" s="46" t="s">
        <v>8824</v>
      </c>
      <c r="E8841" s="46" t="s">
        <v>8825</v>
      </c>
      <c r="F8841" s="41" t="s">
        <v>48</v>
      </c>
      <c r="G8841" s="41" t="s">
        <v>49</v>
      </c>
      <c r="H8841" s="65">
        <f>AD8841</f>
        <v>0.001471834440926</v>
      </c>
      <c r="I8841" t="s">
        <v>37</v>
      </c>
      <c r="K8841" s="46" t="s">
        <v>998</v>
      </c>
      <c r="L8841" s="46" t="str">
        <f>((I8841&amp;A8841)&amp;"-")&amp;B8841</f>
        <v>REF917-Tsuchiyama, Moriyasu; Sakamoto, Tatsuji; Tanimori, Shinji; Murata, Shuichi; Kawasaki, Haruhiko; BBIEJ; Bioscience, Biotechnology, and Biochemistry; English; 71; 10; 2007; 2606-2609; ISSN: 0916-8451; [http://dx.doi.org/10.1271/bbb.70382]</v>
      </c>
      <c r="M8841" t="s">
        <v>583</v>
      </c>
      <c r="N8841" s="40"/>
      <c r="O8841" s="40"/>
      <c r="P8841" s="40"/>
      <c r="Q8841" s="40"/>
      <c r="R8841" s="39"/>
      <c r="S8841" s="39"/>
      <c r="T8841" s="39"/>
      <c r="U8841" s="40">
        <v>224.21</v>
      </c>
      <c r="V8841" s="39"/>
      <c r="W8841" s="69"/>
      <c r="Y8841" t="s">
        <v>40</v>
      </c>
      <c r="AA8841">
        <v>10290</v>
      </c>
      <c r="AB8841" t="b">
        <v>0</v>
      </c>
      <c r="AC8841">
        <v>0.33</v>
      </c>
      <c r="AD8841" s="8">
        <f>AC8841/U8841</f>
        <v>0.001471834440926</v>
      </c>
    </row>
    <row r="8842" ht="14.25" customHeight="1">
      <c r="A8842" s="38">
        <v>2</v>
      </c>
      <c r="B8842" s="44" t="s">
        <v>433</v>
      </c>
      <c r="C8842" s="46" t="s">
        <v>2154</v>
      </c>
      <c r="D8842" s="46" t="s">
        <v>8828</v>
      </c>
      <c r="E8842" s="46" t="s">
        <v>8825</v>
      </c>
      <c r="F8842" s="41" t="s">
        <v>429</v>
      </c>
      <c r="G8842" s="41" t="s">
        <v>430</v>
      </c>
      <c r="H8842" s="65">
        <v>0.080281878595959</v>
      </c>
      <c r="I8842" t="s">
        <v>431</v>
      </c>
      <c r="K8842" s="46" t="s">
        <v>8829</v>
      </c>
      <c r="L8842" s="46" t="str">
        <f>((I8842&amp;A8842)&amp;"-")&amp;B8842</f>
        <v>ONSC2-4-</v>
      </c>
      <c r="M8842" t="s">
        <v>583</v>
      </c>
      <c r="N8842" s="40"/>
      <c r="O8842" s="40"/>
      <c r="P8842" s="40"/>
      <c r="Q8842" s="40"/>
      <c r="R8842" s="39"/>
      <c r="S8842" s="39"/>
      <c r="T8842" s="39"/>
      <c r="U8842" s="40"/>
      <c r="V8842" s="39"/>
      <c r="W8842" s="69"/>
      <c r="Y8842" t="s">
        <v>1004</v>
      </c>
      <c r="AA8842">
        <v>553361</v>
      </c>
      <c r="AB8842" t="b">
        <f>if((W8842=""),false,true)</f>
        <v>0</v>
      </c>
      <c r="AD8842" s="8"/>
    </row>
    <row r="8843" ht="14.25" customHeight="1">
      <c r="A8843" s="38">
        <v>2</v>
      </c>
      <c r="B8843" s="44" t="s">
        <v>758</v>
      </c>
      <c r="C8843" s="46" t="s">
        <v>2154</v>
      </c>
      <c r="D8843" s="46" t="s">
        <v>8828</v>
      </c>
      <c r="E8843" s="46" t="s">
        <v>8825</v>
      </c>
      <c r="F8843" s="41" t="s">
        <v>434</v>
      </c>
      <c r="G8843" s="41" t="s">
        <v>435</v>
      </c>
      <c r="H8843" s="65">
        <v>0.11061058828777</v>
      </c>
      <c r="I8843" t="s">
        <v>431</v>
      </c>
      <c r="K8843" s="46" t="s">
        <v>8829</v>
      </c>
      <c r="L8843" s="46" t="str">
        <f>((I8843&amp;A8843)&amp;"-")&amp;B8843</f>
        <v>ONSC2-9-</v>
      </c>
      <c r="M8843" t="s">
        <v>583</v>
      </c>
      <c r="N8843" s="40"/>
      <c r="O8843" s="40"/>
      <c r="P8843" s="40"/>
      <c r="Q8843" s="40"/>
      <c r="R8843" s="39"/>
      <c r="S8843" s="39"/>
      <c r="T8843" s="39"/>
      <c r="U8843" s="40"/>
      <c r="V8843" s="39"/>
      <c r="W8843" s="69"/>
      <c r="Y8843" t="s">
        <v>1004</v>
      </c>
      <c r="AA8843">
        <v>553361</v>
      </c>
      <c r="AB8843" t="b">
        <f>if((W8843=""),false,true)</f>
        <v>0</v>
      </c>
      <c r="AD8843" s="8"/>
    </row>
    <row r="8844" ht="14.25" customHeight="1">
      <c r="A8844" s="38">
        <v>1</v>
      </c>
      <c r="B8844" s="44" t="s">
        <v>1192</v>
      </c>
      <c r="C8844" s="46" t="s">
        <v>5823</v>
      </c>
      <c r="D8844" s="46" t="s">
        <v>8830</v>
      </c>
      <c r="E8844" s="46" t="s">
        <v>8831</v>
      </c>
      <c r="F8844" s="41" t="s">
        <v>429</v>
      </c>
      <c r="G8844" s="41" t="s">
        <v>430</v>
      </c>
      <c r="H8844" s="65">
        <v>0</v>
      </c>
      <c r="I8844" t="s">
        <v>431</v>
      </c>
      <c r="K8844" s="46"/>
      <c r="L8844" s="46" t="str">
        <f>((I8844&amp;A8844)&amp;"-")&amp;B8844</f>
        <v>ONSC1-3-</v>
      </c>
      <c r="M8844" t="s">
        <v>39</v>
      </c>
      <c r="N8844" s="40"/>
      <c r="O8844" s="40"/>
      <c r="P8844" s="40"/>
      <c r="Q8844" s="40"/>
      <c r="R8844" s="39"/>
      <c r="S8844" s="39"/>
      <c r="T8844" s="39"/>
      <c r="U8844" s="40"/>
      <c r="V8844" s="39"/>
      <c r="W8844" s="69"/>
      <c r="Y8844" t="s">
        <v>40</v>
      </c>
      <c r="AA8844">
        <v>5044</v>
      </c>
      <c r="AB8844" t="b">
        <f>if((W8844=""),false,true)</f>
        <v>0</v>
      </c>
      <c r="AD8844" s="8"/>
    </row>
    <row r="8845" ht="14.25" customHeight="1">
      <c r="A8845" s="38">
        <v>1</v>
      </c>
      <c r="B8845" s="44" t="s">
        <v>1847</v>
      </c>
      <c r="C8845" s="46" t="s">
        <v>5823</v>
      </c>
      <c r="D8845" s="46" t="s">
        <v>8830</v>
      </c>
      <c r="E8845" s="46" t="s">
        <v>8831</v>
      </c>
      <c r="F8845" s="41" t="s">
        <v>238</v>
      </c>
      <c r="G8845" s="41" t="s">
        <v>239</v>
      </c>
      <c r="H8845" s="65">
        <v>0.003422</v>
      </c>
      <c r="I8845" t="s">
        <v>431</v>
      </c>
      <c r="K8845" s="46"/>
      <c r="L8845" s="46" t="str">
        <f>((I8845&amp;A8845)&amp;"-")&amp;B8845</f>
        <v>ONSC1-11-</v>
      </c>
      <c r="M8845" t="s">
        <v>39</v>
      </c>
      <c r="N8845" s="40"/>
      <c r="O8845" s="40"/>
      <c r="P8845" s="40"/>
      <c r="Q8845" s="40"/>
      <c r="R8845" s="39"/>
      <c r="S8845" s="39"/>
      <c r="T8845" s="39"/>
      <c r="U8845" s="40"/>
      <c r="V8845" s="39"/>
      <c r="W8845" s="69"/>
      <c r="Y8845" t="s">
        <v>40</v>
      </c>
      <c r="AA8845">
        <v>5044</v>
      </c>
      <c r="AB8845" t="b">
        <f>if((W8845=""),false,true)</f>
        <v>0</v>
      </c>
      <c r="AD8845" s="8"/>
    </row>
    <row r="8846" ht="14.25" customHeight="1">
      <c r="A8846" s="38">
        <v>207</v>
      </c>
      <c r="B8846" s="44" t="s">
        <v>1371</v>
      </c>
      <c r="C8846" s="46" t="s">
        <v>5254</v>
      </c>
      <c r="D8846" s="46" t="s">
        <v>8830</v>
      </c>
      <c r="E8846" s="46" t="s">
        <v>8831</v>
      </c>
      <c r="F8846" s="41" t="s">
        <v>429</v>
      </c>
      <c r="G8846" s="41" t="s">
        <v>430</v>
      </c>
      <c r="H8846" s="65">
        <v>0</v>
      </c>
      <c r="I8846" t="s">
        <v>1720</v>
      </c>
      <c r="K8846" s="46"/>
      <c r="L8846" s="46" t="str">
        <f>((I8846&amp;A8846)&amp;"-")&amp;B8846</f>
        <v>UC207-12-</v>
      </c>
      <c r="M8846" t="s">
        <v>39</v>
      </c>
      <c r="N8846" s="40"/>
      <c r="O8846" s="40"/>
      <c r="P8846" s="40"/>
      <c r="Q8846" s="40"/>
      <c r="R8846" s="39"/>
      <c r="S8846" s="39"/>
      <c r="T8846" s="39"/>
      <c r="U8846" s="40"/>
      <c r="V8846" s="39"/>
      <c r="W8846" s="69"/>
      <c r="Y8846" t="s">
        <v>40</v>
      </c>
      <c r="AA8846">
        <v>5044</v>
      </c>
      <c r="AB8846" t="b">
        <f>if((W8846=""),false,true)</f>
        <v>0</v>
      </c>
      <c r="AD8846" s="8"/>
    </row>
    <row r="8847" ht="14.25" customHeight="1">
      <c r="A8847" s="38">
        <v>207</v>
      </c>
      <c r="B8847" s="44" t="s">
        <v>764</v>
      </c>
      <c r="C8847" s="46" t="s">
        <v>5254</v>
      </c>
      <c r="D8847" s="46" t="s">
        <v>8830</v>
      </c>
      <c r="E8847" s="46" t="s">
        <v>8831</v>
      </c>
      <c r="F8847" s="41" t="s">
        <v>434</v>
      </c>
      <c r="G8847" s="41" t="s">
        <v>435</v>
      </c>
      <c r="H8847" s="65">
        <v>0.18</v>
      </c>
      <c r="I8847" t="s">
        <v>1720</v>
      </c>
      <c r="K8847" s="46"/>
      <c r="L8847" s="46" t="str">
        <f>((I8847&amp;A8847)&amp;"-")&amp;B8847</f>
        <v>UC207-6-</v>
      </c>
      <c r="M8847" t="s">
        <v>39</v>
      </c>
      <c r="N8847" s="40"/>
      <c r="O8847" s="40"/>
      <c r="P8847" s="40"/>
      <c r="Q8847" s="40"/>
      <c r="R8847" s="39"/>
      <c r="S8847" s="39"/>
      <c r="T8847" s="39"/>
      <c r="U8847" s="40"/>
      <c r="V8847" s="39"/>
      <c r="W8847" s="69"/>
      <c r="Y8847" t="s">
        <v>40</v>
      </c>
      <c r="AA8847">
        <v>5044</v>
      </c>
      <c r="AB8847" t="b">
        <f>if((W8847=""),false,true)</f>
        <v>0</v>
      </c>
      <c r="AD8847" s="8"/>
    </row>
    <row r="8848" ht="14.25" customHeight="1">
      <c r="A8848" s="38">
        <v>207</v>
      </c>
      <c r="B8848" s="44" t="s">
        <v>4611</v>
      </c>
      <c r="C8848" s="46" t="s">
        <v>5254</v>
      </c>
      <c r="D8848" s="46" t="s">
        <v>8830</v>
      </c>
      <c r="E8848" s="46" t="s">
        <v>8831</v>
      </c>
      <c r="F8848" s="41" t="s">
        <v>238</v>
      </c>
      <c r="G8848" s="41" t="s">
        <v>239</v>
      </c>
      <c r="H8848" s="65">
        <v>0.07</v>
      </c>
      <c r="I8848" t="s">
        <v>1720</v>
      </c>
      <c r="K8848" s="46"/>
      <c r="L8848" s="46" t="str">
        <f>((I8848&amp;A8848)&amp;"-")&amp;B8848</f>
        <v>UC207-18-</v>
      </c>
      <c r="M8848" t="s">
        <v>39</v>
      </c>
      <c r="N8848" s="40"/>
      <c r="O8848" s="40"/>
      <c r="P8848" s="40"/>
      <c r="Q8848" s="40"/>
      <c r="R8848" s="39"/>
      <c r="S8848" s="39"/>
      <c r="T8848" s="39"/>
      <c r="U8848" s="40"/>
      <c r="V8848" s="39"/>
      <c r="W8848" s="69"/>
      <c r="Y8848" t="s">
        <v>40</v>
      </c>
      <c r="AA8848">
        <v>5044</v>
      </c>
      <c r="AB8848" t="b">
        <f>if((W8848=""),false,true)</f>
        <v>0</v>
      </c>
      <c r="AD8848" s="8"/>
    </row>
    <row r="8849" ht="14.25" customHeight="1">
      <c r="A8849" s="38">
        <v>900</v>
      </c>
      <c r="B8849" s="44" t="s">
        <v>8832</v>
      </c>
      <c r="C8849" s="46" t="s">
        <v>8833</v>
      </c>
      <c r="D8849" s="46" t="s">
        <v>8830</v>
      </c>
      <c r="E8849" s="46" t="s">
        <v>8831</v>
      </c>
      <c r="F8849" s="41" t="s">
        <v>434</v>
      </c>
      <c r="G8849" s="41" t="s">
        <v>593</v>
      </c>
      <c r="H8849" s="65">
        <v>0.25</v>
      </c>
      <c r="I8849" t="s">
        <v>37</v>
      </c>
      <c r="K8849" s="46"/>
      <c r="L8849" s="46" t="str">
        <f>((I8849&amp;A8849)&amp;"-")&amp;B8849</f>
        <v>REF900-Sodium Chloride entry in Wikipedia http://en.wikipedia.org/wiki/Sodium_chloride</v>
      </c>
      <c r="M8849" t="s">
        <v>39</v>
      </c>
      <c r="N8849" s="40"/>
      <c r="O8849" s="40"/>
      <c r="P8849" s="40"/>
      <c r="Q8849" s="40"/>
      <c r="R8849" s="39"/>
      <c r="S8849" s="39"/>
      <c r="T8849" s="39"/>
      <c r="U8849" s="40"/>
      <c r="V8849" s="39"/>
      <c r="W8849" s="69"/>
      <c r="Y8849" t="s">
        <v>40</v>
      </c>
      <c r="AA8849">
        <v>5044</v>
      </c>
      <c r="AB8849" t="b">
        <f>if((W8849=""),false,true)</f>
        <v>0</v>
      </c>
      <c r="AD8849" s="8"/>
    </row>
    <row r="8850" ht="14.25" customHeight="1">
      <c r="A8850" s="38">
        <v>1</v>
      </c>
      <c r="B8850" s="44" t="s">
        <v>763</v>
      </c>
      <c r="C8850" s="46" t="s">
        <v>5823</v>
      </c>
      <c r="D8850" s="46" t="s">
        <v>8834</v>
      </c>
      <c r="E8850" s="46" t="s">
        <v>8831</v>
      </c>
      <c r="F8850" s="41" t="s">
        <v>434</v>
      </c>
      <c r="G8850" s="41" t="s">
        <v>435</v>
      </c>
      <c r="H8850" s="65">
        <v>0.00684</v>
      </c>
      <c r="I8850" t="s">
        <v>431</v>
      </c>
      <c r="K8850" s="46" t="s">
        <v>8835</v>
      </c>
      <c r="L8850" s="46" t="str">
        <f>((I8850&amp;A8850)&amp;"-")&amp;B8850</f>
        <v>ONSC1-7-</v>
      </c>
      <c r="M8850" t="s">
        <v>39</v>
      </c>
      <c r="N8850" s="40"/>
      <c r="O8850" s="40"/>
      <c r="P8850" s="40"/>
      <c r="Q8850" s="40"/>
      <c r="R8850" s="39"/>
      <c r="S8850" s="39"/>
      <c r="T8850" s="39"/>
      <c r="U8850" s="40"/>
      <c r="V8850" s="39"/>
      <c r="W8850" s="69"/>
      <c r="Y8850" t="s">
        <v>1004</v>
      </c>
      <c r="AA8850">
        <v>5044</v>
      </c>
      <c r="AB8850" t="b">
        <f>if((W8850=""),false,true)</f>
        <v>0</v>
      </c>
      <c r="AD8850" s="8"/>
    </row>
    <row r="8851" ht="14.25" customHeight="1">
      <c r="A8851" s="38">
        <v>1287</v>
      </c>
      <c r="B8851" s="46" t="s">
        <v>53</v>
      </c>
      <c r="C8851" s="46" t="s">
        <v>45</v>
      </c>
      <c r="D8851" s="46" t="s">
        <v>8836</v>
      </c>
      <c r="E8851" s="46" t="s">
        <v>8837</v>
      </c>
      <c r="F8851" t="s">
        <v>48</v>
      </c>
      <c r="G8851" s="46" t="s">
        <v>49</v>
      </c>
      <c r="H8851">
        <v>0.016982436525</v>
      </c>
      <c r="I8851" t="s">
        <v>37</v>
      </c>
      <c r="L8851" t="s">
        <v>50</v>
      </c>
      <c r="M8851" t="s">
        <v>39</v>
      </c>
      <c r="N8851" s="40"/>
      <c r="O8851" s="40"/>
      <c r="P8851" s="40"/>
      <c r="Q8851" s="40"/>
      <c r="R8851" s="39"/>
      <c r="S8851" s="39"/>
      <c r="T8851" s="39"/>
      <c r="U8851" s="40"/>
      <c r="V8851" s="39"/>
      <c r="W8851" s="69"/>
      <c r="Y8851" t="s">
        <v>40</v>
      </c>
      <c r="AA8851">
        <v>558605</v>
      </c>
      <c r="AB8851" s="46" t="b">
        <v>0</v>
      </c>
      <c r="AD8851" s="8"/>
    </row>
    <row r="8852" ht="14.25" customHeight="1">
      <c r="A8852" s="38">
        <v>1287</v>
      </c>
      <c r="B8852" s="46" t="s">
        <v>53</v>
      </c>
      <c r="C8852" s="46" t="s">
        <v>45</v>
      </c>
      <c r="D8852" s="46" t="s">
        <v>8836</v>
      </c>
      <c r="E8852" s="46" t="s">
        <v>8837</v>
      </c>
      <c r="F8852" t="s">
        <v>48</v>
      </c>
      <c r="G8852" s="46" t="s">
        <v>49</v>
      </c>
      <c r="H8852">
        <v>0.016982436525</v>
      </c>
      <c r="I8852" t="s">
        <v>37</v>
      </c>
      <c r="L8852" t="s">
        <v>50</v>
      </c>
      <c r="M8852" t="s">
        <v>39</v>
      </c>
      <c r="N8852" s="40"/>
      <c r="O8852" s="40"/>
      <c r="P8852" s="40"/>
      <c r="Q8852" s="40"/>
      <c r="R8852" s="39"/>
      <c r="S8852" s="39"/>
      <c r="T8852" s="39"/>
      <c r="U8852" s="40"/>
      <c r="V8852" s="39"/>
      <c r="W8852" s="69"/>
      <c r="Y8852" t="s">
        <v>40</v>
      </c>
      <c r="AA8852">
        <v>558605</v>
      </c>
      <c r="AB8852" s="46" t="b">
        <v>0</v>
      </c>
      <c r="AD8852" s="8"/>
    </row>
    <row r="8853" ht="14.25" customHeight="1">
      <c r="A8853" s="38">
        <v>1268</v>
      </c>
      <c r="B8853" s="46" t="s">
        <v>3548</v>
      </c>
      <c r="C8853" s="46" t="s">
        <v>3549</v>
      </c>
      <c r="D8853" s="46" t="s">
        <v>8838</v>
      </c>
      <c r="E8853" s="46" t="s">
        <v>8839</v>
      </c>
      <c r="F8853" s="7" t="s">
        <v>1281</v>
      </c>
      <c r="G8853" s="7" t="s">
        <v>2411</v>
      </c>
      <c r="H8853">
        <v>2.5643534204317</v>
      </c>
      <c r="I8853" t="s">
        <v>37</v>
      </c>
      <c r="K8853" t="s">
        <v>3552</v>
      </c>
      <c r="L8853" t="s">
        <v>3553</v>
      </c>
      <c r="M8853" t="s">
        <v>39</v>
      </c>
      <c r="N8853" s="40"/>
      <c r="O8853" s="40"/>
      <c r="P8853" s="40"/>
      <c r="Q8853" s="40"/>
      <c r="R8853" s="39"/>
      <c r="S8853" s="39"/>
      <c r="T8853" s="39"/>
      <c r="U8853" s="40"/>
      <c r="V8853" s="39"/>
      <c r="W8853" s="69"/>
      <c r="Y8853" t="s">
        <v>40</v>
      </c>
      <c r="AA8853">
        <v>440</v>
      </c>
      <c r="AB8853" s="46" t="b">
        <f>if((W8853=""),false,true)</f>
        <v>0</v>
      </c>
      <c r="AD8853" s="8"/>
    </row>
    <row r="8854" ht="14.25" customHeight="1">
      <c r="A8854" s="38">
        <v>1287</v>
      </c>
      <c r="B8854" s="46" t="s">
        <v>53</v>
      </c>
      <c r="C8854" s="46" t="s">
        <v>45</v>
      </c>
      <c r="D8854" s="46" t="s">
        <v>8838</v>
      </c>
      <c r="E8854" s="46" t="s">
        <v>8840</v>
      </c>
      <c r="F8854" t="s">
        <v>48</v>
      </c>
      <c r="G8854" s="46" t="s">
        <v>49</v>
      </c>
      <c r="H8854">
        <v>12.302687708124</v>
      </c>
      <c r="I8854" t="s">
        <v>37</v>
      </c>
      <c r="L8854" t="s">
        <v>50</v>
      </c>
      <c r="M8854" t="s">
        <v>39</v>
      </c>
      <c r="N8854" s="40"/>
      <c r="O8854" s="40"/>
      <c r="P8854" s="40"/>
      <c r="Q8854" s="40"/>
      <c r="R8854" s="39"/>
      <c r="S8854" s="39"/>
      <c r="T8854" s="39"/>
      <c r="U8854" s="40"/>
      <c r="V8854" s="39"/>
      <c r="W8854" s="69"/>
      <c r="Y8854" t="s">
        <v>40</v>
      </c>
      <c r="AA8854">
        <v>440</v>
      </c>
      <c r="AB8854" s="46" t="b">
        <v>0</v>
      </c>
      <c r="AD8854" s="8"/>
    </row>
    <row r="8855" ht="14.25" customHeight="1">
      <c r="A8855" s="38">
        <v>1287</v>
      </c>
      <c r="B8855" s="46" t="s">
        <v>653</v>
      </c>
      <c r="C8855" s="46" t="s">
        <v>45</v>
      </c>
      <c r="D8855" s="46" t="s">
        <v>8841</v>
      </c>
      <c r="E8855" s="46" t="s">
        <v>8842</v>
      </c>
      <c r="F8855" t="s">
        <v>48</v>
      </c>
      <c r="G8855" s="46" t="s">
        <v>49</v>
      </c>
      <c r="H8855">
        <v>0.000425500427</v>
      </c>
      <c r="I8855" t="s">
        <v>37</v>
      </c>
      <c r="L8855" t="s">
        <v>50</v>
      </c>
      <c r="M8855" t="s">
        <v>39</v>
      </c>
      <c r="N8855" s="40"/>
      <c r="O8855" s="40"/>
      <c r="P8855" s="40"/>
      <c r="Q8855" s="40"/>
      <c r="R8855" s="39"/>
      <c r="S8855" s="39"/>
      <c r="T8855" s="39"/>
      <c r="U8855" s="40"/>
      <c r="V8855" s="39"/>
      <c r="W8855" s="69"/>
      <c r="Y8855" t="s">
        <v>40</v>
      </c>
      <c r="AA8855">
        <v>54517</v>
      </c>
      <c r="AB8855" s="46" t="b">
        <v>0</v>
      </c>
      <c r="AD8855" s="8"/>
    </row>
    <row r="8856" ht="14.25" customHeight="1">
      <c r="A8856" s="38">
        <v>1287</v>
      </c>
      <c r="B8856" s="46" t="s">
        <v>53</v>
      </c>
      <c r="C8856" s="46" t="s">
        <v>45</v>
      </c>
      <c r="D8856" s="46" t="s">
        <v>8843</v>
      </c>
      <c r="E8856" s="46" t="s">
        <v>8844</v>
      </c>
      <c r="F8856" t="s">
        <v>48</v>
      </c>
      <c r="G8856" s="46" t="s">
        <v>49</v>
      </c>
      <c r="H8856">
        <v>0.010471285481</v>
      </c>
      <c r="I8856" t="s">
        <v>37</v>
      </c>
      <c r="L8856" t="s">
        <v>50</v>
      </c>
      <c r="M8856" t="s">
        <v>39</v>
      </c>
      <c r="N8856" s="40"/>
      <c r="O8856" s="40"/>
      <c r="P8856" s="40"/>
      <c r="Q8856" s="40"/>
      <c r="R8856" s="39"/>
      <c r="S8856" s="39"/>
      <c r="T8856" s="39"/>
      <c r="U8856" s="40"/>
      <c r="V8856" s="39"/>
      <c r="W8856" s="69"/>
      <c r="Y8856" t="s">
        <v>40</v>
      </c>
      <c r="AA8856">
        <v>4516413</v>
      </c>
      <c r="AB8856" s="46" t="b">
        <v>0</v>
      </c>
      <c r="AD8856" s="8"/>
    </row>
    <row r="8857" ht="14.25" customHeight="1">
      <c r="A8857" s="38">
        <v>1287</v>
      </c>
      <c r="B8857" s="46" t="s">
        <v>53</v>
      </c>
      <c r="C8857" s="46" t="s">
        <v>45</v>
      </c>
      <c r="D8857" s="46" t="s">
        <v>8845</v>
      </c>
      <c r="E8857" s="46" t="s">
        <v>8846</v>
      </c>
      <c r="F8857" t="s">
        <v>48</v>
      </c>
      <c r="G8857" s="46" t="s">
        <v>49</v>
      </c>
      <c r="H8857">
        <v>0.012882495517</v>
      </c>
      <c r="I8857" t="s">
        <v>37</v>
      </c>
      <c r="L8857" t="s">
        <v>50</v>
      </c>
      <c r="M8857" t="s">
        <v>39</v>
      </c>
      <c r="N8857" s="40"/>
      <c r="O8857" s="40"/>
      <c r="P8857" s="40"/>
      <c r="Q8857" s="40"/>
      <c r="R8857" s="39"/>
      <c r="S8857" s="39"/>
      <c r="T8857" s="39"/>
      <c r="U8857" s="40"/>
      <c r="V8857" s="39"/>
      <c r="W8857" s="69"/>
      <c r="Y8857" t="s">
        <v>40</v>
      </c>
      <c r="AA8857">
        <v>3829</v>
      </c>
      <c r="AB8857" s="46" t="b">
        <v>0</v>
      </c>
      <c r="AD8857" s="8"/>
    </row>
    <row r="8858" ht="14.25" customHeight="1">
      <c r="A8858" s="38">
        <v>1287</v>
      </c>
      <c r="B8858" s="46" t="s">
        <v>44</v>
      </c>
      <c r="C8858" s="46" t="s">
        <v>45</v>
      </c>
      <c r="D8858" s="46" t="s">
        <v>8847</v>
      </c>
      <c r="E8858" s="46" t="s">
        <v>8848</v>
      </c>
      <c r="F8858" t="s">
        <v>48</v>
      </c>
      <c r="G8858" s="46" t="s">
        <v>49</v>
      </c>
      <c r="H8858">
        <v>0.000317687407</v>
      </c>
      <c r="I8858" t="s">
        <v>37</v>
      </c>
      <c r="L8858" s="46" t="str">
        <f>((I8858&amp;A8858)&amp;"-")&amp;B8858</f>
        <v>REF1287-Wang 99 - S3</v>
      </c>
      <c r="M8858" t="s">
        <v>39</v>
      </c>
      <c r="N8858" s="40"/>
      <c r="O8858" s="40"/>
      <c r="P8858" s="40"/>
      <c r="Q8858" s="40"/>
      <c r="R8858" s="39"/>
      <c r="S8858" s="39"/>
      <c r="T8858" s="39"/>
      <c r="U8858" s="40"/>
      <c r="V8858" s="39"/>
      <c r="W8858" s="69"/>
      <c r="Y8858" t="s">
        <v>40</v>
      </c>
      <c r="AA8858">
        <v>28295163</v>
      </c>
      <c r="AB8858" s="46" t="b">
        <v>0</v>
      </c>
      <c r="AD8858" s="8"/>
    </row>
    <row r="8859" ht="14.25" customHeight="1">
      <c r="A8859" s="38">
        <v>1287</v>
      </c>
      <c r="B8859" s="46" t="s">
        <v>44</v>
      </c>
      <c r="C8859" s="46" t="s">
        <v>45</v>
      </c>
      <c r="D8859" s="46" t="s">
        <v>8849</v>
      </c>
      <c r="E8859" s="46" t="s">
        <v>8850</v>
      </c>
      <c r="F8859" t="s">
        <v>48</v>
      </c>
      <c r="G8859" s="46" t="s">
        <v>49</v>
      </c>
      <c r="H8859">
        <v>0.003715352291</v>
      </c>
      <c r="I8859" t="s">
        <v>37</v>
      </c>
      <c r="L8859" t="s">
        <v>50</v>
      </c>
      <c r="M8859" t="s">
        <v>39</v>
      </c>
      <c r="N8859" s="40"/>
      <c r="O8859" s="40"/>
      <c r="P8859" s="40"/>
      <c r="Q8859" s="40"/>
      <c r="R8859" s="39"/>
      <c r="S8859" s="39"/>
      <c r="T8859" s="39"/>
      <c r="U8859" s="40"/>
      <c r="V8859" s="39"/>
      <c r="W8859" s="69"/>
      <c r="Y8859" t="s">
        <v>40</v>
      </c>
      <c r="AA8859">
        <v>8017967</v>
      </c>
      <c r="AB8859" s="46" t="b">
        <v>0</v>
      </c>
      <c r="AD8859" s="8"/>
    </row>
    <row r="8860" ht="14.25" customHeight="1">
      <c r="A8860" s="38">
        <v>1049</v>
      </c>
      <c r="B8860" s="46" t="s">
        <v>922</v>
      </c>
      <c r="C8860" s="46" t="s">
        <v>923</v>
      </c>
      <c r="D8860" s="11" t="s">
        <v>8851</v>
      </c>
      <c r="E8860" s="46" t="s">
        <v>8852</v>
      </c>
      <c r="F8860" s="7" t="s">
        <v>924</v>
      </c>
      <c r="G8860" s="7" t="s">
        <v>925</v>
      </c>
      <c r="H8860">
        <v>0.057809604740572</v>
      </c>
      <c r="I8860" t="s">
        <v>37</v>
      </c>
      <c r="K8860" s="47" t="s">
        <v>43</v>
      </c>
      <c r="L8860" s="47" t="s">
        <v>926</v>
      </c>
      <c r="M8860" t="s">
        <v>39</v>
      </c>
      <c r="N8860" s="71"/>
      <c r="O8860" s="71"/>
      <c r="P8860" s="71"/>
      <c r="Q8860" s="71"/>
      <c r="R8860" s="29"/>
      <c r="S8860" s="29"/>
      <c r="T8860" s="29"/>
      <c r="U8860" s="71"/>
      <c r="V8860" s="29"/>
      <c r="W8860" s="60"/>
      <c r="Y8860" t="s">
        <v>40</v>
      </c>
      <c r="AA8860" s="21">
        <v>5628</v>
      </c>
      <c r="AB8860" t="b">
        <f>if((W8860=""),false,true)</f>
        <v>0</v>
      </c>
      <c r="AD8860" s="37"/>
    </row>
    <row r="8861" ht="14.25" customHeight="1">
      <c r="A8861" s="38">
        <v>1049</v>
      </c>
      <c r="B8861" s="46" t="s">
        <v>922</v>
      </c>
      <c r="C8861" s="46" t="s">
        <v>923</v>
      </c>
      <c r="D8861" s="11" t="s">
        <v>8851</v>
      </c>
      <c r="E8861" s="11" t="s">
        <v>8852</v>
      </c>
      <c r="F8861" s="7" t="s">
        <v>927</v>
      </c>
      <c r="G8861" s="7" t="s">
        <v>928</v>
      </c>
      <c r="H8861">
        <v>0.000303389118419</v>
      </c>
      <c r="I8861" t="s">
        <v>37</v>
      </c>
      <c r="K8861" s="47" t="s">
        <v>43</v>
      </c>
      <c r="L8861" s="47" t="s">
        <v>926</v>
      </c>
      <c r="M8861" t="s">
        <v>39</v>
      </c>
      <c r="N8861" s="71"/>
      <c r="O8861" s="71"/>
      <c r="P8861" s="71"/>
      <c r="Q8861" s="71"/>
      <c r="R8861" s="29"/>
      <c r="S8861" s="29"/>
      <c r="T8861" s="29"/>
      <c r="U8861" s="71"/>
      <c r="V8861" s="29"/>
      <c r="W8861" s="60"/>
      <c r="Y8861" t="s">
        <v>40</v>
      </c>
      <c r="AA8861">
        <v>5628</v>
      </c>
      <c r="AB8861" t="b">
        <f>if((W8861=""),false,true)</f>
        <v>0</v>
      </c>
      <c r="AD8861" s="37"/>
    </row>
    <row r="8862" ht="14.25" customHeight="1">
      <c r="A8862" s="38">
        <v>1049</v>
      </c>
      <c r="B8862" s="46" t="s">
        <v>922</v>
      </c>
      <c r="C8862" s="46" t="s">
        <v>923</v>
      </c>
      <c r="D8862" s="11" t="s">
        <v>8851</v>
      </c>
      <c r="E8862" s="11" t="s">
        <v>8852</v>
      </c>
      <c r="F8862" s="7" t="s">
        <v>929</v>
      </c>
      <c r="G8862" s="7" t="s">
        <v>928</v>
      </c>
      <c r="H8862">
        <v>0.001472312502433</v>
      </c>
      <c r="I8862" t="s">
        <v>37</v>
      </c>
      <c r="K8862" s="47" t="s">
        <v>43</v>
      </c>
      <c r="L8862" s="47" t="s">
        <v>926</v>
      </c>
      <c r="M8862" t="s">
        <v>39</v>
      </c>
      <c r="N8862" s="71"/>
      <c r="O8862" s="71"/>
      <c r="P8862" s="71"/>
      <c r="Q8862" s="71"/>
      <c r="R8862" s="29"/>
      <c r="S8862" s="29"/>
      <c r="T8862" s="29"/>
      <c r="U8862" s="71"/>
      <c r="V8862" s="29"/>
      <c r="W8862" s="60"/>
      <c r="Y8862" t="s">
        <v>40</v>
      </c>
      <c r="AA8862">
        <v>5628</v>
      </c>
      <c r="AB8862" t="b">
        <f>if((W8862=""),false,true)</f>
        <v>0</v>
      </c>
      <c r="AD8862" s="37"/>
    </row>
    <row r="8863" ht="14.25" customHeight="1">
      <c r="A8863" s="38">
        <v>1049</v>
      </c>
      <c r="B8863" s="46" t="s">
        <v>922</v>
      </c>
      <c r="C8863" s="46" t="s">
        <v>923</v>
      </c>
      <c r="D8863" s="11" t="s">
        <v>8851</v>
      </c>
      <c r="E8863" s="11" t="s">
        <v>8852</v>
      </c>
      <c r="F8863" s="7" t="s">
        <v>930</v>
      </c>
      <c r="G8863" s="7" t="s">
        <v>928</v>
      </c>
      <c r="H8863">
        <v>0.01361444682466</v>
      </c>
      <c r="I8863" t="s">
        <v>37</v>
      </c>
      <c r="K8863" s="47" t="s">
        <v>43</v>
      </c>
      <c r="L8863" s="47" t="s">
        <v>926</v>
      </c>
      <c r="M8863" t="s">
        <v>39</v>
      </c>
      <c r="N8863" s="71"/>
      <c r="O8863" s="71"/>
      <c r="P8863" s="71"/>
      <c r="Q8863" s="71"/>
      <c r="R8863" s="29"/>
      <c r="S8863" s="29"/>
      <c r="T8863" s="29"/>
      <c r="U8863" s="71"/>
      <c r="V8863" s="29"/>
      <c r="W8863" s="60"/>
      <c r="Y8863" t="s">
        <v>40</v>
      </c>
      <c r="AA8863">
        <v>5628</v>
      </c>
      <c r="AB8863" t="b">
        <f>if((W8863=""),false,true)</f>
        <v>0</v>
      </c>
      <c r="AD8863" s="37"/>
    </row>
    <row r="8864" ht="14.25" customHeight="1">
      <c r="A8864" s="38">
        <v>1049</v>
      </c>
      <c r="B8864" s="46" t="s">
        <v>922</v>
      </c>
      <c r="C8864" s="46" t="s">
        <v>923</v>
      </c>
      <c r="D8864" s="11" t="s">
        <v>8851</v>
      </c>
      <c r="E8864" s="11" t="s">
        <v>8852</v>
      </c>
      <c r="F8864" s="11" t="s">
        <v>48</v>
      </c>
      <c r="G8864" s="11" t="s">
        <v>49</v>
      </c>
      <c r="H8864">
        <v>0.000063826348619</v>
      </c>
      <c r="I8864" t="s">
        <v>37</v>
      </c>
      <c r="K8864" s="47" t="s">
        <v>43</v>
      </c>
      <c r="L8864" s="47" t="s">
        <v>926</v>
      </c>
      <c r="M8864" t="s">
        <v>39</v>
      </c>
      <c r="N8864" s="71"/>
      <c r="O8864" s="71"/>
      <c r="P8864" s="71"/>
      <c r="Q8864" s="71"/>
      <c r="R8864" s="29"/>
      <c r="S8864" s="29"/>
      <c r="T8864" s="29"/>
      <c r="U8864" s="71"/>
      <c r="V8864" s="29"/>
      <c r="W8864" s="60"/>
      <c r="Y8864" t="s">
        <v>40</v>
      </c>
      <c r="AA8864">
        <v>5628</v>
      </c>
      <c r="AB8864" t="b">
        <f>if((W8864=""),false,true)</f>
        <v>0</v>
      </c>
      <c r="AD8864" s="37"/>
    </row>
    <row r="8865" ht="14.25" customHeight="1">
      <c r="A8865" s="38">
        <v>1287</v>
      </c>
      <c r="B8865" s="46" t="s">
        <v>53</v>
      </c>
      <c r="C8865" s="46" t="s">
        <v>45</v>
      </c>
      <c r="D8865" s="46" t="s">
        <v>8851</v>
      </c>
      <c r="E8865" s="46" t="s">
        <v>8853</v>
      </c>
      <c r="F8865" t="s">
        <v>48</v>
      </c>
      <c r="G8865" s="46" t="s">
        <v>49</v>
      </c>
      <c r="H8865">
        <v>0.000052480746</v>
      </c>
      <c r="I8865" t="s">
        <v>37</v>
      </c>
      <c r="L8865" t="s">
        <v>50</v>
      </c>
      <c r="M8865" t="s">
        <v>39</v>
      </c>
      <c r="N8865" s="40"/>
      <c r="O8865" s="40"/>
      <c r="P8865" s="40"/>
      <c r="Q8865" s="40"/>
      <c r="R8865" s="39"/>
      <c r="S8865" s="39"/>
      <c r="T8865" s="39"/>
      <c r="U8865" s="40"/>
      <c r="V8865" s="39"/>
      <c r="W8865" s="69"/>
      <c r="Y8865" t="s">
        <v>40</v>
      </c>
      <c r="AA8865">
        <v>5628</v>
      </c>
      <c r="AB8865" s="46" t="b">
        <v>0</v>
      </c>
      <c r="AD8865" s="8"/>
    </row>
    <row r="8866" ht="14.25" customHeight="1">
      <c r="A8866" s="38">
        <v>1287</v>
      </c>
      <c r="B8866" s="46" t="s">
        <v>53</v>
      </c>
      <c r="C8866" s="46" t="s">
        <v>45</v>
      </c>
      <c r="D8866" s="46" t="s">
        <v>8854</v>
      </c>
      <c r="E8866" s="46" t="s">
        <v>8855</v>
      </c>
      <c r="F8866" t="s">
        <v>48</v>
      </c>
      <c r="G8866" s="46" t="s">
        <v>49</v>
      </c>
      <c r="H8866">
        <v>0.000144543977</v>
      </c>
      <c r="I8866" t="s">
        <v>37</v>
      </c>
      <c r="L8866" t="s">
        <v>50</v>
      </c>
      <c r="M8866" t="s">
        <v>39</v>
      </c>
      <c r="N8866" s="40"/>
      <c r="O8866" s="40"/>
      <c r="P8866" s="40"/>
      <c r="Q8866" s="40"/>
      <c r="R8866" s="39"/>
      <c r="S8866" s="39"/>
      <c r="T8866" s="39"/>
      <c r="U8866" s="40"/>
      <c r="V8866" s="39"/>
      <c r="W8866" s="69"/>
      <c r="Y8866" t="s">
        <v>40</v>
      </c>
      <c r="AA8866">
        <v>15997</v>
      </c>
      <c r="AB8866" s="46" t="b">
        <v>0</v>
      </c>
      <c r="AD8866" s="8"/>
    </row>
    <row r="8867" ht="14.25" customHeight="1">
      <c r="A8867" s="38">
        <v>1287</v>
      </c>
      <c r="B8867" s="46" t="s">
        <v>53</v>
      </c>
      <c r="C8867" s="46" t="s">
        <v>45</v>
      </c>
      <c r="D8867" s="46" t="s">
        <v>8854</v>
      </c>
      <c r="E8867" s="46" t="s">
        <v>8856</v>
      </c>
      <c r="F8867" t="s">
        <v>48</v>
      </c>
      <c r="G8867" s="46" t="s">
        <v>49</v>
      </c>
      <c r="H8867">
        <v>0.000144543977</v>
      </c>
      <c r="I8867" t="s">
        <v>37</v>
      </c>
      <c r="L8867" s="46" t="str">
        <f>((I8867&amp;A8867)&amp;"-")&amp;B8867</f>
        <v>REF1287-Wang 99 - S1</v>
      </c>
      <c r="M8867" t="s">
        <v>39</v>
      </c>
      <c r="N8867" s="40"/>
      <c r="O8867" s="40"/>
      <c r="P8867" s="40"/>
      <c r="Q8867" s="40"/>
      <c r="R8867" s="39"/>
      <c r="S8867" s="39"/>
      <c r="T8867" s="39"/>
      <c r="U8867" s="40"/>
      <c r="V8867" s="39"/>
      <c r="W8867" s="69"/>
      <c r="Y8867" t="s">
        <v>40</v>
      </c>
      <c r="AA8867">
        <v>21108573</v>
      </c>
      <c r="AB8867" s="46" t="b">
        <v>0</v>
      </c>
      <c r="AD8867" s="8"/>
    </row>
    <row r="8868" ht="14.25" customHeight="1">
      <c r="A8868" s="38">
        <v>1287</v>
      </c>
      <c r="B8868" s="46" t="s">
        <v>53</v>
      </c>
      <c r="C8868" s="46" t="s">
        <v>45</v>
      </c>
      <c r="D8868" s="46" t="s">
        <v>8857</v>
      </c>
      <c r="E8868" s="46" t="s">
        <v>8858</v>
      </c>
      <c r="F8868" t="s">
        <v>48</v>
      </c>
      <c r="G8868" s="46" t="s">
        <v>49</v>
      </c>
      <c r="H8868">
        <v>0.000018197009</v>
      </c>
      <c r="I8868" t="s">
        <v>37</v>
      </c>
      <c r="L8868" t="s">
        <v>50</v>
      </c>
      <c r="M8868" t="s">
        <v>39</v>
      </c>
      <c r="N8868" s="40"/>
      <c r="O8868" s="40"/>
      <c r="P8868" s="40"/>
      <c r="Q8868" s="40"/>
      <c r="R8868" s="39"/>
      <c r="S8868" s="39"/>
      <c r="T8868" s="39"/>
      <c r="U8868" s="40"/>
      <c r="V8868" s="39"/>
      <c r="W8868" s="69"/>
      <c r="Y8868" t="s">
        <v>40</v>
      </c>
      <c r="AA8868">
        <v>14</v>
      </c>
      <c r="AB8868" s="46" t="b">
        <v>0</v>
      </c>
      <c r="AD8868" s="8"/>
    </row>
    <row r="8869" ht="14.25" customHeight="1">
      <c r="A8869" s="38">
        <v>1024</v>
      </c>
      <c r="B8869" s="44" t="s">
        <v>8859</v>
      </c>
      <c r="C8869" s="46" t="s">
        <v>8151</v>
      </c>
      <c r="D8869" s="46" t="s">
        <v>8860</v>
      </c>
      <c r="E8869" s="46" t="s">
        <v>8861</v>
      </c>
      <c r="F8869" s="7" t="s">
        <v>1361</v>
      </c>
      <c r="G8869" s="41" t="s">
        <v>1362</v>
      </c>
      <c r="H8869" s="65">
        <v>0.144</v>
      </c>
      <c r="I8869" t="s">
        <v>37</v>
      </c>
      <c r="J8869" t="s">
        <v>8862</v>
      </c>
      <c r="K8869" s="46" t="s">
        <v>770</v>
      </c>
      <c r="L8869" s="46" t="str">
        <f>((I8869&amp;A8869)&amp;"-")&amp;B8869</f>
        <v>REF1024-Hoerr J Org Chem 1,946</v>
      </c>
      <c r="M8869" t="s">
        <v>583</v>
      </c>
      <c r="N8869" s="40">
        <v>4.3</v>
      </c>
      <c r="O8869" s="40">
        <v>100</v>
      </c>
      <c r="P8869" s="40"/>
      <c r="Q8869" s="40"/>
      <c r="R8869" s="39"/>
      <c r="S8869" s="39"/>
      <c r="T8869" s="39"/>
      <c r="U8869" s="40"/>
      <c r="V8869" s="39"/>
      <c r="W8869" s="69"/>
      <c r="Y8869" t="s">
        <v>40</v>
      </c>
      <c r="AA8869">
        <v>5091</v>
      </c>
      <c r="AB8869" t="b">
        <f>if((W8869=""),false,true)</f>
        <v>0</v>
      </c>
      <c r="AD8869" s="8"/>
    </row>
    <row r="8870" ht="14.25" customHeight="1">
      <c r="A8870" s="38">
        <v>1024</v>
      </c>
      <c r="B8870" s="44" t="s">
        <v>8859</v>
      </c>
      <c r="C8870" s="46" t="s">
        <v>8151</v>
      </c>
      <c r="D8870" s="46" t="s">
        <v>8860</v>
      </c>
      <c r="E8870" s="46" t="s">
        <v>8861</v>
      </c>
      <c r="F8870" s="41" t="s">
        <v>1601</v>
      </c>
      <c r="G8870" s="41" t="s">
        <v>1602</v>
      </c>
      <c r="H8870" s="65">
        <v>0.084</v>
      </c>
      <c r="I8870" t="s">
        <v>37</v>
      </c>
      <c r="J8870" t="s">
        <v>8863</v>
      </c>
      <c r="K8870" s="46" t="s">
        <v>770</v>
      </c>
      <c r="L8870" s="46" t="str">
        <f>((I8870&amp;A8870)&amp;"-")&amp;B8870</f>
        <v>REF1024-Hoerr J Org Chem 1,946</v>
      </c>
      <c r="M8870" t="s">
        <v>583</v>
      </c>
      <c r="N8870" s="40">
        <v>2.2</v>
      </c>
      <c r="O8870" s="40">
        <v>100</v>
      </c>
      <c r="P8870" s="40"/>
      <c r="Q8870" s="40"/>
      <c r="R8870" s="39"/>
      <c r="S8870" s="39"/>
      <c r="T8870" s="39"/>
      <c r="U8870" s="40"/>
      <c r="V8870" s="39"/>
      <c r="W8870" s="69"/>
      <c r="Y8870" t="s">
        <v>40</v>
      </c>
      <c r="AA8870">
        <v>5091</v>
      </c>
      <c r="AB8870" t="b">
        <f>if((W8870=""),false,true)</f>
        <v>0</v>
      </c>
      <c r="AD8870" s="8"/>
    </row>
    <row r="8871" ht="14.25" customHeight="1">
      <c r="A8871" s="38">
        <v>1024</v>
      </c>
      <c r="B8871" s="44" t="s">
        <v>8859</v>
      </c>
      <c r="C8871" s="46" t="s">
        <v>8151</v>
      </c>
      <c r="D8871" s="46" t="s">
        <v>8860</v>
      </c>
      <c r="E8871" s="46" t="s">
        <v>8861</v>
      </c>
      <c r="F8871" s="41" t="s">
        <v>2101</v>
      </c>
      <c r="G8871" s="41" t="s">
        <v>2102</v>
      </c>
      <c r="H8871" s="65">
        <v>0.051</v>
      </c>
      <c r="I8871" t="s">
        <v>37</v>
      </c>
      <c r="J8871" t="s">
        <v>8864</v>
      </c>
      <c r="K8871" s="46" t="s">
        <v>770</v>
      </c>
      <c r="L8871" s="46" t="str">
        <f>((I8871&amp;A8871)&amp;"-")&amp;B8871</f>
        <v>REF1024-Hoerr J Org Chem 1,946</v>
      </c>
      <c r="M8871" t="s">
        <v>583</v>
      </c>
      <c r="N8871" s="40">
        <v>1.7</v>
      </c>
      <c r="O8871" s="40">
        <v>100</v>
      </c>
      <c r="P8871" s="40"/>
      <c r="Q8871" s="40"/>
      <c r="R8871" s="39"/>
      <c r="S8871" s="39"/>
      <c r="T8871" s="39"/>
      <c r="U8871" s="40"/>
      <c r="V8871" s="39"/>
      <c r="W8871" s="69"/>
      <c r="Y8871" t="s">
        <v>40</v>
      </c>
      <c r="AA8871">
        <v>5091</v>
      </c>
      <c r="AB8871" t="b">
        <f>if((W8871=""),false,true)</f>
        <v>0</v>
      </c>
      <c r="AD8871" s="8"/>
    </row>
    <row r="8872" ht="14.25" customHeight="1">
      <c r="A8872" s="38">
        <v>1024</v>
      </c>
      <c r="B8872" s="44" t="s">
        <v>8865</v>
      </c>
      <c r="C8872" s="46" t="s">
        <v>8151</v>
      </c>
      <c r="D8872" s="46" t="s">
        <v>8860</v>
      </c>
      <c r="E8872" s="46" t="s">
        <v>8861</v>
      </c>
      <c r="F8872" s="41" t="s">
        <v>731</v>
      </c>
      <c r="G8872" s="41" t="s">
        <v>767</v>
      </c>
      <c r="H8872" s="65">
        <v>0.06</v>
      </c>
      <c r="I8872" t="s">
        <v>37</v>
      </c>
      <c r="J8872" t="s">
        <v>8866</v>
      </c>
      <c r="K8872" s="46" t="s">
        <v>43</v>
      </c>
      <c r="L8872" s="46" t="str">
        <f>((I8872&amp;A8872)&amp;"-")&amp;B8872</f>
        <v>REF1024-Hoerr J Org Chem 1946</v>
      </c>
      <c r="M8872" t="s">
        <v>583</v>
      </c>
      <c r="N8872" s="40">
        <v>2</v>
      </c>
      <c r="O8872" s="40">
        <v>100</v>
      </c>
      <c r="P8872" s="40"/>
      <c r="Q8872" s="40"/>
      <c r="R8872" s="39"/>
      <c r="S8872" s="39"/>
      <c r="T8872" s="39"/>
      <c r="U8872" s="40"/>
      <c r="V8872" s="39"/>
      <c r="W8872" s="69"/>
      <c r="Y8872" t="s">
        <v>40</v>
      </c>
      <c r="AA8872">
        <v>5091</v>
      </c>
      <c r="AB8872" t="b">
        <f>if((W8872=""),false,true)</f>
        <v>0</v>
      </c>
      <c r="AD8872" s="8"/>
    </row>
    <row r="8873" ht="14.25" customHeight="1">
      <c r="A8873" s="38">
        <v>1025</v>
      </c>
      <c r="B8873" s="44" t="s">
        <v>8867</v>
      </c>
      <c r="C8873" s="46" t="s">
        <v>8868</v>
      </c>
      <c r="D8873" s="46" t="s">
        <v>8860</v>
      </c>
      <c r="E8873" s="46" t="s">
        <v>8861</v>
      </c>
      <c r="F8873" s="41" t="s">
        <v>584</v>
      </c>
      <c r="G8873" s="41" t="s">
        <v>1733</v>
      </c>
      <c r="H8873" s="65">
        <v>0.157</v>
      </c>
      <c r="I8873" t="s">
        <v>37</v>
      </c>
      <c r="J8873" t="s">
        <v>8869</v>
      </c>
      <c r="K8873" s="46" t="s">
        <v>6128</v>
      </c>
      <c r="L8873" s="46" t="str">
        <f>((I8873&amp;A8873)&amp;"-")&amp;B8873</f>
        <v>REF1025-Calvo J Chem Eng Data 2,008</v>
      </c>
      <c r="M8873" t="s">
        <v>583</v>
      </c>
      <c r="N8873" s="40"/>
      <c r="O8873" s="40"/>
      <c r="P8873" s="40"/>
      <c r="Q8873" s="40"/>
      <c r="R8873" s="39"/>
      <c r="S8873" s="39"/>
      <c r="T8873" s="39"/>
      <c r="U8873" s="40"/>
      <c r="V8873" s="39"/>
      <c r="W8873" s="69"/>
      <c r="Y8873" t="s">
        <v>40</v>
      </c>
      <c r="AA8873">
        <v>5091</v>
      </c>
      <c r="AB8873" t="b">
        <f>if((W8873=""),false,true)</f>
        <v>0</v>
      </c>
      <c r="AD8873" s="8"/>
      <c r="AE8873">
        <v>0.0124</v>
      </c>
    </row>
    <row r="8874" ht="14.25" customHeight="1">
      <c r="A8874" s="38">
        <v>1025</v>
      </c>
      <c r="B8874" s="44" t="s">
        <v>8870</v>
      </c>
      <c r="C8874" s="46" t="s">
        <v>8868</v>
      </c>
      <c r="D8874" s="46" t="s">
        <v>8860</v>
      </c>
      <c r="E8874" s="46" t="s">
        <v>8861</v>
      </c>
      <c r="F8874" s="41" t="s">
        <v>586</v>
      </c>
      <c r="G8874" s="41" t="s">
        <v>4565</v>
      </c>
      <c r="H8874" s="65">
        <v>0.072</v>
      </c>
      <c r="I8874" t="s">
        <v>37</v>
      </c>
      <c r="J8874" t="s">
        <v>8871</v>
      </c>
      <c r="K8874" s="46" t="s">
        <v>8872</v>
      </c>
      <c r="L8874" s="46" t="str">
        <f>((I8874&amp;A8874)&amp;"-")&amp;B8874</f>
        <v>REF1025-Calvo J Chem Eng Data 2008</v>
      </c>
      <c r="M8874" t="s">
        <v>583</v>
      </c>
      <c r="N8874" s="40"/>
      <c r="O8874" s="40"/>
      <c r="P8874" s="40"/>
      <c r="Q8874" s="40"/>
      <c r="R8874" s="39"/>
      <c r="S8874" s="39"/>
      <c r="T8874" s="39"/>
      <c r="U8874" s="40"/>
      <c r="V8874" s="39"/>
      <c r="W8874" s="69"/>
      <c r="Y8874" t="s">
        <v>40</v>
      </c>
      <c r="AA8874">
        <v>5091</v>
      </c>
      <c r="AB8874" t="b">
        <f>if((W8874=""),false,true)</f>
        <v>0</v>
      </c>
      <c r="AD8874" s="8"/>
      <c r="AE8874">
        <v>0.0055</v>
      </c>
    </row>
    <row r="8875" ht="14.25" customHeight="1">
      <c r="A8875" s="38">
        <v>1025</v>
      </c>
      <c r="B8875" s="44" t="s">
        <v>8867</v>
      </c>
      <c r="C8875" s="46" t="s">
        <v>8868</v>
      </c>
      <c r="D8875" s="46" t="s">
        <v>8860</v>
      </c>
      <c r="E8875" s="46" t="s">
        <v>8861</v>
      </c>
      <c r="F8875" s="41" t="s">
        <v>429</v>
      </c>
      <c r="G8875" s="41" t="s">
        <v>430</v>
      </c>
      <c r="H8875" s="65">
        <v>0.052</v>
      </c>
      <c r="I8875" t="s">
        <v>37</v>
      </c>
      <c r="J8875" t="s">
        <v>8873</v>
      </c>
      <c r="K8875" s="46" t="s">
        <v>8874</v>
      </c>
      <c r="L8875" s="46" t="str">
        <f>((I8875&amp;A8875)&amp;"-")&amp;B8875</f>
        <v>REF1025-Calvo J Chem Eng Data 2,008</v>
      </c>
      <c r="M8875" t="s">
        <v>583</v>
      </c>
      <c r="N8875" s="40"/>
      <c r="O8875" s="40"/>
      <c r="P8875" s="40"/>
      <c r="Q8875" s="40"/>
      <c r="R8875" s="39"/>
      <c r="S8875" s="39"/>
      <c r="T8875" s="39"/>
      <c r="U8875" s="40"/>
      <c r="V8875" s="39"/>
      <c r="W8875" s="69"/>
      <c r="Y8875" t="s">
        <v>40</v>
      </c>
      <c r="AA8875">
        <v>5091</v>
      </c>
      <c r="AB8875" t="b">
        <f>if((W8875=""),false,true)</f>
        <v>0</v>
      </c>
      <c r="AD8875" s="8"/>
      <c r="AE8875">
        <v>0.0031</v>
      </c>
    </row>
    <row r="8876" ht="14.25" customHeight="1">
      <c r="A8876" s="38">
        <v>1025</v>
      </c>
      <c r="B8876" s="44" t="s">
        <v>8867</v>
      </c>
      <c r="C8876" s="46" t="s">
        <v>8868</v>
      </c>
      <c r="D8876" s="46" t="s">
        <v>8860</v>
      </c>
      <c r="E8876" s="46" t="s">
        <v>8861</v>
      </c>
      <c r="F8876" s="41" t="s">
        <v>715</v>
      </c>
      <c r="G8876" s="41" t="s">
        <v>716</v>
      </c>
      <c r="H8876" s="65">
        <v>0.035</v>
      </c>
      <c r="I8876" t="s">
        <v>37</v>
      </c>
      <c r="J8876" t="s">
        <v>8875</v>
      </c>
      <c r="K8876" s="46" t="s">
        <v>8874</v>
      </c>
      <c r="L8876" s="46" t="str">
        <f>((I8876&amp;A8876)&amp;"-")&amp;B8876</f>
        <v>REF1025-Calvo J Chem Eng Data 2,008</v>
      </c>
      <c r="M8876" t="s">
        <v>583</v>
      </c>
      <c r="N8876" s="40"/>
      <c r="O8876" s="40"/>
      <c r="P8876" s="40"/>
      <c r="Q8876" s="40"/>
      <c r="R8876" s="39"/>
      <c r="S8876" s="39"/>
      <c r="T8876" s="39"/>
      <c r="U8876" s="40"/>
      <c r="V8876" s="39"/>
      <c r="W8876" s="69"/>
      <c r="Y8876" t="s">
        <v>40</v>
      </c>
      <c r="AA8876">
        <v>5091</v>
      </c>
      <c r="AB8876" t="b">
        <f>if((W8876=""),false,true)</f>
        <v>0</v>
      </c>
      <c r="AD8876" s="8"/>
      <c r="AE8876">
        <v>0.0045</v>
      </c>
    </row>
    <row r="8877" ht="14.25" customHeight="1">
      <c r="A8877" s="38">
        <v>1162</v>
      </c>
      <c r="B8877" s="46" t="s">
        <v>8876</v>
      </c>
      <c r="C8877" s="46" t="s">
        <v>2348</v>
      </c>
      <c r="D8877" s="11" t="s">
        <v>8860</v>
      </c>
      <c r="E8877" s="11" t="s">
        <v>8861</v>
      </c>
      <c r="F8877" s="7" t="s">
        <v>586</v>
      </c>
      <c r="G8877" s="7" t="s">
        <v>587</v>
      </c>
      <c r="H8877">
        <v>0.11769798912661</v>
      </c>
      <c r="I8877" t="s">
        <v>37</v>
      </c>
      <c r="K8877" t="s">
        <v>2035</v>
      </c>
      <c r="L8877" s="47" t="s">
        <v>8877</v>
      </c>
      <c r="M8877" t="s">
        <v>583</v>
      </c>
      <c r="N8877" s="71"/>
      <c r="O8877" s="71"/>
      <c r="P8877" s="71"/>
      <c r="Q8877" s="71"/>
      <c r="R8877" s="29"/>
      <c r="S8877" s="29"/>
      <c r="T8877" s="29"/>
      <c r="U8877" s="71"/>
      <c r="V8877" s="29"/>
      <c r="W8877" s="60"/>
      <c r="Y8877" t="s">
        <v>40</v>
      </c>
      <c r="AA8877">
        <v>5091</v>
      </c>
      <c r="AB8877" t="b">
        <f>if((W8877=""),false,true)</f>
        <v>0</v>
      </c>
      <c r="AD8877" s="37"/>
    </row>
    <row r="8878" ht="14.25" customHeight="1">
      <c r="A8878" s="38">
        <v>1162</v>
      </c>
      <c r="B8878" s="46" t="s">
        <v>8876</v>
      </c>
      <c r="C8878" s="46" t="s">
        <v>2348</v>
      </c>
      <c r="D8878" s="11" t="s">
        <v>8860</v>
      </c>
      <c r="E8878" s="11" t="s">
        <v>8861</v>
      </c>
      <c r="F8878" s="7" t="s">
        <v>429</v>
      </c>
      <c r="G8878" s="7" t="s">
        <v>590</v>
      </c>
      <c r="H8878">
        <v>0.16998618018228</v>
      </c>
      <c r="I8878" t="s">
        <v>37</v>
      </c>
      <c r="K8878" t="s">
        <v>2035</v>
      </c>
      <c r="L8878" s="47" t="s">
        <v>8877</v>
      </c>
      <c r="M8878" t="s">
        <v>583</v>
      </c>
      <c r="N8878" s="71"/>
      <c r="O8878" s="71"/>
      <c r="P8878" s="71"/>
      <c r="Q8878" s="71"/>
      <c r="R8878" s="29"/>
      <c r="S8878" s="29"/>
      <c r="T8878" s="29"/>
      <c r="U8878" s="71"/>
      <c r="V8878" s="29"/>
      <c r="W8878" s="60"/>
      <c r="Y8878" t="s">
        <v>40</v>
      </c>
      <c r="AA8878">
        <v>5091</v>
      </c>
      <c r="AB8878" t="b">
        <f>if((W8878=""),false,true)</f>
        <v>0</v>
      </c>
      <c r="AD8878" s="37"/>
    </row>
    <row r="8879" ht="14.25" customHeight="1">
      <c r="A8879" s="38">
        <v>1162</v>
      </c>
      <c r="B8879" s="46" t="s">
        <v>8876</v>
      </c>
      <c r="C8879" s="46" t="s">
        <v>2348</v>
      </c>
      <c r="D8879" s="11" t="s">
        <v>8860</v>
      </c>
      <c r="E8879" s="11" t="s">
        <v>8861</v>
      </c>
      <c r="F8879" s="7" t="s">
        <v>591</v>
      </c>
      <c r="G8879" s="7" t="s">
        <v>592</v>
      </c>
      <c r="H8879">
        <v>0.13757857686694</v>
      </c>
      <c r="I8879" t="s">
        <v>37</v>
      </c>
      <c r="K8879" t="s">
        <v>2035</v>
      </c>
      <c r="L8879" s="47" t="s">
        <v>8877</v>
      </c>
      <c r="M8879" t="s">
        <v>583</v>
      </c>
      <c r="N8879" s="71"/>
      <c r="O8879" s="71"/>
      <c r="P8879" s="71"/>
      <c r="Q8879" s="71"/>
      <c r="R8879" s="29"/>
      <c r="S8879" s="29"/>
      <c r="T8879" s="29"/>
      <c r="U8879" s="71"/>
      <c r="V8879" s="29"/>
      <c r="W8879" s="60"/>
      <c r="Y8879" t="s">
        <v>40</v>
      </c>
      <c r="AA8879">
        <v>5091</v>
      </c>
      <c r="AB8879" t="b">
        <f>if((W8879=""),false,true)</f>
        <v>0</v>
      </c>
      <c r="AD8879" s="37"/>
    </row>
    <row r="8880" ht="14.25" customHeight="1">
      <c r="A8880" s="38">
        <v>1162</v>
      </c>
      <c r="B8880" s="46" t="s">
        <v>8876</v>
      </c>
      <c r="C8880" s="46" t="s">
        <v>2348</v>
      </c>
      <c r="D8880" s="11" t="s">
        <v>8860</v>
      </c>
      <c r="E8880" s="11" t="s">
        <v>8861</v>
      </c>
      <c r="F8880" s="7" t="s">
        <v>434</v>
      </c>
      <c r="G8880" s="7" t="s">
        <v>593</v>
      </c>
      <c r="H8880">
        <v>0.062383443185356</v>
      </c>
      <c r="I8880" t="s">
        <v>37</v>
      </c>
      <c r="K8880" t="s">
        <v>2035</v>
      </c>
      <c r="L8880" s="47" t="s">
        <v>8877</v>
      </c>
      <c r="M8880" t="s">
        <v>583</v>
      </c>
      <c r="N8880" s="71"/>
      <c r="O8880" s="71"/>
      <c r="P8880" s="71"/>
      <c r="Q8880" s="71"/>
      <c r="R8880" s="29"/>
      <c r="S8880" s="29"/>
      <c r="T8880" s="29"/>
      <c r="U8880" s="71"/>
      <c r="V8880" s="29"/>
      <c r="W8880" s="60"/>
      <c r="Y8880" t="s">
        <v>40</v>
      </c>
      <c r="AA8880">
        <v>5091</v>
      </c>
      <c r="AB8880" t="b">
        <f>if((W8880=""),false,true)</f>
        <v>0</v>
      </c>
      <c r="AD8880" s="37"/>
    </row>
    <row r="8881" ht="14.25" customHeight="1">
      <c r="A8881" s="38">
        <v>1163</v>
      </c>
      <c r="B8881" s="46" t="s">
        <v>8878</v>
      </c>
      <c r="C8881" s="46" t="s">
        <v>2348</v>
      </c>
      <c r="D8881" s="11" t="s">
        <v>8860</v>
      </c>
      <c r="E8881" s="11" t="s">
        <v>8861</v>
      </c>
      <c r="F8881" s="7" t="s">
        <v>2407</v>
      </c>
      <c r="G8881" s="7" t="s">
        <v>2408</v>
      </c>
      <c r="H8881">
        <v>0.12172254208533</v>
      </c>
      <c r="I8881" t="s">
        <v>37</v>
      </c>
      <c r="K8881" t="s">
        <v>43</v>
      </c>
      <c r="L8881" s="47" t="s">
        <v>8879</v>
      </c>
      <c r="M8881" t="s">
        <v>583</v>
      </c>
      <c r="N8881" s="71"/>
      <c r="O8881" s="71"/>
      <c r="P8881" s="71"/>
      <c r="Q8881" s="71"/>
      <c r="R8881" s="29"/>
      <c r="S8881" s="29"/>
      <c r="T8881" s="29"/>
      <c r="U8881" s="71"/>
      <c r="V8881" s="29"/>
      <c r="W8881" s="60"/>
      <c r="Y8881" t="s">
        <v>40</v>
      </c>
      <c r="AA8881">
        <v>5091</v>
      </c>
      <c r="AB8881" t="b">
        <f>if((W8881=""),false,true)</f>
        <v>0</v>
      </c>
      <c r="AD8881" s="37"/>
    </row>
    <row r="8882" ht="14.25" customHeight="1">
      <c r="A8882" s="38">
        <v>1163</v>
      </c>
      <c r="B8882" s="46" t="s">
        <v>8878</v>
      </c>
      <c r="C8882" s="46" t="s">
        <v>2348</v>
      </c>
      <c r="D8882" s="11" t="s">
        <v>8860</v>
      </c>
      <c r="E8882" s="11" t="s">
        <v>8861</v>
      </c>
      <c r="F8882" s="7" t="s">
        <v>701</v>
      </c>
      <c r="G8882" s="7" t="s">
        <v>702</v>
      </c>
      <c r="H8882">
        <v>0.017943516571744</v>
      </c>
      <c r="I8882" t="s">
        <v>37</v>
      </c>
      <c r="K8882" t="s">
        <v>43</v>
      </c>
      <c r="L8882" s="47" t="s">
        <v>8879</v>
      </c>
      <c r="M8882" t="s">
        <v>583</v>
      </c>
      <c r="N8882" s="71"/>
      <c r="O8882" s="71"/>
      <c r="P8882" s="71"/>
      <c r="Q8882" s="71"/>
      <c r="R8882" s="29"/>
      <c r="S8882" s="29"/>
      <c r="T8882" s="29"/>
      <c r="U8882" s="71"/>
      <c r="V8882" s="29"/>
      <c r="W8882" s="60"/>
      <c r="Y8882" t="s">
        <v>40</v>
      </c>
      <c r="AA8882">
        <v>5091</v>
      </c>
      <c r="AB8882" t="b">
        <f>if((W8882=""),false,true)</f>
        <v>0</v>
      </c>
      <c r="AD8882" s="37"/>
    </row>
    <row r="8883" ht="14.25" customHeight="1">
      <c r="A8883" s="38">
        <v>1163</v>
      </c>
      <c r="B8883" s="46" t="s">
        <v>8878</v>
      </c>
      <c r="C8883" s="46" t="s">
        <v>2348</v>
      </c>
      <c r="D8883" s="11" t="s">
        <v>8860</v>
      </c>
      <c r="E8883" s="11" t="s">
        <v>8861</v>
      </c>
      <c r="F8883" s="7" t="s">
        <v>434</v>
      </c>
      <c r="G8883" s="7" t="s">
        <v>593</v>
      </c>
      <c r="H8883">
        <v>0.042020953704595</v>
      </c>
      <c r="I8883" t="s">
        <v>37</v>
      </c>
      <c r="K8883" t="s">
        <v>43</v>
      </c>
      <c r="L8883" s="47" t="s">
        <v>8879</v>
      </c>
      <c r="M8883" t="s">
        <v>583</v>
      </c>
      <c r="N8883" s="71"/>
      <c r="O8883" s="71"/>
      <c r="P8883" s="71"/>
      <c r="Q8883" s="71"/>
      <c r="R8883" s="29"/>
      <c r="S8883" s="29"/>
      <c r="T8883" s="29"/>
      <c r="U8883" s="71"/>
      <c r="V8883" s="29"/>
      <c r="W8883" s="60"/>
      <c r="Y8883" t="s">
        <v>40</v>
      </c>
      <c r="AA8883">
        <v>5091</v>
      </c>
      <c r="AB8883" t="b">
        <f>if((W8883=""),false,true)</f>
        <v>0</v>
      </c>
      <c r="AD8883" s="37"/>
    </row>
    <row r="8884" ht="14.25" customHeight="1">
      <c r="A8884" s="38">
        <v>1164</v>
      </c>
      <c r="B8884" s="46" t="s">
        <v>8880</v>
      </c>
      <c r="C8884" s="46" t="s">
        <v>2348</v>
      </c>
      <c r="D8884" s="11" t="s">
        <v>8860</v>
      </c>
      <c r="E8884" s="11" t="s">
        <v>8861</v>
      </c>
      <c r="F8884" s="7" t="s">
        <v>584</v>
      </c>
      <c r="G8884" s="7" t="s">
        <v>585</v>
      </c>
      <c r="H8884">
        <v>0.21466112410512</v>
      </c>
      <c r="I8884" t="s">
        <v>37</v>
      </c>
      <c r="K8884" t="s">
        <v>8881</v>
      </c>
      <c r="L8884" s="47" t="s">
        <v>8882</v>
      </c>
      <c r="M8884" t="s">
        <v>583</v>
      </c>
      <c r="N8884" s="71"/>
      <c r="O8884" s="71"/>
      <c r="P8884" s="71"/>
      <c r="Q8884" s="71"/>
      <c r="R8884" s="29"/>
      <c r="S8884" s="29"/>
      <c r="T8884" s="29"/>
      <c r="U8884" s="71"/>
      <c r="V8884" s="29"/>
      <c r="W8884" s="60"/>
      <c r="Y8884" t="s">
        <v>40</v>
      </c>
      <c r="AA8884">
        <v>5091</v>
      </c>
      <c r="AB8884" t="b">
        <f>if((W8884=""),false,true)</f>
        <v>0</v>
      </c>
      <c r="AD8884" s="37"/>
    </row>
    <row r="8885" ht="14.25" customHeight="1">
      <c r="A8885" s="38">
        <v>1164</v>
      </c>
      <c r="B8885" s="46" t="s">
        <v>8880</v>
      </c>
      <c r="C8885" s="46" t="s">
        <v>2348</v>
      </c>
      <c r="D8885" s="11" t="s">
        <v>8860</v>
      </c>
      <c r="E8885" s="11" t="s">
        <v>8861</v>
      </c>
      <c r="F8885" s="7" t="s">
        <v>586</v>
      </c>
      <c r="G8885" s="7" t="s">
        <v>587</v>
      </c>
      <c r="H8885">
        <v>0.10003446041405</v>
      </c>
      <c r="I8885" t="s">
        <v>37</v>
      </c>
      <c r="K8885" t="s">
        <v>3006</v>
      </c>
      <c r="L8885" s="47" t="s">
        <v>8882</v>
      </c>
      <c r="M8885" t="s">
        <v>583</v>
      </c>
      <c r="N8885" s="71"/>
      <c r="O8885" s="71"/>
      <c r="P8885" s="71"/>
      <c r="Q8885" s="71"/>
      <c r="R8885" s="29"/>
      <c r="S8885" s="29"/>
      <c r="T8885" s="29"/>
      <c r="U8885" s="71"/>
      <c r="V8885" s="29"/>
      <c r="W8885" s="60"/>
      <c r="Y8885" t="s">
        <v>40</v>
      </c>
      <c r="AA8885">
        <v>5091</v>
      </c>
      <c r="AB8885" t="b">
        <f>if((W8885=""),false,true)</f>
        <v>0</v>
      </c>
      <c r="AD8885" s="37"/>
    </row>
    <row r="8886" ht="14.25" customHeight="1">
      <c r="A8886" s="38">
        <v>1164</v>
      </c>
      <c r="B8886" s="46" t="s">
        <v>8880</v>
      </c>
      <c r="C8886" s="46" t="s">
        <v>2348</v>
      </c>
      <c r="D8886" s="11" t="s">
        <v>8860</v>
      </c>
      <c r="E8886" s="11" t="s">
        <v>8861</v>
      </c>
      <c r="F8886" s="7" t="s">
        <v>429</v>
      </c>
      <c r="G8886" s="7" t="s">
        <v>590</v>
      </c>
      <c r="H8886">
        <v>0.094189250436498</v>
      </c>
      <c r="I8886" t="s">
        <v>37</v>
      </c>
      <c r="K8886" t="s">
        <v>8148</v>
      </c>
      <c r="L8886" s="47" t="s">
        <v>8882</v>
      </c>
      <c r="M8886" t="s">
        <v>583</v>
      </c>
      <c r="N8886" s="71"/>
      <c r="O8886" s="71"/>
      <c r="P8886" s="71"/>
      <c r="Q8886" s="71"/>
      <c r="R8886" s="29"/>
      <c r="S8886" s="29"/>
      <c r="T8886" s="29"/>
      <c r="U8886" s="71"/>
      <c r="V8886" s="29"/>
      <c r="W8886" s="60"/>
      <c r="Y8886" t="s">
        <v>40</v>
      </c>
      <c r="AA8886">
        <v>5091</v>
      </c>
      <c r="AB8886" t="b">
        <f>if((W8886=""),false,true)</f>
        <v>0</v>
      </c>
      <c r="AD8886" s="37"/>
    </row>
    <row r="8887" ht="14.25" customHeight="1">
      <c r="A8887" s="38">
        <v>1164</v>
      </c>
      <c r="B8887" s="46" t="s">
        <v>8880</v>
      </c>
      <c r="C8887" s="46" t="s">
        <v>2348</v>
      </c>
      <c r="D8887" s="11" t="s">
        <v>8860</v>
      </c>
      <c r="E8887" s="11" t="s">
        <v>8861</v>
      </c>
      <c r="F8887" s="7" t="s">
        <v>711</v>
      </c>
      <c r="G8887" s="7" t="s">
        <v>712</v>
      </c>
      <c r="H8887">
        <v>0.03655218948716</v>
      </c>
      <c r="I8887" t="s">
        <v>37</v>
      </c>
      <c r="K8887" t="s">
        <v>8883</v>
      </c>
      <c r="L8887" s="47" t="s">
        <v>8882</v>
      </c>
      <c r="M8887" t="s">
        <v>583</v>
      </c>
      <c r="N8887" s="71"/>
      <c r="O8887" s="71"/>
      <c r="P8887" s="71"/>
      <c r="Q8887" s="71"/>
      <c r="R8887" s="29"/>
      <c r="S8887" s="29"/>
      <c r="T8887" s="29"/>
      <c r="U8887" s="71"/>
      <c r="V8887" s="29"/>
      <c r="W8887" s="60"/>
      <c r="Y8887" t="s">
        <v>40</v>
      </c>
      <c r="AA8887">
        <v>5091</v>
      </c>
      <c r="AB8887" t="b">
        <f>if((W8887=""),false,true)</f>
        <v>0</v>
      </c>
      <c r="AD8887" s="37"/>
    </row>
    <row r="8888" ht="14.25" customHeight="1">
      <c r="A8888" s="38">
        <v>1164</v>
      </c>
      <c r="B8888" s="46" t="s">
        <v>8880</v>
      </c>
      <c r="C8888" s="46" t="s">
        <v>2348</v>
      </c>
      <c r="D8888" s="11" t="s">
        <v>8860</v>
      </c>
      <c r="E8888" s="11" t="s">
        <v>8861</v>
      </c>
      <c r="F8888" s="7" t="s">
        <v>715</v>
      </c>
      <c r="G8888" s="7" t="s">
        <v>716</v>
      </c>
      <c r="H8888">
        <v>0.056682287875913</v>
      </c>
      <c r="I8888" t="s">
        <v>37</v>
      </c>
      <c r="K8888" t="s">
        <v>4516</v>
      </c>
      <c r="L8888" s="47" t="s">
        <v>8882</v>
      </c>
      <c r="M8888" t="s">
        <v>583</v>
      </c>
      <c r="N8888" s="71"/>
      <c r="O8888" s="71"/>
      <c r="P8888" s="71"/>
      <c r="Q8888" s="71"/>
      <c r="R8888" s="29"/>
      <c r="S8888" s="29"/>
      <c r="T8888" s="29"/>
      <c r="U8888" s="71"/>
      <c r="V8888" s="29"/>
      <c r="W8888" s="60"/>
      <c r="Y8888" t="s">
        <v>40</v>
      </c>
      <c r="AA8888">
        <v>5091</v>
      </c>
      <c r="AB8888" t="b">
        <f>if((W8888=""),false,true)</f>
        <v>0</v>
      </c>
      <c r="AD8888" s="37"/>
    </row>
    <row r="8889" ht="14.25" customHeight="1">
      <c r="A8889" s="38">
        <v>1164</v>
      </c>
      <c r="B8889" s="46" t="s">
        <v>8880</v>
      </c>
      <c r="C8889" s="46" t="s">
        <v>2348</v>
      </c>
      <c r="D8889" s="11" t="s">
        <v>8860</v>
      </c>
      <c r="E8889" s="11" t="s">
        <v>8861</v>
      </c>
      <c r="F8889" s="7" t="s">
        <v>5627</v>
      </c>
      <c r="G8889" s="7" t="s">
        <v>5628</v>
      </c>
      <c r="H8889">
        <v>0.44466970916426</v>
      </c>
      <c r="I8889" t="s">
        <v>37</v>
      </c>
      <c r="K8889" t="s">
        <v>3006</v>
      </c>
      <c r="L8889" s="47" t="s">
        <v>8882</v>
      </c>
      <c r="M8889" t="s">
        <v>583</v>
      </c>
      <c r="N8889" s="71"/>
      <c r="O8889" s="71"/>
      <c r="P8889" s="71"/>
      <c r="Q8889" s="71"/>
      <c r="R8889" s="29"/>
      <c r="S8889" s="29"/>
      <c r="T8889" s="29"/>
      <c r="U8889" s="71"/>
      <c r="V8889" s="29"/>
      <c r="W8889" s="60"/>
      <c r="Y8889" t="s">
        <v>40</v>
      </c>
      <c r="AA8889">
        <v>5091</v>
      </c>
      <c r="AB8889" t="b">
        <f>if((W8889=""),false,true)</f>
        <v>0</v>
      </c>
      <c r="AD8889" s="37"/>
    </row>
    <row r="8890" ht="14.25" customHeight="1">
      <c r="A8890" s="38">
        <v>1287</v>
      </c>
      <c r="B8890" s="46" t="s">
        <v>53</v>
      </c>
      <c r="C8890" s="46" t="s">
        <v>45</v>
      </c>
      <c r="D8890" s="46" t="s">
        <v>8860</v>
      </c>
      <c r="E8890" s="46" t="s">
        <v>8884</v>
      </c>
      <c r="F8890" t="s">
        <v>48</v>
      </c>
      <c r="G8890" s="46" t="s">
        <v>49</v>
      </c>
      <c r="H8890">
        <v>0.000002089296</v>
      </c>
      <c r="I8890" t="s">
        <v>37</v>
      </c>
      <c r="L8890" t="s">
        <v>50</v>
      </c>
      <c r="M8890" t="s">
        <v>39</v>
      </c>
      <c r="N8890" s="40"/>
      <c r="O8890" s="40"/>
      <c r="P8890" s="40"/>
      <c r="Q8890" s="40"/>
      <c r="R8890" s="39"/>
      <c r="S8890" s="39"/>
      <c r="T8890" s="39"/>
      <c r="U8890" s="40"/>
      <c r="V8890" s="39"/>
      <c r="W8890" s="69"/>
      <c r="Y8890" t="s">
        <v>40</v>
      </c>
      <c r="AA8890">
        <v>5091</v>
      </c>
      <c r="AB8890" s="46" t="b">
        <v>0</v>
      </c>
      <c r="AD8890" s="8"/>
    </row>
    <row r="8891" ht="14.25" customHeight="1">
      <c r="A8891" s="38">
        <v>1295</v>
      </c>
      <c r="B8891" s="46" t="s">
        <v>8885</v>
      </c>
      <c r="C8891" s="30" t="s">
        <v>8886</v>
      </c>
      <c r="D8891" s="46" t="s">
        <v>8860</v>
      </c>
      <c r="E8891" s="46" t="s">
        <v>8861</v>
      </c>
      <c r="F8891" t="s">
        <v>485</v>
      </c>
      <c r="G8891" s="12" t="s">
        <v>665</v>
      </c>
      <c r="H8891">
        <v>0.60691633661704</v>
      </c>
      <c r="I8891" t="s">
        <v>37</v>
      </c>
      <c r="K8891" t="s">
        <v>5533</v>
      </c>
      <c r="L8891" s="46" t="str">
        <f>((I8891&amp;A8891)&amp;"-")&amp;B8891</f>
        <v>REF1295-Wenju Liu; Chen Sun; Peixia Zhao and Shaofeng Wang. Solubility of stearic acid in ethanol; 1-propanol; 2-propanol; 1-butanol; acetone; methylene chloride; ethyl acetate and 95% ethanol from (293 to 315) K</v>
      </c>
      <c r="M8891" t="s">
        <v>583</v>
      </c>
      <c r="N8891" s="40"/>
      <c r="O8891" s="40"/>
      <c r="P8891" s="40"/>
      <c r="Q8891" s="40"/>
      <c r="R8891" s="39"/>
      <c r="S8891" s="39"/>
      <c r="T8891" s="39"/>
      <c r="U8891" s="40"/>
      <c r="V8891" s="39"/>
      <c r="W8891" s="69"/>
      <c r="Y8891" t="s">
        <v>40</v>
      </c>
      <c r="AA8891">
        <v>5091</v>
      </c>
      <c r="AB8891" s="46" t="b">
        <v>0</v>
      </c>
      <c r="AD8891" s="8"/>
    </row>
    <row r="8892" ht="14.25" customHeight="1">
      <c r="A8892" s="38">
        <v>1295</v>
      </c>
      <c r="B8892" s="46" t="s">
        <v>8885</v>
      </c>
      <c r="C8892" s="30" t="s">
        <v>8886</v>
      </c>
      <c r="D8892" s="46" t="s">
        <v>8860</v>
      </c>
      <c r="E8892" s="46" t="s">
        <v>8861</v>
      </c>
      <c r="F8892" t="s">
        <v>580</v>
      </c>
      <c r="G8892" s="12" t="s">
        <v>581</v>
      </c>
      <c r="H8892">
        <v>0.87737831118424</v>
      </c>
      <c r="I8892" t="s">
        <v>37</v>
      </c>
      <c r="K8892" t="s">
        <v>8887</v>
      </c>
      <c r="L8892" s="46" t="str">
        <f>((I8892&amp;A8892)&amp;"-")&amp;B8892</f>
        <v>REF1295-Wenju Liu; Chen Sun; Peixia Zhao and Shaofeng Wang. Solubility of stearic acid in ethanol; 1-propanol; 2-propanol; 1-butanol; acetone; methylene chloride; ethyl acetate and 95% ethanol from (293 to 315) K</v>
      </c>
      <c r="M8892" t="s">
        <v>583</v>
      </c>
      <c r="N8892" s="40"/>
      <c r="O8892" s="40"/>
      <c r="P8892" s="40"/>
      <c r="Q8892" s="40"/>
      <c r="R8892" s="39"/>
      <c r="S8892" s="39"/>
      <c r="T8892" s="39"/>
      <c r="U8892" s="40"/>
      <c r="V8892" s="39"/>
      <c r="W8892" s="69"/>
      <c r="Y8892" t="s">
        <v>40</v>
      </c>
      <c r="AA8892">
        <v>5091</v>
      </c>
      <c r="AB8892" s="46" t="b">
        <v>0</v>
      </c>
      <c r="AD8892" s="8"/>
    </row>
    <row r="8893" ht="14.25" customHeight="1">
      <c r="A8893" s="38">
        <v>1295</v>
      </c>
      <c r="B8893" s="46" t="s">
        <v>8885</v>
      </c>
      <c r="C8893" s="30" t="s">
        <v>8886</v>
      </c>
      <c r="D8893" s="46" t="s">
        <v>8860</v>
      </c>
      <c r="E8893" s="46" t="s">
        <v>8861</v>
      </c>
      <c r="F8893" t="s">
        <v>584</v>
      </c>
      <c r="G8893" s="12" t="s">
        <v>988</v>
      </c>
      <c r="H8893">
        <v>0.58326211319163</v>
      </c>
      <c r="I8893" t="s">
        <v>37</v>
      </c>
      <c r="K8893" t="s">
        <v>8888</v>
      </c>
      <c r="L8893" s="46" t="str">
        <f>((I8893&amp;A8893)&amp;"-")&amp;B8893</f>
        <v>REF1295-Wenju Liu; Chen Sun; Peixia Zhao and Shaofeng Wang. Solubility of stearic acid in ethanol; 1-propanol; 2-propanol; 1-butanol; acetone; methylene chloride; ethyl acetate and 95% ethanol from (293 to 315) K</v>
      </c>
      <c r="M8893" t="s">
        <v>583</v>
      </c>
      <c r="N8893" s="40"/>
      <c r="O8893" s="40"/>
      <c r="P8893" s="40"/>
      <c r="Q8893" s="40"/>
      <c r="R8893" s="39"/>
      <c r="S8893" s="39"/>
      <c r="T8893" s="39"/>
      <c r="U8893" s="40"/>
      <c r="V8893" s="39"/>
      <c r="W8893" s="69"/>
      <c r="Y8893" t="s">
        <v>40</v>
      </c>
      <c r="AA8893">
        <v>5091</v>
      </c>
      <c r="AB8893" s="46" t="b">
        <v>0</v>
      </c>
      <c r="AD8893" s="8"/>
    </row>
    <row r="8894" ht="14.25" customHeight="1">
      <c r="A8894" s="38">
        <v>1295</v>
      </c>
      <c r="B8894" s="46" t="s">
        <v>8885</v>
      </c>
      <c r="C8894" s="30" t="s">
        <v>8886</v>
      </c>
      <c r="D8894" s="46" t="s">
        <v>8860</v>
      </c>
      <c r="E8894" s="46" t="s">
        <v>8861</v>
      </c>
      <c r="F8894" t="s">
        <v>586</v>
      </c>
      <c r="G8894" s="12" t="s">
        <v>587</v>
      </c>
      <c r="H8894">
        <v>0.38358297646706</v>
      </c>
      <c r="I8894" t="s">
        <v>37</v>
      </c>
      <c r="K8894" t="s">
        <v>8889</v>
      </c>
      <c r="L8894" s="46" t="str">
        <f>((I8894&amp;A8894)&amp;"-")&amp;B8894</f>
        <v>REF1295-Wenju Liu; Chen Sun; Peixia Zhao and Shaofeng Wang. Solubility of stearic acid in ethanol; 1-propanol; 2-propanol; 1-butanol; acetone; methylene chloride; ethyl acetate and 95% ethanol from (293 to 315) K</v>
      </c>
      <c r="M8894" t="s">
        <v>583</v>
      </c>
      <c r="N8894" s="40"/>
      <c r="O8894" s="40"/>
      <c r="P8894" s="40"/>
      <c r="Q8894" s="40"/>
      <c r="R8894" s="39"/>
      <c r="S8894" s="39"/>
      <c r="T8894" s="39"/>
      <c r="U8894" s="40"/>
      <c r="V8894" s="39"/>
      <c r="W8894" s="69"/>
      <c r="Y8894" t="s">
        <v>40</v>
      </c>
      <c r="AA8894">
        <v>5091</v>
      </c>
      <c r="AB8894" s="46" t="b">
        <v>0</v>
      </c>
      <c r="AD8894" s="8"/>
    </row>
    <row r="8895" ht="14.25" customHeight="1">
      <c r="A8895" s="38">
        <v>1295</v>
      </c>
      <c r="B8895" s="46" t="s">
        <v>8885</v>
      </c>
      <c r="C8895" s="30" t="s">
        <v>8886</v>
      </c>
      <c r="D8895" s="46" t="s">
        <v>8860</v>
      </c>
      <c r="E8895" s="46" t="s">
        <v>8861</v>
      </c>
      <c r="F8895" t="s">
        <v>429</v>
      </c>
      <c r="G8895" s="12" t="s">
        <v>430</v>
      </c>
      <c r="H8895">
        <v>0.3397918047543</v>
      </c>
      <c r="I8895" t="s">
        <v>37</v>
      </c>
      <c r="K8895" t="s">
        <v>8890</v>
      </c>
      <c r="L8895" s="46" t="str">
        <f>((I8895&amp;A8895)&amp;"-")&amp;B8895</f>
        <v>REF1295-Wenju Liu; Chen Sun; Peixia Zhao and Shaofeng Wang. Solubility of stearic acid in ethanol; 1-propanol; 2-propanol; 1-butanol; acetone; methylene chloride; ethyl acetate and 95% ethanol from (293 to 315) K</v>
      </c>
      <c r="M8895" t="s">
        <v>583</v>
      </c>
      <c r="N8895" s="40"/>
      <c r="O8895" s="40"/>
      <c r="P8895" s="40"/>
      <c r="Q8895" s="40"/>
      <c r="R8895" s="39"/>
      <c r="S8895" s="39"/>
      <c r="T8895" s="39"/>
      <c r="U8895" s="40"/>
      <c r="V8895" s="39"/>
      <c r="W8895" s="69"/>
      <c r="Y8895" t="s">
        <v>40</v>
      </c>
      <c r="AA8895">
        <v>5091</v>
      </c>
      <c r="AB8895" s="46" t="b">
        <v>0</v>
      </c>
      <c r="AD8895" s="8"/>
    </row>
    <row r="8896" ht="14.25" customHeight="1">
      <c r="A8896" s="38">
        <v>1295</v>
      </c>
      <c r="B8896" s="46" t="s">
        <v>8885</v>
      </c>
      <c r="C8896" s="30" t="s">
        <v>8886</v>
      </c>
      <c r="D8896" s="46" t="s">
        <v>8860</v>
      </c>
      <c r="E8896" s="46" t="s">
        <v>8861</v>
      </c>
      <c r="F8896" t="s">
        <v>591</v>
      </c>
      <c r="G8896" s="12" t="s">
        <v>592</v>
      </c>
      <c r="H8896">
        <v>0.45255049507159</v>
      </c>
      <c r="I8896" t="s">
        <v>37</v>
      </c>
      <c r="K8896" t="s">
        <v>8891</v>
      </c>
      <c r="L8896" s="46" t="str">
        <f>((I8896&amp;A8896)&amp;"-")&amp;B8896</f>
        <v>REF1295-Wenju Liu; Chen Sun; Peixia Zhao and Shaofeng Wang. Solubility of stearic acid in ethanol; 1-propanol; 2-propanol; 1-butanol; acetone; methylene chloride; ethyl acetate and 95% ethanol from (293 to 315) K</v>
      </c>
      <c r="M8896" t="s">
        <v>583</v>
      </c>
      <c r="N8896" s="40"/>
      <c r="O8896" s="40"/>
      <c r="P8896" s="40"/>
      <c r="Q8896" s="40"/>
      <c r="R8896" s="39"/>
      <c r="S8896" s="39"/>
      <c r="T8896" s="39"/>
      <c r="U8896" s="40"/>
      <c r="V8896" s="39"/>
      <c r="W8896" s="69"/>
      <c r="Y8896" t="s">
        <v>40</v>
      </c>
      <c r="AA8896">
        <v>5091</v>
      </c>
      <c r="AB8896" s="46" t="b">
        <v>0</v>
      </c>
      <c r="AD8896" s="8"/>
    </row>
    <row r="8897" ht="14.25" customHeight="1">
      <c r="A8897" s="38">
        <v>1049</v>
      </c>
      <c r="B8897" s="46" t="s">
        <v>922</v>
      </c>
      <c r="C8897" s="46" t="s">
        <v>923</v>
      </c>
      <c r="D8897" s="11" t="s">
        <v>8892</v>
      </c>
      <c r="E8897" s="46" t="s">
        <v>8893</v>
      </c>
      <c r="F8897" s="7" t="s">
        <v>927</v>
      </c>
      <c r="G8897" s="7" t="s">
        <v>928</v>
      </c>
      <c r="H8897">
        <v>0.011694993910199</v>
      </c>
      <c r="I8897" t="s">
        <v>37</v>
      </c>
      <c r="K8897" s="47" t="s">
        <v>43</v>
      </c>
      <c r="L8897" s="47" t="s">
        <v>926</v>
      </c>
      <c r="M8897" t="s">
        <v>39</v>
      </c>
      <c r="N8897" s="71"/>
      <c r="O8897" s="71"/>
      <c r="P8897" s="71"/>
      <c r="Q8897" s="71"/>
      <c r="R8897" s="29"/>
      <c r="S8897" s="29"/>
      <c r="T8897" s="29"/>
      <c r="U8897" s="71"/>
      <c r="V8897" s="29"/>
      <c r="W8897" s="60"/>
      <c r="Y8897" t="s">
        <v>40</v>
      </c>
      <c r="AA8897">
        <v>389877</v>
      </c>
      <c r="AB8897" t="b">
        <f>if((W8897=""),false,true)</f>
        <v>0</v>
      </c>
      <c r="AD8897" s="37"/>
    </row>
    <row r="8898" ht="14.25" customHeight="1">
      <c r="A8898" s="38">
        <v>1049</v>
      </c>
      <c r="B8898" s="46" t="s">
        <v>922</v>
      </c>
      <c r="C8898" s="46" t="s">
        <v>923</v>
      </c>
      <c r="D8898" s="11" t="s">
        <v>8892</v>
      </c>
      <c r="E8898" s="46" t="s">
        <v>8893</v>
      </c>
      <c r="F8898" s="7" t="s">
        <v>929</v>
      </c>
      <c r="G8898" s="7" t="s">
        <v>928</v>
      </c>
      <c r="H8898">
        <v>0.010256519262514</v>
      </c>
      <c r="I8898" t="s">
        <v>37</v>
      </c>
      <c r="K8898" s="47" t="s">
        <v>43</v>
      </c>
      <c r="L8898" s="47" t="s">
        <v>926</v>
      </c>
      <c r="M8898" t="s">
        <v>39</v>
      </c>
      <c r="N8898" s="71"/>
      <c r="O8898" s="71"/>
      <c r="P8898" s="71"/>
      <c r="Q8898" s="71"/>
      <c r="R8898" s="29"/>
      <c r="S8898" s="29"/>
      <c r="T8898" s="29"/>
      <c r="U8898" s="71"/>
      <c r="V8898" s="29"/>
      <c r="W8898" s="60"/>
      <c r="Y8898" t="s">
        <v>40</v>
      </c>
      <c r="AA8898">
        <v>389877</v>
      </c>
      <c r="AB8898" t="b">
        <f>if((W8898=""),false,true)</f>
        <v>0</v>
      </c>
      <c r="AD8898" s="37"/>
    </row>
    <row r="8899" ht="14.25" customHeight="1">
      <c r="A8899" s="38">
        <v>1049</v>
      </c>
      <c r="B8899" s="46" t="s">
        <v>922</v>
      </c>
      <c r="C8899" s="46" t="s">
        <v>923</v>
      </c>
      <c r="D8899" s="11" t="s">
        <v>8892</v>
      </c>
      <c r="E8899" s="46" t="s">
        <v>8893</v>
      </c>
      <c r="F8899" s="7" t="s">
        <v>930</v>
      </c>
      <c r="G8899" s="7" t="s">
        <v>928</v>
      </c>
      <c r="H8899">
        <v>0.002296148648112</v>
      </c>
      <c r="I8899" t="s">
        <v>37</v>
      </c>
      <c r="K8899" s="47" t="s">
        <v>43</v>
      </c>
      <c r="L8899" s="47" t="s">
        <v>926</v>
      </c>
      <c r="M8899" t="s">
        <v>39</v>
      </c>
      <c r="N8899" s="71"/>
      <c r="O8899" s="71"/>
      <c r="P8899" s="71"/>
      <c r="Q8899" s="71"/>
      <c r="R8899" s="29"/>
      <c r="S8899" s="29"/>
      <c r="T8899" s="29"/>
      <c r="U8899" s="71"/>
      <c r="V8899" s="29"/>
      <c r="W8899" s="60"/>
      <c r="Y8899" t="s">
        <v>40</v>
      </c>
      <c r="AA8899">
        <v>389877</v>
      </c>
      <c r="AB8899" t="b">
        <f>if((W8899=""),false,true)</f>
        <v>0</v>
      </c>
      <c r="AD8899" s="37"/>
    </row>
    <row r="8900" ht="14.25" customHeight="1">
      <c r="A8900" s="38">
        <v>1049</v>
      </c>
      <c r="B8900" s="46" t="s">
        <v>922</v>
      </c>
      <c r="C8900" s="46" t="s">
        <v>923</v>
      </c>
      <c r="D8900" s="11" t="s">
        <v>8892</v>
      </c>
      <c r="E8900" s="46" t="s">
        <v>8893</v>
      </c>
      <c r="F8900" s="11" t="s">
        <v>48</v>
      </c>
      <c r="G8900" s="11" t="s">
        <v>49</v>
      </c>
      <c r="H8900">
        <v>0.000184926861898</v>
      </c>
      <c r="I8900" t="s">
        <v>37</v>
      </c>
      <c r="K8900" s="47" t="s">
        <v>43</v>
      </c>
      <c r="L8900" s="47" t="s">
        <v>926</v>
      </c>
      <c r="M8900" t="s">
        <v>39</v>
      </c>
      <c r="N8900" s="71"/>
      <c r="O8900" s="71"/>
      <c r="P8900" s="71"/>
      <c r="Q8900" s="71"/>
      <c r="R8900" s="29"/>
      <c r="S8900" s="29"/>
      <c r="T8900" s="29"/>
      <c r="U8900" s="71"/>
      <c r="V8900" s="29"/>
      <c r="W8900" s="60"/>
      <c r="Y8900" t="s">
        <v>40</v>
      </c>
      <c r="AA8900">
        <v>389877</v>
      </c>
      <c r="AB8900" t="b">
        <f>if((W8900=""),false,true)</f>
        <v>0</v>
      </c>
      <c r="AD8900" s="37"/>
    </row>
    <row r="8901" ht="14.25" customHeight="1">
      <c r="A8901" s="38">
        <v>1287</v>
      </c>
      <c r="B8901" s="46" t="s">
        <v>53</v>
      </c>
      <c r="C8901" s="46" t="s">
        <v>45</v>
      </c>
      <c r="D8901" s="11" t="s">
        <v>8892</v>
      </c>
      <c r="E8901" s="46" t="s">
        <v>8893</v>
      </c>
      <c r="F8901" t="s">
        <v>48</v>
      </c>
      <c r="G8901" s="46" t="s">
        <v>49</v>
      </c>
      <c r="H8901">
        <v>0.000478630092</v>
      </c>
      <c r="I8901" t="s">
        <v>37</v>
      </c>
      <c r="L8901" t="s">
        <v>50</v>
      </c>
      <c r="M8901" t="s">
        <v>39</v>
      </c>
      <c r="N8901" s="40"/>
      <c r="O8901" s="40"/>
      <c r="P8901" s="40"/>
      <c r="Q8901" s="40"/>
      <c r="R8901" s="39"/>
      <c r="S8901" s="39"/>
      <c r="T8901" s="39"/>
      <c r="U8901" s="40"/>
      <c r="V8901" s="39"/>
      <c r="W8901" s="69"/>
      <c r="Y8901" t="s">
        <v>40</v>
      </c>
      <c r="AA8901">
        <v>389877</v>
      </c>
      <c r="AB8901" s="46" t="b">
        <v>0</v>
      </c>
      <c r="AD8901" s="8"/>
    </row>
    <row r="8902" ht="14.25" customHeight="1">
      <c r="A8902" s="38">
        <v>1287</v>
      </c>
      <c r="B8902" s="46" t="s">
        <v>53</v>
      </c>
      <c r="C8902" s="46" t="s">
        <v>45</v>
      </c>
      <c r="D8902" s="11" t="s">
        <v>8892</v>
      </c>
      <c r="E8902" s="46" t="s">
        <v>8893</v>
      </c>
      <c r="F8902" t="s">
        <v>48</v>
      </c>
      <c r="G8902" s="46" t="s">
        <v>49</v>
      </c>
      <c r="H8902">
        <v>0.000478630092</v>
      </c>
      <c r="I8902" t="s">
        <v>37</v>
      </c>
      <c r="L8902" t="s">
        <v>50</v>
      </c>
      <c r="M8902" t="s">
        <v>39</v>
      </c>
      <c r="N8902" s="40"/>
      <c r="O8902" s="40"/>
      <c r="P8902" s="40"/>
      <c r="Q8902" s="40"/>
      <c r="R8902" s="39"/>
      <c r="S8902" s="39"/>
      <c r="T8902" s="39"/>
      <c r="U8902" s="40"/>
      <c r="V8902" s="39"/>
      <c r="W8902" s="69"/>
      <c r="Y8902" t="s">
        <v>40</v>
      </c>
      <c r="AA8902">
        <v>389877</v>
      </c>
      <c r="AB8902" s="46" t="b">
        <v>0</v>
      </c>
      <c r="AD8902" s="8"/>
    </row>
    <row r="8903" ht="14.25" customHeight="1">
      <c r="A8903" s="38">
        <v>1287</v>
      </c>
      <c r="B8903" s="46" t="s">
        <v>44</v>
      </c>
      <c r="C8903" s="46" t="s">
        <v>45</v>
      </c>
      <c r="D8903" s="11" t="s">
        <v>8892</v>
      </c>
      <c r="E8903" s="46" t="s">
        <v>8893</v>
      </c>
      <c r="F8903" t="s">
        <v>48</v>
      </c>
      <c r="G8903" s="46" t="s">
        <v>49</v>
      </c>
      <c r="H8903">
        <v>0.00410204103</v>
      </c>
      <c r="I8903" t="s">
        <v>37</v>
      </c>
      <c r="L8903" t="s">
        <v>50</v>
      </c>
      <c r="M8903" t="s">
        <v>39</v>
      </c>
      <c r="N8903" s="40"/>
      <c r="O8903" s="40"/>
      <c r="P8903" s="40"/>
      <c r="Q8903" s="40"/>
      <c r="R8903" s="39"/>
      <c r="S8903" s="39"/>
      <c r="T8903" s="39"/>
      <c r="U8903" s="40"/>
      <c r="V8903" s="39"/>
      <c r="W8903" s="69"/>
      <c r="Y8903" t="s">
        <v>40</v>
      </c>
      <c r="AA8903">
        <v>389877</v>
      </c>
      <c r="AB8903" s="46" t="b">
        <v>0</v>
      </c>
      <c r="AD8903" s="8"/>
    </row>
    <row r="8904" ht="14.25" customHeight="1">
      <c r="A8904" s="38">
        <v>1287</v>
      </c>
      <c r="B8904" s="46" t="s">
        <v>53</v>
      </c>
      <c r="C8904" s="46" t="s">
        <v>45</v>
      </c>
      <c r="D8904" s="46" t="s">
        <v>8894</v>
      </c>
      <c r="E8904" s="46" t="s">
        <v>8895</v>
      </c>
      <c r="F8904" t="s">
        <v>48</v>
      </c>
      <c r="G8904" s="46" t="s">
        <v>49</v>
      </c>
      <c r="H8904">
        <v>0.001513561248</v>
      </c>
      <c r="I8904" t="s">
        <v>37</v>
      </c>
      <c r="L8904" t="s">
        <v>50</v>
      </c>
      <c r="M8904" t="s">
        <v>39</v>
      </c>
      <c r="N8904" s="40"/>
      <c r="O8904" s="40"/>
      <c r="P8904" s="40"/>
      <c r="Q8904" s="40"/>
      <c r="R8904" s="39"/>
      <c r="S8904" s="39"/>
      <c r="T8904" s="39"/>
      <c r="U8904" s="40"/>
      <c r="V8904" s="39"/>
      <c r="W8904" s="69"/>
      <c r="Y8904" t="s">
        <v>294</v>
      </c>
      <c r="AA8904">
        <v>7220</v>
      </c>
      <c r="AB8904" s="46" t="b">
        <v>0</v>
      </c>
      <c r="AD8904" s="8"/>
    </row>
    <row r="8905" ht="14.25" customHeight="1">
      <c r="A8905" s="38">
        <v>1287</v>
      </c>
      <c r="B8905" s="46" t="s">
        <v>174</v>
      </c>
      <c r="C8905" s="46" t="s">
        <v>45</v>
      </c>
      <c r="D8905" s="46" t="s">
        <v>8894</v>
      </c>
      <c r="E8905" s="46" t="s">
        <v>8895</v>
      </c>
      <c r="F8905" t="s">
        <v>48</v>
      </c>
      <c r="G8905" s="46" t="s">
        <v>49</v>
      </c>
      <c r="H8905">
        <v>0.002454708916</v>
      </c>
      <c r="I8905" t="s">
        <v>37</v>
      </c>
      <c r="L8905" t="s">
        <v>50</v>
      </c>
      <c r="M8905" t="s">
        <v>39</v>
      </c>
      <c r="N8905" s="40"/>
      <c r="O8905" s="40"/>
      <c r="P8905" s="40"/>
      <c r="Q8905" s="40"/>
      <c r="R8905" s="39"/>
      <c r="S8905" s="39"/>
      <c r="T8905" s="39"/>
      <c r="U8905" s="40"/>
      <c r="V8905" s="39"/>
      <c r="W8905" s="69"/>
      <c r="Y8905" t="s">
        <v>294</v>
      </c>
      <c r="AA8905">
        <v>7220</v>
      </c>
      <c r="AB8905" s="46" t="b">
        <v>0</v>
      </c>
      <c r="AD8905" s="8"/>
    </row>
    <row r="8906" ht="14.25" customHeight="1">
      <c r="A8906" s="38">
        <v>1287</v>
      </c>
      <c r="B8906" s="46" t="s">
        <v>53</v>
      </c>
      <c r="C8906" s="46" t="s">
        <v>45</v>
      </c>
      <c r="D8906" s="46" t="s">
        <v>8896</v>
      </c>
      <c r="E8906" s="46" t="s">
        <v>8897</v>
      </c>
      <c r="F8906" t="s">
        <v>48</v>
      </c>
      <c r="G8906" s="46" t="s">
        <v>49</v>
      </c>
      <c r="H8906">
        <v>0.025118864315</v>
      </c>
      <c r="I8906" t="s">
        <v>37</v>
      </c>
      <c r="L8906" t="s">
        <v>50</v>
      </c>
      <c r="M8906" t="s">
        <v>39</v>
      </c>
      <c r="N8906" s="40"/>
      <c r="O8906" s="40"/>
      <c r="P8906" s="40"/>
      <c r="Q8906" s="40"/>
      <c r="R8906" s="39"/>
      <c r="S8906" s="39"/>
      <c r="T8906" s="39"/>
      <c r="U8906" s="40"/>
      <c r="V8906" s="39"/>
      <c r="W8906" s="69"/>
      <c r="Y8906" t="s">
        <v>294</v>
      </c>
      <c r="AA8906">
        <v>7005</v>
      </c>
      <c r="AB8906" s="46" t="b">
        <v>0</v>
      </c>
      <c r="AD8906" s="8"/>
    </row>
    <row r="8907" ht="14.25" customHeight="1">
      <c r="A8907" s="38">
        <v>1287</v>
      </c>
      <c r="B8907" s="46" t="s">
        <v>174</v>
      </c>
      <c r="C8907" s="46" t="s">
        <v>45</v>
      </c>
      <c r="D8907" s="46" t="s">
        <v>8896</v>
      </c>
      <c r="E8907" s="46" t="s">
        <v>8898</v>
      </c>
      <c r="F8907" t="s">
        <v>48</v>
      </c>
      <c r="G8907" s="46" t="s">
        <v>49</v>
      </c>
      <c r="H8907">
        <v>0.025118864315</v>
      </c>
      <c r="I8907" t="s">
        <v>37</v>
      </c>
      <c r="L8907" t="s">
        <v>50</v>
      </c>
      <c r="M8907" t="s">
        <v>39</v>
      </c>
      <c r="N8907" s="40"/>
      <c r="O8907" s="40"/>
      <c r="P8907" s="40"/>
      <c r="Q8907" s="40"/>
      <c r="R8907" s="39"/>
      <c r="S8907" s="39"/>
      <c r="T8907" s="39"/>
      <c r="U8907" s="40"/>
      <c r="V8907" s="39"/>
      <c r="W8907" s="69"/>
      <c r="Y8907" t="s">
        <v>294</v>
      </c>
      <c r="AA8907">
        <v>7005</v>
      </c>
      <c r="AB8907" s="46" t="b">
        <v>0</v>
      </c>
      <c r="AD8907" s="8"/>
    </row>
    <row r="8908" ht="14.25" customHeight="1">
      <c r="A8908" s="38">
        <v>1282</v>
      </c>
      <c r="B8908" s="46" t="s">
        <v>8899</v>
      </c>
      <c r="C8908" s="46" t="s">
        <v>8900</v>
      </c>
      <c r="D8908" s="46" t="s">
        <v>8901</v>
      </c>
      <c r="E8908" s="46" t="s">
        <v>8902</v>
      </c>
      <c r="F8908" t="s">
        <v>580</v>
      </c>
      <c r="G8908" s="46" t="s">
        <v>581</v>
      </c>
      <c r="H8908">
        <v>0.30115408983472</v>
      </c>
      <c r="I8908" t="s">
        <v>37</v>
      </c>
      <c r="K8908" t="s">
        <v>5531</v>
      </c>
      <c r="L8908" t="s">
        <v>8903</v>
      </c>
      <c r="M8908" t="s">
        <v>39</v>
      </c>
      <c r="N8908" s="40"/>
      <c r="O8908" s="40"/>
      <c r="P8908" s="40"/>
      <c r="Q8908" s="40"/>
      <c r="R8908" s="39"/>
      <c r="S8908" s="39"/>
      <c r="T8908" s="39"/>
      <c r="U8908" s="40"/>
      <c r="V8908" s="39"/>
      <c r="W8908" s="69"/>
      <c r="Y8908" t="s">
        <v>40</v>
      </c>
      <c r="AA8908">
        <v>10025</v>
      </c>
      <c r="AB8908" s="46" t="b">
        <f>if((W8908=""),false,true)</f>
        <v>0</v>
      </c>
      <c r="AD8908" s="8"/>
    </row>
    <row r="8909" ht="14.25" customHeight="1">
      <c r="A8909" s="38">
        <v>1282</v>
      </c>
      <c r="B8909" s="46" t="s">
        <v>8899</v>
      </c>
      <c r="C8909" s="46" t="s">
        <v>8900</v>
      </c>
      <c r="D8909" s="46" t="s">
        <v>8901</v>
      </c>
      <c r="E8909" s="46" t="s">
        <v>8902</v>
      </c>
      <c r="F8909" t="s">
        <v>584</v>
      </c>
      <c r="G8909" s="46" t="s">
        <v>585</v>
      </c>
      <c r="H8909">
        <v>0.34827016342889</v>
      </c>
      <c r="I8909" t="s">
        <v>37</v>
      </c>
      <c r="K8909" t="s">
        <v>5531</v>
      </c>
      <c r="L8909" t="s">
        <v>8903</v>
      </c>
      <c r="M8909" t="s">
        <v>39</v>
      </c>
      <c r="N8909" s="40"/>
      <c r="O8909" s="40"/>
      <c r="P8909" s="40"/>
      <c r="Q8909" s="40"/>
      <c r="R8909" s="39"/>
      <c r="S8909" s="39"/>
      <c r="T8909" s="39"/>
      <c r="U8909" s="40"/>
      <c r="V8909" s="39"/>
      <c r="W8909" s="69"/>
      <c r="Y8909" t="s">
        <v>40</v>
      </c>
      <c r="AA8909">
        <v>10025</v>
      </c>
      <c r="AB8909" s="46" t="b">
        <f>if((W8909=""),false,true)</f>
        <v>0</v>
      </c>
      <c r="AD8909" s="8"/>
    </row>
    <row r="8910" ht="14.25" customHeight="1">
      <c r="A8910" s="38">
        <v>1282</v>
      </c>
      <c r="B8910" s="46" t="s">
        <v>8899</v>
      </c>
      <c r="C8910" s="46" t="s">
        <v>8900</v>
      </c>
      <c r="D8910" s="46" t="s">
        <v>8901</v>
      </c>
      <c r="E8910" s="46" t="s">
        <v>8902</v>
      </c>
      <c r="F8910" t="s">
        <v>586</v>
      </c>
      <c r="G8910" s="46" t="s">
        <v>587</v>
      </c>
      <c r="H8910">
        <v>0.15077518050734</v>
      </c>
      <c r="I8910" t="s">
        <v>37</v>
      </c>
      <c r="K8910" t="s">
        <v>8904</v>
      </c>
      <c r="L8910" t="s">
        <v>8903</v>
      </c>
      <c r="M8910" t="s">
        <v>39</v>
      </c>
      <c r="N8910" s="40"/>
      <c r="O8910" s="40"/>
      <c r="P8910" s="40"/>
      <c r="Q8910" s="40"/>
      <c r="R8910" s="39"/>
      <c r="S8910" s="39"/>
      <c r="T8910" s="39"/>
      <c r="U8910" s="40"/>
      <c r="V8910" s="39"/>
      <c r="W8910" s="69"/>
      <c r="Y8910" t="s">
        <v>40</v>
      </c>
      <c r="AA8910">
        <v>10025</v>
      </c>
      <c r="AB8910" s="46" t="b">
        <f>if((W8910=""),false,true)</f>
        <v>0</v>
      </c>
      <c r="AD8910" s="8"/>
    </row>
    <row r="8911" ht="14.25" customHeight="1">
      <c r="A8911" s="38">
        <v>1282</v>
      </c>
      <c r="B8911" s="46" t="s">
        <v>8899</v>
      </c>
      <c r="C8911" s="46" t="s">
        <v>8900</v>
      </c>
      <c r="D8911" s="46" t="s">
        <v>8901</v>
      </c>
      <c r="E8911" s="46" t="s">
        <v>8902</v>
      </c>
      <c r="F8911" t="s">
        <v>429</v>
      </c>
      <c r="G8911" s="46" t="s">
        <v>590</v>
      </c>
      <c r="H8911">
        <v>0.45650382711139</v>
      </c>
      <c r="I8911" t="s">
        <v>37</v>
      </c>
      <c r="K8911" t="s">
        <v>5535</v>
      </c>
      <c r="L8911" t="s">
        <v>8903</v>
      </c>
      <c r="M8911" t="s">
        <v>39</v>
      </c>
      <c r="N8911" s="40"/>
      <c r="O8911" s="40"/>
      <c r="P8911" s="40"/>
      <c r="Q8911" s="40"/>
      <c r="R8911" s="39"/>
      <c r="S8911" s="39"/>
      <c r="T8911" s="39"/>
      <c r="U8911" s="40"/>
      <c r="V8911" s="39"/>
      <c r="W8911" s="69"/>
      <c r="Y8911" t="s">
        <v>40</v>
      </c>
      <c r="AA8911">
        <v>10025</v>
      </c>
      <c r="AB8911" s="46" t="b">
        <f>if((W8911=""),false,true)</f>
        <v>0</v>
      </c>
      <c r="AD8911" s="8"/>
    </row>
    <row r="8912" ht="14.25" customHeight="1">
      <c r="A8912" s="38">
        <v>1282</v>
      </c>
      <c r="B8912" s="46" t="s">
        <v>8899</v>
      </c>
      <c r="C8912" s="46" t="s">
        <v>8900</v>
      </c>
      <c r="D8912" s="46" t="s">
        <v>8901</v>
      </c>
      <c r="E8912" s="46" t="s">
        <v>8902</v>
      </c>
      <c r="F8912" t="s">
        <v>591</v>
      </c>
      <c r="G8912" s="46" t="s">
        <v>592</v>
      </c>
      <c r="H8912">
        <v>0.03159871054307</v>
      </c>
      <c r="I8912" t="s">
        <v>37</v>
      </c>
      <c r="K8912" t="s">
        <v>8904</v>
      </c>
      <c r="L8912" t="s">
        <v>8903</v>
      </c>
      <c r="M8912" t="s">
        <v>39</v>
      </c>
      <c r="N8912" s="40"/>
      <c r="O8912" s="40"/>
      <c r="P8912" s="40"/>
      <c r="Q8912" s="40"/>
      <c r="R8912" s="39"/>
      <c r="S8912" s="39"/>
      <c r="T8912" s="39"/>
      <c r="U8912" s="40"/>
      <c r="V8912" s="39"/>
      <c r="W8912" s="69"/>
      <c r="Y8912" t="s">
        <v>40</v>
      </c>
      <c r="AA8912">
        <v>10025</v>
      </c>
      <c r="AB8912" s="46" t="b">
        <f>if((W8912=""),false,true)</f>
        <v>0</v>
      </c>
      <c r="AD8912" s="8"/>
    </row>
    <row r="8913" ht="14.25" customHeight="1">
      <c r="A8913" s="38">
        <v>1282</v>
      </c>
      <c r="B8913" s="46" t="s">
        <v>8899</v>
      </c>
      <c r="C8913" s="46" t="s">
        <v>8900</v>
      </c>
      <c r="D8913" s="46" t="s">
        <v>8901</v>
      </c>
      <c r="E8913" s="46" t="s">
        <v>8902</v>
      </c>
      <c r="F8913" t="s">
        <v>434</v>
      </c>
      <c r="G8913" s="46" t="s">
        <v>593</v>
      </c>
      <c r="H8913">
        <v>0.69947364618474</v>
      </c>
      <c r="I8913" t="s">
        <v>37</v>
      </c>
      <c r="K8913" t="s">
        <v>5535</v>
      </c>
      <c r="L8913" t="s">
        <v>8903</v>
      </c>
      <c r="M8913" t="s">
        <v>39</v>
      </c>
      <c r="N8913" s="40"/>
      <c r="O8913" s="40"/>
      <c r="P8913" s="40"/>
      <c r="Q8913" s="40"/>
      <c r="R8913" s="39"/>
      <c r="S8913" s="39"/>
      <c r="T8913" s="39"/>
      <c r="U8913" s="40"/>
      <c r="V8913" s="39"/>
      <c r="W8913" s="69"/>
      <c r="Y8913" t="s">
        <v>40</v>
      </c>
      <c r="AA8913">
        <v>10025</v>
      </c>
      <c r="AB8913" s="46" t="b">
        <f>if((W8913=""),false,true)</f>
        <v>0</v>
      </c>
      <c r="AD8913" s="8"/>
    </row>
    <row r="8914" ht="14.25" customHeight="1">
      <c r="A8914" s="38">
        <v>1282</v>
      </c>
      <c r="B8914" s="46" t="s">
        <v>8899</v>
      </c>
      <c r="C8914" s="46" t="s">
        <v>8900</v>
      </c>
      <c r="D8914" s="46" t="s">
        <v>8901</v>
      </c>
      <c r="E8914" s="46" t="s">
        <v>8902</v>
      </c>
      <c r="F8914" t="s">
        <v>238</v>
      </c>
      <c r="G8914" s="46" t="s">
        <v>1365</v>
      </c>
      <c r="H8914">
        <v>0.65376723597489</v>
      </c>
      <c r="I8914" t="s">
        <v>37</v>
      </c>
      <c r="K8914" t="s">
        <v>8904</v>
      </c>
      <c r="L8914" t="s">
        <v>8903</v>
      </c>
      <c r="M8914" t="s">
        <v>39</v>
      </c>
      <c r="N8914" s="40"/>
      <c r="O8914" s="40"/>
      <c r="P8914" s="40"/>
      <c r="Q8914" s="40"/>
      <c r="R8914" s="39"/>
      <c r="S8914" s="39"/>
      <c r="T8914" s="39"/>
      <c r="U8914" s="40"/>
      <c r="V8914" s="39"/>
      <c r="W8914" s="69"/>
      <c r="Y8914" t="s">
        <v>40</v>
      </c>
      <c r="AA8914">
        <v>10025</v>
      </c>
      <c r="AB8914" s="46" t="b">
        <f>if((W8914=""),false,true)</f>
        <v>0</v>
      </c>
      <c r="AD8914" s="8"/>
    </row>
    <row r="8915" ht="14.25" customHeight="1">
      <c r="A8915" s="38">
        <v>1282</v>
      </c>
      <c r="B8915" s="46" t="s">
        <v>8899</v>
      </c>
      <c r="C8915" s="46" t="s">
        <v>8900</v>
      </c>
      <c r="D8915" s="46" t="s">
        <v>8901</v>
      </c>
      <c r="E8915" s="46" t="s">
        <v>8902</v>
      </c>
      <c r="F8915" t="s">
        <v>48</v>
      </c>
      <c r="G8915" s="46" t="s">
        <v>49</v>
      </c>
      <c r="H8915">
        <v>0.011077042327537</v>
      </c>
      <c r="I8915" t="s">
        <v>37</v>
      </c>
      <c r="K8915" t="s">
        <v>2034</v>
      </c>
      <c r="L8915" t="s">
        <v>8903</v>
      </c>
      <c r="M8915" t="s">
        <v>39</v>
      </c>
      <c r="N8915" s="40"/>
      <c r="O8915" s="40"/>
      <c r="P8915" s="40"/>
      <c r="Q8915" s="40"/>
      <c r="R8915" s="39"/>
      <c r="S8915" s="39"/>
      <c r="T8915" s="39"/>
      <c r="U8915" s="40"/>
      <c r="V8915" s="39"/>
      <c r="W8915" s="69"/>
      <c r="Y8915" t="s">
        <v>40</v>
      </c>
      <c r="AA8915">
        <v>10025</v>
      </c>
      <c r="AB8915" s="46" t="b">
        <f>if((W8915=""),false,true)</f>
        <v>0</v>
      </c>
      <c r="AD8915" s="8"/>
    </row>
    <row r="8916" ht="14.25" customHeight="1">
      <c r="A8916" s="38">
        <v>42</v>
      </c>
      <c r="B8916" s="44" t="s">
        <v>1684</v>
      </c>
      <c r="C8916" s="46" t="s">
        <v>8905</v>
      </c>
      <c r="D8916" s="46" t="s">
        <v>8906</v>
      </c>
      <c r="E8916" s="46" t="s">
        <v>8907</v>
      </c>
      <c r="F8916" s="41" t="s">
        <v>429</v>
      </c>
      <c r="G8916" s="41" t="s">
        <v>430</v>
      </c>
      <c r="H8916" s="65">
        <v>0.6</v>
      </c>
      <c r="I8916" t="s">
        <v>431</v>
      </c>
      <c r="K8916" s="46"/>
      <c r="L8916" s="46" t="str">
        <f>((I8916&amp;A8916)&amp;"-")&amp;B8916</f>
        <v>ONSC42-1-</v>
      </c>
      <c r="M8916" t="s">
        <v>583</v>
      </c>
      <c r="N8916" s="40"/>
      <c r="O8916" s="40"/>
      <c r="P8916" s="40"/>
      <c r="Q8916" s="40"/>
      <c r="R8916" s="39"/>
      <c r="S8916" s="39"/>
      <c r="T8916" s="39"/>
      <c r="U8916" s="40"/>
      <c r="V8916" s="39"/>
      <c r="W8916" s="69"/>
      <c r="Y8916" t="s">
        <v>40</v>
      </c>
      <c r="AA8916">
        <v>1078</v>
      </c>
      <c r="AB8916" t="b">
        <f>if((W8916=""),false,true)</f>
        <v>0</v>
      </c>
      <c r="AD8916" s="8"/>
    </row>
    <row r="8917" ht="14.25" customHeight="1">
      <c r="A8917" s="38">
        <v>44</v>
      </c>
      <c r="B8917" s="44" t="s">
        <v>1684</v>
      </c>
      <c r="C8917" s="46" t="s">
        <v>8908</v>
      </c>
      <c r="D8917" s="46" t="s">
        <v>8906</v>
      </c>
      <c r="E8917" s="46" t="s">
        <v>8907</v>
      </c>
      <c r="F8917" s="41" t="s">
        <v>429</v>
      </c>
      <c r="G8917" s="41" t="s">
        <v>430</v>
      </c>
      <c r="H8917" s="65">
        <v>0.538</v>
      </c>
      <c r="I8917" t="s">
        <v>431</v>
      </c>
      <c r="K8917" s="46"/>
      <c r="L8917" s="46" t="str">
        <f>((I8917&amp;A8917)&amp;"-")&amp;B8917</f>
        <v>ONSC44-1-</v>
      </c>
      <c r="M8917" t="s">
        <v>583</v>
      </c>
      <c r="N8917" s="40"/>
      <c r="O8917" s="40"/>
      <c r="P8917" s="40"/>
      <c r="Q8917" s="40"/>
      <c r="R8917" s="39"/>
      <c r="S8917" s="39"/>
      <c r="T8917" s="39"/>
      <c r="U8917" s="40"/>
      <c r="V8917" s="39"/>
      <c r="W8917" s="69"/>
      <c r="Y8917" t="s">
        <v>40</v>
      </c>
      <c r="AA8917">
        <v>1078</v>
      </c>
      <c r="AB8917" t="b">
        <f>if((W8917=""),false,true)</f>
        <v>0</v>
      </c>
      <c r="AD8917" s="8"/>
    </row>
    <row r="8918" ht="14.25" customHeight="1">
      <c r="A8918" s="38">
        <v>45</v>
      </c>
      <c r="B8918" s="44" t="s">
        <v>1684</v>
      </c>
      <c r="C8918" s="46" t="s">
        <v>8909</v>
      </c>
      <c r="D8918" s="46" t="s">
        <v>8906</v>
      </c>
      <c r="E8918" s="46" t="s">
        <v>8907</v>
      </c>
      <c r="F8918" s="41" t="s">
        <v>584</v>
      </c>
      <c r="G8918" s="41" t="s">
        <v>1733</v>
      </c>
      <c r="H8918" s="65">
        <v>0.342</v>
      </c>
      <c r="I8918" t="s">
        <v>431</v>
      </c>
      <c r="K8918" s="46"/>
      <c r="L8918" s="46" t="str">
        <f>((I8918&amp;A8918)&amp;"-")&amp;B8918</f>
        <v>ONSC45-1-</v>
      </c>
      <c r="M8918" t="s">
        <v>583</v>
      </c>
      <c r="N8918" s="40"/>
      <c r="O8918" s="40"/>
      <c r="P8918" s="40"/>
      <c r="Q8918" s="40"/>
      <c r="R8918" s="39"/>
      <c r="S8918" s="39"/>
      <c r="T8918" s="39"/>
      <c r="U8918" s="40"/>
      <c r="V8918" s="39"/>
      <c r="W8918" s="69"/>
      <c r="Y8918" t="s">
        <v>40</v>
      </c>
      <c r="AA8918">
        <v>1078</v>
      </c>
      <c r="AB8918" t="b">
        <f>if((W8918=""),false,true)</f>
        <v>0</v>
      </c>
      <c r="AD8918" s="8"/>
    </row>
    <row r="8919" ht="14.25" customHeight="1">
      <c r="A8919" s="38">
        <v>1059</v>
      </c>
      <c r="B8919" s="46" t="s">
        <v>8910</v>
      </c>
      <c r="C8919" s="46" t="s">
        <v>1115</v>
      </c>
      <c r="D8919" s="11" t="s">
        <v>8906</v>
      </c>
      <c r="E8919" s="11" t="s">
        <v>8911</v>
      </c>
      <c r="F8919" s="7" t="s">
        <v>580</v>
      </c>
      <c r="G8919" s="7" t="s">
        <v>581</v>
      </c>
      <c r="H8919">
        <v>0.34583138048985</v>
      </c>
      <c r="I8919" t="s">
        <v>37</v>
      </c>
      <c r="K8919" s="47"/>
      <c r="L8919" s="47" t="s">
        <v>8912</v>
      </c>
      <c r="M8919" t="s">
        <v>583</v>
      </c>
      <c r="N8919" s="71"/>
      <c r="O8919" s="71"/>
      <c r="P8919" s="71"/>
      <c r="Q8919" s="71"/>
      <c r="R8919" s="29"/>
      <c r="S8919" s="29"/>
      <c r="T8919" s="29"/>
      <c r="U8919" s="71"/>
      <c r="V8919" s="29"/>
      <c r="W8919" s="60"/>
      <c r="Y8919" t="s">
        <v>40</v>
      </c>
      <c r="AA8919">
        <v>1078</v>
      </c>
      <c r="AB8919" t="b">
        <f>if((W8919=""),false,true)</f>
        <v>0</v>
      </c>
      <c r="AD8919" s="37"/>
    </row>
    <row r="8920" ht="14.25" customHeight="1">
      <c r="A8920" s="38">
        <v>1059</v>
      </c>
      <c r="B8920" s="46" t="s">
        <v>8910</v>
      </c>
      <c r="C8920" s="46" t="s">
        <v>1115</v>
      </c>
      <c r="D8920" s="11" t="s">
        <v>8906</v>
      </c>
      <c r="E8920" s="11" t="s">
        <v>8911</v>
      </c>
      <c r="F8920" s="7" t="s">
        <v>584</v>
      </c>
      <c r="G8920" s="7" t="s">
        <v>988</v>
      </c>
      <c r="H8920">
        <v>0.4331573492207</v>
      </c>
      <c r="I8920" t="s">
        <v>37</v>
      </c>
      <c r="K8920" s="47"/>
      <c r="L8920" s="47" t="s">
        <v>8912</v>
      </c>
      <c r="M8920" t="s">
        <v>583</v>
      </c>
      <c r="N8920" s="71"/>
      <c r="O8920" s="71"/>
      <c r="P8920" s="71"/>
      <c r="Q8920" s="71"/>
      <c r="R8920" s="29"/>
      <c r="S8920" s="29"/>
      <c r="T8920" s="29"/>
      <c r="U8920" s="71"/>
      <c r="V8920" s="29"/>
      <c r="W8920" s="60"/>
      <c r="Y8920" t="s">
        <v>40</v>
      </c>
      <c r="AA8920">
        <v>1078</v>
      </c>
      <c r="AB8920" t="b">
        <f>if((W8920=""),false,true)</f>
        <v>0</v>
      </c>
      <c r="AD8920" s="37"/>
    </row>
    <row r="8921" ht="14.25" customHeight="1">
      <c r="A8921" s="38">
        <v>1059</v>
      </c>
      <c r="B8921" s="46" t="s">
        <v>8910</v>
      </c>
      <c r="C8921" s="46" t="s">
        <v>1115</v>
      </c>
      <c r="D8921" s="11" t="s">
        <v>8906</v>
      </c>
      <c r="E8921" s="11" t="s">
        <v>8911</v>
      </c>
      <c r="F8921" s="7" t="s">
        <v>586</v>
      </c>
      <c r="G8921" s="7" t="s">
        <v>587</v>
      </c>
      <c r="H8921">
        <v>0.23922520711842</v>
      </c>
      <c r="I8921" t="s">
        <v>37</v>
      </c>
      <c r="K8921" s="47"/>
      <c r="L8921" s="47" t="s">
        <v>8912</v>
      </c>
      <c r="M8921" t="s">
        <v>583</v>
      </c>
      <c r="N8921" s="71"/>
      <c r="O8921" s="71"/>
      <c r="P8921" s="71"/>
      <c r="Q8921" s="71"/>
      <c r="R8921" s="29"/>
      <c r="S8921" s="29"/>
      <c r="T8921" s="29"/>
      <c r="U8921" s="71"/>
      <c r="V8921" s="29"/>
      <c r="W8921" s="60"/>
      <c r="Y8921" t="s">
        <v>40</v>
      </c>
      <c r="AA8921">
        <v>1078</v>
      </c>
      <c r="AB8921" t="b">
        <f>if((W8921=""),false,true)</f>
        <v>0</v>
      </c>
      <c r="AD8921" s="37"/>
    </row>
    <row r="8922" ht="14.25" customHeight="1">
      <c r="A8922" s="38">
        <v>1059</v>
      </c>
      <c r="B8922" s="46" t="s">
        <v>8910</v>
      </c>
      <c r="C8922" s="46" t="s">
        <v>1115</v>
      </c>
      <c r="D8922" s="11" t="s">
        <v>8906</v>
      </c>
      <c r="E8922" s="11" t="s">
        <v>8911</v>
      </c>
      <c r="F8922" s="7" t="s">
        <v>429</v>
      </c>
      <c r="G8922" s="7" t="s">
        <v>590</v>
      </c>
      <c r="H8922">
        <v>0.66646977264577</v>
      </c>
      <c r="I8922" t="s">
        <v>37</v>
      </c>
      <c r="K8922" s="47"/>
      <c r="L8922" s="47" t="s">
        <v>8912</v>
      </c>
      <c r="M8922" t="s">
        <v>583</v>
      </c>
      <c r="N8922" s="71"/>
      <c r="O8922" s="71"/>
      <c r="P8922" s="71"/>
      <c r="Q8922" s="71"/>
      <c r="R8922" s="29"/>
      <c r="S8922" s="29"/>
      <c r="T8922" s="29"/>
      <c r="U8922" s="71"/>
      <c r="V8922" s="29"/>
      <c r="W8922" s="60"/>
      <c r="Y8922" t="s">
        <v>40</v>
      </c>
      <c r="AA8922">
        <v>1078</v>
      </c>
      <c r="AB8922" t="b">
        <f>if((W8922=""),false,true)</f>
        <v>0</v>
      </c>
      <c r="AD8922" s="37"/>
    </row>
    <row r="8923" ht="14.25" customHeight="1">
      <c r="A8923" s="38">
        <v>1147</v>
      </c>
      <c r="B8923" s="46" t="s">
        <v>4633</v>
      </c>
      <c r="C8923" s="46" t="s">
        <v>4634</v>
      </c>
      <c r="D8923" s="46" t="s">
        <v>8906</v>
      </c>
      <c r="E8923" s="46" t="s">
        <v>8911</v>
      </c>
      <c r="F8923" s="46" t="s">
        <v>3781</v>
      </c>
      <c r="G8923" s="46" t="s">
        <v>3782</v>
      </c>
      <c r="H8923">
        <v>0.0305</v>
      </c>
      <c r="I8923" t="s">
        <v>37</v>
      </c>
      <c r="K8923" s="47"/>
      <c r="L8923" s="47" t="s">
        <v>4637</v>
      </c>
      <c r="M8923" t="s">
        <v>583</v>
      </c>
      <c r="N8923" s="71"/>
      <c r="O8923" s="71"/>
      <c r="P8923" s="71"/>
      <c r="Q8923" s="71"/>
      <c r="R8923" s="29"/>
      <c r="S8923" s="29"/>
      <c r="T8923" s="29"/>
      <c r="U8923" s="71"/>
      <c r="V8923" s="29"/>
      <c r="W8923" s="60"/>
      <c r="Y8923" t="s">
        <v>40</v>
      </c>
      <c r="AA8923">
        <v>1078</v>
      </c>
      <c r="AB8923" t="b">
        <f>if((W8923=""),false,true)</f>
        <v>0</v>
      </c>
      <c r="AD8923" s="37"/>
    </row>
    <row r="8924" ht="14.25" customHeight="1">
      <c r="A8924" s="38">
        <v>1268</v>
      </c>
      <c r="B8924" s="46" t="s">
        <v>3548</v>
      </c>
      <c r="C8924" s="46" t="s">
        <v>3549</v>
      </c>
      <c r="D8924" s="46" t="s">
        <v>8906</v>
      </c>
      <c r="E8924" s="46" t="s">
        <v>8911</v>
      </c>
      <c r="F8924" s="7" t="s">
        <v>1281</v>
      </c>
      <c r="G8924" s="7" t="s">
        <v>2411</v>
      </c>
      <c r="H8924">
        <v>2.2654027008812</v>
      </c>
      <c r="I8924" t="s">
        <v>37</v>
      </c>
      <c r="K8924" t="s">
        <v>3552</v>
      </c>
      <c r="L8924" t="s">
        <v>3553</v>
      </c>
      <c r="M8924" t="s">
        <v>39</v>
      </c>
      <c r="N8924" s="40"/>
      <c r="O8924" s="40"/>
      <c r="P8924" s="40"/>
      <c r="Q8924" s="40"/>
      <c r="R8924" s="39"/>
      <c r="S8924" s="39"/>
      <c r="T8924" s="39"/>
      <c r="U8924" s="40"/>
      <c r="V8924" s="39"/>
      <c r="W8924" s="69"/>
      <c r="Y8924" t="s">
        <v>40</v>
      </c>
      <c r="AA8924">
        <v>1078</v>
      </c>
      <c r="AB8924" s="46" t="b">
        <f>if((W8924=""),false,true)</f>
        <v>0</v>
      </c>
      <c r="AD8924" s="8"/>
    </row>
    <row r="8925" ht="14.25" customHeight="1">
      <c r="A8925" s="38">
        <v>1287</v>
      </c>
      <c r="B8925" s="46" t="s">
        <v>53</v>
      </c>
      <c r="C8925" s="46" t="s">
        <v>45</v>
      </c>
      <c r="D8925" s="46" t="s">
        <v>8906</v>
      </c>
      <c r="E8925" s="46" t="s">
        <v>8913</v>
      </c>
      <c r="F8925" t="s">
        <v>48</v>
      </c>
      <c r="G8925" s="46" t="s">
        <v>49</v>
      </c>
      <c r="H8925">
        <v>0.63095734448</v>
      </c>
      <c r="I8925" t="s">
        <v>37</v>
      </c>
      <c r="L8925" t="s">
        <v>50</v>
      </c>
      <c r="M8925" t="s">
        <v>39</v>
      </c>
      <c r="N8925" s="40"/>
      <c r="O8925" s="40"/>
      <c r="P8925" s="40"/>
      <c r="Q8925" s="40"/>
      <c r="R8925" s="39"/>
      <c r="S8925" s="39"/>
      <c r="T8925" s="39"/>
      <c r="U8925" s="40"/>
      <c r="V8925" s="39"/>
      <c r="W8925" s="69"/>
      <c r="Y8925" t="s">
        <v>40</v>
      </c>
      <c r="AA8925">
        <v>1078</v>
      </c>
      <c r="AB8925" s="46" t="b">
        <v>0</v>
      </c>
      <c r="AD8925" s="8"/>
    </row>
    <row r="8926" ht="14.25" customHeight="1">
      <c r="A8926" s="38">
        <v>54</v>
      </c>
      <c r="B8926" s="44" t="s">
        <v>1684</v>
      </c>
      <c r="C8926" s="46" t="s">
        <v>8914</v>
      </c>
      <c r="D8926" s="46" t="s">
        <v>8915</v>
      </c>
      <c r="E8926" s="46" t="s">
        <v>8907</v>
      </c>
      <c r="F8926" s="41" t="s">
        <v>429</v>
      </c>
      <c r="G8926" s="41" t="s">
        <v>430</v>
      </c>
      <c r="H8926" s="65">
        <v>0.0537</v>
      </c>
      <c r="I8926" t="s">
        <v>431</v>
      </c>
      <c r="K8926" s="46" t="s">
        <v>8916</v>
      </c>
      <c r="L8926" s="46" t="str">
        <f>((I8926&amp;A8926)&amp;"-")&amp;B8926</f>
        <v>ONSC54-1-</v>
      </c>
      <c r="M8926" t="s">
        <v>583</v>
      </c>
      <c r="N8926" s="40"/>
      <c r="O8926" s="40"/>
      <c r="P8926" s="40"/>
      <c r="Q8926" s="40"/>
      <c r="R8926" s="39"/>
      <c r="S8926" s="39"/>
      <c r="T8926" s="39"/>
      <c r="U8926" s="40"/>
      <c r="V8926" s="39"/>
      <c r="W8926" s="69"/>
      <c r="Y8926" t="s">
        <v>1004</v>
      </c>
      <c r="AA8926">
        <v>1078</v>
      </c>
      <c r="AB8926" t="b">
        <f>if((W8926=""),false,true)</f>
        <v>0</v>
      </c>
      <c r="AD8926" s="8"/>
    </row>
    <row r="8927" ht="14.25" customHeight="1">
      <c r="A8927" s="38">
        <v>1287</v>
      </c>
      <c r="B8927" s="46" t="s">
        <v>53</v>
      </c>
      <c r="C8927" s="46" t="s">
        <v>45</v>
      </c>
      <c r="D8927" s="46" t="s">
        <v>8917</v>
      </c>
      <c r="E8927" s="46" t="s">
        <v>8918</v>
      </c>
      <c r="F8927" t="s">
        <v>48</v>
      </c>
      <c r="G8927" s="46" t="s">
        <v>49</v>
      </c>
      <c r="H8927">
        <v>1.995262314969</v>
      </c>
      <c r="I8927" t="s">
        <v>37</v>
      </c>
      <c r="L8927" t="s">
        <v>50</v>
      </c>
      <c r="M8927" t="s">
        <v>39</v>
      </c>
      <c r="N8927" s="40"/>
      <c r="O8927" s="40"/>
      <c r="P8927" s="40"/>
      <c r="Q8927" s="40"/>
      <c r="R8927" s="39"/>
      <c r="S8927" s="39"/>
      <c r="T8927" s="39"/>
      <c r="U8927" s="40"/>
      <c r="V8927" s="39"/>
      <c r="W8927" s="69"/>
      <c r="Y8927" t="s">
        <v>40</v>
      </c>
      <c r="AA8927">
        <v>10955</v>
      </c>
      <c r="AB8927" s="46" t="b">
        <v>0</v>
      </c>
      <c r="AD8927" s="8"/>
    </row>
    <row r="8928" ht="14.25" customHeight="1">
      <c r="A8928" s="38">
        <v>1253</v>
      </c>
      <c r="B8928" s="46" t="s">
        <v>8919</v>
      </c>
      <c r="C8928" s="46" t="s">
        <v>577</v>
      </c>
      <c r="D8928" s="11" t="s">
        <v>8920</v>
      </c>
      <c r="E8928" s="11" t="s">
        <v>8921</v>
      </c>
      <c r="F8928" s="11" t="s">
        <v>584</v>
      </c>
      <c r="G8928" s="7" t="s">
        <v>585</v>
      </c>
      <c r="H8928">
        <v>0.069430518350429</v>
      </c>
      <c r="I8928" s="46" t="s">
        <v>37</v>
      </c>
      <c r="K8928" s="46"/>
      <c r="L8928" t="s">
        <v>8922</v>
      </c>
      <c r="M8928" t="s">
        <v>39</v>
      </c>
      <c r="N8928" s="40"/>
      <c r="O8928" s="40"/>
      <c r="P8928" s="40"/>
      <c r="Q8928" s="40"/>
      <c r="R8928" s="39"/>
      <c r="S8928" s="39"/>
      <c r="T8928" s="39"/>
      <c r="U8928" s="40"/>
      <c r="V8928" s="39"/>
      <c r="W8928" s="69"/>
      <c r="Y8928" t="s">
        <v>40</v>
      </c>
      <c r="AA8928">
        <v>64561</v>
      </c>
      <c r="AB8928" s="46" t="b">
        <f>if((W8928=""),false,true)</f>
        <v>0</v>
      </c>
      <c r="AD8928" s="8"/>
    </row>
    <row r="8929" ht="14.25" customHeight="1">
      <c r="A8929" s="38">
        <v>1253</v>
      </c>
      <c r="B8929" s="46" t="s">
        <v>8919</v>
      </c>
      <c r="C8929" s="46" t="s">
        <v>577</v>
      </c>
      <c r="D8929" s="11" t="s">
        <v>8920</v>
      </c>
      <c r="E8929" s="11" t="s">
        <v>8921</v>
      </c>
      <c r="F8929" s="11" t="s">
        <v>429</v>
      </c>
      <c r="G8929" s="7" t="s">
        <v>590</v>
      </c>
      <c r="H8929">
        <v>0.23288572690049</v>
      </c>
      <c r="I8929" s="46" t="s">
        <v>37</v>
      </c>
      <c r="K8929" s="46"/>
      <c r="L8929" t="s">
        <v>8922</v>
      </c>
      <c r="M8929" t="s">
        <v>39</v>
      </c>
      <c r="N8929" s="40"/>
      <c r="O8929" s="40"/>
      <c r="P8929" s="40"/>
      <c r="Q8929" s="40"/>
      <c r="R8929" s="39"/>
      <c r="S8929" s="39"/>
      <c r="T8929" s="39"/>
      <c r="U8929" s="40"/>
      <c r="V8929" s="39"/>
      <c r="W8929" s="69"/>
      <c r="Y8929" t="s">
        <v>40</v>
      </c>
      <c r="AA8929">
        <v>64561</v>
      </c>
      <c r="AB8929" s="46" t="b">
        <f>if((W8929=""),false,true)</f>
        <v>0</v>
      </c>
      <c r="AD8929" s="8"/>
    </row>
    <row r="8930" ht="14.25" customHeight="1">
      <c r="A8930" s="38">
        <v>1253</v>
      </c>
      <c r="B8930" s="46" t="s">
        <v>8919</v>
      </c>
      <c r="C8930" s="46" t="s">
        <v>577</v>
      </c>
      <c r="D8930" s="11" t="s">
        <v>8920</v>
      </c>
      <c r="E8930" s="11" t="s">
        <v>8921</v>
      </c>
      <c r="F8930" s="11" t="s">
        <v>434</v>
      </c>
      <c r="G8930" s="7" t="s">
        <v>593</v>
      </c>
      <c r="H8930">
        <v>0.6987043188956</v>
      </c>
      <c r="I8930" s="46" t="s">
        <v>37</v>
      </c>
      <c r="K8930" s="46"/>
      <c r="L8930" t="s">
        <v>8922</v>
      </c>
      <c r="M8930" t="s">
        <v>39</v>
      </c>
      <c r="N8930" s="40"/>
      <c r="O8930" s="40"/>
      <c r="P8930" s="40"/>
      <c r="Q8930" s="40"/>
      <c r="R8930" s="39"/>
      <c r="S8930" s="39"/>
      <c r="T8930" s="39"/>
      <c r="U8930" s="40"/>
      <c r="V8930" s="39"/>
      <c r="W8930" s="69"/>
      <c r="Y8930" t="s">
        <v>40</v>
      </c>
      <c r="AA8930">
        <v>64561</v>
      </c>
      <c r="AB8930" s="46" t="b">
        <f>if((W8930=""),false,true)</f>
        <v>0</v>
      </c>
      <c r="AD8930" s="8"/>
    </row>
    <row r="8931" ht="14.25" customHeight="1">
      <c r="A8931" s="38">
        <v>1268</v>
      </c>
      <c r="B8931" s="46" t="s">
        <v>3548</v>
      </c>
      <c r="C8931" s="46" t="s">
        <v>3549</v>
      </c>
      <c r="D8931" s="46" t="s">
        <v>8923</v>
      </c>
      <c r="E8931" s="46" t="s">
        <v>8924</v>
      </c>
      <c r="F8931" s="7" t="s">
        <v>1281</v>
      </c>
      <c r="G8931" s="7" t="s">
        <v>2411</v>
      </c>
      <c r="H8931">
        <v>0.81336699141146</v>
      </c>
      <c r="I8931" t="s">
        <v>37</v>
      </c>
      <c r="K8931" t="s">
        <v>3552</v>
      </c>
      <c r="L8931" t="s">
        <v>3553</v>
      </c>
      <c r="M8931" t="s">
        <v>39</v>
      </c>
      <c r="N8931" s="40"/>
      <c r="O8931" s="40"/>
      <c r="P8931" s="40"/>
      <c r="Q8931" s="40"/>
      <c r="R8931" s="39"/>
      <c r="S8931" s="39"/>
      <c r="T8931" s="39"/>
      <c r="U8931" s="40"/>
      <c r="V8931" s="39"/>
      <c r="W8931" s="69"/>
      <c r="Y8931" t="s">
        <v>40</v>
      </c>
      <c r="AA8931">
        <v>5768</v>
      </c>
      <c r="AB8931" s="46" t="b">
        <f>if((W8931=""),false,true)</f>
        <v>0</v>
      </c>
      <c r="AD8931" s="8"/>
    </row>
    <row r="8932" ht="14.25" customHeight="1">
      <c r="A8932" s="38">
        <v>1287</v>
      </c>
      <c r="B8932" s="46" t="s">
        <v>53</v>
      </c>
      <c r="C8932" s="46" t="s">
        <v>45</v>
      </c>
      <c r="D8932" s="46" t="s">
        <v>8923</v>
      </c>
      <c r="E8932" s="46" t="s">
        <v>8925</v>
      </c>
      <c r="F8932" t="s">
        <v>48</v>
      </c>
      <c r="G8932" s="46" t="s">
        <v>49</v>
      </c>
      <c r="H8932">
        <v>6.165950018615</v>
      </c>
      <c r="I8932" t="s">
        <v>37</v>
      </c>
      <c r="L8932" t="s">
        <v>50</v>
      </c>
      <c r="M8932" t="s">
        <v>39</v>
      </c>
      <c r="N8932" s="40"/>
      <c r="O8932" s="40"/>
      <c r="P8932" s="40"/>
      <c r="Q8932" s="40"/>
      <c r="R8932" s="39"/>
      <c r="S8932" s="39"/>
      <c r="T8932" s="39"/>
      <c r="U8932" s="40"/>
      <c r="V8932" s="39"/>
      <c r="W8932" s="69"/>
      <c r="Y8932" t="s">
        <v>40</v>
      </c>
      <c r="AA8932">
        <v>5768</v>
      </c>
      <c r="AB8932" s="46" t="b">
        <v>0</v>
      </c>
      <c r="AD8932" s="8"/>
    </row>
    <row r="8933" ht="14.25" customHeight="1">
      <c r="A8933" s="38">
        <v>1314</v>
      </c>
      <c r="B8933" s="46" t="s">
        <v>5821</v>
      </c>
      <c r="C8933" s="46" t="s">
        <v>5822</v>
      </c>
      <c r="D8933" s="46" t="s">
        <v>8923</v>
      </c>
      <c r="E8933" s="46" t="s">
        <v>8924</v>
      </c>
      <c r="F8933" t="s">
        <v>429</v>
      </c>
      <c r="G8933" s="12" t="s">
        <v>590</v>
      </c>
      <c r="H8933">
        <v>0.002306314505957</v>
      </c>
      <c r="I8933" t="s">
        <v>37</v>
      </c>
      <c r="K8933" s="47" t="s">
        <v>770</v>
      </c>
      <c r="L8933" s="47" t="str">
        <f>((I8933&amp;A8933)&amp;"-")&amp;B8933</f>
        <v>REF1314-Xingchu GONG Shanshan WANG Haibin QU Solid-Liquid Equilibria of D-Glucose, D-Fructose and Sucrose in the Mixture of Ethanol and Water from 273.2 K to 293.2 K Chinese Journal of Chemical Engineering. Volume 19. Issue 2. April 2011. Pages 217-222</v>
      </c>
      <c r="M8933" t="s">
        <v>39</v>
      </c>
      <c r="N8933" s="71"/>
      <c r="O8933" s="71"/>
      <c r="P8933" s="71"/>
      <c r="Q8933" s="71"/>
      <c r="R8933" s="29"/>
      <c r="S8933" s="29"/>
      <c r="T8933" s="29"/>
      <c r="U8933" s="71"/>
      <c r="V8933" s="29"/>
      <c r="W8933" s="60"/>
      <c r="Y8933" t="s">
        <v>40</v>
      </c>
      <c r="AA8933">
        <v>5768</v>
      </c>
      <c r="AB8933" t="b">
        <v>0</v>
      </c>
      <c r="AD8933" s="37"/>
    </row>
    <row r="8934" ht="14.25" customHeight="1">
      <c r="A8934" s="38">
        <v>1314</v>
      </c>
      <c r="B8934" s="46" t="s">
        <v>5821</v>
      </c>
      <c r="C8934" s="46" t="s">
        <v>5822</v>
      </c>
      <c r="D8934" s="46" t="s">
        <v>8923</v>
      </c>
      <c r="E8934" s="46" t="s">
        <v>8924</v>
      </c>
      <c r="F8934" t="s">
        <v>2092</v>
      </c>
      <c r="G8934" t="s">
        <v>2085</v>
      </c>
      <c r="H8934">
        <v>0.389893325228314</v>
      </c>
      <c r="I8934" t="s">
        <v>37</v>
      </c>
      <c r="K8934" s="47" t="s">
        <v>770</v>
      </c>
      <c r="L8934" s="47" t="str">
        <f>((I8934&amp;A8934)&amp;"-")&amp;B8934</f>
        <v>REF1314-Xingchu GONG Shanshan WANG Haibin QU Solid-Liquid Equilibria of D-Glucose, D-Fructose and Sucrose in the Mixture of Ethanol and Water from 273.2 K to 293.2 K Chinese Journal of Chemical Engineering. Volume 19. Issue 2. April 2011. Pages 217-222</v>
      </c>
      <c r="M8934" t="s">
        <v>39</v>
      </c>
      <c r="N8934" s="71"/>
      <c r="O8934" s="71"/>
      <c r="P8934" s="71"/>
      <c r="Q8934" s="71"/>
      <c r="R8934" s="29"/>
      <c r="S8934" s="29"/>
      <c r="T8934" s="29"/>
      <c r="U8934" s="71"/>
      <c r="V8934" s="29"/>
      <c r="W8934" s="60"/>
      <c r="Y8934" t="s">
        <v>40</v>
      </c>
      <c r="AA8934">
        <v>5768</v>
      </c>
      <c r="AB8934" t="b">
        <v>0</v>
      </c>
      <c r="AD8934" s="37"/>
    </row>
    <row r="8935" ht="14.25" customHeight="1">
      <c r="A8935" s="38">
        <v>1314</v>
      </c>
      <c r="B8935" s="46" t="s">
        <v>5821</v>
      </c>
      <c r="C8935" s="46" t="s">
        <v>5822</v>
      </c>
      <c r="D8935" s="46" t="s">
        <v>8923</v>
      </c>
      <c r="E8935" s="46" t="s">
        <v>8924</v>
      </c>
      <c r="F8935" t="s">
        <v>2092</v>
      </c>
      <c r="G8935" t="s">
        <v>2085</v>
      </c>
      <c r="H8935">
        <v>0.820496697255246</v>
      </c>
      <c r="I8935" t="s">
        <v>37</v>
      </c>
      <c r="K8935" s="47" t="s">
        <v>770</v>
      </c>
      <c r="L8935" s="47" t="str">
        <f>((I8935&amp;A8935)&amp;"-")&amp;B8935</f>
        <v>REF1314-Xingchu GONG Shanshan WANG Haibin QU Solid-Liquid Equilibria of D-Glucose, D-Fructose and Sucrose in the Mixture of Ethanol and Water from 273.2 K to 293.2 K Chinese Journal of Chemical Engineering. Volume 19. Issue 2. April 2011. Pages 217-222</v>
      </c>
      <c r="M8935" t="s">
        <v>39</v>
      </c>
      <c r="N8935" s="71"/>
      <c r="O8935" s="71"/>
      <c r="P8935" s="71"/>
      <c r="Q8935" s="71"/>
      <c r="R8935" s="29"/>
      <c r="S8935" s="29"/>
      <c r="T8935" s="29"/>
      <c r="U8935" s="71"/>
      <c r="V8935" s="29"/>
      <c r="W8935" s="60"/>
      <c r="Y8935" t="s">
        <v>40</v>
      </c>
      <c r="AA8935">
        <v>5768</v>
      </c>
      <c r="AB8935" t="b">
        <v>0</v>
      </c>
      <c r="AD8935" s="37"/>
    </row>
    <row r="8936" ht="14.25" customHeight="1">
      <c r="A8936" s="38">
        <v>1314</v>
      </c>
      <c r="B8936" s="46" t="s">
        <v>5821</v>
      </c>
      <c r="C8936" s="46" t="s">
        <v>5822</v>
      </c>
      <c r="D8936" s="46" t="s">
        <v>8923</v>
      </c>
      <c r="E8936" s="46" t="s">
        <v>8924</v>
      </c>
      <c r="F8936" t="s">
        <v>2093</v>
      </c>
      <c r="G8936" t="s">
        <v>2085</v>
      </c>
      <c r="H8936">
        <v>0.105488497313752</v>
      </c>
      <c r="I8936" t="s">
        <v>37</v>
      </c>
      <c r="K8936" s="47" t="s">
        <v>770</v>
      </c>
      <c r="L8936" s="47" t="str">
        <f>((I8936&amp;A8936)&amp;"-")&amp;B8936</f>
        <v>REF1314-Xingchu GONG Shanshan WANG Haibin QU Solid-Liquid Equilibria of D-Glucose, D-Fructose and Sucrose in the Mixture of Ethanol and Water from 273.2 K to 293.2 K Chinese Journal of Chemical Engineering. Volume 19. Issue 2. April 2011. Pages 217-222</v>
      </c>
      <c r="M8936" t="s">
        <v>39</v>
      </c>
      <c r="N8936" s="71"/>
      <c r="O8936" s="71"/>
      <c r="P8936" s="71"/>
      <c r="Q8936" s="71"/>
      <c r="R8936" s="29"/>
      <c r="S8936" s="29"/>
      <c r="T8936" s="29"/>
      <c r="U8936" s="71"/>
      <c r="V8936" s="29"/>
      <c r="W8936" s="60"/>
      <c r="Y8936" t="s">
        <v>40</v>
      </c>
      <c r="AA8936">
        <v>5768</v>
      </c>
      <c r="AB8936" t="b">
        <v>0</v>
      </c>
      <c r="AD8936" s="37"/>
    </row>
    <row r="8937" ht="14.25" customHeight="1">
      <c r="A8937" s="38">
        <v>1314</v>
      </c>
      <c r="B8937" s="46" t="s">
        <v>5821</v>
      </c>
      <c r="C8937" s="46" t="s">
        <v>5822</v>
      </c>
      <c r="D8937" s="46" t="s">
        <v>8923</v>
      </c>
      <c r="E8937" s="46" t="s">
        <v>8924</v>
      </c>
      <c r="F8937" t="s">
        <v>2094</v>
      </c>
      <c r="G8937" t="s">
        <v>2085</v>
      </c>
      <c r="H8937">
        <v>0.013697335528232</v>
      </c>
      <c r="I8937" t="s">
        <v>37</v>
      </c>
      <c r="K8937" s="47" t="s">
        <v>770</v>
      </c>
      <c r="L8937" s="47" t="str">
        <f>((I8937&amp;A8937)&amp;"-")&amp;B8937</f>
        <v>REF1314-Xingchu GONG Shanshan WANG Haibin QU Solid-Liquid Equilibria of D-Glucose, D-Fructose and Sucrose in the Mixture of Ethanol and Water from 273.2 K to 293.2 K Chinese Journal of Chemical Engineering. Volume 19. Issue 2. April 2011. Pages 217-222</v>
      </c>
      <c r="M8937" t="s">
        <v>39</v>
      </c>
      <c r="N8937" s="71"/>
      <c r="O8937" s="71"/>
      <c r="P8937" s="71"/>
      <c r="Q8937" s="71"/>
      <c r="R8937" s="29"/>
      <c r="S8937" s="29"/>
      <c r="T8937" s="29"/>
      <c r="U8937" s="71"/>
      <c r="V8937" s="29"/>
      <c r="W8937" s="60"/>
      <c r="Y8937" t="s">
        <v>40</v>
      </c>
      <c r="AA8937">
        <v>5768</v>
      </c>
      <c r="AB8937" t="b">
        <v>0</v>
      </c>
      <c r="AD8937" s="37"/>
    </row>
    <row r="8938" ht="14.25" customHeight="1">
      <c r="A8938" s="38">
        <v>1287</v>
      </c>
      <c r="B8938" s="46" t="s">
        <v>53</v>
      </c>
      <c r="C8938" s="46" t="s">
        <v>45</v>
      </c>
      <c r="D8938" s="46" t="s">
        <v>8926</v>
      </c>
      <c r="E8938" s="46" t="s">
        <v>8927</v>
      </c>
      <c r="F8938" t="s">
        <v>48</v>
      </c>
      <c r="G8938" s="46" t="s">
        <v>49</v>
      </c>
      <c r="H8938">
        <v>0.00019498446</v>
      </c>
      <c r="I8938" t="s">
        <v>37</v>
      </c>
      <c r="L8938" t="s">
        <v>50</v>
      </c>
      <c r="M8938" t="s">
        <v>39</v>
      </c>
      <c r="N8938" s="40"/>
      <c r="O8938" s="40"/>
      <c r="P8938" s="40"/>
      <c r="Q8938" s="40"/>
      <c r="R8938" s="39"/>
      <c r="S8938" s="39"/>
      <c r="T8938" s="39"/>
      <c r="U8938" s="40"/>
      <c r="V8938" s="39"/>
      <c r="W8938" s="69"/>
      <c r="Y8938" t="s">
        <v>40</v>
      </c>
      <c r="AA8938">
        <v>38043</v>
      </c>
      <c r="AB8938" s="46" t="b">
        <v>0</v>
      </c>
      <c r="AD8938" s="8"/>
    </row>
    <row r="8939" ht="14.25" customHeight="1">
      <c r="A8939" s="38">
        <v>1049</v>
      </c>
      <c r="B8939" s="46" t="s">
        <v>922</v>
      </c>
      <c r="C8939" s="46" t="s">
        <v>923</v>
      </c>
      <c r="D8939" s="11" t="s">
        <v>8928</v>
      </c>
      <c r="E8939" s="11" t="s">
        <v>8929</v>
      </c>
      <c r="F8939" s="7" t="s">
        <v>927</v>
      </c>
      <c r="G8939" s="7" t="s">
        <v>928</v>
      </c>
      <c r="H8939">
        <v>0.1492794409579</v>
      </c>
      <c r="I8939" t="s">
        <v>37</v>
      </c>
      <c r="K8939" s="47" t="s">
        <v>43</v>
      </c>
      <c r="L8939" s="47" t="s">
        <v>926</v>
      </c>
      <c r="M8939" t="s">
        <v>39</v>
      </c>
      <c r="N8939" s="71"/>
      <c r="O8939" s="71"/>
      <c r="P8939" s="71"/>
      <c r="Q8939" s="71"/>
      <c r="R8939" s="29"/>
      <c r="S8939" s="29"/>
      <c r="T8939" s="29"/>
      <c r="U8939" s="71"/>
      <c r="V8939" s="29"/>
      <c r="W8939" s="60"/>
      <c r="Y8939" t="s">
        <v>40</v>
      </c>
      <c r="AA8939">
        <v>5129</v>
      </c>
      <c r="AB8939" t="b">
        <f>if((W8939=""),false,true)</f>
        <v>0</v>
      </c>
      <c r="AD8939" s="37"/>
    </row>
    <row r="8940" ht="14.25" customHeight="1">
      <c r="A8940" s="38">
        <v>1049</v>
      </c>
      <c r="B8940" s="46" t="s">
        <v>922</v>
      </c>
      <c r="C8940" s="46" t="s">
        <v>923</v>
      </c>
      <c r="D8940" s="11" t="s">
        <v>8928</v>
      </c>
      <c r="E8940" s="11" t="s">
        <v>8929</v>
      </c>
      <c r="F8940" s="7" t="s">
        <v>929</v>
      </c>
      <c r="G8940" s="7" t="s">
        <v>928</v>
      </c>
      <c r="H8940">
        <v>0.61376200516479</v>
      </c>
      <c r="I8940" t="s">
        <v>37</v>
      </c>
      <c r="K8940" s="47" t="s">
        <v>43</v>
      </c>
      <c r="L8940" s="47" t="s">
        <v>926</v>
      </c>
      <c r="M8940" t="s">
        <v>39</v>
      </c>
      <c r="N8940" s="71"/>
      <c r="O8940" s="71"/>
      <c r="P8940" s="71"/>
      <c r="Q8940" s="71"/>
      <c r="R8940" s="29"/>
      <c r="S8940" s="29"/>
      <c r="T8940" s="29"/>
      <c r="U8940" s="71"/>
      <c r="V8940" s="29"/>
      <c r="W8940" s="60"/>
      <c r="Y8940" t="s">
        <v>40</v>
      </c>
      <c r="AA8940">
        <v>5129</v>
      </c>
      <c r="AB8940" t="b">
        <f>if((W8940=""),false,true)</f>
        <v>0</v>
      </c>
      <c r="AD8940" s="37"/>
    </row>
    <row r="8941" ht="14.25" customHeight="1">
      <c r="A8941" s="38">
        <v>1049</v>
      </c>
      <c r="B8941" s="46" t="s">
        <v>922</v>
      </c>
      <c r="C8941" s="46" t="s">
        <v>923</v>
      </c>
      <c r="D8941" s="11" t="s">
        <v>8928</v>
      </c>
      <c r="E8941" s="11" t="s">
        <v>8929</v>
      </c>
      <c r="F8941" s="7" t="s">
        <v>930</v>
      </c>
      <c r="G8941" s="7" t="s">
        <v>928</v>
      </c>
      <c r="H8941">
        <v>1.46554784095591</v>
      </c>
      <c r="I8941" t="s">
        <v>37</v>
      </c>
      <c r="K8941" s="47" t="s">
        <v>43</v>
      </c>
      <c r="L8941" s="47" t="s">
        <v>926</v>
      </c>
      <c r="M8941" t="s">
        <v>39</v>
      </c>
      <c r="N8941" s="71"/>
      <c r="O8941" s="71"/>
      <c r="P8941" s="71"/>
      <c r="Q8941" s="71"/>
      <c r="R8941" s="29"/>
      <c r="S8941" s="29"/>
      <c r="T8941" s="29"/>
      <c r="U8941" s="71"/>
      <c r="V8941" s="29"/>
      <c r="W8941" s="60"/>
      <c r="Y8941" t="s">
        <v>40</v>
      </c>
      <c r="AA8941">
        <v>5129</v>
      </c>
      <c r="AB8941" t="b">
        <f>if((W8941=""),false,true)</f>
        <v>0</v>
      </c>
      <c r="AD8941" s="37"/>
    </row>
    <row r="8942" ht="14.25" customHeight="1">
      <c r="A8942" s="38">
        <v>1049</v>
      </c>
      <c r="B8942" s="46" t="s">
        <v>922</v>
      </c>
      <c r="C8942" s="46" t="s">
        <v>923</v>
      </c>
      <c r="D8942" s="11" t="s">
        <v>8928</v>
      </c>
      <c r="E8942" s="11" t="s">
        <v>8929</v>
      </c>
      <c r="F8942" s="11" t="s">
        <v>48</v>
      </c>
      <c r="G8942" s="11" t="s">
        <v>49</v>
      </c>
      <c r="H8942">
        <v>0.029174270140012</v>
      </c>
      <c r="I8942" t="s">
        <v>37</v>
      </c>
      <c r="K8942" s="47" t="s">
        <v>43</v>
      </c>
      <c r="L8942" s="47" t="s">
        <v>926</v>
      </c>
      <c r="M8942" t="s">
        <v>39</v>
      </c>
      <c r="N8942" s="71"/>
      <c r="O8942" s="71"/>
      <c r="P8942" s="71"/>
      <c r="Q8942" s="71"/>
      <c r="R8942" s="29"/>
      <c r="S8942" s="29"/>
      <c r="T8942" s="29"/>
      <c r="U8942" s="71"/>
      <c r="V8942" s="29"/>
      <c r="W8942" s="60"/>
      <c r="Y8942" t="s">
        <v>40</v>
      </c>
      <c r="AA8942">
        <v>5129</v>
      </c>
      <c r="AB8942" t="b">
        <f>if((W8942=""),false,true)</f>
        <v>0</v>
      </c>
      <c r="AD8942" s="37"/>
    </row>
    <row r="8943" ht="14.25" customHeight="1">
      <c r="A8943" s="38">
        <v>1156</v>
      </c>
      <c r="B8943" s="46" t="s">
        <v>8930</v>
      </c>
      <c r="C8943" s="46" t="s">
        <v>2403</v>
      </c>
      <c r="D8943" s="11" t="s">
        <v>8928</v>
      </c>
      <c r="E8943" s="11" t="s">
        <v>8929</v>
      </c>
      <c r="F8943" s="7" t="s">
        <v>695</v>
      </c>
      <c r="G8943" s="7" t="s">
        <v>696</v>
      </c>
      <c r="H8943">
        <v>0.000000261491011</v>
      </c>
      <c r="I8943" t="s">
        <v>37</v>
      </c>
      <c r="K8943" s="47" t="s">
        <v>43</v>
      </c>
      <c r="L8943" s="47" t="s">
        <v>8931</v>
      </c>
      <c r="M8943" t="s">
        <v>39</v>
      </c>
      <c r="N8943" s="71"/>
      <c r="O8943" s="71"/>
      <c r="P8943" s="71"/>
      <c r="Q8943" s="71"/>
      <c r="R8943" s="29"/>
      <c r="S8943" s="29"/>
      <c r="T8943" s="29"/>
      <c r="U8943" s="71"/>
      <c r="V8943" s="29"/>
      <c r="W8943" s="60"/>
      <c r="Y8943" t="s">
        <v>40</v>
      </c>
      <c r="AA8943">
        <v>5129</v>
      </c>
      <c r="AB8943" t="b">
        <f>if((W8943=""),false,true)</f>
        <v>0</v>
      </c>
      <c r="AD8943" s="37"/>
    </row>
    <row r="8944" ht="14.25" customHeight="1">
      <c r="A8944" s="38">
        <v>1283</v>
      </c>
      <c r="B8944" s="46" t="s">
        <v>31</v>
      </c>
      <c r="C8944" s="46" t="s">
        <v>32</v>
      </c>
      <c r="D8944" s="46" t="s">
        <v>8928</v>
      </c>
      <c r="E8944" s="46" t="s">
        <v>8929</v>
      </c>
      <c r="F8944" t="s">
        <v>35</v>
      </c>
      <c r="G8944" s="46" t="s">
        <v>36</v>
      </c>
      <c r="H8944">
        <v>0.009332543</v>
      </c>
      <c r="I8944" t="s">
        <v>37</v>
      </c>
      <c r="L8944" t="s">
        <v>38</v>
      </c>
      <c r="M8944" t="s">
        <v>39</v>
      </c>
      <c r="N8944" s="40"/>
      <c r="O8944" s="40"/>
      <c r="P8944" s="40"/>
      <c r="Q8944" s="40"/>
      <c r="R8944" s="39"/>
      <c r="S8944" s="39"/>
      <c r="T8944" s="39"/>
      <c r="U8944" s="40"/>
      <c r="V8944" s="39"/>
      <c r="W8944" s="69"/>
      <c r="Y8944" t="s">
        <v>40</v>
      </c>
      <c r="AA8944">
        <v>5129</v>
      </c>
      <c r="AB8944" s="46" t="b">
        <f>if((W8944=""),false,true)</f>
        <v>0</v>
      </c>
      <c r="AD8944" s="8"/>
    </row>
    <row r="8945" ht="14.25" customHeight="1">
      <c r="A8945" s="38">
        <v>1287</v>
      </c>
      <c r="B8945" s="46" t="s">
        <v>44</v>
      </c>
      <c r="C8945" s="46" t="s">
        <v>45</v>
      </c>
      <c r="D8945" s="46" t="s">
        <v>8928</v>
      </c>
      <c r="E8945" s="46" t="s">
        <v>8929</v>
      </c>
      <c r="F8945" t="s">
        <v>48</v>
      </c>
      <c r="G8945" s="46" t="s">
        <v>49</v>
      </c>
      <c r="H8945">
        <v>0.058748935253</v>
      </c>
      <c r="I8945" t="s">
        <v>37</v>
      </c>
      <c r="L8945" t="s">
        <v>50</v>
      </c>
      <c r="M8945" t="s">
        <v>39</v>
      </c>
      <c r="N8945" s="40"/>
      <c r="O8945" s="40"/>
      <c r="P8945" s="40"/>
      <c r="Q8945" s="40"/>
      <c r="R8945" s="39"/>
      <c r="S8945" s="39"/>
      <c r="T8945" s="39"/>
      <c r="U8945" s="40"/>
      <c r="V8945" s="39"/>
      <c r="W8945" s="69"/>
      <c r="Y8945" t="s">
        <v>40</v>
      </c>
      <c r="AA8945">
        <v>5129</v>
      </c>
      <c r="AB8945" s="46" t="b">
        <v>0</v>
      </c>
      <c r="AD8945" s="8"/>
    </row>
    <row r="8946" ht="14.25" customHeight="1">
      <c r="A8946" s="38">
        <v>1287</v>
      </c>
      <c r="B8946" s="46" t="s">
        <v>653</v>
      </c>
      <c r="C8946" s="46" t="s">
        <v>45</v>
      </c>
      <c r="D8946" s="46" t="s">
        <v>8928</v>
      </c>
      <c r="E8946" s="46" t="s">
        <v>8929</v>
      </c>
      <c r="F8946" t="s">
        <v>48</v>
      </c>
      <c r="G8946" s="46" t="s">
        <v>49</v>
      </c>
      <c r="H8946">
        <v>0.0302064717</v>
      </c>
      <c r="I8946" t="s">
        <v>37</v>
      </c>
      <c r="L8946" t="s">
        <v>50</v>
      </c>
      <c r="M8946" t="s">
        <v>39</v>
      </c>
      <c r="N8946" s="40"/>
      <c r="O8946" s="40"/>
      <c r="P8946" s="40"/>
      <c r="Q8946" s="40"/>
      <c r="R8946" s="39"/>
      <c r="S8946" s="39"/>
      <c r="T8946" s="39"/>
      <c r="U8946" s="40"/>
      <c r="V8946" s="39"/>
      <c r="W8946" s="69"/>
      <c r="Y8946" t="s">
        <v>40</v>
      </c>
      <c r="AA8946">
        <v>5129</v>
      </c>
      <c r="AB8946" s="46" t="b">
        <v>0</v>
      </c>
      <c r="AD8946" s="8"/>
    </row>
    <row r="8947" ht="14.25" customHeight="1">
      <c r="A8947" s="38">
        <v>1287</v>
      </c>
      <c r="B8947" s="46" t="s">
        <v>53</v>
      </c>
      <c r="C8947" s="46" t="s">
        <v>45</v>
      </c>
      <c r="D8947" s="46" t="s">
        <v>8928</v>
      </c>
      <c r="E8947" s="46" t="s">
        <v>8929</v>
      </c>
      <c r="F8947" t="s">
        <v>48</v>
      </c>
      <c r="G8947" s="46" t="s">
        <v>49</v>
      </c>
      <c r="H8947">
        <v>0.058884365536</v>
      </c>
      <c r="I8947" t="s">
        <v>37</v>
      </c>
      <c r="L8947" t="s">
        <v>50</v>
      </c>
      <c r="M8947" t="s">
        <v>39</v>
      </c>
      <c r="N8947" s="40"/>
      <c r="O8947" s="40"/>
      <c r="P8947" s="40"/>
      <c r="Q8947" s="40"/>
      <c r="R8947" s="39"/>
      <c r="S8947" s="39"/>
      <c r="T8947" s="39"/>
      <c r="U8947" s="40"/>
      <c r="V8947" s="39"/>
      <c r="W8947" s="69"/>
      <c r="Y8947" t="s">
        <v>40</v>
      </c>
      <c r="AA8947">
        <v>5129</v>
      </c>
      <c r="AB8947" s="46" t="b">
        <v>0</v>
      </c>
      <c r="AD8947" s="8"/>
    </row>
    <row r="8948" ht="14.25" customHeight="1">
      <c r="A8948" s="38">
        <v>1308</v>
      </c>
      <c r="B8948" s="46" t="s">
        <v>41</v>
      </c>
      <c r="C8948" s="46" t="s">
        <v>42</v>
      </c>
      <c r="D8948" s="46" t="s">
        <v>8928</v>
      </c>
      <c r="E8948" s="46" t="s">
        <v>8932</v>
      </c>
      <c r="F8948" t="s">
        <v>35</v>
      </c>
      <c r="G8948" s="12" t="s">
        <v>36</v>
      </c>
      <c r="H8948">
        <v>0.00933254300797</v>
      </c>
      <c r="I8948" t="s">
        <v>37</v>
      </c>
      <c r="K8948" s="47" t="s">
        <v>43</v>
      </c>
      <c r="L8948" s="47" t="str">
        <f>((I8948&amp;A8948)&amp;"-")&amp;B8948</f>
        <v>REF1308-Abraham M.H. and Acree Jr. W.E. The solubility of liquid and solid compounds in dry octan-1-ol. Chemosphere (2013)</v>
      </c>
      <c r="M8948" t="s">
        <v>39</v>
      </c>
      <c r="N8948" s="71"/>
      <c r="O8948" s="71"/>
      <c r="P8948" s="71"/>
      <c r="Q8948" s="71"/>
      <c r="R8948" s="29"/>
      <c r="S8948" s="29"/>
      <c r="T8948" s="29"/>
      <c r="U8948" s="71"/>
      <c r="V8948" s="29"/>
      <c r="W8948" s="60"/>
      <c r="Y8948" t="s">
        <v>40</v>
      </c>
      <c r="AA8948">
        <v>5129</v>
      </c>
      <c r="AB8948" t="b">
        <f>if((W8948=""),false,true)</f>
        <v>0</v>
      </c>
      <c r="AD8948" s="37"/>
    </row>
    <row r="8949" ht="14.25" customHeight="1">
      <c r="A8949" s="38">
        <v>966</v>
      </c>
      <c r="B8949" s="46" t="s">
        <v>1353</v>
      </c>
      <c r="C8949" s="46" t="s">
        <v>1219</v>
      </c>
      <c r="D8949" s="46" t="s">
        <v>8933</v>
      </c>
      <c r="E8949" s="46" t="s">
        <v>8934</v>
      </c>
      <c r="F8949" s="41" t="s">
        <v>434</v>
      </c>
      <c r="G8949" s="5" t="s">
        <v>593</v>
      </c>
      <c r="H8949" s="65">
        <v>0.00471</v>
      </c>
      <c r="I8949" t="s">
        <v>1356</v>
      </c>
      <c r="K8949" s="46" t="s">
        <v>43</v>
      </c>
      <c r="L8949" s="46" t="s">
        <v>1358</v>
      </c>
      <c r="M8949" t="s">
        <v>39</v>
      </c>
      <c r="N8949" s="40"/>
      <c r="O8949" s="56"/>
      <c r="P8949" s="56"/>
      <c r="Q8949" s="56"/>
      <c r="R8949" s="39"/>
      <c r="S8949" s="39"/>
      <c r="T8949" s="39"/>
      <c r="U8949" s="40"/>
      <c r="V8949" s="39"/>
      <c r="W8949" s="69"/>
      <c r="Y8949" t="s">
        <v>40</v>
      </c>
      <c r="AA8949">
        <v>5026</v>
      </c>
      <c r="AB8949" t="b">
        <v>0</v>
      </c>
      <c r="AD8949" s="8"/>
    </row>
    <row r="8950" ht="14.25" customHeight="1">
      <c r="A8950" s="38">
        <v>966</v>
      </c>
      <c r="B8950" s="46" t="s">
        <v>1353</v>
      </c>
      <c r="C8950" s="46" t="s">
        <v>1219</v>
      </c>
      <c r="D8950" s="46" t="s">
        <v>8933</v>
      </c>
      <c r="E8950" s="46" t="s">
        <v>8934</v>
      </c>
      <c r="F8950" s="41" t="s">
        <v>434</v>
      </c>
      <c r="G8950" s="5" t="s">
        <v>593</v>
      </c>
      <c r="H8950" s="65">
        <v>0.006</v>
      </c>
      <c r="I8950" t="s">
        <v>1356</v>
      </c>
      <c r="K8950" s="46" t="s">
        <v>43</v>
      </c>
      <c r="L8950" s="46" t="s">
        <v>1358</v>
      </c>
      <c r="M8950" t="s">
        <v>39</v>
      </c>
      <c r="N8950" s="40">
        <f>U8950*V8950</f>
        <v>0.058578525421013</v>
      </c>
      <c r="O8950" s="56">
        <v>32.042</v>
      </c>
      <c r="P8950" s="56">
        <v>0.791</v>
      </c>
      <c r="Q8950" s="56">
        <v>1.496</v>
      </c>
      <c r="R8950" s="39">
        <f>O8950/P8950</f>
        <v>40.5082174462705</v>
      </c>
      <c r="S8950" s="39">
        <f>N8950/Q8950</f>
        <v>0.039156768329554</v>
      </c>
      <c r="T8950" s="39">
        <f>R8950+S8950</f>
        <v>40.5473742146001</v>
      </c>
      <c r="U8950" s="40">
        <v>250.277</v>
      </c>
      <c r="V8950" s="39">
        <v>0.000234054769</v>
      </c>
      <c r="W8950" s="69">
        <f>round(((1000*V8950)/T8950),3)</f>
        <v>0.006</v>
      </c>
      <c r="Y8950" t="s">
        <v>40</v>
      </c>
      <c r="AA8950">
        <v>5026</v>
      </c>
      <c r="AB8950" t="b">
        <v>1</v>
      </c>
      <c r="AD8950" s="8"/>
    </row>
    <row r="8951" ht="14.25" customHeight="1">
      <c r="A8951" s="38">
        <v>1049</v>
      </c>
      <c r="B8951" s="46" t="s">
        <v>922</v>
      </c>
      <c r="C8951" s="46" t="s">
        <v>923</v>
      </c>
      <c r="D8951" s="11" t="s">
        <v>8933</v>
      </c>
      <c r="E8951" s="46" t="s">
        <v>8934</v>
      </c>
      <c r="F8951" s="7" t="s">
        <v>924</v>
      </c>
      <c r="G8951" s="7" t="s">
        <v>925</v>
      </c>
      <c r="H8951">
        <v>0.067142885292595</v>
      </c>
      <c r="I8951" t="s">
        <v>37</v>
      </c>
      <c r="K8951" s="47" t="s">
        <v>43</v>
      </c>
      <c r="L8951" s="47" t="s">
        <v>926</v>
      </c>
      <c r="M8951" t="s">
        <v>39</v>
      </c>
      <c r="N8951" s="71"/>
      <c r="O8951" s="71"/>
      <c r="P8951" s="71"/>
      <c r="Q8951" s="71"/>
      <c r="R8951" s="29"/>
      <c r="S8951" s="29"/>
      <c r="T8951" s="29"/>
      <c r="U8951" s="71"/>
      <c r="V8951" s="29"/>
      <c r="W8951" s="60"/>
      <c r="Y8951" t="s">
        <v>40</v>
      </c>
      <c r="AA8951" s="21">
        <v>5026</v>
      </c>
      <c r="AB8951" t="b">
        <f>if((W8951=""),false,true)</f>
        <v>0</v>
      </c>
      <c r="AD8951" s="37"/>
    </row>
    <row r="8952" ht="14.25" customHeight="1">
      <c r="A8952" s="38">
        <v>1049</v>
      </c>
      <c r="B8952" s="46" t="s">
        <v>922</v>
      </c>
      <c r="C8952" s="46" t="s">
        <v>923</v>
      </c>
      <c r="D8952" s="11" t="s">
        <v>8933</v>
      </c>
      <c r="E8952" s="11" t="s">
        <v>8934</v>
      </c>
      <c r="F8952" s="7" t="s">
        <v>927</v>
      </c>
      <c r="G8952" s="7" t="s">
        <v>928</v>
      </c>
      <c r="H8952">
        <v>0.001475706533276</v>
      </c>
      <c r="I8952" t="s">
        <v>37</v>
      </c>
      <c r="K8952" s="47" t="s">
        <v>43</v>
      </c>
      <c r="L8952" s="47" t="s">
        <v>926</v>
      </c>
      <c r="M8952" t="s">
        <v>39</v>
      </c>
      <c r="N8952" s="71"/>
      <c r="O8952" s="71"/>
      <c r="P8952" s="71"/>
      <c r="Q8952" s="71"/>
      <c r="R8952" s="29"/>
      <c r="S8952" s="29"/>
      <c r="T8952" s="29"/>
      <c r="U8952" s="71"/>
      <c r="V8952" s="29"/>
      <c r="W8952" s="60"/>
      <c r="Y8952" t="s">
        <v>40</v>
      </c>
      <c r="AA8952">
        <v>5026</v>
      </c>
      <c r="AB8952" t="b">
        <f>if((W8952=""),false,true)</f>
        <v>0</v>
      </c>
      <c r="AD8952" s="37"/>
    </row>
    <row r="8953" ht="14.25" customHeight="1">
      <c r="A8953" s="38">
        <v>1049</v>
      </c>
      <c r="B8953" s="46" t="s">
        <v>922</v>
      </c>
      <c r="C8953" s="46" t="s">
        <v>923</v>
      </c>
      <c r="D8953" s="11" t="s">
        <v>8933</v>
      </c>
      <c r="E8953" s="11" t="s">
        <v>8934</v>
      </c>
      <c r="F8953" s="7" t="s">
        <v>929</v>
      </c>
      <c r="G8953" s="7" t="s">
        <v>928</v>
      </c>
      <c r="H8953">
        <v>0.007516228940182</v>
      </c>
      <c r="I8953" t="s">
        <v>37</v>
      </c>
      <c r="K8953" s="47" t="s">
        <v>43</v>
      </c>
      <c r="L8953" s="47" t="s">
        <v>926</v>
      </c>
      <c r="M8953" t="s">
        <v>39</v>
      </c>
      <c r="N8953" s="71"/>
      <c r="O8953" s="71"/>
      <c r="P8953" s="71"/>
      <c r="Q8953" s="71"/>
      <c r="R8953" s="29"/>
      <c r="S8953" s="29"/>
      <c r="T8953" s="29"/>
      <c r="U8953" s="71"/>
      <c r="V8953" s="29"/>
      <c r="W8953" s="60"/>
      <c r="Y8953" t="s">
        <v>40</v>
      </c>
      <c r="AA8953">
        <v>5026</v>
      </c>
      <c r="AB8953" t="b">
        <f>if((W8953=""),false,true)</f>
        <v>0</v>
      </c>
      <c r="AD8953" s="37"/>
    </row>
    <row r="8954" ht="14.25" customHeight="1">
      <c r="A8954" s="38">
        <v>1049</v>
      </c>
      <c r="B8954" s="46" t="s">
        <v>922</v>
      </c>
      <c r="C8954" s="46" t="s">
        <v>923</v>
      </c>
      <c r="D8954" s="11" t="s">
        <v>8933</v>
      </c>
      <c r="E8954" s="11" t="s">
        <v>8934</v>
      </c>
      <c r="F8954" s="7" t="s">
        <v>930</v>
      </c>
      <c r="G8954" s="7" t="s">
        <v>928</v>
      </c>
      <c r="H8954">
        <v>0.039536662006813</v>
      </c>
      <c r="I8954" t="s">
        <v>37</v>
      </c>
      <c r="K8954" s="47" t="s">
        <v>43</v>
      </c>
      <c r="L8954" s="47" t="s">
        <v>926</v>
      </c>
      <c r="M8954" t="s">
        <v>39</v>
      </c>
      <c r="N8954" s="71"/>
      <c r="O8954" s="71"/>
      <c r="P8954" s="71"/>
      <c r="Q8954" s="71"/>
      <c r="R8954" s="29"/>
      <c r="S8954" s="29"/>
      <c r="T8954" s="29"/>
      <c r="U8954" s="71"/>
      <c r="V8954" s="29"/>
      <c r="W8954" s="60"/>
      <c r="Y8954" t="s">
        <v>40</v>
      </c>
      <c r="AA8954">
        <v>5026</v>
      </c>
      <c r="AB8954" t="b">
        <f>if((W8954=""),false,true)</f>
        <v>0</v>
      </c>
      <c r="AD8954" s="37"/>
    </row>
    <row r="8955" ht="14.25" customHeight="1">
      <c r="A8955" s="38">
        <v>1049</v>
      </c>
      <c r="B8955" s="46" t="s">
        <v>922</v>
      </c>
      <c r="C8955" s="46" t="s">
        <v>923</v>
      </c>
      <c r="D8955" s="11" t="s">
        <v>8933</v>
      </c>
      <c r="E8955" s="11" t="s">
        <v>8934</v>
      </c>
      <c r="F8955" s="11" t="s">
        <v>48</v>
      </c>
      <c r="G8955" s="11" t="s">
        <v>49</v>
      </c>
      <c r="H8955">
        <v>0.000248885731828</v>
      </c>
      <c r="I8955" t="s">
        <v>37</v>
      </c>
      <c r="K8955" s="47" t="s">
        <v>43</v>
      </c>
      <c r="L8955" s="47" t="s">
        <v>926</v>
      </c>
      <c r="M8955" t="s">
        <v>39</v>
      </c>
      <c r="N8955" s="71"/>
      <c r="O8955" s="71"/>
      <c r="P8955" s="71"/>
      <c r="Q8955" s="71"/>
      <c r="R8955" s="29"/>
      <c r="S8955" s="29"/>
      <c r="T8955" s="29"/>
      <c r="U8955" s="71"/>
      <c r="V8955" s="29"/>
      <c r="W8955" s="60"/>
      <c r="Y8955" t="s">
        <v>40</v>
      </c>
      <c r="AA8955">
        <v>5026</v>
      </c>
      <c r="AB8955" t="b">
        <f>if((W8955=""),false,true)</f>
        <v>0</v>
      </c>
      <c r="AD8955" s="37"/>
    </row>
    <row r="8956" ht="14.25" customHeight="1">
      <c r="A8956" s="38">
        <v>1077</v>
      </c>
      <c r="B8956" s="46" t="s">
        <v>8935</v>
      </c>
      <c r="C8956" s="46" t="s">
        <v>1115</v>
      </c>
      <c r="D8956" s="11" t="s">
        <v>8933</v>
      </c>
      <c r="E8956" s="11" t="s">
        <v>8934</v>
      </c>
      <c r="F8956" s="7" t="s">
        <v>580</v>
      </c>
      <c r="G8956" s="7" t="s">
        <v>581</v>
      </c>
      <c r="H8956">
        <v>0.001641179815209</v>
      </c>
      <c r="I8956" t="s">
        <v>37</v>
      </c>
      <c r="K8956" s="47"/>
      <c r="L8956" s="47" t="s">
        <v>8936</v>
      </c>
      <c r="M8956" t="s">
        <v>39</v>
      </c>
      <c r="N8956" s="71"/>
      <c r="O8956" s="71"/>
      <c r="P8956" s="71"/>
      <c r="Q8956" s="71"/>
      <c r="R8956" s="29"/>
      <c r="S8956" s="29"/>
      <c r="T8956" s="29"/>
      <c r="U8956" s="71"/>
      <c r="V8956" s="29"/>
      <c r="W8956" s="60"/>
      <c r="Y8956" t="s">
        <v>40</v>
      </c>
      <c r="AA8956">
        <v>5026</v>
      </c>
      <c r="AB8956" t="b">
        <f>if((W8956=""),false,true)</f>
        <v>0</v>
      </c>
      <c r="AD8956" s="37"/>
    </row>
    <row r="8957" ht="14.25" customHeight="1">
      <c r="A8957" s="38">
        <v>1077</v>
      </c>
      <c r="B8957" s="46" t="s">
        <v>8935</v>
      </c>
      <c r="C8957" s="46" t="s">
        <v>1115</v>
      </c>
      <c r="D8957" s="11" t="s">
        <v>8933</v>
      </c>
      <c r="E8957" s="11" t="s">
        <v>8934</v>
      </c>
      <c r="F8957" s="7" t="s">
        <v>584</v>
      </c>
      <c r="G8957" s="7" t="s">
        <v>988</v>
      </c>
      <c r="H8957">
        <v>0.000967303165883</v>
      </c>
      <c r="I8957" t="s">
        <v>37</v>
      </c>
      <c r="K8957" s="47"/>
      <c r="L8957" s="47" t="s">
        <v>8936</v>
      </c>
      <c r="M8957" t="s">
        <v>39</v>
      </c>
      <c r="N8957" s="71"/>
      <c r="O8957" s="71"/>
      <c r="P8957" s="71"/>
      <c r="Q8957" s="71"/>
      <c r="R8957" s="29"/>
      <c r="S8957" s="29"/>
      <c r="T8957" s="29"/>
      <c r="U8957" s="71"/>
      <c r="V8957" s="29"/>
      <c r="W8957" s="60"/>
      <c r="Y8957" t="s">
        <v>40</v>
      </c>
      <c r="AA8957">
        <v>5026</v>
      </c>
      <c r="AB8957" t="b">
        <f>if((W8957=""),false,true)</f>
        <v>0</v>
      </c>
      <c r="AD8957" s="37"/>
    </row>
    <row r="8958" ht="14.25" customHeight="1">
      <c r="A8958" s="38">
        <v>1077</v>
      </c>
      <c r="B8958" s="46" t="s">
        <v>8935</v>
      </c>
      <c r="C8958" s="46" t="s">
        <v>1115</v>
      </c>
      <c r="D8958" s="11" t="s">
        <v>8933</v>
      </c>
      <c r="E8958" s="11" t="s">
        <v>8934</v>
      </c>
      <c r="F8958" s="7" t="s">
        <v>1603</v>
      </c>
      <c r="G8958" s="7" t="s">
        <v>1674</v>
      </c>
      <c r="H8958">
        <v>0.000195901456211</v>
      </c>
      <c r="I8958" t="s">
        <v>37</v>
      </c>
      <c r="K8958" s="47"/>
      <c r="L8958" s="47" t="s">
        <v>8936</v>
      </c>
      <c r="M8958" t="s">
        <v>39</v>
      </c>
      <c r="N8958" s="71"/>
      <c r="O8958" s="71"/>
      <c r="P8958" s="71"/>
      <c r="Q8958" s="71"/>
      <c r="R8958" s="29"/>
      <c r="S8958" s="29"/>
      <c r="T8958" s="29"/>
      <c r="U8958" s="71"/>
      <c r="V8958" s="29"/>
      <c r="W8958" s="60"/>
      <c r="Y8958" t="s">
        <v>40</v>
      </c>
      <c r="AA8958">
        <v>5026</v>
      </c>
      <c r="AB8958" t="b">
        <f>if((W8958=""),false,true)</f>
        <v>0</v>
      </c>
      <c r="AD8958" s="37"/>
    </row>
    <row r="8959" ht="14.25" customHeight="1">
      <c r="A8959" s="38">
        <v>1077</v>
      </c>
      <c r="B8959" s="46" t="s">
        <v>8935</v>
      </c>
      <c r="C8959" s="46" t="s">
        <v>1115</v>
      </c>
      <c r="D8959" s="11" t="s">
        <v>8933</v>
      </c>
      <c r="E8959" s="11" t="s">
        <v>8934</v>
      </c>
      <c r="F8959" s="7" t="s">
        <v>429</v>
      </c>
      <c r="G8959" s="7" t="s">
        <v>590</v>
      </c>
      <c r="H8959">
        <v>0.000812421576435</v>
      </c>
      <c r="I8959" t="s">
        <v>37</v>
      </c>
      <c r="K8959" s="47"/>
      <c r="L8959" s="47" t="s">
        <v>8936</v>
      </c>
      <c r="M8959" t="s">
        <v>39</v>
      </c>
      <c r="N8959" s="71"/>
      <c r="O8959" s="71"/>
      <c r="P8959" s="71"/>
      <c r="Q8959" s="71"/>
      <c r="R8959" s="29"/>
      <c r="S8959" s="29"/>
      <c r="T8959" s="29"/>
      <c r="U8959" s="71"/>
      <c r="V8959" s="29"/>
      <c r="W8959" s="60"/>
      <c r="Y8959" t="s">
        <v>40</v>
      </c>
      <c r="AA8959">
        <v>5026</v>
      </c>
      <c r="AB8959" t="b">
        <f>if((W8959=""),false,true)</f>
        <v>0</v>
      </c>
      <c r="AD8959" s="37"/>
    </row>
    <row r="8960" ht="14.25" customHeight="1">
      <c r="A8960" s="38">
        <v>1077</v>
      </c>
      <c r="B8960" s="46" t="s">
        <v>8935</v>
      </c>
      <c r="C8960" s="46" t="s">
        <v>1115</v>
      </c>
      <c r="D8960" s="11" t="s">
        <v>8933</v>
      </c>
      <c r="E8960" s="11" t="s">
        <v>8934</v>
      </c>
      <c r="F8960" s="7" t="s">
        <v>434</v>
      </c>
      <c r="G8960" s="7" t="s">
        <v>593</v>
      </c>
      <c r="H8960">
        <v>0.006624951158265</v>
      </c>
      <c r="I8960" t="s">
        <v>37</v>
      </c>
      <c r="K8960" s="47"/>
      <c r="L8960" s="47" t="s">
        <v>8936</v>
      </c>
      <c r="M8960" t="s">
        <v>39</v>
      </c>
      <c r="N8960" s="71"/>
      <c r="O8960" s="71"/>
      <c r="P8960" s="71"/>
      <c r="Q8960" s="71"/>
      <c r="R8960" s="29"/>
      <c r="S8960" s="29"/>
      <c r="T8960" s="29"/>
      <c r="U8960" s="71"/>
      <c r="V8960" s="29"/>
      <c r="W8960" s="60"/>
      <c r="Y8960" t="s">
        <v>40</v>
      </c>
      <c r="AA8960">
        <v>5026</v>
      </c>
      <c r="AB8960" t="b">
        <f>if((W8960=""),false,true)</f>
        <v>0</v>
      </c>
      <c r="AD8960" s="37"/>
    </row>
    <row r="8961" ht="14.25" customHeight="1">
      <c r="A8961" s="38">
        <v>1156</v>
      </c>
      <c r="B8961" s="46" t="s">
        <v>8930</v>
      </c>
      <c r="C8961" s="46" t="s">
        <v>2403</v>
      </c>
      <c r="D8961" s="11" t="s">
        <v>8933</v>
      </c>
      <c r="E8961" s="11" t="s">
        <v>8934</v>
      </c>
      <c r="F8961" s="7" t="s">
        <v>695</v>
      </c>
      <c r="G8961" s="7" t="s">
        <v>696</v>
      </c>
      <c r="H8961">
        <v>0.000000079952288</v>
      </c>
      <c r="I8961" t="s">
        <v>37</v>
      </c>
      <c r="K8961" s="47" t="s">
        <v>43</v>
      </c>
      <c r="L8961" s="47" t="s">
        <v>8931</v>
      </c>
      <c r="M8961" t="s">
        <v>39</v>
      </c>
      <c r="N8961" s="71"/>
      <c r="O8961" s="71"/>
      <c r="P8961" s="71"/>
      <c r="Q8961" s="71"/>
      <c r="R8961" s="29"/>
      <c r="S8961" s="29"/>
      <c r="T8961" s="29"/>
      <c r="U8961" s="71"/>
      <c r="V8961" s="29"/>
      <c r="W8961" s="60"/>
      <c r="Y8961" t="s">
        <v>40</v>
      </c>
      <c r="AA8961">
        <v>5026</v>
      </c>
      <c r="AB8961" t="b">
        <f>if((W8961=""),false,true)</f>
        <v>0</v>
      </c>
      <c r="AD8961" s="37"/>
    </row>
    <row r="8962" ht="14.25" customHeight="1">
      <c r="A8962" s="38">
        <v>1283</v>
      </c>
      <c r="B8962" s="46" t="s">
        <v>31</v>
      </c>
      <c r="C8962" s="46" t="s">
        <v>32</v>
      </c>
      <c r="D8962" s="46" t="s">
        <v>8933</v>
      </c>
      <c r="E8962" s="46" t="s">
        <v>8934</v>
      </c>
      <c r="F8962" t="s">
        <v>35</v>
      </c>
      <c r="G8962" s="46" t="s">
        <v>36</v>
      </c>
      <c r="H8962">
        <v>0.0000870964</v>
      </c>
      <c r="I8962" t="s">
        <v>37</v>
      </c>
      <c r="L8962" t="s">
        <v>38</v>
      </c>
      <c r="M8962" t="s">
        <v>39</v>
      </c>
      <c r="N8962" s="40"/>
      <c r="O8962" s="40"/>
      <c r="P8962" s="40"/>
      <c r="Q8962" s="40"/>
      <c r="R8962" s="39"/>
      <c r="S8962" s="39"/>
      <c r="T8962" s="39"/>
      <c r="U8962" s="40"/>
      <c r="V8962" s="39"/>
      <c r="W8962" s="69"/>
      <c r="Y8962" t="s">
        <v>40</v>
      </c>
      <c r="AA8962">
        <v>5026</v>
      </c>
      <c r="AB8962" s="46" t="b">
        <f>if((W8962=""),false,true)</f>
        <v>0</v>
      </c>
      <c r="AD8962" s="8"/>
    </row>
    <row r="8963" ht="14.25" customHeight="1">
      <c r="A8963" s="38">
        <v>1287</v>
      </c>
      <c r="B8963" s="46" t="s">
        <v>44</v>
      </c>
      <c r="C8963" s="46" t="s">
        <v>45</v>
      </c>
      <c r="D8963" s="46" t="s">
        <v>8933</v>
      </c>
      <c r="E8963" s="46" t="s">
        <v>8934</v>
      </c>
      <c r="F8963" t="s">
        <v>48</v>
      </c>
      <c r="G8963" s="46" t="s">
        <v>49</v>
      </c>
      <c r="H8963">
        <v>0.006854882265</v>
      </c>
      <c r="I8963" t="s">
        <v>37</v>
      </c>
      <c r="L8963" t="s">
        <v>50</v>
      </c>
      <c r="M8963" t="s">
        <v>39</v>
      </c>
      <c r="N8963" s="40"/>
      <c r="O8963" s="40"/>
      <c r="P8963" s="40"/>
      <c r="Q8963" s="40"/>
      <c r="R8963" s="39"/>
      <c r="S8963" s="39"/>
      <c r="T8963" s="39"/>
      <c r="U8963" s="40"/>
      <c r="V8963" s="39"/>
      <c r="W8963" s="69"/>
      <c r="Y8963" t="s">
        <v>40</v>
      </c>
      <c r="AA8963">
        <v>5026</v>
      </c>
      <c r="AB8963" s="46" t="b">
        <v>0</v>
      </c>
      <c r="AD8963" s="8"/>
    </row>
    <row r="8964" ht="14.25" customHeight="1">
      <c r="A8964" s="38">
        <v>1287</v>
      </c>
      <c r="B8964" s="46" t="s">
        <v>53</v>
      </c>
      <c r="C8964" s="46" t="s">
        <v>45</v>
      </c>
      <c r="D8964" s="46" t="s">
        <v>8933</v>
      </c>
      <c r="E8964" s="46" t="s">
        <v>8937</v>
      </c>
      <c r="F8964" t="s">
        <v>48</v>
      </c>
      <c r="G8964" s="46" t="s">
        <v>49</v>
      </c>
      <c r="H8964">
        <v>0.000309029543</v>
      </c>
      <c r="I8964" t="s">
        <v>37</v>
      </c>
      <c r="L8964" t="s">
        <v>50</v>
      </c>
      <c r="M8964" t="s">
        <v>39</v>
      </c>
      <c r="N8964" s="40"/>
      <c r="O8964" s="40"/>
      <c r="P8964" s="40"/>
      <c r="Q8964" s="40"/>
      <c r="R8964" s="39"/>
      <c r="S8964" s="39"/>
      <c r="T8964" s="39"/>
      <c r="U8964" s="40"/>
      <c r="V8964" s="39"/>
      <c r="W8964" s="69"/>
      <c r="Y8964" t="s">
        <v>40</v>
      </c>
      <c r="AA8964">
        <v>5026</v>
      </c>
      <c r="AB8964" s="46" t="b">
        <v>0</v>
      </c>
      <c r="AD8964" s="8"/>
    </row>
    <row r="8965" ht="14.25" customHeight="1">
      <c r="A8965" s="38">
        <v>1308</v>
      </c>
      <c r="B8965" s="46" t="s">
        <v>41</v>
      </c>
      <c r="C8965" s="46" t="s">
        <v>42</v>
      </c>
      <c r="D8965" s="46" t="s">
        <v>8933</v>
      </c>
      <c r="E8965" s="46" t="s">
        <v>8938</v>
      </c>
      <c r="F8965" t="s">
        <v>35</v>
      </c>
      <c r="G8965" s="12" t="s">
        <v>36</v>
      </c>
      <c r="H8965">
        <v>0.000087902251683</v>
      </c>
      <c r="I8965" t="s">
        <v>37</v>
      </c>
      <c r="K8965" s="47" t="s">
        <v>43</v>
      </c>
      <c r="L8965" s="47" t="str">
        <f>((I8965&amp;A8965)&amp;"-")&amp;B8965</f>
        <v>REF1308-Abraham M.H. and Acree Jr. W.E. The solubility of liquid and solid compounds in dry octan-1-ol. Chemosphere (2013)</v>
      </c>
      <c r="M8965" t="s">
        <v>39</v>
      </c>
      <c r="N8965" s="71"/>
      <c r="O8965" s="71"/>
      <c r="P8965" s="71"/>
      <c r="Q8965" s="71"/>
      <c r="R8965" s="29"/>
      <c r="S8965" s="29"/>
      <c r="T8965" s="29"/>
      <c r="U8965" s="71"/>
      <c r="V8965" s="29"/>
      <c r="W8965" s="60"/>
      <c r="Y8965" t="s">
        <v>40</v>
      </c>
      <c r="AA8965">
        <v>5026</v>
      </c>
      <c r="AB8965" t="b">
        <f>if((W8965=""),false,true)</f>
        <v>0</v>
      </c>
      <c r="AD8965" s="37"/>
    </row>
    <row r="8966" ht="14.25" customHeight="1">
      <c r="A8966" s="38">
        <v>1287</v>
      </c>
      <c r="B8966" s="46" t="s">
        <v>44</v>
      </c>
      <c r="C8966" s="46" t="s">
        <v>45</v>
      </c>
      <c r="D8966" s="46" t="s">
        <v>8939</v>
      </c>
      <c r="E8966" s="46" t="s">
        <v>8934</v>
      </c>
      <c r="F8966" t="s">
        <v>48</v>
      </c>
      <c r="G8966" s="46" t="s">
        <v>49</v>
      </c>
      <c r="H8966">
        <v>0.109144033645</v>
      </c>
      <c r="I8966" t="s">
        <v>37</v>
      </c>
      <c r="L8966" t="s">
        <v>50</v>
      </c>
      <c r="M8966" t="s">
        <v>39</v>
      </c>
      <c r="N8966" s="40"/>
      <c r="O8966" s="40"/>
      <c r="P8966" s="40"/>
      <c r="Q8966" s="40"/>
      <c r="R8966" s="39"/>
      <c r="S8966" s="39"/>
      <c r="T8966" s="39"/>
      <c r="U8966" s="40"/>
      <c r="V8966" s="39"/>
      <c r="W8966" s="69"/>
      <c r="Y8966" t="s">
        <v>40</v>
      </c>
      <c r="AA8966">
        <v>5026</v>
      </c>
      <c r="AB8966" s="46" t="b">
        <v>0</v>
      </c>
      <c r="AD8966" s="8"/>
    </row>
    <row r="8967" ht="14.25" customHeight="1">
      <c r="A8967" s="38">
        <v>966</v>
      </c>
      <c r="B8967" s="46" t="s">
        <v>1353</v>
      </c>
      <c r="C8967" s="46" t="s">
        <v>1219</v>
      </c>
      <c r="D8967" s="46" t="s">
        <v>8940</v>
      </c>
      <c r="E8967" s="46" t="s">
        <v>8941</v>
      </c>
      <c r="F8967" s="41" t="s">
        <v>434</v>
      </c>
      <c r="G8967" s="5" t="s">
        <v>593</v>
      </c>
      <c r="H8967" s="65">
        <v>0.028</v>
      </c>
      <c r="I8967" t="s">
        <v>1356</v>
      </c>
      <c r="K8967" s="46" t="s">
        <v>43</v>
      </c>
      <c r="L8967" s="46" t="s">
        <v>1358</v>
      </c>
      <c r="M8967" t="s">
        <v>39</v>
      </c>
      <c r="N8967" s="40">
        <f>U8967*V8967</f>
        <v>0.36039970281564</v>
      </c>
      <c r="O8967" s="56">
        <v>32.042</v>
      </c>
      <c r="P8967" s="56">
        <v>0.791</v>
      </c>
      <c r="Q8967" s="56">
        <v>1.441</v>
      </c>
      <c r="R8967" s="39">
        <f>O8967/P8967</f>
        <v>40.5082174462705</v>
      </c>
      <c r="S8967" s="39">
        <f>N8967/Q8967</f>
        <v>0.250103888144094</v>
      </c>
      <c r="T8967" s="39">
        <f>R8967+S8967</f>
        <v>40.7583213344146</v>
      </c>
      <c r="U8967" s="40">
        <v>310.329</v>
      </c>
      <c r="V8967" s="39">
        <v>0.00116134716</v>
      </c>
      <c r="W8967" s="69">
        <f>round(((1000*V8967)/T8967),3)</f>
        <v>0.028</v>
      </c>
      <c r="Y8967" t="s">
        <v>40</v>
      </c>
      <c r="AA8967">
        <v>5132</v>
      </c>
      <c r="AB8967" t="b">
        <v>1</v>
      </c>
      <c r="AD8967" s="8"/>
    </row>
    <row r="8968" ht="14.25" customHeight="1">
      <c r="A8968" s="38">
        <v>1283</v>
      </c>
      <c r="B8968" s="46" t="s">
        <v>31</v>
      </c>
      <c r="C8968" s="46" t="s">
        <v>32</v>
      </c>
      <c r="D8968" s="46" t="s">
        <v>8940</v>
      </c>
      <c r="E8968" s="46" t="s">
        <v>8942</v>
      </c>
      <c r="F8968" t="s">
        <v>35</v>
      </c>
      <c r="G8968" s="46" t="s">
        <v>36</v>
      </c>
      <c r="H8968">
        <v>0.0012882496</v>
      </c>
      <c r="I8968" t="s">
        <v>37</v>
      </c>
      <c r="L8968" t="s">
        <v>38</v>
      </c>
      <c r="M8968" t="s">
        <v>39</v>
      </c>
      <c r="N8968" s="40"/>
      <c r="O8968" s="40"/>
      <c r="P8968" s="40"/>
      <c r="Q8968" s="40"/>
      <c r="R8968" s="39"/>
      <c r="S8968" s="39"/>
      <c r="T8968" s="39"/>
      <c r="U8968" s="40"/>
      <c r="V8968" s="39"/>
      <c r="W8968" s="69"/>
      <c r="Y8968" t="s">
        <v>40</v>
      </c>
      <c r="AA8968">
        <v>5132</v>
      </c>
      <c r="AB8968" s="46" t="b">
        <f>if((W8968=""),false,true)</f>
        <v>0</v>
      </c>
      <c r="AD8968" s="8"/>
    </row>
    <row r="8969" ht="14.25" customHeight="1">
      <c r="A8969" s="38">
        <v>1287</v>
      </c>
      <c r="B8969" s="46" t="s">
        <v>53</v>
      </c>
      <c r="C8969" s="46" t="s">
        <v>45</v>
      </c>
      <c r="D8969" s="46" t="s">
        <v>8940</v>
      </c>
      <c r="E8969" s="46" t="s">
        <v>8943</v>
      </c>
      <c r="F8969" t="s">
        <v>48</v>
      </c>
      <c r="G8969" s="46" t="s">
        <v>49</v>
      </c>
      <c r="H8969">
        <v>0.001096478196</v>
      </c>
      <c r="I8969" t="s">
        <v>37</v>
      </c>
      <c r="L8969" t="s">
        <v>50</v>
      </c>
      <c r="M8969" t="s">
        <v>39</v>
      </c>
      <c r="N8969" s="40"/>
      <c r="O8969" s="40"/>
      <c r="P8969" s="40"/>
      <c r="Q8969" s="40"/>
      <c r="R8969" s="39"/>
      <c r="S8969" s="39"/>
      <c r="T8969" s="39"/>
      <c r="U8969" s="40"/>
      <c r="V8969" s="39"/>
      <c r="W8969" s="69"/>
      <c r="Y8969" t="s">
        <v>40</v>
      </c>
      <c r="AA8969">
        <v>5132</v>
      </c>
      <c r="AB8969" s="46" t="b">
        <v>0</v>
      </c>
      <c r="AD8969" s="8"/>
    </row>
    <row r="8970" ht="14.25" customHeight="1">
      <c r="A8970" s="38">
        <v>1308</v>
      </c>
      <c r="B8970" s="46" t="s">
        <v>41</v>
      </c>
      <c r="C8970" s="46" t="s">
        <v>42</v>
      </c>
      <c r="D8970" s="46" t="s">
        <v>8940</v>
      </c>
      <c r="E8970" s="46" t="s">
        <v>8944</v>
      </c>
      <c r="F8970" t="s">
        <v>35</v>
      </c>
      <c r="G8970" s="12" t="s">
        <v>36</v>
      </c>
      <c r="H8970">
        <v>0.001288249551693</v>
      </c>
      <c r="I8970" t="s">
        <v>37</v>
      </c>
      <c r="K8970" s="47" t="s">
        <v>43</v>
      </c>
      <c r="L8970" s="47" t="str">
        <f>((I8970&amp;A8970)&amp;"-")&amp;B8970</f>
        <v>REF1308-Abraham M.H. and Acree Jr. W.E. The solubility of liquid and solid compounds in dry octan-1-ol. Chemosphere (2013)</v>
      </c>
      <c r="M8970" t="s">
        <v>39</v>
      </c>
      <c r="N8970" s="71"/>
      <c r="O8970" s="71"/>
      <c r="P8970" s="71"/>
      <c r="Q8970" s="71"/>
      <c r="R8970" s="29"/>
      <c r="S8970" s="29"/>
      <c r="T8970" s="29"/>
      <c r="U8970" s="71"/>
      <c r="V8970" s="29"/>
      <c r="W8970" s="60"/>
      <c r="Y8970" t="s">
        <v>40</v>
      </c>
      <c r="AA8970">
        <v>5132</v>
      </c>
      <c r="AB8970" t="b">
        <f>if((W8970=""),false,true)</f>
        <v>0</v>
      </c>
      <c r="AD8970" s="37"/>
    </row>
    <row r="8971" ht="14.25" customHeight="1">
      <c r="A8971" s="38">
        <v>966</v>
      </c>
      <c r="B8971" s="46" t="s">
        <v>1353</v>
      </c>
      <c r="C8971" s="46" t="s">
        <v>1219</v>
      </c>
      <c r="D8971" s="46" t="s">
        <v>8945</v>
      </c>
      <c r="E8971" s="46" t="s">
        <v>8946</v>
      </c>
      <c r="F8971" s="41" t="s">
        <v>434</v>
      </c>
      <c r="G8971" s="5" t="s">
        <v>593</v>
      </c>
      <c r="H8971" s="65">
        <v>0.184</v>
      </c>
      <c r="I8971" t="s">
        <v>1356</v>
      </c>
      <c r="K8971" s="46" t="s">
        <v>43</v>
      </c>
      <c r="L8971" s="46" t="s">
        <v>1358</v>
      </c>
      <c r="M8971" t="s">
        <v>39</v>
      </c>
      <c r="N8971" s="40"/>
      <c r="O8971" s="56"/>
      <c r="P8971" s="56"/>
      <c r="Q8971" s="56"/>
      <c r="R8971" s="39"/>
      <c r="S8971" s="39"/>
      <c r="T8971" s="39"/>
      <c r="U8971" s="40"/>
      <c r="V8971" s="39"/>
      <c r="W8971" s="69"/>
      <c r="Y8971" t="s">
        <v>40</v>
      </c>
      <c r="AA8971">
        <v>5151</v>
      </c>
      <c r="AB8971" t="b">
        <v>0</v>
      </c>
      <c r="AD8971" s="8"/>
    </row>
    <row r="8972" ht="14.25" customHeight="1">
      <c r="A8972" s="38">
        <v>1283</v>
      </c>
      <c r="B8972" s="46" t="s">
        <v>31</v>
      </c>
      <c r="C8972" s="46" t="s">
        <v>32</v>
      </c>
      <c r="D8972" s="46" t="s">
        <v>8945</v>
      </c>
      <c r="E8972" s="46" t="s">
        <v>8946</v>
      </c>
      <c r="F8972" t="s">
        <v>35</v>
      </c>
      <c r="G8972" s="46" t="s">
        <v>36</v>
      </c>
      <c r="H8972">
        <v>0.0035481339</v>
      </c>
      <c r="I8972" t="s">
        <v>37</v>
      </c>
      <c r="L8972" t="s">
        <v>38</v>
      </c>
      <c r="M8972" t="s">
        <v>39</v>
      </c>
      <c r="N8972" s="40"/>
      <c r="O8972" s="40"/>
      <c r="P8972" s="40"/>
      <c r="Q8972" s="40"/>
      <c r="R8972" s="39"/>
      <c r="S8972" s="39"/>
      <c r="T8972" s="39"/>
      <c r="U8972" s="40"/>
      <c r="V8972" s="39"/>
      <c r="W8972" s="69"/>
      <c r="Y8972" t="s">
        <v>40</v>
      </c>
      <c r="AA8972">
        <v>5151</v>
      </c>
      <c r="AB8972" s="46" t="b">
        <f>if((W8972=""),false,true)</f>
        <v>0</v>
      </c>
      <c r="AD8972" s="8"/>
    </row>
    <row r="8973" ht="14.25" customHeight="1">
      <c r="A8973" s="38">
        <v>1287</v>
      </c>
      <c r="B8973" s="46" t="s">
        <v>44</v>
      </c>
      <c r="C8973" s="46" t="s">
        <v>45</v>
      </c>
      <c r="D8973" s="46" t="s">
        <v>8945</v>
      </c>
      <c r="E8973" s="46" t="s">
        <v>8946</v>
      </c>
      <c r="F8973" t="s">
        <v>48</v>
      </c>
      <c r="G8973" s="46" t="s">
        <v>49</v>
      </c>
      <c r="H8973">
        <v>0.01309181923</v>
      </c>
      <c r="I8973" t="s">
        <v>37</v>
      </c>
      <c r="L8973" t="s">
        <v>50</v>
      </c>
      <c r="M8973" t="s">
        <v>39</v>
      </c>
      <c r="N8973" s="40"/>
      <c r="O8973" s="40"/>
      <c r="P8973" s="40"/>
      <c r="Q8973" s="40"/>
      <c r="R8973" s="39"/>
      <c r="S8973" s="39"/>
      <c r="T8973" s="39"/>
      <c r="U8973" s="40"/>
      <c r="V8973" s="39"/>
      <c r="W8973" s="69"/>
      <c r="Y8973" t="s">
        <v>40</v>
      </c>
      <c r="AA8973">
        <v>5151</v>
      </c>
      <c r="AB8973" s="46" t="b">
        <v>0</v>
      </c>
      <c r="AD8973" s="8"/>
    </row>
    <row r="8974" ht="14.25" customHeight="1">
      <c r="A8974" s="38">
        <v>1287</v>
      </c>
      <c r="B8974" s="46" t="s">
        <v>53</v>
      </c>
      <c r="C8974" s="46" t="s">
        <v>45</v>
      </c>
      <c r="D8974" s="46" t="s">
        <v>8945</v>
      </c>
      <c r="E8974" s="46" t="s">
        <v>8946</v>
      </c>
      <c r="F8974" t="s">
        <v>48</v>
      </c>
      <c r="G8974" s="46" t="s">
        <v>49</v>
      </c>
      <c r="H8974">
        <v>0.001230268771</v>
      </c>
      <c r="I8974" t="s">
        <v>37</v>
      </c>
      <c r="L8974" t="s">
        <v>50</v>
      </c>
      <c r="M8974" t="s">
        <v>39</v>
      </c>
      <c r="N8974" s="40"/>
      <c r="O8974" s="40"/>
      <c r="P8974" s="40"/>
      <c r="Q8974" s="40"/>
      <c r="R8974" s="39"/>
      <c r="S8974" s="39"/>
      <c r="T8974" s="39"/>
      <c r="U8974" s="40"/>
      <c r="V8974" s="39"/>
      <c r="W8974" s="69"/>
      <c r="Y8974" t="s">
        <v>40</v>
      </c>
      <c r="AA8974">
        <v>5151</v>
      </c>
      <c r="AB8974" s="46" t="b">
        <v>0</v>
      </c>
      <c r="AD8974" s="8"/>
    </row>
    <row r="8975" ht="14.25" customHeight="1">
      <c r="A8975" s="38">
        <v>1308</v>
      </c>
      <c r="B8975" s="46" t="s">
        <v>41</v>
      </c>
      <c r="C8975" s="46" t="s">
        <v>42</v>
      </c>
      <c r="D8975" s="46" t="s">
        <v>8945</v>
      </c>
      <c r="E8975" s="46" t="s">
        <v>8946</v>
      </c>
      <c r="F8975" t="s">
        <v>35</v>
      </c>
      <c r="G8975" s="12" t="s">
        <v>36</v>
      </c>
      <c r="H8975">
        <v>0.003548133892336</v>
      </c>
      <c r="I8975" t="s">
        <v>37</v>
      </c>
      <c r="K8975" s="47" t="s">
        <v>43</v>
      </c>
      <c r="L8975" s="47" t="str">
        <f>((I8975&amp;A8975)&amp;"-")&amp;B8975</f>
        <v>REF1308-Abraham M.H. and Acree Jr. W.E. The solubility of liquid and solid compounds in dry octan-1-ol. Chemosphere (2013)</v>
      </c>
      <c r="M8975" t="s">
        <v>39</v>
      </c>
      <c r="N8975" s="71"/>
      <c r="O8975" s="71"/>
      <c r="P8975" s="71"/>
      <c r="Q8975" s="71"/>
      <c r="R8975" s="29"/>
      <c r="S8975" s="29"/>
      <c r="T8975" s="29"/>
      <c r="U8975" s="71"/>
      <c r="V8975" s="29"/>
      <c r="W8975" s="60"/>
      <c r="Y8975" t="s">
        <v>40</v>
      </c>
      <c r="AA8975">
        <v>5151</v>
      </c>
      <c r="AB8975" t="b">
        <f>if((W8975=""),false,true)</f>
        <v>0</v>
      </c>
      <c r="AD8975" s="37"/>
    </row>
    <row r="8976" ht="14.25" customHeight="1">
      <c r="A8976" s="38">
        <v>1049</v>
      </c>
      <c r="B8976" s="46" t="s">
        <v>922</v>
      </c>
      <c r="C8976" s="46" t="s">
        <v>923</v>
      </c>
      <c r="D8976" s="11" t="s">
        <v>8947</v>
      </c>
      <c r="E8976" s="11" t="s">
        <v>8948</v>
      </c>
      <c r="F8976" s="7" t="s">
        <v>927</v>
      </c>
      <c r="G8976" s="7" t="s">
        <v>928</v>
      </c>
      <c r="H8976">
        <v>0.003047894989628</v>
      </c>
      <c r="I8976" t="s">
        <v>37</v>
      </c>
      <c r="K8976" s="47" t="s">
        <v>43</v>
      </c>
      <c r="L8976" s="47" t="s">
        <v>926</v>
      </c>
      <c r="M8976" t="s">
        <v>39</v>
      </c>
      <c r="N8976" s="71"/>
      <c r="O8976" s="71"/>
      <c r="P8976" s="71"/>
      <c r="Q8976" s="71"/>
      <c r="R8976" s="29"/>
      <c r="S8976" s="29"/>
      <c r="T8976" s="29"/>
      <c r="U8976" s="71"/>
      <c r="V8976" s="29"/>
      <c r="W8976" s="60"/>
      <c r="Y8976" t="s">
        <v>40</v>
      </c>
      <c r="AA8976">
        <v>5134</v>
      </c>
      <c r="AB8976" t="b">
        <f>if((W8976=""),false,true)</f>
        <v>0</v>
      </c>
      <c r="AD8976" s="37"/>
    </row>
    <row r="8977" ht="14.25" customHeight="1">
      <c r="A8977" s="38">
        <v>1049</v>
      </c>
      <c r="B8977" s="46" t="s">
        <v>922</v>
      </c>
      <c r="C8977" s="46" t="s">
        <v>923</v>
      </c>
      <c r="D8977" s="11" t="s">
        <v>8947</v>
      </c>
      <c r="E8977" s="11" t="s">
        <v>8948</v>
      </c>
      <c r="F8977" s="7" t="s">
        <v>929</v>
      </c>
      <c r="G8977" s="7" t="s">
        <v>928</v>
      </c>
      <c r="H8977">
        <v>0.021577444091527</v>
      </c>
      <c r="I8977" t="s">
        <v>37</v>
      </c>
      <c r="K8977" s="47" t="s">
        <v>43</v>
      </c>
      <c r="L8977" s="47" t="s">
        <v>926</v>
      </c>
      <c r="M8977" t="s">
        <v>39</v>
      </c>
      <c r="N8977" s="71"/>
      <c r="O8977" s="71"/>
      <c r="P8977" s="71"/>
      <c r="Q8977" s="71"/>
      <c r="R8977" s="29"/>
      <c r="S8977" s="29"/>
      <c r="T8977" s="29"/>
      <c r="U8977" s="71"/>
      <c r="V8977" s="29"/>
      <c r="W8977" s="60"/>
      <c r="Y8977" t="s">
        <v>40</v>
      </c>
      <c r="AA8977">
        <v>5134</v>
      </c>
      <c r="AB8977" t="b">
        <f>if((W8977=""),false,true)</f>
        <v>0</v>
      </c>
      <c r="AD8977" s="37"/>
    </row>
    <row r="8978" ht="14.25" customHeight="1">
      <c r="A8978" s="38">
        <v>1049</v>
      </c>
      <c r="B8978" s="46" t="s">
        <v>922</v>
      </c>
      <c r="C8978" s="46" t="s">
        <v>923</v>
      </c>
      <c r="D8978" s="11" t="s">
        <v>8947</v>
      </c>
      <c r="E8978" s="11" t="s">
        <v>8948</v>
      </c>
      <c r="F8978" s="7" t="s">
        <v>930</v>
      </c>
      <c r="G8978" s="7" t="s">
        <v>928</v>
      </c>
      <c r="H8978">
        <v>0.046558609352296</v>
      </c>
      <c r="I8978" t="s">
        <v>37</v>
      </c>
      <c r="K8978" s="47" t="s">
        <v>43</v>
      </c>
      <c r="L8978" s="47" t="s">
        <v>926</v>
      </c>
      <c r="M8978" t="s">
        <v>39</v>
      </c>
      <c r="N8978" s="71"/>
      <c r="O8978" s="71"/>
      <c r="P8978" s="71"/>
      <c r="Q8978" s="71"/>
      <c r="R8978" s="29"/>
      <c r="S8978" s="29"/>
      <c r="T8978" s="29"/>
      <c r="U8978" s="71"/>
      <c r="V8978" s="29"/>
      <c r="W8978" s="60"/>
      <c r="Y8978" t="s">
        <v>40</v>
      </c>
      <c r="AA8978">
        <v>5134</v>
      </c>
      <c r="AB8978" t="b">
        <f>if((W8978=""),false,true)</f>
        <v>0</v>
      </c>
      <c r="AD8978" s="37"/>
    </row>
    <row r="8979" ht="14.25" customHeight="1">
      <c r="A8979" s="38">
        <v>1049</v>
      </c>
      <c r="B8979" s="46" t="s">
        <v>922</v>
      </c>
      <c r="C8979" s="46" t="s">
        <v>923</v>
      </c>
      <c r="D8979" s="11" t="s">
        <v>8947</v>
      </c>
      <c r="E8979" s="11" t="s">
        <v>8948</v>
      </c>
      <c r="F8979" s="11" t="s">
        <v>48</v>
      </c>
      <c r="G8979" s="11" t="s">
        <v>49</v>
      </c>
      <c r="H8979">
        <v>0.000769130440287</v>
      </c>
      <c r="I8979" t="s">
        <v>37</v>
      </c>
      <c r="K8979" s="47" t="s">
        <v>43</v>
      </c>
      <c r="L8979" s="47" t="s">
        <v>926</v>
      </c>
      <c r="M8979" t="s">
        <v>39</v>
      </c>
      <c r="N8979" s="71"/>
      <c r="O8979" s="71"/>
      <c r="P8979" s="71"/>
      <c r="Q8979" s="71"/>
      <c r="R8979" s="29"/>
      <c r="S8979" s="29"/>
      <c r="T8979" s="29"/>
      <c r="U8979" s="71"/>
      <c r="V8979" s="29"/>
      <c r="W8979" s="60"/>
      <c r="Y8979" t="s">
        <v>40</v>
      </c>
      <c r="AA8979">
        <v>5134</v>
      </c>
      <c r="AB8979" t="b">
        <f>if((W8979=""),false,true)</f>
        <v>0</v>
      </c>
      <c r="AD8979" s="37"/>
    </row>
    <row r="8980" ht="14.25" customHeight="1">
      <c r="A8980" s="38">
        <v>1156</v>
      </c>
      <c r="B8980" s="46" t="s">
        <v>8930</v>
      </c>
      <c r="C8980" s="46" t="s">
        <v>2403</v>
      </c>
      <c r="D8980" s="11" t="s">
        <v>8947</v>
      </c>
      <c r="E8980" s="11" t="s">
        <v>8948</v>
      </c>
      <c r="F8980" s="7" t="s">
        <v>695</v>
      </c>
      <c r="G8980" s="7" t="s">
        <v>696</v>
      </c>
      <c r="H8980">
        <v>0.000000522041393</v>
      </c>
      <c r="I8980" t="s">
        <v>37</v>
      </c>
      <c r="K8980" s="47" t="s">
        <v>43</v>
      </c>
      <c r="L8980" s="47" t="s">
        <v>8931</v>
      </c>
      <c r="M8980" t="s">
        <v>39</v>
      </c>
      <c r="N8980" s="71"/>
      <c r="O8980" s="71"/>
      <c r="P8980" s="71"/>
      <c r="Q8980" s="71"/>
      <c r="R8980" s="29"/>
      <c r="S8980" s="29"/>
      <c r="T8980" s="29"/>
      <c r="U8980" s="71"/>
      <c r="V8980" s="29"/>
      <c r="W8980" s="60"/>
      <c r="Y8980" t="s">
        <v>40</v>
      </c>
      <c r="AA8980">
        <v>5134</v>
      </c>
      <c r="AB8980" t="b">
        <f>if((W8980=""),false,true)</f>
        <v>0</v>
      </c>
      <c r="AD8980" s="37"/>
    </row>
    <row r="8981" ht="14.25" customHeight="1">
      <c r="A8981" s="38">
        <v>1283</v>
      </c>
      <c r="B8981" s="46" t="s">
        <v>31</v>
      </c>
      <c r="C8981" s="46" t="s">
        <v>32</v>
      </c>
      <c r="D8981" s="46" t="s">
        <v>8947</v>
      </c>
      <c r="E8981" s="46" t="s">
        <v>8948</v>
      </c>
      <c r="F8981" t="s">
        <v>35</v>
      </c>
      <c r="G8981" s="46" t="s">
        <v>36</v>
      </c>
      <c r="H8981">
        <v>0.0004365158</v>
      </c>
      <c r="I8981" t="s">
        <v>37</v>
      </c>
      <c r="L8981" t="s">
        <v>38</v>
      </c>
      <c r="M8981" t="s">
        <v>39</v>
      </c>
      <c r="N8981" s="40"/>
      <c r="O8981" s="40"/>
      <c r="P8981" s="40"/>
      <c r="Q8981" s="40"/>
      <c r="R8981" s="39"/>
      <c r="S8981" s="39"/>
      <c r="T8981" s="39"/>
      <c r="U8981" s="40"/>
      <c r="V8981" s="39"/>
      <c r="W8981" s="69"/>
      <c r="Y8981" t="s">
        <v>40</v>
      </c>
      <c r="AA8981">
        <v>5134</v>
      </c>
      <c r="AB8981" s="46" t="b">
        <f>if((W8981=""),false,true)</f>
        <v>0</v>
      </c>
      <c r="AD8981" s="8"/>
    </row>
    <row r="8982" ht="14.25" customHeight="1">
      <c r="A8982" s="38">
        <v>1287</v>
      </c>
      <c r="B8982" s="46" t="s">
        <v>44</v>
      </c>
      <c r="C8982" s="46" t="s">
        <v>45</v>
      </c>
      <c r="D8982" s="46" t="s">
        <v>8947</v>
      </c>
      <c r="E8982" s="46" t="s">
        <v>8948</v>
      </c>
      <c r="F8982" t="s">
        <v>48</v>
      </c>
      <c r="G8982" s="46" t="s">
        <v>49</v>
      </c>
      <c r="H8982">
        <v>0.002349632821</v>
      </c>
      <c r="I8982" t="s">
        <v>37</v>
      </c>
      <c r="L8982" t="s">
        <v>50</v>
      </c>
      <c r="M8982" t="s">
        <v>39</v>
      </c>
      <c r="N8982" s="40"/>
      <c r="O8982" s="40"/>
      <c r="P8982" s="40"/>
      <c r="Q8982" s="40"/>
      <c r="R8982" s="39"/>
      <c r="S8982" s="39"/>
      <c r="T8982" s="39"/>
      <c r="U8982" s="40"/>
      <c r="V8982" s="39"/>
      <c r="W8982" s="69"/>
      <c r="Y8982" t="s">
        <v>40</v>
      </c>
      <c r="AA8982">
        <v>5134</v>
      </c>
      <c r="AB8982" s="46" t="b">
        <v>0</v>
      </c>
      <c r="AD8982" s="8"/>
    </row>
    <row r="8983" ht="14.25" customHeight="1">
      <c r="A8983" s="38">
        <v>1287</v>
      </c>
      <c r="B8983" s="46" t="s">
        <v>53</v>
      </c>
      <c r="C8983" s="46" t="s">
        <v>45</v>
      </c>
      <c r="D8983" s="46" t="s">
        <v>8947</v>
      </c>
      <c r="E8983" s="46" t="s">
        <v>8948</v>
      </c>
      <c r="F8983" t="s">
        <v>48</v>
      </c>
      <c r="G8983" s="46" t="s">
        <v>49</v>
      </c>
      <c r="H8983">
        <v>0.001412537545</v>
      </c>
      <c r="I8983" t="s">
        <v>37</v>
      </c>
      <c r="L8983" t="s">
        <v>50</v>
      </c>
      <c r="M8983" t="s">
        <v>39</v>
      </c>
      <c r="N8983" s="40"/>
      <c r="O8983" s="40"/>
      <c r="P8983" s="40"/>
      <c r="Q8983" s="40"/>
      <c r="R8983" s="39"/>
      <c r="S8983" s="39"/>
      <c r="T8983" s="39"/>
      <c r="U8983" s="40"/>
      <c r="V8983" s="39"/>
      <c r="W8983" s="69"/>
      <c r="Y8983" t="s">
        <v>40</v>
      </c>
      <c r="AA8983">
        <v>5134</v>
      </c>
      <c r="AB8983" s="46" t="b">
        <v>0</v>
      </c>
      <c r="AD8983" s="8"/>
    </row>
    <row r="8984" ht="14.25" customHeight="1">
      <c r="A8984" s="38">
        <v>1308</v>
      </c>
      <c r="B8984" s="46" t="s">
        <v>41</v>
      </c>
      <c r="C8984" s="46" t="s">
        <v>42</v>
      </c>
      <c r="D8984" s="46" t="s">
        <v>8947</v>
      </c>
      <c r="E8984" s="46" t="s">
        <v>8949</v>
      </c>
      <c r="F8984" t="s">
        <v>35</v>
      </c>
      <c r="G8984" s="12" t="s">
        <v>36</v>
      </c>
      <c r="H8984">
        <v>0.000440554863507</v>
      </c>
      <c r="I8984" t="s">
        <v>37</v>
      </c>
      <c r="K8984" s="47" t="s">
        <v>43</v>
      </c>
      <c r="L8984" s="47" t="str">
        <f>((I8984&amp;A8984)&amp;"-")&amp;B8984</f>
        <v>REF1308-Abraham M.H. and Acree Jr. W.E. The solubility of liquid and solid compounds in dry octan-1-ol. Chemosphere (2013)</v>
      </c>
      <c r="M8984" t="s">
        <v>39</v>
      </c>
      <c r="N8984" s="71"/>
      <c r="O8984" s="71"/>
      <c r="P8984" s="71"/>
      <c r="Q8984" s="71"/>
      <c r="R8984" s="29"/>
      <c r="S8984" s="29"/>
      <c r="T8984" s="29"/>
      <c r="U8984" s="71"/>
      <c r="V8984" s="29"/>
      <c r="W8984" s="60"/>
      <c r="Y8984" t="s">
        <v>40</v>
      </c>
      <c r="AA8984">
        <v>5134</v>
      </c>
      <c r="AB8984" t="b">
        <f>if((W8984=""),false,true)</f>
        <v>0</v>
      </c>
      <c r="AD8984" s="37"/>
    </row>
    <row r="8985" ht="14.25" customHeight="1">
      <c r="A8985" s="38">
        <v>993</v>
      </c>
      <c r="B8985" s="44" t="s">
        <v>8950</v>
      </c>
      <c r="C8985" s="46" t="s">
        <v>1219</v>
      </c>
      <c r="D8985" s="46" t="s">
        <v>8951</v>
      </c>
      <c r="E8985" s="46" t="s">
        <v>8948</v>
      </c>
      <c r="F8985" s="41" t="s">
        <v>689</v>
      </c>
      <c r="G8985" s="41" t="s">
        <v>762</v>
      </c>
      <c r="H8985" s="65">
        <f>W8985</f>
        <v>0.02263</v>
      </c>
      <c r="I8985" t="s">
        <v>37</v>
      </c>
      <c r="K8985" s="47" t="s">
        <v>998</v>
      </c>
      <c r="L8985" s="47" t="str">
        <f>((I8985&amp;A8985)&amp;"-")&amp;B8985</f>
        <v>REF993-Gu C.H. and Grant D.J.W. Estimating the relative stability of polymorphs and hydrates from heats of solution and solubility data. Journal of Pharmaceutical Sciences. 2001. 90: 1277-1287.</v>
      </c>
      <c r="M8985" t="s">
        <v>39</v>
      </c>
      <c r="N8985" s="71">
        <v>5.98</v>
      </c>
      <c r="O8985" s="71"/>
      <c r="P8985" s="71"/>
      <c r="Q8985" s="71"/>
      <c r="R8985" s="29"/>
      <c r="S8985" s="29"/>
      <c r="T8985" s="29">
        <v>1000</v>
      </c>
      <c r="U8985" s="71">
        <v>264.3036</v>
      </c>
      <c r="V8985" s="29">
        <f>N8985/U8985</f>
        <v>0.022625495831309</v>
      </c>
      <c r="W8985" s="60">
        <f>round((V8985/(T8985/1000)),5)</f>
        <v>0.02263</v>
      </c>
      <c r="Y8985" t="s">
        <v>40</v>
      </c>
      <c r="AA8985">
        <v>5134</v>
      </c>
      <c r="AB8985" t="b">
        <v>1</v>
      </c>
      <c r="AD8985" s="37"/>
    </row>
    <row r="8986" ht="14.25" customHeight="1">
      <c r="A8986" s="38">
        <v>993</v>
      </c>
      <c r="B8986" s="44" t="s">
        <v>8950</v>
      </c>
      <c r="C8986" s="46" t="s">
        <v>1219</v>
      </c>
      <c r="D8986" s="46" t="s">
        <v>8952</v>
      </c>
      <c r="E8986" s="46" t="s">
        <v>8948</v>
      </c>
      <c r="F8986" s="41" t="s">
        <v>689</v>
      </c>
      <c r="G8986" s="41" t="s">
        <v>762</v>
      </c>
      <c r="H8986" s="65">
        <f>W8986</f>
        <v>0.0197</v>
      </c>
      <c r="I8986" t="s">
        <v>37</v>
      </c>
      <c r="K8986" s="47" t="s">
        <v>998</v>
      </c>
      <c r="L8986" s="47" t="str">
        <f>((I8986&amp;A8986)&amp;"-")&amp;B8986</f>
        <v>REF993-Gu C.H. and Grant D.J.W. Estimating the relative stability of polymorphs and hydrates from heats of solution and solubility data. Journal of Pharmaceutical Sciences. 2001. 90: 1277-1287.</v>
      </c>
      <c r="M8986" t="s">
        <v>39</v>
      </c>
      <c r="N8986" s="71">
        <v>5.207</v>
      </c>
      <c r="O8986" s="71"/>
      <c r="P8986" s="71"/>
      <c r="Q8986" s="71"/>
      <c r="R8986" s="29"/>
      <c r="S8986" s="29"/>
      <c r="T8986" s="29">
        <v>1000</v>
      </c>
      <c r="U8986" s="71">
        <v>264.3036</v>
      </c>
      <c r="V8986" s="29">
        <f>N8986/U8986</f>
        <v>0.019700828895255</v>
      </c>
      <c r="W8986" s="60">
        <f>round((V8986/(T8986/1000)),5)</f>
        <v>0.0197</v>
      </c>
      <c r="Y8986" t="s">
        <v>40</v>
      </c>
      <c r="AA8986">
        <v>5134</v>
      </c>
      <c r="AB8986" t="b">
        <v>1</v>
      </c>
      <c r="AD8986" s="37"/>
    </row>
    <row r="8987" ht="14.25" customHeight="1">
      <c r="A8987" s="38">
        <v>1287</v>
      </c>
      <c r="B8987" s="46" t="s">
        <v>44</v>
      </c>
      <c r="C8987" s="46" t="s">
        <v>45</v>
      </c>
      <c r="D8987" s="46" t="s">
        <v>8953</v>
      </c>
      <c r="E8987" s="46" t="s">
        <v>8948</v>
      </c>
      <c r="F8987" t="s">
        <v>48</v>
      </c>
      <c r="G8987" s="46" t="s">
        <v>49</v>
      </c>
      <c r="H8987">
        <v>0.226986485188</v>
      </c>
      <c r="I8987" t="s">
        <v>37</v>
      </c>
      <c r="L8987" t="s">
        <v>50</v>
      </c>
      <c r="M8987" t="s">
        <v>39</v>
      </c>
      <c r="N8987" s="40"/>
      <c r="O8987" s="40"/>
      <c r="P8987" s="40"/>
      <c r="Q8987" s="40"/>
      <c r="R8987" s="39"/>
      <c r="S8987" s="39"/>
      <c r="T8987" s="39"/>
      <c r="U8987" s="40"/>
      <c r="V8987" s="39"/>
      <c r="W8987" s="69"/>
      <c r="Y8987" t="s">
        <v>40</v>
      </c>
      <c r="AA8987">
        <v>5134</v>
      </c>
      <c r="AB8987" s="46" t="b">
        <v>0</v>
      </c>
      <c r="AD8987" s="8"/>
    </row>
    <row r="8988" ht="14.25" customHeight="1">
      <c r="A8988" s="38">
        <v>1287</v>
      </c>
      <c r="B8988" s="46" t="s">
        <v>53</v>
      </c>
      <c r="C8988" s="46" t="s">
        <v>45</v>
      </c>
      <c r="D8988" s="46" t="s">
        <v>8954</v>
      </c>
      <c r="E8988" s="46" t="s">
        <v>8955</v>
      </c>
      <c r="F8988" t="s">
        <v>48</v>
      </c>
      <c r="G8988" s="46" t="s">
        <v>49</v>
      </c>
      <c r="H8988">
        <v>0.002630267992</v>
      </c>
      <c r="I8988" t="s">
        <v>37</v>
      </c>
      <c r="L8988" t="s">
        <v>50</v>
      </c>
      <c r="M8988" t="s">
        <v>39</v>
      </c>
      <c r="N8988" s="40"/>
      <c r="O8988" s="40"/>
      <c r="P8988" s="40"/>
      <c r="Q8988" s="40"/>
      <c r="R8988" s="39"/>
      <c r="S8988" s="39"/>
      <c r="T8988" s="39"/>
      <c r="U8988" s="40"/>
      <c r="V8988" s="39"/>
      <c r="W8988" s="69"/>
      <c r="Y8988" t="s">
        <v>40</v>
      </c>
      <c r="AA8988">
        <v>5135</v>
      </c>
      <c r="AB8988" s="46" t="b">
        <v>0</v>
      </c>
      <c r="AD8988" s="8"/>
    </row>
    <row r="8989" ht="14.25" customHeight="1">
      <c r="A8989" s="38">
        <v>1049</v>
      </c>
      <c r="B8989" s="46" t="s">
        <v>922</v>
      </c>
      <c r="C8989" s="46" t="s">
        <v>923</v>
      </c>
      <c r="D8989" s="11" t="s">
        <v>8956</v>
      </c>
      <c r="E8989" s="46" t="s">
        <v>8957</v>
      </c>
      <c r="F8989" s="7" t="s">
        <v>924</v>
      </c>
      <c r="G8989" s="7" t="s">
        <v>925</v>
      </c>
      <c r="H8989">
        <v>0.051286138399136</v>
      </c>
      <c r="I8989" t="s">
        <v>37</v>
      </c>
      <c r="K8989" s="47" t="s">
        <v>43</v>
      </c>
      <c r="L8989" s="47" t="s">
        <v>926</v>
      </c>
      <c r="M8989" t="s">
        <v>39</v>
      </c>
      <c r="N8989" s="71"/>
      <c r="O8989" s="71"/>
      <c r="P8989" s="71"/>
      <c r="Q8989" s="71"/>
      <c r="R8989" s="29"/>
      <c r="S8989" s="29"/>
      <c r="T8989" s="29"/>
      <c r="U8989" s="71"/>
      <c r="V8989" s="29"/>
      <c r="W8989" s="60"/>
      <c r="Y8989" t="s">
        <v>40</v>
      </c>
      <c r="AA8989" s="21">
        <v>5136</v>
      </c>
      <c r="AB8989" t="b">
        <f>if((W8989=""),false,true)</f>
        <v>0</v>
      </c>
      <c r="AD8989" s="37"/>
    </row>
    <row r="8990" ht="14.25" customHeight="1">
      <c r="A8990" s="38">
        <v>1049</v>
      </c>
      <c r="B8990" s="46" t="s">
        <v>922</v>
      </c>
      <c r="C8990" s="46" t="s">
        <v>923</v>
      </c>
      <c r="D8990" s="11" t="s">
        <v>8956</v>
      </c>
      <c r="E8990" s="11" t="s">
        <v>8957</v>
      </c>
      <c r="F8990" s="7" t="s">
        <v>927</v>
      </c>
      <c r="G8990" s="7" t="s">
        <v>928</v>
      </c>
      <c r="H8990">
        <v>0.007161434102129</v>
      </c>
      <c r="I8990" t="s">
        <v>37</v>
      </c>
      <c r="K8990" s="47" t="s">
        <v>43</v>
      </c>
      <c r="L8990" s="47" t="s">
        <v>926</v>
      </c>
      <c r="M8990" t="s">
        <v>39</v>
      </c>
      <c r="N8990" s="71"/>
      <c r="O8990" s="71"/>
      <c r="P8990" s="71"/>
      <c r="Q8990" s="71"/>
      <c r="R8990" s="29"/>
      <c r="S8990" s="29"/>
      <c r="T8990" s="29"/>
      <c r="U8990" s="71"/>
      <c r="V8990" s="29"/>
      <c r="W8990" s="60"/>
      <c r="Y8990" t="s">
        <v>40</v>
      </c>
      <c r="AA8990">
        <v>5136</v>
      </c>
      <c r="AB8990" t="b">
        <f>if((W8990=""),false,true)</f>
        <v>0</v>
      </c>
      <c r="AD8990" s="37"/>
    </row>
    <row r="8991" ht="14.25" customHeight="1">
      <c r="A8991" s="38">
        <v>1049</v>
      </c>
      <c r="B8991" s="46" t="s">
        <v>922</v>
      </c>
      <c r="C8991" s="46" t="s">
        <v>923</v>
      </c>
      <c r="D8991" s="11" t="s">
        <v>8956</v>
      </c>
      <c r="E8991" s="11" t="s">
        <v>8957</v>
      </c>
      <c r="F8991" s="7" t="s">
        <v>929</v>
      </c>
      <c r="G8991" s="7" t="s">
        <v>928</v>
      </c>
      <c r="H8991">
        <v>0.022961486481124</v>
      </c>
      <c r="I8991" t="s">
        <v>37</v>
      </c>
      <c r="K8991" s="47" t="s">
        <v>43</v>
      </c>
      <c r="L8991" s="47" t="s">
        <v>926</v>
      </c>
      <c r="M8991" t="s">
        <v>39</v>
      </c>
      <c r="N8991" s="71"/>
      <c r="O8991" s="71"/>
      <c r="P8991" s="71"/>
      <c r="Q8991" s="71"/>
      <c r="R8991" s="29"/>
      <c r="S8991" s="29"/>
      <c r="T8991" s="29"/>
      <c r="U8991" s="71"/>
      <c r="V8991" s="29"/>
      <c r="W8991" s="60"/>
      <c r="Y8991" t="s">
        <v>40</v>
      </c>
      <c r="AA8991">
        <v>5136</v>
      </c>
      <c r="AB8991" t="b">
        <f>if((W8991=""),false,true)</f>
        <v>0</v>
      </c>
      <c r="AD8991" s="37"/>
    </row>
    <row r="8992" ht="14.25" customHeight="1">
      <c r="A8992" s="38">
        <v>1049</v>
      </c>
      <c r="B8992" s="46" t="s">
        <v>922</v>
      </c>
      <c r="C8992" s="46" t="s">
        <v>923</v>
      </c>
      <c r="D8992" s="11" t="s">
        <v>8956</v>
      </c>
      <c r="E8992" s="11" t="s">
        <v>8957</v>
      </c>
      <c r="F8992" s="7" t="s">
        <v>930</v>
      </c>
      <c r="G8992" s="7" t="s">
        <v>928</v>
      </c>
      <c r="H8992">
        <v>0.040738027780411</v>
      </c>
      <c r="I8992" t="s">
        <v>37</v>
      </c>
      <c r="K8992" s="47" t="s">
        <v>43</v>
      </c>
      <c r="L8992" s="47" t="s">
        <v>926</v>
      </c>
      <c r="M8992" t="s">
        <v>39</v>
      </c>
      <c r="N8992" s="71"/>
      <c r="O8992" s="71"/>
      <c r="P8992" s="71"/>
      <c r="Q8992" s="71"/>
      <c r="R8992" s="29"/>
      <c r="S8992" s="29"/>
      <c r="T8992" s="29"/>
      <c r="U8992" s="71"/>
      <c r="V8992" s="29"/>
      <c r="W8992" s="60"/>
      <c r="Y8992" t="s">
        <v>40</v>
      </c>
      <c r="AA8992">
        <v>5136</v>
      </c>
      <c r="AB8992" t="b">
        <f>if((W8992=""),false,true)</f>
        <v>0</v>
      </c>
      <c r="AD8992" s="37"/>
    </row>
    <row r="8993" ht="14.25" customHeight="1">
      <c r="A8993" s="38">
        <v>1049</v>
      </c>
      <c r="B8993" s="46" t="s">
        <v>922</v>
      </c>
      <c r="C8993" s="46" t="s">
        <v>923</v>
      </c>
      <c r="D8993" s="11" t="s">
        <v>8956</v>
      </c>
      <c r="E8993" s="11" t="s">
        <v>8957</v>
      </c>
      <c r="F8993" s="11" t="s">
        <v>48</v>
      </c>
      <c r="G8993" s="11" t="s">
        <v>49</v>
      </c>
      <c r="H8993">
        <v>0.001380384264603</v>
      </c>
      <c r="I8993" t="s">
        <v>37</v>
      </c>
      <c r="K8993" s="47" t="s">
        <v>43</v>
      </c>
      <c r="L8993" s="47" t="s">
        <v>926</v>
      </c>
      <c r="M8993" t="s">
        <v>39</v>
      </c>
      <c r="N8993" s="71"/>
      <c r="O8993" s="71"/>
      <c r="P8993" s="71"/>
      <c r="Q8993" s="71"/>
      <c r="R8993" s="29"/>
      <c r="S8993" s="29"/>
      <c r="T8993" s="29"/>
      <c r="U8993" s="71"/>
      <c r="V8993" s="29"/>
      <c r="W8993" s="60"/>
      <c r="Y8993" t="s">
        <v>40</v>
      </c>
      <c r="AA8993">
        <v>5136</v>
      </c>
      <c r="AB8993" t="b">
        <f>if((W8993=""),false,true)</f>
        <v>0</v>
      </c>
      <c r="AD8993" s="37"/>
    </row>
    <row r="8994" ht="14.25" customHeight="1">
      <c r="A8994" s="38">
        <v>1156</v>
      </c>
      <c r="B8994" s="46" t="s">
        <v>8930</v>
      </c>
      <c r="C8994" s="46" t="s">
        <v>2403</v>
      </c>
      <c r="D8994" s="11" t="s">
        <v>8956</v>
      </c>
      <c r="E8994" s="11" t="s">
        <v>8957</v>
      </c>
      <c r="F8994" s="7" t="s">
        <v>695</v>
      </c>
      <c r="G8994" s="7" t="s">
        <v>696</v>
      </c>
      <c r="H8994">
        <v>0.000003912957636</v>
      </c>
      <c r="I8994" t="s">
        <v>37</v>
      </c>
      <c r="K8994" s="47" t="s">
        <v>43</v>
      </c>
      <c r="L8994" s="47" t="s">
        <v>8931</v>
      </c>
      <c r="M8994" t="s">
        <v>39</v>
      </c>
      <c r="N8994" s="71"/>
      <c r="O8994" s="71"/>
      <c r="P8994" s="71"/>
      <c r="Q8994" s="71"/>
      <c r="R8994" s="29"/>
      <c r="S8994" s="29"/>
      <c r="T8994" s="29"/>
      <c r="U8994" s="71"/>
      <c r="V8994" s="29"/>
      <c r="W8994" s="60"/>
      <c r="Y8994" t="s">
        <v>40</v>
      </c>
      <c r="AA8994">
        <v>5136</v>
      </c>
      <c r="AB8994" t="b">
        <f>if((W8994=""),false,true)</f>
        <v>0</v>
      </c>
      <c r="AD8994" s="37"/>
    </row>
    <row r="8995" ht="14.25" customHeight="1">
      <c r="A8995" s="38">
        <v>1283</v>
      </c>
      <c r="B8995" s="46" t="s">
        <v>31</v>
      </c>
      <c r="C8995" s="46" t="s">
        <v>32</v>
      </c>
      <c r="D8995" s="46" t="s">
        <v>8956</v>
      </c>
      <c r="E8995" s="46" t="s">
        <v>8957</v>
      </c>
      <c r="F8995" t="s">
        <v>35</v>
      </c>
      <c r="G8995" s="46" t="s">
        <v>36</v>
      </c>
      <c r="H8995">
        <v>0.0015848932</v>
      </c>
      <c r="I8995" t="s">
        <v>37</v>
      </c>
      <c r="L8995" t="s">
        <v>38</v>
      </c>
      <c r="M8995" t="s">
        <v>39</v>
      </c>
      <c r="N8995" s="40"/>
      <c r="O8995" s="40"/>
      <c r="P8995" s="40"/>
      <c r="Q8995" s="40"/>
      <c r="R8995" s="39"/>
      <c r="S8995" s="39"/>
      <c r="T8995" s="39"/>
      <c r="U8995" s="40"/>
      <c r="V8995" s="39"/>
      <c r="W8995" s="69"/>
      <c r="Y8995" t="s">
        <v>40</v>
      </c>
      <c r="AA8995">
        <v>5136</v>
      </c>
      <c r="AB8995" s="46" t="b">
        <f>if((W8995=""),false,true)</f>
        <v>0</v>
      </c>
      <c r="AD8995" s="8"/>
    </row>
    <row r="8996" ht="14.25" customHeight="1">
      <c r="A8996" s="38">
        <v>1287</v>
      </c>
      <c r="B8996" s="46" t="s">
        <v>44</v>
      </c>
      <c r="C8996" s="46" t="s">
        <v>45</v>
      </c>
      <c r="D8996" s="46" t="s">
        <v>8956</v>
      </c>
      <c r="E8996" s="46" t="s">
        <v>8957</v>
      </c>
      <c r="F8996" t="s">
        <v>48</v>
      </c>
      <c r="G8996" s="46" t="s">
        <v>49</v>
      </c>
      <c r="H8996">
        <v>0.005321082593</v>
      </c>
      <c r="I8996" t="s">
        <v>37</v>
      </c>
      <c r="L8996" t="s">
        <v>50</v>
      </c>
      <c r="M8996" t="s">
        <v>39</v>
      </c>
      <c r="N8996" s="40"/>
      <c r="O8996" s="40"/>
      <c r="P8996" s="40"/>
      <c r="Q8996" s="40"/>
      <c r="R8996" s="39"/>
      <c r="S8996" s="39"/>
      <c r="T8996" s="39"/>
      <c r="U8996" s="40"/>
      <c r="V8996" s="39"/>
      <c r="W8996" s="69"/>
      <c r="Y8996" t="s">
        <v>40</v>
      </c>
      <c r="AA8996">
        <v>5136</v>
      </c>
      <c r="AB8996" s="46" t="b">
        <v>0</v>
      </c>
      <c r="AD8996" s="8"/>
    </row>
    <row r="8997" ht="14.25" customHeight="1">
      <c r="A8997" s="38">
        <v>1287</v>
      </c>
      <c r="B8997" s="46" t="s">
        <v>53</v>
      </c>
      <c r="C8997" s="46" t="s">
        <v>45</v>
      </c>
      <c r="D8997" s="46" t="s">
        <v>8956</v>
      </c>
      <c r="E8997" s="46" t="s">
        <v>8957</v>
      </c>
      <c r="F8997" t="s">
        <v>48</v>
      </c>
      <c r="G8997" s="46" t="s">
        <v>49</v>
      </c>
      <c r="H8997">
        <v>0.005370317964</v>
      </c>
      <c r="I8997" t="s">
        <v>37</v>
      </c>
      <c r="L8997" t="s">
        <v>50</v>
      </c>
      <c r="M8997" t="s">
        <v>39</v>
      </c>
      <c r="N8997" s="40"/>
      <c r="O8997" s="40"/>
      <c r="P8997" s="40"/>
      <c r="Q8997" s="40"/>
      <c r="R8997" s="39"/>
      <c r="S8997" s="39"/>
      <c r="T8997" s="39"/>
      <c r="U8997" s="40"/>
      <c r="V8997" s="39"/>
      <c r="W8997" s="69"/>
      <c r="Y8997" t="s">
        <v>40</v>
      </c>
      <c r="AA8997">
        <v>5136</v>
      </c>
      <c r="AB8997" s="46" t="b">
        <v>0</v>
      </c>
      <c r="AD8997" s="8"/>
    </row>
    <row r="8998" ht="14.25" customHeight="1">
      <c r="A8998" s="38">
        <v>1287</v>
      </c>
      <c r="B8998" s="46" t="s">
        <v>653</v>
      </c>
      <c r="C8998" s="46" t="s">
        <v>45</v>
      </c>
      <c r="D8998" s="46" t="s">
        <v>8956</v>
      </c>
      <c r="E8998" s="46" t="s">
        <v>8957</v>
      </c>
      <c r="F8998" t="s">
        <v>48</v>
      </c>
      <c r="G8998" s="46" t="s">
        <v>49</v>
      </c>
      <c r="H8998">
        <v>0.001851398894</v>
      </c>
      <c r="I8998" t="s">
        <v>37</v>
      </c>
      <c r="L8998" t="s">
        <v>50</v>
      </c>
      <c r="M8998" t="s">
        <v>39</v>
      </c>
      <c r="N8998" s="40"/>
      <c r="O8998" s="40"/>
      <c r="P8998" s="40"/>
      <c r="Q8998" s="40"/>
      <c r="R8998" s="39"/>
      <c r="S8998" s="39"/>
      <c r="T8998" s="39"/>
      <c r="U8998" s="40"/>
      <c r="V8998" s="39"/>
      <c r="W8998" s="69"/>
      <c r="Y8998" t="s">
        <v>40</v>
      </c>
      <c r="AA8998">
        <v>5136</v>
      </c>
      <c r="AB8998" s="46" t="b">
        <v>0</v>
      </c>
      <c r="AD8998" s="8"/>
    </row>
    <row r="8999" ht="14.25" customHeight="1">
      <c r="A8999" s="38">
        <v>1308</v>
      </c>
      <c r="B8999" s="46" t="s">
        <v>41</v>
      </c>
      <c r="C8999" s="46" t="s">
        <v>42</v>
      </c>
      <c r="D8999" s="46" t="s">
        <v>8956</v>
      </c>
      <c r="E8999" s="46" t="s">
        <v>8958</v>
      </c>
      <c r="F8999" t="s">
        <v>35</v>
      </c>
      <c r="G8999" s="12" t="s">
        <v>36</v>
      </c>
      <c r="H8999">
        <v>0.001599558028615</v>
      </c>
      <c r="I8999" t="s">
        <v>37</v>
      </c>
      <c r="K8999" s="47" t="s">
        <v>43</v>
      </c>
      <c r="L8999" s="47" t="str">
        <f>((I8999&amp;A8999)&amp;"-")&amp;B8999</f>
        <v>REF1308-Abraham M.H. and Acree Jr. W.E. The solubility of liquid and solid compounds in dry octan-1-ol. Chemosphere (2013)</v>
      </c>
      <c r="M8999" t="s">
        <v>39</v>
      </c>
      <c r="N8999" s="71"/>
      <c r="O8999" s="71"/>
      <c r="P8999" s="71"/>
      <c r="Q8999" s="71"/>
      <c r="R8999" s="29"/>
      <c r="S8999" s="29"/>
      <c r="T8999" s="29"/>
      <c r="U8999" s="71"/>
      <c r="V8999" s="29"/>
      <c r="W8999" s="60"/>
      <c r="Y8999" t="s">
        <v>40</v>
      </c>
      <c r="AA8999">
        <v>5136</v>
      </c>
      <c r="AB8999" t="b">
        <f>if((W8999=""),false,true)</f>
        <v>0</v>
      </c>
      <c r="AD8999" s="37"/>
    </row>
    <row r="9000" ht="14.25" customHeight="1">
      <c r="A9000" s="38">
        <v>1287</v>
      </c>
      <c r="B9000" s="46" t="s">
        <v>44</v>
      </c>
      <c r="C9000" s="46" t="s">
        <v>45</v>
      </c>
      <c r="D9000" s="46" t="s">
        <v>8959</v>
      </c>
      <c r="E9000" s="46" t="s">
        <v>8960</v>
      </c>
      <c r="F9000" t="s">
        <v>48</v>
      </c>
      <c r="G9000" s="46" t="s">
        <v>49</v>
      </c>
      <c r="H9000">
        <v>0.000035481339</v>
      </c>
      <c r="I9000" t="s">
        <v>37</v>
      </c>
      <c r="L9000" t="s">
        <v>50</v>
      </c>
      <c r="M9000" t="s">
        <v>39</v>
      </c>
      <c r="N9000" s="40"/>
      <c r="O9000" s="40"/>
      <c r="P9000" s="40"/>
      <c r="Q9000" s="40"/>
      <c r="R9000" s="39"/>
      <c r="S9000" s="39"/>
      <c r="T9000" s="39"/>
      <c r="U9000" s="40"/>
      <c r="V9000" s="39"/>
      <c r="W9000" s="69"/>
      <c r="Y9000" t="s">
        <v>40</v>
      </c>
      <c r="AA9000">
        <v>5137</v>
      </c>
      <c r="AB9000" s="46" t="b">
        <v>0</v>
      </c>
      <c r="AD9000" s="8"/>
    </row>
    <row r="9001" ht="14.25" customHeight="1">
      <c r="A9001" s="38">
        <v>1287</v>
      </c>
      <c r="B9001" s="46" t="s">
        <v>53</v>
      </c>
      <c r="C9001" s="46" t="s">
        <v>45</v>
      </c>
      <c r="D9001" s="46" t="s">
        <v>8959</v>
      </c>
      <c r="E9001" s="46" t="s">
        <v>8960</v>
      </c>
      <c r="F9001" t="s">
        <v>48</v>
      </c>
      <c r="G9001" s="46" t="s">
        <v>49</v>
      </c>
      <c r="H9001">
        <v>0.00389045145</v>
      </c>
      <c r="I9001" t="s">
        <v>37</v>
      </c>
      <c r="L9001" t="s">
        <v>50</v>
      </c>
      <c r="M9001" t="s">
        <v>39</v>
      </c>
      <c r="N9001" s="40"/>
      <c r="O9001" s="40"/>
      <c r="P9001" s="40"/>
      <c r="Q9001" s="40"/>
      <c r="R9001" s="39"/>
      <c r="S9001" s="39"/>
      <c r="T9001" s="39"/>
      <c r="U9001" s="40"/>
      <c r="V9001" s="39"/>
      <c r="W9001" s="69"/>
      <c r="Y9001" t="s">
        <v>40</v>
      </c>
      <c r="AA9001">
        <v>5137</v>
      </c>
      <c r="AB9001" s="46" t="b">
        <v>0</v>
      </c>
      <c r="AD9001" s="8"/>
    </row>
    <row r="9002" ht="14.25" customHeight="1">
      <c r="A9002" s="38">
        <v>1287</v>
      </c>
      <c r="B9002" s="46" t="s">
        <v>53</v>
      </c>
      <c r="C9002" s="46" t="s">
        <v>45</v>
      </c>
      <c r="D9002" s="46" t="s">
        <v>8961</v>
      </c>
      <c r="E9002" s="46" t="s">
        <v>8962</v>
      </c>
      <c r="F9002" t="s">
        <v>48</v>
      </c>
      <c r="G9002" s="46" t="s">
        <v>49</v>
      </c>
      <c r="H9002">
        <v>0.002884031503</v>
      </c>
      <c r="I9002" t="s">
        <v>37</v>
      </c>
      <c r="L9002" t="s">
        <v>50</v>
      </c>
      <c r="M9002" t="s">
        <v>39</v>
      </c>
      <c r="N9002" s="40"/>
      <c r="O9002" s="40"/>
      <c r="P9002" s="40"/>
      <c r="Q9002" s="40"/>
      <c r="R9002" s="39"/>
      <c r="S9002" s="39"/>
      <c r="T9002" s="39"/>
      <c r="U9002" s="40"/>
      <c r="V9002" s="39"/>
      <c r="W9002" s="69"/>
      <c r="Y9002" t="s">
        <v>40</v>
      </c>
      <c r="AA9002">
        <v>18460</v>
      </c>
      <c r="AB9002" s="46" t="b">
        <v>0</v>
      </c>
      <c r="AD9002" s="8"/>
    </row>
    <row r="9003" ht="14.25" customHeight="1">
      <c r="A9003" s="38">
        <v>966</v>
      </c>
      <c r="B9003" s="46" t="s">
        <v>1353</v>
      </c>
      <c r="C9003" s="46" t="s">
        <v>1219</v>
      </c>
      <c r="D9003" s="46" t="s">
        <v>8963</v>
      </c>
      <c r="E9003" s="46" t="s">
        <v>8964</v>
      </c>
      <c r="F9003" s="41" t="s">
        <v>434</v>
      </c>
      <c r="G9003" s="5" t="s">
        <v>593</v>
      </c>
      <c r="H9003" s="65">
        <v>0.356</v>
      </c>
      <c r="I9003" t="s">
        <v>1356</v>
      </c>
      <c r="K9003" s="46" t="s">
        <v>43</v>
      </c>
      <c r="L9003" s="46" t="s">
        <v>1358</v>
      </c>
      <c r="M9003" t="s">
        <v>39</v>
      </c>
      <c r="N9003" s="40"/>
      <c r="O9003" s="56"/>
      <c r="P9003" s="56"/>
      <c r="Q9003" s="56"/>
      <c r="R9003" s="39"/>
      <c r="S9003" s="39"/>
      <c r="T9003" s="39"/>
      <c r="U9003" s="40"/>
      <c r="V9003" s="39"/>
      <c r="W9003" s="69"/>
      <c r="Y9003" t="s">
        <v>40</v>
      </c>
      <c r="AA9003">
        <v>5138</v>
      </c>
      <c r="AB9003" t="b">
        <v>0</v>
      </c>
      <c r="AD9003" s="8"/>
    </row>
    <row r="9004" ht="14.25" customHeight="1">
      <c r="A9004" s="38">
        <v>1049</v>
      </c>
      <c r="B9004" s="46" t="s">
        <v>922</v>
      </c>
      <c r="C9004" s="46" t="s">
        <v>923</v>
      </c>
      <c r="D9004" s="11" t="s">
        <v>8963</v>
      </c>
      <c r="E9004" s="46" t="s">
        <v>8964</v>
      </c>
      <c r="F9004" s="7" t="s">
        <v>924</v>
      </c>
      <c r="G9004" s="7" t="s">
        <v>925</v>
      </c>
      <c r="H9004">
        <v>0.85113803820238</v>
      </c>
      <c r="I9004" t="s">
        <v>37</v>
      </c>
      <c r="K9004" s="47" t="s">
        <v>43</v>
      </c>
      <c r="L9004" s="47" t="s">
        <v>926</v>
      </c>
      <c r="M9004" t="s">
        <v>39</v>
      </c>
      <c r="N9004" s="71"/>
      <c r="O9004" s="71"/>
      <c r="P9004" s="71"/>
      <c r="Q9004" s="71"/>
      <c r="R9004" s="29"/>
      <c r="S9004" s="29"/>
      <c r="T9004" s="29"/>
      <c r="U9004" s="71"/>
      <c r="V9004" s="29"/>
      <c r="W9004" s="60"/>
      <c r="Y9004" t="s">
        <v>40</v>
      </c>
      <c r="AA9004" s="21">
        <v>5138</v>
      </c>
      <c r="AB9004" t="b">
        <f>if((W9004=""),false,true)</f>
        <v>0</v>
      </c>
      <c r="AD9004" s="37"/>
    </row>
    <row r="9005" ht="14.25" customHeight="1">
      <c r="A9005" s="38">
        <v>1049</v>
      </c>
      <c r="B9005" s="46" t="s">
        <v>922</v>
      </c>
      <c r="C9005" s="46" t="s">
        <v>923</v>
      </c>
      <c r="D9005" s="11" t="s">
        <v>8963</v>
      </c>
      <c r="E9005" s="11" t="s">
        <v>8964</v>
      </c>
      <c r="F9005" s="7" t="s">
        <v>927</v>
      </c>
      <c r="G9005" s="7" t="s">
        <v>928</v>
      </c>
      <c r="H9005">
        <v>0.01538154640303</v>
      </c>
      <c r="I9005" t="s">
        <v>37</v>
      </c>
      <c r="K9005" s="47" t="s">
        <v>43</v>
      </c>
      <c r="L9005" s="47" t="s">
        <v>926</v>
      </c>
      <c r="M9005" t="s">
        <v>39</v>
      </c>
      <c r="N9005" s="71"/>
      <c r="O9005" s="71"/>
      <c r="P9005" s="71"/>
      <c r="Q9005" s="71"/>
      <c r="R9005" s="29"/>
      <c r="S9005" s="29"/>
      <c r="T9005" s="29"/>
      <c r="U9005" s="71"/>
      <c r="V9005" s="29"/>
      <c r="W9005" s="60"/>
      <c r="Y9005" t="s">
        <v>40</v>
      </c>
      <c r="AA9005">
        <v>5138</v>
      </c>
      <c r="AB9005" t="b">
        <f>if((W9005=""),false,true)</f>
        <v>0</v>
      </c>
      <c r="AD9005" s="37"/>
    </row>
    <row r="9006" ht="14.25" customHeight="1">
      <c r="A9006" s="38">
        <v>1049</v>
      </c>
      <c r="B9006" s="46" t="s">
        <v>922</v>
      </c>
      <c r="C9006" s="46" t="s">
        <v>923</v>
      </c>
      <c r="D9006" s="11" t="s">
        <v>8963</v>
      </c>
      <c r="E9006" s="11" t="s">
        <v>8964</v>
      </c>
      <c r="F9006" s="7" t="s">
        <v>929</v>
      </c>
      <c r="G9006" s="7" t="s">
        <v>928</v>
      </c>
      <c r="H9006">
        <v>0.14157937799571</v>
      </c>
      <c r="I9006" t="s">
        <v>37</v>
      </c>
      <c r="K9006" s="47" t="s">
        <v>43</v>
      </c>
      <c r="L9006" s="47" t="s">
        <v>926</v>
      </c>
      <c r="M9006" t="s">
        <v>39</v>
      </c>
      <c r="N9006" s="71"/>
      <c r="O9006" s="71"/>
      <c r="P9006" s="71"/>
      <c r="Q9006" s="71"/>
      <c r="R9006" s="29"/>
      <c r="S9006" s="29"/>
      <c r="T9006" s="29"/>
      <c r="U9006" s="71"/>
      <c r="V9006" s="29"/>
      <c r="W9006" s="60"/>
      <c r="Y9006" t="s">
        <v>40</v>
      </c>
      <c r="AA9006">
        <v>5138</v>
      </c>
      <c r="AB9006" t="b">
        <f>if((W9006=""),false,true)</f>
        <v>0</v>
      </c>
      <c r="AD9006" s="37"/>
    </row>
    <row r="9007" ht="14.25" customHeight="1">
      <c r="A9007" s="38">
        <v>1049</v>
      </c>
      <c r="B9007" s="46" t="s">
        <v>922</v>
      </c>
      <c r="C9007" s="46" t="s">
        <v>923</v>
      </c>
      <c r="D9007" s="11" t="s">
        <v>8963</v>
      </c>
      <c r="E9007" s="11" t="s">
        <v>8964</v>
      </c>
      <c r="F9007" s="7" t="s">
        <v>930</v>
      </c>
      <c r="G9007" s="7" t="s">
        <v>928</v>
      </c>
      <c r="H9007">
        <v>0.79250133048047</v>
      </c>
      <c r="I9007" t="s">
        <v>37</v>
      </c>
      <c r="K9007" s="47" t="s">
        <v>43</v>
      </c>
      <c r="L9007" s="47" t="s">
        <v>926</v>
      </c>
      <c r="M9007" t="s">
        <v>39</v>
      </c>
      <c r="N9007" s="71"/>
      <c r="O9007" s="71"/>
      <c r="P9007" s="71"/>
      <c r="Q9007" s="71"/>
      <c r="R9007" s="29"/>
      <c r="S9007" s="29"/>
      <c r="T9007" s="29"/>
      <c r="U9007" s="71"/>
      <c r="V9007" s="29"/>
      <c r="W9007" s="60"/>
      <c r="Y9007" t="s">
        <v>40</v>
      </c>
      <c r="AA9007">
        <v>5138</v>
      </c>
      <c r="AB9007" t="b">
        <f>if((W9007=""),false,true)</f>
        <v>0</v>
      </c>
      <c r="AD9007" s="37"/>
    </row>
    <row r="9008" ht="14.25" customHeight="1">
      <c r="A9008" s="38">
        <v>1049</v>
      </c>
      <c r="B9008" s="46" t="s">
        <v>922</v>
      </c>
      <c r="C9008" s="46" t="s">
        <v>923</v>
      </c>
      <c r="D9008" s="11" t="s">
        <v>8963</v>
      </c>
      <c r="E9008" s="11" t="s">
        <v>8964</v>
      </c>
      <c r="F9008" s="11" t="s">
        <v>48</v>
      </c>
      <c r="G9008" s="11" t="s">
        <v>49</v>
      </c>
      <c r="H9008">
        <v>0.001409288798422</v>
      </c>
      <c r="I9008" t="s">
        <v>37</v>
      </c>
      <c r="K9008" s="47" t="s">
        <v>43</v>
      </c>
      <c r="L9008" s="47" t="s">
        <v>926</v>
      </c>
      <c r="M9008" t="s">
        <v>39</v>
      </c>
      <c r="N9008" s="71"/>
      <c r="O9008" s="71"/>
      <c r="P9008" s="71"/>
      <c r="Q9008" s="71"/>
      <c r="R9008" s="29"/>
      <c r="S9008" s="29"/>
      <c r="T9008" s="29"/>
      <c r="U9008" s="71"/>
      <c r="V9008" s="29"/>
      <c r="W9008" s="60"/>
      <c r="Y9008" t="s">
        <v>40</v>
      </c>
      <c r="AA9008">
        <v>5138</v>
      </c>
      <c r="AB9008" t="b">
        <f>if((W9008=""),false,true)</f>
        <v>0</v>
      </c>
      <c r="AD9008" s="37"/>
    </row>
    <row r="9009" ht="14.25" customHeight="1">
      <c r="A9009" s="38">
        <v>1156</v>
      </c>
      <c r="B9009" s="46" t="s">
        <v>8930</v>
      </c>
      <c r="C9009" s="46" t="s">
        <v>2403</v>
      </c>
      <c r="D9009" s="11" t="s">
        <v>8963</v>
      </c>
      <c r="E9009" s="11" t="s">
        <v>8964</v>
      </c>
      <c r="F9009" s="7" t="s">
        <v>695</v>
      </c>
      <c r="G9009" s="7" t="s">
        <v>696</v>
      </c>
      <c r="H9009">
        <v>0.000001392110307</v>
      </c>
      <c r="I9009" t="s">
        <v>37</v>
      </c>
      <c r="K9009" s="47" t="s">
        <v>43</v>
      </c>
      <c r="L9009" s="47" t="s">
        <v>8931</v>
      </c>
      <c r="M9009" t="s">
        <v>39</v>
      </c>
      <c r="N9009" s="71"/>
      <c r="O9009" s="71"/>
      <c r="P9009" s="71"/>
      <c r="Q9009" s="71"/>
      <c r="R9009" s="29"/>
      <c r="S9009" s="29"/>
      <c r="T9009" s="29"/>
      <c r="U9009" s="71"/>
      <c r="V9009" s="29"/>
      <c r="W9009" s="60"/>
      <c r="Y9009" t="s">
        <v>40</v>
      </c>
      <c r="AA9009">
        <v>5138</v>
      </c>
      <c r="AB9009" t="b">
        <f>if((W9009=""),false,true)</f>
        <v>0</v>
      </c>
      <c r="AD9009" s="37"/>
    </row>
    <row r="9010" ht="14.25" customHeight="1">
      <c r="A9010" s="38">
        <v>1283</v>
      </c>
      <c r="B9010" s="46" t="s">
        <v>31</v>
      </c>
      <c r="C9010" s="46" t="s">
        <v>32</v>
      </c>
      <c r="D9010" s="46" t="s">
        <v>8963</v>
      </c>
      <c r="E9010" s="46" t="s">
        <v>8964</v>
      </c>
      <c r="F9010" t="s">
        <v>35</v>
      </c>
      <c r="G9010" s="46" t="s">
        <v>36</v>
      </c>
      <c r="H9010">
        <v>0.00616595</v>
      </c>
      <c r="I9010" t="s">
        <v>37</v>
      </c>
      <c r="L9010" t="s">
        <v>38</v>
      </c>
      <c r="M9010" t="s">
        <v>39</v>
      </c>
      <c r="N9010" s="40"/>
      <c r="O9010" s="40"/>
      <c r="P9010" s="40"/>
      <c r="Q9010" s="40"/>
      <c r="R9010" s="39"/>
      <c r="S9010" s="39"/>
      <c r="T9010" s="39"/>
      <c r="U9010" s="40"/>
      <c r="V9010" s="39"/>
      <c r="W9010" s="69"/>
      <c r="Y9010" t="s">
        <v>40</v>
      </c>
      <c r="AA9010">
        <v>5138</v>
      </c>
      <c r="AB9010" s="46" t="b">
        <f>if((W9010=""),false,true)</f>
        <v>0</v>
      </c>
      <c r="AD9010" s="8"/>
    </row>
    <row r="9011" ht="14.25" customHeight="1">
      <c r="A9011" s="38">
        <v>1287</v>
      </c>
      <c r="B9011" s="46" t="s">
        <v>44</v>
      </c>
      <c r="C9011" s="46" t="s">
        <v>45</v>
      </c>
      <c r="D9011" s="46" t="s">
        <v>8963</v>
      </c>
      <c r="E9011" s="46" t="s">
        <v>8964</v>
      </c>
      <c r="F9011" t="s">
        <v>48</v>
      </c>
      <c r="G9011" s="46" t="s">
        <v>49</v>
      </c>
      <c r="H9011">
        <v>0.001188502227</v>
      </c>
      <c r="I9011" t="s">
        <v>37</v>
      </c>
      <c r="L9011" t="s">
        <v>50</v>
      </c>
      <c r="M9011" t="s">
        <v>39</v>
      </c>
      <c r="N9011" s="40"/>
      <c r="O9011" s="40"/>
      <c r="P9011" s="40"/>
      <c r="Q9011" s="40"/>
      <c r="R9011" s="39"/>
      <c r="S9011" s="39"/>
      <c r="T9011" s="39"/>
      <c r="U9011" s="40"/>
      <c r="V9011" s="39"/>
      <c r="W9011" s="69"/>
      <c r="Y9011" t="s">
        <v>40</v>
      </c>
      <c r="AA9011">
        <v>5138</v>
      </c>
      <c r="AB9011" s="46" t="b">
        <v>0</v>
      </c>
      <c r="AD9011" s="8"/>
    </row>
    <row r="9012" ht="14.25" customHeight="1">
      <c r="A9012" s="38">
        <v>1287</v>
      </c>
      <c r="B9012" s="46" t="s">
        <v>53</v>
      </c>
      <c r="C9012" s="46" t="s">
        <v>45</v>
      </c>
      <c r="D9012" s="46" t="s">
        <v>8963</v>
      </c>
      <c r="E9012" s="46" t="s">
        <v>8964</v>
      </c>
      <c r="F9012" t="s">
        <v>48</v>
      </c>
      <c r="G9012" s="46" t="s">
        <v>49</v>
      </c>
      <c r="H9012">
        <v>0.002398832919</v>
      </c>
      <c r="I9012" t="s">
        <v>37</v>
      </c>
      <c r="L9012" t="s">
        <v>50</v>
      </c>
      <c r="M9012" t="s">
        <v>39</v>
      </c>
      <c r="N9012" s="40"/>
      <c r="O9012" s="40"/>
      <c r="P9012" s="40"/>
      <c r="Q9012" s="40"/>
      <c r="R9012" s="39"/>
      <c r="S9012" s="39"/>
      <c r="T9012" s="39"/>
      <c r="U9012" s="40"/>
      <c r="V9012" s="39"/>
      <c r="W9012" s="69"/>
      <c r="Y9012" t="s">
        <v>40</v>
      </c>
      <c r="AA9012">
        <v>5138</v>
      </c>
      <c r="AB9012" s="46" t="b">
        <v>0</v>
      </c>
      <c r="AD9012" s="8"/>
    </row>
    <row r="9013" ht="14.25" customHeight="1">
      <c r="A9013" s="38">
        <v>1308</v>
      </c>
      <c r="B9013" s="46" t="s">
        <v>41</v>
      </c>
      <c r="C9013" s="46" t="s">
        <v>42</v>
      </c>
      <c r="D9013" s="46" t="s">
        <v>8963</v>
      </c>
      <c r="E9013" s="46" t="s">
        <v>8965</v>
      </c>
      <c r="F9013" t="s">
        <v>35</v>
      </c>
      <c r="G9013" s="12" t="s">
        <v>36</v>
      </c>
      <c r="H9013">
        <v>0.006095368972402</v>
      </c>
      <c r="I9013" t="s">
        <v>37</v>
      </c>
      <c r="K9013" s="47" t="s">
        <v>43</v>
      </c>
      <c r="L9013" s="47" t="str">
        <f>((I9013&amp;A9013)&amp;"-")&amp;B9013</f>
        <v>REF1308-Abraham M.H. and Acree Jr. W.E. The solubility of liquid and solid compounds in dry octan-1-ol. Chemosphere (2013)</v>
      </c>
      <c r="M9013" t="s">
        <v>39</v>
      </c>
      <c r="N9013" s="71"/>
      <c r="O9013" s="71"/>
      <c r="P9013" s="71"/>
      <c r="Q9013" s="71"/>
      <c r="R9013" s="29"/>
      <c r="S9013" s="29"/>
      <c r="T9013" s="29"/>
      <c r="U9013" s="71"/>
      <c r="V9013" s="29"/>
      <c r="W9013" s="60"/>
      <c r="Y9013" t="s">
        <v>40</v>
      </c>
      <c r="AA9013">
        <v>5138</v>
      </c>
      <c r="AB9013" t="b">
        <f>if((W9013=""),false,true)</f>
        <v>0</v>
      </c>
      <c r="AD9013" s="37"/>
    </row>
    <row r="9014" ht="14.25" customHeight="1">
      <c r="A9014" s="38">
        <v>966</v>
      </c>
      <c r="B9014" s="46" t="s">
        <v>1353</v>
      </c>
      <c r="C9014" s="46" t="s">
        <v>1219</v>
      </c>
      <c r="D9014" s="46" t="s">
        <v>8966</v>
      </c>
      <c r="E9014" s="46" t="s">
        <v>8967</v>
      </c>
      <c r="F9014" s="41" t="s">
        <v>434</v>
      </c>
      <c r="G9014" s="5" t="s">
        <v>593</v>
      </c>
      <c r="H9014" s="65">
        <v>0.072</v>
      </c>
      <c r="I9014" t="s">
        <v>1356</v>
      </c>
      <c r="K9014" s="46" t="s">
        <v>43</v>
      </c>
      <c r="L9014" s="46" t="s">
        <v>1358</v>
      </c>
      <c r="M9014" t="s">
        <v>39</v>
      </c>
      <c r="N9014" s="40">
        <f>U9014*V9014</f>
        <v>0.82652079193427</v>
      </c>
      <c r="O9014" s="56">
        <v>32.042</v>
      </c>
      <c r="P9014" s="56">
        <v>0.791</v>
      </c>
      <c r="Q9014" s="56">
        <v>1.465</v>
      </c>
      <c r="R9014" s="39">
        <f>O9014/P9014</f>
        <v>40.5082174462705</v>
      </c>
      <c r="S9014" s="39">
        <f>N9014/Q9014</f>
        <v>0.564178014972198</v>
      </c>
      <c r="T9014" s="39">
        <f>R9014+S9014</f>
        <v>41.0723954612427</v>
      </c>
      <c r="U9014" s="40">
        <v>280.303</v>
      </c>
      <c r="V9014" s="39">
        <v>0.00294866909</v>
      </c>
      <c r="W9014" s="69">
        <f>round(((1000*V9014)/T9014),3)</f>
        <v>0.072</v>
      </c>
      <c r="Y9014" t="s">
        <v>40</v>
      </c>
      <c r="AA9014">
        <v>5139</v>
      </c>
      <c r="AB9014" t="b">
        <v>1</v>
      </c>
      <c r="AD9014" s="8"/>
    </row>
    <row r="9015" ht="14.25" customHeight="1">
      <c r="A9015" s="38">
        <v>1175</v>
      </c>
      <c r="B9015" s="46" t="s">
        <v>8968</v>
      </c>
      <c r="C9015" s="46" t="s">
        <v>577</v>
      </c>
      <c r="D9015" s="11" t="s">
        <v>8966</v>
      </c>
      <c r="E9015" s="11" t="s">
        <v>8967</v>
      </c>
      <c r="F9015" s="7" t="s">
        <v>485</v>
      </c>
      <c r="G9015" s="7" t="s">
        <v>665</v>
      </c>
      <c r="H9015">
        <v>0.007927154580013</v>
      </c>
      <c r="I9015" s="46" t="s">
        <v>37</v>
      </c>
      <c r="K9015" s="46"/>
      <c r="L9015" t="s">
        <v>8969</v>
      </c>
      <c r="M9015" t="s">
        <v>39</v>
      </c>
      <c r="N9015" s="40"/>
      <c r="O9015" s="40"/>
      <c r="P9015" s="40"/>
      <c r="Q9015" s="40"/>
      <c r="R9015" s="39"/>
      <c r="S9015" s="39"/>
      <c r="T9015" s="39"/>
      <c r="U9015" s="40"/>
      <c r="V9015" s="39"/>
      <c r="W9015" s="69"/>
      <c r="Y9015" t="s">
        <v>40</v>
      </c>
      <c r="AA9015">
        <v>5139</v>
      </c>
      <c r="AB9015" s="46" t="b">
        <f>if((W9015=""),false,true)</f>
        <v>0</v>
      </c>
      <c r="AD9015" s="8"/>
    </row>
    <row r="9016" ht="14.25" customHeight="1">
      <c r="A9016" s="38">
        <v>1175</v>
      </c>
      <c r="B9016" s="46" t="s">
        <v>8968</v>
      </c>
      <c r="C9016" s="46" t="s">
        <v>577</v>
      </c>
      <c r="D9016" s="11" t="s">
        <v>8966</v>
      </c>
      <c r="E9016" s="11" t="s">
        <v>8967</v>
      </c>
      <c r="F9016" s="7" t="s">
        <v>35</v>
      </c>
      <c r="G9016" s="7" t="s">
        <v>668</v>
      </c>
      <c r="H9016">
        <v>0.001962741539353</v>
      </c>
      <c r="I9016" s="46" t="s">
        <v>37</v>
      </c>
      <c r="K9016" s="46"/>
      <c r="L9016" t="s">
        <v>8969</v>
      </c>
      <c r="M9016" t="s">
        <v>39</v>
      </c>
      <c r="N9016" s="40"/>
      <c r="O9016" s="40"/>
      <c r="P9016" s="40"/>
      <c r="Q9016" s="40"/>
      <c r="R9016" s="39"/>
      <c r="S9016" s="39"/>
      <c r="T9016" s="39"/>
      <c r="U9016" s="40"/>
      <c r="V9016" s="39"/>
      <c r="W9016" s="69"/>
      <c r="Y9016" t="s">
        <v>40</v>
      </c>
      <c r="AA9016">
        <v>5139</v>
      </c>
      <c r="AB9016" s="46" t="b">
        <f>if((W9016=""),false,true)</f>
        <v>0</v>
      </c>
      <c r="AD9016" s="8"/>
    </row>
    <row r="9017" ht="14.25" customHeight="1">
      <c r="A9017" s="38">
        <v>1175</v>
      </c>
      <c r="B9017" s="46" t="s">
        <v>8968</v>
      </c>
      <c r="C9017" s="46" t="s">
        <v>577</v>
      </c>
      <c r="D9017" s="11" t="s">
        <v>8966</v>
      </c>
      <c r="E9017" s="11" t="s">
        <v>8967</v>
      </c>
      <c r="F9017" s="7" t="s">
        <v>669</v>
      </c>
      <c r="G9017" s="7" t="s">
        <v>670</v>
      </c>
      <c r="H9017">
        <v>0.005251960896504</v>
      </c>
      <c r="I9017" s="46" t="s">
        <v>37</v>
      </c>
      <c r="K9017" s="46"/>
      <c r="L9017" t="s">
        <v>8969</v>
      </c>
      <c r="M9017" t="s">
        <v>39</v>
      </c>
      <c r="N9017" s="40"/>
      <c r="O9017" s="40"/>
      <c r="P9017" s="40"/>
      <c r="Q9017" s="40"/>
      <c r="R9017" s="39"/>
      <c r="S9017" s="39"/>
      <c r="T9017" s="39"/>
      <c r="U9017" s="40"/>
      <c r="V9017" s="39"/>
      <c r="W9017" s="69"/>
      <c r="Y9017" t="s">
        <v>40</v>
      </c>
      <c r="AA9017">
        <v>5139</v>
      </c>
      <c r="AB9017" s="46" t="b">
        <f>if((W9017=""),false,true)</f>
        <v>0</v>
      </c>
      <c r="AD9017" s="8"/>
    </row>
    <row r="9018" ht="14.25" customHeight="1">
      <c r="A9018" s="38">
        <v>1175</v>
      </c>
      <c r="B9018" s="46" t="s">
        <v>8968</v>
      </c>
      <c r="C9018" s="46" t="s">
        <v>577</v>
      </c>
      <c r="D9018" s="11" t="s">
        <v>8966</v>
      </c>
      <c r="E9018" s="11" t="s">
        <v>8967</v>
      </c>
      <c r="F9018" s="7" t="s">
        <v>8970</v>
      </c>
      <c r="G9018" s="7" t="s">
        <v>8971</v>
      </c>
      <c r="H9018">
        <v>0.033372820366055</v>
      </c>
      <c r="I9018" s="46" t="s">
        <v>37</v>
      </c>
      <c r="K9018" s="46"/>
      <c r="L9018" t="s">
        <v>8969</v>
      </c>
      <c r="M9018" t="s">
        <v>39</v>
      </c>
      <c r="N9018" s="40"/>
      <c r="O9018" s="40"/>
      <c r="P9018" s="40"/>
      <c r="Q9018" s="40"/>
      <c r="R9018" s="39"/>
      <c r="S9018" s="39"/>
      <c r="T9018" s="39"/>
      <c r="U9018" s="40"/>
      <c r="V9018" s="39"/>
      <c r="W9018" s="69"/>
      <c r="Y9018" t="s">
        <v>40</v>
      </c>
      <c r="AA9018">
        <v>5139</v>
      </c>
      <c r="AB9018" s="46" t="b">
        <f>if((W9018=""),false,true)</f>
        <v>0</v>
      </c>
      <c r="AD9018" s="8"/>
    </row>
    <row r="9019" ht="14.25" customHeight="1">
      <c r="A9019" s="38">
        <v>1175</v>
      </c>
      <c r="B9019" s="46" t="s">
        <v>8968</v>
      </c>
      <c r="C9019" s="46" t="s">
        <v>577</v>
      </c>
      <c r="D9019" s="11" t="s">
        <v>8966</v>
      </c>
      <c r="E9019" s="11" t="s">
        <v>8967</v>
      </c>
      <c r="F9019" s="7" t="s">
        <v>8972</v>
      </c>
      <c r="G9019" s="7" t="s">
        <v>8973</v>
      </c>
      <c r="H9019">
        <v>0.046909838970221</v>
      </c>
      <c r="I9019" s="46" t="s">
        <v>37</v>
      </c>
      <c r="K9019" s="46"/>
      <c r="L9019" t="s">
        <v>8969</v>
      </c>
      <c r="M9019" t="s">
        <v>39</v>
      </c>
      <c r="N9019" s="40"/>
      <c r="O9019" s="40"/>
      <c r="P9019" s="40"/>
      <c r="Q9019" s="40"/>
      <c r="R9019" s="39"/>
      <c r="S9019" s="39"/>
      <c r="T9019" s="39"/>
      <c r="U9019" s="40"/>
      <c r="V9019" s="39"/>
      <c r="W9019" s="69"/>
      <c r="Y9019" t="s">
        <v>40</v>
      </c>
      <c r="AA9019">
        <v>5139</v>
      </c>
      <c r="AB9019" s="46" t="b">
        <f>if((W9019=""),false,true)</f>
        <v>0</v>
      </c>
      <c r="AD9019" s="8"/>
    </row>
    <row r="9020" ht="14.25" customHeight="1">
      <c r="A9020" s="38">
        <v>1175</v>
      </c>
      <c r="B9020" s="46" t="s">
        <v>8968</v>
      </c>
      <c r="C9020" s="46" t="s">
        <v>577</v>
      </c>
      <c r="D9020" s="11" t="s">
        <v>8966</v>
      </c>
      <c r="E9020" s="11" t="s">
        <v>8967</v>
      </c>
      <c r="F9020" s="7" t="s">
        <v>1361</v>
      </c>
      <c r="G9020" s="7" t="s">
        <v>1362</v>
      </c>
      <c r="H9020">
        <v>0.2627851532854</v>
      </c>
      <c r="I9020" s="46" t="s">
        <v>37</v>
      </c>
      <c r="K9020" s="46"/>
      <c r="L9020" t="s">
        <v>8969</v>
      </c>
      <c r="M9020" t="s">
        <v>39</v>
      </c>
      <c r="N9020" s="40"/>
      <c r="O9020" s="40"/>
      <c r="P9020" s="40"/>
      <c r="Q9020" s="40"/>
      <c r="R9020" s="39"/>
      <c r="S9020" s="39"/>
      <c r="T9020" s="39"/>
      <c r="U9020" s="40"/>
      <c r="V9020" s="39"/>
      <c r="W9020" s="69"/>
      <c r="Y9020" t="s">
        <v>40</v>
      </c>
      <c r="AA9020">
        <v>5139</v>
      </c>
      <c r="AB9020" s="46" t="b">
        <f>if((W9020=""),false,true)</f>
        <v>0</v>
      </c>
      <c r="AD9020" s="8"/>
    </row>
    <row r="9021" ht="14.25" customHeight="1">
      <c r="A9021" s="38">
        <v>1175</v>
      </c>
      <c r="B9021" s="46" t="s">
        <v>8968</v>
      </c>
      <c r="C9021" s="46" t="s">
        <v>577</v>
      </c>
      <c r="D9021" s="11" t="s">
        <v>8966</v>
      </c>
      <c r="E9021" s="11" t="s">
        <v>8967</v>
      </c>
      <c r="F9021" s="7" t="s">
        <v>679</v>
      </c>
      <c r="G9021" s="7" t="s">
        <v>680</v>
      </c>
      <c r="H9021">
        <v>0.004653526355845</v>
      </c>
      <c r="I9021" s="46" t="s">
        <v>37</v>
      </c>
      <c r="K9021" s="46"/>
      <c r="L9021" t="s">
        <v>8969</v>
      </c>
      <c r="M9021" t="s">
        <v>39</v>
      </c>
      <c r="N9021" s="40"/>
      <c r="O9021" s="40"/>
      <c r="P9021" s="40"/>
      <c r="Q9021" s="40"/>
      <c r="R9021" s="39"/>
      <c r="S9021" s="39"/>
      <c r="T9021" s="39"/>
      <c r="U9021" s="40"/>
      <c r="V9021" s="39"/>
      <c r="W9021" s="69"/>
      <c r="Y9021" t="s">
        <v>40</v>
      </c>
      <c r="AA9021">
        <v>5139</v>
      </c>
      <c r="AB9021" s="46" t="b">
        <f>if((W9021=""),false,true)</f>
        <v>0</v>
      </c>
      <c r="AD9021" s="8"/>
    </row>
    <row r="9022" ht="14.25" customHeight="1">
      <c r="A9022" s="38">
        <v>1175</v>
      </c>
      <c r="B9022" s="46" t="s">
        <v>8968</v>
      </c>
      <c r="C9022" s="46" t="s">
        <v>577</v>
      </c>
      <c r="D9022" s="11" t="s">
        <v>8966</v>
      </c>
      <c r="E9022" s="11" t="s">
        <v>8967</v>
      </c>
      <c r="F9022" s="7" t="s">
        <v>584</v>
      </c>
      <c r="G9022" s="7" t="s">
        <v>585</v>
      </c>
      <c r="H9022">
        <v>0.007106357908237</v>
      </c>
      <c r="I9022" s="46" t="s">
        <v>37</v>
      </c>
      <c r="K9022" s="46"/>
      <c r="L9022" t="s">
        <v>8969</v>
      </c>
      <c r="M9022" t="s">
        <v>39</v>
      </c>
      <c r="N9022" s="40"/>
      <c r="O9022" s="40"/>
      <c r="P9022" s="40"/>
      <c r="Q9022" s="40"/>
      <c r="R9022" s="39"/>
      <c r="S9022" s="39"/>
      <c r="T9022" s="39"/>
      <c r="U9022" s="40"/>
      <c r="V9022" s="39"/>
      <c r="W9022" s="69"/>
      <c r="Y9022" t="s">
        <v>40</v>
      </c>
      <c r="AA9022">
        <v>5139</v>
      </c>
      <c r="AB9022" s="46" t="b">
        <f>if((W9022=""),false,true)</f>
        <v>0</v>
      </c>
      <c r="AD9022" s="8"/>
    </row>
    <row r="9023" ht="14.25" customHeight="1">
      <c r="A9023" s="38">
        <v>1175</v>
      </c>
      <c r="B9023" s="46" t="s">
        <v>8968</v>
      </c>
      <c r="C9023" s="46" t="s">
        <v>577</v>
      </c>
      <c r="D9023" s="11" t="s">
        <v>8966</v>
      </c>
      <c r="E9023" s="11" t="s">
        <v>8967</v>
      </c>
      <c r="F9023" s="7" t="s">
        <v>586</v>
      </c>
      <c r="G9023" s="7" t="s">
        <v>587</v>
      </c>
      <c r="H9023">
        <v>0.12054788063638</v>
      </c>
      <c r="I9023" s="46" t="s">
        <v>37</v>
      </c>
      <c r="K9023" s="46"/>
      <c r="L9023" t="s">
        <v>8969</v>
      </c>
      <c r="M9023" t="s">
        <v>39</v>
      </c>
      <c r="N9023" s="40"/>
      <c r="O9023" s="40"/>
      <c r="P9023" s="40"/>
      <c r="Q9023" s="40"/>
      <c r="R9023" s="39"/>
      <c r="S9023" s="39"/>
      <c r="T9023" s="39"/>
      <c r="U9023" s="40"/>
      <c r="V9023" s="39"/>
      <c r="W9023" s="69"/>
      <c r="Y9023" t="s">
        <v>40</v>
      </c>
      <c r="AA9023">
        <v>5139</v>
      </c>
      <c r="AB9023" s="46" t="b">
        <f>if((W9023=""),false,true)</f>
        <v>0</v>
      </c>
      <c r="AD9023" s="8"/>
    </row>
    <row r="9024" ht="14.25" customHeight="1">
      <c r="A9024" s="38">
        <v>1175</v>
      </c>
      <c r="B9024" s="46" t="s">
        <v>8968</v>
      </c>
      <c r="C9024" s="46" t="s">
        <v>577</v>
      </c>
      <c r="D9024" s="11" t="s">
        <v>8966</v>
      </c>
      <c r="E9024" s="11" t="s">
        <v>8967</v>
      </c>
      <c r="F9024" s="7" t="s">
        <v>3007</v>
      </c>
      <c r="G9024" s="7" t="s">
        <v>3008</v>
      </c>
      <c r="H9024">
        <v>0.64327909560702</v>
      </c>
      <c r="I9024" s="46" t="s">
        <v>37</v>
      </c>
      <c r="K9024" s="46"/>
      <c r="L9024" t="s">
        <v>8969</v>
      </c>
      <c r="M9024" t="s">
        <v>39</v>
      </c>
      <c r="N9024" s="40"/>
      <c r="O9024" s="40"/>
      <c r="P9024" s="40"/>
      <c r="Q9024" s="40"/>
      <c r="R9024" s="39"/>
      <c r="S9024" s="39"/>
      <c r="T9024" s="39"/>
      <c r="U9024" s="40"/>
      <c r="V9024" s="39"/>
      <c r="W9024" s="69"/>
      <c r="Y9024" t="s">
        <v>40</v>
      </c>
      <c r="AA9024">
        <v>5139</v>
      </c>
      <c r="AB9024" s="46" t="b">
        <f>if((W9024=""),false,true)</f>
        <v>0</v>
      </c>
      <c r="AD9024" s="8"/>
    </row>
    <row r="9025" ht="14.25" customHeight="1">
      <c r="A9025" s="38">
        <v>1175</v>
      </c>
      <c r="B9025" s="46" t="s">
        <v>8968</v>
      </c>
      <c r="C9025" s="46" t="s">
        <v>577</v>
      </c>
      <c r="D9025" s="11" t="s">
        <v>8966</v>
      </c>
      <c r="E9025" s="11" t="s">
        <v>8967</v>
      </c>
      <c r="F9025" s="7" t="s">
        <v>691</v>
      </c>
      <c r="G9025" s="7" t="s">
        <v>692</v>
      </c>
      <c r="H9025">
        <v>0.000671088249956</v>
      </c>
      <c r="I9025" s="46" t="s">
        <v>37</v>
      </c>
      <c r="K9025" s="46"/>
      <c r="L9025" t="s">
        <v>8969</v>
      </c>
      <c r="M9025" t="s">
        <v>39</v>
      </c>
      <c r="N9025" s="40"/>
      <c r="O9025" s="40"/>
      <c r="P9025" s="40"/>
      <c r="Q9025" s="40"/>
      <c r="R9025" s="39"/>
      <c r="S9025" s="39"/>
      <c r="T9025" s="39"/>
      <c r="U9025" s="40"/>
      <c r="V9025" s="39"/>
      <c r="W9025" s="69"/>
      <c r="Y9025" t="s">
        <v>40</v>
      </c>
      <c r="AA9025">
        <v>5139</v>
      </c>
      <c r="AB9025" s="46" t="b">
        <f>if((W9025=""),false,true)</f>
        <v>0</v>
      </c>
      <c r="AD9025" s="8"/>
    </row>
    <row r="9026" ht="14.25" customHeight="1">
      <c r="A9026" s="38">
        <v>1175</v>
      </c>
      <c r="B9026" s="46" t="s">
        <v>8968</v>
      </c>
      <c r="C9026" s="46" t="s">
        <v>577</v>
      </c>
      <c r="D9026" s="11" t="s">
        <v>8966</v>
      </c>
      <c r="E9026" s="11" t="s">
        <v>8967</v>
      </c>
      <c r="F9026" s="7" t="s">
        <v>588</v>
      </c>
      <c r="G9026" s="7" t="s">
        <v>589</v>
      </c>
      <c r="H9026">
        <v>0.006713818729063</v>
      </c>
      <c r="I9026" s="46" t="s">
        <v>37</v>
      </c>
      <c r="K9026" s="46"/>
      <c r="L9026" t="s">
        <v>8969</v>
      </c>
      <c r="M9026" t="s">
        <v>39</v>
      </c>
      <c r="N9026" s="40"/>
      <c r="O9026" s="40"/>
      <c r="P9026" s="40"/>
      <c r="Q9026" s="40"/>
      <c r="R9026" s="39"/>
      <c r="S9026" s="39"/>
      <c r="T9026" s="39"/>
      <c r="U9026" s="40"/>
      <c r="V9026" s="39"/>
      <c r="W9026" s="69"/>
      <c r="Y9026" t="s">
        <v>40</v>
      </c>
      <c r="AA9026">
        <v>5139</v>
      </c>
      <c r="AB9026" s="46" t="b">
        <f>if((W9026=""),false,true)</f>
        <v>0</v>
      </c>
      <c r="AD9026" s="8"/>
    </row>
    <row r="9027" ht="14.25" customHeight="1">
      <c r="A9027" s="38">
        <v>1175</v>
      </c>
      <c r="B9027" s="46" t="s">
        <v>8968</v>
      </c>
      <c r="C9027" s="46" t="s">
        <v>577</v>
      </c>
      <c r="D9027" s="11" t="s">
        <v>8966</v>
      </c>
      <c r="E9027" s="11" t="s">
        <v>8967</v>
      </c>
      <c r="F9027" s="7" t="s">
        <v>1603</v>
      </c>
      <c r="G9027" s="7" t="s">
        <v>1604</v>
      </c>
      <c r="H9027">
        <v>0.01637995592023</v>
      </c>
      <c r="I9027" s="46" t="s">
        <v>37</v>
      </c>
      <c r="K9027" s="46"/>
      <c r="L9027" t="s">
        <v>8969</v>
      </c>
      <c r="M9027" t="s">
        <v>39</v>
      </c>
      <c r="N9027" s="40"/>
      <c r="O9027" s="40"/>
      <c r="P9027" s="40"/>
      <c r="Q9027" s="40"/>
      <c r="R9027" s="39"/>
      <c r="S9027" s="39"/>
      <c r="T9027" s="39"/>
      <c r="U9027" s="40"/>
      <c r="V9027" s="39"/>
      <c r="W9027" s="69"/>
      <c r="Y9027" t="s">
        <v>40</v>
      </c>
      <c r="AA9027">
        <v>5139</v>
      </c>
      <c r="AB9027" s="46" t="b">
        <f>if((W9027=""),false,true)</f>
        <v>0</v>
      </c>
      <c r="AD9027" s="8"/>
    </row>
    <row r="9028" ht="14.25" customHeight="1">
      <c r="A9028" s="38">
        <v>1175</v>
      </c>
      <c r="B9028" s="46" t="s">
        <v>8968</v>
      </c>
      <c r="C9028" s="46" t="s">
        <v>577</v>
      </c>
      <c r="D9028" s="11" t="s">
        <v>8966</v>
      </c>
      <c r="E9028" s="11" t="s">
        <v>8967</v>
      </c>
      <c r="F9028" s="7" t="s">
        <v>5772</v>
      </c>
      <c r="G9028" s="7" t="s">
        <v>5954</v>
      </c>
      <c r="H9028">
        <v>0.007828459679414</v>
      </c>
      <c r="I9028" s="46" t="s">
        <v>37</v>
      </c>
      <c r="K9028" s="46"/>
      <c r="L9028" t="s">
        <v>8969</v>
      </c>
      <c r="M9028" t="s">
        <v>39</v>
      </c>
      <c r="N9028" s="40"/>
      <c r="O9028" s="40"/>
      <c r="P9028" s="40"/>
      <c r="Q9028" s="40"/>
      <c r="R9028" s="39"/>
      <c r="S9028" s="39"/>
      <c r="T9028" s="39"/>
      <c r="U9028" s="40"/>
      <c r="V9028" s="39"/>
      <c r="W9028" s="69"/>
      <c r="Y9028" t="s">
        <v>40</v>
      </c>
      <c r="AA9028">
        <v>5139</v>
      </c>
      <c r="AB9028" s="46" t="b">
        <f>if((W9028=""),false,true)</f>
        <v>0</v>
      </c>
      <c r="AD9028" s="8"/>
    </row>
    <row r="9029" ht="14.25" customHeight="1">
      <c r="A9029" s="38">
        <v>1175</v>
      </c>
      <c r="B9029" s="46" t="s">
        <v>8968</v>
      </c>
      <c r="C9029" s="46" t="s">
        <v>577</v>
      </c>
      <c r="D9029" s="11" t="s">
        <v>8966</v>
      </c>
      <c r="E9029" s="11" t="s">
        <v>8967</v>
      </c>
      <c r="F9029" s="7" t="s">
        <v>5069</v>
      </c>
      <c r="G9029" s="7" t="s">
        <v>5070</v>
      </c>
      <c r="H9029">
        <v>0.29304994817688</v>
      </c>
      <c r="I9029" s="46" t="s">
        <v>37</v>
      </c>
      <c r="K9029" s="46"/>
      <c r="L9029" t="s">
        <v>8969</v>
      </c>
      <c r="M9029" t="s">
        <v>39</v>
      </c>
      <c r="N9029" s="40"/>
      <c r="O9029" s="40"/>
      <c r="P9029" s="40"/>
      <c r="Q9029" s="40"/>
      <c r="R9029" s="39"/>
      <c r="S9029" s="39"/>
      <c r="T9029" s="39"/>
      <c r="U9029" s="40"/>
      <c r="V9029" s="39"/>
      <c r="W9029" s="69"/>
      <c r="Y9029" t="s">
        <v>40</v>
      </c>
      <c r="AA9029">
        <v>5139</v>
      </c>
      <c r="AB9029" s="46" t="b">
        <f>if((W9029=""),false,true)</f>
        <v>0</v>
      </c>
      <c r="AD9029" s="8"/>
    </row>
    <row r="9030" ht="14.25" customHeight="1">
      <c r="A9030" s="38">
        <v>1175</v>
      </c>
      <c r="B9030" s="46" t="s">
        <v>8968</v>
      </c>
      <c r="C9030" s="46" t="s">
        <v>577</v>
      </c>
      <c r="D9030" s="11" t="s">
        <v>8966</v>
      </c>
      <c r="E9030" s="11" t="s">
        <v>8967</v>
      </c>
      <c r="F9030" s="7" t="s">
        <v>3612</v>
      </c>
      <c r="G9030" s="7" t="s">
        <v>4642</v>
      </c>
      <c r="H9030">
        <v>0.8734043165577</v>
      </c>
      <c r="I9030" s="46" t="s">
        <v>37</v>
      </c>
      <c r="K9030" s="46"/>
      <c r="L9030" t="s">
        <v>8969</v>
      </c>
      <c r="M9030" t="s">
        <v>39</v>
      </c>
      <c r="N9030" s="40"/>
      <c r="O9030" s="40"/>
      <c r="P9030" s="40"/>
      <c r="Q9030" s="40"/>
      <c r="R9030" s="39"/>
      <c r="S9030" s="39"/>
      <c r="T9030" s="39"/>
      <c r="U9030" s="40"/>
      <c r="V9030" s="39"/>
      <c r="W9030" s="69"/>
      <c r="Y9030" t="s">
        <v>40</v>
      </c>
      <c r="AA9030">
        <v>5139</v>
      </c>
      <c r="AB9030" s="46" t="b">
        <f>if((W9030=""),false,true)</f>
        <v>0</v>
      </c>
      <c r="AD9030" s="8"/>
    </row>
    <row r="9031" ht="14.25" customHeight="1">
      <c r="A9031" s="38">
        <v>1175</v>
      </c>
      <c r="B9031" s="46" t="s">
        <v>8968</v>
      </c>
      <c r="C9031" s="46" t="s">
        <v>577</v>
      </c>
      <c r="D9031" s="11" t="s">
        <v>8966</v>
      </c>
      <c r="E9031" s="11" t="s">
        <v>8967</v>
      </c>
      <c r="F9031" s="7" t="s">
        <v>1108</v>
      </c>
      <c r="G9031" s="7" t="s">
        <v>1109</v>
      </c>
      <c r="H9031">
        <v>0.95611868842599</v>
      </c>
      <c r="I9031" s="46" t="s">
        <v>37</v>
      </c>
      <c r="K9031" s="46"/>
      <c r="L9031" t="s">
        <v>8969</v>
      </c>
      <c r="M9031" t="s">
        <v>39</v>
      </c>
      <c r="N9031" s="40"/>
      <c r="O9031" s="40"/>
      <c r="P9031" s="40"/>
      <c r="Q9031" s="40"/>
      <c r="R9031" s="39"/>
      <c r="S9031" s="39"/>
      <c r="T9031" s="39"/>
      <c r="U9031" s="40"/>
      <c r="V9031" s="39"/>
      <c r="W9031" s="69"/>
      <c r="Y9031" t="s">
        <v>40</v>
      </c>
      <c r="AA9031">
        <v>5139</v>
      </c>
      <c r="AB9031" s="46" t="b">
        <f>if((W9031=""),false,true)</f>
        <v>0</v>
      </c>
      <c r="AD9031" s="8"/>
    </row>
    <row r="9032" ht="14.25" customHeight="1">
      <c r="A9032" s="38">
        <v>1175</v>
      </c>
      <c r="B9032" s="46" t="s">
        <v>8968</v>
      </c>
      <c r="C9032" s="46" t="s">
        <v>577</v>
      </c>
      <c r="D9032" s="11" t="s">
        <v>8966</v>
      </c>
      <c r="E9032" s="11" t="s">
        <v>8967</v>
      </c>
      <c r="F9032" s="7" t="s">
        <v>1281</v>
      </c>
      <c r="G9032" s="7" t="s">
        <v>2411</v>
      </c>
      <c r="H9032">
        <v>2.1820132025727</v>
      </c>
      <c r="I9032" s="46" t="s">
        <v>37</v>
      </c>
      <c r="K9032" s="46"/>
      <c r="L9032" t="s">
        <v>8969</v>
      </c>
      <c r="M9032" t="s">
        <v>39</v>
      </c>
      <c r="N9032" s="40"/>
      <c r="O9032" s="40"/>
      <c r="P9032" s="40"/>
      <c r="Q9032" s="40"/>
      <c r="R9032" s="39"/>
      <c r="S9032" s="39"/>
      <c r="T9032" s="39"/>
      <c r="U9032" s="40"/>
      <c r="V9032" s="39"/>
      <c r="W9032" s="69"/>
      <c r="Y9032" t="s">
        <v>40</v>
      </c>
      <c r="AA9032">
        <v>5139</v>
      </c>
      <c r="AB9032" s="46" t="b">
        <f>if((W9032=""),false,true)</f>
        <v>0</v>
      </c>
      <c r="AD9032" s="8"/>
    </row>
    <row r="9033" ht="14.25" customHeight="1">
      <c r="A9033" s="38">
        <v>1175</v>
      </c>
      <c r="B9033" s="46" t="s">
        <v>8968</v>
      </c>
      <c r="C9033" s="46" t="s">
        <v>577</v>
      </c>
      <c r="D9033" s="11" t="s">
        <v>8966</v>
      </c>
      <c r="E9033" s="11" t="s">
        <v>8967</v>
      </c>
      <c r="F9033" s="7" t="s">
        <v>429</v>
      </c>
      <c r="G9033" s="7" t="s">
        <v>590</v>
      </c>
      <c r="H9033">
        <v>0.021285688468696</v>
      </c>
      <c r="I9033" s="46" t="s">
        <v>37</v>
      </c>
      <c r="K9033" s="46"/>
      <c r="L9033" t="s">
        <v>8969</v>
      </c>
      <c r="M9033" t="s">
        <v>39</v>
      </c>
      <c r="N9033" s="40"/>
      <c r="O9033" s="40"/>
      <c r="P9033" s="40"/>
      <c r="Q9033" s="40"/>
      <c r="R9033" s="39"/>
      <c r="S9033" s="39"/>
      <c r="T9033" s="39"/>
      <c r="U9033" s="40"/>
      <c r="V9033" s="39"/>
      <c r="W9033" s="69"/>
      <c r="Y9033" t="s">
        <v>40</v>
      </c>
      <c r="AA9033">
        <v>5139</v>
      </c>
      <c r="AB9033" s="46" t="b">
        <f>if((W9033=""),false,true)</f>
        <v>0</v>
      </c>
      <c r="AD9033" s="8"/>
    </row>
    <row r="9034" ht="14.25" customHeight="1">
      <c r="A9034" s="38">
        <v>1175</v>
      </c>
      <c r="B9034" s="46" t="s">
        <v>8968</v>
      </c>
      <c r="C9034" s="46" t="s">
        <v>577</v>
      </c>
      <c r="D9034" s="11" t="s">
        <v>8966</v>
      </c>
      <c r="E9034" s="11" t="s">
        <v>8967</v>
      </c>
      <c r="F9034" s="7" t="s">
        <v>591</v>
      </c>
      <c r="G9034" s="7" t="s">
        <v>592</v>
      </c>
      <c r="H9034">
        <v>0.020889384404887</v>
      </c>
      <c r="I9034" s="46" t="s">
        <v>37</v>
      </c>
      <c r="K9034" s="46"/>
      <c r="L9034" t="s">
        <v>8969</v>
      </c>
      <c r="M9034" t="s">
        <v>39</v>
      </c>
      <c r="N9034" s="40"/>
      <c r="O9034" s="40"/>
      <c r="P9034" s="40"/>
      <c r="Q9034" s="40"/>
      <c r="R9034" s="39"/>
      <c r="S9034" s="39"/>
      <c r="T9034" s="39"/>
      <c r="U9034" s="40"/>
      <c r="V9034" s="39"/>
      <c r="W9034" s="69"/>
      <c r="Y9034" t="s">
        <v>40</v>
      </c>
      <c r="AA9034">
        <v>5139</v>
      </c>
      <c r="AB9034" s="46" t="b">
        <f>if((W9034=""),false,true)</f>
        <v>0</v>
      </c>
      <c r="AD9034" s="8"/>
    </row>
    <row r="9035" ht="14.25" customHeight="1">
      <c r="A9035" s="38">
        <v>1175</v>
      </c>
      <c r="B9035" s="46" t="s">
        <v>8968</v>
      </c>
      <c r="C9035" s="46" t="s">
        <v>577</v>
      </c>
      <c r="D9035" s="11" t="s">
        <v>8966</v>
      </c>
      <c r="E9035" s="11" t="s">
        <v>8967</v>
      </c>
      <c r="F9035" s="7" t="s">
        <v>709</v>
      </c>
      <c r="G9035" s="7" t="s">
        <v>710</v>
      </c>
      <c r="H9035">
        <v>0.086684483705678</v>
      </c>
      <c r="I9035" s="46" t="s">
        <v>37</v>
      </c>
      <c r="K9035" s="46"/>
      <c r="L9035" t="s">
        <v>8969</v>
      </c>
      <c r="M9035" t="s">
        <v>39</v>
      </c>
      <c r="N9035" s="40"/>
      <c r="O9035" s="40"/>
      <c r="P9035" s="40"/>
      <c r="Q9035" s="40"/>
      <c r="R9035" s="39"/>
      <c r="S9035" s="39"/>
      <c r="T9035" s="39"/>
      <c r="U9035" s="40"/>
      <c r="V9035" s="39"/>
      <c r="W9035" s="69"/>
      <c r="Y9035" t="s">
        <v>40</v>
      </c>
      <c r="AA9035">
        <v>5139</v>
      </c>
      <c r="AB9035" s="46" t="b">
        <f>if((W9035=""),false,true)</f>
        <v>0</v>
      </c>
      <c r="AD9035" s="8"/>
    </row>
    <row r="9036" ht="14.25" customHeight="1">
      <c r="A9036" s="38">
        <v>1175</v>
      </c>
      <c r="B9036" s="46" t="s">
        <v>8968</v>
      </c>
      <c r="C9036" s="46" t="s">
        <v>577</v>
      </c>
      <c r="D9036" s="11" t="s">
        <v>8966</v>
      </c>
      <c r="E9036" s="11" t="s">
        <v>8967</v>
      </c>
      <c r="F9036" s="7" t="s">
        <v>5546</v>
      </c>
      <c r="G9036" s="7" t="s">
        <v>6645</v>
      </c>
      <c r="H9036">
        <v>0.018010815789167</v>
      </c>
      <c r="I9036" s="46" t="s">
        <v>37</v>
      </c>
      <c r="K9036" s="46"/>
      <c r="L9036" t="s">
        <v>8969</v>
      </c>
      <c r="M9036" t="s">
        <v>39</v>
      </c>
      <c r="N9036" s="40"/>
      <c r="O9036" s="40"/>
      <c r="P9036" s="40"/>
      <c r="Q9036" s="40"/>
      <c r="R9036" s="39"/>
      <c r="S9036" s="39"/>
      <c r="T9036" s="39"/>
      <c r="U9036" s="40"/>
      <c r="V9036" s="39"/>
      <c r="W9036" s="69"/>
      <c r="Y9036" t="s">
        <v>40</v>
      </c>
      <c r="AA9036">
        <v>5139</v>
      </c>
      <c r="AB9036" s="46" t="b">
        <f>if((W9036=""),false,true)</f>
        <v>0</v>
      </c>
      <c r="AD9036" s="8"/>
    </row>
    <row r="9037" ht="14.25" customHeight="1">
      <c r="A9037" s="38">
        <v>1175</v>
      </c>
      <c r="B9037" s="46" t="s">
        <v>8968</v>
      </c>
      <c r="C9037" s="46" t="s">
        <v>577</v>
      </c>
      <c r="D9037" s="11" t="s">
        <v>8966</v>
      </c>
      <c r="E9037" s="11" t="s">
        <v>8967</v>
      </c>
      <c r="F9037" s="7" t="s">
        <v>434</v>
      </c>
      <c r="G9037" s="7" t="s">
        <v>593</v>
      </c>
      <c r="H9037">
        <v>0.068422684803511</v>
      </c>
      <c r="I9037" s="46" t="s">
        <v>37</v>
      </c>
      <c r="K9037" s="46"/>
      <c r="L9037" t="s">
        <v>8969</v>
      </c>
      <c r="M9037" t="s">
        <v>39</v>
      </c>
      <c r="N9037" s="40"/>
      <c r="O9037" s="40"/>
      <c r="P9037" s="40"/>
      <c r="Q9037" s="40"/>
      <c r="R9037" s="39"/>
      <c r="S9037" s="39"/>
      <c r="T9037" s="39"/>
      <c r="U9037" s="40"/>
      <c r="V9037" s="39"/>
      <c r="W9037" s="69"/>
      <c r="Y9037" t="s">
        <v>40</v>
      </c>
      <c r="AA9037">
        <v>5139</v>
      </c>
      <c r="AB9037" s="46" t="b">
        <f>if((W9037=""),false,true)</f>
        <v>0</v>
      </c>
      <c r="AD9037" s="8"/>
    </row>
    <row r="9038" ht="14.25" customHeight="1">
      <c r="A9038" s="38">
        <v>1175</v>
      </c>
      <c r="B9038" s="46" t="s">
        <v>8968</v>
      </c>
      <c r="C9038" s="46" t="s">
        <v>577</v>
      </c>
      <c r="D9038" s="11" t="s">
        <v>8966</v>
      </c>
      <c r="E9038" s="11" t="s">
        <v>8967</v>
      </c>
      <c r="F9038" s="7" t="s">
        <v>3615</v>
      </c>
      <c r="G9038" s="7" t="s">
        <v>3616</v>
      </c>
      <c r="H9038">
        <v>1.1123751686534</v>
      </c>
      <c r="I9038" s="46" t="s">
        <v>37</v>
      </c>
      <c r="K9038" s="46"/>
      <c r="L9038" t="s">
        <v>8969</v>
      </c>
      <c r="M9038" t="s">
        <v>39</v>
      </c>
      <c r="N9038" s="40"/>
      <c r="O9038" s="40"/>
      <c r="P9038" s="40"/>
      <c r="Q9038" s="40"/>
      <c r="R9038" s="39"/>
      <c r="S9038" s="39"/>
      <c r="T9038" s="39"/>
      <c r="U9038" s="40"/>
      <c r="V9038" s="39"/>
      <c r="W9038" s="69"/>
      <c r="Y9038" t="s">
        <v>40</v>
      </c>
      <c r="AA9038">
        <v>5139</v>
      </c>
      <c r="AB9038" s="46" t="b">
        <f>if((W9038=""),false,true)</f>
        <v>0</v>
      </c>
      <c r="AD9038" s="8"/>
    </row>
    <row r="9039" ht="14.25" customHeight="1">
      <c r="A9039" s="38">
        <v>1175</v>
      </c>
      <c r="B9039" s="46" t="s">
        <v>8968</v>
      </c>
      <c r="C9039" s="46" t="s">
        <v>577</v>
      </c>
      <c r="D9039" s="11" t="s">
        <v>8966</v>
      </c>
      <c r="E9039" s="11" t="s">
        <v>8967</v>
      </c>
      <c r="F9039" s="7" t="s">
        <v>994</v>
      </c>
      <c r="G9039" s="7" t="s">
        <v>4557</v>
      </c>
      <c r="H9039">
        <v>0.07172284923553</v>
      </c>
      <c r="I9039" s="46" t="s">
        <v>37</v>
      </c>
      <c r="K9039" s="46"/>
      <c r="L9039" t="s">
        <v>8969</v>
      </c>
      <c r="M9039" t="s">
        <v>39</v>
      </c>
      <c r="N9039" s="40"/>
      <c r="O9039" s="40"/>
      <c r="P9039" s="40"/>
      <c r="Q9039" s="40"/>
      <c r="R9039" s="39"/>
      <c r="S9039" s="39"/>
      <c r="T9039" s="39"/>
      <c r="U9039" s="40"/>
      <c r="V9039" s="39"/>
      <c r="W9039" s="69"/>
      <c r="Y9039" t="s">
        <v>40</v>
      </c>
      <c r="AA9039">
        <v>5139</v>
      </c>
      <c r="AB9039" s="46" t="b">
        <f>if((W9039=""),false,true)</f>
        <v>0</v>
      </c>
      <c r="AD9039" s="8"/>
    </row>
    <row r="9040" ht="14.25" customHeight="1">
      <c r="A9040" s="38">
        <v>1175</v>
      </c>
      <c r="B9040" s="46" t="s">
        <v>8968</v>
      </c>
      <c r="C9040" s="46" t="s">
        <v>577</v>
      </c>
      <c r="D9040" s="11" t="s">
        <v>8966</v>
      </c>
      <c r="E9040" s="11" t="s">
        <v>8967</v>
      </c>
      <c r="F9040" s="7" t="s">
        <v>5965</v>
      </c>
      <c r="G9040" s="7" t="s">
        <v>5966</v>
      </c>
      <c r="H9040">
        <v>0.27360583604619</v>
      </c>
      <c r="I9040" s="46" t="s">
        <v>37</v>
      </c>
      <c r="K9040" s="46"/>
      <c r="L9040" t="s">
        <v>8969</v>
      </c>
      <c r="M9040" t="s">
        <v>39</v>
      </c>
      <c r="N9040" s="40"/>
      <c r="O9040" s="40"/>
      <c r="P9040" s="40"/>
      <c r="Q9040" s="40"/>
      <c r="R9040" s="39"/>
      <c r="S9040" s="39"/>
      <c r="T9040" s="39"/>
      <c r="U9040" s="40"/>
      <c r="V9040" s="39"/>
      <c r="W9040" s="69"/>
      <c r="Y9040" t="s">
        <v>40</v>
      </c>
      <c r="AA9040">
        <v>5139</v>
      </c>
      <c r="AB9040" s="46" t="b">
        <f>if((W9040=""),false,true)</f>
        <v>0</v>
      </c>
      <c r="AD9040" s="8"/>
    </row>
    <row r="9041" ht="14.25" customHeight="1">
      <c r="A9041" s="38">
        <v>1175</v>
      </c>
      <c r="B9041" s="46" t="s">
        <v>8968</v>
      </c>
      <c r="C9041" s="46" t="s">
        <v>577</v>
      </c>
      <c r="D9041" s="11" t="s">
        <v>8966</v>
      </c>
      <c r="E9041" s="11" t="s">
        <v>8967</v>
      </c>
      <c r="F9041" s="7" t="s">
        <v>731</v>
      </c>
      <c r="G9041" s="7" t="s">
        <v>732</v>
      </c>
      <c r="H9041">
        <v>0.000378860354785</v>
      </c>
      <c r="I9041" s="46" t="s">
        <v>37</v>
      </c>
      <c r="K9041" s="46"/>
      <c r="L9041" t="s">
        <v>8969</v>
      </c>
      <c r="M9041" t="s">
        <v>39</v>
      </c>
      <c r="N9041" s="40"/>
      <c r="O9041" s="40"/>
      <c r="P9041" s="40"/>
      <c r="Q9041" s="40"/>
      <c r="R9041" s="39"/>
      <c r="S9041" s="39"/>
      <c r="T9041" s="39"/>
      <c r="U9041" s="40"/>
      <c r="V9041" s="39"/>
      <c r="W9041" s="69"/>
      <c r="Y9041" t="s">
        <v>40</v>
      </c>
      <c r="AA9041">
        <v>5139</v>
      </c>
      <c r="AB9041" s="46" t="b">
        <f>if((W9041=""),false,true)</f>
        <v>0</v>
      </c>
      <c r="AD9041" s="8"/>
    </row>
    <row r="9042" ht="14.25" customHeight="1">
      <c r="A9042" s="38">
        <v>1208</v>
      </c>
      <c r="B9042" s="46" t="s">
        <v>8974</v>
      </c>
      <c r="C9042" s="46" t="s">
        <v>577</v>
      </c>
      <c r="D9042" s="11" t="s">
        <v>8966</v>
      </c>
      <c r="E9042" s="11" t="s">
        <v>8967</v>
      </c>
      <c r="F9042" s="46" t="s">
        <v>429</v>
      </c>
      <c r="G9042" s="7" t="s">
        <v>590</v>
      </c>
      <c r="H9042">
        <v>0.024417723041246</v>
      </c>
      <c r="I9042" s="46" t="s">
        <v>37</v>
      </c>
      <c r="K9042" s="46"/>
      <c r="L9042" t="s">
        <v>8975</v>
      </c>
      <c r="M9042" t="s">
        <v>39</v>
      </c>
      <c r="N9042" s="40"/>
      <c r="O9042" s="40"/>
      <c r="P9042" s="40"/>
      <c r="Q9042" s="40"/>
      <c r="R9042" s="39"/>
      <c r="S9042" s="39"/>
      <c r="T9042" s="39"/>
      <c r="U9042" s="40"/>
      <c r="V9042" s="39"/>
      <c r="W9042" s="69"/>
      <c r="Y9042" t="s">
        <v>40</v>
      </c>
      <c r="AA9042">
        <v>5139</v>
      </c>
      <c r="AB9042" s="46" t="b">
        <f>if((W9042=""),false,true)</f>
        <v>0</v>
      </c>
      <c r="AD9042" s="8"/>
    </row>
    <row r="9043" ht="14.25" customHeight="1">
      <c r="A9043" s="38">
        <v>1208</v>
      </c>
      <c r="B9043" s="46" t="s">
        <v>8974</v>
      </c>
      <c r="C9043" s="46" t="s">
        <v>577</v>
      </c>
      <c r="D9043" s="11" t="s">
        <v>8966</v>
      </c>
      <c r="E9043" s="11" t="s">
        <v>8967</v>
      </c>
      <c r="F9043" s="7" t="s">
        <v>2088</v>
      </c>
      <c r="G9043" s="7" t="s">
        <v>2085</v>
      </c>
      <c r="H9043">
        <v>0.012475098</v>
      </c>
      <c r="I9043" s="46" t="s">
        <v>37</v>
      </c>
      <c r="K9043" s="46"/>
      <c r="L9043" t="s">
        <v>8975</v>
      </c>
      <c r="M9043" t="s">
        <v>39</v>
      </c>
      <c r="N9043" s="40"/>
      <c r="O9043" s="40"/>
      <c r="P9043" s="40"/>
      <c r="Q9043" s="40"/>
      <c r="R9043" s="39"/>
      <c r="S9043" s="39"/>
      <c r="T9043" s="39"/>
      <c r="U9043" s="40"/>
      <c r="V9043" s="39"/>
      <c r="W9043" s="69"/>
      <c r="Y9043" t="s">
        <v>40</v>
      </c>
      <c r="AA9043">
        <v>5139</v>
      </c>
      <c r="AB9043" s="46" t="b">
        <f>if((W9043=""),false,true)</f>
        <v>0</v>
      </c>
      <c r="AD9043" s="8"/>
    </row>
    <row r="9044" ht="14.25" customHeight="1">
      <c r="A9044" s="38">
        <v>1208</v>
      </c>
      <c r="B9044" s="46" t="s">
        <v>8974</v>
      </c>
      <c r="C9044" s="46" t="s">
        <v>577</v>
      </c>
      <c r="D9044" s="11" t="s">
        <v>8966</v>
      </c>
      <c r="E9044" s="11" t="s">
        <v>8967</v>
      </c>
      <c r="F9044" s="7" t="s">
        <v>2090</v>
      </c>
      <c r="G9044" s="7" t="s">
        <v>2085</v>
      </c>
      <c r="H9044">
        <v>0.040297851</v>
      </c>
      <c r="I9044" s="46" t="s">
        <v>37</v>
      </c>
      <c r="K9044" s="46"/>
      <c r="L9044" t="s">
        <v>8975</v>
      </c>
      <c r="M9044" t="s">
        <v>39</v>
      </c>
      <c r="N9044" s="40"/>
      <c r="O9044" s="40"/>
      <c r="P9044" s="40"/>
      <c r="Q9044" s="40"/>
      <c r="R9044" s="39"/>
      <c r="S9044" s="39"/>
      <c r="T9044" s="39"/>
      <c r="U9044" s="40"/>
      <c r="V9044" s="39"/>
      <c r="W9044" s="69"/>
      <c r="Y9044" t="s">
        <v>40</v>
      </c>
      <c r="AA9044">
        <v>5139</v>
      </c>
      <c r="AB9044" s="46" t="b">
        <f>if((W9044=""),false,true)</f>
        <v>0</v>
      </c>
      <c r="AD9044" s="8"/>
    </row>
    <row r="9045" ht="14.25" customHeight="1">
      <c r="A9045" s="38">
        <v>1208</v>
      </c>
      <c r="B9045" s="46" t="s">
        <v>8974</v>
      </c>
      <c r="C9045" s="46" t="s">
        <v>577</v>
      </c>
      <c r="D9045" s="11" t="s">
        <v>8966</v>
      </c>
      <c r="E9045" s="11" t="s">
        <v>8967</v>
      </c>
      <c r="F9045" s="7" t="s">
        <v>2091</v>
      </c>
      <c r="G9045" s="7" t="s">
        <v>2085</v>
      </c>
      <c r="H9045">
        <v>0.055677252</v>
      </c>
      <c r="I9045" s="46" t="s">
        <v>37</v>
      </c>
      <c r="K9045" s="46"/>
      <c r="L9045" t="s">
        <v>8975</v>
      </c>
      <c r="M9045" t="s">
        <v>39</v>
      </c>
      <c r="N9045" s="40"/>
      <c r="O9045" s="40"/>
      <c r="P9045" s="40"/>
      <c r="Q9045" s="40"/>
      <c r="R9045" s="39"/>
      <c r="S9045" s="39"/>
      <c r="T9045" s="39"/>
      <c r="U9045" s="40"/>
      <c r="V9045" s="39"/>
      <c r="W9045" s="69"/>
      <c r="Y9045" t="s">
        <v>40</v>
      </c>
      <c r="AA9045">
        <v>5139</v>
      </c>
      <c r="AB9045" s="46" t="b">
        <f>if((W9045=""),false,true)</f>
        <v>0</v>
      </c>
      <c r="AD9045" s="8"/>
    </row>
    <row r="9046" ht="14.25" customHeight="1">
      <c r="A9046" s="38">
        <v>1208</v>
      </c>
      <c r="B9046" s="46" t="s">
        <v>8974</v>
      </c>
      <c r="C9046" s="46" t="s">
        <v>577</v>
      </c>
      <c r="D9046" s="11" t="s">
        <v>8966</v>
      </c>
      <c r="E9046" s="11" t="s">
        <v>8967</v>
      </c>
      <c r="F9046" s="7" t="s">
        <v>2092</v>
      </c>
      <c r="G9046" s="7" t="s">
        <v>2085</v>
      </c>
      <c r="H9046">
        <v>0.07678542</v>
      </c>
      <c r="I9046" s="46" t="s">
        <v>37</v>
      </c>
      <c r="K9046" s="46"/>
      <c r="L9046" t="s">
        <v>8975</v>
      </c>
      <c r="M9046" t="s">
        <v>39</v>
      </c>
      <c r="N9046" s="40"/>
      <c r="O9046" s="40"/>
      <c r="P9046" s="40"/>
      <c r="Q9046" s="40"/>
      <c r="R9046" s="39"/>
      <c r="S9046" s="39"/>
      <c r="T9046" s="39"/>
      <c r="U9046" s="40"/>
      <c r="V9046" s="39"/>
      <c r="W9046" s="69"/>
      <c r="Y9046" t="s">
        <v>40</v>
      </c>
      <c r="AA9046">
        <v>5139</v>
      </c>
      <c r="AB9046" s="46" t="b">
        <f>if((W9046=""),false,true)</f>
        <v>0</v>
      </c>
      <c r="AD9046" s="8"/>
    </row>
    <row r="9047" ht="14.25" customHeight="1">
      <c r="A9047" s="38">
        <v>1208</v>
      </c>
      <c r="B9047" s="46" t="s">
        <v>8974</v>
      </c>
      <c r="C9047" s="46" t="s">
        <v>577</v>
      </c>
      <c r="D9047" s="11" t="s">
        <v>8966</v>
      </c>
      <c r="E9047" s="11" t="s">
        <v>8967</v>
      </c>
      <c r="F9047" s="7" t="s">
        <v>2093</v>
      </c>
      <c r="G9047" s="7" t="s">
        <v>2085</v>
      </c>
      <c r="H9047">
        <v>0.077728603</v>
      </c>
      <c r="I9047" s="46" t="s">
        <v>37</v>
      </c>
      <c r="K9047" s="46"/>
      <c r="L9047" t="s">
        <v>8975</v>
      </c>
      <c r="M9047" t="s">
        <v>39</v>
      </c>
      <c r="N9047" s="40"/>
      <c r="O9047" s="40"/>
      <c r="P9047" s="40"/>
      <c r="Q9047" s="40"/>
      <c r="R9047" s="39"/>
      <c r="S9047" s="39"/>
      <c r="T9047" s="39"/>
      <c r="U9047" s="40"/>
      <c r="V9047" s="39"/>
      <c r="W9047" s="69"/>
      <c r="Y9047" t="s">
        <v>40</v>
      </c>
      <c r="AA9047">
        <v>5139</v>
      </c>
      <c r="AB9047" s="46" t="b">
        <f>if((W9047=""),false,true)</f>
        <v>0</v>
      </c>
      <c r="AD9047" s="8"/>
    </row>
    <row r="9048" ht="14.25" customHeight="1">
      <c r="A9048" s="38">
        <v>1208</v>
      </c>
      <c r="B9048" s="46" t="s">
        <v>8974</v>
      </c>
      <c r="C9048" s="46" t="s">
        <v>577</v>
      </c>
      <c r="D9048" s="11" t="s">
        <v>8966</v>
      </c>
      <c r="E9048" s="11" t="s">
        <v>8967</v>
      </c>
      <c r="F9048" s="7" t="s">
        <v>2094</v>
      </c>
      <c r="G9048" s="7" t="s">
        <v>2085</v>
      </c>
      <c r="H9048">
        <v>0.056509944</v>
      </c>
      <c r="I9048" s="46" t="s">
        <v>37</v>
      </c>
      <c r="K9048" s="46"/>
      <c r="L9048" t="s">
        <v>8975</v>
      </c>
      <c r="M9048" t="s">
        <v>39</v>
      </c>
      <c r="N9048" s="40"/>
      <c r="O9048" s="40"/>
      <c r="P9048" s="40"/>
      <c r="Q9048" s="40"/>
      <c r="R9048" s="39"/>
      <c r="S9048" s="39"/>
      <c r="T9048" s="39"/>
      <c r="U9048" s="40"/>
      <c r="V9048" s="39"/>
      <c r="W9048" s="69"/>
      <c r="Y9048" t="s">
        <v>40</v>
      </c>
      <c r="AA9048">
        <v>5139</v>
      </c>
      <c r="AB9048" s="46" t="b">
        <f>if((W9048=""),false,true)</f>
        <v>0</v>
      </c>
      <c r="AD9048" s="8"/>
    </row>
    <row r="9049" ht="14.25" customHeight="1">
      <c r="A9049" s="38">
        <v>1283</v>
      </c>
      <c r="B9049" s="46" t="s">
        <v>31</v>
      </c>
      <c r="C9049" s="46" t="s">
        <v>32</v>
      </c>
      <c r="D9049" s="46" t="s">
        <v>8966</v>
      </c>
      <c r="E9049" s="46" t="s">
        <v>8967</v>
      </c>
      <c r="F9049" t="s">
        <v>35</v>
      </c>
      <c r="G9049" s="46" t="s">
        <v>36</v>
      </c>
      <c r="H9049">
        <v>0.0019498446</v>
      </c>
      <c r="I9049" t="s">
        <v>37</v>
      </c>
      <c r="L9049" t="s">
        <v>38</v>
      </c>
      <c r="M9049" t="s">
        <v>39</v>
      </c>
      <c r="N9049" s="40"/>
      <c r="O9049" s="40"/>
      <c r="P9049" s="40"/>
      <c r="Q9049" s="40"/>
      <c r="R9049" s="39"/>
      <c r="S9049" s="39"/>
      <c r="T9049" s="39"/>
      <c r="U9049" s="40"/>
      <c r="V9049" s="39"/>
      <c r="W9049" s="69"/>
      <c r="Y9049" t="s">
        <v>40</v>
      </c>
      <c r="AA9049">
        <v>5139</v>
      </c>
      <c r="AB9049" s="46" t="b">
        <f>if((W9049=""),false,true)</f>
        <v>0</v>
      </c>
      <c r="AD9049" s="8"/>
    </row>
    <row r="9050" ht="14.25" customHeight="1">
      <c r="A9050" s="38">
        <v>1287</v>
      </c>
      <c r="B9050" s="46" t="s">
        <v>53</v>
      </c>
      <c r="C9050" s="46" t="s">
        <v>45</v>
      </c>
      <c r="D9050" s="46" t="s">
        <v>8966</v>
      </c>
      <c r="E9050" s="46" t="s">
        <v>8976</v>
      </c>
      <c r="F9050" t="s">
        <v>48</v>
      </c>
      <c r="G9050" s="46" t="s">
        <v>49</v>
      </c>
      <c r="H9050">
        <v>0.00052480746</v>
      </c>
      <c r="I9050" t="s">
        <v>37</v>
      </c>
      <c r="L9050" t="s">
        <v>50</v>
      </c>
      <c r="M9050" t="s">
        <v>39</v>
      </c>
      <c r="N9050" s="40"/>
      <c r="O9050" s="40"/>
      <c r="P9050" s="40"/>
      <c r="Q9050" s="40"/>
      <c r="R9050" s="39"/>
      <c r="S9050" s="39"/>
      <c r="T9050" s="39"/>
      <c r="U9050" s="40"/>
      <c r="V9050" s="39"/>
      <c r="W9050" s="69"/>
      <c r="Y9050" t="s">
        <v>40</v>
      </c>
      <c r="AA9050">
        <v>5139</v>
      </c>
      <c r="AB9050" s="46" t="b">
        <v>0</v>
      </c>
      <c r="AD9050" s="8"/>
    </row>
    <row r="9051" ht="14.25" customHeight="1">
      <c r="A9051" s="38">
        <v>1308</v>
      </c>
      <c r="B9051" s="46" t="s">
        <v>41</v>
      </c>
      <c r="C9051" s="46" t="s">
        <v>42</v>
      </c>
      <c r="D9051" s="46" t="s">
        <v>8966</v>
      </c>
      <c r="E9051" s="46" t="s">
        <v>8977</v>
      </c>
      <c r="F9051" t="s">
        <v>35</v>
      </c>
      <c r="G9051" s="12" t="s">
        <v>36</v>
      </c>
      <c r="H9051">
        <v>0.001949844599758</v>
      </c>
      <c r="I9051" t="s">
        <v>37</v>
      </c>
      <c r="K9051" s="47" t="s">
        <v>43</v>
      </c>
      <c r="L9051" s="47" t="str">
        <f>((I9051&amp;A9051)&amp;"-")&amp;B9051</f>
        <v>REF1308-Abraham M.H. and Acree Jr. W.E. The solubility of liquid and solid compounds in dry octan-1-ol. Chemosphere (2013)</v>
      </c>
      <c r="M9051" t="s">
        <v>39</v>
      </c>
      <c r="N9051" s="71"/>
      <c r="O9051" s="71"/>
      <c r="P9051" s="71"/>
      <c r="Q9051" s="71"/>
      <c r="R9051" s="29"/>
      <c r="S9051" s="29"/>
      <c r="T9051" s="29"/>
      <c r="U9051" s="71"/>
      <c r="V9051" s="29"/>
      <c r="W9051" s="60"/>
      <c r="Y9051" t="s">
        <v>40</v>
      </c>
      <c r="AA9051">
        <v>5139</v>
      </c>
      <c r="AB9051" t="b">
        <f>if((W9051=""),false,true)</f>
        <v>0</v>
      </c>
      <c r="AD9051" s="37"/>
    </row>
    <row r="9052" ht="14.25" customHeight="1">
      <c r="A9052" s="38">
        <v>1268</v>
      </c>
      <c r="B9052" s="46" t="s">
        <v>3548</v>
      </c>
      <c r="C9052" s="46" t="s">
        <v>3549</v>
      </c>
      <c r="D9052" s="46" t="s">
        <v>8978</v>
      </c>
      <c r="E9052" s="46" t="s">
        <v>8979</v>
      </c>
      <c r="F9052" s="7" t="s">
        <v>1281</v>
      </c>
      <c r="G9052" s="7" t="s">
        <v>2411</v>
      </c>
      <c r="H9052">
        <v>3.6884890041815</v>
      </c>
      <c r="I9052" t="s">
        <v>37</v>
      </c>
      <c r="K9052" t="s">
        <v>3552</v>
      </c>
      <c r="L9052" t="s">
        <v>3553</v>
      </c>
      <c r="M9052" t="s">
        <v>39</v>
      </c>
      <c r="N9052" s="40"/>
      <c r="O9052" s="40"/>
      <c r="P9052" s="40"/>
      <c r="Q9052" s="40"/>
      <c r="R9052" s="39"/>
      <c r="S9052" s="39"/>
      <c r="T9052" s="39"/>
      <c r="U9052" s="40"/>
      <c r="V9052" s="39"/>
      <c r="W9052" s="69"/>
      <c r="Y9052" t="s">
        <v>40</v>
      </c>
      <c r="AA9052">
        <v>5767</v>
      </c>
      <c r="AB9052" s="46" t="b">
        <f>if((W9052=""),false,true)</f>
        <v>0</v>
      </c>
      <c r="AD9052" s="8"/>
    </row>
    <row r="9053" ht="14.25" customHeight="1">
      <c r="A9053" s="38">
        <v>1287</v>
      </c>
      <c r="B9053" s="46" t="s">
        <v>53</v>
      </c>
      <c r="C9053" s="46" t="s">
        <v>45</v>
      </c>
      <c r="D9053" s="46" t="s">
        <v>8980</v>
      </c>
      <c r="E9053" s="46" t="s">
        <v>8981</v>
      </c>
      <c r="F9053" t="s">
        <v>48</v>
      </c>
      <c r="G9053" s="46" t="s">
        <v>49</v>
      </c>
      <c r="H9053">
        <v>0.003630780548</v>
      </c>
      <c r="I9053" t="s">
        <v>37</v>
      </c>
      <c r="L9053" t="s">
        <v>50</v>
      </c>
      <c r="M9053" t="s">
        <v>39</v>
      </c>
      <c r="N9053" s="40"/>
      <c r="O9053" s="40"/>
      <c r="P9053" s="40"/>
      <c r="Q9053" s="40"/>
      <c r="R9053" s="39"/>
      <c r="S9053" s="39"/>
      <c r="T9053" s="39"/>
      <c r="U9053" s="40"/>
      <c r="V9053" s="39"/>
      <c r="W9053" s="69"/>
      <c r="Y9053" t="s">
        <v>40</v>
      </c>
      <c r="AA9053">
        <v>12361</v>
      </c>
      <c r="AB9053" s="46" t="b">
        <v>0</v>
      </c>
      <c r="AD9053" s="8"/>
    </row>
    <row r="9054" ht="14.25" customHeight="1">
      <c r="A9054" s="38">
        <v>1049</v>
      </c>
      <c r="B9054" s="46" t="s">
        <v>922</v>
      </c>
      <c r="C9054" s="46" t="s">
        <v>923</v>
      </c>
      <c r="D9054" s="11" t="s">
        <v>8982</v>
      </c>
      <c r="E9054" s="46" t="s">
        <v>8078</v>
      </c>
      <c r="F9054" s="7" t="s">
        <v>924</v>
      </c>
      <c r="G9054" s="7" t="s">
        <v>925</v>
      </c>
      <c r="H9054">
        <v>0.18492686189781</v>
      </c>
      <c r="I9054" t="s">
        <v>37</v>
      </c>
      <c r="K9054" s="47" t="s">
        <v>43</v>
      </c>
      <c r="L9054" s="47" t="s">
        <v>926</v>
      </c>
      <c r="M9054" t="s">
        <v>39</v>
      </c>
      <c r="N9054" s="71"/>
      <c r="O9054" s="71"/>
      <c r="P9054" s="71"/>
      <c r="Q9054" s="71"/>
      <c r="R9054" s="29"/>
      <c r="S9054" s="29"/>
      <c r="T9054" s="29"/>
      <c r="U9054" s="71"/>
      <c r="V9054" s="29"/>
      <c r="W9054" s="60"/>
      <c r="Y9054" t="s">
        <v>40</v>
      </c>
      <c r="AA9054" s="21">
        <v>5142</v>
      </c>
      <c r="AB9054" t="b">
        <f>if((W9054=""),false,true)</f>
        <v>0</v>
      </c>
      <c r="AD9054" s="37"/>
    </row>
    <row r="9055" ht="14.25" customHeight="1">
      <c r="A9055" s="38">
        <v>1049</v>
      </c>
      <c r="B9055" s="46" t="s">
        <v>922</v>
      </c>
      <c r="C9055" s="46" t="s">
        <v>923</v>
      </c>
      <c r="D9055" s="11" t="s">
        <v>8982</v>
      </c>
      <c r="E9055" s="11" t="s">
        <v>8078</v>
      </c>
      <c r="F9055" s="7" t="s">
        <v>927</v>
      </c>
      <c r="G9055" s="7" t="s">
        <v>928</v>
      </c>
      <c r="H9055">
        <v>0.1702158508395</v>
      </c>
      <c r="I9055" t="s">
        <v>37</v>
      </c>
      <c r="K9055" s="47" t="s">
        <v>43</v>
      </c>
      <c r="L9055" s="47" t="s">
        <v>926</v>
      </c>
      <c r="M9055" t="s">
        <v>39</v>
      </c>
      <c r="N9055" s="71"/>
      <c r="O9055" s="71"/>
      <c r="P9055" s="71"/>
      <c r="Q9055" s="71"/>
      <c r="R9055" s="29"/>
      <c r="S9055" s="29"/>
      <c r="T9055" s="29"/>
      <c r="U9055" s="71"/>
      <c r="V9055" s="29"/>
      <c r="W9055" s="60"/>
      <c r="Y9055" t="s">
        <v>40</v>
      </c>
      <c r="AA9055">
        <v>5142</v>
      </c>
      <c r="AB9055" t="b">
        <f>if((W9055=""),false,true)</f>
        <v>0</v>
      </c>
      <c r="AD9055" s="37"/>
    </row>
    <row r="9056" ht="14.25" customHeight="1">
      <c r="A9056" s="38">
        <v>1049</v>
      </c>
      <c r="B9056" s="46" t="s">
        <v>922</v>
      </c>
      <c r="C9056" s="46" t="s">
        <v>923</v>
      </c>
      <c r="D9056" s="11" t="s">
        <v>8982</v>
      </c>
      <c r="E9056" s="11" t="s">
        <v>8078</v>
      </c>
      <c r="F9056" s="7" t="s">
        <v>929</v>
      </c>
      <c r="G9056" s="7" t="s">
        <v>928</v>
      </c>
      <c r="H9056">
        <v>0.22803420720004</v>
      </c>
      <c r="I9056" t="s">
        <v>37</v>
      </c>
      <c r="K9056" s="47" t="s">
        <v>43</v>
      </c>
      <c r="L9056" s="47" t="s">
        <v>926</v>
      </c>
      <c r="M9056" t="s">
        <v>39</v>
      </c>
      <c r="N9056" s="71"/>
      <c r="O9056" s="71"/>
      <c r="P9056" s="71"/>
      <c r="Q9056" s="71"/>
      <c r="R9056" s="29"/>
      <c r="S9056" s="29"/>
      <c r="T9056" s="29"/>
      <c r="U9056" s="71"/>
      <c r="V9056" s="29"/>
      <c r="W9056" s="60"/>
      <c r="Y9056" t="s">
        <v>40</v>
      </c>
      <c r="AA9056">
        <v>5142</v>
      </c>
      <c r="AB9056" t="b">
        <f>if((W9056=""),false,true)</f>
        <v>0</v>
      </c>
      <c r="AD9056" s="37"/>
    </row>
    <row r="9057" ht="14.25" customHeight="1">
      <c r="A9057" s="38">
        <v>1049</v>
      </c>
      <c r="B9057" s="46" t="s">
        <v>922</v>
      </c>
      <c r="C9057" s="46" t="s">
        <v>923</v>
      </c>
      <c r="D9057" s="11" t="s">
        <v>8982</v>
      </c>
      <c r="E9057" s="11" t="s">
        <v>8078</v>
      </c>
      <c r="F9057" s="7" t="s">
        <v>930</v>
      </c>
      <c r="G9057" s="7" t="s">
        <v>928</v>
      </c>
      <c r="H9057">
        <v>0.17338039977541</v>
      </c>
      <c r="I9057" t="s">
        <v>37</v>
      </c>
      <c r="K9057" s="47" t="s">
        <v>43</v>
      </c>
      <c r="L9057" s="47" t="s">
        <v>926</v>
      </c>
      <c r="M9057" t="s">
        <v>39</v>
      </c>
      <c r="N9057" s="71"/>
      <c r="O9057" s="71"/>
      <c r="P9057" s="71"/>
      <c r="Q9057" s="71"/>
      <c r="R9057" s="29"/>
      <c r="S9057" s="29"/>
      <c r="T9057" s="29"/>
      <c r="U9057" s="71"/>
      <c r="V9057" s="29"/>
      <c r="W9057" s="60"/>
      <c r="Y9057" t="s">
        <v>40</v>
      </c>
      <c r="AA9057">
        <v>5142</v>
      </c>
      <c r="AB9057" t="b">
        <f>if((W9057=""),false,true)</f>
        <v>0</v>
      </c>
      <c r="AD9057" s="37"/>
    </row>
    <row r="9058" ht="14.25" customHeight="1">
      <c r="A9058" s="38">
        <v>1049</v>
      </c>
      <c r="B9058" s="46" t="s">
        <v>922</v>
      </c>
      <c r="C9058" s="46" t="s">
        <v>923</v>
      </c>
      <c r="D9058" s="11" t="s">
        <v>8982</v>
      </c>
      <c r="E9058" s="11" t="s">
        <v>8078</v>
      </c>
      <c r="F9058" s="11" t="s">
        <v>48</v>
      </c>
      <c r="G9058" s="11" t="s">
        <v>49</v>
      </c>
      <c r="H9058">
        <v>0.038459178204535</v>
      </c>
      <c r="I9058" t="s">
        <v>37</v>
      </c>
      <c r="K9058" s="47" t="s">
        <v>43</v>
      </c>
      <c r="L9058" s="47" t="s">
        <v>926</v>
      </c>
      <c r="M9058" t="s">
        <v>39</v>
      </c>
      <c r="N9058" s="71"/>
      <c r="O9058" s="71"/>
      <c r="P9058" s="71"/>
      <c r="Q9058" s="71"/>
      <c r="R9058" s="29"/>
      <c r="S9058" s="29"/>
      <c r="T9058" s="29"/>
      <c r="U9058" s="71"/>
      <c r="V9058" s="29"/>
      <c r="W9058" s="60"/>
      <c r="Y9058" t="s">
        <v>40</v>
      </c>
      <c r="AA9058">
        <v>5142</v>
      </c>
      <c r="AB9058" t="b">
        <f>if((W9058=""),false,true)</f>
        <v>0</v>
      </c>
      <c r="AD9058" s="37"/>
    </row>
    <row r="9059" ht="14.25" customHeight="1">
      <c r="A9059" s="38">
        <v>1156</v>
      </c>
      <c r="B9059" s="46" t="s">
        <v>8930</v>
      </c>
      <c r="C9059" s="46" t="s">
        <v>2403</v>
      </c>
      <c r="D9059" s="11" t="s">
        <v>8982</v>
      </c>
      <c r="E9059" s="11" t="s">
        <v>8078</v>
      </c>
      <c r="F9059" s="7" t="s">
        <v>695</v>
      </c>
      <c r="G9059" s="7" t="s">
        <v>696</v>
      </c>
      <c r="H9059">
        <v>0.000000154260886</v>
      </c>
      <c r="I9059" t="s">
        <v>37</v>
      </c>
      <c r="K9059" s="47" t="s">
        <v>43</v>
      </c>
      <c r="L9059" s="47" t="s">
        <v>8931</v>
      </c>
      <c r="M9059" t="s">
        <v>39</v>
      </c>
      <c r="N9059" s="71"/>
      <c r="O9059" s="71"/>
      <c r="P9059" s="71"/>
      <c r="Q9059" s="71"/>
      <c r="R9059" s="29"/>
      <c r="S9059" s="29"/>
      <c r="T9059" s="29"/>
      <c r="U9059" s="71"/>
      <c r="V9059" s="29"/>
      <c r="W9059" s="60"/>
      <c r="Y9059" t="s">
        <v>40</v>
      </c>
      <c r="AA9059">
        <v>5142</v>
      </c>
      <c r="AB9059" t="b">
        <f>if((W9059=""),false,true)</f>
        <v>0</v>
      </c>
      <c r="AD9059" s="37"/>
    </row>
    <row r="9060" ht="14.25" customHeight="1">
      <c r="A9060" s="38">
        <v>1283</v>
      </c>
      <c r="B9060" s="46" t="s">
        <v>31</v>
      </c>
      <c r="C9060" s="46" t="s">
        <v>32</v>
      </c>
      <c r="D9060" s="46" t="s">
        <v>8982</v>
      </c>
      <c r="E9060" s="46" t="s">
        <v>8078</v>
      </c>
      <c r="F9060" t="s">
        <v>35</v>
      </c>
      <c r="G9060" s="46" t="s">
        <v>36</v>
      </c>
      <c r="H9060">
        <v>0.0032359366</v>
      </c>
      <c r="I9060" t="s">
        <v>37</v>
      </c>
      <c r="L9060" t="s">
        <v>38</v>
      </c>
      <c r="M9060" t="s">
        <v>39</v>
      </c>
      <c r="N9060" s="40"/>
      <c r="O9060" s="40"/>
      <c r="P9060" s="40"/>
      <c r="Q9060" s="40"/>
      <c r="R9060" s="39"/>
      <c r="S9060" s="39"/>
      <c r="T9060" s="39"/>
      <c r="U9060" s="40"/>
      <c r="V9060" s="39"/>
      <c r="W9060" s="69"/>
      <c r="Y9060" t="s">
        <v>40</v>
      </c>
      <c r="AA9060">
        <v>5142</v>
      </c>
      <c r="AB9060" s="46" t="b">
        <f>if((W9060=""),false,true)</f>
        <v>0</v>
      </c>
      <c r="AD9060" s="8"/>
    </row>
    <row r="9061" ht="14.25" customHeight="1">
      <c r="A9061" s="38">
        <v>1287</v>
      </c>
      <c r="B9061" s="46" t="s">
        <v>53</v>
      </c>
      <c r="C9061" s="46" t="s">
        <v>45</v>
      </c>
      <c r="D9061" s="46" t="s">
        <v>8982</v>
      </c>
      <c r="E9061" s="46" t="s">
        <v>8983</v>
      </c>
      <c r="F9061" t="s">
        <v>48</v>
      </c>
      <c r="G9061" s="46" t="s">
        <v>49</v>
      </c>
      <c r="H9061">
        <v>0.043651583224</v>
      </c>
      <c r="I9061" t="s">
        <v>37</v>
      </c>
      <c r="L9061" t="s">
        <v>50</v>
      </c>
      <c r="M9061" t="s">
        <v>39</v>
      </c>
      <c r="N9061" s="40"/>
      <c r="O9061" s="40"/>
      <c r="P9061" s="40"/>
      <c r="Q9061" s="40"/>
      <c r="R9061" s="39"/>
      <c r="S9061" s="39"/>
      <c r="T9061" s="39"/>
      <c r="U9061" s="40"/>
      <c r="V9061" s="39"/>
      <c r="W9061" s="69"/>
      <c r="Y9061" t="s">
        <v>40</v>
      </c>
      <c r="AA9061">
        <v>5142</v>
      </c>
      <c r="AB9061" s="46" t="b">
        <v>0</v>
      </c>
      <c r="AD9061" s="8"/>
    </row>
    <row r="9062" ht="14.25" customHeight="1">
      <c r="A9062" s="38">
        <v>1308</v>
      </c>
      <c r="B9062" s="46" t="s">
        <v>41</v>
      </c>
      <c r="C9062" s="46" t="s">
        <v>42</v>
      </c>
      <c r="D9062" s="46" t="s">
        <v>8982</v>
      </c>
      <c r="E9062" s="46" t="s">
        <v>8984</v>
      </c>
      <c r="F9062" t="s">
        <v>35</v>
      </c>
      <c r="G9062" s="12" t="s">
        <v>36</v>
      </c>
      <c r="H9062">
        <v>0.003235936569296</v>
      </c>
      <c r="I9062" t="s">
        <v>37</v>
      </c>
      <c r="K9062" s="47" t="s">
        <v>43</v>
      </c>
      <c r="L9062" s="47" t="str">
        <f>((I9062&amp;A9062)&amp;"-")&amp;B9062</f>
        <v>REF1308-Abraham M.H. and Acree Jr. W.E. The solubility of liquid and solid compounds in dry octan-1-ol. Chemosphere (2013)</v>
      </c>
      <c r="M9062" t="s">
        <v>39</v>
      </c>
      <c r="N9062" s="71"/>
      <c r="O9062" s="71"/>
      <c r="P9062" s="71"/>
      <c r="Q9062" s="71"/>
      <c r="R9062" s="29"/>
      <c r="S9062" s="29"/>
      <c r="T9062" s="29"/>
      <c r="U9062" s="71"/>
      <c r="V9062" s="29"/>
      <c r="W9062" s="60"/>
      <c r="Y9062" t="s">
        <v>40</v>
      </c>
      <c r="AA9062">
        <v>5142</v>
      </c>
      <c r="AB9062" t="b">
        <f>if((W9062=""),false,true)</f>
        <v>0</v>
      </c>
      <c r="AD9062" s="37"/>
    </row>
    <row r="9063" ht="14.25" customHeight="1">
      <c r="A9063" s="38">
        <v>1287</v>
      </c>
      <c r="B9063" s="46" t="s">
        <v>53</v>
      </c>
      <c r="C9063" s="46" t="s">
        <v>45</v>
      </c>
      <c r="D9063" s="46" t="s">
        <v>8985</v>
      </c>
      <c r="E9063" s="46" t="s">
        <v>8986</v>
      </c>
      <c r="F9063" t="s">
        <v>48</v>
      </c>
      <c r="G9063" s="46" t="s">
        <v>49</v>
      </c>
      <c r="H9063">
        <v>0.001513561248</v>
      </c>
      <c r="I9063" t="s">
        <v>37</v>
      </c>
      <c r="L9063" t="s">
        <v>50</v>
      </c>
      <c r="M9063" t="s">
        <v>39</v>
      </c>
      <c r="N9063" s="40"/>
      <c r="O9063" s="40"/>
      <c r="P9063" s="40"/>
      <c r="Q9063" s="40"/>
      <c r="R9063" s="39"/>
      <c r="S9063" s="39"/>
      <c r="T9063" s="39"/>
      <c r="U9063" s="40"/>
      <c r="V9063" s="39"/>
      <c r="W9063" s="69"/>
      <c r="Y9063" t="s">
        <v>40</v>
      </c>
      <c r="AA9063">
        <v>62158</v>
      </c>
      <c r="AB9063" s="46" t="b">
        <v>0</v>
      </c>
      <c r="AD9063" s="8"/>
    </row>
    <row r="9064" ht="14.25" customHeight="1">
      <c r="A9064" s="38">
        <v>1287</v>
      </c>
      <c r="B9064" s="46" t="s">
        <v>53</v>
      </c>
      <c r="C9064" s="46" t="s">
        <v>45</v>
      </c>
      <c r="D9064" s="46" t="s">
        <v>8987</v>
      </c>
      <c r="E9064" s="46" t="s">
        <v>8988</v>
      </c>
      <c r="F9064" t="s">
        <v>48</v>
      </c>
      <c r="G9064" s="46" t="s">
        <v>49</v>
      </c>
      <c r="H9064">
        <v>0.004786300923</v>
      </c>
      <c r="I9064" t="s">
        <v>37</v>
      </c>
      <c r="L9064" t="s">
        <v>50</v>
      </c>
      <c r="M9064" t="s">
        <v>39</v>
      </c>
      <c r="N9064" s="40"/>
      <c r="O9064" s="40"/>
      <c r="P9064" s="40"/>
      <c r="Q9064" s="40"/>
      <c r="R9064" s="39"/>
      <c r="S9064" s="39"/>
      <c r="T9064" s="39"/>
      <c r="U9064" s="40"/>
      <c r="V9064" s="39"/>
      <c r="W9064" s="69"/>
      <c r="Y9064" t="s">
        <v>40</v>
      </c>
      <c r="AA9064">
        <v>5144</v>
      </c>
      <c r="AB9064" s="46" t="b">
        <v>0</v>
      </c>
      <c r="AD9064" s="8"/>
    </row>
    <row r="9065" ht="14.25" customHeight="1">
      <c r="A9065" s="38">
        <v>1287</v>
      </c>
      <c r="B9065" s="46" t="s">
        <v>53</v>
      </c>
      <c r="C9065" s="46" t="s">
        <v>45</v>
      </c>
      <c r="D9065" s="46" t="s">
        <v>8989</v>
      </c>
      <c r="E9065" s="46" t="s">
        <v>8990</v>
      </c>
      <c r="F9065" t="s">
        <v>48</v>
      </c>
      <c r="G9065" s="46" t="s">
        <v>49</v>
      </c>
      <c r="H9065">
        <v>0.000199526231</v>
      </c>
      <c r="I9065" t="s">
        <v>37</v>
      </c>
      <c r="L9065" t="s">
        <v>50</v>
      </c>
      <c r="M9065" t="s">
        <v>39</v>
      </c>
      <c r="N9065" s="40"/>
      <c r="O9065" s="40"/>
      <c r="P9065" s="40"/>
      <c r="Q9065" s="40"/>
      <c r="R9065" s="39"/>
      <c r="S9065" s="39"/>
      <c r="T9065" s="39"/>
      <c r="U9065" s="40"/>
      <c r="V9065" s="39"/>
      <c r="W9065" s="69"/>
      <c r="Y9065" t="s">
        <v>40</v>
      </c>
      <c r="AA9065">
        <v>8008</v>
      </c>
      <c r="AB9065" s="46" t="b">
        <v>0</v>
      </c>
      <c r="AD9065" s="8"/>
    </row>
    <row r="9066" ht="14.25" customHeight="1">
      <c r="A9066" s="38">
        <v>1156</v>
      </c>
      <c r="B9066" s="46" t="s">
        <v>8930</v>
      </c>
      <c r="C9066" s="46" t="s">
        <v>2403</v>
      </c>
      <c r="D9066" s="11" t="s">
        <v>8991</v>
      </c>
      <c r="E9066" s="11" t="s">
        <v>8992</v>
      </c>
      <c r="F9066" s="7" t="s">
        <v>695</v>
      </c>
      <c r="G9066" s="7" t="s">
        <v>696</v>
      </c>
      <c r="H9066">
        <v>0.000000673480424</v>
      </c>
      <c r="I9066" t="s">
        <v>37</v>
      </c>
      <c r="K9066" s="47" t="s">
        <v>43</v>
      </c>
      <c r="L9066" s="47" t="s">
        <v>8931</v>
      </c>
      <c r="M9066" t="s">
        <v>39</v>
      </c>
      <c r="N9066" s="71"/>
      <c r="O9066" s="71"/>
      <c r="P9066" s="71"/>
      <c r="Q9066" s="71"/>
      <c r="R9066" s="29"/>
      <c r="S9066" s="29"/>
      <c r="T9066" s="29"/>
      <c r="U9066" s="71"/>
      <c r="V9066" s="29"/>
      <c r="W9066" s="60"/>
      <c r="Y9066" t="s">
        <v>40</v>
      </c>
      <c r="AA9066">
        <v>5145</v>
      </c>
      <c r="AB9066" t="b">
        <f>if((W9066=""),false,true)</f>
        <v>0</v>
      </c>
      <c r="AD9066" s="37"/>
    </row>
    <row r="9067" ht="14.25" customHeight="1">
      <c r="A9067" s="38">
        <v>1283</v>
      </c>
      <c r="B9067" s="46" t="s">
        <v>31</v>
      </c>
      <c r="C9067" s="46" t="s">
        <v>32</v>
      </c>
      <c r="D9067" s="46" t="s">
        <v>8991</v>
      </c>
      <c r="E9067" s="46" t="s">
        <v>8992</v>
      </c>
      <c r="F9067" t="s">
        <v>35</v>
      </c>
      <c r="G9067" s="46" t="s">
        <v>36</v>
      </c>
      <c r="H9067">
        <v>0.0005011872</v>
      </c>
      <c r="I9067" t="s">
        <v>37</v>
      </c>
      <c r="L9067" t="s">
        <v>38</v>
      </c>
      <c r="M9067" t="s">
        <v>39</v>
      </c>
      <c r="N9067" s="40"/>
      <c r="O9067" s="40"/>
      <c r="P9067" s="40"/>
      <c r="Q9067" s="40"/>
      <c r="R9067" s="39"/>
      <c r="S9067" s="39"/>
      <c r="T9067" s="39"/>
      <c r="U9067" s="40"/>
      <c r="V9067" s="39"/>
      <c r="W9067" s="69"/>
      <c r="Y9067" t="s">
        <v>40</v>
      </c>
      <c r="AA9067">
        <v>5145</v>
      </c>
      <c r="AB9067" s="46" t="b">
        <f>if((W9067=""),false,true)</f>
        <v>0</v>
      </c>
      <c r="AD9067" s="8"/>
    </row>
    <row r="9068" ht="14.25" customHeight="1">
      <c r="A9068" s="38">
        <v>1287</v>
      </c>
      <c r="B9068" s="46" t="s">
        <v>44</v>
      </c>
      <c r="C9068" s="46" t="s">
        <v>45</v>
      </c>
      <c r="D9068" s="46" t="s">
        <v>8991</v>
      </c>
      <c r="E9068" s="46" t="s">
        <v>8992</v>
      </c>
      <c r="F9068" t="s">
        <v>48</v>
      </c>
      <c r="G9068" s="46" t="s">
        <v>49</v>
      </c>
      <c r="H9068">
        <v>0.001071519305</v>
      </c>
      <c r="I9068" t="s">
        <v>37</v>
      </c>
      <c r="L9068" t="s">
        <v>50</v>
      </c>
      <c r="M9068" t="s">
        <v>39</v>
      </c>
      <c r="N9068" s="40"/>
      <c r="O9068" s="40"/>
      <c r="P9068" s="40"/>
      <c r="Q9068" s="40"/>
      <c r="R9068" s="39"/>
      <c r="S9068" s="39"/>
      <c r="T9068" s="39"/>
      <c r="U9068" s="40"/>
      <c r="V9068" s="39"/>
      <c r="W9068" s="69"/>
      <c r="Y9068" t="s">
        <v>40</v>
      </c>
      <c r="AA9068">
        <v>5145</v>
      </c>
      <c r="AB9068" s="46" t="b">
        <v>0</v>
      </c>
      <c r="AD9068" s="8"/>
    </row>
    <row r="9069" ht="14.25" customHeight="1">
      <c r="A9069" s="38">
        <v>1287</v>
      </c>
      <c r="B9069" s="46" t="s">
        <v>53</v>
      </c>
      <c r="C9069" s="46" t="s">
        <v>45</v>
      </c>
      <c r="D9069" s="46" t="s">
        <v>8991</v>
      </c>
      <c r="E9069" s="46" t="s">
        <v>8992</v>
      </c>
      <c r="F9069" t="s">
        <v>48</v>
      </c>
      <c r="G9069" s="46" t="s">
        <v>49</v>
      </c>
      <c r="H9069">
        <v>0.001995262315</v>
      </c>
      <c r="I9069" t="s">
        <v>37</v>
      </c>
      <c r="L9069" t="s">
        <v>50</v>
      </c>
      <c r="M9069" t="s">
        <v>39</v>
      </c>
      <c r="N9069" s="40"/>
      <c r="O9069" s="40"/>
      <c r="P9069" s="40"/>
      <c r="Q9069" s="40"/>
      <c r="R9069" s="39"/>
      <c r="S9069" s="39"/>
      <c r="T9069" s="39"/>
      <c r="U9069" s="40"/>
      <c r="V9069" s="39"/>
      <c r="W9069" s="69"/>
      <c r="Y9069" t="s">
        <v>40</v>
      </c>
      <c r="AA9069">
        <v>5145</v>
      </c>
      <c r="AB9069" s="46" t="b">
        <v>0</v>
      </c>
      <c r="AD9069" s="8"/>
    </row>
    <row r="9070" ht="14.25" customHeight="1">
      <c r="A9070" s="38">
        <v>1302</v>
      </c>
      <c r="B9070" s="46" t="s">
        <v>8993</v>
      </c>
      <c r="C9070" s="30" t="s">
        <v>8994</v>
      </c>
      <c r="D9070" s="46" t="s">
        <v>8991</v>
      </c>
      <c r="E9070" s="46" t="s">
        <v>8992</v>
      </c>
      <c r="F9070" t="s">
        <v>429</v>
      </c>
      <c r="G9070" s="12" t="s">
        <v>590</v>
      </c>
      <c r="H9070">
        <v>0.007247</v>
      </c>
      <c r="I9070" t="s">
        <v>37</v>
      </c>
      <c r="K9070" t="s">
        <v>43</v>
      </c>
      <c r="L9070" s="46" t="s">
        <v>8995</v>
      </c>
      <c r="M9070" t="s">
        <v>39</v>
      </c>
      <c r="N9070" s="40"/>
      <c r="O9070" s="40"/>
      <c r="P9070" s="40"/>
      <c r="Q9070" s="40"/>
      <c r="R9070" s="39"/>
      <c r="S9070" s="39"/>
      <c r="T9070" s="39"/>
      <c r="U9070" s="40"/>
      <c r="V9070" s="39"/>
      <c r="W9070" s="69"/>
      <c r="Y9070" t="s">
        <v>40</v>
      </c>
      <c r="AA9070">
        <v>5145</v>
      </c>
      <c r="AB9070" s="46" t="b">
        <v>0</v>
      </c>
      <c r="AD9070" s="8"/>
    </row>
    <row r="9071" ht="14.25" customHeight="1">
      <c r="A9071" s="38">
        <v>1302</v>
      </c>
      <c r="B9071" s="46" t="s">
        <v>8993</v>
      </c>
      <c r="C9071" s="30" t="s">
        <v>8994</v>
      </c>
      <c r="D9071" s="46" t="s">
        <v>8991</v>
      </c>
      <c r="E9071" s="46" t="s">
        <v>8992</v>
      </c>
      <c r="F9071" s="12" t="s">
        <v>2084</v>
      </c>
      <c r="G9071" s="12" t="s">
        <v>2085</v>
      </c>
      <c r="H9071">
        <v>0.001813</v>
      </c>
      <c r="I9071" t="s">
        <v>37</v>
      </c>
      <c r="K9071" t="s">
        <v>43</v>
      </c>
      <c r="L9071" s="46" t="s">
        <v>8995</v>
      </c>
      <c r="M9071" t="s">
        <v>39</v>
      </c>
      <c r="N9071" s="40"/>
      <c r="O9071" s="40"/>
      <c r="P9071" s="40"/>
      <c r="Q9071" s="40"/>
      <c r="R9071" s="39"/>
      <c r="S9071" s="39"/>
      <c r="T9071" s="39"/>
      <c r="U9071" s="40"/>
      <c r="V9071" s="39"/>
      <c r="W9071" s="69"/>
      <c r="Y9071" t="s">
        <v>40</v>
      </c>
      <c r="AA9071">
        <v>5145</v>
      </c>
      <c r="AB9071" s="46" t="b">
        <v>0</v>
      </c>
      <c r="AD9071" s="8"/>
    </row>
    <row r="9072" ht="14.25" customHeight="1">
      <c r="A9072" s="38">
        <v>1302</v>
      </c>
      <c r="B9072" s="46" t="s">
        <v>8993</v>
      </c>
      <c r="C9072" s="30" t="s">
        <v>8994</v>
      </c>
      <c r="D9072" s="46" t="s">
        <v>8991</v>
      </c>
      <c r="E9072" s="46" t="s">
        <v>8992</v>
      </c>
      <c r="F9072" s="12" t="s">
        <v>2087</v>
      </c>
      <c r="G9072" s="12" t="s">
        <v>2085</v>
      </c>
      <c r="H9072">
        <v>0.004722</v>
      </c>
      <c r="I9072" t="s">
        <v>37</v>
      </c>
      <c r="K9072" t="s">
        <v>43</v>
      </c>
      <c r="L9072" s="46" t="s">
        <v>8995</v>
      </c>
      <c r="M9072" t="s">
        <v>39</v>
      </c>
      <c r="N9072" s="40"/>
      <c r="O9072" s="40"/>
      <c r="P9072" s="40"/>
      <c r="Q9072" s="40"/>
      <c r="R9072" s="39"/>
      <c r="S9072" s="39"/>
      <c r="T9072" s="39"/>
      <c r="U9072" s="40"/>
      <c r="V9072" s="39"/>
      <c r="W9072" s="69"/>
      <c r="Y9072" t="s">
        <v>40</v>
      </c>
      <c r="AA9072">
        <v>5145</v>
      </c>
      <c r="AB9072" s="46" t="b">
        <v>0</v>
      </c>
      <c r="AD9072" s="8"/>
    </row>
    <row r="9073" ht="14.25" customHeight="1">
      <c r="A9073" s="38">
        <v>1302</v>
      </c>
      <c r="B9073" s="46" t="s">
        <v>8993</v>
      </c>
      <c r="C9073" s="30" t="s">
        <v>8994</v>
      </c>
      <c r="D9073" s="46" t="s">
        <v>8991</v>
      </c>
      <c r="E9073" s="46" t="s">
        <v>8992</v>
      </c>
      <c r="F9073" s="12" t="s">
        <v>2088</v>
      </c>
      <c r="G9073" s="12" t="s">
        <v>2085</v>
      </c>
      <c r="H9073">
        <v>0.008122</v>
      </c>
      <c r="I9073" t="s">
        <v>37</v>
      </c>
      <c r="K9073" t="s">
        <v>43</v>
      </c>
      <c r="L9073" s="46" t="s">
        <v>8995</v>
      </c>
      <c r="M9073" t="s">
        <v>39</v>
      </c>
      <c r="N9073" s="40"/>
      <c r="O9073" s="40"/>
      <c r="P9073" s="40"/>
      <c r="Q9073" s="40"/>
      <c r="R9073" s="39"/>
      <c r="S9073" s="39"/>
      <c r="T9073" s="39"/>
      <c r="U9073" s="40"/>
      <c r="V9073" s="39"/>
      <c r="W9073" s="69"/>
      <c r="Y9073" t="s">
        <v>40</v>
      </c>
      <c r="AA9073">
        <v>5145</v>
      </c>
      <c r="AB9073" s="46" t="b">
        <v>0</v>
      </c>
      <c r="AD9073" s="8"/>
    </row>
    <row r="9074" ht="14.25" customHeight="1">
      <c r="A9074" s="38">
        <v>1302</v>
      </c>
      <c r="B9074" s="46" t="s">
        <v>8993</v>
      </c>
      <c r="C9074" s="30" t="s">
        <v>8994</v>
      </c>
      <c r="D9074" s="46" t="s">
        <v>8991</v>
      </c>
      <c r="E9074" s="46" t="s">
        <v>8992</v>
      </c>
      <c r="F9074" s="12" t="s">
        <v>2089</v>
      </c>
      <c r="G9074" s="12" t="s">
        <v>2085</v>
      </c>
      <c r="H9074">
        <v>0.012047</v>
      </c>
      <c r="I9074" t="s">
        <v>37</v>
      </c>
      <c r="K9074" t="s">
        <v>43</v>
      </c>
      <c r="L9074" s="46" t="s">
        <v>8995</v>
      </c>
      <c r="M9074" t="s">
        <v>39</v>
      </c>
      <c r="N9074" s="40"/>
      <c r="O9074" s="40"/>
      <c r="P9074" s="40"/>
      <c r="Q9074" s="40"/>
      <c r="R9074" s="39"/>
      <c r="S9074" s="39"/>
      <c r="T9074" s="39"/>
      <c r="U9074" s="40"/>
      <c r="V9074" s="39"/>
      <c r="W9074" s="69"/>
      <c r="Y9074" t="s">
        <v>40</v>
      </c>
      <c r="AA9074">
        <v>5145</v>
      </c>
      <c r="AB9074" s="46" t="b">
        <v>0</v>
      </c>
      <c r="AD9074" s="8"/>
    </row>
    <row r="9075" ht="14.25" customHeight="1">
      <c r="A9075" s="38">
        <v>1302</v>
      </c>
      <c r="B9075" s="46" t="s">
        <v>8993</v>
      </c>
      <c r="C9075" s="30" t="s">
        <v>8994</v>
      </c>
      <c r="D9075" s="46" t="s">
        <v>8991</v>
      </c>
      <c r="E9075" s="46" t="s">
        <v>8992</v>
      </c>
      <c r="F9075" s="12" t="s">
        <v>2090</v>
      </c>
      <c r="G9075" s="12" t="s">
        <v>2085</v>
      </c>
      <c r="H9075">
        <v>0.015935</v>
      </c>
      <c r="I9075" t="s">
        <v>37</v>
      </c>
      <c r="K9075" t="s">
        <v>43</v>
      </c>
      <c r="L9075" s="46" t="s">
        <v>8995</v>
      </c>
      <c r="M9075" t="s">
        <v>39</v>
      </c>
      <c r="N9075" s="40"/>
      <c r="O9075" s="40"/>
      <c r="P9075" s="40"/>
      <c r="Q9075" s="40"/>
      <c r="R9075" s="39"/>
      <c r="S9075" s="39"/>
      <c r="T9075" s="39"/>
      <c r="U9075" s="40"/>
      <c r="V9075" s="39"/>
      <c r="W9075" s="69"/>
      <c r="Y9075" t="s">
        <v>40</v>
      </c>
      <c r="AA9075">
        <v>5145</v>
      </c>
      <c r="AB9075" s="46" t="b">
        <v>0</v>
      </c>
      <c r="AD9075" s="8"/>
    </row>
    <row r="9076" ht="14.25" customHeight="1">
      <c r="A9076" s="38">
        <v>1302</v>
      </c>
      <c r="B9076" s="46" t="s">
        <v>8993</v>
      </c>
      <c r="C9076" s="30" t="s">
        <v>8994</v>
      </c>
      <c r="D9076" s="46" t="s">
        <v>8991</v>
      </c>
      <c r="E9076" s="46" t="s">
        <v>8992</v>
      </c>
      <c r="F9076" s="12" t="s">
        <v>2091</v>
      </c>
      <c r="G9076" s="12" t="s">
        <v>2085</v>
      </c>
      <c r="H9076">
        <v>0.01819</v>
      </c>
      <c r="I9076" t="s">
        <v>37</v>
      </c>
      <c r="K9076" t="s">
        <v>43</v>
      </c>
      <c r="L9076" s="46" t="s">
        <v>8995</v>
      </c>
      <c r="M9076" t="s">
        <v>39</v>
      </c>
      <c r="N9076" s="40"/>
      <c r="O9076" s="40"/>
      <c r="P9076" s="40"/>
      <c r="Q9076" s="40"/>
      <c r="R9076" s="39"/>
      <c r="S9076" s="39"/>
      <c r="T9076" s="39"/>
      <c r="U9076" s="40"/>
      <c r="V9076" s="39"/>
      <c r="W9076" s="69"/>
      <c r="Y9076" t="s">
        <v>40</v>
      </c>
      <c r="AA9076">
        <v>5145</v>
      </c>
      <c r="AB9076" s="46" t="b">
        <v>0</v>
      </c>
      <c r="AD9076" s="8"/>
    </row>
    <row r="9077" ht="14.25" customHeight="1">
      <c r="A9077" s="38">
        <v>1302</v>
      </c>
      <c r="B9077" s="46" t="s">
        <v>8993</v>
      </c>
      <c r="C9077" s="30" t="s">
        <v>8994</v>
      </c>
      <c r="D9077" s="46" t="s">
        <v>8991</v>
      </c>
      <c r="E9077" s="46" t="s">
        <v>8992</v>
      </c>
      <c r="F9077" s="12" t="s">
        <v>2092</v>
      </c>
      <c r="G9077" s="12" t="s">
        <v>2085</v>
      </c>
      <c r="H9077">
        <v>0.017525</v>
      </c>
      <c r="I9077" t="s">
        <v>37</v>
      </c>
      <c r="K9077" t="s">
        <v>43</v>
      </c>
      <c r="L9077" s="46" t="s">
        <v>8995</v>
      </c>
      <c r="M9077" t="s">
        <v>39</v>
      </c>
      <c r="N9077" s="40"/>
      <c r="O9077" s="40"/>
      <c r="P9077" s="40"/>
      <c r="Q9077" s="40"/>
      <c r="R9077" s="39"/>
      <c r="S9077" s="39"/>
      <c r="T9077" s="39"/>
      <c r="U9077" s="40"/>
      <c r="V9077" s="39"/>
      <c r="W9077" s="69"/>
      <c r="Y9077" t="s">
        <v>40</v>
      </c>
      <c r="AA9077">
        <v>5145</v>
      </c>
      <c r="AB9077" s="46" t="b">
        <v>0</v>
      </c>
      <c r="AD9077" s="8"/>
    </row>
    <row r="9078" ht="14.25" customHeight="1">
      <c r="A9078" s="38">
        <v>1302</v>
      </c>
      <c r="B9078" s="46" t="s">
        <v>8993</v>
      </c>
      <c r="C9078" s="30" t="s">
        <v>8994</v>
      </c>
      <c r="D9078" s="46" t="s">
        <v>8991</v>
      </c>
      <c r="E9078" s="46" t="s">
        <v>8992</v>
      </c>
      <c r="F9078" s="12" t="s">
        <v>2094</v>
      </c>
      <c r="G9078" s="12" t="s">
        <v>2085</v>
      </c>
      <c r="H9078">
        <v>0.01168</v>
      </c>
      <c r="I9078" t="s">
        <v>37</v>
      </c>
      <c r="K9078" t="s">
        <v>43</v>
      </c>
      <c r="L9078" s="46" t="s">
        <v>8995</v>
      </c>
      <c r="M9078" t="s">
        <v>39</v>
      </c>
      <c r="N9078" s="40"/>
      <c r="O9078" s="40"/>
      <c r="P9078" s="40"/>
      <c r="Q9078" s="40"/>
      <c r="R9078" s="39"/>
      <c r="S9078" s="39"/>
      <c r="T9078" s="39"/>
      <c r="U9078" s="40"/>
      <c r="V9078" s="39"/>
      <c r="W9078" s="69"/>
      <c r="Y9078" t="s">
        <v>40</v>
      </c>
      <c r="AA9078">
        <v>5145</v>
      </c>
      <c r="AB9078" s="46" t="b">
        <v>0</v>
      </c>
      <c r="AD9078" s="8"/>
    </row>
    <row r="9079" ht="14.25" customHeight="1">
      <c r="A9079" s="38">
        <v>1302</v>
      </c>
      <c r="B9079" s="46" t="s">
        <v>8993</v>
      </c>
      <c r="C9079" s="30" t="s">
        <v>8994</v>
      </c>
      <c r="D9079" s="46" t="s">
        <v>8991</v>
      </c>
      <c r="E9079" s="46" t="s">
        <v>8992</v>
      </c>
      <c r="F9079" t="s">
        <v>48</v>
      </c>
      <c r="G9079" s="12" t="s">
        <v>49</v>
      </c>
      <c r="H9079">
        <v>0.001483</v>
      </c>
      <c r="I9079" t="s">
        <v>37</v>
      </c>
      <c r="K9079" t="s">
        <v>43</v>
      </c>
      <c r="L9079" s="46" t="s">
        <v>8995</v>
      </c>
      <c r="M9079" t="s">
        <v>39</v>
      </c>
      <c r="N9079" s="40"/>
      <c r="O9079" s="40"/>
      <c r="P9079" s="40"/>
      <c r="Q9079" s="40"/>
      <c r="R9079" s="39"/>
      <c r="S9079" s="39"/>
      <c r="T9079" s="39"/>
      <c r="U9079" s="40"/>
      <c r="V9079" s="39"/>
      <c r="W9079" s="69"/>
      <c r="Y9079" t="s">
        <v>40</v>
      </c>
      <c r="AA9079">
        <v>5145</v>
      </c>
      <c r="AB9079" s="46" t="b">
        <v>0</v>
      </c>
      <c r="AD9079" s="8"/>
    </row>
    <row r="9080" ht="14.25" customHeight="1">
      <c r="A9080" s="38">
        <v>1308</v>
      </c>
      <c r="B9080" s="46" t="s">
        <v>41</v>
      </c>
      <c r="C9080" s="46" t="s">
        <v>42</v>
      </c>
      <c r="D9080" s="46" t="s">
        <v>8991</v>
      </c>
      <c r="E9080" s="46" t="s">
        <v>8996</v>
      </c>
      <c r="F9080" t="s">
        <v>35</v>
      </c>
      <c r="G9080" s="12" t="s">
        <v>36</v>
      </c>
      <c r="H9080">
        <v>0.000501187233627</v>
      </c>
      <c r="I9080" t="s">
        <v>37</v>
      </c>
      <c r="K9080" s="47" t="s">
        <v>43</v>
      </c>
      <c r="L9080" s="47" t="str">
        <f>((I9080&amp;A9080)&amp;"-")&amp;B9080</f>
        <v>REF1308-Abraham M.H. and Acree Jr. W.E. The solubility of liquid and solid compounds in dry octan-1-ol. Chemosphere (2013)</v>
      </c>
      <c r="M9080" t="s">
        <v>39</v>
      </c>
      <c r="N9080" s="71"/>
      <c r="O9080" s="71"/>
      <c r="P9080" s="71"/>
      <c r="Q9080" s="71"/>
      <c r="R9080" s="29"/>
      <c r="S9080" s="29"/>
      <c r="T9080" s="29"/>
      <c r="U9080" s="71"/>
      <c r="V9080" s="29"/>
      <c r="W9080" s="60"/>
      <c r="Y9080" t="s">
        <v>40</v>
      </c>
      <c r="AA9080">
        <v>5145</v>
      </c>
      <c r="AB9080" t="b">
        <f>if((W9080=""),false,true)</f>
        <v>0</v>
      </c>
      <c r="AD9080" s="37"/>
    </row>
    <row r="9081" ht="14.25" customHeight="1">
      <c r="A9081" s="38">
        <v>1287</v>
      </c>
      <c r="B9081" s="46" t="s">
        <v>44</v>
      </c>
      <c r="C9081" s="46" t="s">
        <v>45</v>
      </c>
      <c r="D9081" s="46" t="s">
        <v>8997</v>
      </c>
      <c r="E9081" s="46" t="s">
        <v>8992</v>
      </c>
      <c r="F9081" t="s">
        <v>48</v>
      </c>
      <c r="G9081" s="46" t="s">
        <v>49</v>
      </c>
      <c r="H9081">
        <v>0.041399967482</v>
      </c>
      <c r="I9081" t="s">
        <v>37</v>
      </c>
      <c r="L9081" t="s">
        <v>50</v>
      </c>
      <c r="M9081" t="s">
        <v>39</v>
      </c>
      <c r="N9081" s="40"/>
      <c r="O9081" s="40"/>
      <c r="P9081" s="40"/>
      <c r="Q9081" s="40"/>
      <c r="R9081" s="39"/>
      <c r="S9081" s="39"/>
      <c r="T9081" s="39"/>
      <c r="U9081" s="40"/>
      <c r="V9081" s="39"/>
      <c r="W9081" s="69"/>
      <c r="Y9081" t="s">
        <v>40</v>
      </c>
      <c r="AA9081">
        <v>5145</v>
      </c>
      <c r="AB9081" s="46" t="b">
        <v>0</v>
      </c>
      <c r="AD9081" s="8"/>
    </row>
    <row r="9082" ht="14.25" customHeight="1">
      <c r="A9082" s="38">
        <v>1287</v>
      </c>
      <c r="B9082" s="46" t="s">
        <v>653</v>
      </c>
      <c r="C9082" s="46" t="s">
        <v>45</v>
      </c>
      <c r="D9082" s="46" t="s">
        <v>8998</v>
      </c>
      <c r="E9082" s="46" t="s">
        <v>8999</v>
      </c>
      <c r="F9082" t="s">
        <v>48</v>
      </c>
      <c r="G9082" s="46" t="s">
        <v>49</v>
      </c>
      <c r="H9082">
        <v>0.000000729962</v>
      </c>
      <c r="I9082" t="s">
        <v>37</v>
      </c>
      <c r="L9082" t="s">
        <v>50</v>
      </c>
      <c r="M9082" t="s">
        <v>39</v>
      </c>
      <c r="N9082" s="40"/>
      <c r="O9082" s="40"/>
      <c r="P9082" s="40"/>
      <c r="Q9082" s="40"/>
      <c r="R9082" s="39"/>
      <c r="S9082" s="39"/>
      <c r="T9082" s="39"/>
      <c r="U9082" s="40"/>
      <c r="V9082" s="39"/>
      <c r="W9082" s="69"/>
      <c r="Y9082" t="s">
        <v>40</v>
      </c>
      <c r="AA9082">
        <v>4514298</v>
      </c>
      <c r="AB9082" s="46" t="b">
        <v>0</v>
      </c>
      <c r="AD9082" s="8"/>
    </row>
    <row r="9083" ht="14.25" customHeight="1">
      <c r="A9083" s="38">
        <v>1287</v>
      </c>
      <c r="B9083" s="46" t="s">
        <v>653</v>
      </c>
      <c r="C9083" s="46" t="s">
        <v>45</v>
      </c>
      <c r="D9083" s="46" t="s">
        <v>9000</v>
      </c>
      <c r="E9083" s="46" t="s">
        <v>9001</v>
      </c>
      <c r="F9083" t="s">
        <v>48</v>
      </c>
      <c r="G9083" s="46" t="s">
        <v>49</v>
      </c>
      <c r="H9083">
        <v>0.002045502431</v>
      </c>
      <c r="I9083" t="s">
        <v>37</v>
      </c>
      <c r="L9083" t="s">
        <v>50</v>
      </c>
      <c r="M9083" t="s">
        <v>39</v>
      </c>
      <c r="N9083" s="40"/>
      <c r="O9083" s="40"/>
      <c r="P9083" s="40"/>
      <c r="Q9083" s="40"/>
      <c r="R9083" s="39"/>
      <c r="S9083" s="39"/>
      <c r="T9083" s="39"/>
      <c r="U9083" s="40"/>
      <c r="V9083" s="39"/>
      <c r="W9083" s="69"/>
      <c r="Y9083" t="s">
        <v>40</v>
      </c>
      <c r="AA9083">
        <v>1265914</v>
      </c>
      <c r="AB9083" s="46" t="b">
        <v>0</v>
      </c>
      <c r="AD9083" s="8"/>
    </row>
    <row r="9084" ht="14.25" customHeight="1">
      <c r="A9084" s="38">
        <v>1049</v>
      </c>
      <c r="B9084" s="46" t="s">
        <v>922</v>
      </c>
      <c r="C9084" s="46" t="s">
        <v>923</v>
      </c>
      <c r="D9084" s="46" t="s">
        <v>9002</v>
      </c>
      <c r="E9084" s="46" t="s">
        <v>9003</v>
      </c>
      <c r="F9084" s="7" t="s">
        <v>924</v>
      </c>
      <c r="G9084" s="7" t="s">
        <v>925</v>
      </c>
      <c r="H9084">
        <v>0.68706844001423</v>
      </c>
      <c r="I9084" t="s">
        <v>37</v>
      </c>
      <c r="K9084" s="47" t="s">
        <v>43</v>
      </c>
      <c r="L9084" s="47" t="s">
        <v>926</v>
      </c>
      <c r="M9084" t="s">
        <v>39</v>
      </c>
      <c r="N9084" s="71"/>
      <c r="O9084" s="71"/>
      <c r="P9084" s="71"/>
      <c r="Q9084" s="71"/>
      <c r="R9084" s="29"/>
      <c r="S9084" s="29"/>
      <c r="T9084" s="29"/>
      <c r="U9084" s="71"/>
      <c r="V9084" s="29"/>
      <c r="W9084" s="60"/>
      <c r="Y9084" t="s">
        <v>40</v>
      </c>
      <c r="AA9084" s="21">
        <v>5148</v>
      </c>
      <c r="AB9084" t="b">
        <f>if((W9084=""),false,true)</f>
        <v>0</v>
      </c>
      <c r="AD9084" s="37"/>
    </row>
    <row r="9085" ht="14.25" customHeight="1">
      <c r="A9085" s="38">
        <v>1049</v>
      </c>
      <c r="B9085" s="46" t="s">
        <v>922</v>
      </c>
      <c r="C9085" s="46" t="s">
        <v>923</v>
      </c>
      <c r="D9085" s="46" t="s">
        <v>9002</v>
      </c>
      <c r="E9085" s="11" t="s">
        <v>9003</v>
      </c>
      <c r="F9085" s="7" t="s">
        <v>927</v>
      </c>
      <c r="G9085" s="7" t="s">
        <v>928</v>
      </c>
      <c r="H9085">
        <v>0.023227367963571</v>
      </c>
      <c r="I9085" t="s">
        <v>37</v>
      </c>
      <c r="K9085" s="47" t="s">
        <v>43</v>
      </c>
      <c r="L9085" s="47" t="s">
        <v>926</v>
      </c>
      <c r="M9085" t="s">
        <v>39</v>
      </c>
      <c r="N9085" s="71"/>
      <c r="O9085" s="71"/>
      <c r="P9085" s="71"/>
      <c r="Q9085" s="71"/>
      <c r="R9085" s="29"/>
      <c r="S9085" s="29"/>
      <c r="T9085" s="29"/>
      <c r="U9085" s="71"/>
      <c r="V9085" s="29"/>
      <c r="W9085" s="60"/>
      <c r="Y9085" t="s">
        <v>40</v>
      </c>
      <c r="AA9085">
        <v>5148</v>
      </c>
      <c r="AB9085" t="b">
        <f>if((W9085=""),false,true)</f>
        <v>0</v>
      </c>
      <c r="AD9085" s="37"/>
    </row>
    <row r="9086" ht="14.25" customHeight="1">
      <c r="A9086" s="38">
        <v>1049</v>
      </c>
      <c r="B9086" s="46" t="s">
        <v>922</v>
      </c>
      <c r="C9086" s="46" t="s">
        <v>923</v>
      </c>
      <c r="D9086" s="46" t="s">
        <v>9002</v>
      </c>
      <c r="E9086" s="11" t="s">
        <v>9003</v>
      </c>
      <c r="F9086" s="7" t="s">
        <v>929</v>
      </c>
      <c r="G9086" s="7" t="s">
        <v>928</v>
      </c>
      <c r="H9086">
        <v>0.13365955165464</v>
      </c>
      <c r="I9086" t="s">
        <v>37</v>
      </c>
      <c r="K9086" s="47" t="s">
        <v>43</v>
      </c>
      <c r="L9086" s="47" t="s">
        <v>926</v>
      </c>
      <c r="M9086" t="s">
        <v>39</v>
      </c>
      <c r="N9086" s="71"/>
      <c r="O9086" s="71"/>
      <c r="P9086" s="71"/>
      <c r="Q9086" s="71"/>
      <c r="R9086" s="29"/>
      <c r="S9086" s="29"/>
      <c r="T9086" s="29"/>
      <c r="U9086" s="71"/>
      <c r="V9086" s="29"/>
      <c r="W9086" s="60"/>
      <c r="Y9086" t="s">
        <v>40</v>
      </c>
      <c r="AA9086">
        <v>5148</v>
      </c>
      <c r="AB9086" t="b">
        <f>if((W9086=""),false,true)</f>
        <v>0</v>
      </c>
      <c r="AD9086" s="37"/>
    </row>
    <row r="9087" ht="14.25" customHeight="1">
      <c r="A9087" s="38">
        <v>1049</v>
      </c>
      <c r="B9087" s="46" t="s">
        <v>922</v>
      </c>
      <c r="C9087" s="46" t="s">
        <v>923</v>
      </c>
      <c r="D9087" s="46" t="s">
        <v>9002</v>
      </c>
      <c r="E9087" s="11" t="s">
        <v>9003</v>
      </c>
      <c r="F9087" s="7" t="s">
        <v>930</v>
      </c>
      <c r="G9087" s="7" t="s">
        <v>928</v>
      </c>
      <c r="H9087">
        <v>0.63241185137622</v>
      </c>
      <c r="I9087" t="s">
        <v>37</v>
      </c>
      <c r="K9087" s="47" t="s">
        <v>43</v>
      </c>
      <c r="L9087" s="47" t="s">
        <v>926</v>
      </c>
      <c r="M9087" t="s">
        <v>39</v>
      </c>
      <c r="N9087" s="71"/>
      <c r="O9087" s="71"/>
      <c r="P9087" s="71"/>
      <c r="Q9087" s="71"/>
      <c r="R9087" s="29"/>
      <c r="S9087" s="29"/>
      <c r="T9087" s="29"/>
      <c r="U9087" s="71"/>
      <c r="V9087" s="29"/>
      <c r="W9087" s="60"/>
      <c r="Y9087" t="s">
        <v>40</v>
      </c>
      <c r="AA9087">
        <v>5148</v>
      </c>
      <c r="AB9087" t="b">
        <f>if((W9087=""),false,true)</f>
        <v>0</v>
      </c>
      <c r="AD9087" s="37"/>
    </row>
    <row r="9088" ht="14.25" customHeight="1">
      <c r="A9088" s="38">
        <v>1049</v>
      </c>
      <c r="B9088" s="46" t="s">
        <v>922</v>
      </c>
      <c r="C9088" s="46" t="s">
        <v>923</v>
      </c>
      <c r="D9088" s="46" t="s">
        <v>9002</v>
      </c>
      <c r="E9088" s="11" t="s">
        <v>9003</v>
      </c>
      <c r="F9088" s="11" t="s">
        <v>48</v>
      </c>
      <c r="G9088" s="11" t="s">
        <v>49</v>
      </c>
      <c r="H9088">
        <v>0.006652731562017</v>
      </c>
      <c r="I9088" t="s">
        <v>37</v>
      </c>
      <c r="K9088" s="47" t="s">
        <v>43</v>
      </c>
      <c r="L9088" s="47" t="s">
        <v>926</v>
      </c>
      <c r="M9088" t="s">
        <v>39</v>
      </c>
      <c r="N9088" s="71"/>
      <c r="O9088" s="71"/>
      <c r="P9088" s="71"/>
      <c r="Q9088" s="71"/>
      <c r="R9088" s="29"/>
      <c r="S9088" s="29"/>
      <c r="T9088" s="29"/>
      <c r="U9088" s="71"/>
      <c r="V9088" s="29"/>
      <c r="W9088" s="60"/>
      <c r="Y9088" t="s">
        <v>40</v>
      </c>
      <c r="AA9088">
        <v>5148</v>
      </c>
      <c r="AB9088" t="b">
        <f>if((W9088=""),false,true)</f>
        <v>0</v>
      </c>
      <c r="AD9088" s="37"/>
    </row>
    <row r="9089" ht="14.25" customHeight="1">
      <c r="A9089" s="38">
        <v>1156</v>
      </c>
      <c r="B9089" s="46" t="s">
        <v>8930</v>
      </c>
      <c r="C9089" s="46" t="s">
        <v>2403</v>
      </c>
      <c r="D9089" s="46" t="s">
        <v>9002</v>
      </c>
      <c r="E9089" s="11" t="s">
        <v>9003</v>
      </c>
      <c r="F9089" s="7" t="s">
        <v>695</v>
      </c>
      <c r="G9089" s="7" t="s">
        <v>696</v>
      </c>
      <c r="H9089">
        <v>0.000000130745506</v>
      </c>
      <c r="I9089" t="s">
        <v>37</v>
      </c>
      <c r="K9089" s="47" t="s">
        <v>43</v>
      </c>
      <c r="L9089" s="47" t="s">
        <v>8931</v>
      </c>
      <c r="M9089" t="s">
        <v>39</v>
      </c>
      <c r="N9089" s="71"/>
      <c r="O9089" s="71"/>
      <c r="P9089" s="71"/>
      <c r="Q9089" s="71"/>
      <c r="R9089" s="29"/>
      <c r="S9089" s="29"/>
      <c r="T9089" s="29"/>
      <c r="U9089" s="71"/>
      <c r="V9089" s="29"/>
      <c r="W9089" s="60"/>
      <c r="Y9089" t="s">
        <v>40</v>
      </c>
      <c r="AA9089">
        <v>5148</v>
      </c>
      <c r="AB9089" t="b">
        <f>if((W9089=""),false,true)</f>
        <v>0</v>
      </c>
      <c r="AD9089" s="37"/>
    </row>
    <row r="9090" ht="14.25" customHeight="1">
      <c r="A9090" s="38">
        <v>1283</v>
      </c>
      <c r="B9090" s="46" t="s">
        <v>31</v>
      </c>
      <c r="C9090" s="46" t="s">
        <v>32</v>
      </c>
      <c r="D9090" s="46" t="s">
        <v>9002</v>
      </c>
      <c r="E9090" s="46" t="s">
        <v>9003</v>
      </c>
      <c r="F9090" t="s">
        <v>35</v>
      </c>
      <c r="G9090" s="46" t="s">
        <v>36</v>
      </c>
      <c r="H9090">
        <v>0.0006025596</v>
      </c>
      <c r="I9090" t="s">
        <v>37</v>
      </c>
      <c r="L9090" t="s">
        <v>38</v>
      </c>
      <c r="M9090" t="s">
        <v>39</v>
      </c>
      <c r="N9090" s="40"/>
      <c r="O9090" s="40"/>
      <c r="P9090" s="40"/>
      <c r="Q9090" s="40"/>
      <c r="R9090" s="39"/>
      <c r="S9090" s="39"/>
      <c r="T9090" s="39"/>
      <c r="U9090" s="40"/>
      <c r="V9090" s="39"/>
      <c r="W9090" s="69"/>
      <c r="Y9090" t="s">
        <v>40</v>
      </c>
      <c r="AA9090">
        <v>5148</v>
      </c>
      <c r="AB9090" s="46" t="b">
        <f>if((W9090=""),false,true)</f>
        <v>0</v>
      </c>
      <c r="AD9090" s="8"/>
    </row>
    <row r="9091" ht="14.25" customHeight="1">
      <c r="A9091" s="38">
        <v>1287</v>
      </c>
      <c r="B9091" s="46" t="s">
        <v>44</v>
      </c>
      <c r="C9091" s="46" t="s">
        <v>45</v>
      </c>
      <c r="D9091" s="46" t="s">
        <v>9002</v>
      </c>
      <c r="E9091" s="46" t="s">
        <v>9003</v>
      </c>
      <c r="F9091" t="s">
        <v>48</v>
      </c>
      <c r="G9091" s="46" t="s">
        <v>49</v>
      </c>
      <c r="H9091">
        <v>0.001345860354</v>
      </c>
      <c r="I9091" t="s">
        <v>37</v>
      </c>
      <c r="L9091" t="s">
        <v>50</v>
      </c>
      <c r="M9091" t="s">
        <v>39</v>
      </c>
      <c r="N9091" s="40"/>
      <c r="O9091" s="40"/>
      <c r="P9091" s="40"/>
      <c r="Q9091" s="40"/>
      <c r="R9091" s="39"/>
      <c r="S9091" s="39"/>
      <c r="T9091" s="39"/>
      <c r="U9091" s="40"/>
      <c r="V9091" s="39"/>
      <c r="W9091" s="69"/>
      <c r="Y9091" t="s">
        <v>40</v>
      </c>
      <c r="AA9091">
        <v>5148</v>
      </c>
      <c r="AB9091" s="46" t="b">
        <v>0</v>
      </c>
      <c r="AD9091" s="8"/>
    </row>
    <row r="9092" ht="14.25" customHeight="1">
      <c r="A9092" s="38">
        <v>1287</v>
      </c>
      <c r="B9092" s="46" t="s">
        <v>44</v>
      </c>
      <c r="C9092" s="46" t="s">
        <v>45</v>
      </c>
      <c r="D9092" s="46" t="s">
        <v>9002</v>
      </c>
      <c r="E9092" s="46" t="s">
        <v>9003</v>
      </c>
      <c r="F9092" t="s">
        <v>48</v>
      </c>
      <c r="G9092" s="46" t="s">
        <v>49</v>
      </c>
      <c r="H9092">
        <v>0.00719448978</v>
      </c>
      <c r="I9092" t="s">
        <v>37</v>
      </c>
      <c r="L9092" t="s">
        <v>50</v>
      </c>
      <c r="M9092" t="s">
        <v>39</v>
      </c>
      <c r="N9092" s="40"/>
      <c r="O9092" s="40"/>
      <c r="P9092" s="40"/>
      <c r="Q9092" s="40"/>
      <c r="R9092" s="39"/>
      <c r="S9092" s="39"/>
      <c r="T9092" s="39"/>
      <c r="U9092" s="40"/>
      <c r="V9092" s="39"/>
      <c r="W9092" s="69"/>
      <c r="Y9092" t="s">
        <v>40</v>
      </c>
      <c r="AA9092">
        <v>5148</v>
      </c>
      <c r="AB9092" s="46" t="b">
        <v>0</v>
      </c>
      <c r="AD9092" s="8"/>
    </row>
    <row r="9093" ht="14.25" customHeight="1">
      <c r="A9093" s="38">
        <v>1287</v>
      </c>
      <c r="B9093" s="46" t="s">
        <v>53</v>
      </c>
      <c r="C9093" s="46" t="s">
        <v>45</v>
      </c>
      <c r="D9093" s="46" t="s">
        <v>9002</v>
      </c>
      <c r="E9093" s="46" t="s">
        <v>9003</v>
      </c>
      <c r="F9093" t="s">
        <v>48</v>
      </c>
      <c r="G9093" s="46" t="s">
        <v>49</v>
      </c>
      <c r="H9093">
        <v>0.003715352291</v>
      </c>
      <c r="I9093" t="s">
        <v>37</v>
      </c>
      <c r="L9093" t="s">
        <v>50</v>
      </c>
      <c r="M9093" t="s">
        <v>39</v>
      </c>
      <c r="N9093" s="40"/>
      <c r="O9093" s="40"/>
      <c r="P9093" s="40"/>
      <c r="Q9093" s="40"/>
      <c r="R9093" s="39"/>
      <c r="S9093" s="39"/>
      <c r="T9093" s="39"/>
      <c r="U9093" s="40"/>
      <c r="V9093" s="39"/>
      <c r="W9093" s="69"/>
      <c r="Y9093" t="s">
        <v>40</v>
      </c>
      <c r="AA9093">
        <v>5148</v>
      </c>
      <c r="AB9093" s="46" t="b">
        <v>0</v>
      </c>
      <c r="AD9093" s="8"/>
    </row>
    <row r="9094" ht="14.25" customHeight="1">
      <c r="A9094" s="38">
        <v>1308</v>
      </c>
      <c r="B9094" s="46" t="s">
        <v>41</v>
      </c>
      <c r="C9094" s="46" t="s">
        <v>42</v>
      </c>
      <c r="D9094" s="46" t="s">
        <v>9002</v>
      </c>
      <c r="E9094" s="46" t="s">
        <v>9003</v>
      </c>
      <c r="F9094" t="s">
        <v>35</v>
      </c>
      <c r="G9094" s="12" t="s">
        <v>36</v>
      </c>
      <c r="H9094">
        <v>0.000602559586074</v>
      </c>
      <c r="I9094" t="s">
        <v>37</v>
      </c>
      <c r="K9094" s="47" t="s">
        <v>43</v>
      </c>
      <c r="L9094" s="47" t="str">
        <f>((I9094&amp;A9094)&amp;"-")&amp;B9094</f>
        <v>REF1308-Abraham M.H. and Acree Jr. W.E. The solubility of liquid and solid compounds in dry octan-1-ol. Chemosphere (2013)</v>
      </c>
      <c r="M9094" t="s">
        <v>39</v>
      </c>
      <c r="N9094" s="71"/>
      <c r="O9094" s="71"/>
      <c r="P9094" s="71"/>
      <c r="Q9094" s="71"/>
      <c r="R9094" s="29"/>
      <c r="S9094" s="29"/>
      <c r="T9094" s="29"/>
      <c r="U9094" s="71"/>
      <c r="V9094" s="29"/>
      <c r="W9094" s="60"/>
      <c r="Y9094" t="s">
        <v>40</v>
      </c>
      <c r="AA9094">
        <v>5148</v>
      </c>
      <c r="AB9094" t="b">
        <f>if((W9094=""),false,true)</f>
        <v>0</v>
      </c>
      <c r="AD9094" s="37"/>
    </row>
    <row r="9095" ht="14.25" customHeight="1">
      <c r="A9095" s="38">
        <v>966</v>
      </c>
      <c r="B9095" s="46" t="s">
        <v>1353</v>
      </c>
      <c r="C9095" s="46" t="s">
        <v>1219</v>
      </c>
      <c r="D9095" s="46" t="s">
        <v>9004</v>
      </c>
      <c r="E9095" s="46" t="s">
        <v>9005</v>
      </c>
      <c r="F9095" s="41" t="s">
        <v>434</v>
      </c>
      <c r="G9095" s="5" t="s">
        <v>593</v>
      </c>
      <c r="H9095" s="65">
        <v>0.028</v>
      </c>
      <c r="I9095" t="s">
        <v>1356</v>
      </c>
      <c r="K9095" s="46" t="s">
        <v>43</v>
      </c>
      <c r="L9095" s="46" t="s">
        <v>1358</v>
      </c>
      <c r="M9095" t="s">
        <v>39</v>
      </c>
      <c r="N9095" s="40">
        <f>U9095*V9095</f>
        <v>0.312079353848462</v>
      </c>
      <c r="O9095" s="56">
        <v>32.042</v>
      </c>
      <c r="P9095" s="56">
        <v>0.791</v>
      </c>
      <c r="Q9095" s="56">
        <v>1.392</v>
      </c>
      <c r="R9095" s="39">
        <f>O9095/P9095</f>
        <v>40.5082174462705</v>
      </c>
      <c r="S9095" s="39">
        <f>N9095/Q9095</f>
        <v>0.224194938109527</v>
      </c>
      <c r="T9095" s="39">
        <f>R9095+S9095</f>
        <v>40.7324123843801</v>
      </c>
      <c r="U9095" s="40">
        <v>278.3302</v>
      </c>
      <c r="V9095" s="39">
        <v>0.00112125581</v>
      </c>
      <c r="W9095" s="69">
        <f>round(((1000*V9095)/T9095),3)</f>
        <v>0.028</v>
      </c>
      <c r="Y9095" t="s">
        <v>40</v>
      </c>
      <c r="AA9095">
        <v>5150</v>
      </c>
      <c r="AB9095" t="b">
        <v>1</v>
      </c>
      <c r="AD9095" s="8"/>
    </row>
    <row r="9096" ht="14.25" customHeight="1">
      <c r="A9096" s="38">
        <v>1176</v>
      </c>
      <c r="B9096" s="46" t="s">
        <v>9006</v>
      </c>
      <c r="C9096" s="46" t="s">
        <v>577</v>
      </c>
      <c r="D9096" s="11" t="s">
        <v>9004</v>
      </c>
      <c r="E9096" s="46" t="s">
        <v>9005</v>
      </c>
      <c r="F9096" s="7" t="s">
        <v>1361</v>
      </c>
      <c r="G9096" s="7" t="s">
        <v>1362</v>
      </c>
      <c r="H9096">
        <v>0.028251633211823</v>
      </c>
      <c r="I9096" s="46" t="s">
        <v>37</v>
      </c>
      <c r="K9096" s="46"/>
      <c r="L9096" t="s">
        <v>9007</v>
      </c>
      <c r="M9096" t="s">
        <v>39</v>
      </c>
      <c r="N9096" s="40"/>
      <c r="O9096" s="40"/>
      <c r="P9096" s="40"/>
      <c r="Q9096" s="40"/>
      <c r="R9096" s="39"/>
      <c r="S9096" s="39"/>
      <c r="T9096" s="39"/>
      <c r="U9096" s="40"/>
      <c r="V9096" s="39"/>
      <c r="W9096" s="69"/>
      <c r="Y9096" t="s">
        <v>40</v>
      </c>
      <c r="AA9096">
        <v>5150</v>
      </c>
      <c r="AB9096" s="46" t="b">
        <f>if((W9096=""),false,true)</f>
        <v>0</v>
      </c>
      <c r="AD9096" s="8"/>
    </row>
    <row r="9097" ht="14.25" customHeight="1">
      <c r="A9097" s="38">
        <v>1283</v>
      </c>
      <c r="B9097" s="46" t="s">
        <v>31</v>
      </c>
      <c r="C9097" s="46" t="s">
        <v>32</v>
      </c>
      <c r="D9097" s="46" t="s">
        <v>9004</v>
      </c>
      <c r="E9097" s="46" t="s">
        <v>9005</v>
      </c>
      <c r="F9097" t="s">
        <v>35</v>
      </c>
      <c r="G9097" s="46" t="s">
        <v>36</v>
      </c>
      <c r="H9097">
        <v>0.0008709636</v>
      </c>
      <c r="I9097" t="s">
        <v>37</v>
      </c>
      <c r="L9097" t="s">
        <v>38</v>
      </c>
      <c r="M9097" t="s">
        <v>39</v>
      </c>
      <c r="N9097" s="40"/>
      <c r="O9097" s="40"/>
      <c r="P9097" s="40"/>
      <c r="Q9097" s="40"/>
      <c r="R9097" s="39"/>
      <c r="S9097" s="39"/>
      <c r="T9097" s="39"/>
      <c r="U9097" s="40"/>
      <c r="V9097" s="39"/>
      <c r="W9097" s="69"/>
      <c r="Y9097" t="s">
        <v>40</v>
      </c>
      <c r="AA9097">
        <v>5150</v>
      </c>
      <c r="AB9097" s="46" t="b">
        <f>if((W9097=""),false,true)</f>
        <v>0</v>
      </c>
      <c r="AD9097" s="8"/>
    </row>
    <row r="9098" ht="14.25" customHeight="1">
      <c r="A9098" s="38">
        <v>1287</v>
      </c>
      <c r="B9098" s="46" t="s">
        <v>44</v>
      </c>
      <c r="C9098" s="46" t="s">
        <v>45</v>
      </c>
      <c r="D9098" s="46" t="s">
        <v>9004</v>
      </c>
      <c r="E9098" s="46" t="s">
        <v>9005</v>
      </c>
      <c r="F9098" t="s">
        <v>48</v>
      </c>
      <c r="G9098" s="46" t="s">
        <v>49</v>
      </c>
      <c r="H9098">
        <v>0.004808393484</v>
      </c>
      <c r="I9098" t="s">
        <v>37</v>
      </c>
      <c r="L9098" t="s">
        <v>50</v>
      </c>
      <c r="M9098" t="s">
        <v>39</v>
      </c>
      <c r="N9098" s="40"/>
      <c r="O9098" s="40"/>
      <c r="P9098" s="40"/>
      <c r="Q9098" s="40"/>
      <c r="R9098" s="39"/>
      <c r="S9098" s="39"/>
      <c r="T9098" s="39"/>
      <c r="U9098" s="40"/>
      <c r="V9098" s="39"/>
      <c r="W9098" s="69"/>
      <c r="Y9098" t="s">
        <v>40</v>
      </c>
      <c r="AA9098">
        <v>5150</v>
      </c>
      <c r="AB9098" s="46" t="b">
        <v>0</v>
      </c>
      <c r="AD9098" s="8"/>
    </row>
    <row r="9099" ht="14.25" customHeight="1">
      <c r="A9099" s="38">
        <v>1287</v>
      </c>
      <c r="B9099" s="46" t="s">
        <v>53</v>
      </c>
      <c r="C9099" s="46" t="s">
        <v>45</v>
      </c>
      <c r="D9099" s="46" t="s">
        <v>9004</v>
      </c>
      <c r="E9099" s="46" t="s">
        <v>9005</v>
      </c>
      <c r="F9099" t="s">
        <v>48</v>
      </c>
      <c r="G9099" s="46" t="s">
        <v>49</v>
      </c>
      <c r="H9099">
        <v>0.005754399373</v>
      </c>
      <c r="I9099" t="s">
        <v>37</v>
      </c>
      <c r="L9099" t="s">
        <v>50</v>
      </c>
      <c r="M9099" t="s">
        <v>39</v>
      </c>
      <c r="N9099" s="40"/>
      <c r="O9099" s="40"/>
      <c r="P9099" s="40"/>
      <c r="Q9099" s="40"/>
      <c r="R9099" s="39"/>
      <c r="S9099" s="39"/>
      <c r="T9099" s="39"/>
      <c r="U9099" s="40"/>
      <c r="V9099" s="39"/>
      <c r="W9099" s="69"/>
      <c r="Y9099" t="s">
        <v>40</v>
      </c>
      <c r="AA9099">
        <v>5150</v>
      </c>
      <c r="AB9099" s="46" t="b">
        <v>0</v>
      </c>
      <c r="AD9099" s="8"/>
    </row>
    <row r="9100" ht="14.25" customHeight="1">
      <c r="A9100" s="38">
        <v>1308</v>
      </c>
      <c r="B9100" s="46" t="s">
        <v>41</v>
      </c>
      <c r="C9100" s="46" t="s">
        <v>42</v>
      </c>
      <c r="D9100" s="46" t="s">
        <v>9004</v>
      </c>
      <c r="E9100" s="46" t="s">
        <v>9008</v>
      </c>
      <c r="F9100" t="s">
        <v>35</v>
      </c>
      <c r="G9100" s="12" t="s">
        <v>36</v>
      </c>
      <c r="H9100">
        <v>0.000870963589956</v>
      </c>
      <c r="I9100" t="s">
        <v>37</v>
      </c>
      <c r="K9100" s="47" t="s">
        <v>43</v>
      </c>
      <c r="L9100" s="47" t="str">
        <f>((I9100&amp;A9100)&amp;"-")&amp;B9100</f>
        <v>REF1308-Abraham M.H. and Acree Jr. W.E. The solubility of liquid and solid compounds in dry octan-1-ol. Chemosphere (2013)</v>
      </c>
      <c r="M9100" t="s">
        <v>39</v>
      </c>
      <c r="N9100" s="71"/>
      <c r="O9100" s="71"/>
      <c r="P9100" s="71"/>
      <c r="Q9100" s="71"/>
      <c r="R9100" s="29"/>
      <c r="S9100" s="29"/>
      <c r="T9100" s="29"/>
      <c r="U9100" s="71"/>
      <c r="V9100" s="29"/>
      <c r="W9100" s="60"/>
      <c r="Y9100" t="s">
        <v>40</v>
      </c>
      <c r="AA9100">
        <v>5150</v>
      </c>
      <c r="AB9100" t="b">
        <f>if((W9100=""),false,true)</f>
        <v>0</v>
      </c>
      <c r="AD9100" s="37"/>
    </row>
    <row r="9101" ht="14.25" customHeight="1">
      <c r="A9101" s="38">
        <v>1287</v>
      </c>
      <c r="B9101" s="46" t="s">
        <v>44</v>
      </c>
      <c r="C9101" s="46" t="s">
        <v>45</v>
      </c>
      <c r="D9101" s="46" t="s">
        <v>9009</v>
      </c>
      <c r="E9101" s="46" t="s">
        <v>9010</v>
      </c>
      <c r="F9101" t="s">
        <v>48</v>
      </c>
      <c r="G9101" s="46" t="s">
        <v>49</v>
      </c>
      <c r="H9101">
        <v>0.000756832895</v>
      </c>
      <c r="I9101" t="s">
        <v>37</v>
      </c>
      <c r="L9101" t="s">
        <v>50</v>
      </c>
      <c r="M9101" t="s">
        <v>39</v>
      </c>
      <c r="N9101" s="40"/>
      <c r="O9101" s="40"/>
      <c r="P9101" s="40"/>
      <c r="Q9101" s="40"/>
      <c r="R9101" s="39"/>
      <c r="S9101" s="39"/>
      <c r="T9101" s="39"/>
      <c r="U9101" s="40"/>
      <c r="V9101" s="39"/>
      <c r="W9101" s="69"/>
      <c r="Y9101" t="s">
        <v>40</v>
      </c>
      <c r="AA9101">
        <v>6913</v>
      </c>
      <c r="AB9101" s="46" t="b">
        <v>0</v>
      </c>
      <c r="AD9101" s="8"/>
    </row>
    <row r="9102" ht="14.25" customHeight="1">
      <c r="A9102" s="38">
        <v>1287</v>
      </c>
      <c r="B9102" s="46" t="s">
        <v>53</v>
      </c>
      <c r="C9102" s="46" t="s">
        <v>45</v>
      </c>
      <c r="D9102" s="46" t="s">
        <v>9009</v>
      </c>
      <c r="E9102" s="46" t="s">
        <v>9010</v>
      </c>
      <c r="F9102" t="s">
        <v>48</v>
      </c>
      <c r="G9102" s="46" t="s">
        <v>49</v>
      </c>
      <c r="H9102">
        <v>0.011481536215</v>
      </c>
      <c r="I9102" t="s">
        <v>37</v>
      </c>
      <c r="L9102" t="s">
        <v>50</v>
      </c>
      <c r="M9102" t="s">
        <v>39</v>
      </c>
      <c r="N9102" s="40"/>
      <c r="O9102" s="40"/>
      <c r="P9102" s="40"/>
      <c r="Q9102" s="40"/>
      <c r="R9102" s="39"/>
      <c r="S9102" s="39"/>
      <c r="T9102" s="39"/>
      <c r="U9102" s="40"/>
      <c r="V9102" s="39"/>
      <c r="W9102" s="69"/>
      <c r="Y9102" t="s">
        <v>40</v>
      </c>
      <c r="AA9102">
        <v>6913</v>
      </c>
      <c r="AB9102" s="46" t="b">
        <v>0</v>
      </c>
      <c r="AD9102" s="8"/>
    </row>
    <row r="9103" ht="14.25" customHeight="1">
      <c r="A9103" s="38">
        <v>1049</v>
      </c>
      <c r="B9103" s="46" t="s">
        <v>922</v>
      </c>
      <c r="C9103" s="46" t="s">
        <v>923</v>
      </c>
      <c r="D9103" s="11" t="s">
        <v>9011</v>
      </c>
      <c r="E9103" s="11" t="s">
        <v>9012</v>
      </c>
      <c r="F9103" s="7" t="s">
        <v>927</v>
      </c>
      <c r="G9103" s="7" t="s">
        <v>928</v>
      </c>
      <c r="H9103">
        <v>0.000310455958813</v>
      </c>
      <c r="I9103" t="s">
        <v>37</v>
      </c>
      <c r="K9103" s="47" t="s">
        <v>43</v>
      </c>
      <c r="L9103" s="47" t="s">
        <v>926</v>
      </c>
      <c r="M9103" t="s">
        <v>39</v>
      </c>
      <c r="N9103" s="71"/>
      <c r="O9103" s="71"/>
      <c r="P9103" s="71"/>
      <c r="Q9103" s="71"/>
      <c r="R9103" s="29"/>
      <c r="S9103" s="29"/>
      <c r="T9103" s="29"/>
      <c r="U9103" s="71"/>
      <c r="V9103" s="29"/>
      <c r="W9103" s="60"/>
      <c r="Y9103" t="s">
        <v>40</v>
      </c>
      <c r="AA9103">
        <v>1265915</v>
      </c>
      <c r="AB9103" t="b">
        <f>if((W9103=""),false,true)</f>
        <v>0</v>
      </c>
      <c r="AD9103" s="37"/>
    </row>
    <row r="9104" ht="14.25" customHeight="1">
      <c r="A9104" s="38">
        <v>1049</v>
      </c>
      <c r="B9104" s="46" t="s">
        <v>922</v>
      </c>
      <c r="C9104" s="46" t="s">
        <v>923</v>
      </c>
      <c r="D9104" s="11" t="s">
        <v>9011</v>
      </c>
      <c r="E9104" s="11" t="s">
        <v>9012</v>
      </c>
      <c r="F9104" s="7" t="s">
        <v>929</v>
      </c>
      <c r="G9104" s="7" t="s">
        <v>928</v>
      </c>
      <c r="H9104">
        <v>0.004786300923226</v>
      </c>
      <c r="I9104" t="s">
        <v>37</v>
      </c>
      <c r="K9104" s="47" t="s">
        <v>43</v>
      </c>
      <c r="L9104" s="47" t="s">
        <v>926</v>
      </c>
      <c r="M9104" t="s">
        <v>39</v>
      </c>
      <c r="N9104" s="71"/>
      <c r="O9104" s="71"/>
      <c r="P9104" s="71"/>
      <c r="Q9104" s="71"/>
      <c r="R9104" s="29"/>
      <c r="S9104" s="29"/>
      <c r="T9104" s="29"/>
      <c r="U9104" s="71"/>
      <c r="V9104" s="29"/>
      <c r="W9104" s="60"/>
      <c r="Y9104" t="s">
        <v>40</v>
      </c>
      <c r="AA9104">
        <v>1265915</v>
      </c>
      <c r="AB9104" t="b">
        <f>if((W9104=""),false,true)</f>
        <v>0</v>
      </c>
      <c r="AD9104" s="37"/>
    </row>
    <row r="9105" ht="14.25" customHeight="1">
      <c r="A9105" s="38">
        <v>1049</v>
      </c>
      <c r="B9105" s="46" t="s">
        <v>922</v>
      </c>
      <c r="C9105" s="46" t="s">
        <v>923</v>
      </c>
      <c r="D9105" s="11" t="s">
        <v>9011</v>
      </c>
      <c r="E9105" s="11" t="s">
        <v>9012</v>
      </c>
      <c r="F9105" s="7" t="s">
        <v>930</v>
      </c>
      <c r="G9105" s="7" t="s">
        <v>928</v>
      </c>
      <c r="H9105">
        <v>0.017538805018418</v>
      </c>
      <c r="I9105" t="s">
        <v>37</v>
      </c>
      <c r="K9105" s="47" t="s">
        <v>43</v>
      </c>
      <c r="L9105" s="47" t="s">
        <v>926</v>
      </c>
      <c r="M9105" t="s">
        <v>39</v>
      </c>
      <c r="N9105" s="71"/>
      <c r="O9105" s="71"/>
      <c r="P9105" s="71"/>
      <c r="Q9105" s="71"/>
      <c r="R9105" s="29"/>
      <c r="S9105" s="29"/>
      <c r="T9105" s="29"/>
      <c r="U9105" s="71"/>
      <c r="V9105" s="29"/>
      <c r="W9105" s="60"/>
      <c r="Y9105" t="s">
        <v>40</v>
      </c>
      <c r="AA9105">
        <v>1265915</v>
      </c>
      <c r="AB9105" t="b">
        <f>if((W9105=""),false,true)</f>
        <v>0</v>
      </c>
      <c r="AD9105" s="37"/>
    </row>
    <row r="9106" ht="14.25" customHeight="1">
      <c r="A9106" s="38">
        <v>1049</v>
      </c>
      <c r="B9106" s="46" t="s">
        <v>922</v>
      </c>
      <c r="C9106" s="46" t="s">
        <v>923</v>
      </c>
      <c r="D9106" s="11" t="s">
        <v>9011</v>
      </c>
      <c r="E9106" s="11" t="s">
        <v>9012</v>
      </c>
      <c r="F9106" s="11" t="s">
        <v>48</v>
      </c>
      <c r="G9106" s="11" t="s">
        <v>49</v>
      </c>
      <c r="H9106">
        <v>0.00004456562484</v>
      </c>
      <c r="I9106" t="s">
        <v>37</v>
      </c>
      <c r="K9106" s="47" t="s">
        <v>43</v>
      </c>
      <c r="L9106" s="47" t="s">
        <v>926</v>
      </c>
      <c r="M9106" t="s">
        <v>39</v>
      </c>
      <c r="N9106" s="71"/>
      <c r="O9106" s="71"/>
      <c r="P9106" s="71"/>
      <c r="Q9106" s="71"/>
      <c r="R9106" s="29"/>
      <c r="S9106" s="29"/>
      <c r="T9106" s="29"/>
      <c r="U9106" s="71"/>
      <c r="V9106" s="29"/>
      <c r="W9106" s="60"/>
      <c r="Y9106" t="s">
        <v>40</v>
      </c>
      <c r="AA9106">
        <v>1265915</v>
      </c>
      <c r="AB9106" t="b">
        <f>if((W9106=""),false,true)</f>
        <v>0</v>
      </c>
      <c r="AD9106" s="37"/>
    </row>
    <row r="9107" ht="14.25" customHeight="1">
      <c r="A9107" s="38">
        <v>1283</v>
      </c>
      <c r="B9107" s="46" t="s">
        <v>31</v>
      </c>
      <c r="C9107" s="46" t="s">
        <v>32</v>
      </c>
      <c r="D9107" s="11" t="s">
        <v>9011</v>
      </c>
      <c r="E9107" s="11" t="s">
        <v>9012</v>
      </c>
      <c r="F9107" t="s">
        <v>35</v>
      </c>
      <c r="G9107" s="46" t="s">
        <v>36</v>
      </c>
      <c r="H9107">
        <v>0.0186208714</v>
      </c>
      <c r="I9107" t="s">
        <v>37</v>
      </c>
      <c r="L9107" t="s">
        <v>38</v>
      </c>
      <c r="M9107" t="s">
        <v>39</v>
      </c>
      <c r="N9107" s="40"/>
      <c r="O9107" s="40"/>
      <c r="P9107" s="40"/>
      <c r="Q9107" s="40"/>
      <c r="R9107" s="39"/>
      <c r="S9107" s="39"/>
      <c r="T9107" s="39"/>
      <c r="U9107" s="40"/>
      <c r="V9107" s="39"/>
      <c r="W9107" s="69"/>
      <c r="Y9107" t="s">
        <v>40</v>
      </c>
      <c r="AA9107">
        <v>1265915</v>
      </c>
      <c r="AB9107" s="46" t="b">
        <f>if((W9107=""),false,true)</f>
        <v>0</v>
      </c>
      <c r="AD9107" s="8"/>
    </row>
    <row r="9108" ht="14.25" customHeight="1">
      <c r="A9108" s="38">
        <v>1287</v>
      </c>
      <c r="B9108" s="46" t="s">
        <v>653</v>
      </c>
      <c r="C9108" s="46" t="s">
        <v>45</v>
      </c>
      <c r="D9108" s="11" t="s">
        <v>9011</v>
      </c>
      <c r="E9108" s="11" t="s">
        <v>9012</v>
      </c>
      <c r="F9108" t="s">
        <v>48</v>
      </c>
      <c r="G9108" s="46" t="s">
        <v>49</v>
      </c>
      <c r="H9108">
        <v>0.00020999067</v>
      </c>
      <c r="I9108" t="s">
        <v>37</v>
      </c>
      <c r="L9108" t="s">
        <v>50</v>
      </c>
      <c r="M9108" t="s">
        <v>39</v>
      </c>
      <c r="N9108" s="40"/>
      <c r="O9108" s="40"/>
      <c r="P9108" s="40"/>
      <c r="Q9108" s="40"/>
      <c r="R9108" s="39"/>
      <c r="S9108" s="39"/>
      <c r="T9108" s="39"/>
      <c r="U9108" s="40"/>
      <c r="V9108" s="39"/>
      <c r="W9108" s="69"/>
      <c r="Y9108" t="s">
        <v>40</v>
      </c>
      <c r="AA9108">
        <v>1265915</v>
      </c>
      <c r="AB9108" s="46" t="b">
        <v>0</v>
      </c>
      <c r="AD9108" s="8"/>
    </row>
    <row r="9109" ht="14.25" customHeight="1">
      <c r="A9109" s="38">
        <v>1308</v>
      </c>
      <c r="B9109" s="46" t="s">
        <v>41</v>
      </c>
      <c r="C9109" s="46" t="s">
        <v>42</v>
      </c>
      <c r="D9109" s="11" t="s">
        <v>9011</v>
      </c>
      <c r="E9109" s="11" t="s">
        <v>9012</v>
      </c>
      <c r="F9109" t="s">
        <v>35</v>
      </c>
      <c r="G9109" s="12" t="s">
        <v>36</v>
      </c>
      <c r="H9109">
        <v>0.019054607179632</v>
      </c>
      <c r="I9109" t="s">
        <v>37</v>
      </c>
      <c r="K9109" s="47" t="s">
        <v>43</v>
      </c>
      <c r="L9109" s="47" t="str">
        <f>((I9109&amp;A9109)&amp;"-")&amp;B9109</f>
        <v>REF1308-Abraham M.H. and Acree Jr. W.E. The solubility of liquid and solid compounds in dry octan-1-ol. Chemosphere (2013)</v>
      </c>
      <c r="M9109" t="s">
        <v>39</v>
      </c>
      <c r="N9109" s="71"/>
      <c r="O9109" s="71"/>
      <c r="P9109" s="71"/>
      <c r="Q9109" s="71"/>
      <c r="R9109" s="29"/>
      <c r="S9109" s="29"/>
      <c r="T9109" s="29"/>
      <c r="U9109" s="71"/>
      <c r="V9109" s="29"/>
      <c r="W9109" s="60"/>
      <c r="Y9109" t="s">
        <v>40</v>
      </c>
      <c r="AA9109">
        <v>1265915</v>
      </c>
      <c r="AB9109" t="b">
        <f>if((W9109=""),false,true)</f>
        <v>0</v>
      </c>
      <c r="AD9109" s="37"/>
    </row>
    <row r="9110" ht="14.25" customHeight="1">
      <c r="A9110" s="38">
        <v>1308</v>
      </c>
      <c r="B9110" s="46" t="s">
        <v>41</v>
      </c>
      <c r="C9110" s="46" t="s">
        <v>42</v>
      </c>
      <c r="D9110" s="11" t="s">
        <v>9011</v>
      </c>
      <c r="E9110" s="11" t="s">
        <v>9012</v>
      </c>
      <c r="F9110" t="s">
        <v>35</v>
      </c>
      <c r="G9110" s="12" t="s">
        <v>36</v>
      </c>
      <c r="H9110">
        <v>0.018620871366629</v>
      </c>
      <c r="I9110" t="s">
        <v>37</v>
      </c>
      <c r="K9110" s="47" t="s">
        <v>43</v>
      </c>
      <c r="L9110" s="47" t="str">
        <f>((I9110&amp;A9110)&amp;"-")&amp;B9110</f>
        <v>REF1308-Abraham M.H. and Acree Jr. W.E. The solubility of liquid and solid compounds in dry octan-1-ol. Chemosphere (2013)</v>
      </c>
      <c r="M9110" t="s">
        <v>39</v>
      </c>
      <c r="N9110" s="71"/>
      <c r="O9110" s="71"/>
      <c r="P9110" s="71"/>
      <c r="Q9110" s="71"/>
      <c r="R9110" s="29"/>
      <c r="S9110" s="29"/>
      <c r="T9110" s="29"/>
      <c r="U9110" s="71"/>
      <c r="V9110" s="29"/>
      <c r="W9110" s="60"/>
      <c r="Y9110" t="s">
        <v>40</v>
      </c>
      <c r="AA9110">
        <v>1265915</v>
      </c>
      <c r="AB9110" t="b">
        <f>if((W9110=""),false,true)</f>
        <v>0</v>
      </c>
      <c r="AD9110" s="37"/>
    </row>
    <row r="9111" ht="14.25" customHeight="1">
      <c r="A9111" s="38">
        <v>1049</v>
      </c>
      <c r="B9111" s="46" t="s">
        <v>922</v>
      </c>
      <c r="C9111" s="46" t="s">
        <v>923</v>
      </c>
      <c r="D9111" s="11" t="s">
        <v>9013</v>
      </c>
      <c r="E9111" s="11" t="s">
        <v>9014</v>
      </c>
      <c r="F9111" s="7" t="s">
        <v>927</v>
      </c>
      <c r="G9111" s="7" t="s">
        <v>928</v>
      </c>
      <c r="H9111">
        <v>0.009484184633009</v>
      </c>
      <c r="I9111" t="s">
        <v>37</v>
      </c>
      <c r="K9111" s="47" t="s">
        <v>43</v>
      </c>
      <c r="L9111" s="47" t="s">
        <v>926</v>
      </c>
      <c r="M9111" t="s">
        <v>39</v>
      </c>
      <c r="N9111" s="71"/>
      <c r="O9111" s="71"/>
      <c r="P9111" s="71"/>
      <c r="Q9111" s="71"/>
      <c r="R9111" s="29"/>
      <c r="S9111" s="29"/>
      <c r="T9111" s="29"/>
      <c r="U9111" s="71"/>
      <c r="V9111" s="29"/>
      <c r="W9111" s="60"/>
      <c r="Y9111" t="s">
        <v>40</v>
      </c>
      <c r="AA9111">
        <v>5162</v>
      </c>
      <c r="AB9111" t="b">
        <f>if((W9111=""),false,true)</f>
        <v>0</v>
      </c>
      <c r="AD9111" s="37"/>
    </row>
    <row r="9112" ht="14.25" customHeight="1">
      <c r="A9112" s="38">
        <v>1049</v>
      </c>
      <c r="B9112" s="46" t="s">
        <v>922</v>
      </c>
      <c r="C9112" s="46" t="s">
        <v>923</v>
      </c>
      <c r="D9112" s="11" t="s">
        <v>9013</v>
      </c>
      <c r="E9112" s="11" t="s">
        <v>9014</v>
      </c>
      <c r="F9112" s="7" t="s">
        <v>929</v>
      </c>
      <c r="G9112" s="7" t="s">
        <v>928</v>
      </c>
      <c r="H9112">
        <v>0.014125375446228</v>
      </c>
      <c r="I9112" t="s">
        <v>37</v>
      </c>
      <c r="K9112" s="47" t="s">
        <v>43</v>
      </c>
      <c r="L9112" s="47" t="s">
        <v>926</v>
      </c>
      <c r="M9112" t="s">
        <v>39</v>
      </c>
      <c r="N9112" s="71"/>
      <c r="O9112" s="71"/>
      <c r="P9112" s="71"/>
      <c r="Q9112" s="71"/>
      <c r="R9112" s="29"/>
      <c r="S9112" s="29"/>
      <c r="T9112" s="29"/>
      <c r="U9112" s="71"/>
      <c r="V9112" s="29"/>
      <c r="W9112" s="60"/>
      <c r="Y9112" t="s">
        <v>40</v>
      </c>
      <c r="AA9112">
        <v>5162</v>
      </c>
      <c r="AB9112" t="b">
        <f>if((W9112=""),false,true)</f>
        <v>0</v>
      </c>
      <c r="AD9112" s="37"/>
    </row>
    <row r="9113" ht="14.25" customHeight="1">
      <c r="A9113" s="38">
        <v>1049</v>
      </c>
      <c r="B9113" s="46" t="s">
        <v>922</v>
      </c>
      <c r="C9113" s="46" t="s">
        <v>923</v>
      </c>
      <c r="D9113" s="11" t="s">
        <v>9013</v>
      </c>
      <c r="E9113" s="11" t="s">
        <v>9014</v>
      </c>
      <c r="F9113" s="7" t="s">
        <v>930</v>
      </c>
      <c r="G9113" s="7" t="s">
        <v>928</v>
      </c>
      <c r="H9113">
        <v>0.013212956341866</v>
      </c>
      <c r="I9113" t="s">
        <v>37</v>
      </c>
      <c r="K9113" s="47" t="s">
        <v>43</v>
      </c>
      <c r="L9113" s="47" t="s">
        <v>926</v>
      </c>
      <c r="M9113" t="s">
        <v>39</v>
      </c>
      <c r="N9113" s="71"/>
      <c r="O9113" s="71"/>
      <c r="P9113" s="71"/>
      <c r="Q9113" s="71"/>
      <c r="R9113" s="29"/>
      <c r="S9113" s="29"/>
      <c r="T9113" s="29"/>
      <c r="U9113" s="71"/>
      <c r="V9113" s="29"/>
      <c r="W9113" s="60"/>
      <c r="Y9113" t="s">
        <v>40</v>
      </c>
      <c r="AA9113">
        <v>5162</v>
      </c>
      <c r="AB9113" t="b">
        <f>if((W9113=""),false,true)</f>
        <v>0</v>
      </c>
      <c r="AD9113" s="37"/>
    </row>
    <row r="9114" ht="14.25" customHeight="1">
      <c r="A9114" s="38">
        <v>1049</v>
      </c>
      <c r="B9114" s="46" t="s">
        <v>922</v>
      </c>
      <c r="C9114" s="46" t="s">
        <v>923</v>
      </c>
      <c r="D9114" s="11" t="s">
        <v>9013</v>
      </c>
      <c r="E9114" s="11" t="s">
        <v>9014</v>
      </c>
      <c r="F9114" s="11" t="s">
        <v>48</v>
      </c>
      <c r="G9114" s="11" t="s">
        <v>49</v>
      </c>
      <c r="H9114">
        <v>0.001778279410039</v>
      </c>
      <c r="I9114" t="s">
        <v>37</v>
      </c>
      <c r="K9114" s="47" t="s">
        <v>43</v>
      </c>
      <c r="L9114" s="47" t="s">
        <v>926</v>
      </c>
      <c r="M9114" t="s">
        <v>39</v>
      </c>
      <c r="N9114" s="71"/>
      <c r="O9114" s="71"/>
      <c r="P9114" s="71"/>
      <c r="Q9114" s="71"/>
      <c r="R9114" s="29"/>
      <c r="S9114" s="29"/>
      <c r="T9114" s="29"/>
      <c r="U9114" s="71"/>
      <c r="V9114" s="29"/>
      <c r="W9114" s="60"/>
      <c r="Y9114" t="s">
        <v>40</v>
      </c>
      <c r="AA9114">
        <v>5162</v>
      </c>
      <c r="AB9114" t="b">
        <f>if((W9114=""),false,true)</f>
        <v>0</v>
      </c>
      <c r="AD9114" s="37"/>
    </row>
    <row r="9115" ht="14.25" customHeight="1">
      <c r="A9115" s="38">
        <v>1235</v>
      </c>
      <c r="B9115" s="46" t="s">
        <v>9015</v>
      </c>
      <c r="C9115" s="46" t="s">
        <v>577</v>
      </c>
      <c r="D9115" s="11" t="s">
        <v>9013</v>
      </c>
      <c r="E9115" s="11" t="s">
        <v>9014</v>
      </c>
      <c r="F9115" s="7" t="s">
        <v>586</v>
      </c>
      <c r="G9115" s="7" t="s">
        <v>587</v>
      </c>
      <c r="H9115">
        <v>0.027640361846074</v>
      </c>
      <c r="I9115" s="46" t="s">
        <v>37</v>
      </c>
      <c r="K9115" s="46"/>
      <c r="L9115" t="s">
        <v>9016</v>
      </c>
      <c r="M9115" t="s">
        <v>39</v>
      </c>
      <c r="N9115" s="40"/>
      <c r="O9115" s="40"/>
      <c r="P9115" s="40"/>
      <c r="Q9115" s="40"/>
      <c r="R9115" s="39"/>
      <c r="S9115" s="39"/>
      <c r="T9115" s="39"/>
      <c r="U9115" s="40"/>
      <c r="V9115" s="39"/>
      <c r="W9115" s="69"/>
      <c r="Y9115" t="s">
        <v>40</v>
      </c>
      <c r="AA9115">
        <v>5162</v>
      </c>
      <c r="AB9115" s="46" t="b">
        <f>if((W9115=""),false,true)</f>
        <v>0</v>
      </c>
      <c r="AD9115" s="8"/>
    </row>
    <row r="9116" ht="14.25" customHeight="1">
      <c r="A9116" s="38">
        <v>1235</v>
      </c>
      <c r="B9116" s="46" t="s">
        <v>9015</v>
      </c>
      <c r="C9116" s="46" t="s">
        <v>577</v>
      </c>
      <c r="D9116" s="11" t="s">
        <v>9013</v>
      </c>
      <c r="E9116" s="11" t="s">
        <v>9014</v>
      </c>
      <c r="F9116" s="7" t="s">
        <v>1108</v>
      </c>
      <c r="G9116" s="7" t="s">
        <v>1109</v>
      </c>
      <c r="H9116">
        <v>0.6318491287805</v>
      </c>
      <c r="I9116" s="46" t="s">
        <v>37</v>
      </c>
      <c r="K9116" s="46"/>
      <c r="L9116" t="s">
        <v>9016</v>
      </c>
      <c r="M9116" t="s">
        <v>39</v>
      </c>
      <c r="N9116" s="40"/>
      <c r="O9116" s="40"/>
      <c r="P9116" s="40"/>
      <c r="Q9116" s="40"/>
      <c r="R9116" s="39"/>
      <c r="S9116" s="39"/>
      <c r="T9116" s="39"/>
      <c r="U9116" s="40"/>
      <c r="V9116" s="39"/>
      <c r="W9116" s="69"/>
      <c r="Y9116" t="s">
        <v>40</v>
      </c>
      <c r="AA9116">
        <v>5162</v>
      </c>
      <c r="AB9116" s="46" t="b">
        <f>if((W9116=""),false,true)</f>
        <v>0</v>
      </c>
      <c r="AD9116" s="8"/>
    </row>
    <row r="9117" ht="14.25" customHeight="1">
      <c r="A9117" s="38">
        <v>1235</v>
      </c>
      <c r="B9117" s="46" t="s">
        <v>9015</v>
      </c>
      <c r="C9117" s="46" t="s">
        <v>577</v>
      </c>
      <c r="D9117" s="11" t="s">
        <v>9013</v>
      </c>
      <c r="E9117" s="11" t="s">
        <v>9014</v>
      </c>
      <c r="F9117" s="11" t="s">
        <v>429</v>
      </c>
      <c r="G9117" s="7" t="s">
        <v>590</v>
      </c>
      <c r="H9117">
        <v>0.01233222233272</v>
      </c>
      <c r="I9117" s="46" t="s">
        <v>37</v>
      </c>
      <c r="K9117" s="46"/>
      <c r="L9117" t="s">
        <v>9016</v>
      </c>
      <c r="M9117" t="s">
        <v>39</v>
      </c>
      <c r="N9117" s="40"/>
      <c r="O9117" s="40"/>
      <c r="P9117" s="40"/>
      <c r="Q9117" s="40"/>
      <c r="R9117" s="39"/>
      <c r="S9117" s="39"/>
      <c r="T9117" s="39"/>
      <c r="U9117" s="40"/>
      <c r="V9117" s="39"/>
      <c r="W9117" s="69"/>
      <c r="Y9117" t="s">
        <v>40</v>
      </c>
      <c r="AA9117">
        <v>5162</v>
      </c>
      <c r="AB9117" s="46" t="b">
        <f>if((W9117=""),false,true)</f>
        <v>0</v>
      </c>
      <c r="AD9117" s="8"/>
    </row>
    <row r="9118" ht="14.25" customHeight="1">
      <c r="A9118" s="38">
        <v>1235</v>
      </c>
      <c r="B9118" s="46" t="s">
        <v>9015</v>
      </c>
      <c r="C9118" s="46" t="s">
        <v>577</v>
      </c>
      <c r="D9118" s="11" t="s">
        <v>9013</v>
      </c>
      <c r="E9118" s="11" t="s">
        <v>9014</v>
      </c>
      <c r="F9118" s="7" t="s">
        <v>434</v>
      </c>
      <c r="G9118" s="7" t="s">
        <v>593</v>
      </c>
      <c r="H9118">
        <v>0.051936280192798</v>
      </c>
      <c r="I9118" s="46" t="s">
        <v>37</v>
      </c>
      <c r="K9118" s="46"/>
      <c r="L9118" t="s">
        <v>9016</v>
      </c>
      <c r="M9118" t="s">
        <v>39</v>
      </c>
      <c r="N9118" s="40"/>
      <c r="O9118" s="40"/>
      <c r="P9118" s="40"/>
      <c r="Q9118" s="40"/>
      <c r="R9118" s="39"/>
      <c r="S9118" s="39"/>
      <c r="T9118" s="39"/>
      <c r="U9118" s="40"/>
      <c r="V9118" s="39"/>
      <c r="W9118" s="69"/>
      <c r="Y9118" t="s">
        <v>40</v>
      </c>
      <c r="AA9118">
        <v>5162</v>
      </c>
      <c r="AB9118" s="46" t="b">
        <f>if((W9118=""),false,true)</f>
        <v>0</v>
      </c>
      <c r="AD9118" s="8"/>
    </row>
    <row r="9119" ht="14.25" customHeight="1">
      <c r="A9119" s="38">
        <v>1235</v>
      </c>
      <c r="B9119" s="46" t="s">
        <v>9015</v>
      </c>
      <c r="C9119" s="46" t="s">
        <v>577</v>
      </c>
      <c r="D9119" s="11" t="s">
        <v>9013</v>
      </c>
      <c r="E9119" s="11" t="s">
        <v>9014</v>
      </c>
      <c r="F9119" s="7" t="s">
        <v>1363</v>
      </c>
      <c r="G9119" s="7" t="s">
        <v>1364</v>
      </c>
      <c r="H9119">
        <v>0.8966764173576</v>
      </c>
      <c r="I9119" s="46" t="s">
        <v>37</v>
      </c>
      <c r="K9119" s="46"/>
      <c r="L9119" t="s">
        <v>9016</v>
      </c>
      <c r="M9119" t="s">
        <v>39</v>
      </c>
      <c r="N9119" s="40"/>
      <c r="O9119" s="40"/>
      <c r="P9119" s="40"/>
      <c r="Q9119" s="40"/>
      <c r="R9119" s="39"/>
      <c r="S9119" s="39"/>
      <c r="T9119" s="39"/>
      <c r="U9119" s="40"/>
      <c r="V9119" s="39"/>
      <c r="W9119" s="69"/>
      <c r="Y9119" t="s">
        <v>40</v>
      </c>
      <c r="AA9119">
        <v>5162</v>
      </c>
      <c r="AB9119" s="46" t="b">
        <f>if((W9119=""),false,true)</f>
        <v>0</v>
      </c>
      <c r="AD9119" s="8"/>
    </row>
    <row r="9120" ht="14.25" customHeight="1">
      <c r="A9120" s="38">
        <v>1235</v>
      </c>
      <c r="B9120" s="46" t="s">
        <v>9015</v>
      </c>
      <c r="C9120" s="46" t="s">
        <v>577</v>
      </c>
      <c r="D9120" s="11" t="s">
        <v>9013</v>
      </c>
      <c r="E9120" s="11" t="s">
        <v>9014</v>
      </c>
      <c r="F9120" s="7" t="s">
        <v>238</v>
      </c>
      <c r="G9120" s="7" t="s">
        <v>4805</v>
      </c>
      <c r="H9120">
        <v>0.022417652828505</v>
      </c>
      <c r="I9120" s="46" t="s">
        <v>37</v>
      </c>
      <c r="K9120" s="46"/>
      <c r="L9120" t="s">
        <v>9016</v>
      </c>
      <c r="M9120" t="s">
        <v>39</v>
      </c>
      <c r="N9120" s="40"/>
      <c r="O9120" s="40"/>
      <c r="P9120" s="40"/>
      <c r="Q9120" s="40"/>
      <c r="R9120" s="39"/>
      <c r="S9120" s="39"/>
      <c r="T9120" s="39"/>
      <c r="U9120" s="40"/>
      <c r="V9120" s="39"/>
      <c r="W9120" s="69"/>
      <c r="Y9120" t="s">
        <v>40</v>
      </c>
      <c r="AA9120">
        <v>5162</v>
      </c>
      <c r="AB9120" s="46" t="b">
        <f>if((W9120=""),false,true)</f>
        <v>0</v>
      </c>
      <c r="AD9120" s="8"/>
    </row>
    <row r="9121" ht="14.25" customHeight="1">
      <c r="A9121" s="38">
        <v>1287</v>
      </c>
      <c r="B9121" s="46" t="s">
        <v>53</v>
      </c>
      <c r="C9121" s="46" t="s">
        <v>45</v>
      </c>
      <c r="D9121" s="46" t="s">
        <v>9017</v>
      </c>
      <c r="E9121" s="46" t="s">
        <v>9018</v>
      </c>
      <c r="F9121" t="s">
        <v>48</v>
      </c>
      <c r="G9121" s="46" t="s">
        <v>49</v>
      </c>
      <c r="H9121">
        <v>0.000070794578</v>
      </c>
      <c r="I9121" t="s">
        <v>37</v>
      </c>
      <c r="L9121" t="s">
        <v>50</v>
      </c>
      <c r="M9121" t="s">
        <v>39</v>
      </c>
      <c r="N9121" s="40"/>
      <c r="O9121" s="40"/>
      <c r="P9121" s="40"/>
      <c r="Q9121" s="40"/>
      <c r="R9121" s="39"/>
      <c r="S9121" s="39"/>
      <c r="T9121" s="39"/>
      <c r="U9121" s="40"/>
      <c r="V9121" s="39"/>
      <c r="W9121" s="69"/>
      <c r="Y9121" t="s">
        <v>40</v>
      </c>
      <c r="AA9121">
        <v>15461</v>
      </c>
      <c r="AB9121" s="46" t="b">
        <v>0</v>
      </c>
      <c r="AD9121" s="8"/>
    </row>
    <row r="9122" ht="14.25" customHeight="1">
      <c r="A9122" s="38">
        <v>1287</v>
      </c>
      <c r="B9122" s="46" t="s">
        <v>174</v>
      </c>
      <c r="C9122" s="46" t="s">
        <v>45</v>
      </c>
      <c r="D9122" s="46" t="s">
        <v>9017</v>
      </c>
      <c r="E9122" s="46" t="s">
        <v>9018</v>
      </c>
      <c r="F9122" t="s">
        <v>48</v>
      </c>
      <c r="G9122" s="46" t="s">
        <v>49</v>
      </c>
      <c r="H9122">
        <v>0.000070794578</v>
      </c>
      <c r="I9122" t="s">
        <v>37</v>
      </c>
      <c r="L9122" t="s">
        <v>50</v>
      </c>
      <c r="M9122" t="s">
        <v>39</v>
      </c>
      <c r="N9122" s="40"/>
      <c r="O9122" s="40"/>
      <c r="P9122" s="40"/>
      <c r="Q9122" s="40"/>
      <c r="R9122" s="39"/>
      <c r="S9122" s="39"/>
      <c r="T9122" s="39"/>
      <c r="U9122" s="40"/>
      <c r="V9122" s="39"/>
      <c r="W9122" s="69"/>
      <c r="Y9122" t="s">
        <v>40</v>
      </c>
      <c r="AA9122">
        <v>15461</v>
      </c>
      <c r="AB9122" s="46" t="b">
        <v>0</v>
      </c>
      <c r="AD9122" s="8"/>
    </row>
    <row r="9123" ht="14.25" customHeight="1">
      <c r="A9123" s="38">
        <v>1287</v>
      </c>
      <c r="B9123" s="46" t="s">
        <v>174</v>
      </c>
      <c r="C9123" s="46" t="s">
        <v>45</v>
      </c>
      <c r="D9123" s="46" t="s">
        <v>9019</v>
      </c>
      <c r="E9123" s="46" t="s">
        <v>9020</v>
      </c>
      <c r="F9123" t="s">
        <v>48</v>
      </c>
      <c r="G9123" s="46" t="s">
        <v>49</v>
      </c>
      <c r="H9123">
        <v>0.000218776162</v>
      </c>
      <c r="I9123" t="s">
        <v>37</v>
      </c>
      <c r="L9123" t="s">
        <v>50</v>
      </c>
      <c r="M9123" t="s">
        <v>39</v>
      </c>
      <c r="N9123" s="40"/>
      <c r="O9123" s="40"/>
      <c r="P9123" s="40"/>
      <c r="Q9123" s="40"/>
      <c r="R9123" s="39"/>
      <c r="S9123" s="39"/>
      <c r="T9123" s="39"/>
      <c r="U9123" s="40"/>
      <c r="V9123" s="39"/>
      <c r="W9123" s="69"/>
      <c r="Y9123" t="s">
        <v>294</v>
      </c>
      <c r="AA9123">
        <v>7088</v>
      </c>
      <c r="AB9123" s="46" t="b">
        <v>0</v>
      </c>
      <c r="AD9123" s="8"/>
    </row>
    <row r="9124" ht="14.25" customHeight="1">
      <c r="A9124" s="38">
        <v>1287</v>
      </c>
      <c r="B9124" s="46" t="s">
        <v>53</v>
      </c>
      <c r="C9124" s="46" t="s">
        <v>45</v>
      </c>
      <c r="D9124" s="46" t="s">
        <v>9019</v>
      </c>
      <c r="E9124" s="46" t="s">
        <v>9020</v>
      </c>
      <c r="F9124" t="s">
        <v>48</v>
      </c>
      <c r="G9124" s="46" t="s">
        <v>49</v>
      </c>
      <c r="H9124">
        <v>0.000218776162</v>
      </c>
      <c r="I9124" t="s">
        <v>37</v>
      </c>
      <c r="L9124" t="s">
        <v>50</v>
      </c>
      <c r="M9124" t="s">
        <v>39</v>
      </c>
      <c r="N9124" s="40"/>
      <c r="O9124" s="40"/>
      <c r="P9124" s="40"/>
      <c r="Q9124" s="40"/>
      <c r="R9124" s="39"/>
      <c r="S9124" s="39"/>
      <c r="T9124" s="39"/>
      <c r="U9124" s="40"/>
      <c r="V9124" s="39"/>
      <c r="W9124" s="69"/>
      <c r="Y9124" t="s">
        <v>294</v>
      </c>
      <c r="AA9124">
        <v>7088</v>
      </c>
      <c r="AB9124" s="46" t="b">
        <v>0</v>
      </c>
      <c r="AD9124" s="8"/>
    </row>
    <row r="9125" ht="14.25" customHeight="1">
      <c r="A9125" s="38">
        <v>1287</v>
      </c>
      <c r="B9125" s="46" t="s">
        <v>53</v>
      </c>
      <c r="C9125" s="46" t="s">
        <v>45</v>
      </c>
      <c r="D9125" s="46" t="s">
        <v>9021</v>
      </c>
      <c r="E9125" s="46" t="s">
        <v>9022</v>
      </c>
      <c r="F9125" t="s">
        <v>48</v>
      </c>
      <c r="G9125" s="46" t="s">
        <v>49</v>
      </c>
      <c r="H9125">
        <v>0.00954992586</v>
      </c>
      <c r="I9125" t="s">
        <v>37</v>
      </c>
      <c r="L9125" t="s">
        <v>50</v>
      </c>
      <c r="M9125" t="s">
        <v>39</v>
      </c>
      <c r="N9125" s="40"/>
      <c r="O9125" s="40"/>
      <c r="P9125" s="40"/>
      <c r="Q9125" s="40"/>
      <c r="R9125" s="39"/>
      <c r="S9125" s="39"/>
      <c r="T9125" s="39"/>
      <c r="U9125" s="40"/>
      <c r="V9125" s="39"/>
      <c r="W9125" s="69"/>
      <c r="Y9125" t="s">
        <v>40</v>
      </c>
      <c r="AA9125">
        <v>7976</v>
      </c>
      <c r="AB9125" s="46" t="b">
        <v>0</v>
      </c>
      <c r="AD9125" s="8"/>
    </row>
    <row r="9126" ht="14.25" customHeight="1">
      <c r="A9126" s="38">
        <v>38</v>
      </c>
      <c r="B9126" s="44" t="s">
        <v>1684</v>
      </c>
      <c r="C9126" s="46" t="s">
        <v>9023</v>
      </c>
      <c r="D9126" s="46" t="s">
        <v>9024</v>
      </c>
      <c r="E9126" s="46" t="s">
        <v>9025</v>
      </c>
      <c r="F9126" s="41" t="s">
        <v>586</v>
      </c>
      <c r="G9126" s="41" t="s">
        <v>4565</v>
      </c>
      <c r="H9126" s="65">
        <v>0.79</v>
      </c>
      <c r="I9126" t="s">
        <v>431</v>
      </c>
      <c r="K9126" s="46"/>
      <c r="L9126" s="46" t="str">
        <f>((I9126&amp;A9126)&amp;"-")&amp;B9126</f>
        <v>ONSC38-1-</v>
      </c>
      <c r="M9126" s="46" t="s">
        <v>583</v>
      </c>
      <c r="N9126" s="40"/>
      <c r="O9126" s="40"/>
      <c r="P9126" s="40"/>
      <c r="Q9126" s="40"/>
      <c r="R9126" s="39"/>
      <c r="S9126" s="39"/>
      <c r="T9126" s="39"/>
      <c r="U9126" s="40"/>
      <c r="V9126" s="39"/>
      <c r="W9126" s="69"/>
      <c r="Y9126" t="s">
        <v>40</v>
      </c>
      <c r="AA9126">
        <v>852</v>
      </c>
      <c r="AB9126" t="b">
        <f>if((W9126=""),false,true)</f>
        <v>0</v>
      </c>
      <c r="AD9126" s="8"/>
    </row>
    <row r="9127" ht="14.25" customHeight="1">
      <c r="A9127" s="38">
        <v>966</v>
      </c>
      <c r="B9127" s="46" t="s">
        <v>1353</v>
      </c>
      <c r="C9127" s="46" t="s">
        <v>1219</v>
      </c>
      <c r="D9127" s="46" t="s">
        <v>9026</v>
      </c>
      <c r="E9127" s="46" t="s">
        <v>9027</v>
      </c>
      <c r="F9127" s="41" t="s">
        <v>434</v>
      </c>
      <c r="G9127" s="5" t="s">
        <v>593</v>
      </c>
      <c r="H9127" s="65">
        <v>0.132</v>
      </c>
      <c r="I9127" t="s">
        <v>1356</v>
      </c>
      <c r="K9127" s="46" t="s">
        <v>43</v>
      </c>
      <c r="L9127" s="46" t="s">
        <v>1358</v>
      </c>
      <c r="M9127" t="s">
        <v>39</v>
      </c>
      <c r="N9127" s="40">
        <f>U9127*V9127</f>
        <v>1.66321548663508</v>
      </c>
      <c r="O9127" s="56">
        <v>32.042</v>
      </c>
      <c r="P9127" s="56">
        <v>0.791</v>
      </c>
      <c r="Q9127" s="56">
        <v>1.34</v>
      </c>
      <c r="R9127" s="39">
        <f>O9127/P9127</f>
        <v>40.5082174462705</v>
      </c>
      <c r="S9127" s="39">
        <f>N9127/Q9127</f>
        <v>1.2412055870411</v>
      </c>
      <c r="T9127" s="39">
        <f>R9127+S9127</f>
        <v>41.7494230333116</v>
      </c>
      <c r="U9127" s="40">
        <v>300.7396</v>
      </c>
      <c r="V9127" s="39">
        <v>0.0055304173</v>
      </c>
      <c r="W9127" s="69">
        <f>round(((1000*V9127)/T9127),3)</f>
        <v>0.132</v>
      </c>
      <c r="Y9127" t="s">
        <v>40</v>
      </c>
      <c r="AA9127">
        <v>5198</v>
      </c>
      <c r="AB9127" t="b">
        <v>1</v>
      </c>
      <c r="AD9127" s="8"/>
    </row>
    <row r="9128" ht="14.25" customHeight="1">
      <c r="A9128" s="38">
        <v>994</v>
      </c>
      <c r="B9128" s="44" t="s">
        <v>9028</v>
      </c>
      <c r="C9128" s="46" t="s">
        <v>1219</v>
      </c>
      <c r="D9128" s="46" t="s">
        <v>9026</v>
      </c>
      <c r="E9128" s="46" t="s">
        <v>9029</v>
      </c>
      <c r="F9128" s="41" t="s">
        <v>689</v>
      </c>
      <c r="G9128" s="41" t="s">
        <v>762</v>
      </c>
      <c r="H9128" s="65">
        <f>AD9128</f>
        <v>0.203457680275299</v>
      </c>
      <c r="I9128" t="s">
        <v>37</v>
      </c>
      <c r="K9128" s="47" t="s">
        <v>43</v>
      </c>
      <c r="L9128" s="47" t="str">
        <f>((I9128&amp;A9128)&amp;"-")&amp;B9128</f>
        <v>REF994-Richardson P.J.; McCafferty D.F.; and Woolfson A.D. Determination of three-component partial solubility parameters for temazepam and the effects of change in partial molal volume on the thermodynamics of drug solubility. International Journal of Pharmceutics. 1992. 78: 189-198.</v>
      </c>
      <c r="M9128" t="s">
        <v>39</v>
      </c>
      <c r="N9128" s="40"/>
      <c r="O9128" s="40"/>
      <c r="P9128" s="71">
        <v>0.786</v>
      </c>
      <c r="Q9128" s="71">
        <v>1.348</v>
      </c>
      <c r="R9128" s="29"/>
      <c r="S9128" s="29"/>
      <c r="T9128" s="29"/>
      <c r="U9128" s="71">
        <v>300.7396</v>
      </c>
      <c r="V9128" s="29"/>
      <c r="W9128" s="60"/>
      <c r="Y9128" t="s">
        <v>40</v>
      </c>
      <c r="AA9128">
        <v>5198</v>
      </c>
      <c r="AB9128" t="b">
        <f>if((W9128=""),false,true)</f>
        <v>0</v>
      </c>
      <c r="AD9128" s="37">
        <f>AE9128/(((AE9128*U9128)/(Q9128*1000))+(((1-AE9128)*AF9128)/(P9128*1000)))</f>
        <v>0.203457680275299</v>
      </c>
      <c r="AE9128">
        <v>0.0110091</v>
      </c>
      <c r="AF9128">
        <v>41.0519</v>
      </c>
    </row>
    <row r="9129" ht="14.25" customHeight="1">
      <c r="A9129" s="38">
        <v>1049</v>
      </c>
      <c r="B9129" s="46" t="s">
        <v>922</v>
      </c>
      <c r="C9129" s="46" t="s">
        <v>923</v>
      </c>
      <c r="D9129" s="11" t="s">
        <v>9030</v>
      </c>
      <c r="E9129" s="46" t="s">
        <v>9031</v>
      </c>
      <c r="F9129" s="7" t="s">
        <v>924</v>
      </c>
      <c r="G9129" s="7" t="s">
        <v>925</v>
      </c>
      <c r="H9129">
        <v>0.015812480392704</v>
      </c>
      <c r="I9129" t="s">
        <v>37</v>
      </c>
      <c r="K9129" s="47" t="s">
        <v>43</v>
      </c>
      <c r="L9129" s="47" t="s">
        <v>926</v>
      </c>
      <c r="M9129" t="s">
        <v>39</v>
      </c>
      <c r="N9129" s="71"/>
      <c r="O9129" s="71"/>
      <c r="P9129" s="71"/>
      <c r="Q9129" s="71"/>
      <c r="R9129" s="29"/>
      <c r="S9129" s="29"/>
      <c r="T9129" s="29"/>
      <c r="U9129" s="71"/>
      <c r="V9129" s="29"/>
      <c r="W9129" s="60"/>
      <c r="Y9129" t="s">
        <v>40</v>
      </c>
      <c r="AA9129" s="21">
        <v>4471584</v>
      </c>
      <c r="AB9129" t="b">
        <f>if((W9129=""),false,true)</f>
        <v>0</v>
      </c>
      <c r="AD9129" s="37"/>
    </row>
    <row r="9130" ht="14.25" customHeight="1">
      <c r="A9130" s="38">
        <v>1049</v>
      </c>
      <c r="B9130" s="46" t="s">
        <v>922</v>
      </c>
      <c r="C9130" s="46" t="s">
        <v>923</v>
      </c>
      <c r="D9130" s="11" t="s">
        <v>9030</v>
      </c>
      <c r="E9130" s="11" t="s">
        <v>9031</v>
      </c>
      <c r="F9130" s="7" t="s">
        <v>927</v>
      </c>
      <c r="G9130" s="7" t="s">
        <v>928</v>
      </c>
      <c r="H9130">
        <v>0.000456036915951</v>
      </c>
      <c r="I9130" t="s">
        <v>37</v>
      </c>
      <c r="K9130" s="47" t="s">
        <v>43</v>
      </c>
      <c r="L9130" s="47" t="s">
        <v>926</v>
      </c>
      <c r="M9130" t="s">
        <v>39</v>
      </c>
      <c r="N9130" s="71"/>
      <c r="O9130" s="71"/>
      <c r="P9130" s="71"/>
      <c r="Q9130" s="71"/>
      <c r="R9130" s="29"/>
      <c r="S9130" s="29"/>
      <c r="T9130" s="29"/>
      <c r="U9130" s="71"/>
      <c r="V9130" s="29"/>
      <c r="W9130" s="60"/>
      <c r="Y9130" t="s">
        <v>40</v>
      </c>
      <c r="AA9130">
        <v>4471584</v>
      </c>
      <c r="AB9130" t="b">
        <f>if((W9130=""),false,true)</f>
        <v>0</v>
      </c>
      <c r="AD9130" s="37"/>
    </row>
    <row r="9131" ht="14.25" customHeight="1">
      <c r="A9131" s="38">
        <v>1049</v>
      </c>
      <c r="B9131" s="46" t="s">
        <v>922</v>
      </c>
      <c r="C9131" s="46" t="s">
        <v>923</v>
      </c>
      <c r="D9131" s="11" t="s">
        <v>9030</v>
      </c>
      <c r="E9131" s="11" t="s">
        <v>9031</v>
      </c>
      <c r="F9131" s="7" t="s">
        <v>929</v>
      </c>
      <c r="G9131" s="7" t="s">
        <v>928</v>
      </c>
      <c r="H9131">
        <v>0.001927524913191</v>
      </c>
      <c r="I9131" t="s">
        <v>37</v>
      </c>
      <c r="K9131" s="47" t="s">
        <v>43</v>
      </c>
      <c r="L9131" s="47" t="s">
        <v>926</v>
      </c>
      <c r="M9131" t="s">
        <v>39</v>
      </c>
      <c r="N9131" s="71"/>
      <c r="O9131" s="71"/>
      <c r="P9131" s="71"/>
      <c r="Q9131" s="71"/>
      <c r="R9131" s="29"/>
      <c r="S9131" s="29"/>
      <c r="T9131" s="29"/>
      <c r="U9131" s="71"/>
      <c r="V9131" s="29"/>
      <c r="W9131" s="60"/>
      <c r="Y9131" t="s">
        <v>40</v>
      </c>
      <c r="AA9131">
        <v>4471584</v>
      </c>
      <c r="AB9131" t="b">
        <f>if((W9131=""),false,true)</f>
        <v>0</v>
      </c>
      <c r="AD9131" s="37"/>
    </row>
    <row r="9132" ht="14.25" customHeight="1">
      <c r="A9132" s="38">
        <v>1049</v>
      </c>
      <c r="B9132" s="46" t="s">
        <v>922</v>
      </c>
      <c r="C9132" s="46" t="s">
        <v>923</v>
      </c>
      <c r="D9132" s="11" t="s">
        <v>9030</v>
      </c>
      <c r="E9132" s="11" t="s">
        <v>9031</v>
      </c>
      <c r="F9132" s="7" t="s">
        <v>930</v>
      </c>
      <c r="G9132" s="7" t="s">
        <v>928</v>
      </c>
      <c r="H9132">
        <v>0.007328245331389</v>
      </c>
      <c r="I9132" t="s">
        <v>37</v>
      </c>
      <c r="K9132" s="47" t="s">
        <v>43</v>
      </c>
      <c r="L9132" s="47" t="s">
        <v>926</v>
      </c>
      <c r="M9132" t="s">
        <v>39</v>
      </c>
      <c r="N9132" s="71"/>
      <c r="O9132" s="71"/>
      <c r="P9132" s="71"/>
      <c r="Q9132" s="71"/>
      <c r="R9132" s="29"/>
      <c r="S9132" s="29"/>
      <c r="T9132" s="29"/>
      <c r="U9132" s="71"/>
      <c r="V9132" s="29"/>
      <c r="W9132" s="60"/>
      <c r="Y9132" t="s">
        <v>40</v>
      </c>
      <c r="AA9132">
        <v>4471584</v>
      </c>
      <c r="AB9132" t="b">
        <f>if((W9132=""),false,true)</f>
        <v>0</v>
      </c>
      <c r="AD9132" s="37"/>
    </row>
    <row r="9133" ht="14.25" customHeight="1">
      <c r="A9133" s="38">
        <v>1049</v>
      </c>
      <c r="B9133" s="46" t="s">
        <v>922</v>
      </c>
      <c r="C9133" s="46" t="s">
        <v>923</v>
      </c>
      <c r="D9133" s="11" t="s">
        <v>9030</v>
      </c>
      <c r="E9133" s="11" t="s">
        <v>9031</v>
      </c>
      <c r="F9133" s="11" t="s">
        <v>48</v>
      </c>
      <c r="G9133" s="11" t="s">
        <v>49</v>
      </c>
      <c r="H9133">
        <v>0.000115611224219</v>
      </c>
      <c r="I9133" t="s">
        <v>37</v>
      </c>
      <c r="K9133" s="47" t="s">
        <v>43</v>
      </c>
      <c r="L9133" s="47" t="s">
        <v>926</v>
      </c>
      <c r="M9133" t="s">
        <v>39</v>
      </c>
      <c r="N9133" s="71"/>
      <c r="O9133" s="71"/>
      <c r="P9133" s="71"/>
      <c r="Q9133" s="71"/>
      <c r="R9133" s="29"/>
      <c r="S9133" s="29"/>
      <c r="T9133" s="29"/>
      <c r="U9133" s="71"/>
      <c r="V9133" s="29"/>
      <c r="W9133" s="60"/>
      <c r="Y9133" t="s">
        <v>40</v>
      </c>
      <c r="AA9133">
        <v>4471584</v>
      </c>
      <c r="AB9133" t="b">
        <f>if((W9133=""),false,true)</f>
        <v>0</v>
      </c>
      <c r="AD9133" s="37"/>
    </row>
    <row r="9134" ht="14.25" customHeight="1">
      <c r="A9134" s="38">
        <v>1160</v>
      </c>
      <c r="B9134" s="46" t="s">
        <v>9032</v>
      </c>
      <c r="C9134" s="46" t="s">
        <v>2348</v>
      </c>
      <c r="D9134" s="11" t="s">
        <v>9030</v>
      </c>
      <c r="E9134" s="11" t="s">
        <v>9031</v>
      </c>
      <c r="F9134" s="7" t="s">
        <v>586</v>
      </c>
      <c r="G9134" s="46" t="s">
        <v>587</v>
      </c>
      <c r="H9134">
        <v>0.010340660095043</v>
      </c>
      <c r="I9134" t="s">
        <v>37</v>
      </c>
      <c r="K9134" t="s">
        <v>43</v>
      </c>
      <c r="L9134" s="47" t="s">
        <v>9033</v>
      </c>
      <c r="M9134" t="s">
        <v>39</v>
      </c>
      <c r="N9134" s="71"/>
      <c r="O9134" s="71"/>
      <c r="P9134" s="71"/>
      <c r="Q9134" s="71"/>
      <c r="R9134" s="29"/>
      <c r="S9134" s="29"/>
      <c r="T9134" s="29"/>
      <c r="U9134" s="71"/>
      <c r="V9134" s="29"/>
      <c r="W9134" s="60"/>
      <c r="Y9134" t="s">
        <v>40</v>
      </c>
      <c r="AA9134">
        <v>4471584</v>
      </c>
      <c r="AB9134" t="b">
        <f>if((W9134=""),false,true)</f>
        <v>0</v>
      </c>
      <c r="AD9134" s="37"/>
    </row>
    <row r="9135" ht="14.25" customHeight="1">
      <c r="A9135" s="38">
        <v>1160</v>
      </c>
      <c r="B9135" s="46" t="s">
        <v>9032</v>
      </c>
      <c r="C9135" s="46" t="s">
        <v>2348</v>
      </c>
      <c r="D9135" s="11" t="s">
        <v>9030</v>
      </c>
      <c r="E9135" s="11" t="s">
        <v>9031</v>
      </c>
      <c r="F9135" s="46" t="s">
        <v>1603</v>
      </c>
      <c r="G9135" s="46" t="s">
        <v>1604</v>
      </c>
      <c r="H9135">
        <v>0.054412345716758</v>
      </c>
      <c r="I9135" t="s">
        <v>37</v>
      </c>
      <c r="K9135" t="s">
        <v>43</v>
      </c>
      <c r="L9135" s="47" t="s">
        <v>9033</v>
      </c>
      <c r="M9135" t="s">
        <v>39</v>
      </c>
      <c r="N9135" s="71"/>
      <c r="O9135" s="71"/>
      <c r="P9135" s="71"/>
      <c r="Q9135" s="71"/>
      <c r="R9135" s="29"/>
      <c r="S9135" s="29"/>
      <c r="T9135" s="29"/>
      <c r="U9135" s="71"/>
      <c r="V9135" s="29"/>
      <c r="W9135" s="60"/>
      <c r="Y9135" t="s">
        <v>40</v>
      </c>
      <c r="AA9135">
        <v>4471584</v>
      </c>
      <c r="AB9135" t="b">
        <f>if((W9135=""),false,true)</f>
        <v>0</v>
      </c>
      <c r="AD9135" s="37"/>
    </row>
    <row r="9136" ht="14.25" customHeight="1">
      <c r="A9136" s="38">
        <v>1160</v>
      </c>
      <c r="B9136" s="46" t="s">
        <v>9032</v>
      </c>
      <c r="C9136" s="46" t="s">
        <v>2348</v>
      </c>
      <c r="D9136" s="11" t="s">
        <v>9030</v>
      </c>
      <c r="E9136" s="11" t="s">
        <v>9031</v>
      </c>
      <c r="F9136" s="7" t="s">
        <v>1605</v>
      </c>
      <c r="G9136" s="46" t="s">
        <v>1606</v>
      </c>
      <c r="H9136">
        <v>0.047451315994241</v>
      </c>
      <c r="I9136" t="s">
        <v>37</v>
      </c>
      <c r="K9136" t="s">
        <v>43</v>
      </c>
      <c r="L9136" s="47" t="s">
        <v>9033</v>
      </c>
      <c r="M9136" t="s">
        <v>39</v>
      </c>
      <c r="N9136" s="71"/>
      <c r="O9136" s="71"/>
      <c r="P9136" s="71"/>
      <c r="Q9136" s="71"/>
      <c r="R9136" s="29"/>
      <c r="S9136" s="29"/>
      <c r="T9136" s="29"/>
      <c r="U9136" s="71"/>
      <c r="V9136" s="29"/>
      <c r="W9136" s="60"/>
      <c r="Y9136" t="s">
        <v>40</v>
      </c>
      <c r="AA9136">
        <v>4471584</v>
      </c>
      <c r="AB9136" t="b">
        <f>if((W9136=""),false,true)</f>
        <v>0</v>
      </c>
      <c r="AD9136" s="37"/>
    </row>
    <row r="9137" ht="14.25" customHeight="1">
      <c r="A9137" s="38">
        <v>1160</v>
      </c>
      <c r="B9137" s="46" t="s">
        <v>9032</v>
      </c>
      <c r="C9137" s="46" t="s">
        <v>2348</v>
      </c>
      <c r="D9137" s="11" t="s">
        <v>9030</v>
      </c>
      <c r="E9137" s="11" t="s">
        <v>9031</v>
      </c>
      <c r="F9137" s="11" t="s">
        <v>3612</v>
      </c>
      <c r="G9137" s="46" t="s">
        <v>4642</v>
      </c>
      <c r="H9137">
        <v>0.11437333831378</v>
      </c>
      <c r="I9137" t="s">
        <v>37</v>
      </c>
      <c r="K9137" t="s">
        <v>43</v>
      </c>
      <c r="L9137" s="47" t="s">
        <v>9033</v>
      </c>
      <c r="M9137" t="s">
        <v>39</v>
      </c>
      <c r="N9137" s="71"/>
      <c r="O9137" s="71"/>
      <c r="P9137" s="71"/>
      <c r="Q9137" s="71"/>
      <c r="R9137" s="29"/>
      <c r="S9137" s="29"/>
      <c r="T9137" s="29"/>
      <c r="U9137" s="71"/>
      <c r="V9137" s="29"/>
      <c r="W9137" s="60"/>
      <c r="Y9137" t="s">
        <v>40</v>
      </c>
      <c r="AA9137">
        <v>4471584</v>
      </c>
      <c r="AB9137" t="b">
        <f>if((W9137=""),false,true)</f>
        <v>0</v>
      </c>
      <c r="AD9137" s="37"/>
    </row>
    <row r="9138" ht="14.25" customHeight="1">
      <c r="A9138" s="38">
        <v>1160</v>
      </c>
      <c r="B9138" s="46" t="s">
        <v>9032</v>
      </c>
      <c r="C9138" s="46" t="s">
        <v>2348</v>
      </c>
      <c r="D9138" s="11" t="s">
        <v>9030</v>
      </c>
      <c r="E9138" s="11" t="s">
        <v>9031</v>
      </c>
      <c r="F9138" s="7" t="s">
        <v>1108</v>
      </c>
      <c r="G9138" s="46" t="s">
        <v>1109</v>
      </c>
      <c r="H9138">
        <v>0.05022860662522</v>
      </c>
      <c r="I9138" t="s">
        <v>37</v>
      </c>
      <c r="K9138" t="s">
        <v>43</v>
      </c>
      <c r="L9138" s="47" t="s">
        <v>9033</v>
      </c>
      <c r="M9138" t="s">
        <v>39</v>
      </c>
      <c r="N9138" s="71"/>
      <c r="O9138" s="71"/>
      <c r="P9138" s="71"/>
      <c r="Q9138" s="71"/>
      <c r="R9138" s="29"/>
      <c r="S9138" s="29"/>
      <c r="T9138" s="29"/>
      <c r="U9138" s="71"/>
      <c r="V9138" s="29"/>
      <c r="W9138" s="60"/>
      <c r="Y9138" t="s">
        <v>40</v>
      </c>
      <c r="AA9138">
        <v>4471584</v>
      </c>
      <c r="AB9138" t="b">
        <f>if((W9138=""),false,true)</f>
        <v>0</v>
      </c>
      <c r="AD9138" s="37"/>
    </row>
    <row r="9139" ht="14.25" customHeight="1">
      <c r="A9139" s="38">
        <v>1160</v>
      </c>
      <c r="B9139" s="46" t="s">
        <v>9032</v>
      </c>
      <c r="C9139" s="46" t="s">
        <v>2348</v>
      </c>
      <c r="D9139" s="11" t="s">
        <v>9030</v>
      </c>
      <c r="E9139" s="11" t="s">
        <v>9031</v>
      </c>
      <c r="F9139" s="7" t="s">
        <v>1281</v>
      </c>
      <c r="G9139" s="46" t="s">
        <v>2411</v>
      </c>
      <c r="H9139">
        <v>0.2104569122586</v>
      </c>
      <c r="I9139" t="s">
        <v>37</v>
      </c>
      <c r="K9139" t="s">
        <v>43</v>
      </c>
      <c r="L9139" s="47" t="s">
        <v>9033</v>
      </c>
      <c r="M9139" t="s">
        <v>39</v>
      </c>
      <c r="N9139" s="71"/>
      <c r="O9139" s="71"/>
      <c r="P9139" s="71"/>
      <c r="Q9139" s="71"/>
      <c r="R9139" s="29"/>
      <c r="S9139" s="29"/>
      <c r="T9139" s="29"/>
      <c r="U9139" s="71"/>
      <c r="V9139" s="29"/>
      <c r="W9139" s="60"/>
      <c r="Y9139" t="s">
        <v>40</v>
      </c>
      <c r="AA9139">
        <v>4471584</v>
      </c>
      <c r="AB9139" t="b">
        <f>if((W9139=""),false,true)</f>
        <v>0</v>
      </c>
      <c r="AD9139" s="37"/>
    </row>
    <row r="9140" ht="14.25" customHeight="1">
      <c r="A9140" s="38">
        <v>1160</v>
      </c>
      <c r="B9140" s="46" t="s">
        <v>9032</v>
      </c>
      <c r="C9140" s="46" t="s">
        <v>2348</v>
      </c>
      <c r="D9140" s="11" t="s">
        <v>9030</v>
      </c>
      <c r="E9140" s="11" t="s">
        <v>9031</v>
      </c>
      <c r="F9140" s="7" t="s">
        <v>429</v>
      </c>
      <c r="G9140" s="46" t="s">
        <v>590</v>
      </c>
      <c r="H9140">
        <v>0.000994008933096</v>
      </c>
      <c r="I9140" t="s">
        <v>37</v>
      </c>
      <c r="K9140" t="s">
        <v>43</v>
      </c>
      <c r="L9140" s="47" t="s">
        <v>9033</v>
      </c>
      <c r="M9140" t="s">
        <v>39</v>
      </c>
      <c r="N9140" s="71"/>
      <c r="O9140" s="71"/>
      <c r="P9140" s="71"/>
      <c r="Q9140" s="71"/>
      <c r="R9140" s="29"/>
      <c r="S9140" s="29"/>
      <c r="T9140" s="29"/>
      <c r="U9140" s="71"/>
      <c r="V9140" s="29"/>
      <c r="W9140" s="60"/>
      <c r="Y9140" t="s">
        <v>40</v>
      </c>
      <c r="AA9140">
        <v>4471584</v>
      </c>
      <c r="AB9140" t="b">
        <f>if((W9140=""),false,true)</f>
        <v>0</v>
      </c>
      <c r="AD9140" s="37"/>
    </row>
    <row r="9141" ht="14.25" customHeight="1">
      <c r="A9141" s="38">
        <v>1160</v>
      </c>
      <c r="B9141" s="46" t="s">
        <v>9032</v>
      </c>
      <c r="C9141" s="46" t="s">
        <v>2348</v>
      </c>
      <c r="D9141" s="11" t="s">
        <v>9030</v>
      </c>
      <c r="E9141" s="11" t="s">
        <v>9031</v>
      </c>
      <c r="F9141" s="7" t="s">
        <v>591</v>
      </c>
      <c r="G9141" s="46" t="s">
        <v>592</v>
      </c>
      <c r="H9141">
        <v>0.008423854809133</v>
      </c>
      <c r="I9141" t="s">
        <v>37</v>
      </c>
      <c r="K9141" t="s">
        <v>43</v>
      </c>
      <c r="L9141" s="47" t="s">
        <v>9033</v>
      </c>
      <c r="M9141" t="s">
        <v>39</v>
      </c>
      <c r="N9141" s="71"/>
      <c r="O9141" s="71"/>
      <c r="P9141" s="71"/>
      <c r="Q9141" s="71"/>
      <c r="R9141" s="29"/>
      <c r="S9141" s="29"/>
      <c r="T9141" s="29"/>
      <c r="U9141" s="71"/>
      <c r="V9141" s="29"/>
      <c r="W9141" s="60"/>
      <c r="Y9141" t="s">
        <v>40</v>
      </c>
      <c r="AA9141">
        <v>4471584</v>
      </c>
      <c r="AB9141" t="b">
        <f>if((W9141=""),false,true)</f>
        <v>0</v>
      </c>
      <c r="AD9141" s="37"/>
    </row>
    <row r="9142" ht="14.25" customHeight="1">
      <c r="A9142" s="38">
        <v>1160</v>
      </c>
      <c r="B9142" s="46" t="s">
        <v>9032</v>
      </c>
      <c r="C9142" s="46" t="s">
        <v>2348</v>
      </c>
      <c r="D9142" s="11" t="s">
        <v>9030</v>
      </c>
      <c r="E9142" s="11" t="s">
        <v>9031</v>
      </c>
      <c r="F9142" s="7" t="s">
        <v>434</v>
      </c>
      <c r="G9142" s="46" t="s">
        <v>593</v>
      </c>
      <c r="H9142">
        <v>0.00191087090422</v>
      </c>
      <c r="I9142" t="s">
        <v>37</v>
      </c>
      <c r="K9142" t="s">
        <v>43</v>
      </c>
      <c r="L9142" s="47" t="s">
        <v>9033</v>
      </c>
      <c r="M9142" t="s">
        <v>39</v>
      </c>
      <c r="N9142" s="71"/>
      <c r="O9142" s="71"/>
      <c r="P9142" s="71"/>
      <c r="Q9142" s="71"/>
      <c r="R9142" s="29"/>
      <c r="S9142" s="29"/>
      <c r="T9142" s="29"/>
      <c r="U9142" s="71"/>
      <c r="V9142" s="29"/>
      <c r="W9142" s="60"/>
      <c r="Y9142" t="s">
        <v>40</v>
      </c>
      <c r="AA9142">
        <v>4471584</v>
      </c>
      <c r="AB9142" t="b">
        <f>if((W9142=""),false,true)</f>
        <v>0</v>
      </c>
      <c r="AD9142" s="37"/>
    </row>
    <row r="9143" ht="14.25" customHeight="1">
      <c r="A9143" s="38">
        <v>1160</v>
      </c>
      <c r="B9143" s="46" t="s">
        <v>9032</v>
      </c>
      <c r="C9143" s="46" t="s">
        <v>2348</v>
      </c>
      <c r="D9143" s="11" t="s">
        <v>9030</v>
      </c>
      <c r="E9143" s="11" t="s">
        <v>9031</v>
      </c>
      <c r="F9143" s="7" t="s">
        <v>994</v>
      </c>
      <c r="G9143" s="46" t="s">
        <v>4557</v>
      </c>
      <c r="H9143">
        <v>0.002545849745064</v>
      </c>
      <c r="I9143" t="s">
        <v>37</v>
      </c>
      <c r="K9143" t="s">
        <v>43</v>
      </c>
      <c r="L9143" s="47" t="s">
        <v>9033</v>
      </c>
      <c r="M9143" t="s">
        <v>39</v>
      </c>
      <c r="N9143" s="71"/>
      <c r="O9143" s="71"/>
      <c r="P9143" s="71"/>
      <c r="Q9143" s="71"/>
      <c r="R9143" s="29"/>
      <c r="S9143" s="29"/>
      <c r="T9143" s="29"/>
      <c r="U9143" s="71"/>
      <c r="V9143" s="29"/>
      <c r="W9143" s="60"/>
      <c r="Y9143" t="s">
        <v>40</v>
      </c>
      <c r="AA9143">
        <v>4471584</v>
      </c>
      <c r="AB9143" t="b">
        <f>if((W9143=""),false,true)</f>
        <v>0</v>
      </c>
      <c r="AD9143" s="37"/>
    </row>
    <row r="9144" ht="14.25" customHeight="1">
      <c r="A9144" s="38">
        <v>1160</v>
      </c>
      <c r="B9144" s="46" t="s">
        <v>9032</v>
      </c>
      <c r="C9144" s="46" t="s">
        <v>2348</v>
      </c>
      <c r="D9144" s="11" t="s">
        <v>9030</v>
      </c>
      <c r="E9144" s="11" t="s">
        <v>9031</v>
      </c>
      <c r="F9144" s="7" t="s">
        <v>48</v>
      </c>
      <c r="G9144" s="46" t="s">
        <v>49</v>
      </c>
      <c r="H9144">
        <v>0.000213637740845</v>
      </c>
      <c r="I9144" t="s">
        <v>37</v>
      </c>
      <c r="K9144" t="s">
        <v>43</v>
      </c>
      <c r="L9144" s="47" t="s">
        <v>9033</v>
      </c>
      <c r="M9144" t="s">
        <v>39</v>
      </c>
      <c r="N9144" s="71"/>
      <c r="O9144" s="71"/>
      <c r="P9144" s="71"/>
      <c r="Q9144" s="71"/>
      <c r="R9144" s="29"/>
      <c r="S9144" s="29"/>
      <c r="T9144" s="29"/>
      <c r="U9144" s="71"/>
      <c r="V9144" s="29"/>
      <c r="W9144" s="60"/>
      <c r="Y9144" t="s">
        <v>40</v>
      </c>
      <c r="AA9144">
        <v>4471584</v>
      </c>
      <c r="AB9144" t="b">
        <f>if((W9144=""),false,true)</f>
        <v>0</v>
      </c>
      <c r="AD9144" s="37"/>
    </row>
    <row r="9145" ht="14.25" customHeight="1">
      <c r="A9145" s="38">
        <v>1287</v>
      </c>
      <c r="B9145" s="46" t="s">
        <v>53</v>
      </c>
      <c r="C9145" s="46" t="s">
        <v>45</v>
      </c>
      <c r="D9145" s="46" t="s">
        <v>9034</v>
      </c>
      <c r="E9145" s="46" t="s">
        <v>9035</v>
      </c>
      <c r="F9145" t="s">
        <v>48</v>
      </c>
      <c r="G9145" s="46" t="s">
        <v>49</v>
      </c>
      <c r="H9145">
        <v>0.000017378008</v>
      </c>
      <c r="I9145" t="s">
        <v>37</v>
      </c>
      <c r="L9145" t="s">
        <v>50</v>
      </c>
      <c r="M9145" t="s">
        <v>39</v>
      </c>
      <c r="N9145" s="40"/>
      <c r="O9145" s="40"/>
      <c r="P9145" s="40"/>
      <c r="Q9145" s="40"/>
      <c r="R9145" s="39"/>
      <c r="S9145" s="39"/>
      <c r="T9145" s="39"/>
      <c r="U9145" s="40"/>
      <c r="V9145" s="39"/>
      <c r="W9145" s="69"/>
      <c r="Y9145" t="s">
        <v>294</v>
      </c>
      <c r="AA9145">
        <v>23912</v>
      </c>
      <c r="AB9145" s="46" t="b">
        <v>0</v>
      </c>
      <c r="AD9145" s="8"/>
    </row>
    <row r="9146" ht="14.25" customHeight="1">
      <c r="A9146" s="38">
        <v>1287</v>
      </c>
      <c r="B9146" s="46" t="s">
        <v>44</v>
      </c>
      <c r="C9146" s="46" t="s">
        <v>45</v>
      </c>
      <c r="D9146" s="46" t="s">
        <v>9034</v>
      </c>
      <c r="E9146" s="46" t="s">
        <v>9035</v>
      </c>
      <c r="F9146" t="s">
        <v>48</v>
      </c>
      <c r="G9146" s="46" t="s">
        <v>49</v>
      </c>
      <c r="H9146">
        <v>0.0000519996</v>
      </c>
      <c r="I9146" t="s">
        <v>37</v>
      </c>
      <c r="L9146" t="s">
        <v>50</v>
      </c>
      <c r="M9146" t="s">
        <v>39</v>
      </c>
      <c r="N9146" s="40"/>
      <c r="O9146" s="40"/>
      <c r="P9146" s="40"/>
      <c r="Q9146" s="40"/>
      <c r="R9146" s="39"/>
      <c r="S9146" s="39"/>
      <c r="T9146" s="39"/>
      <c r="U9146" s="40"/>
      <c r="V9146" s="39"/>
      <c r="W9146" s="69"/>
      <c r="Y9146" t="s">
        <v>294</v>
      </c>
      <c r="AA9146">
        <v>23912</v>
      </c>
      <c r="AB9146" s="46" t="b">
        <v>0</v>
      </c>
      <c r="AD9146" s="8"/>
    </row>
    <row r="9147" ht="14.25" customHeight="1">
      <c r="A9147" s="38">
        <v>1287</v>
      </c>
      <c r="B9147" s="46" t="s">
        <v>53</v>
      </c>
      <c r="C9147" s="46" t="s">
        <v>45</v>
      </c>
      <c r="D9147" s="46" t="s">
        <v>9036</v>
      </c>
      <c r="E9147" s="46" t="s">
        <v>9037</v>
      </c>
      <c r="F9147" t="s">
        <v>48</v>
      </c>
      <c r="G9147" s="46" t="s">
        <v>49</v>
      </c>
      <c r="H9147">
        <v>0.000575439937</v>
      </c>
      <c r="I9147" t="s">
        <v>37</v>
      </c>
      <c r="L9147" t="s">
        <v>50</v>
      </c>
      <c r="M9147" t="s">
        <v>39</v>
      </c>
      <c r="N9147" s="40"/>
      <c r="O9147" s="40"/>
      <c r="P9147" s="40"/>
      <c r="Q9147" s="40"/>
      <c r="R9147" s="39"/>
      <c r="S9147" s="39"/>
      <c r="T9147" s="39"/>
      <c r="U9147" s="40"/>
      <c r="V9147" s="39"/>
      <c r="W9147" s="69"/>
      <c r="Y9147" t="s">
        <v>40</v>
      </c>
      <c r="AA9147">
        <v>33617</v>
      </c>
      <c r="AB9147" s="46" t="b">
        <v>0</v>
      </c>
      <c r="AD9147" s="8"/>
    </row>
    <row r="9148" ht="14.25" customHeight="1">
      <c r="A9148" s="38">
        <v>997</v>
      </c>
      <c r="B9148" s="44" t="s">
        <v>638</v>
      </c>
      <c r="C9148" s="46" t="s">
        <v>639</v>
      </c>
      <c r="D9148" s="46" t="s">
        <v>9038</v>
      </c>
      <c r="E9148" s="46" t="s">
        <v>9039</v>
      </c>
      <c r="F9148" s="5" t="s">
        <v>35</v>
      </c>
      <c r="G9148" s="5" t="s">
        <v>36</v>
      </c>
      <c r="H9148" s="65">
        <v>0.537031796</v>
      </c>
      <c r="I9148" t="s">
        <v>37</v>
      </c>
      <c r="K9148" s="47"/>
      <c r="L9148" s="47" t="str">
        <f>((I9148&amp;A9148)&amp;"-")&amp;B9148</f>
        <v>REF997-Kia Sepassi and Samuel H. Yalkowsky. Solubility Prediction in Octanol: A Technical Note. AAPS PharmSciTech 2006; 7 (1) Article 26</v>
      </c>
      <c r="M9148" t="s">
        <v>39</v>
      </c>
      <c r="N9148" s="71"/>
      <c r="O9148" s="71"/>
      <c r="P9148" s="71"/>
      <c r="Q9148" s="71"/>
      <c r="R9148" s="29"/>
      <c r="S9148" s="29"/>
      <c r="T9148" s="29"/>
      <c r="U9148" s="71"/>
      <c r="V9148" s="29"/>
      <c r="W9148" s="60"/>
      <c r="Y9148" t="s">
        <v>40</v>
      </c>
      <c r="AA9148">
        <v>12874</v>
      </c>
      <c r="AB9148" t="b">
        <f>if((W9148=""),false,true)</f>
        <v>0</v>
      </c>
      <c r="AD9148" s="37"/>
    </row>
    <row r="9149" ht="14.25" customHeight="1">
      <c r="A9149" s="38">
        <v>1283</v>
      </c>
      <c r="B9149" s="46" t="s">
        <v>31</v>
      </c>
      <c r="C9149" s="46" t="s">
        <v>32</v>
      </c>
      <c r="D9149" s="46" t="s">
        <v>9038</v>
      </c>
      <c r="E9149" s="46" t="s">
        <v>9039</v>
      </c>
      <c r="F9149" t="s">
        <v>35</v>
      </c>
      <c r="G9149" s="46" t="s">
        <v>36</v>
      </c>
      <c r="H9149">
        <v>0.5370317964</v>
      </c>
      <c r="I9149" t="s">
        <v>37</v>
      </c>
      <c r="L9149" t="s">
        <v>38</v>
      </c>
      <c r="M9149" t="s">
        <v>39</v>
      </c>
      <c r="N9149" s="40"/>
      <c r="O9149" s="40"/>
      <c r="P9149" s="40"/>
      <c r="Q9149" s="40"/>
      <c r="R9149" s="39"/>
      <c r="S9149" s="39"/>
      <c r="T9149" s="39"/>
      <c r="U9149" s="40"/>
      <c r="V9149" s="39"/>
      <c r="W9149" s="69"/>
      <c r="Y9149" t="s">
        <v>40</v>
      </c>
      <c r="AA9149">
        <v>12874</v>
      </c>
      <c r="AB9149" s="46" t="b">
        <f>if((W9149=""),false,true)</f>
        <v>0</v>
      </c>
      <c r="AD9149" s="8"/>
    </row>
    <row r="9150" ht="14.25" customHeight="1">
      <c r="A9150" s="38">
        <v>1308</v>
      </c>
      <c r="B9150" s="46" t="s">
        <v>41</v>
      </c>
      <c r="C9150" s="46" t="s">
        <v>42</v>
      </c>
      <c r="D9150" s="46" t="s">
        <v>9038</v>
      </c>
      <c r="E9150" s="46" t="s">
        <v>9040</v>
      </c>
      <c r="F9150" t="s">
        <v>35</v>
      </c>
      <c r="G9150" s="12" t="s">
        <v>36</v>
      </c>
      <c r="H9150">
        <v>0.537031796370253</v>
      </c>
      <c r="I9150" t="s">
        <v>37</v>
      </c>
      <c r="K9150" s="47" t="s">
        <v>43</v>
      </c>
      <c r="L9150" s="47" t="str">
        <f>((I9150&amp;A9150)&amp;"-")&amp;B9150</f>
        <v>REF1308-Abraham M.H. and Acree Jr. W.E. The solubility of liquid and solid compounds in dry octan-1-ol. Chemosphere (2013)</v>
      </c>
      <c r="M9150" t="s">
        <v>39</v>
      </c>
      <c r="N9150" s="71"/>
      <c r="O9150" s="71"/>
      <c r="P9150" s="71"/>
      <c r="Q9150" s="71"/>
      <c r="R9150" s="29"/>
      <c r="S9150" s="29"/>
      <c r="T9150" s="29"/>
      <c r="U9150" s="71"/>
      <c r="V9150" s="29"/>
      <c r="W9150" s="60"/>
      <c r="Y9150" t="s">
        <v>40</v>
      </c>
      <c r="AA9150">
        <v>12874</v>
      </c>
      <c r="AB9150" t="b">
        <f>if((W9150=""),false,true)</f>
        <v>0</v>
      </c>
      <c r="AD9150" s="37"/>
    </row>
    <row r="9151" ht="14.25" customHeight="1">
      <c r="A9151" s="38">
        <v>1287</v>
      </c>
      <c r="B9151" s="46" t="s">
        <v>53</v>
      </c>
      <c r="C9151" s="46" t="s">
        <v>45</v>
      </c>
      <c r="D9151" s="46" t="s">
        <v>9041</v>
      </c>
      <c r="E9151" s="46" t="s">
        <v>9042</v>
      </c>
      <c r="F9151" t="s">
        <v>48</v>
      </c>
      <c r="G9151" s="46" t="s">
        <v>49</v>
      </c>
      <c r="H9151">
        <v>0.0001</v>
      </c>
      <c r="I9151" t="s">
        <v>37</v>
      </c>
      <c r="L9151" t="s">
        <v>50</v>
      </c>
      <c r="M9151" t="s">
        <v>39</v>
      </c>
      <c r="N9151" s="40"/>
      <c r="O9151" s="40"/>
      <c r="P9151" s="40"/>
      <c r="Q9151" s="40"/>
      <c r="R9151" s="39"/>
      <c r="S9151" s="39"/>
      <c r="T9151" s="39"/>
      <c r="U9151" s="40"/>
      <c r="V9151" s="39"/>
      <c r="W9151" s="69"/>
      <c r="Y9151" t="s">
        <v>40</v>
      </c>
      <c r="AA9151">
        <v>12874</v>
      </c>
      <c r="AB9151" s="46" t="b">
        <v>0</v>
      </c>
      <c r="AD9151" s="8"/>
    </row>
    <row r="9152" ht="14.25" customHeight="1">
      <c r="A9152" s="38">
        <v>1268</v>
      </c>
      <c r="B9152" s="46" t="s">
        <v>3548</v>
      </c>
      <c r="C9152" s="46" t="s">
        <v>3549</v>
      </c>
      <c r="D9152" s="46" t="s">
        <v>9043</v>
      </c>
      <c r="E9152" s="46" t="s">
        <v>9044</v>
      </c>
      <c r="F9152" s="7" t="s">
        <v>1281</v>
      </c>
      <c r="G9152" s="7" t="s">
        <v>2411</v>
      </c>
      <c r="H9152">
        <v>1.4389838643246</v>
      </c>
      <c r="I9152" t="s">
        <v>37</v>
      </c>
      <c r="K9152" t="s">
        <v>3552</v>
      </c>
      <c r="L9152" t="s">
        <v>3553</v>
      </c>
      <c r="M9152" t="s">
        <v>39</v>
      </c>
      <c r="N9152" s="40"/>
      <c r="O9152" s="40"/>
      <c r="P9152" s="40"/>
      <c r="Q9152" s="40"/>
      <c r="R9152" s="39"/>
      <c r="S9152" s="39"/>
      <c r="T9152" s="39"/>
      <c r="U9152" s="40"/>
      <c r="V9152" s="39"/>
      <c r="W9152" s="69"/>
      <c r="Y9152" t="s">
        <v>40</v>
      </c>
      <c r="AA9152">
        <v>7208</v>
      </c>
      <c r="AB9152" s="46" t="b">
        <f>if((W9152=""),false,true)</f>
        <v>0</v>
      </c>
      <c r="AD9152" s="8"/>
    </row>
    <row r="9153" ht="14.25" customHeight="1">
      <c r="A9153" s="38">
        <v>1049</v>
      </c>
      <c r="B9153" s="46" t="s">
        <v>922</v>
      </c>
      <c r="C9153" s="46" t="s">
        <v>923</v>
      </c>
      <c r="D9153" s="11" t="s">
        <v>9045</v>
      </c>
      <c r="E9153" s="11" t="s">
        <v>9046</v>
      </c>
      <c r="F9153" s="7" t="s">
        <v>927</v>
      </c>
      <c r="G9153" s="7" t="s">
        <v>928</v>
      </c>
      <c r="H9153">
        <v>0.003908408957924</v>
      </c>
      <c r="I9153" t="s">
        <v>37</v>
      </c>
      <c r="K9153" s="47" t="s">
        <v>43</v>
      </c>
      <c r="L9153" s="47" t="s">
        <v>926</v>
      </c>
      <c r="M9153" t="s">
        <v>39</v>
      </c>
      <c r="N9153" s="71"/>
      <c r="O9153" s="71"/>
      <c r="P9153" s="71"/>
      <c r="Q9153" s="71"/>
      <c r="R9153" s="29"/>
      <c r="S9153" s="29"/>
      <c r="T9153" s="29"/>
      <c r="U9153" s="71"/>
      <c r="V9153" s="29"/>
      <c r="W9153" s="60"/>
      <c r="Y9153" t="s">
        <v>40</v>
      </c>
      <c r="AA9153">
        <v>5212</v>
      </c>
      <c r="AB9153" t="b">
        <f>if((W9153=""),false,true)</f>
        <v>0</v>
      </c>
      <c r="AD9153" s="37"/>
    </row>
    <row r="9154" ht="14.25" customHeight="1">
      <c r="A9154" s="38">
        <v>1049</v>
      </c>
      <c r="B9154" s="46" t="s">
        <v>922</v>
      </c>
      <c r="C9154" s="46" t="s">
        <v>923</v>
      </c>
      <c r="D9154" s="11" t="s">
        <v>9045</v>
      </c>
      <c r="E9154" s="11" t="s">
        <v>9046</v>
      </c>
      <c r="F9154" s="7" t="s">
        <v>929</v>
      </c>
      <c r="G9154" s="7" t="s">
        <v>928</v>
      </c>
      <c r="H9154">
        <v>0.005164163692721</v>
      </c>
      <c r="I9154" t="s">
        <v>37</v>
      </c>
      <c r="K9154" s="47" t="s">
        <v>43</v>
      </c>
      <c r="L9154" s="47" t="s">
        <v>926</v>
      </c>
      <c r="M9154" t="s">
        <v>39</v>
      </c>
      <c r="N9154" s="71"/>
      <c r="O9154" s="71"/>
      <c r="P9154" s="71"/>
      <c r="Q9154" s="71"/>
      <c r="R9154" s="29"/>
      <c r="S9154" s="29"/>
      <c r="T9154" s="29"/>
      <c r="U9154" s="71"/>
      <c r="V9154" s="29"/>
      <c r="W9154" s="60"/>
      <c r="Y9154" t="s">
        <v>40</v>
      </c>
      <c r="AA9154">
        <v>5212</v>
      </c>
      <c r="AB9154" t="b">
        <f>if((W9154=""),false,true)</f>
        <v>0</v>
      </c>
      <c r="AD9154" s="37"/>
    </row>
    <row r="9155" ht="14.25" customHeight="1">
      <c r="A9155" s="38">
        <v>1049</v>
      </c>
      <c r="B9155" s="46" t="s">
        <v>922</v>
      </c>
      <c r="C9155" s="46" t="s">
        <v>923</v>
      </c>
      <c r="D9155" s="11" t="s">
        <v>9045</v>
      </c>
      <c r="E9155" s="11" t="s">
        <v>9046</v>
      </c>
      <c r="F9155" s="7" t="s">
        <v>930</v>
      </c>
      <c r="G9155" s="7" t="s">
        <v>928</v>
      </c>
      <c r="H9155">
        <v>0.003507518739526</v>
      </c>
      <c r="I9155" t="s">
        <v>37</v>
      </c>
      <c r="K9155" s="47" t="s">
        <v>43</v>
      </c>
      <c r="L9155" s="47" t="s">
        <v>926</v>
      </c>
      <c r="M9155" t="s">
        <v>39</v>
      </c>
      <c r="N9155" s="71"/>
      <c r="O9155" s="71"/>
      <c r="P9155" s="71"/>
      <c r="Q9155" s="71"/>
      <c r="R9155" s="29"/>
      <c r="S9155" s="29"/>
      <c r="T9155" s="29"/>
      <c r="U9155" s="71"/>
      <c r="V9155" s="29"/>
      <c r="W9155" s="60"/>
      <c r="Y9155" t="s">
        <v>40</v>
      </c>
      <c r="AA9155">
        <v>5212</v>
      </c>
      <c r="AB9155" t="b">
        <f>if((W9155=""),false,true)</f>
        <v>0</v>
      </c>
      <c r="AD9155" s="37"/>
    </row>
    <row r="9156" ht="14.25" customHeight="1">
      <c r="A9156" s="38">
        <v>1049</v>
      </c>
      <c r="B9156" s="46" t="s">
        <v>922</v>
      </c>
      <c r="C9156" s="46" t="s">
        <v>923</v>
      </c>
      <c r="D9156" s="11" t="s">
        <v>9045</v>
      </c>
      <c r="E9156" s="11" t="s">
        <v>9046</v>
      </c>
      <c r="F9156" s="11" t="s">
        <v>48</v>
      </c>
      <c r="G9156" s="11" t="s">
        <v>49</v>
      </c>
      <c r="H9156">
        <v>0.000013458603541</v>
      </c>
      <c r="I9156" t="s">
        <v>37</v>
      </c>
      <c r="K9156" s="47" t="s">
        <v>43</v>
      </c>
      <c r="L9156" s="47" t="s">
        <v>926</v>
      </c>
      <c r="M9156" t="s">
        <v>39</v>
      </c>
      <c r="N9156" s="71"/>
      <c r="O9156" s="71"/>
      <c r="P9156" s="71"/>
      <c r="Q9156" s="71"/>
      <c r="R9156" s="29"/>
      <c r="S9156" s="29"/>
      <c r="T9156" s="29"/>
      <c r="U9156" s="71"/>
      <c r="V9156" s="29"/>
      <c r="W9156" s="60"/>
      <c r="Y9156" t="s">
        <v>40</v>
      </c>
      <c r="AA9156">
        <v>5212</v>
      </c>
      <c r="AB9156" t="b">
        <f>if((W9156=""),false,true)</f>
        <v>0</v>
      </c>
      <c r="AD9156" s="37"/>
    </row>
    <row r="9157" ht="14.25" customHeight="1">
      <c r="A9157" s="38">
        <v>1287</v>
      </c>
      <c r="B9157" s="46" t="s">
        <v>44</v>
      </c>
      <c r="C9157" s="46" t="s">
        <v>45</v>
      </c>
      <c r="D9157" s="46" t="s">
        <v>9047</v>
      </c>
      <c r="E9157" s="46" t="s">
        <v>9048</v>
      </c>
      <c r="F9157" t="s">
        <v>48</v>
      </c>
      <c r="G9157" s="46" t="s">
        <v>49</v>
      </c>
      <c r="H9157">
        <v>0.000000319154</v>
      </c>
      <c r="I9157" t="s">
        <v>37</v>
      </c>
      <c r="L9157" t="s">
        <v>50</v>
      </c>
      <c r="M9157" t="s">
        <v>39</v>
      </c>
      <c r="N9157" s="40"/>
      <c r="O9157" s="40"/>
      <c r="P9157" s="40"/>
      <c r="Q9157" s="40"/>
      <c r="R9157" s="39"/>
      <c r="S9157" s="39"/>
      <c r="T9157" s="39"/>
      <c r="U9157" s="40"/>
      <c r="V9157" s="39"/>
      <c r="W9157" s="69"/>
      <c r="Y9157" t="s">
        <v>40</v>
      </c>
      <c r="AA9157">
        <v>10441679</v>
      </c>
      <c r="AB9157" s="46" t="b">
        <v>0</v>
      </c>
      <c r="AD9157" s="8"/>
    </row>
    <row r="9158" ht="14.25" customHeight="1">
      <c r="A9158" s="38">
        <v>997</v>
      </c>
      <c r="B9158" s="44" t="s">
        <v>638</v>
      </c>
      <c r="C9158" s="46" t="s">
        <v>639</v>
      </c>
      <c r="D9158" s="46" t="s">
        <v>9049</v>
      </c>
      <c r="E9158" s="46" t="s">
        <v>9050</v>
      </c>
      <c r="F9158" s="5" t="s">
        <v>35</v>
      </c>
      <c r="G9158" s="5" t="s">
        <v>36</v>
      </c>
      <c r="H9158" s="65">
        <v>0.323593657</v>
      </c>
      <c r="I9158" t="s">
        <v>37</v>
      </c>
      <c r="K9158" s="47"/>
      <c r="L9158" s="47" t="str">
        <f>((I9158&amp;A9158)&amp;"-")&amp;B9158</f>
        <v>REF997-Kia Sepassi and Samuel H. Yalkowsky. Solubility Prediction in Octanol: A Technical Note. AAPS PharmSciTech 2006; 7 (1) Article 26</v>
      </c>
      <c r="M9158" t="s">
        <v>39</v>
      </c>
      <c r="N9158" s="71"/>
      <c r="O9158" s="71"/>
      <c r="P9158" s="71"/>
      <c r="Q9158" s="71"/>
      <c r="R9158" s="29"/>
      <c r="S9158" s="29"/>
      <c r="T9158" s="29"/>
      <c r="U9158" s="71"/>
      <c r="V9158" s="29"/>
      <c r="W9158" s="60"/>
      <c r="Y9158" t="s">
        <v>40</v>
      </c>
      <c r="AA9158">
        <v>5791</v>
      </c>
      <c r="AB9158" t="b">
        <f>if((W9158=""),false,true)</f>
        <v>0</v>
      </c>
      <c r="AD9158" s="37"/>
    </row>
    <row r="9159" ht="14.25" customHeight="1">
      <c r="A9159" s="38">
        <v>1268</v>
      </c>
      <c r="B9159" s="46" t="s">
        <v>3548</v>
      </c>
      <c r="C9159" s="46" t="s">
        <v>3549</v>
      </c>
      <c r="D9159" s="46" t="s">
        <v>9049</v>
      </c>
      <c r="E9159" s="46" t="s">
        <v>9050</v>
      </c>
      <c r="F9159" s="7" t="s">
        <v>1281</v>
      </c>
      <c r="G9159" s="7" t="s">
        <v>2411</v>
      </c>
      <c r="H9159">
        <v>0.749456304945845</v>
      </c>
      <c r="I9159" t="s">
        <v>37</v>
      </c>
      <c r="K9159" t="s">
        <v>43</v>
      </c>
      <c r="L9159" t="s">
        <v>3553</v>
      </c>
      <c r="M9159" t="s">
        <v>39</v>
      </c>
      <c r="N9159" s="40"/>
      <c r="O9159" s="40"/>
      <c r="P9159" s="40"/>
      <c r="Q9159" s="40"/>
      <c r="R9159" s="39"/>
      <c r="S9159" s="39"/>
      <c r="T9159" s="39"/>
      <c r="U9159" s="40"/>
      <c r="V9159" s="39"/>
      <c r="W9159" s="69"/>
      <c r="Y9159" t="s">
        <v>40</v>
      </c>
      <c r="AA9159">
        <v>5791</v>
      </c>
      <c r="AB9159" s="46" t="b">
        <f>if((W9159=""),false,true)</f>
        <v>0</v>
      </c>
      <c r="AD9159" s="8"/>
    </row>
    <row r="9160" ht="14.25" customHeight="1">
      <c r="A9160" s="38">
        <v>1283</v>
      </c>
      <c r="B9160" s="46" t="s">
        <v>31</v>
      </c>
      <c r="C9160" s="46" t="s">
        <v>32</v>
      </c>
      <c r="D9160" s="46" t="s">
        <v>9049</v>
      </c>
      <c r="E9160" s="46" t="s">
        <v>9050</v>
      </c>
      <c r="F9160" t="s">
        <v>35</v>
      </c>
      <c r="G9160" s="46" t="s">
        <v>36</v>
      </c>
      <c r="H9160">
        <v>0.3235936569</v>
      </c>
      <c r="I9160" t="s">
        <v>37</v>
      </c>
      <c r="L9160" t="s">
        <v>38</v>
      </c>
      <c r="M9160" t="s">
        <v>39</v>
      </c>
      <c r="N9160" s="40"/>
      <c r="O9160" s="40"/>
      <c r="P9160" s="40"/>
      <c r="Q9160" s="40"/>
      <c r="R9160" s="39"/>
      <c r="S9160" s="39"/>
      <c r="T9160" s="39"/>
      <c r="U9160" s="40"/>
      <c r="V9160" s="39"/>
      <c r="W9160" s="69"/>
      <c r="Y9160" t="s">
        <v>40</v>
      </c>
      <c r="AA9160">
        <v>5791</v>
      </c>
      <c r="AB9160" s="46" t="b">
        <f>if((W9160=""),false,true)</f>
        <v>0</v>
      </c>
      <c r="AD9160" s="8"/>
    </row>
    <row r="9161" ht="14.25" customHeight="1">
      <c r="A9161" s="38">
        <v>1287</v>
      </c>
      <c r="B9161" s="46" t="s">
        <v>44</v>
      </c>
      <c r="C9161" s="46" t="s">
        <v>45</v>
      </c>
      <c r="D9161" s="46" t="s">
        <v>9049</v>
      </c>
      <c r="E9161" s="46" t="s">
        <v>9050</v>
      </c>
      <c r="F9161" t="s">
        <v>48</v>
      </c>
      <c r="G9161" s="46" t="s">
        <v>49</v>
      </c>
      <c r="H9161">
        <v>0.000076207901</v>
      </c>
      <c r="I9161" t="s">
        <v>37</v>
      </c>
      <c r="L9161" t="s">
        <v>50</v>
      </c>
      <c r="M9161" t="s">
        <v>39</v>
      </c>
      <c r="N9161" s="40"/>
      <c r="O9161" s="40"/>
      <c r="P9161" s="40"/>
      <c r="Q9161" s="40"/>
      <c r="R9161" s="39"/>
      <c r="S9161" s="39"/>
      <c r="T9161" s="39"/>
      <c r="U9161" s="40"/>
      <c r="V9161" s="39"/>
      <c r="W9161" s="69"/>
      <c r="Y9161" t="s">
        <v>40</v>
      </c>
      <c r="AA9161">
        <v>5791</v>
      </c>
      <c r="AB9161" s="46" t="b">
        <v>0</v>
      </c>
      <c r="AD9161" s="8"/>
    </row>
    <row r="9162" ht="14.25" customHeight="1">
      <c r="A9162" s="38">
        <v>1287</v>
      </c>
      <c r="B9162" s="46" t="s">
        <v>53</v>
      </c>
      <c r="C9162" s="46" t="s">
        <v>45</v>
      </c>
      <c r="D9162" s="46" t="s">
        <v>9049</v>
      </c>
      <c r="E9162" s="46" t="s">
        <v>9050</v>
      </c>
      <c r="F9162" t="s">
        <v>48</v>
      </c>
      <c r="G9162" s="46" t="s">
        <v>49</v>
      </c>
      <c r="H9162">
        <v>0.000095499259</v>
      </c>
      <c r="I9162" t="s">
        <v>37</v>
      </c>
      <c r="L9162" t="s">
        <v>50</v>
      </c>
      <c r="M9162" t="s">
        <v>39</v>
      </c>
      <c r="N9162" s="40"/>
      <c r="O9162" s="40"/>
      <c r="P9162" s="40"/>
      <c r="Q9162" s="40"/>
      <c r="R9162" s="39"/>
      <c r="S9162" s="39"/>
      <c r="T9162" s="39"/>
      <c r="U9162" s="40"/>
      <c r="V9162" s="39"/>
      <c r="W9162" s="69"/>
      <c r="Y9162" t="s">
        <v>40</v>
      </c>
      <c r="AA9162">
        <v>5791</v>
      </c>
      <c r="AB9162" s="46" t="b">
        <v>0</v>
      </c>
      <c r="AD9162" s="8"/>
    </row>
    <row r="9163" ht="14.25" customHeight="1">
      <c r="A9163" s="38">
        <v>1287</v>
      </c>
      <c r="B9163" s="46" t="s">
        <v>174</v>
      </c>
      <c r="C9163" s="46" t="s">
        <v>45</v>
      </c>
      <c r="D9163" s="46" t="s">
        <v>9049</v>
      </c>
      <c r="E9163" s="46" t="s">
        <v>9050</v>
      </c>
      <c r="F9163" t="s">
        <v>48</v>
      </c>
      <c r="G9163" s="46" t="s">
        <v>49</v>
      </c>
      <c r="H9163">
        <v>0.000083176377</v>
      </c>
      <c r="I9163" t="s">
        <v>37</v>
      </c>
      <c r="L9163" t="s">
        <v>50</v>
      </c>
      <c r="M9163" t="s">
        <v>39</v>
      </c>
      <c r="N9163" s="40"/>
      <c r="O9163" s="40"/>
      <c r="P9163" s="40"/>
      <c r="Q9163" s="40"/>
      <c r="R9163" s="39"/>
      <c r="S9163" s="39"/>
      <c r="T9163" s="39"/>
      <c r="U9163" s="40"/>
      <c r="V9163" s="39"/>
      <c r="W9163" s="69"/>
      <c r="Y9163" t="s">
        <v>40</v>
      </c>
      <c r="AA9163">
        <v>5791</v>
      </c>
      <c r="AB9163" s="46" t="b">
        <v>0</v>
      </c>
      <c r="AD9163" s="8"/>
    </row>
    <row r="9164" ht="14.25" customHeight="1">
      <c r="A9164" s="38">
        <v>1287</v>
      </c>
      <c r="B9164" s="46" t="s">
        <v>174</v>
      </c>
      <c r="C9164" s="46" t="s">
        <v>45</v>
      </c>
      <c r="D9164" s="46" t="s">
        <v>9049</v>
      </c>
      <c r="E9164" s="46" t="s">
        <v>9050</v>
      </c>
      <c r="F9164" t="s">
        <v>48</v>
      </c>
      <c r="G9164" s="46" t="s">
        <v>49</v>
      </c>
      <c r="H9164">
        <v>0.000095499259</v>
      </c>
      <c r="I9164" t="s">
        <v>37</v>
      </c>
      <c r="L9164" t="s">
        <v>50</v>
      </c>
      <c r="M9164" t="s">
        <v>39</v>
      </c>
      <c r="N9164" s="40"/>
      <c r="O9164" s="40"/>
      <c r="P9164" s="40"/>
      <c r="Q9164" s="40"/>
      <c r="R9164" s="39"/>
      <c r="S9164" s="39"/>
      <c r="T9164" s="39"/>
      <c r="U9164" s="40"/>
      <c r="V9164" s="39"/>
      <c r="W9164" s="69"/>
      <c r="Y9164" t="s">
        <v>40</v>
      </c>
      <c r="AA9164">
        <v>5791</v>
      </c>
      <c r="AB9164" s="46" t="b">
        <v>0</v>
      </c>
      <c r="AD9164" s="8"/>
    </row>
    <row r="9165" ht="14.25" customHeight="1">
      <c r="A9165" s="38">
        <v>1308</v>
      </c>
      <c r="B9165" s="46" t="s">
        <v>41</v>
      </c>
      <c r="C9165" s="46" t="s">
        <v>42</v>
      </c>
      <c r="D9165" s="46" t="s">
        <v>9049</v>
      </c>
      <c r="E9165" s="46" t="s">
        <v>9050</v>
      </c>
      <c r="F9165" t="s">
        <v>35</v>
      </c>
      <c r="G9165" s="12" t="s">
        <v>36</v>
      </c>
      <c r="H9165">
        <v>0.335737614242955</v>
      </c>
      <c r="I9165" t="s">
        <v>37</v>
      </c>
      <c r="K9165" s="47" t="s">
        <v>43</v>
      </c>
      <c r="L9165" s="47" t="str">
        <f>((I9165&amp;A9165)&amp;"-")&amp;B9165</f>
        <v>REF1308-Abraham M.H. and Acree Jr. W.E. The solubility of liquid and solid compounds in dry octan-1-ol. Chemosphere (2013)</v>
      </c>
      <c r="M9165" t="s">
        <v>39</v>
      </c>
      <c r="N9165" s="71"/>
      <c r="O9165" s="71"/>
      <c r="P9165" s="71"/>
      <c r="Q9165" s="71"/>
      <c r="R9165" s="29"/>
      <c r="S9165" s="29"/>
      <c r="T9165" s="29"/>
      <c r="U9165" s="71"/>
      <c r="V9165" s="29"/>
      <c r="W9165" s="60"/>
      <c r="Y9165" t="s">
        <v>40</v>
      </c>
      <c r="AA9165">
        <v>5791</v>
      </c>
      <c r="AB9165" t="b">
        <f>if((W9165=""),false,true)</f>
        <v>0</v>
      </c>
      <c r="AD9165" s="37"/>
    </row>
    <row r="9166" ht="14.25" customHeight="1">
      <c r="A9166" s="38">
        <v>1287</v>
      </c>
      <c r="B9166" s="46" t="s">
        <v>53</v>
      </c>
      <c r="C9166" s="46" t="s">
        <v>45</v>
      </c>
      <c r="D9166" s="46" t="s">
        <v>9051</v>
      </c>
      <c r="E9166" s="46" t="s">
        <v>9052</v>
      </c>
      <c r="F9166" t="s">
        <v>48</v>
      </c>
      <c r="G9166" s="46" t="s">
        <v>49</v>
      </c>
      <c r="H9166">
        <v>0.000006606934</v>
      </c>
      <c r="I9166" t="s">
        <v>37</v>
      </c>
      <c r="L9166" t="s">
        <v>50</v>
      </c>
      <c r="M9166" t="s">
        <v>39</v>
      </c>
      <c r="N9166" s="40"/>
      <c r="O9166" s="40"/>
      <c r="P9166" s="40"/>
      <c r="Q9166" s="40"/>
      <c r="R9166" s="39"/>
      <c r="S9166" s="39"/>
      <c r="T9166" s="39"/>
      <c r="U9166" s="40"/>
      <c r="V9166" s="39"/>
      <c r="W9166" s="69"/>
      <c r="Y9166" t="s">
        <v>40</v>
      </c>
      <c r="AA9166">
        <v>312395</v>
      </c>
      <c r="AB9166" s="46" t="b">
        <v>0</v>
      </c>
      <c r="AD9166" s="8"/>
    </row>
    <row r="9167" ht="14.25" customHeight="1">
      <c r="A9167" s="38">
        <v>1283</v>
      </c>
      <c r="B9167" s="46" t="s">
        <v>31</v>
      </c>
      <c r="C9167" s="46" t="s">
        <v>32</v>
      </c>
      <c r="D9167" s="46" t="s">
        <v>9053</v>
      </c>
      <c r="E9167" s="46" t="s">
        <v>9054</v>
      </c>
      <c r="F9167" t="s">
        <v>35</v>
      </c>
      <c r="G9167" s="46" t="s">
        <v>36</v>
      </c>
      <c r="H9167">
        <v>0.0478630092</v>
      </c>
      <c r="I9167" t="s">
        <v>37</v>
      </c>
      <c r="L9167" t="s">
        <v>38</v>
      </c>
      <c r="M9167" t="s">
        <v>39</v>
      </c>
      <c r="N9167" s="40"/>
      <c r="O9167" s="40"/>
      <c r="P9167" s="40"/>
      <c r="Q9167" s="40"/>
      <c r="R9167" s="39"/>
      <c r="S9167" s="39"/>
      <c r="T9167" s="39"/>
      <c r="U9167" s="40"/>
      <c r="V9167" s="39"/>
      <c r="W9167" s="69"/>
      <c r="Y9167" t="s">
        <v>40</v>
      </c>
      <c r="AA9167">
        <v>312539</v>
      </c>
      <c r="AB9167" s="46" t="b">
        <f>if((W9167=""),false,true)</f>
        <v>0</v>
      </c>
      <c r="AD9167" s="8"/>
    </row>
    <row r="9168" ht="14.25" customHeight="1">
      <c r="A9168" s="38">
        <v>1308</v>
      </c>
      <c r="B9168" s="46" t="s">
        <v>41</v>
      </c>
      <c r="C9168" s="46" t="s">
        <v>42</v>
      </c>
      <c r="D9168" s="46" t="s">
        <v>9053</v>
      </c>
      <c r="E9168" s="46" t="s">
        <v>9054</v>
      </c>
      <c r="F9168" t="s">
        <v>35</v>
      </c>
      <c r="G9168" s="12" t="s">
        <v>36</v>
      </c>
      <c r="H9168">
        <v>0.047863009232264</v>
      </c>
      <c r="I9168" t="s">
        <v>37</v>
      </c>
      <c r="K9168" s="47" t="s">
        <v>43</v>
      </c>
      <c r="L9168" s="47" t="str">
        <f>((I9168&amp;A9168)&amp;"-")&amp;B9168</f>
        <v>REF1308-Abraham M.H. and Acree Jr. W.E. The solubility of liquid and solid compounds in dry octan-1-ol. Chemosphere (2013)</v>
      </c>
      <c r="M9168" t="s">
        <v>39</v>
      </c>
      <c r="N9168" s="71"/>
      <c r="O9168" s="71"/>
      <c r="P9168" s="71"/>
      <c r="Q9168" s="71"/>
      <c r="R9168" s="29"/>
      <c r="S9168" s="29"/>
      <c r="T9168" s="29"/>
      <c r="U9168" s="71"/>
      <c r="V9168" s="29"/>
      <c r="W9168" s="60"/>
      <c r="Y9168" t="s">
        <v>40</v>
      </c>
      <c r="AA9168">
        <v>312539</v>
      </c>
      <c r="AB9168" t="b">
        <f>if((W9168=""),false,true)</f>
        <v>0</v>
      </c>
      <c r="AD9168" s="37"/>
    </row>
    <row r="9169" ht="14.25" customHeight="1">
      <c r="A9169" s="38">
        <v>1283</v>
      </c>
      <c r="B9169" s="46" t="s">
        <v>31</v>
      </c>
      <c r="C9169" s="46" t="s">
        <v>32</v>
      </c>
      <c r="D9169" s="46" t="s">
        <v>9055</v>
      </c>
      <c r="E9169" s="46" t="s">
        <v>9056</v>
      </c>
      <c r="F9169" t="s">
        <v>35</v>
      </c>
      <c r="G9169" s="46" t="s">
        <v>36</v>
      </c>
      <c r="H9169">
        <v>0.1071519305</v>
      </c>
      <c r="I9169" t="s">
        <v>37</v>
      </c>
      <c r="L9169" t="s">
        <v>38</v>
      </c>
      <c r="M9169" t="s">
        <v>39</v>
      </c>
      <c r="N9169" s="40"/>
      <c r="O9169" s="40"/>
      <c r="P9169" s="40"/>
      <c r="Q9169" s="40"/>
      <c r="R9169" s="39"/>
      <c r="S9169" s="39"/>
      <c r="T9169" s="39"/>
      <c r="U9169" s="40"/>
      <c r="V9169" s="39"/>
      <c r="W9169" s="69"/>
      <c r="Y9169" t="s">
        <v>40</v>
      </c>
      <c r="AA9169">
        <v>20608</v>
      </c>
      <c r="AB9169" s="46" t="b">
        <f>if((W9169=""),false,true)</f>
        <v>0</v>
      </c>
      <c r="AD9169" s="8"/>
    </row>
    <row r="9170" ht="14.25" customHeight="1">
      <c r="A9170" s="38">
        <v>1308</v>
      </c>
      <c r="B9170" s="46" t="s">
        <v>41</v>
      </c>
      <c r="C9170" s="46" t="s">
        <v>42</v>
      </c>
      <c r="D9170" s="46" t="s">
        <v>9055</v>
      </c>
      <c r="E9170" s="46" t="s">
        <v>9056</v>
      </c>
      <c r="F9170" t="s">
        <v>35</v>
      </c>
      <c r="G9170" s="12" t="s">
        <v>36</v>
      </c>
      <c r="H9170">
        <v>0.107151930523761</v>
      </c>
      <c r="I9170" t="s">
        <v>37</v>
      </c>
      <c r="K9170" s="47" t="s">
        <v>43</v>
      </c>
      <c r="L9170" s="47" t="str">
        <f>((I9170&amp;A9170)&amp;"-")&amp;B9170</f>
        <v>REF1308-Abraham M.H. and Acree Jr. W.E. The solubility of liquid and solid compounds in dry octan-1-ol. Chemosphere (2013)</v>
      </c>
      <c r="M9170" t="s">
        <v>39</v>
      </c>
      <c r="N9170" s="71"/>
      <c r="O9170" s="71"/>
      <c r="P9170" s="71"/>
      <c r="Q9170" s="71"/>
      <c r="R9170" s="29"/>
      <c r="S9170" s="29"/>
      <c r="T9170" s="29"/>
      <c r="U9170" s="71"/>
      <c r="V9170" s="29"/>
      <c r="W9170" s="60"/>
      <c r="Y9170" t="s">
        <v>40</v>
      </c>
      <c r="AA9170">
        <v>20608</v>
      </c>
      <c r="AB9170" t="b">
        <f>if((W9170=""),false,true)</f>
        <v>0</v>
      </c>
      <c r="AD9170" s="37"/>
    </row>
    <row r="9171" ht="14.25" customHeight="1">
      <c r="A9171" s="38">
        <v>1308</v>
      </c>
      <c r="B9171" s="46" t="s">
        <v>41</v>
      </c>
      <c r="C9171" s="46" t="s">
        <v>42</v>
      </c>
      <c r="D9171" s="46" t="s">
        <v>9057</v>
      </c>
      <c r="E9171" s="46" t="s">
        <v>9058</v>
      </c>
      <c r="F9171" t="s">
        <v>35</v>
      </c>
      <c r="G9171" s="12" t="s">
        <v>36</v>
      </c>
      <c r="H9171">
        <v>0.891250938133746</v>
      </c>
      <c r="I9171" t="s">
        <v>37</v>
      </c>
      <c r="K9171" s="47" t="s">
        <v>43</v>
      </c>
      <c r="L9171" s="47" t="str">
        <f>((I9171&amp;A9171)&amp;"-")&amp;B9171</f>
        <v>REF1308-Abraham M.H. and Acree Jr. W.E. The solubility of liquid and solid compounds in dry octan-1-ol. Chemosphere (2013)</v>
      </c>
      <c r="M9171" t="s">
        <v>39</v>
      </c>
      <c r="N9171" s="71"/>
      <c r="O9171" s="71"/>
      <c r="P9171" s="71"/>
      <c r="Q9171" s="71"/>
      <c r="R9171" s="29"/>
      <c r="S9171" s="29"/>
      <c r="T9171" s="29"/>
      <c r="U9171" s="71"/>
      <c r="V9171" s="29"/>
      <c r="W9171" s="60"/>
      <c r="Y9171" t="s">
        <v>40</v>
      </c>
      <c r="AA9171">
        <v>14062</v>
      </c>
      <c r="AB9171" t="b">
        <f>if((W9171=""),false,true)</f>
        <v>0</v>
      </c>
      <c r="AD9171" s="37"/>
    </row>
    <row r="9172" ht="14.25" customHeight="1">
      <c r="A9172" s="38">
        <v>1283</v>
      </c>
      <c r="B9172" s="46" t="s">
        <v>31</v>
      </c>
      <c r="C9172" s="46" t="s">
        <v>32</v>
      </c>
      <c r="D9172" s="46" t="s">
        <v>9059</v>
      </c>
      <c r="E9172" s="46" t="s">
        <v>9060</v>
      </c>
      <c r="F9172" t="s">
        <v>35</v>
      </c>
      <c r="G9172" s="46" t="s">
        <v>36</v>
      </c>
      <c r="H9172">
        <v>0.3311311215</v>
      </c>
      <c r="I9172" t="s">
        <v>37</v>
      </c>
      <c r="L9172" t="s">
        <v>38</v>
      </c>
      <c r="M9172" t="s">
        <v>39</v>
      </c>
      <c r="N9172" s="40"/>
      <c r="O9172" s="40"/>
      <c r="P9172" s="40"/>
      <c r="Q9172" s="40"/>
      <c r="R9172" s="39"/>
      <c r="S9172" s="39"/>
      <c r="T9172" s="39"/>
      <c r="U9172" s="40"/>
      <c r="V9172" s="39"/>
      <c r="W9172" s="69"/>
      <c r="Y9172" t="s">
        <v>40</v>
      </c>
      <c r="AA9172">
        <v>14062</v>
      </c>
      <c r="AB9172" s="46" t="b">
        <f>if((W9172=""),false,true)</f>
        <v>0</v>
      </c>
      <c r="AD9172" s="8"/>
    </row>
    <row r="9173" ht="14.25" customHeight="1">
      <c r="A9173" s="38">
        <v>1308</v>
      </c>
      <c r="B9173" s="46" t="s">
        <v>41</v>
      </c>
      <c r="C9173" s="46" t="s">
        <v>42</v>
      </c>
      <c r="D9173" s="46" t="s">
        <v>9059</v>
      </c>
      <c r="E9173" s="46" t="s">
        <v>9060</v>
      </c>
      <c r="F9173" t="s">
        <v>35</v>
      </c>
      <c r="G9173" s="12" t="s">
        <v>36</v>
      </c>
      <c r="H9173">
        <v>0.331131121482591</v>
      </c>
      <c r="I9173" t="s">
        <v>37</v>
      </c>
      <c r="K9173" s="47" t="s">
        <v>43</v>
      </c>
      <c r="L9173" s="47" t="str">
        <f>((I9173&amp;A9173)&amp;"-")&amp;B9173</f>
        <v>REF1308-Abraham M.H. and Acree Jr. W.E. The solubility of liquid and solid compounds in dry octan-1-ol. Chemosphere (2013)</v>
      </c>
      <c r="M9173" t="s">
        <v>39</v>
      </c>
      <c r="N9173" s="71"/>
      <c r="O9173" s="71"/>
      <c r="P9173" s="71"/>
      <c r="Q9173" s="71"/>
      <c r="R9173" s="29"/>
      <c r="S9173" s="29"/>
      <c r="T9173" s="29"/>
      <c r="U9173" s="71"/>
      <c r="V9173" s="29"/>
      <c r="W9173" s="60"/>
      <c r="Y9173" t="s">
        <v>40</v>
      </c>
      <c r="AA9173">
        <v>14062</v>
      </c>
      <c r="AB9173" t="b">
        <f>if((W9173=""),false,true)</f>
        <v>0</v>
      </c>
      <c r="AD9173" s="37"/>
    </row>
    <row r="9174" ht="14.25" customHeight="1">
      <c r="A9174" s="38">
        <v>1287</v>
      </c>
      <c r="B9174" s="46" t="s">
        <v>53</v>
      </c>
      <c r="C9174" s="46" t="s">
        <v>45</v>
      </c>
      <c r="D9174" s="46" t="s">
        <v>9061</v>
      </c>
      <c r="E9174" s="46" t="s">
        <v>9062</v>
      </c>
      <c r="F9174" t="s">
        <v>48</v>
      </c>
      <c r="G9174" s="46" t="s">
        <v>49</v>
      </c>
      <c r="H9174">
        <v>0.000004265795</v>
      </c>
      <c r="I9174" t="s">
        <v>37</v>
      </c>
      <c r="L9174" t="s">
        <v>50</v>
      </c>
      <c r="M9174" t="s">
        <v>39</v>
      </c>
      <c r="N9174" s="40"/>
      <c r="O9174" s="40"/>
      <c r="P9174" s="40"/>
      <c r="Q9174" s="40"/>
      <c r="R9174" s="39"/>
      <c r="S9174" s="39"/>
      <c r="T9174" s="39"/>
      <c r="U9174" s="40"/>
      <c r="V9174" s="39"/>
      <c r="W9174" s="69"/>
      <c r="Y9174" t="s">
        <v>40</v>
      </c>
      <c r="AA9174">
        <v>5774</v>
      </c>
      <c r="AB9174" s="46" t="b">
        <v>0</v>
      </c>
      <c r="AD9174" s="8"/>
    </row>
    <row r="9175" ht="14.25" customHeight="1">
      <c r="A9175" s="38">
        <v>1287</v>
      </c>
      <c r="B9175" s="46" t="s">
        <v>53</v>
      </c>
      <c r="C9175" s="46" t="s">
        <v>45</v>
      </c>
      <c r="D9175" s="46" t="s">
        <v>9063</v>
      </c>
      <c r="E9175" s="46" t="s">
        <v>9064</v>
      </c>
      <c r="F9175" t="s">
        <v>48</v>
      </c>
      <c r="G9175" s="46" t="s">
        <v>49</v>
      </c>
      <c r="H9175">
        <v>0.00072443596</v>
      </c>
      <c r="I9175" t="s">
        <v>37</v>
      </c>
      <c r="L9175" t="s">
        <v>50</v>
      </c>
      <c r="M9175" t="s">
        <v>39</v>
      </c>
      <c r="N9175" s="40"/>
      <c r="O9175" s="40"/>
      <c r="P9175" s="40"/>
      <c r="Q9175" s="40"/>
      <c r="R9175" s="39"/>
      <c r="S9175" s="39"/>
      <c r="T9175" s="39"/>
      <c r="U9175" s="40"/>
      <c r="V9175" s="39"/>
      <c r="W9175" s="69"/>
      <c r="Y9175" t="s">
        <v>40</v>
      </c>
      <c r="AA9175">
        <v>10732</v>
      </c>
      <c r="AB9175" s="46" t="b">
        <v>0</v>
      </c>
      <c r="AD9175" s="8"/>
    </row>
    <row r="9176" ht="14.25" customHeight="1">
      <c r="A9176" s="38">
        <v>1287</v>
      </c>
      <c r="B9176" s="46" t="s">
        <v>174</v>
      </c>
      <c r="C9176" s="46" t="s">
        <v>45</v>
      </c>
      <c r="D9176" s="46" t="s">
        <v>9063</v>
      </c>
      <c r="E9176" s="46" t="s">
        <v>9065</v>
      </c>
      <c r="F9176" t="s">
        <v>48</v>
      </c>
      <c r="G9176" s="46" t="s">
        <v>49</v>
      </c>
      <c r="H9176">
        <v>0.00072443596</v>
      </c>
      <c r="I9176" t="s">
        <v>37</v>
      </c>
      <c r="L9176" t="s">
        <v>50</v>
      </c>
      <c r="M9176" t="s">
        <v>39</v>
      </c>
      <c r="N9176" s="40"/>
      <c r="O9176" s="40"/>
      <c r="P9176" s="40"/>
      <c r="Q9176" s="40"/>
      <c r="R9176" s="39"/>
      <c r="S9176" s="39"/>
      <c r="T9176" s="39"/>
      <c r="U9176" s="40"/>
      <c r="V9176" s="39"/>
      <c r="W9176" s="69"/>
      <c r="Y9176" t="s">
        <v>40</v>
      </c>
      <c r="AA9176">
        <v>10732</v>
      </c>
      <c r="AB9176" s="46" t="b">
        <v>0</v>
      </c>
      <c r="AD9176" s="8"/>
    </row>
    <row r="9177" ht="14.25" customHeight="1">
      <c r="A9177" s="38">
        <v>1268</v>
      </c>
      <c r="B9177" s="46" t="s">
        <v>3548</v>
      </c>
      <c r="C9177" s="46" t="s">
        <v>3549</v>
      </c>
      <c r="D9177" s="46" t="s">
        <v>9066</v>
      </c>
      <c r="E9177" s="46" t="s">
        <v>9067</v>
      </c>
      <c r="F9177" s="7" t="s">
        <v>1281</v>
      </c>
      <c r="G9177" s="7" t="s">
        <v>2411</v>
      </c>
      <c r="H9177">
        <v>2.92220818878424</v>
      </c>
      <c r="I9177" t="s">
        <v>37</v>
      </c>
      <c r="K9177" t="s">
        <v>43</v>
      </c>
      <c r="L9177" t="s">
        <v>3553</v>
      </c>
      <c r="M9177" t="s">
        <v>39</v>
      </c>
      <c r="N9177" s="40"/>
      <c r="O9177" s="40"/>
      <c r="P9177" s="40"/>
      <c r="Q9177" s="40"/>
      <c r="R9177" s="39"/>
      <c r="S9177" s="39"/>
      <c r="T9177" s="39"/>
      <c r="U9177" s="40"/>
      <c r="V9177" s="39"/>
      <c r="W9177" s="69"/>
      <c r="Y9177" t="s">
        <v>40</v>
      </c>
      <c r="AA9177">
        <v>5218</v>
      </c>
      <c r="AB9177" s="46" t="b">
        <f>if((W9177=""),false,true)</f>
        <v>0</v>
      </c>
      <c r="AD9177" s="8"/>
    </row>
    <row r="9178" ht="14.25" customHeight="1">
      <c r="A9178" s="38">
        <v>1287</v>
      </c>
      <c r="B9178" s="46" t="s">
        <v>653</v>
      </c>
      <c r="C9178" s="46" t="s">
        <v>45</v>
      </c>
      <c r="D9178" s="46" t="s">
        <v>9066</v>
      </c>
      <c r="E9178" s="46" t="s">
        <v>9067</v>
      </c>
      <c r="F9178" t="s">
        <v>48</v>
      </c>
      <c r="G9178" s="46" t="s">
        <v>49</v>
      </c>
      <c r="H9178">
        <v>0.000975214163</v>
      </c>
      <c r="I9178" t="s">
        <v>37</v>
      </c>
      <c r="L9178" t="s">
        <v>50</v>
      </c>
      <c r="M9178" t="s">
        <v>39</v>
      </c>
      <c r="N9178" s="40"/>
      <c r="O9178" s="40"/>
      <c r="P9178" s="40"/>
      <c r="Q9178" s="40"/>
      <c r="R9178" s="39"/>
      <c r="S9178" s="39"/>
      <c r="T9178" s="39"/>
      <c r="U9178" s="40"/>
      <c r="V9178" s="39"/>
      <c r="W9178" s="69"/>
      <c r="Y9178" t="s">
        <v>40</v>
      </c>
      <c r="AA9178">
        <v>5218</v>
      </c>
      <c r="AB9178" s="46" t="b">
        <v>0</v>
      </c>
      <c r="AD9178" s="8"/>
    </row>
    <row r="9179" ht="14.25" customHeight="1">
      <c r="A9179" s="38">
        <v>997</v>
      </c>
      <c r="B9179" s="44" t="s">
        <v>638</v>
      </c>
      <c r="C9179" s="46" t="s">
        <v>639</v>
      </c>
      <c r="D9179" s="46" t="s">
        <v>9068</v>
      </c>
      <c r="E9179" s="46" t="s">
        <v>9069</v>
      </c>
      <c r="F9179" s="5" t="s">
        <v>35</v>
      </c>
      <c r="G9179" s="5" t="s">
        <v>36</v>
      </c>
      <c r="H9179" s="65">
        <v>0.005248075</v>
      </c>
      <c r="I9179" t="s">
        <v>37</v>
      </c>
      <c r="K9179" s="47"/>
      <c r="L9179" s="47" t="str">
        <f>((I9179&amp;A9179)&amp;"-")&amp;B9179</f>
        <v>REF997-Kia Sepassi and Samuel H. Yalkowsky. Solubility Prediction in Octanol: A Technical Note. AAPS PharmSciTech 2006; 7 (1) Article 26</v>
      </c>
      <c r="M9179" t="s">
        <v>39</v>
      </c>
      <c r="N9179" s="71"/>
      <c r="O9179" s="71"/>
      <c r="P9179" s="71"/>
      <c r="Q9179" s="71"/>
      <c r="R9179" s="29"/>
      <c r="S9179" s="29"/>
      <c r="T9179" s="29"/>
      <c r="U9179" s="71"/>
      <c r="V9179" s="29"/>
      <c r="W9179" s="60"/>
      <c r="Y9179" t="s">
        <v>40</v>
      </c>
      <c r="AA9179">
        <v>6813</v>
      </c>
      <c r="AB9179" t="b">
        <f>if((W9179=""),false,true)</f>
        <v>0</v>
      </c>
      <c r="AD9179" s="37"/>
    </row>
    <row r="9180" ht="14.25" customHeight="1">
      <c r="A9180" s="38">
        <v>1283</v>
      </c>
      <c r="B9180" s="46" t="s">
        <v>31</v>
      </c>
      <c r="C9180" s="46" t="s">
        <v>32</v>
      </c>
      <c r="D9180" s="46" t="s">
        <v>9068</v>
      </c>
      <c r="E9180" s="46" t="s">
        <v>9069</v>
      </c>
      <c r="F9180" t="s">
        <v>35</v>
      </c>
      <c r="G9180" s="46" t="s">
        <v>36</v>
      </c>
      <c r="H9180">
        <v>0.0052480746</v>
      </c>
      <c r="I9180" t="s">
        <v>37</v>
      </c>
      <c r="L9180" t="s">
        <v>38</v>
      </c>
      <c r="M9180" t="s">
        <v>39</v>
      </c>
      <c r="N9180" s="40"/>
      <c r="O9180" s="40"/>
      <c r="P9180" s="40"/>
      <c r="Q9180" s="40"/>
      <c r="R9180" s="39"/>
      <c r="S9180" s="39"/>
      <c r="T9180" s="39"/>
      <c r="U9180" s="40"/>
      <c r="V9180" s="39"/>
      <c r="W9180" s="69"/>
      <c r="Y9180" t="s">
        <v>40</v>
      </c>
      <c r="AA9180">
        <v>6813</v>
      </c>
      <c r="AB9180" s="46" t="b">
        <f>if((W9180=""),false,true)</f>
        <v>0</v>
      </c>
      <c r="AD9180" s="8"/>
    </row>
    <row r="9181" ht="14.25" customHeight="1">
      <c r="A9181" s="38">
        <v>1287</v>
      </c>
      <c r="B9181" s="46" t="s">
        <v>174</v>
      </c>
      <c r="C9181" s="46" t="s">
        <v>45</v>
      </c>
      <c r="D9181" s="46" t="s">
        <v>9068</v>
      </c>
      <c r="E9181" s="46" t="s">
        <v>9069</v>
      </c>
      <c r="F9181" t="s">
        <v>48</v>
      </c>
      <c r="G9181" s="46" t="s">
        <v>49</v>
      </c>
      <c r="H9181">
        <v>0.000000002512</v>
      </c>
      <c r="I9181" t="s">
        <v>37</v>
      </c>
      <c r="L9181" t="s">
        <v>50</v>
      </c>
      <c r="M9181" t="s">
        <v>39</v>
      </c>
      <c r="N9181" s="40"/>
      <c r="O9181" s="40"/>
      <c r="P9181" s="40"/>
      <c r="Q9181" s="40"/>
      <c r="R9181" s="39"/>
      <c r="S9181" s="39"/>
      <c r="T9181" s="39"/>
      <c r="U9181" s="40"/>
      <c r="V9181" s="39"/>
      <c r="W9181" s="69"/>
      <c r="Y9181" t="s">
        <v>40</v>
      </c>
      <c r="AA9181">
        <v>6813</v>
      </c>
      <c r="AB9181" s="46" t="b">
        <v>0</v>
      </c>
      <c r="AD9181" s="8"/>
    </row>
    <row r="9182" ht="14.25" customHeight="1">
      <c r="A9182" s="38">
        <v>1287</v>
      </c>
      <c r="B9182" s="46" t="s">
        <v>53</v>
      </c>
      <c r="C9182" s="46" t="s">
        <v>45</v>
      </c>
      <c r="D9182" s="46" t="s">
        <v>9068</v>
      </c>
      <c r="E9182" s="46" t="s">
        <v>9069</v>
      </c>
      <c r="F9182" t="s">
        <v>48</v>
      </c>
      <c r="G9182" s="46" t="s">
        <v>49</v>
      </c>
      <c r="H9182">
        <v>0.000000002512</v>
      </c>
      <c r="I9182" t="s">
        <v>37</v>
      </c>
      <c r="L9182" t="s">
        <v>50</v>
      </c>
      <c r="M9182" t="s">
        <v>39</v>
      </c>
      <c r="N9182" s="40"/>
      <c r="O9182" s="40"/>
      <c r="P9182" s="40"/>
      <c r="Q9182" s="40"/>
      <c r="R9182" s="39"/>
      <c r="S9182" s="39"/>
      <c r="T9182" s="39"/>
      <c r="U9182" s="40"/>
      <c r="V9182" s="39"/>
      <c r="W9182" s="69"/>
      <c r="Y9182" t="s">
        <v>40</v>
      </c>
      <c r="AA9182">
        <v>6813</v>
      </c>
      <c r="AB9182" s="46" t="b">
        <v>0</v>
      </c>
      <c r="AD9182" s="8"/>
    </row>
    <row r="9183" ht="14.25" customHeight="1">
      <c r="A9183" s="38">
        <v>1308</v>
      </c>
      <c r="B9183" s="46" t="s">
        <v>41</v>
      </c>
      <c r="C9183" s="46" t="s">
        <v>42</v>
      </c>
      <c r="D9183" s="46" t="s">
        <v>9068</v>
      </c>
      <c r="E9183" s="46" t="s">
        <v>9069</v>
      </c>
      <c r="F9183" t="s">
        <v>35</v>
      </c>
      <c r="G9183" s="12" t="s">
        <v>36</v>
      </c>
      <c r="H9183">
        <v>0.005248074602498</v>
      </c>
      <c r="I9183" t="s">
        <v>37</v>
      </c>
      <c r="K9183" s="47" t="s">
        <v>43</v>
      </c>
      <c r="L9183" s="47" t="str">
        <f>((I9183&amp;A9183)&amp;"-")&amp;B9183</f>
        <v>REF1308-Abraham M.H. and Acree Jr. W.E. The solubility of liquid and solid compounds in dry octan-1-ol. Chemosphere (2013)</v>
      </c>
      <c r="M9183" t="s">
        <v>39</v>
      </c>
      <c r="N9183" s="71"/>
      <c r="O9183" s="71"/>
      <c r="P9183" s="71"/>
      <c r="Q9183" s="71"/>
      <c r="R9183" s="29"/>
      <c r="S9183" s="29"/>
      <c r="T9183" s="29"/>
      <c r="U9183" s="71"/>
      <c r="V9183" s="29"/>
      <c r="W9183" s="60"/>
      <c r="Y9183" t="s">
        <v>40</v>
      </c>
      <c r="AA9183">
        <v>6813</v>
      </c>
      <c r="AB9183" t="b">
        <f>if((W9183=""),false,true)</f>
        <v>0</v>
      </c>
      <c r="AD9183" s="37"/>
    </row>
    <row r="9184" ht="14.25" customHeight="1">
      <c r="A9184" s="38">
        <v>1308</v>
      </c>
      <c r="B9184" s="46" t="s">
        <v>41</v>
      </c>
      <c r="C9184" s="46" t="s">
        <v>42</v>
      </c>
      <c r="D9184" s="46" t="s">
        <v>9068</v>
      </c>
      <c r="E9184" s="46" t="s">
        <v>9069</v>
      </c>
      <c r="F9184" t="s">
        <v>35</v>
      </c>
      <c r="G9184" s="12" t="s">
        <v>36</v>
      </c>
      <c r="H9184">
        <v>0.005370317963703</v>
      </c>
      <c r="I9184" t="s">
        <v>37</v>
      </c>
      <c r="K9184" s="47" t="s">
        <v>43</v>
      </c>
      <c r="L9184" s="47" t="str">
        <f>((I9184&amp;A9184)&amp;"-")&amp;B9184</f>
        <v>REF1308-Abraham M.H. and Acree Jr. W.E. The solubility of liquid and solid compounds in dry octan-1-ol. Chemosphere (2013)</v>
      </c>
      <c r="M9184" t="s">
        <v>39</v>
      </c>
      <c r="N9184" s="71"/>
      <c r="O9184" s="71"/>
      <c r="P9184" s="71"/>
      <c r="Q9184" s="71"/>
      <c r="R9184" s="29"/>
      <c r="S9184" s="29"/>
      <c r="T9184" s="29"/>
      <c r="U9184" s="71"/>
      <c r="V9184" s="29"/>
      <c r="W9184" s="60"/>
      <c r="Y9184" t="s">
        <v>40</v>
      </c>
      <c r="AA9184">
        <v>6813</v>
      </c>
      <c r="AB9184" t="b">
        <f>if((W9184=""),false,true)</f>
        <v>0</v>
      </c>
      <c r="AD9184" s="37"/>
    </row>
    <row r="9185" ht="14.25" customHeight="1">
      <c r="A9185" s="38">
        <v>1287</v>
      </c>
      <c r="B9185" s="46" t="s">
        <v>174</v>
      </c>
      <c r="C9185" s="46" t="s">
        <v>45</v>
      </c>
      <c r="D9185" s="46" t="s">
        <v>9070</v>
      </c>
      <c r="E9185" s="46" t="s">
        <v>1124</v>
      </c>
      <c r="F9185" t="s">
        <v>48</v>
      </c>
      <c r="G9185" s="46" t="s">
        <v>49</v>
      </c>
      <c r="H9185">
        <v>0.00512861384</v>
      </c>
      <c r="I9185" t="s">
        <v>37</v>
      </c>
      <c r="L9185" t="s">
        <v>50</v>
      </c>
      <c r="M9185" t="s">
        <v>39</v>
      </c>
      <c r="N9185" s="40"/>
      <c r="O9185" s="40"/>
      <c r="P9185" s="40"/>
      <c r="Q9185" s="40"/>
      <c r="R9185" s="39"/>
      <c r="S9185" s="39"/>
      <c r="T9185" s="39"/>
      <c r="U9185" s="40"/>
      <c r="V9185" s="39"/>
      <c r="W9185" s="69"/>
      <c r="Y9185" t="s">
        <v>294</v>
      </c>
      <c r="AA9185">
        <v>5730</v>
      </c>
      <c r="AB9185" s="46" t="b">
        <v>0</v>
      </c>
      <c r="AD9185" s="8"/>
    </row>
    <row r="9186" ht="14.25" customHeight="1">
      <c r="A9186" s="38">
        <v>1287</v>
      </c>
      <c r="B9186" s="46" t="s">
        <v>53</v>
      </c>
      <c r="C9186" s="46" t="s">
        <v>45</v>
      </c>
      <c r="D9186" s="46" t="s">
        <v>9070</v>
      </c>
      <c r="E9186" s="46" t="s">
        <v>1124</v>
      </c>
      <c r="F9186" t="s">
        <v>48</v>
      </c>
      <c r="G9186" s="46" t="s">
        <v>49</v>
      </c>
      <c r="H9186">
        <v>0.004897788194</v>
      </c>
      <c r="I9186" t="s">
        <v>37</v>
      </c>
      <c r="L9186" t="s">
        <v>50</v>
      </c>
      <c r="M9186" t="s">
        <v>39</v>
      </c>
      <c r="N9186" s="40"/>
      <c r="O9186" s="40"/>
      <c r="P9186" s="40"/>
      <c r="Q9186" s="40"/>
      <c r="R9186" s="39"/>
      <c r="S9186" s="39"/>
      <c r="T9186" s="39"/>
      <c r="U9186" s="40"/>
      <c r="V9186" s="39"/>
      <c r="W9186" s="69"/>
      <c r="Y9186" t="s">
        <v>294</v>
      </c>
      <c r="AA9186">
        <v>5730</v>
      </c>
      <c r="AB9186" s="46" t="b">
        <v>0</v>
      </c>
      <c r="AD9186" s="8"/>
    </row>
    <row r="9187" ht="14.25" customHeight="1">
      <c r="A9187" s="38">
        <v>1287</v>
      </c>
      <c r="B9187" s="46" t="s">
        <v>174</v>
      </c>
      <c r="C9187" s="46" t="s">
        <v>45</v>
      </c>
      <c r="D9187" s="46" t="s">
        <v>9070</v>
      </c>
      <c r="E9187" s="46" t="s">
        <v>1124</v>
      </c>
      <c r="F9187" t="s">
        <v>48</v>
      </c>
      <c r="G9187" s="46" t="s">
        <v>49</v>
      </c>
      <c r="H9187">
        <v>0.004897788194</v>
      </c>
      <c r="I9187" t="s">
        <v>37</v>
      </c>
      <c r="L9187" t="s">
        <v>50</v>
      </c>
      <c r="M9187" t="s">
        <v>39</v>
      </c>
      <c r="N9187" s="40"/>
      <c r="O9187" s="40"/>
      <c r="P9187" s="40"/>
      <c r="Q9187" s="40"/>
      <c r="R9187" s="39"/>
      <c r="S9187" s="39"/>
      <c r="T9187" s="39"/>
      <c r="U9187" s="40"/>
      <c r="V9187" s="39"/>
      <c r="W9187" s="69"/>
      <c r="Y9187" t="s">
        <v>294</v>
      </c>
      <c r="AA9187">
        <v>5730</v>
      </c>
      <c r="AB9187" s="46" t="b">
        <v>0</v>
      </c>
      <c r="AD9187" s="8"/>
    </row>
    <row r="9188" ht="14.25" customHeight="1">
      <c r="A9188" s="38">
        <v>1268</v>
      </c>
      <c r="B9188" s="46" t="s">
        <v>3548</v>
      </c>
      <c r="C9188" s="46" t="s">
        <v>3549</v>
      </c>
      <c r="D9188" s="46" t="s">
        <v>9071</v>
      </c>
      <c r="E9188" s="46" t="s">
        <v>9072</v>
      </c>
      <c r="F9188" s="7" t="s">
        <v>1281</v>
      </c>
      <c r="G9188" s="7" t="s">
        <v>2411</v>
      </c>
      <c r="H9188">
        <v>0.333218308534643</v>
      </c>
      <c r="I9188" t="s">
        <v>37</v>
      </c>
      <c r="K9188" t="s">
        <v>43</v>
      </c>
      <c r="L9188" t="s">
        <v>3553</v>
      </c>
      <c r="M9188" t="s">
        <v>39</v>
      </c>
      <c r="N9188" s="40"/>
      <c r="O9188" s="40"/>
      <c r="P9188" s="40"/>
      <c r="Q9188" s="40"/>
      <c r="R9188" s="39"/>
      <c r="S9188" s="39"/>
      <c r="T9188" s="39"/>
      <c r="U9188" s="40"/>
      <c r="V9188" s="39"/>
      <c r="W9188" s="69"/>
      <c r="Y9188" t="s">
        <v>40</v>
      </c>
      <c r="AA9188">
        <v>4444449</v>
      </c>
      <c r="AB9188" s="46" t="b">
        <f>if((W9188=""),false,true)</f>
        <v>0</v>
      </c>
      <c r="AD9188" s="8"/>
    </row>
    <row r="9189" ht="14.25" customHeight="1">
      <c r="A9189" s="38">
        <v>1287</v>
      </c>
      <c r="B9189" s="46" t="s">
        <v>53</v>
      </c>
      <c r="C9189" s="46" t="s">
        <v>45</v>
      </c>
      <c r="D9189" s="46" t="s">
        <v>9071</v>
      </c>
      <c r="E9189" s="46" t="s">
        <v>9073</v>
      </c>
      <c r="F9189" t="s">
        <v>48</v>
      </c>
      <c r="G9189" s="46" t="s">
        <v>49</v>
      </c>
      <c r="H9189">
        <v>0.000758577575</v>
      </c>
      <c r="I9189" t="s">
        <v>37</v>
      </c>
      <c r="L9189" t="s">
        <v>50</v>
      </c>
      <c r="M9189" t="s">
        <v>39</v>
      </c>
      <c r="N9189" s="40"/>
      <c r="O9189" s="40"/>
      <c r="P9189" s="40"/>
      <c r="Q9189" s="40"/>
      <c r="R9189" s="39"/>
      <c r="S9189" s="39"/>
      <c r="T9189" s="39"/>
      <c r="U9189" s="40"/>
      <c r="V9189" s="39"/>
      <c r="W9189" s="69"/>
      <c r="Y9189" t="s">
        <v>40</v>
      </c>
      <c r="AA9189">
        <v>10444406</v>
      </c>
      <c r="AB9189" s="46" t="b">
        <v>0</v>
      </c>
      <c r="AD9189" s="8"/>
    </row>
    <row r="9190" ht="14.25" customHeight="1">
      <c r="A9190" s="38">
        <v>1287</v>
      </c>
      <c r="B9190" s="46" t="s">
        <v>53</v>
      </c>
      <c r="C9190" s="46" t="s">
        <v>45</v>
      </c>
      <c r="D9190" s="46" t="s">
        <v>9074</v>
      </c>
      <c r="E9190" s="46" t="s">
        <v>9075</v>
      </c>
      <c r="F9190" t="s">
        <v>48</v>
      </c>
      <c r="G9190" s="46" t="s">
        <v>49</v>
      </c>
      <c r="H9190">
        <v>0.000000010965</v>
      </c>
      <c r="I9190" t="s">
        <v>37</v>
      </c>
      <c r="L9190" t="s">
        <v>50</v>
      </c>
      <c r="M9190" t="s">
        <v>39</v>
      </c>
      <c r="N9190" s="40"/>
      <c r="O9190" s="40"/>
      <c r="P9190" s="40"/>
      <c r="Q9190" s="40"/>
      <c r="R9190" s="39"/>
      <c r="S9190" s="39"/>
      <c r="T9190" s="39"/>
      <c r="U9190" s="40"/>
      <c r="V9190" s="39"/>
      <c r="W9190" s="69"/>
      <c r="Y9190" t="s">
        <v>294</v>
      </c>
      <c r="AA9190">
        <v>11883</v>
      </c>
      <c r="AB9190" s="46" t="b">
        <v>0</v>
      </c>
      <c r="AD9190" s="8"/>
    </row>
    <row r="9191" ht="14.25" customHeight="1">
      <c r="A9191" s="38">
        <v>1287</v>
      </c>
      <c r="B9191" s="46" t="s">
        <v>53</v>
      </c>
      <c r="C9191" s="46" t="s">
        <v>45</v>
      </c>
      <c r="D9191" s="46" t="s">
        <v>9076</v>
      </c>
      <c r="E9191" s="46" t="s">
        <v>9077</v>
      </c>
      <c r="F9191" t="s">
        <v>48</v>
      </c>
      <c r="G9191" s="46" t="s">
        <v>49</v>
      </c>
      <c r="H9191">
        <v>0.000004677351</v>
      </c>
      <c r="I9191" t="s">
        <v>37</v>
      </c>
      <c r="L9191" t="s">
        <v>50</v>
      </c>
      <c r="M9191" t="s">
        <v>39</v>
      </c>
      <c r="N9191" s="40"/>
      <c r="O9191" s="40"/>
      <c r="P9191" s="40"/>
      <c r="Q9191" s="40"/>
      <c r="R9191" s="39"/>
      <c r="S9191" s="39"/>
      <c r="T9191" s="39"/>
      <c r="U9191" s="40"/>
      <c r="V9191" s="39"/>
      <c r="W9191" s="69"/>
      <c r="Y9191" t="s">
        <v>40</v>
      </c>
      <c r="AA9191">
        <v>10539</v>
      </c>
      <c r="AB9191" s="46" t="b">
        <v>0</v>
      </c>
      <c r="AD9191" s="8"/>
    </row>
    <row r="9192" ht="14.25" customHeight="1">
      <c r="A9192" s="38">
        <v>1287</v>
      </c>
      <c r="B9192" s="46" t="s">
        <v>53</v>
      </c>
      <c r="C9192" s="46" t="s">
        <v>45</v>
      </c>
      <c r="D9192" s="46" t="s">
        <v>9078</v>
      </c>
      <c r="E9192" s="46" t="s">
        <v>239</v>
      </c>
      <c r="F9192" t="s">
        <v>48</v>
      </c>
      <c r="G9192" s="46" t="s">
        <v>49</v>
      </c>
      <c r="H9192">
        <v>3.630780547701</v>
      </c>
      <c r="I9192" t="s">
        <v>37</v>
      </c>
      <c r="L9192" t="s">
        <v>50</v>
      </c>
      <c r="M9192" t="s">
        <v>39</v>
      </c>
      <c r="N9192" s="40"/>
      <c r="O9192" s="40"/>
      <c r="P9192" s="40"/>
      <c r="Q9192" s="40"/>
      <c r="R9192" s="39"/>
      <c r="S9192" s="39"/>
      <c r="T9192" s="39"/>
      <c r="U9192" s="40"/>
      <c r="V9192" s="39"/>
      <c r="W9192" s="69"/>
      <c r="Y9192" t="s">
        <v>294</v>
      </c>
      <c r="AA9192">
        <v>7737</v>
      </c>
      <c r="AB9192" s="46" t="b">
        <v>0</v>
      </c>
      <c r="AD9192" s="8"/>
    </row>
    <row r="9193" ht="14.25" customHeight="1">
      <c r="A9193" s="38">
        <v>1287</v>
      </c>
      <c r="B9193" s="46" t="s">
        <v>174</v>
      </c>
      <c r="C9193" s="46" t="s">
        <v>45</v>
      </c>
      <c r="D9193" s="46" t="s">
        <v>9078</v>
      </c>
      <c r="E9193" s="46" t="s">
        <v>239</v>
      </c>
      <c r="F9193" t="s">
        <v>48</v>
      </c>
      <c r="G9193" s="46" t="s">
        <v>49</v>
      </c>
      <c r="H9193">
        <v>14.125375446228</v>
      </c>
      <c r="I9193" t="s">
        <v>37</v>
      </c>
      <c r="L9193" t="s">
        <v>50</v>
      </c>
      <c r="M9193" t="s">
        <v>39</v>
      </c>
      <c r="N9193" s="40"/>
      <c r="O9193" s="40"/>
      <c r="P9193" s="40"/>
      <c r="Q9193" s="40"/>
      <c r="R9193" s="39"/>
      <c r="S9193" s="39"/>
      <c r="T9193" s="39"/>
      <c r="U9193" s="40"/>
      <c r="V9193" s="39"/>
      <c r="W9193" s="69"/>
      <c r="Y9193" t="s">
        <v>294</v>
      </c>
      <c r="AA9193">
        <v>7737</v>
      </c>
      <c r="AB9193" s="46" t="b">
        <v>0</v>
      </c>
      <c r="AD9193" s="8"/>
    </row>
    <row r="9194" ht="14.25" customHeight="1">
      <c r="A9194" s="38">
        <v>1268</v>
      </c>
      <c r="B9194" s="46" t="s">
        <v>3548</v>
      </c>
      <c r="C9194" s="46" t="s">
        <v>3549</v>
      </c>
      <c r="D9194" s="46" t="s">
        <v>9079</v>
      </c>
      <c r="E9194" s="46" t="s">
        <v>9080</v>
      </c>
      <c r="F9194" s="7" t="s">
        <v>1281</v>
      </c>
      <c r="G9194" s="7" t="s">
        <v>2411</v>
      </c>
      <c r="H9194">
        <v>2.535449868509</v>
      </c>
      <c r="I9194" t="s">
        <v>37</v>
      </c>
      <c r="K9194" t="s">
        <v>3552</v>
      </c>
      <c r="L9194" t="s">
        <v>3553</v>
      </c>
      <c r="M9194" t="s">
        <v>39</v>
      </c>
      <c r="N9194" s="40"/>
      <c r="O9194" s="40"/>
      <c r="P9194" s="40"/>
      <c r="Q9194" s="40"/>
      <c r="R9194" s="39"/>
      <c r="S9194" s="39"/>
      <c r="T9194" s="39"/>
      <c r="U9194" s="40"/>
      <c r="V9194" s="39"/>
      <c r="W9194" s="69"/>
      <c r="Y9194" t="s">
        <v>40</v>
      </c>
      <c r="AA9194">
        <v>6551</v>
      </c>
      <c r="AB9194" s="46" t="b">
        <f>if((W9194=""),false,true)</f>
        <v>0</v>
      </c>
      <c r="AD9194" s="8"/>
    </row>
    <row r="9195" ht="14.25" customHeight="1">
      <c r="A9195" s="38">
        <v>1287</v>
      </c>
      <c r="B9195" s="46" t="s">
        <v>53</v>
      </c>
      <c r="C9195" s="46" t="s">
        <v>45</v>
      </c>
      <c r="D9195" s="46" t="s">
        <v>9081</v>
      </c>
      <c r="E9195" s="46" t="s">
        <v>4805</v>
      </c>
      <c r="F9195" t="s">
        <v>48</v>
      </c>
      <c r="G9195" s="46" t="s">
        <v>49</v>
      </c>
      <c r="H9195">
        <v>0.933254300797</v>
      </c>
      <c r="I9195" t="s">
        <v>37</v>
      </c>
      <c r="L9195" t="s">
        <v>50</v>
      </c>
      <c r="M9195" t="s">
        <v>39</v>
      </c>
      <c r="N9195" s="40"/>
      <c r="O9195" s="40"/>
      <c r="P9195" s="40"/>
      <c r="Q9195" s="40"/>
      <c r="R9195" s="39"/>
      <c r="S9195" s="39"/>
      <c r="T9195" s="39"/>
      <c r="U9195" s="40"/>
      <c r="V9195" s="39"/>
      <c r="W9195" s="69"/>
      <c r="Y9195" t="s">
        <v>294</v>
      </c>
      <c r="AA9195">
        <v>8554</v>
      </c>
      <c r="AB9195" s="46" t="b">
        <v>0</v>
      </c>
      <c r="AD9195" s="8"/>
    </row>
    <row r="9196" ht="14.25" customHeight="1">
      <c r="A9196" s="38">
        <v>1287</v>
      </c>
      <c r="B9196" s="46" t="s">
        <v>174</v>
      </c>
      <c r="C9196" s="46" t="s">
        <v>45</v>
      </c>
      <c r="D9196" s="46" t="s">
        <v>9081</v>
      </c>
      <c r="E9196" s="46" t="s">
        <v>9082</v>
      </c>
      <c r="F9196" t="s">
        <v>48</v>
      </c>
      <c r="G9196" s="46" t="s">
        <v>49</v>
      </c>
      <c r="H9196">
        <v>0.933254300797</v>
      </c>
      <c r="I9196" t="s">
        <v>37</v>
      </c>
      <c r="L9196" t="s">
        <v>50</v>
      </c>
      <c r="M9196" t="s">
        <v>39</v>
      </c>
      <c r="N9196" s="40"/>
      <c r="O9196" s="40"/>
      <c r="P9196" s="40"/>
      <c r="Q9196" s="40"/>
      <c r="R9196" s="39"/>
      <c r="S9196" s="39"/>
      <c r="T9196" s="39"/>
      <c r="U9196" s="40"/>
      <c r="V9196" s="39"/>
      <c r="W9196" s="69"/>
      <c r="Y9196" t="s">
        <v>294</v>
      </c>
      <c r="AA9196">
        <v>8554</v>
      </c>
      <c r="AB9196" s="46" t="b">
        <v>0</v>
      </c>
      <c r="AD9196" s="8"/>
    </row>
    <row r="9197" ht="14.25" customHeight="1">
      <c r="A9197" s="38">
        <v>1287</v>
      </c>
      <c r="B9197" s="46" t="s">
        <v>53</v>
      </c>
      <c r="C9197" s="46" t="s">
        <v>45</v>
      </c>
      <c r="D9197" s="46" t="s">
        <v>9083</v>
      </c>
      <c r="E9197" s="46" t="s">
        <v>9084</v>
      </c>
      <c r="F9197" t="s">
        <v>48</v>
      </c>
      <c r="G9197" s="46" t="s">
        <v>49</v>
      </c>
      <c r="H9197">
        <v>8.709635899561</v>
      </c>
      <c r="I9197" t="s">
        <v>37</v>
      </c>
      <c r="L9197" t="s">
        <v>50</v>
      </c>
      <c r="M9197" t="s">
        <v>39</v>
      </c>
      <c r="N9197" s="40"/>
      <c r="O9197" s="40"/>
      <c r="P9197" s="40"/>
      <c r="Q9197" s="40"/>
      <c r="R9197" s="39"/>
      <c r="S9197" s="39"/>
      <c r="T9197" s="39"/>
      <c r="U9197" s="40"/>
      <c r="V9197" s="39"/>
      <c r="W9197" s="69"/>
      <c r="Y9197" t="s">
        <v>294</v>
      </c>
      <c r="AA9197">
        <v>11930</v>
      </c>
      <c r="AB9197" s="46" t="b">
        <v>0</v>
      </c>
      <c r="AD9197" s="8"/>
    </row>
    <row r="9198" ht="14.25" customHeight="1">
      <c r="A9198" s="38">
        <v>1029</v>
      </c>
      <c r="B9198" s="46" t="s">
        <v>9085</v>
      </c>
      <c r="C9198" s="46" t="s">
        <v>9086</v>
      </c>
      <c r="D9198" s="46" t="s">
        <v>9087</v>
      </c>
      <c r="E9198" s="46" t="s">
        <v>9088</v>
      </c>
      <c r="F9198" s="62" t="s">
        <v>1361</v>
      </c>
      <c r="G9198" s="7" t="s">
        <v>1362</v>
      </c>
      <c r="H9198">
        <v>0.00851138038</v>
      </c>
      <c r="I9198" t="s">
        <v>37</v>
      </c>
      <c r="K9198" s="46" t="s">
        <v>43</v>
      </c>
      <c r="L9198" s="46" t="s">
        <v>9089</v>
      </c>
      <c r="M9198" t="s">
        <v>39</v>
      </c>
      <c r="N9198" s="40"/>
      <c r="O9198" s="40"/>
      <c r="P9198" s="40"/>
      <c r="Q9198" s="40"/>
      <c r="R9198" s="39"/>
      <c r="S9198" s="39"/>
      <c r="T9198" s="39"/>
      <c r="U9198" s="40"/>
      <c r="V9198" s="39"/>
      <c r="W9198" s="69"/>
      <c r="Y9198" t="s">
        <v>40</v>
      </c>
      <c r="AA9198" s="54">
        <v>11917</v>
      </c>
      <c r="AB9198" t="b">
        <f>if((W9198=""),false,true)</f>
        <v>0</v>
      </c>
    </row>
    <row r="9199" ht="14.25" customHeight="1">
      <c r="A9199" s="38">
        <v>1029</v>
      </c>
      <c r="B9199" s="46" t="s">
        <v>9085</v>
      </c>
      <c r="C9199" s="46" t="s">
        <v>9086</v>
      </c>
      <c r="D9199" s="46" t="s">
        <v>9087</v>
      </c>
      <c r="E9199" s="46" t="s">
        <v>9088</v>
      </c>
      <c r="F9199" s="62" t="s">
        <v>586</v>
      </c>
      <c r="G9199" s="7" t="s">
        <v>587</v>
      </c>
      <c r="H9199">
        <v>0.00141253754</v>
      </c>
      <c r="I9199" t="s">
        <v>37</v>
      </c>
      <c r="K9199" s="46" t="s">
        <v>43</v>
      </c>
      <c r="L9199" s="46" t="s">
        <v>9089</v>
      </c>
      <c r="M9199" t="s">
        <v>39</v>
      </c>
      <c r="N9199" s="40"/>
      <c r="O9199" s="40"/>
      <c r="P9199" s="40"/>
      <c r="Q9199" s="40"/>
      <c r="R9199" s="39"/>
      <c r="S9199" s="39"/>
      <c r="T9199" s="39"/>
      <c r="U9199" s="40"/>
      <c r="V9199" s="39"/>
      <c r="W9199" s="69"/>
      <c r="Y9199" t="s">
        <v>40</v>
      </c>
      <c r="AA9199" s="54">
        <v>11917</v>
      </c>
      <c r="AB9199" t="b">
        <f>if((W9199=""),false,true)</f>
        <v>0</v>
      </c>
    </row>
    <row r="9200" ht="14.25" customHeight="1">
      <c r="A9200" s="38">
        <v>1029</v>
      </c>
      <c r="B9200" s="46" t="s">
        <v>9085</v>
      </c>
      <c r="C9200" s="46" t="s">
        <v>9086</v>
      </c>
      <c r="D9200" s="46" t="s">
        <v>9087</v>
      </c>
      <c r="E9200" s="46" t="s">
        <v>9088</v>
      </c>
      <c r="F9200" s="62" t="s">
        <v>689</v>
      </c>
      <c r="G9200" s="7" t="s">
        <v>2620</v>
      </c>
      <c r="H9200">
        <v>0.000562341325</v>
      </c>
      <c r="I9200" t="s">
        <v>37</v>
      </c>
      <c r="K9200" s="46" t="s">
        <v>43</v>
      </c>
      <c r="L9200" s="46" t="s">
        <v>9089</v>
      </c>
      <c r="M9200" t="s">
        <v>39</v>
      </c>
      <c r="N9200" s="40"/>
      <c r="O9200" s="40"/>
      <c r="P9200" s="40"/>
      <c r="Q9200" s="40"/>
      <c r="R9200" s="39"/>
      <c r="S9200" s="39"/>
      <c r="T9200" s="39"/>
      <c r="U9200" s="40"/>
      <c r="V9200" s="39"/>
      <c r="W9200" s="69"/>
      <c r="Y9200" t="s">
        <v>40</v>
      </c>
      <c r="AA9200" s="54">
        <v>11917</v>
      </c>
      <c r="AB9200" t="b">
        <f>if((W9200=""),false,true)</f>
        <v>0</v>
      </c>
    </row>
    <row r="9201" ht="14.25" customHeight="1">
      <c r="A9201" s="38">
        <v>1029</v>
      </c>
      <c r="B9201" s="46" t="s">
        <v>9085</v>
      </c>
      <c r="C9201" s="46" t="s">
        <v>9086</v>
      </c>
      <c r="D9201" s="46" t="s">
        <v>9087</v>
      </c>
      <c r="E9201" s="46" t="s">
        <v>9088</v>
      </c>
      <c r="F9201" s="62" t="s">
        <v>691</v>
      </c>
      <c r="G9201" s="7" t="s">
        <v>692</v>
      </c>
      <c r="H9201">
        <v>0.0251188643</v>
      </c>
      <c r="I9201" t="s">
        <v>37</v>
      </c>
      <c r="K9201" s="46" t="s">
        <v>43</v>
      </c>
      <c r="L9201" s="46" t="s">
        <v>9089</v>
      </c>
      <c r="M9201" t="s">
        <v>39</v>
      </c>
      <c r="N9201" s="40"/>
      <c r="O9201" s="40"/>
      <c r="P9201" s="40"/>
      <c r="Q9201" s="40"/>
      <c r="R9201" s="39"/>
      <c r="S9201" s="39"/>
      <c r="T9201" s="39"/>
      <c r="U9201" s="40"/>
      <c r="V9201" s="39"/>
      <c r="W9201" s="69"/>
      <c r="Y9201" t="s">
        <v>40</v>
      </c>
      <c r="AA9201" s="54">
        <v>11917</v>
      </c>
      <c r="AB9201" t="b">
        <f>if((W9201=""),false,true)</f>
        <v>0</v>
      </c>
    </row>
    <row r="9202" ht="14.25" customHeight="1">
      <c r="A9202" s="38">
        <v>1029</v>
      </c>
      <c r="B9202" s="46" t="s">
        <v>9085</v>
      </c>
      <c r="C9202" s="46" t="s">
        <v>9086</v>
      </c>
      <c r="D9202" s="46" t="s">
        <v>9087</v>
      </c>
      <c r="E9202" s="46" t="s">
        <v>9088</v>
      </c>
      <c r="F9202" s="62" t="s">
        <v>1123</v>
      </c>
      <c r="G9202" s="7" t="s">
        <v>1124</v>
      </c>
      <c r="H9202">
        <v>0.0134896288</v>
      </c>
      <c r="I9202" t="s">
        <v>37</v>
      </c>
      <c r="K9202" s="46" t="s">
        <v>43</v>
      </c>
      <c r="L9202" s="46" t="s">
        <v>9089</v>
      </c>
      <c r="M9202" t="s">
        <v>39</v>
      </c>
      <c r="N9202" s="40"/>
      <c r="O9202" s="40"/>
      <c r="P9202" s="40"/>
      <c r="Q9202" s="40"/>
      <c r="R9202" s="39"/>
      <c r="S9202" s="39"/>
      <c r="T9202" s="39"/>
      <c r="U9202" s="40"/>
      <c r="V9202" s="39"/>
      <c r="W9202" s="69"/>
      <c r="Y9202" t="s">
        <v>40</v>
      </c>
      <c r="AA9202" s="54">
        <v>11917</v>
      </c>
      <c r="AB9202" t="b">
        <f>if((W9202=""),false,true)</f>
        <v>0</v>
      </c>
    </row>
    <row r="9203" ht="14.25" customHeight="1">
      <c r="A9203" s="38">
        <v>1029</v>
      </c>
      <c r="B9203" s="46" t="s">
        <v>9085</v>
      </c>
      <c r="C9203" s="46" t="s">
        <v>9086</v>
      </c>
      <c r="D9203" s="46" t="s">
        <v>9087</v>
      </c>
      <c r="E9203" s="46" t="s">
        <v>9088</v>
      </c>
      <c r="F9203" s="62" t="s">
        <v>705</v>
      </c>
      <c r="G9203" s="7" t="s">
        <v>706</v>
      </c>
      <c r="H9203">
        <v>0.00186208714</v>
      </c>
      <c r="I9203" t="s">
        <v>37</v>
      </c>
      <c r="K9203" s="46" t="s">
        <v>43</v>
      </c>
      <c r="L9203" s="46" t="s">
        <v>9089</v>
      </c>
      <c r="M9203" t="s">
        <v>39</v>
      </c>
      <c r="N9203" s="40"/>
      <c r="O9203" s="40"/>
      <c r="P9203" s="40"/>
      <c r="Q9203" s="40"/>
      <c r="R9203" s="39"/>
      <c r="S9203" s="39"/>
      <c r="T9203" s="39"/>
      <c r="U9203" s="40"/>
      <c r="V9203" s="39"/>
      <c r="W9203" s="69"/>
      <c r="Y9203" t="s">
        <v>40</v>
      </c>
      <c r="AA9203" s="54">
        <v>11917</v>
      </c>
      <c r="AB9203" t="b">
        <f>if((W9203=""),false,true)</f>
        <v>0</v>
      </c>
    </row>
    <row r="9204" ht="14.25" customHeight="1">
      <c r="A9204" s="38">
        <v>1029</v>
      </c>
      <c r="B9204" s="46" t="s">
        <v>9085</v>
      </c>
      <c r="C9204" s="46" t="s">
        <v>9086</v>
      </c>
      <c r="D9204" s="46" t="s">
        <v>9087</v>
      </c>
      <c r="E9204" s="46" t="s">
        <v>9088</v>
      </c>
      <c r="F9204" s="62" t="s">
        <v>3612</v>
      </c>
      <c r="G9204" s="7" t="s">
        <v>3613</v>
      </c>
      <c r="H9204">
        <v>0.00363078055</v>
      </c>
      <c r="I9204" t="s">
        <v>37</v>
      </c>
      <c r="K9204" s="46" t="s">
        <v>43</v>
      </c>
      <c r="L9204" s="46" t="s">
        <v>9089</v>
      </c>
      <c r="M9204" t="s">
        <v>39</v>
      </c>
      <c r="N9204" s="40"/>
      <c r="O9204" s="40"/>
      <c r="P9204" s="40"/>
      <c r="Q9204" s="40"/>
      <c r="R9204" s="39"/>
      <c r="S9204" s="39"/>
      <c r="T9204" s="39"/>
      <c r="U9204" s="40"/>
      <c r="V9204" s="39"/>
      <c r="W9204" s="69"/>
      <c r="Y9204" t="s">
        <v>40</v>
      </c>
      <c r="AA9204" s="54">
        <v>11917</v>
      </c>
      <c r="AB9204" t="b">
        <f>if((W9204=""),false,true)</f>
        <v>0</v>
      </c>
    </row>
    <row r="9205" ht="14.25" customHeight="1">
      <c r="A9205" s="38">
        <v>1029</v>
      </c>
      <c r="B9205" s="46" t="s">
        <v>9085</v>
      </c>
      <c r="C9205" s="46" t="s">
        <v>9086</v>
      </c>
      <c r="D9205" s="46" t="s">
        <v>9087</v>
      </c>
      <c r="E9205" s="46" t="s">
        <v>9088</v>
      </c>
      <c r="F9205" s="46" t="s">
        <v>1108</v>
      </c>
      <c r="G9205" s="7" t="s">
        <v>3372</v>
      </c>
      <c r="H9205">
        <v>0.00309029543</v>
      </c>
      <c r="I9205" t="s">
        <v>37</v>
      </c>
      <c r="K9205" s="46" t="s">
        <v>43</v>
      </c>
      <c r="L9205" s="46" t="s">
        <v>9089</v>
      </c>
      <c r="M9205" t="s">
        <v>39</v>
      </c>
      <c r="N9205" s="40"/>
      <c r="O9205" s="40"/>
      <c r="P9205" s="40"/>
      <c r="Q9205" s="40"/>
      <c r="R9205" s="39"/>
      <c r="S9205" s="39"/>
      <c r="T9205" s="39"/>
      <c r="U9205" s="40"/>
      <c r="V9205" s="39"/>
      <c r="W9205" s="69"/>
      <c r="Y9205" t="s">
        <v>40</v>
      </c>
      <c r="AA9205" s="54">
        <v>11917</v>
      </c>
      <c r="AB9205" t="b">
        <f>if((W9205=""),false,true)</f>
        <v>0</v>
      </c>
    </row>
    <row r="9206" ht="14.25" customHeight="1">
      <c r="A9206" s="38">
        <v>1029</v>
      </c>
      <c r="B9206" s="46" t="s">
        <v>9085</v>
      </c>
      <c r="C9206" s="46" t="s">
        <v>9086</v>
      </c>
      <c r="D9206" s="46" t="s">
        <v>9087</v>
      </c>
      <c r="E9206" s="46" t="s">
        <v>9088</v>
      </c>
      <c r="F9206" s="62" t="s">
        <v>1281</v>
      </c>
      <c r="G9206" s="7" t="s">
        <v>2411</v>
      </c>
      <c r="H9206">
        <v>0.000630957344</v>
      </c>
      <c r="I9206" t="s">
        <v>37</v>
      </c>
      <c r="K9206" s="46" t="s">
        <v>43</v>
      </c>
      <c r="L9206" s="46" t="s">
        <v>9089</v>
      </c>
      <c r="M9206" t="s">
        <v>39</v>
      </c>
      <c r="N9206" s="40"/>
      <c r="O9206" s="40"/>
      <c r="P9206" s="40"/>
      <c r="Q9206" s="40"/>
      <c r="R9206" s="39"/>
      <c r="S9206" s="39"/>
      <c r="T9206" s="39"/>
      <c r="U9206" s="40"/>
      <c r="V9206" s="39"/>
      <c r="W9206" s="69"/>
      <c r="Y9206" t="s">
        <v>40</v>
      </c>
      <c r="AA9206" s="54">
        <v>11917</v>
      </c>
      <c r="AB9206" t="b">
        <f>if((W9206=""),false,true)</f>
        <v>0</v>
      </c>
    </row>
    <row r="9207" ht="14.25" customHeight="1">
      <c r="A9207" s="38">
        <v>1029</v>
      </c>
      <c r="B9207" s="46" t="s">
        <v>9085</v>
      </c>
      <c r="C9207" s="46" t="s">
        <v>9086</v>
      </c>
      <c r="D9207" s="46" t="s">
        <v>9087</v>
      </c>
      <c r="E9207" s="46" t="s">
        <v>9088</v>
      </c>
      <c r="F9207" s="62" t="s">
        <v>429</v>
      </c>
      <c r="G9207" s="7" t="s">
        <v>590</v>
      </c>
      <c r="H9207">
        <v>0.000245470892</v>
      </c>
      <c r="I9207" t="s">
        <v>37</v>
      </c>
      <c r="K9207" s="46" t="s">
        <v>43</v>
      </c>
      <c r="L9207" s="46" t="s">
        <v>9089</v>
      </c>
      <c r="M9207" t="s">
        <v>39</v>
      </c>
      <c r="N9207" s="40"/>
      <c r="O9207" s="40"/>
      <c r="P9207" s="40"/>
      <c r="Q9207" s="40"/>
      <c r="R9207" s="39"/>
      <c r="S9207" s="39"/>
      <c r="T9207" s="39"/>
      <c r="U9207" s="40"/>
      <c r="V9207" s="39"/>
      <c r="W9207" s="69"/>
      <c r="Y9207" t="s">
        <v>40</v>
      </c>
      <c r="AA9207" s="54">
        <v>11917</v>
      </c>
      <c r="AB9207" t="b">
        <f>if((W9207=""),false,true)</f>
        <v>0</v>
      </c>
    </row>
    <row r="9208" ht="14.25" customHeight="1">
      <c r="A9208" s="38">
        <v>1029</v>
      </c>
      <c r="B9208" s="46" t="s">
        <v>9085</v>
      </c>
      <c r="C9208" s="46" t="s">
        <v>9086</v>
      </c>
      <c r="D9208" s="46" t="s">
        <v>9087</v>
      </c>
      <c r="E9208" s="46" t="s">
        <v>9088</v>
      </c>
      <c r="F9208" s="62" t="s">
        <v>709</v>
      </c>
      <c r="G9208" s="7" t="s">
        <v>3373</v>
      </c>
      <c r="H9208">
        <v>0.000147910839</v>
      </c>
      <c r="I9208" t="s">
        <v>37</v>
      </c>
      <c r="K9208" s="46" t="s">
        <v>43</v>
      </c>
      <c r="L9208" s="46" t="s">
        <v>9089</v>
      </c>
      <c r="M9208" t="s">
        <v>39</v>
      </c>
      <c r="N9208" s="40"/>
      <c r="O9208" s="40"/>
      <c r="P9208" s="40"/>
      <c r="Q9208" s="40"/>
      <c r="R9208" s="39"/>
      <c r="S9208" s="39"/>
      <c r="T9208" s="39"/>
      <c r="U9208" s="40"/>
      <c r="V9208" s="39"/>
      <c r="W9208" s="69"/>
      <c r="Y9208" t="s">
        <v>40</v>
      </c>
      <c r="AA9208" s="54">
        <v>11917</v>
      </c>
      <c r="AB9208" t="b">
        <f>if((W9208=""),false,true)</f>
        <v>0</v>
      </c>
    </row>
    <row r="9209" ht="14.25" customHeight="1">
      <c r="A9209" s="38">
        <v>1029</v>
      </c>
      <c r="B9209" s="46" t="s">
        <v>9085</v>
      </c>
      <c r="C9209" s="46" t="s">
        <v>9086</v>
      </c>
      <c r="D9209" s="46" t="s">
        <v>9087</v>
      </c>
      <c r="E9209" s="46" t="s">
        <v>9088</v>
      </c>
      <c r="F9209" s="62" t="s">
        <v>999</v>
      </c>
      <c r="G9209" s="7" t="s">
        <v>1000</v>
      </c>
      <c r="H9209">
        <v>0.0000125892541</v>
      </c>
      <c r="I9209" t="s">
        <v>37</v>
      </c>
      <c r="K9209" s="46" t="s">
        <v>43</v>
      </c>
      <c r="L9209" s="46" t="s">
        <v>9089</v>
      </c>
      <c r="M9209" t="s">
        <v>39</v>
      </c>
      <c r="N9209" s="40"/>
      <c r="O9209" s="40"/>
      <c r="P9209" s="40"/>
      <c r="Q9209" s="40"/>
      <c r="R9209" s="39"/>
      <c r="S9209" s="39"/>
      <c r="T9209" s="39"/>
      <c r="U9209" s="40"/>
      <c r="V9209" s="39"/>
      <c r="W9209" s="69"/>
      <c r="Y9209" t="s">
        <v>40</v>
      </c>
      <c r="AA9209" s="54">
        <v>11917</v>
      </c>
      <c r="AB9209" t="b">
        <f>if((W9209=""),false,true)</f>
        <v>0</v>
      </c>
    </row>
    <row r="9210" ht="14.25" customHeight="1">
      <c r="A9210" s="38">
        <v>1029</v>
      </c>
      <c r="B9210" s="46" t="s">
        <v>9085</v>
      </c>
      <c r="C9210" s="46" t="s">
        <v>9086</v>
      </c>
      <c r="D9210" s="46" t="s">
        <v>9087</v>
      </c>
      <c r="E9210" s="46" t="s">
        <v>9088</v>
      </c>
      <c r="F9210" s="62" t="s">
        <v>711</v>
      </c>
      <c r="G9210" s="7" t="s">
        <v>712</v>
      </c>
      <c r="H9210">
        <v>0.00562341325</v>
      </c>
      <c r="I9210" t="s">
        <v>37</v>
      </c>
      <c r="K9210" s="46" t="s">
        <v>43</v>
      </c>
      <c r="L9210" s="46" t="s">
        <v>9089</v>
      </c>
      <c r="M9210" t="s">
        <v>39</v>
      </c>
      <c r="N9210" s="40"/>
      <c r="O9210" s="40"/>
      <c r="P9210" s="40"/>
      <c r="Q9210" s="40"/>
      <c r="R9210" s="39"/>
      <c r="S9210" s="39"/>
      <c r="T9210" s="39"/>
      <c r="U9210" s="40"/>
      <c r="V9210" s="39"/>
      <c r="W9210" s="69"/>
      <c r="Y9210" t="s">
        <v>40</v>
      </c>
      <c r="AA9210" s="54">
        <v>11917</v>
      </c>
      <c r="AB9210" t="b">
        <f>if((W9210=""),false,true)</f>
        <v>0</v>
      </c>
    </row>
    <row r="9211" ht="14.25" customHeight="1">
      <c r="A9211" s="38">
        <v>1029</v>
      </c>
      <c r="B9211" s="46" t="s">
        <v>9085</v>
      </c>
      <c r="C9211" s="46" t="s">
        <v>9086</v>
      </c>
      <c r="D9211" s="46" t="s">
        <v>9087</v>
      </c>
      <c r="E9211" s="46" t="s">
        <v>9088</v>
      </c>
      <c r="F9211" s="62" t="s">
        <v>434</v>
      </c>
      <c r="G9211" s="7" t="s">
        <v>593</v>
      </c>
      <c r="H9211">
        <v>0.000173780083</v>
      </c>
      <c r="I9211" t="s">
        <v>37</v>
      </c>
      <c r="K9211" s="46" t="s">
        <v>43</v>
      </c>
      <c r="L9211" s="46" t="s">
        <v>9089</v>
      </c>
      <c r="M9211" t="s">
        <v>39</v>
      </c>
      <c r="N9211" s="40"/>
      <c r="O9211" s="40"/>
      <c r="P9211" s="40"/>
      <c r="Q9211" s="40"/>
      <c r="R9211" s="39"/>
      <c r="S9211" s="39"/>
      <c r="T9211" s="39"/>
      <c r="U9211" s="40"/>
      <c r="V9211" s="39"/>
      <c r="W9211" s="69"/>
      <c r="Y9211" t="s">
        <v>40</v>
      </c>
      <c r="AA9211" s="54">
        <v>11917</v>
      </c>
      <c r="AB9211" t="b">
        <f>if((W9211=""),false,true)</f>
        <v>0</v>
      </c>
    </row>
    <row r="9212" ht="14.25" customHeight="1">
      <c r="A9212" s="38">
        <v>1029</v>
      </c>
      <c r="B9212" s="46" t="s">
        <v>9085</v>
      </c>
      <c r="C9212" s="46" t="s">
        <v>9086</v>
      </c>
      <c r="D9212" s="46" t="s">
        <v>9087</v>
      </c>
      <c r="E9212" s="46" t="s">
        <v>9088</v>
      </c>
      <c r="F9212" s="62" t="s">
        <v>3615</v>
      </c>
      <c r="G9212" s="7" t="s">
        <v>3616</v>
      </c>
      <c r="H9212">
        <v>0.000223872114</v>
      </c>
      <c r="I9212" t="s">
        <v>37</v>
      </c>
      <c r="K9212" s="46" t="s">
        <v>43</v>
      </c>
      <c r="L9212" s="46" t="s">
        <v>9089</v>
      </c>
      <c r="M9212" t="s">
        <v>39</v>
      </c>
      <c r="N9212" s="40"/>
      <c r="O9212" s="40"/>
      <c r="P9212" s="40"/>
      <c r="Q9212" s="40"/>
      <c r="R9212" s="39"/>
      <c r="S9212" s="39"/>
      <c r="T9212" s="39"/>
      <c r="U9212" s="40"/>
      <c r="V9212" s="39"/>
      <c r="W9212" s="69"/>
      <c r="Y9212" t="s">
        <v>40</v>
      </c>
      <c r="AA9212" s="54">
        <v>11917</v>
      </c>
      <c r="AB9212" t="b">
        <f>if((W9212=""),false,true)</f>
        <v>0</v>
      </c>
    </row>
    <row r="9213" ht="14.25" customHeight="1">
      <c r="A9213" s="38">
        <v>1029</v>
      </c>
      <c r="B9213" s="46" t="s">
        <v>9085</v>
      </c>
      <c r="C9213" s="46" t="s">
        <v>9086</v>
      </c>
      <c r="D9213" s="46" t="s">
        <v>9087</v>
      </c>
      <c r="E9213" s="46" t="s">
        <v>9088</v>
      </c>
      <c r="F9213" s="62" t="s">
        <v>9090</v>
      </c>
      <c r="G9213" s="7" t="s">
        <v>9091</v>
      </c>
      <c r="H9213">
        <v>0.0087096359</v>
      </c>
      <c r="I9213" t="s">
        <v>37</v>
      </c>
      <c r="K9213" s="46" t="s">
        <v>43</v>
      </c>
      <c r="L9213" s="46" t="s">
        <v>9089</v>
      </c>
      <c r="M9213" t="s">
        <v>39</v>
      </c>
      <c r="N9213" s="40"/>
      <c r="O9213" s="40"/>
      <c r="P9213" s="40"/>
      <c r="Q9213" s="40"/>
      <c r="R9213" s="39"/>
      <c r="S9213" s="39"/>
      <c r="T9213" s="39"/>
      <c r="U9213" s="40"/>
      <c r="V9213" s="39"/>
      <c r="W9213" s="69"/>
      <c r="Y9213" t="s">
        <v>40</v>
      </c>
      <c r="AA9213" s="54">
        <v>11917</v>
      </c>
      <c r="AB9213" t="b">
        <f>if((W9213=""),false,true)</f>
        <v>0</v>
      </c>
    </row>
    <row r="9214" ht="14.25" customHeight="1">
      <c r="A9214" s="38">
        <v>1029</v>
      </c>
      <c r="B9214" s="46" t="s">
        <v>9085</v>
      </c>
      <c r="C9214" s="46" t="s">
        <v>9086</v>
      </c>
      <c r="D9214" s="46" t="s">
        <v>9087</v>
      </c>
      <c r="E9214" s="46" t="s">
        <v>9088</v>
      </c>
      <c r="F9214" s="62" t="s">
        <v>1607</v>
      </c>
      <c r="G9214" s="7" t="s">
        <v>9092</v>
      </c>
      <c r="H9214">
        <v>0.000398107171</v>
      </c>
      <c r="I9214" t="s">
        <v>37</v>
      </c>
      <c r="K9214" s="46" t="s">
        <v>43</v>
      </c>
      <c r="L9214" s="46" t="s">
        <v>9089</v>
      </c>
      <c r="M9214" t="s">
        <v>39</v>
      </c>
      <c r="N9214" s="40"/>
      <c r="O9214" s="40"/>
      <c r="P9214" s="40"/>
      <c r="Q9214" s="40"/>
      <c r="R9214" s="39"/>
      <c r="S9214" s="39"/>
      <c r="T9214" s="39"/>
      <c r="U9214" s="40"/>
      <c r="V9214" s="39"/>
      <c r="W9214" s="69"/>
      <c r="Y9214" t="s">
        <v>40</v>
      </c>
      <c r="AA9214" s="54">
        <v>11917</v>
      </c>
      <c r="AB9214" t="b">
        <f>if((W9214=""),false,true)</f>
        <v>0</v>
      </c>
    </row>
    <row r="9215" ht="14.25" customHeight="1">
      <c r="A9215" s="38">
        <v>1029</v>
      </c>
      <c r="B9215" s="46" t="s">
        <v>9085</v>
      </c>
      <c r="C9215" s="46" t="s">
        <v>9086</v>
      </c>
      <c r="D9215" s="46" t="s">
        <v>9087</v>
      </c>
      <c r="E9215" s="46" t="s">
        <v>9088</v>
      </c>
      <c r="F9215" s="62" t="s">
        <v>2103</v>
      </c>
      <c r="G9215" s="7" t="s">
        <v>1144</v>
      </c>
      <c r="H9215">
        <v>0.00933254301</v>
      </c>
      <c r="I9215" t="s">
        <v>37</v>
      </c>
      <c r="K9215" s="46" t="s">
        <v>43</v>
      </c>
      <c r="L9215" s="46" t="s">
        <v>9089</v>
      </c>
      <c r="M9215" t="s">
        <v>39</v>
      </c>
      <c r="N9215" s="40"/>
      <c r="O9215" s="40"/>
      <c r="P9215" s="40"/>
      <c r="Q9215" s="40"/>
      <c r="R9215" s="39"/>
      <c r="S9215" s="39"/>
      <c r="T9215" s="39"/>
      <c r="U9215" s="40"/>
      <c r="V9215" s="39"/>
      <c r="W9215" s="69"/>
      <c r="Y9215" t="s">
        <v>40</v>
      </c>
      <c r="AA9215" s="54">
        <v>11917</v>
      </c>
      <c r="AB9215" t="b">
        <f>if((W9215=""),false,true)</f>
        <v>0</v>
      </c>
    </row>
    <row r="9216" ht="14.25" customHeight="1">
      <c r="A9216" s="38">
        <v>1029</v>
      </c>
      <c r="B9216" s="46" t="s">
        <v>9085</v>
      </c>
      <c r="C9216" s="46" t="s">
        <v>9086</v>
      </c>
      <c r="D9216" s="46" t="s">
        <v>9087</v>
      </c>
      <c r="E9216" s="46" t="s">
        <v>9088</v>
      </c>
      <c r="F9216" s="7" t="s">
        <v>1951</v>
      </c>
      <c r="G9216" s="7" t="s">
        <v>2966</v>
      </c>
      <c r="H9216">
        <v>0.000630957344</v>
      </c>
      <c r="I9216" t="s">
        <v>37</v>
      </c>
      <c r="K9216" s="46" t="s">
        <v>43</v>
      </c>
      <c r="L9216" s="46" t="s">
        <v>9089</v>
      </c>
      <c r="M9216" t="s">
        <v>39</v>
      </c>
      <c r="N9216" s="40"/>
      <c r="O9216" s="40"/>
      <c r="P9216" s="40"/>
      <c r="Q9216" s="40"/>
      <c r="R9216" s="39"/>
      <c r="S9216" s="39"/>
      <c r="T9216" s="39"/>
      <c r="U9216" s="40"/>
      <c r="V9216" s="39"/>
      <c r="W9216" s="69"/>
      <c r="Y9216" t="s">
        <v>40</v>
      </c>
      <c r="AA9216" s="54">
        <v>11917</v>
      </c>
      <c r="AB9216" t="b">
        <f>if((W9216=""),false,true)</f>
        <v>0</v>
      </c>
    </row>
    <row r="9217" ht="14.25" customHeight="1">
      <c r="A9217" s="38">
        <v>1029</v>
      </c>
      <c r="B9217" s="46" t="s">
        <v>9085</v>
      </c>
      <c r="C9217" s="46" t="s">
        <v>9086</v>
      </c>
      <c r="D9217" s="46" t="s">
        <v>9087</v>
      </c>
      <c r="E9217" s="46" t="s">
        <v>9088</v>
      </c>
      <c r="F9217" s="62" t="s">
        <v>1616</v>
      </c>
      <c r="G9217" s="7" t="s">
        <v>1617</v>
      </c>
      <c r="H9217">
        <v>0.0019498446</v>
      </c>
      <c r="I9217" t="s">
        <v>37</v>
      </c>
      <c r="K9217" s="46" t="s">
        <v>43</v>
      </c>
      <c r="L9217" s="46" t="s">
        <v>9089</v>
      </c>
      <c r="M9217" t="s">
        <v>39</v>
      </c>
      <c r="N9217" s="40"/>
      <c r="O9217" s="40"/>
      <c r="P9217" s="40"/>
      <c r="Q9217" s="40"/>
      <c r="R9217" s="39"/>
      <c r="S9217" s="39"/>
      <c r="T9217" s="39"/>
      <c r="U9217" s="40"/>
      <c r="V9217" s="39"/>
      <c r="W9217" s="69"/>
      <c r="Y9217" t="s">
        <v>40</v>
      </c>
      <c r="AA9217" s="54">
        <v>11917</v>
      </c>
      <c r="AB9217" t="b">
        <f>if((W9217=""),false,true)</f>
        <v>0</v>
      </c>
    </row>
    <row r="9218" ht="14.25" customHeight="1">
      <c r="A9218" s="38">
        <v>1029</v>
      </c>
      <c r="B9218" s="46" t="s">
        <v>9085</v>
      </c>
      <c r="C9218" s="46" t="s">
        <v>9086</v>
      </c>
      <c r="D9218" s="46" t="s">
        <v>9087</v>
      </c>
      <c r="E9218" s="46" t="s">
        <v>9088</v>
      </c>
      <c r="F9218" s="62" t="s">
        <v>48</v>
      </c>
      <c r="G9218" s="7" t="s">
        <v>49</v>
      </c>
      <c r="H9218">
        <v>0.000000015848932</v>
      </c>
      <c r="I9218" t="s">
        <v>37</v>
      </c>
      <c r="K9218" s="46" t="s">
        <v>43</v>
      </c>
      <c r="L9218" s="46" t="s">
        <v>9089</v>
      </c>
      <c r="M9218" t="s">
        <v>39</v>
      </c>
      <c r="N9218" s="40"/>
      <c r="O9218" s="40"/>
      <c r="P9218" s="40"/>
      <c r="Q9218" s="40"/>
      <c r="R9218" s="39"/>
      <c r="S9218" s="39"/>
      <c r="T9218" s="39"/>
      <c r="U9218" s="40"/>
      <c r="V9218" s="39"/>
      <c r="W9218" s="69"/>
      <c r="Y9218" t="s">
        <v>40</v>
      </c>
      <c r="AA9218" s="54">
        <v>11917</v>
      </c>
      <c r="AB9218" t="b">
        <f>if((W9218=""),false,true)</f>
        <v>0</v>
      </c>
    </row>
    <row r="9219" ht="14.25" customHeight="1">
      <c r="A9219" s="38">
        <v>1287</v>
      </c>
      <c r="B9219" s="46" t="s">
        <v>53</v>
      </c>
      <c r="C9219" s="46" t="s">
        <v>45</v>
      </c>
      <c r="D9219" s="46" t="s">
        <v>9093</v>
      </c>
      <c r="E9219" s="46" t="s">
        <v>9094</v>
      </c>
      <c r="F9219" t="s">
        <v>48</v>
      </c>
      <c r="G9219" s="46" t="s">
        <v>49</v>
      </c>
      <c r="H9219">
        <v>0.007943282347</v>
      </c>
      <c r="I9219" t="s">
        <v>37</v>
      </c>
      <c r="L9219" t="s">
        <v>50</v>
      </c>
      <c r="M9219" t="s">
        <v>39</v>
      </c>
      <c r="N9219" s="40"/>
      <c r="O9219" s="40"/>
      <c r="P9219" s="40"/>
      <c r="Q9219" s="40"/>
      <c r="R9219" s="39"/>
      <c r="S9219" s="39"/>
      <c r="T9219" s="39"/>
      <c r="U9219" s="40"/>
      <c r="V9219" s="39"/>
      <c r="W9219" s="69"/>
      <c r="Y9219" t="s">
        <v>40</v>
      </c>
      <c r="AA9219">
        <v>58910</v>
      </c>
      <c r="AB9219" s="46" t="b">
        <v>0</v>
      </c>
      <c r="AD9219" s="8"/>
    </row>
    <row r="9220" ht="14.25" customHeight="1">
      <c r="A9220" s="38">
        <v>966</v>
      </c>
      <c r="B9220" s="46" t="s">
        <v>1353</v>
      </c>
      <c r="C9220" s="46" t="s">
        <v>1219</v>
      </c>
      <c r="D9220" s="46" t="s">
        <v>9095</v>
      </c>
      <c r="E9220" s="46" t="s">
        <v>9096</v>
      </c>
      <c r="F9220" s="41" t="s">
        <v>434</v>
      </c>
      <c r="G9220" s="5" t="s">
        <v>593</v>
      </c>
      <c r="H9220" s="65">
        <v>0.00456957861</v>
      </c>
      <c r="I9220" t="s">
        <v>1356</v>
      </c>
      <c r="K9220" s="46" t="s">
        <v>9097</v>
      </c>
      <c r="L9220" s="46" t="s">
        <v>1358</v>
      </c>
      <c r="M9220" t="s">
        <v>39</v>
      </c>
      <c r="N9220" s="40"/>
      <c r="O9220" s="56"/>
      <c r="P9220" s="56"/>
      <c r="Q9220" s="56"/>
      <c r="R9220" s="39"/>
      <c r="S9220" s="39"/>
      <c r="T9220" s="39"/>
      <c r="U9220" s="40"/>
      <c r="V9220" s="39"/>
      <c r="W9220" s="69"/>
      <c r="Y9220" t="s">
        <v>40</v>
      </c>
      <c r="AA9220">
        <v>5233</v>
      </c>
      <c r="AB9220" t="b">
        <v>0</v>
      </c>
      <c r="AD9220" s="8"/>
    </row>
    <row r="9221" ht="14.25" customHeight="1">
      <c r="A9221" s="38">
        <v>1283</v>
      </c>
      <c r="B9221" s="46" t="s">
        <v>31</v>
      </c>
      <c r="C9221" s="46" t="s">
        <v>32</v>
      </c>
      <c r="D9221" s="46" t="s">
        <v>9095</v>
      </c>
      <c r="E9221" s="46" t="s">
        <v>9098</v>
      </c>
      <c r="F9221" t="s">
        <v>35</v>
      </c>
      <c r="G9221" s="46" t="s">
        <v>36</v>
      </c>
      <c r="H9221">
        <v>0.0002691535</v>
      </c>
      <c r="I9221" t="s">
        <v>37</v>
      </c>
      <c r="L9221" t="s">
        <v>38</v>
      </c>
      <c r="M9221" t="s">
        <v>39</v>
      </c>
      <c r="N9221" s="40"/>
      <c r="O9221" s="40"/>
      <c r="P9221" s="40"/>
      <c r="Q9221" s="40"/>
      <c r="R9221" s="39"/>
      <c r="S9221" s="39"/>
      <c r="T9221" s="39"/>
      <c r="U9221" s="40"/>
      <c r="V9221" s="39"/>
      <c r="W9221" s="69"/>
      <c r="Y9221" t="s">
        <v>40</v>
      </c>
      <c r="AA9221">
        <v>5233</v>
      </c>
      <c r="AB9221" s="46" t="b">
        <f>if((W9221=""),false,true)</f>
        <v>0</v>
      </c>
      <c r="AD9221" s="8"/>
    </row>
    <row r="9222" ht="14.25" customHeight="1">
      <c r="A9222" s="38">
        <v>1287</v>
      </c>
      <c r="B9222" s="46" t="s">
        <v>53</v>
      </c>
      <c r="C9222" s="46" t="s">
        <v>45</v>
      </c>
      <c r="D9222" s="46" t="s">
        <v>9095</v>
      </c>
      <c r="E9222" s="46" t="s">
        <v>9099</v>
      </c>
      <c r="F9222" t="s">
        <v>48</v>
      </c>
      <c r="G9222" s="46" t="s">
        <v>49</v>
      </c>
      <c r="H9222">
        <v>0.002089296131</v>
      </c>
      <c r="I9222" t="s">
        <v>37</v>
      </c>
      <c r="L9222" t="s">
        <v>50</v>
      </c>
      <c r="M9222" t="s">
        <v>39</v>
      </c>
      <c r="N9222" s="40"/>
      <c r="O9222" s="40"/>
      <c r="P9222" s="40"/>
      <c r="Q9222" s="40"/>
      <c r="R9222" s="39"/>
      <c r="S9222" s="39"/>
      <c r="T9222" s="39"/>
      <c r="U9222" s="40"/>
      <c r="V9222" s="39"/>
      <c r="W9222" s="69"/>
      <c r="Y9222" t="s">
        <v>40</v>
      </c>
      <c r="AA9222">
        <v>5233</v>
      </c>
      <c r="AB9222" s="46" t="b">
        <v>0</v>
      </c>
      <c r="AD9222" s="8"/>
    </row>
    <row r="9223" ht="14.25" customHeight="1">
      <c r="A9223" s="38">
        <v>1308</v>
      </c>
      <c r="B9223" s="46" t="s">
        <v>41</v>
      </c>
      <c r="C9223" s="46" t="s">
        <v>42</v>
      </c>
      <c r="D9223" s="46" t="s">
        <v>9095</v>
      </c>
      <c r="E9223" s="46" t="s">
        <v>9100</v>
      </c>
      <c r="F9223" t="s">
        <v>35</v>
      </c>
      <c r="G9223" s="12" t="s">
        <v>36</v>
      </c>
      <c r="H9223">
        <v>0.000269153480393</v>
      </c>
      <c r="I9223" t="s">
        <v>37</v>
      </c>
      <c r="K9223" s="47" t="s">
        <v>43</v>
      </c>
      <c r="L9223" s="47" t="str">
        <f>((I9223&amp;A9223)&amp;"-")&amp;B9223</f>
        <v>REF1308-Abraham M.H. and Acree Jr. W.E. The solubility of liquid and solid compounds in dry octan-1-ol. Chemosphere (2013)</v>
      </c>
      <c r="M9223" t="s">
        <v>39</v>
      </c>
      <c r="N9223" s="71"/>
      <c r="O9223" s="71"/>
      <c r="P9223" s="71"/>
      <c r="Q9223" s="71"/>
      <c r="R9223" s="29"/>
      <c r="S9223" s="29"/>
      <c r="T9223" s="29"/>
      <c r="U9223" s="71"/>
      <c r="V9223" s="29"/>
      <c r="W9223" s="60"/>
      <c r="Y9223" t="s">
        <v>40</v>
      </c>
      <c r="AA9223">
        <v>5233</v>
      </c>
      <c r="AB9223" t="b">
        <f>if((W9223=""),false,true)</f>
        <v>0</v>
      </c>
      <c r="AD9223" s="37"/>
    </row>
    <row r="9224" ht="14.25" customHeight="1">
      <c r="A9224" s="38">
        <v>1287</v>
      </c>
      <c r="B9224" s="46" t="s">
        <v>53</v>
      </c>
      <c r="C9224" s="46" t="s">
        <v>45</v>
      </c>
      <c r="D9224" s="46" t="s">
        <v>9101</v>
      </c>
      <c r="E9224" s="46" t="s">
        <v>9102</v>
      </c>
      <c r="F9224" t="s">
        <v>48</v>
      </c>
      <c r="G9224" s="46" t="s">
        <v>49</v>
      </c>
      <c r="H9224">
        <v>0.013489628826</v>
      </c>
      <c r="I9224" t="s">
        <v>37</v>
      </c>
      <c r="L9224" t="s">
        <v>50</v>
      </c>
      <c r="M9224" t="s">
        <v>39</v>
      </c>
      <c r="N9224" s="40"/>
      <c r="O9224" s="40"/>
      <c r="P9224" s="40"/>
      <c r="Q9224" s="40"/>
      <c r="R9224" s="39"/>
      <c r="S9224" s="39"/>
      <c r="T9224" s="39"/>
      <c r="U9224" s="40"/>
      <c r="V9224" s="39"/>
      <c r="W9224" s="69"/>
      <c r="Y9224" t="s">
        <v>40</v>
      </c>
      <c r="AA9224">
        <v>4323111</v>
      </c>
      <c r="AB9224" s="46" t="b">
        <v>0</v>
      </c>
      <c r="AD9224" s="8"/>
    </row>
    <row r="9225" ht="14.25" customHeight="1">
      <c r="A9225" s="38">
        <v>1049</v>
      </c>
      <c r="B9225" s="46" t="s">
        <v>922</v>
      </c>
      <c r="C9225" s="46" t="s">
        <v>923</v>
      </c>
      <c r="D9225" s="11" t="s">
        <v>9103</v>
      </c>
      <c r="E9225" s="46" t="s">
        <v>9104</v>
      </c>
      <c r="F9225" s="7" t="s">
        <v>924</v>
      </c>
      <c r="G9225" s="7" t="s">
        <v>925</v>
      </c>
      <c r="H9225">
        <v>0.001836538343348</v>
      </c>
      <c r="I9225" t="s">
        <v>37</v>
      </c>
      <c r="K9225" s="47" t="s">
        <v>43</v>
      </c>
      <c r="L9225" s="47" t="s">
        <v>926</v>
      </c>
      <c r="M9225" t="s">
        <v>39</v>
      </c>
      <c r="N9225" s="71"/>
      <c r="O9225" s="71"/>
      <c r="P9225" s="71"/>
      <c r="Q9225" s="71"/>
      <c r="R9225" s="29"/>
      <c r="S9225" s="29"/>
      <c r="T9225" s="29"/>
      <c r="U9225" s="71"/>
      <c r="V9225" s="29"/>
      <c r="W9225" s="60"/>
      <c r="Y9225" t="s">
        <v>40</v>
      </c>
      <c r="AA9225" s="21">
        <v>5236</v>
      </c>
      <c r="AB9225" t="b">
        <f>if((W9225=""),false,true)</f>
        <v>0</v>
      </c>
      <c r="AD9225" s="37"/>
    </row>
    <row r="9226" ht="14.25" customHeight="1">
      <c r="A9226" s="38">
        <v>1049</v>
      </c>
      <c r="B9226" s="46" t="s">
        <v>922</v>
      </c>
      <c r="C9226" s="46" t="s">
        <v>923</v>
      </c>
      <c r="D9226" s="11" t="s">
        <v>9103</v>
      </c>
      <c r="E9226" s="11" t="s">
        <v>9104</v>
      </c>
      <c r="F9226" s="7" t="s">
        <v>927</v>
      </c>
      <c r="G9226" s="7" t="s">
        <v>928</v>
      </c>
      <c r="H9226">
        <v>0.002773320104652</v>
      </c>
      <c r="I9226" t="s">
        <v>37</v>
      </c>
      <c r="K9226" s="47" t="s">
        <v>43</v>
      </c>
      <c r="L9226" s="47" t="s">
        <v>926</v>
      </c>
      <c r="M9226" t="s">
        <v>39</v>
      </c>
      <c r="N9226" s="71"/>
      <c r="O9226" s="71"/>
      <c r="P9226" s="71"/>
      <c r="Q9226" s="71"/>
      <c r="R9226" s="29"/>
      <c r="S9226" s="29"/>
      <c r="T9226" s="29"/>
      <c r="U9226" s="71"/>
      <c r="V9226" s="29"/>
      <c r="W9226" s="60"/>
      <c r="Y9226" t="s">
        <v>40</v>
      </c>
      <c r="AA9226">
        <v>5236</v>
      </c>
      <c r="AB9226" t="b">
        <f>if((W9226=""),false,true)</f>
        <v>0</v>
      </c>
      <c r="AD9226" s="37"/>
    </row>
    <row r="9227" ht="14.25" customHeight="1">
      <c r="A9227" s="38">
        <v>1049</v>
      </c>
      <c r="B9227" s="46" t="s">
        <v>922</v>
      </c>
      <c r="C9227" s="46" t="s">
        <v>923</v>
      </c>
      <c r="D9227" s="11" t="s">
        <v>9103</v>
      </c>
      <c r="E9227" s="11" t="s">
        <v>9104</v>
      </c>
      <c r="F9227" s="7" t="s">
        <v>929</v>
      </c>
      <c r="G9227" s="7" t="s">
        <v>928</v>
      </c>
      <c r="H9227">
        <v>0.002697739432445</v>
      </c>
      <c r="I9227" t="s">
        <v>37</v>
      </c>
      <c r="K9227" s="47" t="s">
        <v>43</v>
      </c>
      <c r="L9227" s="47" t="s">
        <v>926</v>
      </c>
      <c r="M9227" t="s">
        <v>39</v>
      </c>
      <c r="N9227" s="71"/>
      <c r="O9227" s="71"/>
      <c r="P9227" s="71"/>
      <c r="Q9227" s="71"/>
      <c r="R9227" s="29"/>
      <c r="S9227" s="29"/>
      <c r="T9227" s="29"/>
      <c r="U9227" s="71"/>
      <c r="V9227" s="29"/>
      <c r="W9227" s="60"/>
      <c r="Y9227" t="s">
        <v>40</v>
      </c>
      <c r="AA9227">
        <v>5236</v>
      </c>
      <c r="AB9227" t="b">
        <f>if((W9227=""),false,true)</f>
        <v>0</v>
      </c>
      <c r="AD9227" s="37"/>
    </row>
    <row r="9228" ht="14.25" customHeight="1">
      <c r="A9228" s="38">
        <v>1049</v>
      </c>
      <c r="B9228" s="46" t="s">
        <v>922</v>
      </c>
      <c r="C9228" s="46" t="s">
        <v>923</v>
      </c>
      <c r="D9228" s="11" t="s">
        <v>9103</v>
      </c>
      <c r="E9228" s="11" t="s">
        <v>9104</v>
      </c>
      <c r="F9228" s="7" t="s">
        <v>930</v>
      </c>
      <c r="G9228" s="7" t="s">
        <v>928</v>
      </c>
      <c r="H9228">
        <v>0.002471724145016</v>
      </c>
      <c r="I9228" t="s">
        <v>37</v>
      </c>
      <c r="K9228" s="47" t="s">
        <v>43</v>
      </c>
      <c r="L9228" s="47" t="s">
        <v>926</v>
      </c>
      <c r="M9228" t="s">
        <v>39</v>
      </c>
      <c r="N9228" s="71"/>
      <c r="O9228" s="71"/>
      <c r="P9228" s="71"/>
      <c r="Q9228" s="71"/>
      <c r="R9228" s="29"/>
      <c r="S9228" s="29"/>
      <c r="T9228" s="29"/>
      <c r="U9228" s="71"/>
      <c r="V9228" s="29"/>
      <c r="W9228" s="60"/>
      <c r="Y9228" t="s">
        <v>40</v>
      </c>
      <c r="AA9228">
        <v>5236</v>
      </c>
      <c r="AB9228" t="b">
        <f>if((W9228=""),false,true)</f>
        <v>0</v>
      </c>
      <c r="AD9228" s="37"/>
    </row>
    <row r="9229" ht="14.25" customHeight="1">
      <c r="A9229" s="38">
        <v>1049</v>
      </c>
      <c r="B9229" s="46" t="s">
        <v>922</v>
      </c>
      <c r="C9229" s="46" t="s">
        <v>923</v>
      </c>
      <c r="D9229" s="11" t="s">
        <v>9103</v>
      </c>
      <c r="E9229" s="11" t="s">
        <v>9104</v>
      </c>
      <c r="F9229" s="11" t="s">
        <v>48</v>
      </c>
      <c r="G9229" s="11" t="s">
        <v>49</v>
      </c>
      <c r="H9229">
        <v>0.002349632820848</v>
      </c>
      <c r="I9229" t="s">
        <v>37</v>
      </c>
      <c r="K9229" s="47" t="s">
        <v>43</v>
      </c>
      <c r="L9229" s="47" t="s">
        <v>926</v>
      </c>
      <c r="M9229" t="s">
        <v>39</v>
      </c>
      <c r="N9229" s="71"/>
      <c r="O9229" s="71"/>
      <c r="P9229" s="71"/>
      <c r="Q9229" s="71"/>
      <c r="R9229" s="29"/>
      <c r="S9229" s="29"/>
      <c r="T9229" s="29"/>
      <c r="U9229" s="71"/>
      <c r="V9229" s="29"/>
      <c r="W9229" s="60"/>
      <c r="Y9229" t="s">
        <v>40</v>
      </c>
      <c r="AA9229">
        <v>5236</v>
      </c>
      <c r="AB9229" t="b">
        <f>if((W9229=""),false,true)</f>
        <v>0</v>
      </c>
      <c r="AD9229" s="37"/>
    </row>
    <row r="9230" ht="14.25" customHeight="1">
      <c r="A9230" s="38">
        <v>1287</v>
      </c>
      <c r="B9230" s="46" t="s">
        <v>44</v>
      </c>
      <c r="C9230" s="46" t="s">
        <v>45</v>
      </c>
      <c r="D9230" s="11" t="s">
        <v>9103</v>
      </c>
      <c r="E9230" s="46" t="s">
        <v>9104</v>
      </c>
      <c r="F9230" t="s">
        <v>48</v>
      </c>
      <c r="G9230" s="46" t="s">
        <v>49</v>
      </c>
      <c r="H9230">
        <v>0.002398832919</v>
      </c>
      <c r="I9230" t="s">
        <v>37</v>
      </c>
      <c r="L9230" t="s">
        <v>50</v>
      </c>
      <c r="M9230" t="s">
        <v>39</v>
      </c>
      <c r="N9230" s="40"/>
      <c r="O9230" s="40"/>
      <c r="P9230" s="40"/>
      <c r="Q9230" s="40"/>
      <c r="R9230" s="39"/>
      <c r="S9230" s="39"/>
      <c r="T9230" s="39"/>
      <c r="U9230" s="40"/>
      <c r="V9230" s="39"/>
      <c r="W9230" s="69"/>
      <c r="Y9230" t="s">
        <v>40</v>
      </c>
      <c r="AA9230">
        <v>5236</v>
      </c>
      <c r="AB9230" s="46" t="b">
        <v>0</v>
      </c>
      <c r="AD9230" s="8"/>
    </row>
    <row r="9231" ht="14.25" customHeight="1">
      <c r="A9231" s="38">
        <v>1287</v>
      </c>
      <c r="B9231" s="46" t="s">
        <v>53</v>
      </c>
      <c r="C9231" s="46" t="s">
        <v>45</v>
      </c>
      <c r="D9231" s="11" t="s">
        <v>9103</v>
      </c>
      <c r="E9231" s="46" t="s">
        <v>9104</v>
      </c>
      <c r="F9231" t="s">
        <v>48</v>
      </c>
      <c r="G9231" s="46" t="s">
        <v>49</v>
      </c>
      <c r="H9231">
        <v>0.00301995172</v>
      </c>
      <c r="I9231" t="s">
        <v>37</v>
      </c>
      <c r="L9231" t="s">
        <v>50</v>
      </c>
      <c r="M9231" t="s">
        <v>39</v>
      </c>
      <c r="N9231" s="40"/>
      <c r="O9231" s="40"/>
      <c r="P9231" s="40"/>
      <c r="Q9231" s="40"/>
      <c r="R9231" s="39"/>
      <c r="S9231" s="39"/>
      <c r="T9231" s="39"/>
      <c r="U9231" s="40"/>
      <c r="V9231" s="39"/>
      <c r="W9231" s="69"/>
      <c r="Y9231" t="s">
        <v>40</v>
      </c>
      <c r="AA9231">
        <v>5236</v>
      </c>
      <c r="AB9231" s="46" t="b">
        <v>0</v>
      </c>
      <c r="AD9231" s="8"/>
    </row>
    <row r="9232" ht="14.25" customHeight="1">
      <c r="A9232" s="38">
        <v>997</v>
      </c>
      <c r="B9232" s="44" t="s">
        <v>638</v>
      </c>
      <c r="C9232" s="46" t="s">
        <v>639</v>
      </c>
      <c r="D9232" s="46" t="s">
        <v>9105</v>
      </c>
      <c r="E9232" s="46" t="s">
        <v>9106</v>
      </c>
      <c r="F9232" s="5" t="s">
        <v>35</v>
      </c>
      <c r="G9232" s="5" t="s">
        <v>36</v>
      </c>
      <c r="H9232" s="65">
        <v>0.01023293</v>
      </c>
      <c r="I9232" t="s">
        <v>37</v>
      </c>
      <c r="K9232" s="47"/>
      <c r="L9232" s="47" t="str">
        <f>((I9232&amp;A9232)&amp;"-")&amp;B9232</f>
        <v>REF997-Kia Sepassi and Samuel H. Yalkowsky. Solubility Prediction in Octanol: A Technical Note. AAPS PharmSciTech 2006; 7 (1) Article 26</v>
      </c>
      <c r="M9232" t="s">
        <v>39</v>
      </c>
      <c r="N9232" s="71"/>
      <c r="O9232" s="71"/>
      <c r="P9232" s="71"/>
      <c r="Q9232" s="71"/>
      <c r="R9232" s="29"/>
      <c r="S9232" s="29"/>
      <c r="T9232" s="29"/>
      <c r="U9232" s="71"/>
      <c r="V9232" s="29"/>
      <c r="W9232" s="60"/>
      <c r="Y9232" t="s">
        <v>40</v>
      </c>
      <c r="AA9232">
        <v>2068</v>
      </c>
      <c r="AB9232" t="b">
        <f>if((W9232=""),false,true)</f>
        <v>0</v>
      </c>
      <c r="AD9232" s="37"/>
    </row>
    <row r="9233" ht="14.25" customHeight="1">
      <c r="A9233" s="38">
        <v>1049</v>
      </c>
      <c r="B9233" s="46" t="s">
        <v>922</v>
      </c>
      <c r="C9233" s="46" t="s">
        <v>923</v>
      </c>
      <c r="D9233" s="11" t="s">
        <v>9105</v>
      </c>
      <c r="E9233" s="46" t="s">
        <v>9106</v>
      </c>
      <c r="F9233" s="7" t="s">
        <v>924</v>
      </c>
      <c r="G9233" s="7" t="s">
        <v>925</v>
      </c>
      <c r="H9233">
        <v>0.069662651411077</v>
      </c>
      <c r="I9233" t="s">
        <v>37</v>
      </c>
      <c r="K9233" s="47" t="s">
        <v>43</v>
      </c>
      <c r="L9233" s="47" t="s">
        <v>926</v>
      </c>
      <c r="M9233" t="s">
        <v>39</v>
      </c>
      <c r="N9233" s="71"/>
      <c r="O9233" s="71"/>
      <c r="P9233" s="71"/>
      <c r="Q9233" s="71"/>
      <c r="R9233" s="29"/>
      <c r="S9233" s="29"/>
      <c r="T9233" s="29"/>
      <c r="U9233" s="71"/>
      <c r="V9233" s="29"/>
      <c r="W9233" s="60"/>
      <c r="Y9233" t="s">
        <v>40</v>
      </c>
      <c r="AA9233" s="21">
        <v>2068</v>
      </c>
      <c r="AB9233" t="b">
        <f>if((W9233=""),false,true)</f>
        <v>0</v>
      </c>
      <c r="AD9233" s="37"/>
    </row>
    <row r="9234" ht="14.25" customHeight="1">
      <c r="A9234" s="38">
        <v>1049</v>
      </c>
      <c r="B9234" s="46" t="s">
        <v>922</v>
      </c>
      <c r="C9234" s="46" t="s">
        <v>923</v>
      </c>
      <c r="D9234" s="11" t="s">
        <v>9105</v>
      </c>
      <c r="E9234" s="11" t="s">
        <v>9106</v>
      </c>
      <c r="F9234" s="7" t="s">
        <v>927</v>
      </c>
      <c r="G9234" s="7" t="s">
        <v>928</v>
      </c>
      <c r="H9234">
        <v>0.04909078761526</v>
      </c>
      <c r="I9234" t="s">
        <v>37</v>
      </c>
      <c r="K9234" s="47" t="s">
        <v>43</v>
      </c>
      <c r="L9234" s="47" t="s">
        <v>926</v>
      </c>
      <c r="M9234" t="s">
        <v>39</v>
      </c>
      <c r="N9234" s="71"/>
      <c r="O9234" s="71"/>
      <c r="P9234" s="71"/>
      <c r="Q9234" s="71"/>
      <c r="R9234" s="29"/>
      <c r="S9234" s="29"/>
      <c r="T9234" s="29"/>
      <c r="U9234" s="71"/>
      <c r="V9234" s="29"/>
      <c r="W9234" s="60"/>
      <c r="Y9234" t="s">
        <v>40</v>
      </c>
      <c r="AA9234">
        <v>2068</v>
      </c>
      <c r="AB9234" t="b">
        <f>if((W9234=""),false,true)</f>
        <v>0</v>
      </c>
      <c r="AD9234" s="37"/>
    </row>
    <row r="9235" ht="14.25" customHeight="1">
      <c r="A9235" s="38">
        <v>1049</v>
      </c>
      <c r="B9235" s="46" t="s">
        <v>922</v>
      </c>
      <c r="C9235" s="46" t="s">
        <v>923</v>
      </c>
      <c r="D9235" s="11" t="s">
        <v>9105</v>
      </c>
      <c r="E9235" s="11" t="s">
        <v>9106</v>
      </c>
      <c r="F9235" s="7" t="s">
        <v>929</v>
      </c>
      <c r="G9235" s="7" t="s">
        <v>928</v>
      </c>
      <c r="H9235">
        <v>0.048977881936845</v>
      </c>
      <c r="I9235" t="s">
        <v>37</v>
      </c>
      <c r="K9235" s="47" t="s">
        <v>43</v>
      </c>
      <c r="L9235" s="47" t="s">
        <v>926</v>
      </c>
      <c r="M9235" t="s">
        <v>39</v>
      </c>
      <c r="N9235" s="71"/>
      <c r="O9235" s="71"/>
      <c r="P9235" s="71"/>
      <c r="Q9235" s="71"/>
      <c r="R9235" s="29"/>
      <c r="S9235" s="29"/>
      <c r="T9235" s="29"/>
      <c r="U9235" s="71"/>
      <c r="V9235" s="29"/>
      <c r="W9235" s="60"/>
      <c r="Y9235" t="s">
        <v>40</v>
      </c>
      <c r="AA9235">
        <v>2068</v>
      </c>
      <c r="AB9235" t="b">
        <f>if((W9235=""),false,true)</f>
        <v>0</v>
      </c>
      <c r="AD9235" s="37"/>
    </row>
    <row r="9236" ht="14.25" customHeight="1">
      <c r="A9236" s="38">
        <v>1049</v>
      </c>
      <c r="B9236" s="46" t="s">
        <v>922</v>
      </c>
      <c r="C9236" s="46" t="s">
        <v>923</v>
      </c>
      <c r="D9236" s="11" t="s">
        <v>9105</v>
      </c>
      <c r="E9236" s="11" t="s">
        <v>9106</v>
      </c>
      <c r="F9236" s="7" t="s">
        <v>930</v>
      </c>
      <c r="G9236" s="7" t="s">
        <v>928</v>
      </c>
      <c r="H9236">
        <v>0.05508076964054</v>
      </c>
      <c r="I9236" t="s">
        <v>37</v>
      </c>
      <c r="K9236" s="47" t="s">
        <v>43</v>
      </c>
      <c r="L9236" s="47" t="s">
        <v>926</v>
      </c>
      <c r="M9236" t="s">
        <v>39</v>
      </c>
      <c r="N9236" s="71"/>
      <c r="O9236" s="71"/>
      <c r="P9236" s="71"/>
      <c r="Q9236" s="71"/>
      <c r="R9236" s="29"/>
      <c r="S9236" s="29"/>
      <c r="T9236" s="29"/>
      <c r="U9236" s="71"/>
      <c r="V9236" s="29"/>
      <c r="W9236" s="60"/>
      <c r="Y9236" t="s">
        <v>40</v>
      </c>
      <c r="AA9236">
        <v>2068</v>
      </c>
      <c r="AB9236" t="b">
        <f>if((W9236=""),false,true)</f>
        <v>0</v>
      </c>
      <c r="AD9236" s="37"/>
    </row>
    <row r="9237" ht="14.25" customHeight="1">
      <c r="A9237" s="38">
        <v>1049</v>
      </c>
      <c r="B9237" s="46" t="s">
        <v>922</v>
      </c>
      <c r="C9237" s="46" t="s">
        <v>923</v>
      </c>
      <c r="D9237" s="11" t="s">
        <v>9105</v>
      </c>
      <c r="E9237" s="11" t="s">
        <v>9106</v>
      </c>
      <c r="F9237" s="11" t="s">
        <v>48</v>
      </c>
      <c r="G9237" s="11" t="s">
        <v>49</v>
      </c>
      <c r="H9237">
        <v>0.063679552090792</v>
      </c>
      <c r="I9237" t="s">
        <v>37</v>
      </c>
      <c r="K9237" s="47" t="s">
        <v>43</v>
      </c>
      <c r="L9237" s="47" t="s">
        <v>926</v>
      </c>
      <c r="M9237" t="s">
        <v>39</v>
      </c>
      <c r="N9237" s="71"/>
      <c r="O9237" s="71"/>
      <c r="P9237" s="71"/>
      <c r="Q9237" s="71"/>
      <c r="R9237" s="29"/>
      <c r="S9237" s="29"/>
      <c r="T9237" s="29"/>
      <c r="U9237" s="71"/>
      <c r="V9237" s="29"/>
      <c r="W9237" s="60"/>
      <c r="Y9237" t="s">
        <v>40</v>
      </c>
      <c r="AA9237">
        <v>2068</v>
      </c>
      <c r="AB9237" t="b">
        <f>if((W9237=""),false,true)</f>
        <v>0</v>
      </c>
      <c r="AD9237" s="37"/>
    </row>
    <row r="9238" ht="14.25" customHeight="1">
      <c r="A9238" s="38">
        <v>1174</v>
      </c>
      <c r="B9238" s="46" t="s">
        <v>9107</v>
      </c>
      <c r="C9238" s="46" t="s">
        <v>577</v>
      </c>
      <c r="D9238" s="11" t="s">
        <v>9105</v>
      </c>
      <c r="E9238" s="11" t="s">
        <v>9106</v>
      </c>
      <c r="F9238" s="7" t="s">
        <v>1361</v>
      </c>
      <c r="G9238" s="7" t="s">
        <v>1362</v>
      </c>
      <c r="H9238">
        <v>0.029305507918221</v>
      </c>
      <c r="I9238" s="46" t="s">
        <v>37</v>
      </c>
      <c r="K9238" s="46"/>
      <c r="L9238" t="s">
        <v>9108</v>
      </c>
      <c r="M9238" t="s">
        <v>39</v>
      </c>
      <c r="N9238" s="40"/>
      <c r="O9238" s="40"/>
      <c r="P9238" s="40"/>
      <c r="Q9238" s="40"/>
      <c r="R9238" s="39"/>
      <c r="S9238" s="39"/>
      <c r="T9238" s="39"/>
      <c r="U9238" s="40"/>
      <c r="V9238" s="39"/>
      <c r="W9238" s="69"/>
      <c r="Y9238" t="s">
        <v>40</v>
      </c>
      <c r="AA9238">
        <v>2068</v>
      </c>
      <c r="AB9238" s="46" t="b">
        <f>if((W9238=""),false,true)</f>
        <v>0</v>
      </c>
      <c r="AD9238" s="8"/>
    </row>
    <row r="9239" ht="14.25" customHeight="1">
      <c r="A9239" s="38">
        <v>1283</v>
      </c>
      <c r="B9239" s="46" t="s">
        <v>31</v>
      </c>
      <c r="C9239" s="46" t="s">
        <v>32</v>
      </c>
      <c r="D9239" s="46" t="s">
        <v>9105</v>
      </c>
      <c r="E9239" s="46" t="s">
        <v>9106</v>
      </c>
      <c r="F9239" t="s">
        <v>35</v>
      </c>
      <c r="G9239" s="46" t="s">
        <v>36</v>
      </c>
      <c r="H9239">
        <v>0.0102329299</v>
      </c>
      <c r="I9239" t="s">
        <v>37</v>
      </c>
      <c r="L9239" t="s">
        <v>38</v>
      </c>
      <c r="M9239" t="s">
        <v>39</v>
      </c>
      <c r="N9239" s="40"/>
      <c r="O9239" s="40"/>
      <c r="P9239" s="40"/>
      <c r="Q9239" s="40"/>
      <c r="R9239" s="39"/>
      <c r="S9239" s="39"/>
      <c r="T9239" s="39"/>
      <c r="U9239" s="40"/>
      <c r="V9239" s="39"/>
      <c r="W9239" s="69"/>
      <c r="Y9239" t="s">
        <v>40</v>
      </c>
      <c r="AA9239">
        <v>2068</v>
      </c>
      <c r="AB9239" s="46" t="b">
        <f>if((W9239=""),false,true)</f>
        <v>0</v>
      </c>
      <c r="AD9239" s="8"/>
    </row>
    <row r="9240" ht="14.25" customHeight="1">
      <c r="A9240" s="38">
        <v>1287</v>
      </c>
      <c r="B9240" s="46" t="s">
        <v>53</v>
      </c>
      <c r="C9240" s="46" t="s">
        <v>45</v>
      </c>
      <c r="D9240" s="46" t="s">
        <v>9105</v>
      </c>
      <c r="E9240" s="46" t="s">
        <v>9109</v>
      </c>
      <c r="F9240" t="s">
        <v>48</v>
      </c>
      <c r="G9240" s="46" t="s">
        <v>49</v>
      </c>
      <c r="H9240">
        <v>0.04073802778</v>
      </c>
      <c r="I9240" t="s">
        <v>37</v>
      </c>
      <c r="L9240" t="s">
        <v>50</v>
      </c>
      <c r="M9240" t="s">
        <v>39</v>
      </c>
      <c r="N9240" s="40"/>
      <c r="O9240" s="40"/>
      <c r="P9240" s="40"/>
      <c r="Q9240" s="40"/>
      <c r="R9240" s="39"/>
      <c r="S9240" s="39"/>
      <c r="T9240" s="39"/>
      <c r="U9240" s="40"/>
      <c r="V9240" s="39"/>
      <c r="W9240" s="69"/>
      <c r="Y9240" t="s">
        <v>40</v>
      </c>
      <c r="AA9240">
        <v>2068</v>
      </c>
      <c r="AB9240" s="46" t="b">
        <v>0</v>
      </c>
      <c r="AD9240" s="8"/>
    </row>
    <row r="9241" ht="14.25" customHeight="1">
      <c r="A9241" s="38">
        <v>1287</v>
      </c>
      <c r="B9241" s="46" t="s">
        <v>53</v>
      </c>
      <c r="C9241" s="46" t="s">
        <v>45</v>
      </c>
      <c r="D9241" s="46" t="s">
        <v>9105</v>
      </c>
      <c r="E9241" s="46" t="s">
        <v>9110</v>
      </c>
      <c r="F9241" t="s">
        <v>48</v>
      </c>
      <c r="G9241" s="46" t="s">
        <v>49</v>
      </c>
      <c r="H9241">
        <v>0.04073802778</v>
      </c>
      <c r="I9241" t="s">
        <v>37</v>
      </c>
      <c r="L9241" t="s">
        <v>50</v>
      </c>
      <c r="M9241" t="s">
        <v>39</v>
      </c>
      <c r="N9241" s="40"/>
      <c r="O9241" s="40"/>
      <c r="P9241" s="40"/>
      <c r="Q9241" s="40"/>
      <c r="R9241" s="39"/>
      <c r="S9241" s="39"/>
      <c r="T9241" s="39"/>
      <c r="U9241" s="40"/>
      <c r="V9241" s="39"/>
      <c r="W9241" s="69"/>
      <c r="Y9241" t="s">
        <v>40</v>
      </c>
      <c r="AA9241">
        <v>2068</v>
      </c>
      <c r="AB9241" s="46" t="b">
        <v>0</v>
      </c>
      <c r="AD9241" s="8"/>
    </row>
    <row r="9242" ht="14.25" customHeight="1">
      <c r="A9242" s="38">
        <v>1308</v>
      </c>
      <c r="B9242" s="46" t="s">
        <v>41</v>
      </c>
      <c r="C9242" s="46" t="s">
        <v>42</v>
      </c>
      <c r="D9242" s="46" t="s">
        <v>9105</v>
      </c>
      <c r="E9242" s="46" t="s">
        <v>9111</v>
      </c>
      <c r="F9242" t="s">
        <v>35</v>
      </c>
      <c r="G9242" s="12" t="s">
        <v>36</v>
      </c>
      <c r="H9242">
        <v>0.010232929922808</v>
      </c>
      <c r="I9242" t="s">
        <v>37</v>
      </c>
      <c r="K9242" s="47" t="s">
        <v>43</v>
      </c>
      <c r="L9242" s="47" t="str">
        <f>((I9242&amp;A9242)&amp;"-")&amp;B9242</f>
        <v>REF1308-Abraham M.H. and Acree Jr. W.E. The solubility of liquid and solid compounds in dry octan-1-ol. Chemosphere (2013)</v>
      </c>
      <c r="M9242" t="s">
        <v>39</v>
      </c>
      <c r="N9242" s="71"/>
      <c r="O9242" s="71"/>
      <c r="P9242" s="71"/>
      <c r="Q9242" s="71"/>
      <c r="R9242" s="29"/>
      <c r="S9242" s="29"/>
      <c r="T9242" s="29"/>
      <c r="U9242" s="71"/>
      <c r="V9242" s="29"/>
      <c r="W9242" s="60"/>
      <c r="Y9242" t="s">
        <v>40</v>
      </c>
      <c r="AA9242">
        <v>2068</v>
      </c>
      <c r="AB9242" t="b">
        <f>if((W9242=""),false,true)</f>
        <v>0</v>
      </c>
      <c r="AD9242" s="37"/>
    </row>
    <row r="9243" ht="14.25" customHeight="1">
      <c r="A9243" s="38">
        <v>1268</v>
      </c>
      <c r="B9243" s="46" t="s">
        <v>3548</v>
      </c>
      <c r="C9243" s="46" t="s">
        <v>3549</v>
      </c>
      <c r="D9243" s="46" t="s">
        <v>9112</v>
      </c>
      <c r="E9243" s="46" t="s">
        <v>9113</v>
      </c>
      <c r="F9243" s="7" t="s">
        <v>1281</v>
      </c>
      <c r="G9243" s="7" t="s">
        <v>2411</v>
      </c>
      <c r="H9243">
        <v>0.44993646168264</v>
      </c>
      <c r="I9243" t="s">
        <v>37</v>
      </c>
      <c r="K9243" t="s">
        <v>43</v>
      </c>
      <c r="L9243" t="s">
        <v>3553</v>
      </c>
      <c r="M9243" t="s">
        <v>39</v>
      </c>
      <c r="N9243" s="40"/>
      <c r="O9243" s="40"/>
      <c r="P9243" s="40"/>
      <c r="Q9243" s="40"/>
      <c r="R9243" s="39"/>
      <c r="S9243" s="39"/>
      <c r="T9243" s="39"/>
      <c r="U9243" s="40"/>
      <c r="V9243" s="39"/>
      <c r="W9243" s="69"/>
      <c r="Y9243" t="s">
        <v>40</v>
      </c>
      <c r="AA9243">
        <v>5237</v>
      </c>
      <c r="AB9243" s="46" t="b">
        <f>if((W9243=""),false,true)</f>
        <v>0</v>
      </c>
      <c r="AD9243" s="8"/>
    </row>
    <row r="9244" ht="14.25" customHeight="1">
      <c r="A9244" s="38">
        <v>1049</v>
      </c>
      <c r="B9244" s="46" t="s">
        <v>922</v>
      </c>
      <c r="C9244" s="46" t="s">
        <v>923</v>
      </c>
      <c r="D9244" s="11" t="s">
        <v>9114</v>
      </c>
      <c r="E9244" s="46" t="s">
        <v>9115</v>
      </c>
      <c r="F9244" s="7" t="s">
        <v>924</v>
      </c>
      <c r="G9244" s="7" t="s">
        <v>925</v>
      </c>
      <c r="H9244">
        <v>0.2728977782808</v>
      </c>
      <c r="I9244" t="s">
        <v>37</v>
      </c>
      <c r="K9244" s="47" t="s">
        <v>43</v>
      </c>
      <c r="L9244" s="47" t="s">
        <v>926</v>
      </c>
      <c r="M9244" t="s">
        <v>39</v>
      </c>
      <c r="N9244" s="71"/>
      <c r="O9244" s="71"/>
      <c r="P9244" s="71"/>
      <c r="Q9244" s="71"/>
      <c r="R9244" s="29"/>
      <c r="S9244" s="29"/>
      <c r="T9244" s="29"/>
      <c r="U9244" s="71"/>
      <c r="V9244" s="29"/>
      <c r="W9244" s="60"/>
      <c r="Y9244" t="s">
        <v>40</v>
      </c>
      <c r="AA9244" s="21">
        <v>25315</v>
      </c>
      <c r="AB9244" t="b">
        <f>if((W9244=""),false,true)</f>
        <v>0</v>
      </c>
      <c r="AD9244" s="37"/>
    </row>
    <row r="9245" ht="14.25" customHeight="1">
      <c r="A9245" s="38">
        <v>1049</v>
      </c>
      <c r="B9245" s="46" t="s">
        <v>922</v>
      </c>
      <c r="C9245" s="46" t="s">
        <v>923</v>
      </c>
      <c r="D9245" s="11" t="s">
        <v>9114</v>
      </c>
      <c r="E9245" s="11" t="s">
        <v>9115</v>
      </c>
      <c r="F9245" s="7" t="s">
        <v>927</v>
      </c>
      <c r="G9245" s="7" t="s">
        <v>928</v>
      </c>
      <c r="H9245">
        <v>0.026302679918954</v>
      </c>
      <c r="I9245" t="s">
        <v>37</v>
      </c>
      <c r="K9245" s="47" t="s">
        <v>43</v>
      </c>
      <c r="L9245" s="47" t="s">
        <v>926</v>
      </c>
      <c r="M9245" t="s">
        <v>39</v>
      </c>
      <c r="N9245" s="71"/>
      <c r="O9245" s="71"/>
      <c r="P9245" s="71"/>
      <c r="Q9245" s="71"/>
      <c r="R9245" s="29"/>
      <c r="S9245" s="29"/>
      <c r="T9245" s="29"/>
      <c r="U9245" s="71"/>
      <c r="V9245" s="29"/>
      <c r="W9245" s="60"/>
      <c r="Y9245" t="s">
        <v>40</v>
      </c>
      <c r="AA9245">
        <v>25315</v>
      </c>
      <c r="AB9245" t="b">
        <f>if((W9245=""),false,true)</f>
        <v>0</v>
      </c>
      <c r="AD9245" s="37"/>
    </row>
    <row r="9246" ht="14.25" customHeight="1">
      <c r="A9246" s="38">
        <v>1049</v>
      </c>
      <c r="B9246" s="46" t="s">
        <v>922</v>
      </c>
      <c r="C9246" s="46" t="s">
        <v>923</v>
      </c>
      <c r="D9246" s="11" t="s">
        <v>9114</v>
      </c>
      <c r="E9246" s="11" t="s">
        <v>9115</v>
      </c>
      <c r="F9246" s="7" t="s">
        <v>929</v>
      </c>
      <c r="G9246" s="7" t="s">
        <v>928</v>
      </c>
      <c r="H9246">
        <v>0.075509222766543</v>
      </c>
      <c r="I9246" t="s">
        <v>37</v>
      </c>
      <c r="K9246" s="47" t="s">
        <v>43</v>
      </c>
      <c r="L9246" s="47" t="s">
        <v>926</v>
      </c>
      <c r="M9246" t="s">
        <v>39</v>
      </c>
      <c r="N9246" s="71"/>
      <c r="O9246" s="71"/>
      <c r="P9246" s="71"/>
      <c r="Q9246" s="71"/>
      <c r="R9246" s="29"/>
      <c r="S9246" s="29"/>
      <c r="T9246" s="29"/>
      <c r="U9246" s="71"/>
      <c r="V9246" s="29"/>
      <c r="W9246" s="60"/>
      <c r="Y9246" t="s">
        <v>40</v>
      </c>
      <c r="AA9246">
        <v>25315</v>
      </c>
      <c r="AB9246" t="b">
        <f>if((W9246=""),false,true)</f>
        <v>0</v>
      </c>
      <c r="AD9246" s="37"/>
    </row>
    <row r="9247" ht="14.25" customHeight="1">
      <c r="A9247" s="38">
        <v>1049</v>
      </c>
      <c r="B9247" s="46" t="s">
        <v>922</v>
      </c>
      <c r="C9247" s="46" t="s">
        <v>923</v>
      </c>
      <c r="D9247" s="11" t="s">
        <v>9114</v>
      </c>
      <c r="E9247" s="11" t="s">
        <v>9115</v>
      </c>
      <c r="F9247" s="7" t="s">
        <v>930</v>
      </c>
      <c r="G9247" s="7" t="s">
        <v>928</v>
      </c>
      <c r="H9247">
        <v>0.28444611074479</v>
      </c>
      <c r="I9247" t="s">
        <v>37</v>
      </c>
      <c r="K9247" s="47" t="s">
        <v>43</v>
      </c>
      <c r="L9247" s="47" t="s">
        <v>926</v>
      </c>
      <c r="M9247" t="s">
        <v>39</v>
      </c>
      <c r="N9247" s="71"/>
      <c r="O9247" s="71"/>
      <c r="P9247" s="71"/>
      <c r="Q9247" s="71"/>
      <c r="R9247" s="29"/>
      <c r="S9247" s="29"/>
      <c r="T9247" s="29"/>
      <c r="U9247" s="71"/>
      <c r="V9247" s="29"/>
      <c r="W9247" s="60"/>
      <c r="Y9247" t="s">
        <v>40</v>
      </c>
      <c r="AA9247">
        <v>25315</v>
      </c>
      <c r="AB9247" t="b">
        <f>if((W9247=""),false,true)</f>
        <v>0</v>
      </c>
      <c r="AD9247" s="37"/>
    </row>
    <row r="9248" ht="14.25" customHeight="1">
      <c r="A9248" s="38">
        <v>1049</v>
      </c>
      <c r="B9248" s="46" t="s">
        <v>922</v>
      </c>
      <c r="C9248" s="46" t="s">
        <v>923</v>
      </c>
      <c r="D9248" s="11" t="s">
        <v>9114</v>
      </c>
      <c r="E9248" s="11" t="s">
        <v>9115</v>
      </c>
      <c r="F9248" s="11" t="s">
        <v>48</v>
      </c>
      <c r="G9248" s="11" t="s">
        <v>49</v>
      </c>
      <c r="H9248">
        <v>0.013867558288719</v>
      </c>
      <c r="I9248" t="s">
        <v>37</v>
      </c>
      <c r="K9248" s="47" t="s">
        <v>43</v>
      </c>
      <c r="L9248" s="47" t="s">
        <v>926</v>
      </c>
      <c r="M9248" t="s">
        <v>39</v>
      </c>
      <c r="N9248" s="71"/>
      <c r="O9248" s="71"/>
      <c r="P9248" s="71"/>
      <c r="Q9248" s="71"/>
      <c r="R9248" s="29"/>
      <c r="S9248" s="29"/>
      <c r="T9248" s="29"/>
      <c r="U9248" s="71"/>
      <c r="V9248" s="29"/>
      <c r="W9248" s="60"/>
      <c r="Y9248" t="s">
        <v>40</v>
      </c>
      <c r="AA9248">
        <v>25315</v>
      </c>
      <c r="AB9248" t="b">
        <f>if((W9248=""),false,true)</f>
        <v>0</v>
      </c>
      <c r="AD9248" s="37"/>
    </row>
    <row r="9249" ht="14.25" customHeight="1">
      <c r="A9249" s="38">
        <v>1287</v>
      </c>
      <c r="B9249" s="46" t="s">
        <v>53</v>
      </c>
      <c r="C9249" s="46" t="s">
        <v>45</v>
      </c>
      <c r="D9249" s="46" t="s">
        <v>9116</v>
      </c>
      <c r="E9249" s="46" t="s">
        <v>9117</v>
      </c>
      <c r="F9249" t="s">
        <v>48</v>
      </c>
      <c r="G9249" s="46" t="s">
        <v>49</v>
      </c>
      <c r="H9249">
        <v>0.00034673685</v>
      </c>
      <c r="I9249" t="s">
        <v>37</v>
      </c>
      <c r="L9249" t="s">
        <v>50</v>
      </c>
      <c r="M9249" t="s">
        <v>39</v>
      </c>
      <c r="N9249" s="40"/>
      <c r="O9249" s="40"/>
      <c r="P9249" s="40"/>
      <c r="Q9249" s="40"/>
      <c r="R9249" s="39"/>
      <c r="S9249" s="39"/>
      <c r="T9249" s="39"/>
      <c r="U9249" s="40"/>
      <c r="V9249" s="39"/>
      <c r="W9249" s="69"/>
      <c r="Y9249" t="s">
        <v>40</v>
      </c>
      <c r="AA9249">
        <v>2297298</v>
      </c>
      <c r="AB9249" s="46" t="b">
        <v>0</v>
      </c>
      <c r="AD9249" s="8"/>
    </row>
    <row r="9250" ht="14.25" customHeight="1">
      <c r="A9250" s="38">
        <v>905</v>
      </c>
      <c r="B9250" s="44" t="s">
        <v>1728</v>
      </c>
      <c r="C9250" s="46" t="s">
        <v>1729</v>
      </c>
      <c r="D9250" s="46" t="s">
        <v>9118</v>
      </c>
      <c r="E9250" s="46" t="s">
        <v>9119</v>
      </c>
      <c r="F9250" s="41" t="s">
        <v>547</v>
      </c>
      <c r="G9250" s="41" t="s">
        <v>548</v>
      </c>
      <c r="H9250" s="65">
        <v>0.04</v>
      </c>
      <c r="I9250" t="s">
        <v>37</v>
      </c>
      <c r="K9250" s="46" t="s">
        <v>43</v>
      </c>
      <c r="L9250" s="46" t="s">
        <v>1732</v>
      </c>
      <c r="M9250" t="s">
        <v>39</v>
      </c>
      <c r="N9250" s="40">
        <f>U9250*V9250</f>
        <v>1.516849864</v>
      </c>
      <c r="O9250" s="40">
        <f>(1-V9250)*158.2811</f>
        <v>157.1712329268</v>
      </c>
      <c r="P9250" s="40">
        <v>0.828</v>
      </c>
      <c r="Q9250" s="40">
        <v>1.31</v>
      </c>
      <c r="R9250" s="39">
        <f>N9250/Q9250</f>
        <v>1.15790065954198</v>
      </c>
      <c r="S9250" s="39">
        <f>O9250/P9250</f>
        <v>189.820329621739</v>
      </c>
      <c r="T9250" s="39">
        <f>R9250+S9250</f>
        <v>190.978230281281</v>
      </c>
      <c r="U9250" s="40">
        <v>216.322</v>
      </c>
      <c r="V9250" s="39">
        <v>0.007012</v>
      </c>
      <c r="W9250" s="69">
        <f>round(((1000*V9250)/T9250),2)</f>
        <v>0.04</v>
      </c>
      <c r="Y9250" t="s">
        <v>40</v>
      </c>
      <c r="AA9250">
        <v>6842</v>
      </c>
      <c r="AB9250" t="b">
        <v>1</v>
      </c>
      <c r="AD9250" s="8"/>
    </row>
    <row r="9251" ht="14.25" customHeight="1">
      <c r="A9251" s="38">
        <v>905</v>
      </c>
      <c r="B9251" s="44" t="s">
        <v>1728</v>
      </c>
      <c r="C9251" s="46" t="s">
        <v>1729</v>
      </c>
      <c r="D9251" s="46" t="s">
        <v>9118</v>
      </c>
      <c r="E9251" s="46" t="s">
        <v>9119</v>
      </c>
      <c r="F9251" s="41" t="s">
        <v>1361</v>
      </c>
      <c r="G9251" s="41" t="s">
        <v>1362</v>
      </c>
      <c r="H9251" s="65">
        <v>0.27</v>
      </c>
      <c r="I9251" t="s">
        <v>37</v>
      </c>
      <c r="K9251" s="46" t="s">
        <v>43</v>
      </c>
      <c r="L9251" s="46" t="s">
        <v>1732</v>
      </c>
      <c r="M9251" t="s">
        <v>39</v>
      </c>
      <c r="N9251" s="40">
        <f>U9251*V9251</f>
        <v>5.25878782</v>
      </c>
      <c r="O9251" s="40">
        <f>(1-V9251)*88.1051</f>
        <v>85.963265019</v>
      </c>
      <c r="P9251" s="40">
        <v>0.995</v>
      </c>
      <c r="Q9251" s="40">
        <v>1.31</v>
      </c>
      <c r="R9251" s="39">
        <f>N9251/Q9251</f>
        <v>4.01434184732824</v>
      </c>
      <c r="S9251" s="39">
        <f>O9251/P9251</f>
        <v>86.3952412251256</v>
      </c>
      <c r="T9251" s="39">
        <f>R9251+S9251</f>
        <v>90.4095830724538</v>
      </c>
      <c r="U9251" s="40">
        <v>216.322</v>
      </c>
      <c r="V9251" s="39">
        <v>0.02431</v>
      </c>
      <c r="W9251" s="69">
        <f>round(((1000*V9251)/T9251),2)</f>
        <v>0.27</v>
      </c>
      <c r="Y9251" t="s">
        <v>40</v>
      </c>
      <c r="AA9251">
        <v>6842</v>
      </c>
      <c r="AB9251" t="b">
        <v>1</v>
      </c>
      <c r="AD9251" s="8"/>
    </row>
    <row r="9252" ht="14.25" customHeight="1">
      <c r="A9252" s="38">
        <v>905</v>
      </c>
      <c r="B9252" s="44" t="s">
        <v>1728</v>
      </c>
      <c r="C9252" s="46" t="s">
        <v>1729</v>
      </c>
      <c r="D9252" s="46" t="s">
        <v>9118</v>
      </c>
      <c r="E9252" s="46" t="s">
        <v>9119</v>
      </c>
      <c r="F9252" s="41" t="s">
        <v>689</v>
      </c>
      <c r="G9252" s="41" t="s">
        <v>762</v>
      </c>
      <c r="H9252" s="65">
        <v>0.02</v>
      </c>
      <c r="I9252" t="s">
        <v>37</v>
      </c>
      <c r="K9252" s="46" t="s">
        <v>43</v>
      </c>
      <c r="L9252" s="46" t="s">
        <v>1732</v>
      </c>
      <c r="M9252" t="s">
        <v>39</v>
      </c>
      <c r="N9252" s="40">
        <f>U9252*V9252</f>
        <v>0.295063208</v>
      </c>
      <c r="O9252" s="40">
        <f>(1-V9252)*41.0519</f>
        <v>40.9959052084</v>
      </c>
      <c r="P9252" s="40">
        <v>0.747</v>
      </c>
      <c r="Q9252" s="40">
        <v>1.31</v>
      </c>
      <c r="R9252" s="39">
        <f>N9252/Q9252</f>
        <v>0.225239090076336</v>
      </c>
      <c r="S9252" s="39">
        <f>O9252/P9252</f>
        <v>54.8807298639893</v>
      </c>
      <c r="T9252" s="39">
        <f>R9252+S9252</f>
        <v>55.1059689540656</v>
      </c>
      <c r="U9252" s="40">
        <v>216.322</v>
      </c>
      <c r="V9252" s="39">
        <v>0.001364</v>
      </c>
      <c r="W9252" s="69">
        <f>round(((1000*V9252)/T9252),2)</f>
        <v>0.02</v>
      </c>
      <c r="Y9252" t="s">
        <v>40</v>
      </c>
      <c r="AA9252">
        <v>6842</v>
      </c>
      <c r="AB9252" t="b">
        <v>1</v>
      </c>
      <c r="AD9252" s="8"/>
    </row>
    <row r="9253" ht="14.25" customHeight="1">
      <c r="A9253" s="38">
        <v>905</v>
      </c>
      <c r="B9253" s="44" t="s">
        <v>1728</v>
      </c>
      <c r="C9253" s="46" t="s">
        <v>1729</v>
      </c>
      <c r="D9253" s="46" t="s">
        <v>9118</v>
      </c>
      <c r="E9253" s="46" t="s">
        <v>9119</v>
      </c>
      <c r="F9253" s="41" t="s">
        <v>701</v>
      </c>
      <c r="G9253" s="41" t="s">
        <v>1834</v>
      </c>
      <c r="H9253" s="65">
        <v>0.03</v>
      </c>
      <c r="I9253" t="s">
        <v>37</v>
      </c>
      <c r="K9253" s="46" t="s">
        <v>43</v>
      </c>
      <c r="L9253" s="46" t="s">
        <v>1732</v>
      </c>
      <c r="M9253" t="s">
        <v>39</v>
      </c>
      <c r="N9253" s="40">
        <f>U9253*V9253</f>
        <v>1.07728356</v>
      </c>
      <c r="O9253" s="40">
        <f>(1-V9253)*142.2817</f>
        <v>141.573137134</v>
      </c>
      <c r="P9253" s="40">
        <v>0.734</v>
      </c>
      <c r="Q9253" s="40">
        <v>1.31</v>
      </c>
      <c r="R9253" s="39">
        <f>N9253/Q9253</f>
        <v>0.82235386259542</v>
      </c>
      <c r="S9253" s="39">
        <f>O9253/P9253</f>
        <v>192.878933425068</v>
      </c>
      <c r="T9253" s="39">
        <f>R9253+S9253</f>
        <v>193.701287287664</v>
      </c>
      <c r="U9253" s="40">
        <v>216.322</v>
      </c>
      <c r="V9253" s="39">
        <v>0.00498</v>
      </c>
      <c r="W9253" s="69">
        <f>round(((1000*V9253)/T9253),2)</f>
        <v>0.03</v>
      </c>
      <c r="Y9253" t="s">
        <v>40</v>
      </c>
      <c r="AA9253">
        <v>6842</v>
      </c>
      <c r="AB9253" t="b">
        <v>1</v>
      </c>
      <c r="AD9253" s="8"/>
    </row>
    <row r="9254" ht="14.25" customHeight="1">
      <c r="A9254" s="38">
        <v>905</v>
      </c>
      <c r="B9254" s="44" t="s">
        <v>1728</v>
      </c>
      <c r="C9254" s="46" t="s">
        <v>1729</v>
      </c>
      <c r="D9254" s="46" t="s">
        <v>9118</v>
      </c>
      <c r="E9254" s="46" t="s">
        <v>9119</v>
      </c>
      <c r="F9254" s="41" t="s">
        <v>705</v>
      </c>
      <c r="G9254" s="41" t="s">
        <v>1734</v>
      </c>
      <c r="H9254" s="65">
        <v>0.08</v>
      </c>
      <c r="I9254" t="s">
        <v>37</v>
      </c>
      <c r="K9254" s="46" t="s">
        <v>43</v>
      </c>
      <c r="L9254" s="46" t="s">
        <v>1732</v>
      </c>
      <c r="M9254" t="s">
        <v>39</v>
      </c>
      <c r="N9254" s="40">
        <f>U9254*V9254</f>
        <v>1.809100886</v>
      </c>
      <c r="O9254" s="40">
        <f>(1-V9254)*74.1216</f>
        <v>73.5017210592</v>
      </c>
      <c r="P9254" s="40">
        <v>0.734</v>
      </c>
      <c r="Q9254" s="40">
        <v>1.31</v>
      </c>
      <c r="R9254" s="39">
        <f>N9254/Q9254</f>
        <v>1.38099304274809</v>
      </c>
      <c r="S9254" s="39">
        <f>O9254/P9254</f>
        <v>100.138584549319</v>
      </c>
      <c r="T9254" s="39">
        <f>R9254+S9254</f>
        <v>101.519577592067</v>
      </c>
      <c r="U9254" s="40">
        <v>216.322</v>
      </c>
      <c r="V9254" s="39">
        <v>0.008363</v>
      </c>
      <c r="W9254" s="69">
        <f>round(((1000*V9254)/T9254),2)</f>
        <v>0.08</v>
      </c>
      <c r="Y9254" t="s">
        <v>40</v>
      </c>
      <c r="AA9254">
        <v>6842</v>
      </c>
      <c r="AB9254" t="b">
        <v>1</v>
      </c>
      <c r="AD9254" s="8"/>
    </row>
    <row r="9255" ht="14.25" customHeight="1">
      <c r="A9255" s="38">
        <v>905</v>
      </c>
      <c r="B9255" s="44" t="s">
        <v>1728</v>
      </c>
      <c r="C9255" s="46" t="s">
        <v>1729</v>
      </c>
      <c r="D9255" s="46" t="s">
        <v>9118</v>
      </c>
      <c r="E9255" s="46" t="s">
        <v>9119</v>
      </c>
      <c r="F9255" s="41" t="s">
        <v>707</v>
      </c>
      <c r="G9255" s="41" t="s">
        <v>708</v>
      </c>
      <c r="H9255" s="65">
        <v>0.05</v>
      </c>
      <c r="I9255" t="s">
        <v>37</v>
      </c>
      <c r="K9255" s="46" t="s">
        <v>43</v>
      </c>
      <c r="L9255" s="46" t="s">
        <v>1732</v>
      </c>
      <c r="M9255" t="s">
        <v>39</v>
      </c>
      <c r="N9255" s="40">
        <f>U9255*V9255</f>
        <v>1.379269072</v>
      </c>
      <c r="O9255" s="40">
        <f>(1-V9255)*102.1748</f>
        <v>101.5233334752</v>
      </c>
      <c r="P9255" s="40">
        <v>0.758</v>
      </c>
      <c r="Q9255" s="40">
        <v>1.31</v>
      </c>
      <c r="R9255" s="39">
        <f>N9255/Q9255</f>
        <v>1.05287715419847</v>
      </c>
      <c r="S9255" s="39">
        <f>O9255/P9255</f>
        <v>133.935796141425</v>
      </c>
      <c r="T9255" s="39">
        <f>R9255+S9255</f>
        <v>134.988673295623</v>
      </c>
      <c r="U9255" s="40">
        <v>216.322</v>
      </c>
      <c r="V9255" s="39">
        <v>0.006376</v>
      </c>
      <c r="W9255" s="69">
        <f>round(((1000*V9255)/T9255),2)</f>
        <v>0.05</v>
      </c>
      <c r="Y9255" t="s">
        <v>40</v>
      </c>
      <c r="AA9255">
        <v>6842</v>
      </c>
      <c r="AB9255" t="b">
        <v>1</v>
      </c>
      <c r="AD9255" s="8"/>
    </row>
    <row r="9256" ht="14.25" customHeight="1">
      <c r="A9256" s="38">
        <v>905</v>
      </c>
      <c r="B9256" s="44" t="s">
        <v>1728</v>
      </c>
      <c r="C9256" s="46" t="s">
        <v>1729</v>
      </c>
      <c r="D9256" s="46" t="s">
        <v>9118</v>
      </c>
      <c r="E9256" s="46" t="s">
        <v>9119</v>
      </c>
      <c r="F9256" s="41" t="s">
        <v>709</v>
      </c>
      <c r="G9256" s="41" t="s">
        <v>3373</v>
      </c>
      <c r="H9256" s="65">
        <v>0.02</v>
      </c>
      <c r="I9256" t="s">
        <v>37</v>
      </c>
      <c r="K9256" s="46" t="s">
        <v>43</v>
      </c>
      <c r="L9256" s="46" t="s">
        <v>1732</v>
      </c>
      <c r="M9256" t="s">
        <v>39</v>
      </c>
      <c r="N9256" s="40">
        <f>U9256*V9256</f>
        <v>0.276459516</v>
      </c>
      <c r="O9256" s="40">
        <f>(1-V9256)*62.0678</f>
        <v>61.9884773516</v>
      </c>
      <c r="P9256" s="40">
        <v>1.097</v>
      </c>
      <c r="Q9256" s="40">
        <v>1.31</v>
      </c>
      <c r="R9256" s="39">
        <f>N9256/Q9256</f>
        <v>0.211037798473282</v>
      </c>
      <c r="S9256" s="39">
        <f>O9256/P9256</f>
        <v>56.5072719704649</v>
      </c>
      <c r="T9256" s="39">
        <f>R9256+S9256</f>
        <v>56.7183097689382</v>
      </c>
      <c r="U9256" s="40">
        <v>216.322</v>
      </c>
      <c r="V9256" s="39">
        <v>0.001278</v>
      </c>
      <c r="W9256" s="69">
        <f>round(((1000*V9256)/T9256),2)</f>
        <v>0.02</v>
      </c>
      <c r="Y9256" t="s">
        <v>40</v>
      </c>
      <c r="AA9256">
        <v>6842</v>
      </c>
      <c r="AB9256" t="b">
        <v>1</v>
      </c>
      <c r="AD9256" s="8"/>
    </row>
    <row r="9257" ht="14.25" customHeight="1">
      <c r="A9257" s="38">
        <v>905</v>
      </c>
      <c r="B9257" s="44" t="s">
        <v>1728</v>
      </c>
      <c r="C9257" s="46" t="s">
        <v>1729</v>
      </c>
      <c r="D9257" s="46" t="s">
        <v>9118</v>
      </c>
      <c r="E9257" s="46" t="s">
        <v>9119</v>
      </c>
      <c r="F9257" s="41" t="s">
        <v>713</v>
      </c>
      <c r="G9257" s="41" t="s">
        <v>714</v>
      </c>
      <c r="H9257" s="65">
        <v>0.03</v>
      </c>
      <c r="I9257" t="s">
        <v>37</v>
      </c>
      <c r="K9257" s="46" t="s">
        <v>43</v>
      </c>
      <c r="L9257" s="46" t="s">
        <v>1732</v>
      </c>
      <c r="M9257" t="s">
        <v>39</v>
      </c>
      <c r="N9257" s="40">
        <f>U9257*V9257</f>
        <v>1.766485452</v>
      </c>
      <c r="O9257" s="40">
        <f>(1-V9257)*226.4412</f>
        <v>224.5920811608</v>
      </c>
      <c r="P9257" s="40">
        <v>0.773</v>
      </c>
      <c r="Q9257" s="40">
        <v>1.31</v>
      </c>
      <c r="R9257" s="39">
        <f>N9257/Q9257</f>
        <v>1.34846217709924</v>
      </c>
      <c r="S9257" s="39">
        <f>O9257/P9257</f>
        <v>290.546029962225</v>
      </c>
      <c r="T9257" s="39">
        <f>R9257+S9257</f>
        <v>291.894492139324</v>
      </c>
      <c r="U9257" s="40">
        <v>216.322</v>
      </c>
      <c r="V9257" s="39">
        <v>0.008166</v>
      </c>
      <c r="W9257" s="69">
        <f>round(((1000*V9257)/T9257),2)</f>
        <v>0.03</v>
      </c>
      <c r="Y9257" t="s">
        <v>40</v>
      </c>
      <c r="AA9257">
        <v>6842</v>
      </c>
      <c r="AB9257" t="b">
        <v>1</v>
      </c>
      <c r="AD9257" s="8"/>
    </row>
    <row r="9258" ht="14.25" customHeight="1">
      <c r="A9258" s="38">
        <v>905</v>
      </c>
      <c r="B9258" s="44" t="s">
        <v>1728</v>
      </c>
      <c r="C9258" s="46" t="s">
        <v>1729</v>
      </c>
      <c r="D9258" s="46" t="s">
        <v>9118</v>
      </c>
      <c r="E9258" s="46" t="s">
        <v>9119</v>
      </c>
      <c r="F9258" s="41" t="s">
        <v>723</v>
      </c>
      <c r="G9258" s="41" t="s">
        <v>724</v>
      </c>
      <c r="H9258" s="65">
        <v>0.03</v>
      </c>
      <c r="I9258" t="s">
        <v>37</v>
      </c>
      <c r="K9258" s="46" t="s">
        <v>43</v>
      </c>
      <c r="L9258" s="46" t="s">
        <v>1732</v>
      </c>
      <c r="M9258" t="s">
        <v>39</v>
      </c>
      <c r="N9258" s="40">
        <f>U9258*V9258</f>
        <v>0.9658772835</v>
      </c>
      <c r="O9258" s="40">
        <f>(1-V9258)*128.2551</f>
        <v>127.6824409785</v>
      </c>
      <c r="P9258" s="40">
        <v>0.724</v>
      </c>
      <c r="Q9258" s="40">
        <v>1.31</v>
      </c>
      <c r="R9258" s="39">
        <f>N9258/Q9258</f>
        <v>0.737310903435114</v>
      </c>
      <c r="S9258" s="39">
        <f>O9258/P9258</f>
        <v>176.356962677486</v>
      </c>
      <c r="T9258" s="39">
        <f>R9258+S9258</f>
        <v>177.094273580921</v>
      </c>
      <c r="U9258" s="40">
        <v>216.3219</v>
      </c>
      <c r="V9258" s="39">
        <v>0.004465</v>
      </c>
      <c r="W9258" s="69">
        <f>round(((1000*V9258)/T9258),2)</f>
        <v>0.03</v>
      </c>
      <c r="Y9258" t="s">
        <v>40</v>
      </c>
      <c r="AA9258">
        <v>6842</v>
      </c>
      <c r="AB9258" t="b">
        <v>1</v>
      </c>
      <c r="AD9258" s="8"/>
    </row>
    <row r="9259" ht="14.25" customHeight="1">
      <c r="A9259" s="38">
        <v>905</v>
      </c>
      <c r="B9259" s="44" t="s">
        <v>1728</v>
      </c>
      <c r="C9259" s="46" t="s">
        <v>1729</v>
      </c>
      <c r="D9259" s="46" t="s">
        <v>9118</v>
      </c>
      <c r="E9259" s="46" t="s">
        <v>9119</v>
      </c>
      <c r="F9259" s="41" t="s">
        <v>733</v>
      </c>
      <c r="G9259" s="41" t="s">
        <v>734</v>
      </c>
      <c r="H9259" s="65">
        <v>0.03</v>
      </c>
      <c r="I9259" t="s">
        <v>37</v>
      </c>
      <c r="K9259" s="46" t="s">
        <v>43</v>
      </c>
      <c r="L9259" s="46" t="s">
        <v>1732</v>
      </c>
      <c r="M9259" t="s">
        <v>39</v>
      </c>
      <c r="N9259" s="40">
        <f>U9259*V9259</f>
        <v>1.219190792</v>
      </c>
      <c r="O9259" s="40">
        <f>(1-V9259)*156.3083</f>
        <v>155.4273464212</v>
      </c>
      <c r="P9259" s="40">
        <v>0.743</v>
      </c>
      <c r="Q9259" s="40">
        <v>1.31</v>
      </c>
      <c r="R9259" s="39">
        <f>N9259/Q9259</f>
        <v>0.93067999389313</v>
      </c>
      <c r="S9259" s="39">
        <f>O9259/P9259</f>
        <v>209.188891549394</v>
      </c>
      <c r="T9259" s="39">
        <f>R9259+S9259</f>
        <v>210.119571543288</v>
      </c>
      <c r="U9259" s="40">
        <v>216.322</v>
      </c>
      <c r="V9259" s="39">
        <v>0.005636</v>
      </c>
      <c r="W9259" s="69">
        <f>round(((1000*V9259)/T9259),2)</f>
        <v>0.03</v>
      </c>
      <c r="Y9259" t="s">
        <v>40</v>
      </c>
      <c r="AA9259">
        <v>6842</v>
      </c>
      <c r="AB9259" t="b">
        <v>1</v>
      </c>
      <c r="AD9259" s="8"/>
    </row>
    <row r="9260" ht="14.25" customHeight="1">
      <c r="A9260" s="38">
        <v>1007</v>
      </c>
      <c r="B9260" s="46" t="s">
        <v>9120</v>
      </c>
      <c r="C9260" s="46" t="s">
        <v>9121</v>
      </c>
      <c r="D9260" s="46" t="s">
        <v>9118</v>
      </c>
      <c r="E9260" s="46" t="s">
        <v>9119</v>
      </c>
      <c r="F9260" s="5" t="s">
        <v>485</v>
      </c>
      <c r="G9260" s="5" t="s">
        <v>665</v>
      </c>
      <c r="H9260" s="23">
        <v>0.024609085248009</v>
      </c>
      <c r="I9260" t="s">
        <v>37</v>
      </c>
      <c r="L9260" s="46" t="s">
        <v>9122</v>
      </c>
      <c r="M9260" t="s">
        <v>39</v>
      </c>
      <c r="N9260" s="40"/>
      <c r="O9260" s="40"/>
      <c r="P9260" s="40"/>
      <c r="Q9260" s="40"/>
      <c r="R9260" s="39"/>
      <c r="S9260" s="39"/>
      <c r="T9260" s="39"/>
      <c r="U9260" s="40"/>
      <c r="V9260" s="39"/>
      <c r="W9260" s="69"/>
      <c r="Y9260" t="s">
        <v>40</v>
      </c>
      <c r="AA9260">
        <v>6842</v>
      </c>
      <c r="AB9260" t="b">
        <f>if((W9260=""),false,true)</f>
        <v>0</v>
      </c>
      <c r="AD9260" s="8"/>
    </row>
    <row r="9261" ht="14.25" customHeight="1">
      <c r="A9261" s="38">
        <v>1007</v>
      </c>
      <c r="B9261" s="46" t="s">
        <v>9120</v>
      </c>
      <c r="C9261" s="46" t="s">
        <v>9121</v>
      </c>
      <c r="D9261" s="46" t="s">
        <v>9118</v>
      </c>
      <c r="E9261" s="46" t="s">
        <v>9119</v>
      </c>
      <c r="F9261" s="5" t="s">
        <v>594</v>
      </c>
      <c r="G9261" s="5" t="s">
        <v>595</v>
      </c>
      <c r="H9261" s="23">
        <v>0.035324913840528</v>
      </c>
      <c r="I9261" t="s">
        <v>37</v>
      </c>
      <c r="L9261" s="46" t="s">
        <v>9122</v>
      </c>
      <c r="M9261" t="s">
        <v>39</v>
      </c>
      <c r="N9261" s="40"/>
      <c r="O9261" s="40"/>
      <c r="P9261" s="40"/>
      <c r="Q9261" s="40"/>
      <c r="R9261" s="39"/>
      <c r="S9261" s="39"/>
      <c r="T9261" s="39"/>
      <c r="U9261" s="40"/>
      <c r="V9261" s="39"/>
      <c r="W9261" s="69"/>
      <c r="Y9261" t="s">
        <v>40</v>
      </c>
      <c r="AA9261">
        <v>6842</v>
      </c>
      <c r="AB9261" t="b">
        <f>if((W9261=""),false,true)</f>
        <v>0</v>
      </c>
      <c r="AD9261" s="8"/>
    </row>
    <row r="9262" ht="14.25" customHeight="1">
      <c r="A9262" s="38">
        <v>1007</v>
      </c>
      <c r="B9262" s="46" t="s">
        <v>9120</v>
      </c>
      <c r="C9262" s="46" t="s">
        <v>9121</v>
      </c>
      <c r="D9262" s="46" t="s">
        <v>9118</v>
      </c>
      <c r="E9262" s="46" t="s">
        <v>9119</v>
      </c>
      <c r="F9262" s="5" t="s">
        <v>598</v>
      </c>
      <c r="G9262" s="5" t="s">
        <v>599</v>
      </c>
      <c r="H9262" s="23">
        <v>0.03114587376561</v>
      </c>
      <c r="I9262" t="s">
        <v>37</v>
      </c>
      <c r="L9262" s="46" t="s">
        <v>9122</v>
      </c>
      <c r="M9262" t="s">
        <v>39</v>
      </c>
      <c r="N9262" s="40"/>
      <c r="O9262" s="40"/>
      <c r="P9262" s="40"/>
      <c r="Q9262" s="40"/>
      <c r="R9262" s="39"/>
      <c r="S9262" s="39"/>
      <c r="T9262" s="39"/>
      <c r="U9262" s="40"/>
      <c r="V9262" s="39"/>
      <c r="W9262" s="69"/>
      <c r="Y9262" t="s">
        <v>40</v>
      </c>
      <c r="AA9262">
        <v>6842</v>
      </c>
      <c r="AB9262" t="b">
        <f>if((W9262=""),false,true)</f>
        <v>0</v>
      </c>
      <c r="AD9262" s="8"/>
    </row>
    <row r="9263" ht="14.25" customHeight="1">
      <c r="A9263" s="38">
        <v>1007</v>
      </c>
      <c r="B9263" s="46" t="s">
        <v>9120</v>
      </c>
      <c r="C9263" s="46" t="s">
        <v>9121</v>
      </c>
      <c r="D9263" s="46" t="s">
        <v>9118</v>
      </c>
      <c r="E9263" s="46" t="s">
        <v>9119</v>
      </c>
      <c r="F9263" s="5" t="s">
        <v>35</v>
      </c>
      <c r="G9263" s="5" t="s">
        <v>36</v>
      </c>
      <c r="H9263" s="23">
        <v>0.034981676092259</v>
      </c>
      <c r="I9263" t="s">
        <v>37</v>
      </c>
      <c r="L9263" s="46" t="s">
        <v>9122</v>
      </c>
      <c r="M9263" t="s">
        <v>39</v>
      </c>
      <c r="N9263" s="40"/>
      <c r="O9263" s="40"/>
      <c r="P9263" s="40"/>
      <c r="Q9263" s="40"/>
      <c r="R9263" s="39"/>
      <c r="S9263" s="39"/>
      <c r="T9263" s="39"/>
      <c r="U9263" s="40"/>
      <c r="V9263" s="39"/>
      <c r="W9263" s="69"/>
      <c r="Y9263" t="s">
        <v>40</v>
      </c>
      <c r="AA9263">
        <v>6842</v>
      </c>
      <c r="AB9263" t="b">
        <f>if((W9263=""),false,true)</f>
        <v>0</v>
      </c>
      <c r="AD9263" s="8"/>
    </row>
    <row r="9264" ht="14.25" customHeight="1">
      <c r="A9264" s="38">
        <v>1007</v>
      </c>
      <c r="B9264" s="46" t="s">
        <v>9120</v>
      </c>
      <c r="C9264" s="46" t="s">
        <v>9121</v>
      </c>
      <c r="D9264" s="46" t="s">
        <v>9118</v>
      </c>
      <c r="E9264" s="46" t="s">
        <v>9119</v>
      </c>
      <c r="F9264" s="5" t="s">
        <v>669</v>
      </c>
      <c r="G9264" s="5" t="s">
        <v>670</v>
      </c>
      <c r="H9264" s="23">
        <v>0.028292028049388</v>
      </c>
      <c r="I9264" t="s">
        <v>37</v>
      </c>
      <c r="L9264" s="46" t="s">
        <v>9122</v>
      </c>
      <c r="M9264" t="s">
        <v>39</v>
      </c>
      <c r="N9264" s="40"/>
      <c r="O9264" s="40"/>
      <c r="P9264" s="40"/>
      <c r="Q9264" s="40"/>
      <c r="R9264" s="39"/>
      <c r="S9264" s="39"/>
      <c r="T9264" s="39"/>
      <c r="U9264" s="40"/>
      <c r="V9264" s="39"/>
      <c r="W9264" s="69"/>
      <c r="Y9264" t="s">
        <v>40</v>
      </c>
      <c r="AA9264">
        <v>6842</v>
      </c>
      <c r="AB9264" t="b">
        <f>if((W9264=""),false,true)</f>
        <v>0</v>
      </c>
      <c r="AD9264" s="8"/>
    </row>
    <row r="9265" ht="14.25" customHeight="1">
      <c r="A9265" s="38">
        <v>1007</v>
      </c>
      <c r="B9265" s="46" t="s">
        <v>9120</v>
      </c>
      <c r="C9265" s="46" t="s">
        <v>9121</v>
      </c>
      <c r="D9265" s="46" t="s">
        <v>9118</v>
      </c>
      <c r="E9265" s="46" t="s">
        <v>9119</v>
      </c>
      <c r="F9265" s="5" t="s">
        <v>580</v>
      </c>
      <c r="G9265" s="5" t="s">
        <v>581</v>
      </c>
      <c r="H9265" s="23">
        <v>0.021390021344279</v>
      </c>
      <c r="I9265" t="s">
        <v>37</v>
      </c>
      <c r="L9265" s="46" t="s">
        <v>9122</v>
      </c>
      <c r="M9265" t="s">
        <v>39</v>
      </c>
      <c r="N9265" s="40"/>
      <c r="O9265" s="40"/>
      <c r="P9265" s="40"/>
      <c r="Q9265" s="40"/>
      <c r="R9265" s="39"/>
      <c r="S9265" s="39"/>
      <c r="T9265" s="39"/>
      <c r="U9265" s="40"/>
      <c r="V9265" s="39"/>
      <c r="W9265" s="69"/>
      <c r="Y9265" t="s">
        <v>40</v>
      </c>
      <c r="AA9265">
        <v>6842</v>
      </c>
      <c r="AB9265" t="b">
        <f>if((W9265=""),false,true)</f>
        <v>0</v>
      </c>
      <c r="AD9265" s="8"/>
    </row>
    <row r="9266" ht="14.25" customHeight="1">
      <c r="A9266" s="38">
        <v>1007</v>
      </c>
      <c r="B9266" s="46" t="s">
        <v>9120</v>
      </c>
      <c r="C9266" s="46" t="s">
        <v>9121</v>
      </c>
      <c r="D9266" s="46" t="s">
        <v>9118</v>
      </c>
      <c r="E9266" s="46" t="s">
        <v>9119</v>
      </c>
      <c r="F9266" s="5" t="s">
        <v>671</v>
      </c>
      <c r="G9266" s="5" t="s">
        <v>672</v>
      </c>
      <c r="H9266" s="23">
        <v>0.017915569447491</v>
      </c>
      <c r="I9266" t="s">
        <v>37</v>
      </c>
      <c r="L9266" s="46" t="s">
        <v>9122</v>
      </c>
      <c r="M9266" t="s">
        <v>39</v>
      </c>
      <c r="N9266" s="40"/>
      <c r="O9266" s="40"/>
      <c r="P9266" s="40"/>
      <c r="Q9266" s="40"/>
      <c r="R9266" s="39"/>
      <c r="S9266" s="39"/>
      <c r="T9266" s="39"/>
      <c r="U9266" s="40"/>
      <c r="V9266" s="39"/>
      <c r="W9266" s="69"/>
      <c r="Y9266" t="s">
        <v>40</v>
      </c>
      <c r="AA9266">
        <v>6842</v>
      </c>
      <c r="AB9266" t="b">
        <f>if((W9266=""),false,true)</f>
        <v>0</v>
      </c>
      <c r="AD9266" s="8"/>
    </row>
    <row r="9267" ht="14.25" customHeight="1">
      <c r="A9267" s="38">
        <v>1007</v>
      </c>
      <c r="B9267" s="46" t="s">
        <v>9120</v>
      </c>
      <c r="C9267" s="46" t="s">
        <v>9121</v>
      </c>
      <c r="D9267" s="46" t="s">
        <v>9118</v>
      </c>
      <c r="E9267" s="46" t="s">
        <v>9119</v>
      </c>
      <c r="F9267" s="5" t="s">
        <v>673</v>
      </c>
      <c r="G9267" s="5" t="s">
        <v>674</v>
      </c>
      <c r="H9267" s="23">
        <v>0.026158524988077</v>
      </c>
      <c r="I9267" t="s">
        <v>37</v>
      </c>
      <c r="L9267" s="47" t="s">
        <v>9122</v>
      </c>
      <c r="M9267" t="s">
        <v>39</v>
      </c>
      <c r="N9267" s="71"/>
      <c r="O9267" s="71"/>
      <c r="P9267" s="71"/>
      <c r="Q9267" s="71"/>
      <c r="R9267" s="29"/>
      <c r="S9267" s="29"/>
      <c r="T9267" s="29"/>
      <c r="U9267" s="71"/>
      <c r="V9267" s="29"/>
      <c r="W9267" s="60"/>
      <c r="Y9267" t="s">
        <v>40</v>
      </c>
      <c r="AA9267">
        <v>6842</v>
      </c>
      <c r="AB9267" t="b">
        <f>if((W9267=""),false,true)</f>
        <v>0</v>
      </c>
      <c r="AD9267" s="37"/>
    </row>
    <row r="9268" ht="14.25" customHeight="1">
      <c r="A9268" s="38">
        <v>1007</v>
      </c>
      <c r="B9268" s="46" t="s">
        <v>9120</v>
      </c>
      <c r="C9268" s="46" t="s">
        <v>9121</v>
      </c>
      <c r="D9268" s="46" t="s">
        <v>9118</v>
      </c>
      <c r="E9268" s="46" t="s">
        <v>9119</v>
      </c>
      <c r="F9268" s="5" t="s">
        <v>677</v>
      </c>
      <c r="G9268" s="5" t="s">
        <v>678</v>
      </c>
      <c r="H9268" s="23">
        <v>0.022843853412014</v>
      </c>
      <c r="I9268" t="s">
        <v>37</v>
      </c>
      <c r="L9268" s="46" t="s">
        <v>9122</v>
      </c>
      <c r="M9268" t="s">
        <v>39</v>
      </c>
      <c r="N9268" s="40"/>
      <c r="O9268" s="40"/>
      <c r="P9268" s="40"/>
      <c r="Q9268" s="40"/>
      <c r="R9268" s="39"/>
      <c r="S9268" s="39"/>
      <c r="T9268" s="39"/>
      <c r="U9268" s="40"/>
      <c r="V9268" s="39"/>
      <c r="W9268" s="69"/>
      <c r="Y9268" t="s">
        <v>40</v>
      </c>
      <c r="AA9268">
        <v>6842</v>
      </c>
      <c r="AB9268" t="b">
        <f>if((W9268=""),false,true)</f>
        <v>0</v>
      </c>
      <c r="AD9268" s="8"/>
    </row>
    <row r="9269" ht="14.25" customHeight="1">
      <c r="A9269" s="38">
        <v>1007</v>
      </c>
      <c r="B9269" s="46" t="s">
        <v>9120</v>
      </c>
      <c r="C9269" s="46" t="s">
        <v>9121</v>
      </c>
      <c r="D9269" s="46" t="s">
        <v>9118</v>
      </c>
      <c r="E9269" s="46" t="s">
        <v>9119</v>
      </c>
      <c r="F9269" s="5" t="s">
        <v>679</v>
      </c>
      <c r="G9269" s="5" t="s">
        <v>1119</v>
      </c>
      <c r="H9269" s="23">
        <v>0.01610300981881</v>
      </c>
      <c r="I9269" t="s">
        <v>37</v>
      </c>
      <c r="L9269" s="46" t="s">
        <v>9122</v>
      </c>
      <c r="M9269" t="s">
        <v>39</v>
      </c>
      <c r="N9269" s="40"/>
      <c r="O9269" s="40"/>
      <c r="P9269" s="40"/>
      <c r="Q9269" s="40"/>
      <c r="R9269" s="39"/>
      <c r="S9269" s="39"/>
      <c r="T9269" s="39"/>
      <c r="U9269" s="40"/>
      <c r="V9269" s="39"/>
      <c r="W9269" s="69"/>
      <c r="Y9269" t="s">
        <v>40</v>
      </c>
      <c r="AA9269">
        <v>6842</v>
      </c>
      <c r="AB9269" t="b">
        <f>if((W9269=""),false,true)</f>
        <v>0</v>
      </c>
      <c r="AD9269" s="8"/>
    </row>
    <row r="9270" ht="14.25" customHeight="1">
      <c r="A9270" s="38">
        <v>1007</v>
      </c>
      <c r="B9270" s="46" t="s">
        <v>9120</v>
      </c>
      <c r="C9270" s="46" t="s">
        <v>9121</v>
      </c>
      <c r="D9270" s="46" t="s">
        <v>9118</v>
      </c>
      <c r="E9270" s="46" t="s">
        <v>9119</v>
      </c>
      <c r="F9270" s="5" t="s">
        <v>3769</v>
      </c>
      <c r="G9270" s="5" t="s">
        <v>3770</v>
      </c>
      <c r="H9270" s="23">
        <v>0.021594622802678</v>
      </c>
      <c r="I9270" t="s">
        <v>37</v>
      </c>
      <c r="L9270" s="47" t="s">
        <v>9122</v>
      </c>
      <c r="M9270" t="s">
        <v>39</v>
      </c>
      <c r="N9270" s="71"/>
      <c r="O9270" s="71"/>
      <c r="P9270" s="71"/>
      <c r="Q9270" s="71"/>
      <c r="R9270" s="29"/>
      <c r="S9270" s="29"/>
      <c r="T9270" s="29"/>
      <c r="U9270" s="71"/>
      <c r="V9270" s="29"/>
      <c r="W9270" s="60"/>
      <c r="Y9270" t="s">
        <v>40</v>
      </c>
      <c r="AA9270">
        <v>6842</v>
      </c>
      <c r="AB9270" t="b">
        <f>if((W9270=""),false,true)</f>
        <v>0</v>
      </c>
      <c r="AD9270" s="37"/>
    </row>
    <row r="9271" ht="14.25" customHeight="1">
      <c r="A9271" s="38">
        <v>1007</v>
      </c>
      <c r="B9271" s="46" t="s">
        <v>9120</v>
      </c>
      <c r="C9271" s="46" t="s">
        <v>9121</v>
      </c>
      <c r="D9271" s="46" t="s">
        <v>9118</v>
      </c>
      <c r="E9271" s="46" t="s">
        <v>9119</v>
      </c>
      <c r="F9271" s="5" t="s">
        <v>683</v>
      </c>
      <c r="G9271" s="5" t="s">
        <v>684</v>
      </c>
      <c r="H9271" s="23">
        <v>0.019069221508614</v>
      </c>
      <c r="I9271" t="s">
        <v>37</v>
      </c>
      <c r="L9271" s="46" t="s">
        <v>9122</v>
      </c>
      <c r="M9271" t="s">
        <v>39</v>
      </c>
      <c r="N9271" s="40"/>
      <c r="O9271" s="40"/>
      <c r="P9271" s="40"/>
      <c r="Q9271" s="40"/>
      <c r="R9271" s="39"/>
      <c r="S9271" s="39"/>
      <c r="T9271" s="39"/>
      <c r="U9271" s="40"/>
      <c r="V9271" s="39"/>
      <c r="W9271" s="69"/>
      <c r="Y9271" t="s">
        <v>40</v>
      </c>
      <c r="AA9271">
        <v>6842</v>
      </c>
      <c r="AB9271" t="b">
        <f>if((W9271=""),false,true)</f>
        <v>0</v>
      </c>
      <c r="AD9271" s="8"/>
    </row>
    <row r="9272" ht="14.25" customHeight="1">
      <c r="A9272" s="38">
        <v>1007</v>
      </c>
      <c r="B9272" s="46" t="s">
        <v>9120</v>
      </c>
      <c r="C9272" s="46" t="s">
        <v>9121</v>
      </c>
      <c r="D9272" s="46" t="s">
        <v>9118</v>
      </c>
      <c r="E9272" s="46" t="s">
        <v>9119</v>
      </c>
      <c r="F9272" s="5" t="s">
        <v>584</v>
      </c>
      <c r="G9272" s="5" t="s">
        <v>988</v>
      </c>
      <c r="H9272" s="23">
        <v>0.013238984955155</v>
      </c>
      <c r="I9272" t="s">
        <v>37</v>
      </c>
      <c r="L9272" s="46" t="s">
        <v>9122</v>
      </c>
      <c r="M9272" t="s">
        <v>39</v>
      </c>
      <c r="N9272" s="40"/>
      <c r="O9272" s="40"/>
      <c r="P9272" s="40"/>
      <c r="Q9272" s="40"/>
      <c r="R9272" s="39"/>
      <c r="S9272" s="39"/>
      <c r="T9272" s="39"/>
      <c r="U9272" s="40"/>
      <c r="V9272" s="39"/>
      <c r="W9272" s="69"/>
      <c r="Y9272" t="s">
        <v>40</v>
      </c>
      <c r="AA9272">
        <v>6842</v>
      </c>
      <c r="AB9272" t="b">
        <f>if((W9272=""),false,true)</f>
        <v>0</v>
      </c>
      <c r="AD9272" s="8"/>
    </row>
    <row r="9273" ht="14.25" customHeight="1">
      <c r="A9273" s="38">
        <v>1007</v>
      </c>
      <c r="B9273" s="46" t="s">
        <v>9120</v>
      </c>
      <c r="C9273" s="46" t="s">
        <v>9121</v>
      </c>
      <c r="D9273" s="46" t="s">
        <v>9118</v>
      </c>
      <c r="E9273" s="46" t="s">
        <v>9119</v>
      </c>
      <c r="F9273" s="5" t="s">
        <v>685</v>
      </c>
      <c r="G9273" s="5" t="s">
        <v>686</v>
      </c>
      <c r="H9273" s="23">
        <v>0.022273970040663</v>
      </c>
      <c r="I9273" t="s">
        <v>37</v>
      </c>
      <c r="L9273" s="46" t="s">
        <v>9122</v>
      </c>
      <c r="M9273" t="s">
        <v>39</v>
      </c>
      <c r="N9273" s="40"/>
      <c r="O9273" s="40"/>
      <c r="P9273" s="40"/>
      <c r="Q9273" s="40"/>
      <c r="R9273" s="39"/>
      <c r="S9273" s="39"/>
      <c r="T9273" s="39"/>
      <c r="U9273" s="40"/>
      <c r="V9273" s="39"/>
      <c r="W9273" s="69"/>
      <c r="Y9273" t="s">
        <v>40</v>
      </c>
      <c r="AA9273">
        <v>6842</v>
      </c>
      <c r="AB9273" t="b">
        <f>if((W9273=""),false,true)</f>
        <v>0</v>
      </c>
      <c r="AD9273" s="8"/>
    </row>
    <row r="9274" ht="14.25" customHeight="1">
      <c r="A9274" s="38">
        <v>1007</v>
      </c>
      <c r="B9274" s="46" t="s">
        <v>9120</v>
      </c>
      <c r="C9274" s="46" t="s">
        <v>9121</v>
      </c>
      <c r="D9274" s="46" t="s">
        <v>9118</v>
      </c>
      <c r="E9274" s="46" t="s">
        <v>9119</v>
      </c>
      <c r="F9274" s="5" t="s">
        <v>687</v>
      </c>
      <c r="G9274" s="5" t="s">
        <v>688</v>
      </c>
      <c r="H9274" s="23">
        <v>0.018242932226657</v>
      </c>
      <c r="I9274" t="s">
        <v>37</v>
      </c>
      <c r="L9274" s="47" t="s">
        <v>9122</v>
      </c>
      <c r="M9274" t="s">
        <v>39</v>
      </c>
      <c r="N9274" s="71"/>
      <c r="O9274" s="71"/>
      <c r="P9274" s="71"/>
      <c r="Q9274" s="71"/>
      <c r="R9274" s="29"/>
      <c r="S9274" s="29"/>
      <c r="T9274" s="29"/>
      <c r="U9274" s="71"/>
      <c r="V9274" s="29"/>
      <c r="W9274" s="60"/>
      <c r="Y9274" t="s">
        <v>40</v>
      </c>
      <c r="AA9274">
        <v>6842</v>
      </c>
      <c r="AB9274" t="b">
        <f>if((W9274=""),false,true)</f>
        <v>0</v>
      </c>
      <c r="AD9274" s="37"/>
    </row>
    <row r="9275" ht="14.25" customHeight="1">
      <c r="A9275" s="38">
        <v>1007</v>
      </c>
      <c r="B9275" s="46" t="s">
        <v>9120</v>
      </c>
      <c r="C9275" s="46" t="s">
        <v>9121</v>
      </c>
      <c r="D9275" s="46" t="s">
        <v>9118</v>
      </c>
      <c r="E9275" s="46" t="s">
        <v>9119</v>
      </c>
      <c r="F9275" s="5" t="s">
        <v>699</v>
      </c>
      <c r="G9275" s="5" t="s">
        <v>4430</v>
      </c>
      <c r="H9275" s="23">
        <v>0.047426504727481</v>
      </c>
      <c r="I9275" t="s">
        <v>37</v>
      </c>
      <c r="L9275" s="47" t="s">
        <v>9122</v>
      </c>
      <c r="M9275" t="s">
        <v>39</v>
      </c>
      <c r="N9275" s="71"/>
      <c r="O9275" s="71"/>
      <c r="P9275" s="71"/>
      <c r="Q9275" s="71"/>
      <c r="R9275" s="29"/>
      <c r="S9275" s="29"/>
      <c r="T9275" s="29"/>
      <c r="U9275" s="71"/>
      <c r="V9275" s="29"/>
      <c r="W9275" s="60"/>
      <c r="Y9275" t="s">
        <v>40</v>
      </c>
      <c r="AA9275">
        <v>6842</v>
      </c>
      <c r="AB9275" t="b">
        <f>if((W9275=""),false,true)</f>
        <v>0</v>
      </c>
      <c r="AD9275" s="37"/>
    </row>
    <row r="9276" ht="14.25" customHeight="1">
      <c r="A9276" s="38">
        <v>1007</v>
      </c>
      <c r="B9276" s="46" t="s">
        <v>9120</v>
      </c>
      <c r="C9276" s="46" t="s">
        <v>9121</v>
      </c>
      <c r="D9276" s="46" t="s">
        <v>9118</v>
      </c>
      <c r="E9276" s="46" t="s">
        <v>9119</v>
      </c>
      <c r="F9276" s="5" t="s">
        <v>703</v>
      </c>
      <c r="G9276" s="5" t="s">
        <v>704</v>
      </c>
      <c r="H9276" s="23">
        <v>0.058104319085475</v>
      </c>
      <c r="I9276" t="s">
        <v>37</v>
      </c>
      <c r="L9276" s="46" t="s">
        <v>9122</v>
      </c>
      <c r="M9276" t="s">
        <v>39</v>
      </c>
      <c r="N9276" s="40"/>
      <c r="O9276" s="40"/>
      <c r="P9276" s="40"/>
      <c r="Q9276" s="40"/>
      <c r="R9276" s="39"/>
      <c r="S9276" s="39"/>
      <c r="T9276" s="39"/>
      <c r="U9276" s="40"/>
      <c r="V9276" s="39"/>
      <c r="W9276" s="69"/>
      <c r="Y9276" t="s">
        <v>40</v>
      </c>
      <c r="AA9276">
        <v>6842</v>
      </c>
      <c r="AB9276" t="b">
        <f>if((W9276=""),false,true)</f>
        <v>0</v>
      </c>
      <c r="AD9276" s="8"/>
    </row>
    <row r="9277" ht="14.25" customHeight="1">
      <c r="A9277" s="38">
        <v>1007</v>
      </c>
      <c r="B9277" s="46" t="s">
        <v>9120</v>
      </c>
      <c r="C9277" s="46" t="s">
        <v>9121</v>
      </c>
      <c r="D9277" s="46" t="s">
        <v>9118</v>
      </c>
      <c r="E9277" s="46" t="s">
        <v>9119</v>
      </c>
      <c r="F9277" s="5" t="s">
        <v>429</v>
      </c>
      <c r="G9277" s="5" t="s">
        <v>590</v>
      </c>
      <c r="H9277" s="23">
        <v>0.017542035924738</v>
      </c>
      <c r="I9277" t="s">
        <v>37</v>
      </c>
      <c r="L9277" s="46" t="s">
        <v>9122</v>
      </c>
      <c r="M9277" t="s">
        <v>39</v>
      </c>
      <c r="N9277" s="40"/>
      <c r="O9277" s="40"/>
      <c r="P9277" s="40"/>
      <c r="Q9277" s="40"/>
      <c r="R9277" s="39"/>
      <c r="S9277" s="39"/>
      <c r="T9277" s="39"/>
      <c r="U9277" s="40"/>
      <c r="V9277" s="39"/>
      <c r="W9277" s="69"/>
      <c r="Y9277" t="s">
        <v>40</v>
      </c>
      <c r="AA9277">
        <v>6842</v>
      </c>
      <c r="AB9277" t="b">
        <f>if((W9277=""),false,true)</f>
        <v>0</v>
      </c>
      <c r="AD9277" s="8"/>
    </row>
    <row r="9278" ht="14.25" customHeight="1">
      <c r="A9278" s="38">
        <v>1007</v>
      </c>
      <c r="B9278" s="46" t="s">
        <v>9120</v>
      </c>
      <c r="C9278" s="46" t="s">
        <v>9121</v>
      </c>
      <c r="D9278" s="46" t="s">
        <v>9118</v>
      </c>
      <c r="E9278" s="46" t="s">
        <v>9119</v>
      </c>
      <c r="F9278" s="5" t="s">
        <v>434</v>
      </c>
      <c r="G9278" s="5" t="s">
        <v>593</v>
      </c>
      <c r="H9278" s="23">
        <v>0.011077164796241</v>
      </c>
      <c r="I9278" t="s">
        <v>37</v>
      </c>
      <c r="L9278" s="46" t="s">
        <v>9122</v>
      </c>
      <c r="M9278" t="s">
        <v>39</v>
      </c>
      <c r="N9278" s="40"/>
      <c r="O9278" s="40"/>
      <c r="P9278" s="40"/>
      <c r="Q9278" s="40"/>
      <c r="R9278" s="39"/>
      <c r="S9278" s="39"/>
      <c r="T9278" s="39"/>
      <c r="U9278" s="40"/>
      <c r="V9278" s="39"/>
      <c r="W9278" s="69"/>
      <c r="Y9278" t="s">
        <v>40</v>
      </c>
      <c r="AA9278">
        <v>6842</v>
      </c>
      <c r="AB9278" t="b">
        <f>if((W9278=""),false,true)</f>
        <v>0</v>
      </c>
      <c r="AD9278" s="8"/>
    </row>
    <row r="9279" ht="14.25" customHeight="1">
      <c r="A9279" s="38">
        <v>1007</v>
      </c>
      <c r="B9279" s="46" t="s">
        <v>9120</v>
      </c>
      <c r="C9279" s="46" t="s">
        <v>9121</v>
      </c>
      <c r="D9279" s="46" t="s">
        <v>9118</v>
      </c>
      <c r="E9279" s="46" t="s">
        <v>9119</v>
      </c>
      <c r="F9279" s="5" t="s">
        <v>719</v>
      </c>
      <c r="G9279" s="5" t="s">
        <v>720</v>
      </c>
      <c r="H9279" s="23">
        <v>0.079591177644056</v>
      </c>
      <c r="I9279" t="s">
        <v>37</v>
      </c>
      <c r="L9279" s="46" t="s">
        <v>9122</v>
      </c>
      <c r="M9279" t="s">
        <v>39</v>
      </c>
      <c r="N9279" s="40"/>
      <c r="O9279" s="40"/>
      <c r="P9279" s="40"/>
      <c r="Q9279" s="40"/>
      <c r="R9279" s="39"/>
      <c r="S9279" s="39"/>
      <c r="T9279" s="39"/>
      <c r="U9279" s="40"/>
      <c r="V9279" s="39"/>
      <c r="W9279" s="69"/>
      <c r="Y9279" t="s">
        <v>40</v>
      </c>
      <c r="AA9279">
        <v>6842</v>
      </c>
      <c r="AB9279" t="b">
        <f>if((W9279=""),false,true)</f>
        <v>0</v>
      </c>
      <c r="AD9279" s="8"/>
    </row>
    <row r="9280" ht="14.25" customHeight="1">
      <c r="A9280" s="38">
        <v>1007</v>
      </c>
      <c r="B9280" s="46" t="s">
        <v>9120</v>
      </c>
      <c r="C9280" s="46" t="s">
        <v>9121</v>
      </c>
      <c r="D9280" s="46" t="s">
        <v>9118</v>
      </c>
      <c r="E9280" s="46" t="s">
        <v>9119</v>
      </c>
      <c r="F9280" s="5" t="s">
        <v>729</v>
      </c>
      <c r="G9280" s="5" t="s">
        <v>730</v>
      </c>
      <c r="H9280" s="23">
        <v>0.038102725225839</v>
      </c>
      <c r="I9280" t="s">
        <v>37</v>
      </c>
      <c r="L9280" s="47" t="s">
        <v>9122</v>
      </c>
      <c r="M9280" t="s">
        <v>39</v>
      </c>
      <c r="N9280" s="71"/>
      <c r="O9280" s="71"/>
      <c r="P9280" s="71"/>
      <c r="Q9280" s="71"/>
      <c r="R9280" s="29"/>
      <c r="S9280" s="29"/>
      <c r="T9280" s="29"/>
      <c r="U9280" s="71"/>
      <c r="V9280" s="29"/>
      <c r="W9280" s="60"/>
      <c r="Y9280" t="s">
        <v>40</v>
      </c>
      <c r="AA9280">
        <v>6842</v>
      </c>
      <c r="AB9280" t="b">
        <f>if((W9280=""),false,true)</f>
        <v>0</v>
      </c>
      <c r="AD9280" s="37"/>
    </row>
    <row r="9281" ht="14.25" customHeight="1">
      <c r="A9281" s="38">
        <v>1091</v>
      </c>
      <c r="B9281" s="46" t="s">
        <v>9123</v>
      </c>
      <c r="C9281" s="46" t="s">
        <v>1115</v>
      </c>
      <c r="D9281" s="11" t="s">
        <v>9118</v>
      </c>
      <c r="E9281" s="11" t="s">
        <v>9119</v>
      </c>
      <c r="F9281" s="7" t="s">
        <v>1832</v>
      </c>
      <c r="G9281" s="7" t="s">
        <v>1833</v>
      </c>
      <c r="H9281">
        <v>0.016956646013619</v>
      </c>
      <c r="I9281" t="s">
        <v>37</v>
      </c>
      <c r="K9281" s="47"/>
      <c r="L9281" s="47" t="s">
        <v>9124</v>
      </c>
      <c r="M9281" t="s">
        <v>39</v>
      </c>
      <c r="N9281" s="71"/>
      <c r="O9281" s="71"/>
      <c r="P9281" s="71"/>
      <c r="Q9281" s="71"/>
      <c r="R9281" s="29"/>
      <c r="S9281" s="29"/>
      <c r="T9281" s="29"/>
      <c r="U9281" s="71"/>
      <c r="V9281" s="29"/>
      <c r="W9281" s="60"/>
      <c r="Y9281" t="s">
        <v>40</v>
      </c>
      <c r="AA9281">
        <v>6842</v>
      </c>
      <c r="AB9281" t="b">
        <f>if((W9281=""),false,true)</f>
        <v>0</v>
      </c>
      <c r="AD9281" s="37"/>
    </row>
    <row r="9282" ht="14.25" customHeight="1">
      <c r="A9282" s="38">
        <v>1091</v>
      </c>
      <c r="B9282" s="46" t="s">
        <v>9123</v>
      </c>
      <c r="C9282" s="46" t="s">
        <v>1115</v>
      </c>
      <c r="D9282" s="11" t="s">
        <v>9118</v>
      </c>
      <c r="E9282" s="11" t="s">
        <v>9119</v>
      </c>
      <c r="F9282" s="7" t="s">
        <v>695</v>
      </c>
      <c r="G9282" s="7" t="s">
        <v>696</v>
      </c>
      <c r="H9282">
        <v>0.055036488105925</v>
      </c>
      <c r="I9282" t="s">
        <v>37</v>
      </c>
      <c r="K9282" s="47"/>
      <c r="L9282" s="47" t="s">
        <v>9124</v>
      </c>
      <c r="M9282" t="s">
        <v>39</v>
      </c>
      <c r="N9282" s="71"/>
      <c r="O9282" s="71"/>
      <c r="P9282" s="71"/>
      <c r="Q9282" s="71"/>
      <c r="R9282" s="29"/>
      <c r="S9282" s="29"/>
      <c r="T9282" s="29"/>
      <c r="U9282" s="71"/>
      <c r="V9282" s="29"/>
      <c r="W9282" s="60"/>
      <c r="Y9282" t="s">
        <v>40</v>
      </c>
      <c r="AA9282">
        <v>6842</v>
      </c>
      <c r="AB9282" t="b">
        <f>if((W9282=""),false,true)</f>
        <v>0</v>
      </c>
      <c r="AD9282" s="37"/>
    </row>
    <row r="9283" ht="14.25" customHeight="1">
      <c r="A9283" s="38">
        <v>1091</v>
      </c>
      <c r="B9283" s="46" t="s">
        <v>9123</v>
      </c>
      <c r="C9283" s="46" t="s">
        <v>1115</v>
      </c>
      <c r="D9283" s="11" t="s">
        <v>9118</v>
      </c>
      <c r="E9283" s="11" t="s">
        <v>9119</v>
      </c>
      <c r="F9283" s="7" t="s">
        <v>697</v>
      </c>
      <c r="G9283" s="7" t="s">
        <v>698</v>
      </c>
      <c r="H9283">
        <v>0.086739350776861</v>
      </c>
      <c r="I9283" t="s">
        <v>37</v>
      </c>
      <c r="K9283" s="47"/>
      <c r="L9283" s="47" t="s">
        <v>9124</v>
      </c>
      <c r="M9283" t="s">
        <v>39</v>
      </c>
      <c r="N9283" s="71"/>
      <c r="O9283" s="71"/>
      <c r="P9283" s="71"/>
      <c r="Q9283" s="71"/>
      <c r="R9283" s="29"/>
      <c r="S9283" s="29"/>
      <c r="T9283" s="29"/>
      <c r="U9283" s="71"/>
      <c r="V9283" s="29"/>
      <c r="W9283" s="60"/>
      <c r="Y9283" t="s">
        <v>40</v>
      </c>
      <c r="AA9283">
        <v>6842</v>
      </c>
      <c r="AB9283" t="b">
        <f>if((W9283=""),false,true)</f>
        <v>0</v>
      </c>
      <c r="AD9283" s="37"/>
    </row>
    <row r="9284" ht="14.25" customHeight="1">
      <c r="A9284" s="38">
        <v>1091</v>
      </c>
      <c r="B9284" s="46" t="s">
        <v>9123</v>
      </c>
      <c r="C9284" s="46" t="s">
        <v>1115</v>
      </c>
      <c r="D9284" s="11" t="s">
        <v>9118</v>
      </c>
      <c r="E9284" s="11" t="s">
        <v>9119</v>
      </c>
      <c r="F9284" s="7" t="s">
        <v>711</v>
      </c>
      <c r="G9284" s="7" t="s">
        <v>712</v>
      </c>
      <c r="H9284">
        <v>0.02400499728079</v>
      </c>
      <c r="I9284" t="s">
        <v>37</v>
      </c>
      <c r="K9284" s="47"/>
      <c r="L9284" s="47" t="s">
        <v>9124</v>
      </c>
      <c r="M9284" t="s">
        <v>39</v>
      </c>
      <c r="N9284" s="71"/>
      <c r="O9284" s="71"/>
      <c r="P9284" s="71"/>
      <c r="Q9284" s="71"/>
      <c r="R9284" s="29"/>
      <c r="S9284" s="29"/>
      <c r="T9284" s="29"/>
      <c r="U9284" s="71"/>
      <c r="V9284" s="29"/>
      <c r="W9284" s="60"/>
      <c r="Y9284" t="s">
        <v>40</v>
      </c>
      <c r="AA9284">
        <v>6842</v>
      </c>
      <c r="AB9284" t="b">
        <f>if((W9284=""),false,true)</f>
        <v>0</v>
      </c>
      <c r="AD9284" s="37"/>
    </row>
    <row r="9285" ht="14.25" customHeight="1">
      <c r="A9285" s="38">
        <v>1091</v>
      </c>
      <c r="B9285" s="46" t="s">
        <v>9123</v>
      </c>
      <c r="C9285" s="46" t="s">
        <v>1115</v>
      </c>
      <c r="D9285" s="11" t="s">
        <v>9118</v>
      </c>
      <c r="E9285" s="11" t="s">
        <v>9119</v>
      </c>
      <c r="F9285" s="7" t="s">
        <v>715</v>
      </c>
      <c r="G9285" s="7" t="s">
        <v>716</v>
      </c>
      <c r="H9285">
        <v>0.025097917262392</v>
      </c>
      <c r="I9285" t="s">
        <v>37</v>
      </c>
      <c r="K9285" s="47"/>
      <c r="L9285" s="47" t="s">
        <v>9124</v>
      </c>
      <c r="M9285" t="s">
        <v>39</v>
      </c>
      <c r="N9285" s="71"/>
      <c r="O9285" s="71"/>
      <c r="P9285" s="71"/>
      <c r="Q9285" s="71"/>
      <c r="R9285" s="29"/>
      <c r="S9285" s="29"/>
      <c r="T9285" s="29"/>
      <c r="U9285" s="71"/>
      <c r="V9285" s="29"/>
      <c r="W9285" s="60"/>
      <c r="Y9285" t="s">
        <v>40</v>
      </c>
      <c r="AA9285">
        <v>6842</v>
      </c>
      <c r="AB9285" t="b">
        <f>if((W9285=""),false,true)</f>
        <v>0</v>
      </c>
      <c r="AD9285" s="37"/>
    </row>
    <row r="9286" ht="14.25" customHeight="1">
      <c r="A9286" s="38">
        <v>1091</v>
      </c>
      <c r="B9286" s="46" t="s">
        <v>9123</v>
      </c>
      <c r="C9286" s="46" t="s">
        <v>1115</v>
      </c>
      <c r="D9286" s="11" t="s">
        <v>9118</v>
      </c>
      <c r="E9286" s="11" t="s">
        <v>9119</v>
      </c>
      <c r="F9286" s="7" t="s">
        <v>721</v>
      </c>
      <c r="G9286" s="7" t="s">
        <v>722</v>
      </c>
      <c r="H9286">
        <v>0.049877465084935</v>
      </c>
      <c r="I9286" t="s">
        <v>37</v>
      </c>
      <c r="K9286" s="47"/>
      <c r="L9286" s="47" t="s">
        <v>9124</v>
      </c>
      <c r="M9286" t="s">
        <v>39</v>
      </c>
      <c r="N9286" s="71"/>
      <c r="O9286" s="71"/>
      <c r="P9286" s="71"/>
      <c r="Q9286" s="71"/>
      <c r="R9286" s="29"/>
      <c r="S9286" s="29"/>
      <c r="T9286" s="29"/>
      <c r="U9286" s="71"/>
      <c r="V9286" s="29"/>
      <c r="W9286" s="60"/>
      <c r="Y9286" t="s">
        <v>40</v>
      </c>
      <c r="AA9286">
        <v>6842</v>
      </c>
      <c r="AB9286" t="b">
        <f>if((W9286=""),false,true)</f>
        <v>0</v>
      </c>
      <c r="AD9286" s="37"/>
    </row>
    <row r="9287" ht="14.25" customHeight="1">
      <c r="A9287" s="38">
        <v>1091</v>
      </c>
      <c r="B9287" s="46" t="s">
        <v>9123</v>
      </c>
      <c r="C9287" s="46" t="s">
        <v>1115</v>
      </c>
      <c r="D9287" s="11" t="s">
        <v>9118</v>
      </c>
      <c r="E9287" s="11" t="s">
        <v>9119</v>
      </c>
      <c r="F9287" s="7" t="s">
        <v>725</v>
      </c>
      <c r="G9287" s="7" t="s">
        <v>726</v>
      </c>
      <c r="H9287">
        <v>0.024415698536309</v>
      </c>
      <c r="I9287" t="s">
        <v>37</v>
      </c>
      <c r="K9287" s="47"/>
      <c r="L9287" s="47" t="s">
        <v>9124</v>
      </c>
      <c r="M9287" t="s">
        <v>39</v>
      </c>
      <c r="N9287" s="71"/>
      <c r="O9287" s="71"/>
      <c r="P9287" s="71"/>
      <c r="Q9287" s="71"/>
      <c r="R9287" s="29"/>
      <c r="S9287" s="29"/>
      <c r="T9287" s="29"/>
      <c r="U9287" s="71"/>
      <c r="V9287" s="29"/>
      <c r="W9287" s="60"/>
      <c r="Y9287" t="s">
        <v>40</v>
      </c>
      <c r="AA9287">
        <v>6842</v>
      </c>
      <c r="AB9287" t="b">
        <f>if((W9287=""),false,true)</f>
        <v>0</v>
      </c>
      <c r="AD9287" s="37"/>
    </row>
    <row r="9288" ht="14.25" customHeight="1">
      <c r="A9288" s="38">
        <v>1308</v>
      </c>
      <c r="B9288" s="46" t="s">
        <v>41</v>
      </c>
      <c r="C9288" s="46" t="s">
        <v>42</v>
      </c>
      <c r="D9288" s="46" t="s">
        <v>9118</v>
      </c>
      <c r="E9288" s="46" t="s">
        <v>9125</v>
      </c>
      <c r="F9288" t="s">
        <v>35</v>
      </c>
      <c r="G9288" s="12" t="s">
        <v>36</v>
      </c>
      <c r="H9288">
        <v>0.034673685045253</v>
      </c>
      <c r="I9288" t="s">
        <v>37</v>
      </c>
      <c r="K9288" s="47" t="s">
        <v>43</v>
      </c>
      <c r="L9288" s="47" t="str">
        <f>((I9288&amp;A9288)&amp;"-")&amp;B9288</f>
        <v>REF1308-Abraham M.H. and Acree Jr. W.E. The solubility of liquid and solid compounds in dry octan-1-ol. Chemosphere (2013)</v>
      </c>
      <c r="M9288" t="s">
        <v>39</v>
      </c>
      <c r="N9288" s="71"/>
      <c r="O9288" s="71"/>
      <c r="P9288" s="71"/>
      <c r="Q9288" s="71"/>
      <c r="R9288" s="29"/>
      <c r="S9288" s="29"/>
      <c r="T9288" s="29"/>
      <c r="U9288" s="71"/>
      <c r="V9288" s="29"/>
      <c r="W9288" s="60"/>
      <c r="Y9288" t="s">
        <v>40</v>
      </c>
      <c r="AA9288">
        <v>6842</v>
      </c>
      <c r="AB9288" t="b">
        <f>if((W9288=""),false,true)</f>
        <v>0</v>
      </c>
      <c r="AD9288" s="37"/>
    </row>
    <row r="9289" ht="14.25" customHeight="1">
      <c r="A9289" s="38">
        <v>1009</v>
      </c>
      <c r="B9289" s="46" t="s">
        <v>9126</v>
      </c>
      <c r="C9289" s="46" t="s">
        <v>9127</v>
      </c>
      <c r="D9289" s="46" t="s">
        <v>9128</v>
      </c>
      <c r="E9289" s="46" t="s">
        <v>9129</v>
      </c>
      <c r="F9289" s="46" t="s">
        <v>48</v>
      </c>
      <c r="G9289" s="5" t="s">
        <v>49</v>
      </c>
      <c r="H9289">
        <v>0.0000028840315</v>
      </c>
      <c r="I9289" t="s">
        <v>37</v>
      </c>
      <c r="L9289" s="46" t="s">
        <v>9130</v>
      </c>
      <c r="M9289" t="s">
        <v>9131</v>
      </c>
      <c r="Y9289" t="s">
        <v>40</v>
      </c>
      <c r="AA9289">
        <v>9873</v>
      </c>
      <c r="AB9289" t="b">
        <v>0</v>
      </c>
    </row>
    <row r="9290" ht="14.25" customHeight="1">
      <c r="A9290" s="38">
        <v>1010</v>
      </c>
      <c r="B9290" s="46" t="s">
        <v>9132</v>
      </c>
      <c r="C9290" s="46" t="s">
        <v>9133</v>
      </c>
      <c r="D9290" s="46" t="s">
        <v>9128</v>
      </c>
      <c r="E9290" s="46" t="s">
        <v>9129</v>
      </c>
      <c r="F9290" s="70" t="s">
        <v>485</v>
      </c>
      <c r="G9290" s="70" t="s">
        <v>665</v>
      </c>
      <c r="H9290" s="23">
        <v>0.012370273</v>
      </c>
      <c r="I9290" t="s">
        <v>37</v>
      </c>
      <c r="L9290" s="46" t="s">
        <v>9134</v>
      </c>
      <c r="M9290" t="s">
        <v>9131</v>
      </c>
      <c r="N9290" s="40"/>
      <c r="O9290" s="40"/>
      <c r="P9290" s="40"/>
      <c r="Q9290" s="40"/>
      <c r="R9290" s="39"/>
      <c r="S9290" s="39"/>
      <c r="T9290" s="39"/>
      <c r="U9290" s="40"/>
      <c r="V9290" s="39"/>
      <c r="W9290" s="69"/>
      <c r="Y9290" t="s">
        <v>40</v>
      </c>
      <c r="AA9290">
        <v>9873</v>
      </c>
      <c r="AB9290" t="b">
        <v>0</v>
      </c>
      <c r="AD9290" s="8"/>
    </row>
    <row r="9291" ht="14.25" customHeight="1">
      <c r="A9291" s="38">
        <v>1010</v>
      </c>
      <c r="B9291" s="46" t="s">
        <v>9132</v>
      </c>
      <c r="C9291" s="46" t="s">
        <v>9133</v>
      </c>
      <c r="D9291" s="46" t="s">
        <v>9128</v>
      </c>
      <c r="E9291" s="46" t="s">
        <v>9129</v>
      </c>
      <c r="F9291" s="70" t="s">
        <v>594</v>
      </c>
      <c r="G9291" s="70" t="s">
        <v>595</v>
      </c>
      <c r="H9291" s="23">
        <v>0.016182757</v>
      </c>
      <c r="I9291" t="s">
        <v>37</v>
      </c>
      <c r="L9291" s="46" t="s">
        <v>9134</v>
      </c>
      <c r="M9291" t="s">
        <v>9131</v>
      </c>
      <c r="N9291" s="40"/>
      <c r="O9291" s="40"/>
      <c r="P9291" s="40"/>
      <c r="Q9291" s="40"/>
      <c r="R9291" s="39"/>
      <c r="S9291" s="39"/>
      <c r="T9291" s="39"/>
      <c r="U9291" s="40"/>
      <c r="V9291" s="39"/>
      <c r="W9291" s="69"/>
      <c r="Y9291" t="s">
        <v>40</v>
      </c>
      <c r="AA9291">
        <v>9873</v>
      </c>
      <c r="AB9291" t="b">
        <v>0</v>
      </c>
      <c r="AD9291" s="8"/>
    </row>
    <row r="9292" ht="14.25" customHeight="1">
      <c r="A9292" s="38">
        <v>1010</v>
      </c>
      <c r="B9292" s="46" t="s">
        <v>9132</v>
      </c>
      <c r="C9292" s="46" t="s">
        <v>9133</v>
      </c>
      <c r="D9292" s="46" t="s">
        <v>9128</v>
      </c>
      <c r="E9292" s="46" t="s">
        <v>9129</v>
      </c>
      <c r="F9292" s="70" t="s">
        <v>598</v>
      </c>
      <c r="G9292" s="70" t="s">
        <v>599</v>
      </c>
      <c r="H9292" s="23">
        <v>0.01524793</v>
      </c>
      <c r="I9292" t="s">
        <v>37</v>
      </c>
      <c r="L9292" s="46" t="s">
        <v>9134</v>
      </c>
      <c r="M9292" t="s">
        <v>9131</v>
      </c>
      <c r="N9292" s="40"/>
      <c r="O9292" s="40"/>
      <c r="P9292" s="40"/>
      <c r="Q9292" s="40"/>
      <c r="R9292" s="39"/>
      <c r="S9292" s="39"/>
      <c r="T9292" s="39"/>
      <c r="U9292" s="40"/>
      <c r="V9292" s="39"/>
      <c r="W9292" s="69"/>
      <c r="Y9292" t="s">
        <v>40</v>
      </c>
      <c r="AA9292">
        <v>9873</v>
      </c>
      <c r="AB9292" t="b">
        <v>0</v>
      </c>
      <c r="AD9292" s="8"/>
    </row>
    <row r="9293" ht="14.25" customHeight="1">
      <c r="A9293" s="38">
        <v>1010</v>
      </c>
      <c r="B9293" s="46" t="s">
        <v>9132</v>
      </c>
      <c r="C9293" s="46" t="s">
        <v>9133</v>
      </c>
      <c r="D9293" s="46" t="s">
        <v>9128</v>
      </c>
      <c r="E9293" s="46" t="s">
        <v>9129</v>
      </c>
      <c r="F9293" s="70" t="s">
        <v>35</v>
      </c>
      <c r="G9293" s="70" t="s">
        <v>36</v>
      </c>
      <c r="H9293" s="23">
        <v>0.017962073</v>
      </c>
      <c r="I9293" t="s">
        <v>37</v>
      </c>
      <c r="L9293" s="46" t="s">
        <v>9134</v>
      </c>
      <c r="M9293" t="s">
        <v>9131</v>
      </c>
      <c r="N9293" s="40"/>
      <c r="O9293" s="40"/>
      <c r="P9293" s="40"/>
      <c r="Q9293" s="40"/>
      <c r="R9293" s="39"/>
      <c r="S9293" s="39"/>
      <c r="T9293" s="39"/>
      <c r="U9293" s="40"/>
      <c r="V9293" s="39"/>
      <c r="W9293" s="69"/>
      <c r="Y9293" t="s">
        <v>40</v>
      </c>
      <c r="AA9293">
        <v>9873</v>
      </c>
      <c r="AB9293" t="b">
        <v>0</v>
      </c>
      <c r="AD9293" s="8"/>
    </row>
    <row r="9294" ht="14.25" customHeight="1">
      <c r="A9294" s="38">
        <v>1010</v>
      </c>
      <c r="B9294" s="46" t="s">
        <v>9132</v>
      </c>
      <c r="C9294" s="46" t="s">
        <v>9133</v>
      </c>
      <c r="D9294" s="46" t="s">
        <v>9128</v>
      </c>
      <c r="E9294" s="46" t="s">
        <v>9129</v>
      </c>
      <c r="F9294" s="70" t="s">
        <v>669</v>
      </c>
      <c r="G9294" s="70" t="s">
        <v>670</v>
      </c>
      <c r="H9294" s="23">
        <v>0.014286523</v>
      </c>
      <c r="I9294" t="s">
        <v>37</v>
      </c>
      <c r="L9294" s="46" t="s">
        <v>9134</v>
      </c>
      <c r="M9294" t="s">
        <v>9131</v>
      </c>
      <c r="N9294" s="40"/>
      <c r="O9294" s="40"/>
      <c r="P9294" s="40"/>
      <c r="Q9294" s="40"/>
      <c r="R9294" s="39"/>
      <c r="S9294" s="39"/>
      <c r="T9294" s="39"/>
      <c r="U9294" s="40"/>
      <c r="V9294" s="39"/>
      <c r="W9294" s="69"/>
      <c r="Y9294" t="s">
        <v>40</v>
      </c>
      <c r="AA9294">
        <v>9873</v>
      </c>
      <c r="AB9294" t="b">
        <v>0</v>
      </c>
      <c r="AD9294" s="8"/>
    </row>
    <row r="9295" ht="14.25" customHeight="1">
      <c r="A9295" s="38">
        <v>1010</v>
      </c>
      <c r="B9295" s="46" t="s">
        <v>9132</v>
      </c>
      <c r="C9295" s="46" t="s">
        <v>9133</v>
      </c>
      <c r="D9295" s="46" t="s">
        <v>9128</v>
      </c>
      <c r="E9295" s="46" t="s">
        <v>9129</v>
      </c>
      <c r="F9295" s="70" t="s">
        <v>580</v>
      </c>
      <c r="G9295" s="70" t="s">
        <v>581</v>
      </c>
      <c r="H9295" s="23">
        <v>0.011418604</v>
      </c>
      <c r="I9295" t="s">
        <v>37</v>
      </c>
      <c r="L9295" s="46" t="s">
        <v>9134</v>
      </c>
      <c r="M9295" t="s">
        <v>9131</v>
      </c>
      <c r="N9295" s="40"/>
      <c r="O9295" s="40"/>
      <c r="P9295" s="40"/>
      <c r="Q9295" s="40"/>
      <c r="R9295" s="39"/>
      <c r="S9295" s="39"/>
      <c r="T9295" s="39"/>
      <c r="U9295" s="40"/>
      <c r="V9295" s="39"/>
      <c r="W9295" s="69"/>
      <c r="Y9295" t="s">
        <v>40</v>
      </c>
      <c r="AA9295">
        <v>9873</v>
      </c>
      <c r="AB9295" t="b">
        <v>0</v>
      </c>
      <c r="AD9295" s="8"/>
    </row>
    <row r="9296" ht="14.25" customHeight="1">
      <c r="A9296" s="38">
        <v>1010</v>
      </c>
      <c r="B9296" s="46" t="s">
        <v>9132</v>
      </c>
      <c r="C9296" s="46" t="s">
        <v>9133</v>
      </c>
      <c r="D9296" s="46" t="s">
        <v>9128</v>
      </c>
      <c r="E9296" s="46" t="s">
        <v>9129</v>
      </c>
      <c r="F9296" s="70" t="s">
        <v>671</v>
      </c>
      <c r="G9296" s="70" t="s">
        <v>672</v>
      </c>
      <c r="H9296" s="23">
        <v>0.010787652</v>
      </c>
      <c r="I9296" t="s">
        <v>37</v>
      </c>
      <c r="L9296" s="46" t="s">
        <v>9134</v>
      </c>
      <c r="M9296" t="s">
        <v>9131</v>
      </c>
      <c r="N9296" s="40"/>
      <c r="O9296" s="40"/>
      <c r="P9296" s="40"/>
      <c r="Q9296" s="40"/>
      <c r="R9296" s="39"/>
      <c r="S9296" s="39"/>
      <c r="T9296" s="39"/>
      <c r="U9296" s="40"/>
      <c r="V9296" s="39"/>
      <c r="W9296" s="69"/>
      <c r="Y9296" t="s">
        <v>40</v>
      </c>
      <c r="AA9296">
        <v>9873</v>
      </c>
      <c r="AB9296" t="b">
        <v>0</v>
      </c>
      <c r="AD9296" s="8"/>
    </row>
    <row r="9297" ht="14.25" customHeight="1">
      <c r="A9297" s="38">
        <v>1010</v>
      </c>
      <c r="B9297" s="46" t="s">
        <v>9132</v>
      </c>
      <c r="C9297" s="46" t="s">
        <v>9133</v>
      </c>
      <c r="D9297" s="46" t="s">
        <v>9128</v>
      </c>
      <c r="E9297" s="46" t="s">
        <v>9129</v>
      </c>
      <c r="F9297" s="70" t="s">
        <v>673</v>
      </c>
      <c r="G9297" s="70" t="s">
        <v>674</v>
      </c>
      <c r="H9297" s="23">
        <v>0.014581169</v>
      </c>
      <c r="I9297" t="s">
        <v>37</v>
      </c>
      <c r="L9297" s="46" t="s">
        <v>9134</v>
      </c>
      <c r="M9297" t="s">
        <v>9131</v>
      </c>
      <c r="N9297" s="40"/>
      <c r="O9297" s="40"/>
      <c r="P9297" s="40"/>
      <c r="Q9297" s="40"/>
      <c r="R9297" s="39"/>
      <c r="S9297" s="39"/>
      <c r="T9297" s="39"/>
      <c r="U9297" s="40"/>
      <c r="V9297" s="39"/>
      <c r="W9297" s="69"/>
      <c r="Y9297" t="s">
        <v>40</v>
      </c>
      <c r="AA9297">
        <v>9873</v>
      </c>
      <c r="AB9297" t="b">
        <v>0</v>
      </c>
      <c r="AD9297" s="8"/>
    </row>
    <row r="9298" ht="14.25" customHeight="1">
      <c r="A9298" s="38">
        <v>1010</v>
      </c>
      <c r="B9298" s="46" t="s">
        <v>9132</v>
      </c>
      <c r="C9298" s="46" t="s">
        <v>9133</v>
      </c>
      <c r="D9298" s="46" t="s">
        <v>9128</v>
      </c>
      <c r="E9298" s="46" t="s">
        <v>9129</v>
      </c>
      <c r="F9298" s="70" t="s">
        <v>677</v>
      </c>
      <c r="G9298" s="70" t="s">
        <v>678</v>
      </c>
      <c r="H9298" s="23">
        <v>0.01379142</v>
      </c>
      <c r="I9298" t="s">
        <v>37</v>
      </c>
      <c r="L9298" s="46" t="s">
        <v>9134</v>
      </c>
      <c r="M9298" t="s">
        <v>9131</v>
      </c>
      <c r="N9298" s="40"/>
      <c r="O9298" s="40"/>
      <c r="P9298" s="40"/>
      <c r="Q9298" s="40"/>
      <c r="R9298" s="39"/>
      <c r="S9298" s="39"/>
      <c r="T9298" s="39"/>
      <c r="U9298" s="40"/>
      <c r="V9298" s="39"/>
      <c r="W9298" s="69"/>
      <c r="Y9298" t="s">
        <v>40</v>
      </c>
      <c r="AA9298">
        <v>9873</v>
      </c>
      <c r="AB9298" t="b">
        <v>0</v>
      </c>
      <c r="AD9298" s="8"/>
    </row>
    <row r="9299" ht="14.25" customHeight="1">
      <c r="A9299" s="38">
        <v>1010</v>
      </c>
      <c r="B9299" s="46" t="s">
        <v>9132</v>
      </c>
      <c r="C9299" s="46" t="s">
        <v>9133</v>
      </c>
      <c r="D9299" s="46" t="s">
        <v>9128</v>
      </c>
      <c r="E9299" s="46" t="s">
        <v>9129</v>
      </c>
      <c r="F9299" s="70" t="s">
        <v>679</v>
      </c>
      <c r="G9299" s="70" t="s">
        <v>1119</v>
      </c>
      <c r="H9299" s="23">
        <v>0.00980708</v>
      </c>
      <c r="I9299" t="s">
        <v>37</v>
      </c>
      <c r="L9299" s="46" t="s">
        <v>9134</v>
      </c>
      <c r="M9299" t="s">
        <v>9131</v>
      </c>
      <c r="N9299" s="40"/>
      <c r="O9299" s="40"/>
      <c r="P9299" s="40"/>
      <c r="Q9299" s="40"/>
      <c r="R9299" s="39"/>
      <c r="S9299" s="39"/>
      <c r="T9299" s="39"/>
      <c r="U9299" s="40"/>
      <c r="V9299" s="39"/>
      <c r="W9299" s="69"/>
      <c r="Y9299" t="s">
        <v>40</v>
      </c>
      <c r="AA9299">
        <v>9873</v>
      </c>
      <c r="AB9299" t="b">
        <v>0</v>
      </c>
      <c r="AD9299" s="8"/>
    </row>
    <row r="9300" ht="14.25" customHeight="1">
      <c r="A9300" s="38">
        <v>1010</v>
      </c>
      <c r="B9300" s="46" t="s">
        <v>9132</v>
      </c>
      <c r="C9300" s="46" t="s">
        <v>9133</v>
      </c>
      <c r="D9300" s="46" t="s">
        <v>9128</v>
      </c>
      <c r="E9300" s="46" t="s">
        <v>9129</v>
      </c>
      <c r="F9300" s="70" t="s">
        <v>3769</v>
      </c>
      <c r="G9300" s="70" t="s">
        <v>3770</v>
      </c>
      <c r="H9300" s="23">
        <v>0.013588333</v>
      </c>
      <c r="I9300" t="s">
        <v>37</v>
      </c>
      <c r="L9300" s="46" t="s">
        <v>9134</v>
      </c>
      <c r="M9300" t="s">
        <v>9131</v>
      </c>
      <c r="N9300" s="40"/>
      <c r="O9300" s="40"/>
      <c r="P9300" s="40"/>
      <c r="Q9300" s="40"/>
      <c r="R9300" s="39"/>
      <c r="S9300" s="39"/>
      <c r="T9300" s="39"/>
      <c r="U9300" s="40"/>
      <c r="V9300" s="39"/>
      <c r="W9300" s="69"/>
      <c r="Y9300" t="s">
        <v>40</v>
      </c>
      <c r="AA9300">
        <v>9873</v>
      </c>
      <c r="AB9300" t="b">
        <v>0</v>
      </c>
      <c r="AD9300" s="8"/>
    </row>
    <row r="9301" ht="14.25" customHeight="1">
      <c r="A9301" s="38">
        <v>1010</v>
      </c>
      <c r="B9301" s="46" t="s">
        <v>9132</v>
      </c>
      <c r="C9301" s="46" t="s">
        <v>9133</v>
      </c>
      <c r="D9301" s="46" t="s">
        <v>9128</v>
      </c>
      <c r="E9301" s="46" t="s">
        <v>9129</v>
      </c>
      <c r="F9301" s="70" t="s">
        <v>683</v>
      </c>
      <c r="G9301" s="70" t="s">
        <v>684</v>
      </c>
      <c r="H9301" s="23">
        <v>0.013078331</v>
      </c>
      <c r="I9301" t="s">
        <v>37</v>
      </c>
      <c r="L9301" s="46" t="s">
        <v>9134</v>
      </c>
      <c r="M9301" t="s">
        <v>9131</v>
      </c>
      <c r="N9301" s="40"/>
      <c r="O9301" s="40"/>
      <c r="P9301" s="40"/>
      <c r="Q9301" s="40"/>
      <c r="R9301" s="39"/>
      <c r="S9301" s="39"/>
      <c r="T9301" s="39"/>
      <c r="U9301" s="40"/>
      <c r="V9301" s="39"/>
      <c r="W9301" s="69"/>
      <c r="Y9301" t="s">
        <v>40</v>
      </c>
      <c r="AA9301">
        <v>9873</v>
      </c>
      <c r="AB9301" t="b">
        <v>0</v>
      </c>
      <c r="AD9301" s="8"/>
    </row>
    <row r="9302" ht="14.25" customHeight="1">
      <c r="A9302" s="38">
        <v>1010</v>
      </c>
      <c r="B9302" s="46" t="s">
        <v>9132</v>
      </c>
      <c r="C9302" s="46" t="s">
        <v>9133</v>
      </c>
      <c r="D9302" s="46" t="s">
        <v>9128</v>
      </c>
      <c r="E9302" s="46" t="s">
        <v>9129</v>
      </c>
      <c r="F9302" s="70" t="s">
        <v>584</v>
      </c>
      <c r="G9302" s="70" t="s">
        <v>988</v>
      </c>
      <c r="H9302" s="23">
        <v>0.008996164</v>
      </c>
      <c r="I9302" t="s">
        <v>37</v>
      </c>
      <c r="L9302" s="46" t="s">
        <v>9134</v>
      </c>
      <c r="M9302" t="s">
        <v>9131</v>
      </c>
      <c r="N9302" s="40"/>
      <c r="O9302" s="40"/>
      <c r="P9302" s="40"/>
      <c r="Q9302" s="40"/>
      <c r="R9302" s="39"/>
      <c r="S9302" s="39"/>
      <c r="T9302" s="39"/>
      <c r="U9302" s="40"/>
      <c r="V9302" s="39"/>
      <c r="W9302" s="69"/>
      <c r="Y9302" t="s">
        <v>40</v>
      </c>
      <c r="AA9302">
        <v>9873</v>
      </c>
      <c r="AB9302" t="b">
        <v>0</v>
      </c>
      <c r="AD9302" s="8"/>
    </row>
    <row r="9303" ht="14.25" customHeight="1">
      <c r="A9303" s="38">
        <v>1010</v>
      </c>
      <c r="B9303" s="46" t="s">
        <v>9132</v>
      </c>
      <c r="C9303" s="46" t="s">
        <v>9133</v>
      </c>
      <c r="D9303" s="46" t="s">
        <v>9128</v>
      </c>
      <c r="E9303" s="46" t="s">
        <v>9129</v>
      </c>
      <c r="F9303" s="70" t="s">
        <v>1832</v>
      </c>
      <c r="G9303" s="70" t="s">
        <v>1833</v>
      </c>
      <c r="H9303" s="23">
        <v>0.001893088</v>
      </c>
      <c r="I9303" t="s">
        <v>37</v>
      </c>
      <c r="L9303" s="46" t="s">
        <v>9134</v>
      </c>
      <c r="M9303" t="s">
        <v>9131</v>
      </c>
      <c r="N9303" s="40"/>
      <c r="O9303" s="40"/>
      <c r="P9303" s="40"/>
      <c r="Q9303" s="40"/>
      <c r="R9303" s="39"/>
      <c r="S9303" s="39"/>
      <c r="T9303" s="39"/>
      <c r="U9303" s="40"/>
      <c r="V9303" s="39"/>
      <c r="W9303" s="69"/>
      <c r="Y9303" t="s">
        <v>40</v>
      </c>
      <c r="AA9303">
        <v>9873</v>
      </c>
      <c r="AB9303" t="b">
        <v>0</v>
      </c>
      <c r="AD9303" s="8"/>
    </row>
    <row r="9304" ht="14.25" customHeight="1">
      <c r="A9304" s="38">
        <v>1010</v>
      </c>
      <c r="B9304" s="46" t="s">
        <v>9132</v>
      </c>
      <c r="C9304" s="46" t="s">
        <v>9133</v>
      </c>
      <c r="D9304" s="46" t="s">
        <v>9128</v>
      </c>
      <c r="E9304" s="46" t="s">
        <v>9129</v>
      </c>
      <c r="F9304" s="70" t="s">
        <v>685</v>
      </c>
      <c r="G9304" s="70" t="s">
        <v>686</v>
      </c>
      <c r="H9304" s="23">
        <v>0.010942653</v>
      </c>
      <c r="I9304" t="s">
        <v>37</v>
      </c>
      <c r="L9304" s="46" t="s">
        <v>9134</v>
      </c>
      <c r="M9304" t="s">
        <v>9131</v>
      </c>
      <c r="N9304" s="40"/>
      <c r="O9304" s="40"/>
      <c r="P9304" s="40"/>
      <c r="Q9304" s="40"/>
      <c r="R9304" s="39"/>
      <c r="S9304" s="39"/>
      <c r="T9304" s="39"/>
      <c r="U9304" s="40"/>
      <c r="V9304" s="39"/>
      <c r="W9304" s="69"/>
      <c r="Y9304" t="s">
        <v>40</v>
      </c>
      <c r="AA9304">
        <v>9873</v>
      </c>
      <c r="AB9304" t="b">
        <v>0</v>
      </c>
      <c r="AD9304" s="8"/>
    </row>
    <row r="9305" ht="14.25" customHeight="1">
      <c r="A9305" s="38">
        <v>1010</v>
      </c>
      <c r="B9305" s="46" t="s">
        <v>9132</v>
      </c>
      <c r="C9305" s="46" t="s">
        <v>9133</v>
      </c>
      <c r="D9305" s="46" t="s">
        <v>9128</v>
      </c>
      <c r="E9305" s="46" t="s">
        <v>9129</v>
      </c>
      <c r="F9305" s="70" t="s">
        <v>687</v>
      </c>
      <c r="G9305" s="70" t="s">
        <v>688</v>
      </c>
      <c r="H9305" s="23">
        <v>0.011084071</v>
      </c>
      <c r="I9305" t="s">
        <v>37</v>
      </c>
      <c r="L9305" s="46" t="s">
        <v>9134</v>
      </c>
      <c r="M9305" t="s">
        <v>9131</v>
      </c>
      <c r="N9305" s="40"/>
      <c r="O9305" s="40"/>
      <c r="P9305" s="40"/>
      <c r="Q9305" s="40"/>
      <c r="R9305" s="39"/>
      <c r="S9305" s="39"/>
      <c r="T9305" s="39"/>
      <c r="U9305" s="40"/>
      <c r="V9305" s="39"/>
      <c r="W9305" s="69"/>
      <c r="Y9305" t="s">
        <v>40</v>
      </c>
      <c r="AA9305">
        <v>9873</v>
      </c>
      <c r="AB9305" t="b">
        <v>0</v>
      </c>
      <c r="AD9305" s="8"/>
    </row>
    <row r="9306" ht="14.25" customHeight="1">
      <c r="A9306" s="38">
        <v>1010</v>
      </c>
      <c r="B9306" s="46" t="s">
        <v>9132</v>
      </c>
      <c r="C9306" s="46" t="s">
        <v>9133</v>
      </c>
      <c r="D9306" s="46" t="s">
        <v>9128</v>
      </c>
      <c r="E9306" s="46" t="s">
        <v>9129</v>
      </c>
      <c r="F9306" s="70" t="s">
        <v>691</v>
      </c>
      <c r="G9306" s="70" t="s">
        <v>692</v>
      </c>
      <c r="H9306" s="23">
        <v>0.057661666</v>
      </c>
      <c r="I9306" t="s">
        <v>37</v>
      </c>
      <c r="L9306" s="46" t="s">
        <v>9134</v>
      </c>
      <c r="M9306" t="s">
        <v>9131</v>
      </c>
      <c r="N9306" s="40"/>
      <c r="O9306" s="40"/>
      <c r="P9306" s="40"/>
      <c r="Q9306" s="40"/>
      <c r="R9306" s="39"/>
      <c r="S9306" s="39"/>
      <c r="T9306" s="39"/>
      <c r="U9306" s="40"/>
      <c r="V9306" s="39"/>
      <c r="W9306" s="69"/>
      <c r="Y9306" t="s">
        <v>40</v>
      </c>
      <c r="AA9306">
        <v>9873</v>
      </c>
      <c r="AB9306" t="b">
        <v>0</v>
      </c>
      <c r="AD9306" s="8"/>
    </row>
    <row r="9307" ht="14.25" customHeight="1">
      <c r="A9307" s="38">
        <v>1010</v>
      </c>
      <c r="B9307" s="46" t="s">
        <v>9132</v>
      </c>
      <c r="C9307" s="46" t="s">
        <v>9133</v>
      </c>
      <c r="D9307" s="46" t="s">
        <v>9128</v>
      </c>
      <c r="E9307" s="46" t="s">
        <v>9129</v>
      </c>
      <c r="F9307" s="70" t="s">
        <v>588</v>
      </c>
      <c r="G9307" s="70" t="s">
        <v>989</v>
      </c>
      <c r="H9307" s="23">
        <v>0.032894375</v>
      </c>
      <c r="I9307" t="s">
        <v>37</v>
      </c>
      <c r="L9307" s="46" t="s">
        <v>9134</v>
      </c>
      <c r="M9307" t="s">
        <v>9131</v>
      </c>
      <c r="N9307" s="40"/>
      <c r="O9307" s="40"/>
      <c r="P9307" s="40"/>
      <c r="Q9307" s="40"/>
      <c r="R9307" s="39"/>
      <c r="S9307" s="39"/>
      <c r="T9307" s="39"/>
      <c r="U9307" s="40"/>
      <c r="V9307" s="39"/>
      <c r="W9307" s="69"/>
      <c r="Y9307" t="s">
        <v>40</v>
      </c>
      <c r="AA9307">
        <v>9873</v>
      </c>
      <c r="AB9307" t="b">
        <v>0</v>
      </c>
      <c r="AD9307" s="8"/>
    </row>
    <row r="9308" ht="14.25" customHeight="1">
      <c r="A9308" s="38">
        <v>1010</v>
      </c>
      <c r="B9308" s="46" t="s">
        <v>9132</v>
      </c>
      <c r="C9308" s="46" t="s">
        <v>9133</v>
      </c>
      <c r="D9308" s="46" t="s">
        <v>9128</v>
      </c>
      <c r="E9308" s="46" t="s">
        <v>9129</v>
      </c>
      <c r="F9308" s="70" t="s">
        <v>695</v>
      </c>
      <c r="G9308" s="70" t="s">
        <v>696</v>
      </c>
      <c r="H9308" s="23">
        <v>0.004209683</v>
      </c>
      <c r="I9308" t="s">
        <v>37</v>
      </c>
      <c r="L9308" s="46" t="s">
        <v>9134</v>
      </c>
      <c r="M9308" t="s">
        <v>9131</v>
      </c>
      <c r="N9308" s="40"/>
      <c r="O9308" s="40"/>
      <c r="P9308" s="40"/>
      <c r="Q9308" s="40"/>
      <c r="R9308" s="39"/>
      <c r="S9308" s="39"/>
      <c r="T9308" s="39"/>
      <c r="U9308" s="40"/>
      <c r="V9308" s="39"/>
      <c r="W9308" s="69"/>
      <c r="Y9308" t="s">
        <v>40</v>
      </c>
      <c r="AA9308">
        <v>9873</v>
      </c>
      <c r="AB9308" t="b">
        <v>0</v>
      </c>
      <c r="AD9308" s="8"/>
    </row>
    <row r="9309" ht="14.25" customHeight="1">
      <c r="A9309" s="38">
        <v>1010</v>
      </c>
      <c r="B9309" s="46" t="s">
        <v>9132</v>
      </c>
      <c r="C9309" s="46" t="s">
        <v>9133</v>
      </c>
      <c r="D9309" s="46" t="s">
        <v>9128</v>
      </c>
      <c r="E9309" s="46" t="s">
        <v>9129</v>
      </c>
      <c r="F9309" s="70" t="s">
        <v>697</v>
      </c>
      <c r="G9309" s="70" t="s">
        <v>698</v>
      </c>
      <c r="H9309" s="23">
        <v>0.009859744</v>
      </c>
      <c r="I9309" t="s">
        <v>37</v>
      </c>
      <c r="L9309" s="46" t="s">
        <v>9134</v>
      </c>
      <c r="M9309" t="s">
        <v>9131</v>
      </c>
      <c r="N9309" s="40"/>
      <c r="O9309" s="40"/>
      <c r="P9309" s="40"/>
      <c r="Q9309" s="40"/>
      <c r="R9309" s="39"/>
      <c r="S9309" s="39"/>
      <c r="T9309" s="39"/>
      <c r="U9309" s="40"/>
      <c r="V9309" s="39"/>
      <c r="W9309" s="69"/>
      <c r="Y9309" t="s">
        <v>40</v>
      </c>
      <c r="AA9309">
        <v>9873</v>
      </c>
      <c r="AB9309" t="b">
        <v>0</v>
      </c>
      <c r="AD9309" s="8"/>
    </row>
    <row r="9310" ht="14.25" customHeight="1">
      <c r="A9310" s="76">
        <v>1010</v>
      </c>
      <c r="B9310" s="46" t="s">
        <v>9132</v>
      </c>
      <c r="C9310" s="46" t="s">
        <v>9133</v>
      </c>
      <c r="D9310" s="46" t="s">
        <v>9128</v>
      </c>
      <c r="E9310" s="46" t="s">
        <v>9129</v>
      </c>
      <c r="F9310" s="70" t="s">
        <v>699</v>
      </c>
      <c r="G9310" s="70" t="s">
        <v>4430</v>
      </c>
      <c r="H9310" s="23">
        <v>0.027060554</v>
      </c>
      <c r="I9310" t="s">
        <v>37</v>
      </c>
      <c r="L9310" s="46" t="s">
        <v>9134</v>
      </c>
      <c r="M9310" t="s">
        <v>9131</v>
      </c>
      <c r="N9310" s="40"/>
      <c r="O9310" s="40"/>
      <c r="P9310" s="40"/>
      <c r="Q9310" s="40"/>
      <c r="R9310" s="39"/>
      <c r="S9310" s="39"/>
      <c r="T9310" s="39"/>
      <c r="U9310" s="40"/>
      <c r="V9310" s="39"/>
      <c r="W9310" s="69"/>
      <c r="Y9310" t="s">
        <v>40</v>
      </c>
      <c r="AA9310">
        <v>9873</v>
      </c>
      <c r="AB9310" t="b">
        <v>0</v>
      </c>
      <c r="AD9310" s="8"/>
    </row>
    <row r="9311" ht="14.25" customHeight="1">
      <c r="A9311" s="38">
        <v>1010</v>
      </c>
      <c r="B9311" s="46" t="s">
        <v>9132</v>
      </c>
      <c r="C9311" s="46" t="s">
        <v>9133</v>
      </c>
      <c r="D9311" s="46" t="s">
        <v>9128</v>
      </c>
      <c r="E9311" s="46" t="s">
        <v>9129</v>
      </c>
      <c r="F9311" s="70" t="s">
        <v>703</v>
      </c>
      <c r="G9311" s="70" t="s">
        <v>704</v>
      </c>
      <c r="H9311" s="23">
        <v>0.009032557</v>
      </c>
      <c r="I9311" t="s">
        <v>37</v>
      </c>
      <c r="L9311" s="46" t="s">
        <v>9134</v>
      </c>
      <c r="M9311" t="s">
        <v>9131</v>
      </c>
      <c r="N9311" s="40"/>
      <c r="O9311" s="40"/>
      <c r="P9311" s="40"/>
      <c r="Q9311" s="40"/>
      <c r="R9311" s="39"/>
      <c r="S9311" s="39"/>
      <c r="T9311" s="39"/>
      <c r="U9311" s="40"/>
      <c r="V9311" s="39"/>
      <c r="W9311" s="69"/>
      <c r="Y9311" t="s">
        <v>40</v>
      </c>
      <c r="AA9311">
        <v>9873</v>
      </c>
      <c r="AB9311" t="b">
        <v>0</v>
      </c>
      <c r="AD9311" s="8"/>
    </row>
    <row r="9312" ht="14.25" customHeight="1">
      <c r="A9312" s="38">
        <v>1010</v>
      </c>
      <c r="B9312" s="46" t="s">
        <v>9132</v>
      </c>
      <c r="C9312" s="46" t="s">
        <v>9133</v>
      </c>
      <c r="D9312" s="46" t="s">
        <v>9128</v>
      </c>
      <c r="E9312" s="46" t="s">
        <v>9129</v>
      </c>
      <c r="F9312" s="70" t="s">
        <v>429</v>
      </c>
      <c r="G9312" s="70" t="s">
        <v>590</v>
      </c>
      <c r="H9312" s="23">
        <v>0.012479257</v>
      </c>
      <c r="I9312" t="s">
        <v>37</v>
      </c>
      <c r="L9312" s="46" t="s">
        <v>9134</v>
      </c>
      <c r="M9312" t="s">
        <v>9131</v>
      </c>
      <c r="N9312" s="40"/>
      <c r="O9312" s="40"/>
      <c r="P9312" s="40"/>
      <c r="Q9312" s="40"/>
      <c r="R9312" s="39"/>
      <c r="S9312" s="39"/>
      <c r="T9312" s="39"/>
      <c r="U9312" s="40"/>
      <c r="V9312" s="39"/>
      <c r="W9312" s="69"/>
      <c r="Y9312" t="s">
        <v>40</v>
      </c>
      <c r="AA9312">
        <v>9873</v>
      </c>
      <c r="AB9312" t="b">
        <v>0</v>
      </c>
      <c r="AD9312" s="8"/>
    </row>
    <row r="9313" ht="14.25" customHeight="1">
      <c r="A9313" s="38">
        <v>1010</v>
      </c>
      <c r="B9313" s="46" t="s">
        <v>9132</v>
      </c>
      <c r="C9313" s="46" t="s">
        <v>9133</v>
      </c>
      <c r="D9313" s="46" t="s">
        <v>9128</v>
      </c>
      <c r="E9313" s="46" t="s">
        <v>9129</v>
      </c>
      <c r="F9313" s="70" t="s">
        <v>591</v>
      </c>
      <c r="G9313" s="70" t="s">
        <v>592</v>
      </c>
      <c r="H9313" s="23">
        <v>0.035480378</v>
      </c>
      <c r="I9313" t="s">
        <v>37</v>
      </c>
      <c r="L9313" s="46" t="s">
        <v>9134</v>
      </c>
      <c r="M9313" t="s">
        <v>9131</v>
      </c>
      <c r="N9313" s="40"/>
      <c r="O9313" s="40"/>
      <c r="P9313" s="40"/>
      <c r="Q9313" s="40"/>
      <c r="R9313" s="39"/>
      <c r="S9313" s="39"/>
      <c r="T9313" s="39"/>
      <c r="U9313" s="40"/>
      <c r="V9313" s="39"/>
      <c r="W9313" s="69"/>
      <c r="Y9313" t="s">
        <v>40</v>
      </c>
      <c r="AA9313">
        <v>9873</v>
      </c>
      <c r="AB9313" t="b">
        <v>0</v>
      </c>
      <c r="AD9313" s="8"/>
    </row>
    <row r="9314" ht="14.25" customHeight="1">
      <c r="A9314" s="38">
        <v>1010</v>
      </c>
      <c r="B9314" s="46" t="s">
        <v>9132</v>
      </c>
      <c r="C9314" s="46" t="s">
        <v>9133</v>
      </c>
      <c r="D9314" s="46" t="s">
        <v>9128</v>
      </c>
      <c r="E9314" s="46" t="s">
        <v>9129</v>
      </c>
      <c r="F9314" s="70" t="s">
        <v>711</v>
      </c>
      <c r="G9314" s="70" t="s">
        <v>712</v>
      </c>
      <c r="H9314" s="23">
        <v>0.00302393</v>
      </c>
      <c r="I9314" t="s">
        <v>37</v>
      </c>
      <c r="L9314" s="46" t="s">
        <v>9134</v>
      </c>
      <c r="M9314" t="s">
        <v>9131</v>
      </c>
      <c r="N9314" s="40"/>
      <c r="O9314" s="40"/>
      <c r="P9314" s="40"/>
      <c r="Q9314" s="40"/>
      <c r="R9314" s="39"/>
      <c r="S9314" s="39"/>
      <c r="T9314" s="39"/>
      <c r="U9314" s="40"/>
      <c r="V9314" s="39"/>
      <c r="W9314" s="69"/>
      <c r="Y9314" t="s">
        <v>40</v>
      </c>
      <c r="AA9314">
        <v>9873</v>
      </c>
      <c r="AB9314" t="b">
        <v>0</v>
      </c>
      <c r="AD9314" s="8"/>
    </row>
    <row r="9315" ht="14.25" customHeight="1">
      <c r="A9315" s="38">
        <v>1010</v>
      </c>
      <c r="B9315" s="46" t="s">
        <v>9135</v>
      </c>
      <c r="C9315" s="46" t="s">
        <v>9133</v>
      </c>
      <c r="D9315" s="46" t="s">
        <v>9128</v>
      </c>
      <c r="E9315" s="46" t="s">
        <v>9129</v>
      </c>
      <c r="F9315" s="70" t="s">
        <v>715</v>
      </c>
      <c r="G9315" s="70" t="s">
        <v>716</v>
      </c>
      <c r="H9315" s="23">
        <v>0.002462952</v>
      </c>
      <c r="I9315" t="s">
        <v>37</v>
      </c>
      <c r="L9315" s="46" t="s">
        <v>9134</v>
      </c>
      <c r="M9315" t="s">
        <v>9131</v>
      </c>
      <c r="N9315" s="40"/>
      <c r="O9315" s="40"/>
      <c r="P9315" s="40"/>
      <c r="Q9315" s="40"/>
      <c r="R9315" s="39"/>
      <c r="S9315" s="39"/>
      <c r="T9315" s="39"/>
      <c r="U9315" s="40"/>
      <c r="V9315" s="39"/>
      <c r="W9315" s="69"/>
      <c r="Y9315" t="s">
        <v>40</v>
      </c>
      <c r="AA9315">
        <v>9873</v>
      </c>
      <c r="AB9315" t="b">
        <v>0</v>
      </c>
      <c r="AD9315" s="8"/>
    </row>
    <row r="9316" ht="14.25" customHeight="1">
      <c r="A9316" s="38">
        <v>1010</v>
      </c>
      <c r="B9316" s="46" t="s">
        <v>9132</v>
      </c>
      <c r="C9316" s="46" t="s">
        <v>9133</v>
      </c>
      <c r="D9316" s="46" t="s">
        <v>9128</v>
      </c>
      <c r="E9316" s="46" t="s">
        <v>9129</v>
      </c>
      <c r="F9316" s="70" t="s">
        <v>4503</v>
      </c>
      <c r="G9316" s="70" t="s">
        <v>4504</v>
      </c>
      <c r="H9316" s="23">
        <v>0.045341075</v>
      </c>
      <c r="I9316" t="s">
        <v>37</v>
      </c>
      <c r="L9316" s="46" t="s">
        <v>9134</v>
      </c>
      <c r="M9316" t="s">
        <v>9131</v>
      </c>
      <c r="N9316" s="40"/>
      <c r="O9316" s="40"/>
      <c r="P9316" s="40"/>
      <c r="Q9316" s="40"/>
      <c r="R9316" s="39"/>
      <c r="S9316" s="39"/>
      <c r="T9316" s="39"/>
      <c r="U9316" s="40"/>
      <c r="V9316" s="39"/>
      <c r="W9316" s="69"/>
      <c r="Y9316" t="s">
        <v>40</v>
      </c>
      <c r="AA9316">
        <v>9873</v>
      </c>
      <c r="AB9316" t="b">
        <v>0</v>
      </c>
      <c r="AD9316" s="8"/>
    </row>
    <row r="9317" ht="14.25" customHeight="1">
      <c r="A9317" s="38">
        <v>1010</v>
      </c>
      <c r="B9317" s="46" t="s">
        <v>9132</v>
      </c>
      <c r="C9317" s="46" t="s">
        <v>9133</v>
      </c>
      <c r="D9317" s="46" t="s">
        <v>9128</v>
      </c>
      <c r="E9317" s="46" t="s">
        <v>9129</v>
      </c>
      <c r="F9317" s="70" t="s">
        <v>434</v>
      </c>
      <c r="G9317" s="70" t="s">
        <v>593</v>
      </c>
      <c r="H9317" s="23">
        <v>0.006105662</v>
      </c>
      <c r="I9317" t="s">
        <v>37</v>
      </c>
      <c r="L9317" s="46" t="s">
        <v>9134</v>
      </c>
      <c r="M9317" t="s">
        <v>9131</v>
      </c>
      <c r="N9317" s="40"/>
      <c r="O9317" s="40"/>
      <c r="P9317" s="40"/>
      <c r="Q9317" s="40"/>
      <c r="R9317" s="39"/>
      <c r="S9317" s="39"/>
      <c r="T9317" s="39"/>
      <c r="U9317" s="40"/>
      <c r="V9317" s="39"/>
      <c r="W9317" s="69"/>
      <c r="Y9317" t="s">
        <v>40</v>
      </c>
      <c r="AA9317">
        <v>9873</v>
      </c>
      <c r="AB9317" t="b">
        <v>0</v>
      </c>
      <c r="AD9317" s="8"/>
    </row>
    <row r="9318" ht="14.25" customHeight="1">
      <c r="A9318" s="38">
        <v>1010</v>
      </c>
      <c r="B9318" s="46" t="s">
        <v>9132</v>
      </c>
      <c r="C9318" s="46" t="s">
        <v>9133</v>
      </c>
      <c r="D9318" s="46" t="s">
        <v>9128</v>
      </c>
      <c r="E9318" s="46" t="s">
        <v>9129</v>
      </c>
      <c r="F9318" s="70" t="s">
        <v>719</v>
      </c>
      <c r="G9318" s="70" t="s">
        <v>720</v>
      </c>
      <c r="H9318" s="23">
        <v>0.013588175</v>
      </c>
      <c r="I9318" t="s">
        <v>37</v>
      </c>
      <c r="L9318" s="46" t="s">
        <v>9134</v>
      </c>
      <c r="M9318" t="s">
        <v>9131</v>
      </c>
      <c r="N9318" s="40"/>
      <c r="O9318" s="40"/>
      <c r="P9318" s="40"/>
      <c r="Q9318" s="40"/>
      <c r="R9318" s="39"/>
      <c r="S9318" s="39"/>
      <c r="T9318" s="39"/>
      <c r="U9318" s="40"/>
      <c r="V9318" s="39"/>
      <c r="W9318" s="69"/>
      <c r="Y9318" t="s">
        <v>40</v>
      </c>
      <c r="AA9318">
        <v>9873</v>
      </c>
      <c r="AB9318" t="b">
        <v>0</v>
      </c>
      <c r="AD9318" s="8"/>
    </row>
    <row r="9319" ht="14.25" customHeight="1">
      <c r="A9319" s="38">
        <v>1010</v>
      </c>
      <c r="B9319" s="46" t="s">
        <v>9132</v>
      </c>
      <c r="C9319" s="46" t="s">
        <v>9133</v>
      </c>
      <c r="D9319" s="46" t="s">
        <v>9128</v>
      </c>
      <c r="E9319" s="46" t="s">
        <v>9129</v>
      </c>
      <c r="F9319" s="70" t="s">
        <v>721</v>
      </c>
      <c r="G9319" s="70" t="s">
        <v>722</v>
      </c>
      <c r="H9319" s="23">
        <v>0.004059058</v>
      </c>
      <c r="I9319" t="s">
        <v>37</v>
      </c>
      <c r="L9319" s="46" t="s">
        <v>9134</v>
      </c>
      <c r="M9319" t="s">
        <v>9131</v>
      </c>
      <c r="N9319" s="40"/>
      <c r="O9319" s="40"/>
      <c r="P9319" s="40"/>
      <c r="Q9319" s="40"/>
      <c r="R9319" s="39"/>
      <c r="S9319" s="39"/>
      <c r="T9319" s="39"/>
      <c r="U9319" s="40"/>
      <c r="V9319" s="39"/>
      <c r="W9319" s="69"/>
      <c r="Y9319" t="s">
        <v>40</v>
      </c>
      <c r="AA9319">
        <v>9873</v>
      </c>
      <c r="AB9319" t="b">
        <v>0</v>
      </c>
      <c r="AD9319" s="8"/>
    </row>
    <row r="9320" ht="14.25" customHeight="1">
      <c r="A9320" s="38">
        <v>1010</v>
      </c>
      <c r="B9320" s="46" t="s">
        <v>9132</v>
      </c>
      <c r="C9320" s="46" t="s">
        <v>9133</v>
      </c>
      <c r="D9320" s="46" t="s">
        <v>9128</v>
      </c>
      <c r="E9320" s="46" t="s">
        <v>9129</v>
      </c>
      <c r="F9320" s="70" t="s">
        <v>2101</v>
      </c>
      <c r="G9320" s="70" t="s">
        <v>2102</v>
      </c>
      <c r="H9320" s="23">
        <v>0.051993767</v>
      </c>
      <c r="I9320" t="s">
        <v>37</v>
      </c>
      <c r="L9320" s="46" t="s">
        <v>9134</v>
      </c>
      <c r="M9320" t="s">
        <v>9131</v>
      </c>
      <c r="N9320" s="40"/>
      <c r="O9320" s="40"/>
      <c r="P9320" s="40"/>
      <c r="Q9320" s="40"/>
      <c r="R9320" s="39"/>
      <c r="S9320" s="39"/>
      <c r="T9320" s="39"/>
      <c r="U9320" s="40"/>
      <c r="V9320" s="39"/>
      <c r="W9320" s="69"/>
      <c r="Y9320" t="s">
        <v>40</v>
      </c>
      <c r="AA9320">
        <v>9873</v>
      </c>
      <c r="AB9320" t="b">
        <v>0</v>
      </c>
      <c r="AD9320" s="8"/>
    </row>
    <row r="9321" ht="14.25" customHeight="1">
      <c r="A9321" s="38">
        <v>1010</v>
      </c>
      <c r="B9321" s="46" t="s">
        <v>9132</v>
      </c>
      <c r="C9321" s="46" t="s">
        <v>9133</v>
      </c>
      <c r="D9321" s="46" t="s">
        <v>9128</v>
      </c>
      <c r="E9321" s="46" t="s">
        <v>9129</v>
      </c>
      <c r="F9321" s="70" t="s">
        <v>725</v>
      </c>
      <c r="G9321" s="70" t="s">
        <v>726</v>
      </c>
      <c r="H9321" s="23">
        <v>0.003317571</v>
      </c>
      <c r="I9321" t="s">
        <v>37</v>
      </c>
      <c r="L9321" s="46" t="s">
        <v>9134</v>
      </c>
      <c r="M9321" t="s">
        <v>9131</v>
      </c>
      <c r="N9321" s="40"/>
      <c r="O9321" s="40"/>
      <c r="P9321" s="40"/>
      <c r="Q9321" s="40"/>
      <c r="R9321" s="39"/>
      <c r="S9321" s="39"/>
      <c r="T9321" s="39"/>
      <c r="U9321" s="40"/>
      <c r="V9321" s="39"/>
      <c r="W9321" s="69"/>
      <c r="Y9321" t="s">
        <v>40</v>
      </c>
      <c r="AA9321">
        <v>9873</v>
      </c>
      <c r="AB9321" t="b">
        <v>0</v>
      </c>
      <c r="AD9321" s="8"/>
    </row>
    <row r="9322" ht="14.25" customHeight="1">
      <c r="A9322" s="38">
        <v>1010</v>
      </c>
      <c r="B9322" s="46" t="s">
        <v>9132</v>
      </c>
      <c r="C9322" s="46" t="s">
        <v>9133</v>
      </c>
      <c r="D9322" s="46" t="s">
        <v>9128</v>
      </c>
      <c r="E9322" s="46" t="s">
        <v>9129</v>
      </c>
      <c r="F9322" s="70" t="s">
        <v>2103</v>
      </c>
      <c r="G9322" s="70" t="s">
        <v>1144</v>
      </c>
      <c r="H9322" s="23">
        <v>0.04446739</v>
      </c>
      <c r="I9322" t="s">
        <v>37</v>
      </c>
      <c r="L9322" s="46" t="s">
        <v>9134</v>
      </c>
      <c r="M9322" t="s">
        <v>9131</v>
      </c>
      <c r="N9322" s="40"/>
      <c r="O9322" s="40"/>
      <c r="P9322" s="40"/>
      <c r="Q9322" s="40"/>
      <c r="R9322" s="39"/>
      <c r="S9322" s="39"/>
      <c r="T9322" s="39"/>
      <c r="U9322" s="40"/>
      <c r="V9322" s="39"/>
      <c r="W9322" s="69"/>
      <c r="Y9322" t="s">
        <v>40</v>
      </c>
      <c r="AA9322">
        <v>9873</v>
      </c>
      <c r="AB9322" t="b">
        <v>0</v>
      </c>
      <c r="AD9322" s="8"/>
    </row>
    <row r="9323" ht="14.25" customHeight="1">
      <c r="A9323" s="38">
        <v>1010</v>
      </c>
      <c r="B9323" s="46" t="s">
        <v>9132</v>
      </c>
      <c r="C9323" s="46" t="s">
        <v>9133</v>
      </c>
      <c r="D9323" s="46" t="s">
        <v>9128</v>
      </c>
      <c r="E9323" s="46" t="s">
        <v>9129</v>
      </c>
      <c r="F9323" s="70" t="s">
        <v>729</v>
      </c>
      <c r="G9323" s="70" t="s">
        <v>730</v>
      </c>
      <c r="H9323" s="23">
        <v>0.003901953</v>
      </c>
      <c r="I9323" t="s">
        <v>37</v>
      </c>
      <c r="L9323" s="46" t="s">
        <v>9134</v>
      </c>
      <c r="M9323" t="s">
        <v>9131</v>
      </c>
      <c r="N9323" s="40"/>
      <c r="O9323" s="40"/>
      <c r="P9323" s="40"/>
      <c r="Q9323" s="40"/>
      <c r="R9323" s="39"/>
      <c r="S9323" s="39"/>
      <c r="T9323" s="39"/>
      <c r="U9323" s="40"/>
      <c r="V9323" s="39"/>
      <c r="W9323" s="69"/>
      <c r="Y9323" t="s">
        <v>40</v>
      </c>
      <c r="AA9323">
        <v>9873</v>
      </c>
      <c r="AB9323" t="b">
        <v>0</v>
      </c>
      <c r="AD9323" s="8"/>
    </row>
    <row r="9324" ht="14.25" customHeight="1">
      <c r="A9324" s="38">
        <v>1010</v>
      </c>
      <c r="B9324" s="46" t="s">
        <v>9132</v>
      </c>
      <c r="C9324" s="46" t="s">
        <v>9133</v>
      </c>
      <c r="D9324" s="46" t="s">
        <v>9128</v>
      </c>
      <c r="E9324" s="46" t="s">
        <v>9129</v>
      </c>
      <c r="F9324" s="70" t="s">
        <v>731</v>
      </c>
      <c r="G9324" s="70" t="s">
        <v>767</v>
      </c>
      <c r="H9324" s="23">
        <v>0.048963533</v>
      </c>
      <c r="I9324" t="s">
        <v>37</v>
      </c>
      <c r="L9324" s="46" t="s">
        <v>9134</v>
      </c>
      <c r="M9324" t="s">
        <v>9131</v>
      </c>
      <c r="N9324" s="40"/>
      <c r="O9324" s="40"/>
      <c r="P9324" s="40"/>
      <c r="Q9324" s="40"/>
      <c r="R9324" s="39"/>
      <c r="S9324" s="39"/>
      <c r="T9324" s="39"/>
      <c r="U9324" s="40"/>
      <c r="V9324" s="39"/>
      <c r="W9324" s="69"/>
      <c r="Y9324" t="s">
        <v>40</v>
      </c>
      <c r="AA9324">
        <v>9873</v>
      </c>
      <c r="AB9324" t="b">
        <v>0</v>
      </c>
      <c r="AD9324" s="8"/>
    </row>
    <row r="9325" ht="14.25" customHeight="1">
      <c r="A9325" s="38">
        <v>1053</v>
      </c>
      <c r="B9325" s="46" t="s">
        <v>2009</v>
      </c>
      <c r="C9325" s="46" t="s">
        <v>1115</v>
      </c>
      <c r="D9325" s="11" t="s">
        <v>9128</v>
      </c>
      <c r="E9325" s="11" t="s">
        <v>9129</v>
      </c>
      <c r="F9325" s="7" t="s">
        <v>521</v>
      </c>
      <c r="G9325" s="7" t="s">
        <v>522</v>
      </c>
      <c r="H9325">
        <v>0.028981534027156</v>
      </c>
      <c r="I9325" t="s">
        <v>37</v>
      </c>
      <c r="K9325" s="47"/>
      <c r="L9325" s="47" t="s">
        <v>2010</v>
      </c>
      <c r="M9325" t="s">
        <v>39</v>
      </c>
      <c r="N9325" s="71"/>
      <c r="O9325" s="71"/>
      <c r="P9325" s="71"/>
      <c r="Q9325" s="71"/>
      <c r="R9325" s="29"/>
      <c r="S9325" s="29"/>
      <c r="T9325" s="29"/>
      <c r="U9325" s="71"/>
      <c r="V9325" s="29"/>
      <c r="W9325" s="60"/>
      <c r="Y9325" t="s">
        <v>40</v>
      </c>
      <c r="AA9325">
        <v>9873</v>
      </c>
      <c r="AB9325" t="b">
        <f>if((W9325=""),false,true)</f>
        <v>0</v>
      </c>
      <c r="AD9325" s="37"/>
    </row>
    <row r="9326" ht="14.25" customHeight="1">
      <c r="A9326" s="38">
        <v>1053</v>
      </c>
      <c r="B9326" s="46" t="s">
        <v>2009</v>
      </c>
      <c r="C9326" s="46" t="s">
        <v>1115</v>
      </c>
      <c r="D9326" s="11" t="s">
        <v>9128</v>
      </c>
      <c r="E9326" s="11" t="s">
        <v>9129</v>
      </c>
      <c r="F9326" s="7" t="s">
        <v>4784</v>
      </c>
      <c r="G9326" s="7" t="s">
        <v>4785</v>
      </c>
      <c r="H9326">
        <v>0.024145926974933</v>
      </c>
      <c r="I9326" t="s">
        <v>37</v>
      </c>
      <c r="K9326" s="47"/>
      <c r="L9326" s="47" t="s">
        <v>2010</v>
      </c>
      <c r="M9326" t="s">
        <v>39</v>
      </c>
      <c r="N9326" s="71"/>
      <c r="O9326" s="71"/>
      <c r="P9326" s="71"/>
      <c r="Q9326" s="71"/>
      <c r="R9326" s="29"/>
      <c r="S9326" s="29"/>
      <c r="T9326" s="29"/>
      <c r="U9326" s="71"/>
      <c r="V9326" s="29"/>
      <c r="W9326" s="60"/>
      <c r="Y9326" t="s">
        <v>40</v>
      </c>
      <c r="AA9326">
        <v>9873</v>
      </c>
      <c r="AB9326" t="b">
        <f>if((W9326=""),false,true)</f>
        <v>0</v>
      </c>
      <c r="AD9326" s="37"/>
    </row>
    <row r="9327" ht="14.25" customHeight="1">
      <c r="A9327" s="38">
        <v>1053</v>
      </c>
      <c r="B9327" s="46" t="s">
        <v>2009</v>
      </c>
      <c r="C9327" s="46" t="s">
        <v>1115</v>
      </c>
      <c r="D9327" s="11" t="s">
        <v>9128</v>
      </c>
      <c r="E9327" s="11" t="s">
        <v>9129</v>
      </c>
      <c r="F9327" s="7" t="s">
        <v>547</v>
      </c>
      <c r="G9327" s="7" t="s">
        <v>548</v>
      </c>
      <c r="H9327">
        <v>0.016964461082325</v>
      </c>
      <c r="I9327" t="s">
        <v>37</v>
      </c>
      <c r="K9327" s="47"/>
      <c r="L9327" s="47" t="s">
        <v>2010</v>
      </c>
      <c r="M9327" t="s">
        <v>39</v>
      </c>
      <c r="N9327" s="71"/>
      <c r="O9327" s="71"/>
      <c r="P9327" s="71"/>
      <c r="Q9327" s="71"/>
      <c r="R9327" s="29"/>
      <c r="S9327" s="29"/>
      <c r="T9327" s="29"/>
      <c r="U9327" s="71"/>
      <c r="V9327" s="29"/>
      <c r="W9327" s="60"/>
      <c r="Y9327" t="s">
        <v>40</v>
      </c>
      <c r="AA9327">
        <v>9873</v>
      </c>
      <c r="AB9327" t="b">
        <f>if((W9327=""),false,true)</f>
        <v>0</v>
      </c>
      <c r="AD9327" s="37"/>
    </row>
    <row r="9328" ht="14.25" customHeight="1">
      <c r="A9328" s="38">
        <v>1053</v>
      </c>
      <c r="B9328" s="46" t="s">
        <v>2009</v>
      </c>
      <c r="C9328" s="46" t="s">
        <v>1115</v>
      </c>
      <c r="D9328" s="11" t="s">
        <v>9128</v>
      </c>
      <c r="E9328" s="11" t="s">
        <v>9129</v>
      </c>
      <c r="F9328" s="7" t="s">
        <v>1361</v>
      </c>
      <c r="G9328" s="7" t="s">
        <v>1362</v>
      </c>
      <c r="H9328">
        <v>0.070049008839015</v>
      </c>
      <c r="I9328" t="s">
        <v>37</v>
      </c>
      <c r="K9328" s="47"/>
      <c r="L9328" s="47" t="s">
        <v>2010</v>
      </c>
      <c r="M9328" t="s">
        <v>39</v>
      </c>
      <c r="N9328" s="71"/>
      <c r="O9328" s="71"/>
      <c r="P9328" s="71"/>
      <c r="Q9328" s="71"/>
      <c r="R9328" s="29"/>
      <c r="S9328" s="29"/>
      <c r="T9328" s="29"/>
      <c r="U9328" s="71"/>
      <c r="V9328" s="29"/>
      <c r="W9328" s="60"/>
      <c r="Y9328" t="s">
        <v>40</v>
      </c>
      <c r="AA9328">
        <v>9873</v>
      </c>
      <c r="AB9328" t="b">
        <f>if((W9328=""),false,true)</f>
        <v>0</v>
      </c>
      <c r="AD9328" s="37"/>
    </row>
    <row r="9329" ht="14.25" customHeight="1">
      <c r="A9329" s="38">
        <v>1053</v>
      </c>
      <c r="B9329" s="46" t="s">
        <v>2009</v>
      </c>
      <c r="C9329" s="46" t="s">
        <v>1115</v>
      </c>
      <c r="D9329" s="11" t="s">
        <v>9128</v>
      </c>
      <c r="E9329" s="11" t="s">
        <v>9129</v>
      </c>
      <c r="F9329" s="7" t="s">
        <v>681</v>
      </c>
      <c r="G9329" s="7" t="s">
        <v>1120</v>
      </c>
      <c r="H9329">
        <v>0.00691390851665</v>
      </c>
      <c r="I9329" t="s">
        <v>37</v>
      </c>
      <c r="K9329" s="47"/>
      <c r="L9329" s="47" t="s">
        <v>2010</v>
      </c>
      <c r="M9329" t="s">
        <v>39</v>
      </c>
      <c r="N9329" s="71"/>
      <c r="O9329" s="71"/>
      <c r="P9329" s="71"/>
      <c r="Q9329" s="71"/>
      <c r="R9329" s="29"/>
      <c r="S9329" s="29"/>
      <c r="T9329" s="29"/>
      <c r="U9329" s="71"/>
      <c r="V9329" s="29"/>
      <c r="W9329" s="60"/>
      <c r="Y9329" t="s">
        <v>40</v>
      </c>
      <c r="AA9329">
        <v>9873</v>
      </c>
      <c r="AB9329" t="b">
        <f>if((W9329=""),false,true)</f>
        <v>0</v>
      </c>
      <c r="AD9329" s="37"/>
    </row>
    <row r="9330" ht="14.25" customHeight="1">
      <c r="A9330" s="38">
        <v>1053</v>
      </c>
      <c r="B9330" s="46" t="s">
        <v>2009</v>
      </c>
      <c r="C9330" s="46" t="s">
        <v>1115</v>
      </c>
      <c r="D9330" s="11" t="s">
        <v>9128</v>
      </c>
      <c r="E9330" s="11" t="s">
        <v>9129</v>
      </c>
      <c r="F9330" s="7" t="s">
        <v>689</v>
      </c>
      <c r="G9330" s="7" t="s">
        <v>690</v>
      </c>
      <c r="H9330">
        <v>0.013995327823745</v>
      </c>
      <c r="I9330" t="s">
        <v>37</v>
      </c>
      <c r="K9330" s="47"/>
      <c r="L9330" s="47" t="s">
        <v>2010</v>
      </c>
      <c r="M9330" t="s">
        <v>39</v>
      </c>
      <c r="N9330" s="71"/>
      <c r="O9330" s="71"/>
      <c r="P9330" s="71"/>
      <c r="Q9330" s="71"/>
      <c r="R9330" s="29"/>
      <c r="S9330" s="29"/>
      <c r="T9330" s="29"/>
      <c r="U9330" s="71"/>
      <c r="V9330" s="29"/>
      <c r="W9330" s="60"/>
      <c r="Y9330" t="s">
        <v>40</v>
      </c>
      <c r="AA9330">
        <v>9873</v>
      </c>
      <c r="AB9330" t="b">
        <f>if((W9330=""),false,true)</f>
        <v>0</v>
      </c>
      <c r="AD9330" s="37"/>
    </row>
    <row r="9331" ht="14.25" customHeight="1">
      <c r="A9331" s="38">
        <v>1053</v>
      </c>
      <c r="B9331" s="46" t="s">
        <v>2009</v>
      </c>
      <c r="C9331" s="46" t="s">
        <v>1115</v>
      </c>
      <c r="D9331" s="11" t="s">
        <v>9128</v>
      </c>
      <c r="E9331" s="11" t="s">
        <v>9129</v>
      </c>
      <c r="F9331" s="7" t="s">
        <v>2407</v>
      </c>
      <c r="G9331" s="7" t="s">
        <v>3094</v>
      </c>
      <c r="H9331">
        <v>0.042609116474071</v>
      </c>
      <c r="I9331" t="s">
        <v>37</v>
      </c>
      <c r="K9331" s="47"/>
      <c r="L9331" s="47" t="s">
        <v>2010</v>
      </c>
      <c r="M9331" t="s">
        <v>39</v>
      </c>
      <c r="N9331" s="71"/>
      <c r="O9331" s="71"/>
      <c r="P9331" s="71"/>
      <c r="Q9331" s="71"/>
      <c r="R9331" s="29"/>
      <c r="S9331" s="29"/>
      <c r="T9331" s="29"/>
      <c r="U9331" s="71"/>
      <c r="V9331" s="29"/>
      <c r="W9331" s="60"/>
      <c r="Y9331" t="s">
        <v>40</v>
      </c>
      <c r="AA9331">
        <v>9873</v>
      </c>
      <c r="AB9331" t="b">
        <f>if((W9331=""),false,true)</f>
        <v>0</v>
      </c>
      <c r="AD9331" s="37"/>
    </row>
    <row r="9332" ht="14.25" customHeight="1">
      <c r="A9332" s="38">
        <v>1053</v>
      </c>
      <c r="B9332" s="46" t="s">
        <v>2009</v>
      </c>
      <c r="C9332" s="46" t="s">
        <v>1115</v>
      </c>
      <c r="D9332" s="11" t="s">
        <v>9128</v>
      </c>
      <c r="E9332" s="11" t="s">
        <v>9129</v>
      </c>
      <c r="F9332" s="7" t="s">
        <v>693</v>
      </c>
      <c r="G9332" s="7" t="s">
        <v>4429</v>
      </c>
      <c r="H9332">
        <v>0.031827945195527</v>
      </c>
      <c r="I9332" t="s">
        <v>37</v>
      </c>
      <c r="K9332" s="47"/>
      <c r="L9332" s="47" t="s">
        <v>2010</v>
      </c>
      <c r="M9332" t="s">
        <v>39</v>
      </c>
      <c r="N9332" s="71"/>
      <c r="O9332" s="71"/>
      <c r="P9332" s="71"/>
      <c r="Q9332" s="71"/>
      <c r="R9332" s="29"/>
      <c r="S9332" s="29"/>
      <c r="T9332" s="29"/>
      <c r="U9332" s="71"/>
      <c r="V9332" s="29"/>
      <c r="W9332" s="60"/>
      <c r="Y9332" t="s">
        <v>40</v>
      </c>
      <c r="AA9332">
        <v>9873</v>
      </c>
      <c r="AB9332" t="b">
        <f>if((W9332=""),false,true)</f>
        <v>0</v>
      </c>
      <c r="AD9332" s="37"/>
    </row>
    <row r="9333" ht="14.25" customHeight="1">
      <c r="A9333" s="38">
        <v>1053</v>
      </c>
      <c r="B9333" s="46" t="s">
        <v>2009</v>
      </c>
      <c r="C9333" s="46" t="s">
        <v>1115</v>
      </c>
      <c r="D9333" s="11" t="s">
        <v>9128</v>
      </c>
      <c r="E9333" s="11" t="s">
        <v>9129</v>
      </c>
      <c r="F9333" s="7" t="s">
        <v>1601</v>
      </c>
      <c r="G9333" s="7" t="s">
        <v>3371</v>
      </c>
      <c r="H9333">
        <v>0.084913174860177</v>
      </c>
      <c r="I9333" t="s">
        <v>37</v>
      </c>
      <c r="K9333" s="47"/>
      <c r="L9333" s="47" t="s">
        <v>2010</v>
      </c>
      <c r="M9333" t="s">
        <v>39</v>
      </c>
      <c r="N9333" s="71"/>
      <c r="O9333" s="71"/>
      <c r="P9333" s="71"/>
      <c r="Q9333" s="71"/>
      <c r="R9333" s="29"/>
      <c r="S9333" s="29"/>
      <c r="T9333" s="29"/>
      <c r="U9333" s="71"/>
      <c r="V9333" s="29"/>
      <c r="W9333" s="60"/>
      <c r="Y9333" t="s">
        <v>40</v>
      </c>
      <c r="AA9333">
        <v>9873</v>
      </c>
      <c r="AB9333" t="b">
        <f>if((W9333=""),false,true)</f>
        <v>0</v>
      </c>
      <c r="AD9333" s="37"/>
    </row>
    <row r="9334" ht="14.25" customHeight="1">
      <c r="A9334" s="38">
        <v>1053</v>
      </c>
      <c r="B9334" s="46" t="s">
        <v>2009</v>
      </c>
      <c r="C9334" s="46" t="s">
        <v>1115</v>
      </c>
      <c r="D9334" s="11" t="s">
        <v>9128</v>
      </c>
      <c r="E9334" s="11" t="s">
        <v>9129</v>
      </c>
      <c r="F9334" s="7" t="s">
        <v>4788</v>
      </c>
      <c r="G9334" s="7" t="s">
        <v>4789</v>
      </c>
      <c r="H9334">
        <v>0.031031559154404</v>
      </c>
      <c r="I9334" t="s">
        <v>37</v>
      </c>
      <c r="K9334" s="47"/>
      <c r="L9334" s="47" t="s">
        <v>2010</v>
      </c>
      <c r="M9334" t="s">
        <v>39</v>
      </c>
      <c r="N9334" s="71"/>
      <c r="O9334" s="71"/>
      <c r="P9334" s="71"/>
      <c r="Q9334" s="71"/>
      <c r="R9334" s="29"/>
      <c r="S9334" s="29"/>
      <c r="T9334" s="29"/>
      <c r="U9334" s="71"/>
      <c r="V9334" s="29"/>
      <c r="W9334" s="60"/>
      <c r="Y9334" t="s">
        <v>40</v>
      </c>
      <c r="AA9334">
        <v>9873</v>
      </c>
      <c r="AB9334" t="b">
        <f>if((W9334=""),false,true)</f>
        <v>0</v>
      </c>
      <c r="AD9334" s="37"/>
    </row>
    <row r="9335" ht="14.25" customHeight="1">
      <c r="A9335" s="38">
        <v>1053</v>
      </c>
      <c r="B9335" s="46" t="s">
        <v>2009</v>
      </c>
      <c r="C9335" s="46" t="s">
        <v>1115</v>
      </c>
      <c r="D9335" s="11" t="s">
        <v>9128</v>
      </c>
      <c r="E9335" s="11" t="s">
        <v>9129</v>
      </c>
      <c r="F9335" s="7" t="s">
        <v>2409</v>
      </c>
      <c r="G9335" s="7" t="s">
        <v>4208</v>
      </c>
      <c r="H9335">
        <v>0.080300310743007</v>
      </c>
      <c r="I9335" t="s">
        <v>37</v>
      </c>
      <c r="K9335" s="47"/>
      <c r="L9335" s="47" t="s">
        <v>2010</v>
      </c>
      <c r="M9335" t="s">
        <v>39</v>
      </c>
      <c r="N9335" s="71"/>
      <c r="O9335" s="71"/>
      <c r="P9335" s="71"/>
      <c r="Q9335" s="71"/>
      <c r="R9335" s="29"/>
      <c r="S9335" s="29"/>
      <c r="T9335" s="29"/>
      <c r="U9335" s="71"/>
      <c r="V9335" s="29"/>
      <c r="W9335" s="60"/>
      <c r="Y9335" t="s">
        <v>40</v>
      </c>
      <c r="AA9335">
        <v>9873</v>
      </c>
      <c r="AB9335" t="b">
        <f>if((W9335=""),false,true)</f>
        <v>0</v>
      </c>
      <c r="AD9335" s="37"/>
    </row>
    <row r="9336" ht="14.25" customHeight="1">
      <c r="A9336" s="38">
        <v>1053</v>
      </c>
      <c r="B9336" s="46" t="s">
        <v>2009</v>
      </c>
      <c r="C9336" s="46" t="s">
        <v>1115</v>
      </c>
      <c r="D9336" s="11" t="s">
        <v>9128</v>
      </c>
      <c r="E9336" s="11" t="s">
        <v>9129</v>
      </c>
      <c r="F9336" s="7" t="s">
        <v>701</v>
      </c>
      <c r="G9336" s="7" t="s">
        <v>1834</v>
      </c>
      <c r="H9336">
        <v>0.003903671733139</v>
      </c>
      <c r="I9336" t="s">
        <v>37</v>
      </c>
      <c r="K9336" s="47"/>
      <c r="L9336" s="47" t="s">
        <v>2010</v>
      </c>
      <c r="M9336" t="s">
        <v>39</v>
      </c>
      <c r="N9336" s="71"/>
      <c r="O9336" s="71"/>
      <c r="P9336" s="71"/>
      <c r="Q9336" s="71"/>
      <c r="R9336" s="29"/>
      <c r="S9336" s="29"/>
      <c r="T9336" s="29"/>
      <c r="U9336" s="71"/>
      <c r="V9336" s="29"/>
      <c r="W9336" s="60"/>
      <c r="Y9336" t="s">
        <v>40</v>
      </c>
      <c r="AA9336">
        <v>9873</v>
      </c>
      <c r="AB9336" t="b">
        <f>if((W9336=""),false,true)</f>
        <v>0</v>
      </c>
      <c r="AD9336" s="37"/>
    </row>
    <row r="9337" ht="14.25" customHeight="1">
      <c r="A9337" s="38">
        <v>1053</v>
      </c>
      <c r="B9337" s="46" t="s">
        <v>2009</v>
      </c>
      <c r="C9337" s="46" t="s">
        <v>1115</v>
      </c>
      <c r="D9337" s="11" t="s">
        <v>9128</v>
      </c>
      <c r="E9337" s="11" t="s">
        <v>9129</v>
      </c>
      <c r="F9337" s="7" t="s">
        <v>707</v>
      </c>
      <c r="G9337" s="7" t="s">
        <v>708</v>
      </c>
      <c r="H9337">
        <v>0.007647538117123</v>
      </c>
      <c r="I9337" t="s">
        <v>37</v>
      </c>
      <c r="K9337" s="47"/>
      <c r="L9337" s="47" t="s">
        <v>2010</v>
      </c>
      <c r="M9337" t="s">
        <v>39</v>
      </c>
      <c r="N9337" s="71"/>
      <c r="O9337" s="71"/>
      <c r="P9337" s="71"/>
      <c r="Q9337" s="71"/>
      <c r="R9337" s="29"/>
      <c r="S9337" s="29"/>
      <c r="T9337" s="29"/>
      <c r="U9337" s="71"/>
      <c r="V9337" s="29"/>
      <c r="W9337" s="60"/>
      <c r="Y9337" t="s">
        <v>40</v>
      </c>
      <c r="AA9337">
        <v>9873</v>
      </c>
      <c r="AB9337" t="b">
        <f>if((W9337=""),false,true)</f>
        <v>0</v>
      </c>
      <c r="AD9337" s="37"/>
    </row>
    <row r="9338" ht="14.25" customHeight="1">
      <c r="A9338" s="38">
        <v>1053</v>
      </c>
      <c r="B9338" s="46" t="s">
        <v>2009</v>
      </c>
      <c r="C9338" s="46" t="s">
        <v>1115</v>
      </c>
      <c r="D9338" s="11" t="s">
        <v>9128</v>
      </c>
      <c r="E9338" s="11" t="s">
        <v>9129</v>
      </c>
      <c r="F9338" s="7" t="s">
        <v>713</v>
      </c>
      <c r="G9338" s="7" t="s">
        <v>714</v>
      </c>
      <c r="H9338">
        <v>0.004747521753241</v>
      </c>
      <c r="I9338" t="s">
        <v>37</v>
      </c>
      <c r="K9338" s="47"/>
      <c r="L9338" s="47" t="s">
        <v>2010</v>
      </c>
      <c r="M9338" t="s">
        <v>39</v>
      </c>
      <c r="N9338" s="71"/>
      <c r="O9338" s="71"/>
      <c r="P9338" s="71"/>
      <c r="Q9338" s="71"/>
      <c r="R9338" s="29"/>
      <c r="S9338" s="29"/>
      <c r="T9338" s="29"/>
      <c r="U9338" s="71"/>
      <c r="V9338" s="29"/>
      <c r="W9338" s="60"/>
      <c r="Y9338" t="s">
        <v>40</v>
      </c>
      <c r="AA9338">
        <v>9873</v>
      </c>
      <c r="AB9338" t="b">
        <f>if((W9338=""),false,true)</f>
        <v>0</v>
      </c>
      <c r="AD9338" s="37"/>
    </row>
    <row r="9339" ht="14.25" customHeight="1">
      <c r="A9339" s="38">
        <v>1053</v>
      </c>
      <c r="B9339" s="46" t="s">
        <v>2009</v>
      </c>
      <c r="C9339" s="46" t="s">
        <v>1115</v>
      </c>
      <c r="D9339" s="11" t="s">
        <v>9128</v>
      </c>
      <c r="E9339" s="11" t="s">
        <v>9129</v>
      </c>
      <c r="F9339" s="7" t="s">
        <v>992</v>
      </c>
      <c r="G9339" s="7" t="s">
        <v>993</v>
      </c>
      <c r="H9339">
        <v>0.035454802166508</v>
      </c>
      <c r="I9339" t="s">
        <v>37</v>
      </c>
      <c r="K9339" s="47"/>
      <c r="L9339" s="47" t="s">
        <v>2010</v>
      </c>
      <c r="M9339" t="s">
        <v>39</v>
      </c>
      <c r="N9339" s="71"/>
      <c r="O9339" s="71"/>
      <c r="P9339" s="71"/>
      <c r="Q9339" s="71"/>
      <c r="R9339" s="29"/>
      <c r="S9339" s="29"/>
      <c r="T9339" s="29"/>
      <c r="U9339" s="71"/>
      <c r="V9339" s="29"/>
      <c r="W9339" s="60"/>
      <c r="Y9339" t="s">
        <v>40</v>
      </c>
      <c r="AA9339">
        <v>9873</v>
      </c>
      <c r="AB9339" t="b">
        <f>if((W9339=""),false,true)</f>
        <v>0</v>
      </c>
      <c r="AD9339" s="37"/>
    </row>
    <row r="9340" ht="14.25" customHeight="1">
      <c r="A9340" s="38">
        <v>1053</v>
      </c>
      <c r="B9340" s="46" t="s">
        <v>2009</v>
      </c>
      <c r="C9340" s="46" t="s">
        <v>1115</v>
      </c>
      <c r="D9340" s="11" t="s">
        <v>9128</v>
      </c>
      <c r="E9340" s="11" t="s">
        <v>9129</v>
      </c>
      <c r="F9340" s="7" t="s">
        <v>3069</v>
      </c>
      <c r="G9340" s="7" t="s">
        <v>3070</v>
      </c>
      <c r="H9340">
        <v>0.034733701375922</v>
      </c>
      <c r="I9340" t="s">
        <v>37</v>
      </c>
      <c r="K9340" s="47"/>
      <c r="L9340" s="47" t="s">
        <v>2010</v>
      </c>
      <c r="M9340" t="s">
        <v>39</v>
      </c>
      <c r="N9340" s="71"/>
      <c r="O9340" s="71"/>
      <c r="P9340" s="71"/>
      <c r="Q9340" s="71"/>
      <c r="R9340" s="29"/>
      <c r="S9340" s="29"/>
      <c r="T9340" s="29"/>
      <c r="U9340" s="71"/>
      <c r="V9340" s="29"/>
      <c r="W9340" s="60"/>
      <c r="Y9340" t="s">
        <v>40</v>
      </c>
      <c r="AA9340">
        <v>9873</v>
      </c>
      <c r="AB9340" t="b">
        <f>if((W9340=""),false,true)</f>
        <v>0</v>
      </c>
      <c r="AD9340" s="37"/>
    </row>
    <row r="9341" ht="14.25" customHeight="1">
      <c r="A9341" s="38">
        <v>1053</v>
      </c>
      <c r="B9341" s="46" t="s">
        <v>2009</v>
      </c>
      <c r="C9341" s="46" t="s">
        <v>1115</v>
      </c>
      <c r="D9341" s="11" t="s">
        <v>9128</v>
      </c>
      <c r="E9341" s="11" t="s">
        <v>9129</v>
      </c>
      <c r="F9341" s="7" t="s">
        <v>723</v>
      </c>
      <c r="G9341" s="7" t="s">
        <v>724</v>
      </c>
      <c r="H9341">
        <v>0.003677927352932</v>
      </c>
      <c r="I9341" t="s">
        <v>37</v>
      </c>
      <c r="K9341" s="47"/>
      <c r="L9341" s="47" t="s">
        <v>2010</v>
      </c>
      <c r="M9341" t="s">
        <v>39</v>
      </c>
      <c r="N9341" s="71"/>
      <c r="O9341" s="71"/>
      <c r="P9341" s="71"/>
      <c r="Q9341" s="71"/>
      <c r="R9341" s="29"/>
      <c r="S9341" s="29"/>
      <c r="T9341" s="29"/>
      <c r="U9341" s="71"/>
      <c r="V9341" s="29"/>
      <c r="W9341" s="60"/>
      <c r="Y9341" t="s">
        <v>40</v>
      </c>
      <c r="AA9341">
        <v>9873</v>
      </c>
      <c r="AB9341" t="b">
        <f>if((W9341=""),false,true)</f>
        <v>0</v>
      </c>
      <c r="AD9341" s="37"/>
    </row>
    <row r="9342" ht="14.25" customHeight="1">
      <c r="A9342" s="38">
        <v>1053</v>
      </c>
      <c r="B9342" s="46" t="s">
        <v>2009</v>
      </c>
      <c r="C9342" s="46" t="s">
        <v>1115</v>
      </c>
      <c r="D9342" s="11" t="s">
        <v>9128</v>
      </c>
      <c r="E9342" s="11" t="s">
        <v>9129</v>
      </c>
      <c r="F9342" s="7" t="s">
        <v>1735</v>
      </c>
      <c r="G9342" s="7" t="s">
        <v>1736</v>
      </c>
      <c r="H9342">
        <v>0.019627707571577</v>
      </c>
      <c r="I9342" t="s">
        <v>37</v>
      </c>
      <c r="K9342" s="47"/>
      <c r="L9342" s="47" t="s">
        <v>2010</v>
      </c>
      <c r="M9342" t="s">
        <v>39</v>
      </c>
      <c r="N9342" s="71"/>
      <c r="O9342" s="71"/>
      <c r="P9342" s="71"/>
      <c r="Q9342" s="71"/>
      <c r="R9342" s="29"/>
      <c r="S9342" s="29"/>
      <c r="T9342" s="29"/>
      <c r="U9342" s="71"/>
      <c r="V9342" s="29"/>
      <c r="W9342" s="60"/>
      <c r="Y9342" t="s">
        <v>40</v>
      </c>
      <c r="AA9342">
        <v>9873</v>
      </c>
      <c r="AB9342" t="b">
        <f>if((W9342=""),false,true)</f>
        <v>0</v>
      </c>
      <c r="AD9342" s="37"/>
    </row>
    <row r="9343" ht="14.25" customHeight="1">
      <c r="A9343" s="38">
        <v>1053</v>
      </c>
      <c r="B9343" s="46" t="s">
        <v>2009</v>
      </c>
      <c r="C9343" s="46" t="s">
        <v>1115</v>
      </c>
      <c r="D9343" s="11" t="s">
        <v>9128</v>
      </c>
      <c r="E9343" s="11" t="s">
        <v>9129</v>
      </c>
      <c r="F9343" s="7" t="s">
        <v>727</v>
      </c>
      <c r="G9343" s="7" t="s">
        <v>4431</v>
      </c>
      <c r="H9343">
        <v>0.026578083715648</v>
      </c>
      <c r="I9343" t="s">
        <v>37</v>
      </c>
      <c r="K9343" s="47"/>
      <c r="L9343" s="47" t="s">
        <v>2010</v>
      </c>
      <c r="M9343" t="s">
        <v>39</v>
      </c>
      <c r="N9343" s="71"/>
      <c r="O9343" s="71"/>
      <c r="P9343" s="71"/>
      <c r="Q9343" s="71"/>
      <c r="R9343" s="29"/>
      <c r="S9343" s="29"/>
      <c r="T9343" s="29"/>
      <c r="U9343" s="71"/>
      <c r="V9343" s="29"/>
      <c r="W9343" s="60"/>
      <c r="Y9343" t="s">
        <v>40</v>
      </c>
      <c r="AA9343">
        <v>9873</v>
      </c>
      <c r="AB9343" t="b">
        <f>if((W9343=""),false,true)</f>
        <v>0</v>
      </c>
      <c r="AD9343" s="37"/>
    </row>
    <row r="9344" ht="14.25" customHeight="1">
      <c r="A9344" s="38">
        <v>1053</v>
      </c>
      <c r="B9344" s="46" t="s">
        <v>2009</v>
      </c>
      <c r="C9344" s="46" t="s">
        <v>1115</v>
      </c>
      <c r="D9344" s="11" t="s">
        <v>9128</v>
      </c>
      <c r="E9344" s="11" t="s">
        <v>9129</v>
      </c>
      <c r="F9344" s="7" t="s">
        <v>3499</v>
      </c>
      <c r="G9344" s="7" t="s">
        <v>3500</v>
      </c>
      <c r="H9344">
        <v>0.12107942617458</v>
      </c>
      <c r="I9344" t="s">
        <v>37</v>
      </c>
      <c r="K9344" s="47"/>
      <c r="L9344" s="47" t="s">
        <v>2010</v>
      </c>
      <c r="M9344" t="s">
        <v>39</v>
      </c>
      <c r="N9344" s="71"/>
      <c r="O9344" s="71"/>
      <c r="P9344" s="71"/>
      <c r="Q9344" s="71"/>
      <c r="R9344" s="29"/>
      <c r="S9344" s="29"/>
      <c r="T9344" s="29"/>
      <c r="U9344" s="71"/>
      <c r="V9344" s="29"/>
      <c r="W9344" s="60"/>
      <c r="Y9344" t="s">
        <v>40</v>
      </c>
      <c r="AA9344">
        <v>9873</v>
      </c>
      <c r="AB9344" t="b">
        <f>if((W9344=""),false,true)</f>
        <v>0</v>
      </c>
      <c r="AD9344" s="37"/>
    </row>
    <row r="9345" ht="14.25" customHeight="1">
      <c r="A9345" s="38">
        <v>1308</v>
      </c>
      <c r="B9345" s="46" t="s">
        <v>41</v>
      </c>
      <c r="C9345" s="46" t="s">
        <v>42</v>
      </c>
      <c r="D9345" s="11" t="s">
        <v>9128</v>
      </c>
      <c r="E9345" s="11" t="s">
        <v>9129</v>
      </c>
      <c r="F9345" t="s">
        <v>35</v>
      </c>
      <c r="G9345" s="12" t="s">
        <v>36</v>
      </c>
      <c r="H9345">
        <v>1.0423174293933</v>
      </c>
      <c r="I9345" t="s">
        <v>37</v>
      </c>
      <c r="K9345" s="47" t="s">
        <v>43</v>
      </c>
      <c r="L9345" s="47" t="str">
        <f>((I9345&amp;A9345)&amp;"-")&amp;B9345</f>
        <v>REF1308-Abraham M.H. and Acree Jr. W.E. The solubility of liquid and solid compounds in dry octan-1-ol. Chemosphere (2013)</v>
      </c>
      <c r="M9345" t="s">
        <v>39</v>
      </c>
      <c r="N9345" s="71"/>
      <c r="O9345" s="71"/>
      <c r="P9345" s="71"/>
      <c r="Q9345" s="71"/>
      <c r="R9345" s="29"/>
      <c r="S9345" s="29"/>
      <c r="T9345" s="29"/>
      <c r="U9345" s="71"/>
      <c r="V9345" s="29"/>
      <c r="W9345" s="60"/>
      <c r="Y9345" t="s">
        <v>40</v>
      </c>
      <c r="AA9345">
        <v>9873</v>
      </c>
      <c r="AB9345" t="b">
        <f>if((W9345=""),false,true)</f>
        <v>0</v>
      </c>
      <c r="AD9345" s="37"/>
    </row>
    <row r="9346" ht="14.25" customHeight="1">
      <c r="A9346" s="38">
        <v>1283</v>
      </c>
      <c r="B9346" s="46" t="s">
        <v>31</v>
      </c>
      <c r="C9346" s="46" t="s">
        <v>32</v>
      </c>
      <c r="D9346" s="46" t="s">
        <v>9136</v>
      </c>
      <c r="E9346" s="46" t="s">
        <v>9137</v>
      </c>
      <c r="F9346" t="s">
        <v>35</v>
      </c>
      <c r="G9346" s="46" t="s">
        <v>36</v>
      </c>
      <c r="H9346">
        <v>0.2511886432</v>
      </c>
      <c r="I9346" t="s">
        <v>37</v>
      </c>
      <c r="L9346" t="s">
        <v>38</v>
      </c>
      <c r="M9346" t="s">
        <v>39</v>
      </c>
      <c r="N9346" s="40"/>
      <c r="O9346" s="40"/>
      <c r="P9346" s="40"/>
      <c r="Q9346" s="40"/>
      <c r="R9346" s="39"/>
      <c r="S9346" s="39"/>
      <c r="T9346" s="39"/>
      <c r="U9346" s="40"/>
      <c r="V9346" s="39"/>
      <c r="W9346" s="69"/>
      <c r="Y9346" t="s">
        <v>40</v>
      </c>
      <c r="AA9346">
        <v>30487</v>
      </c>
      <c r="AB9346" s="46" t="b">
        <f>if((W9346=""),false,true)</f>
        <v>0</v>
      </c>
      <c r="AD9346" s="8"/>
    </row>
    <row r="9347" ht="14.25" customHeight="1">
      <c r="A9347" s="38">
        <v>1308</v>
      </c>
      <c r="B9347" s="46" t="s">
        <v>41</v>
      </c>
      <c r="C9347" s="46" t="s">
        <v>42</v>
      </c>
      <c r="D9347" s="46" t="s">
        <v>9136</v>
      </c>
      <c r="E9347" s="46" t="s">
        <v>9137</v>
      </c>
      <c r="F9347" t="s">
        <v>35</v>
      </c>
      <c r="G9347" s="12" t="s">
        <v>36</v>
      </c>
      <c r="H9347">
        <v>0.251188643150958</v>
      </c>
      <c r="I9347" t="s">
        <v>37</v>
      </c>
      <c r="K9347" s="47" t="s">
        <v>43</v>
      </c>
      <c r="L9347" s="47" t="str">
        <f>((I9347&amp;A9347)&amp;"-")&amp;B9347</f>
        <v>REF1308-Abraham M.H. and Acree Jr. W.E. The solubility of liquid and solid compounds in dry octan-1-ol. Chemosphere (2013)</v>
      </c>
      <c r="M9347" t="s">
        <v>39</v>
      </c>
      <c r="N9347" s="71"/>
      <c r="O9347" s="71"/>
      <c r="P9347" s="71"/>
      <c r="Q9347" s="71"/>
      <c r="R9347" s="29"/>
      <c r="S9347" s="29"/>
      <c r="T9347" s="29"/>
      <c r="U9347" s="71"/>
      <c r="V9347" s="29"/>
      <c r="W9347" s="60"/>
      <c r="Y9347" t="s">
        <v>40</v>
      </c>
      <c r="AA9347">
        <v>30487</v>
      </c>
      <c r="AB9347" t="b">
        <f>if((W9347=""),false,true)</f>
        <v>0</v>
      </c>
      <c r="AD9347" s="37"/>
    </row>
    <row r="9348" ht="14.25" customHeight="1">
      <c r="A9348" s="38">
        <v>1287</v>
      </c>
      <c r="B9348" s="46" t="s">
        <v>53</v>
      </c>
      <c r="C9348" s="46" t="s">
        <v>45</v>
      </c>
      <c r="D9348" s="46" t="s">
        <v>9138</v>
      </c>
      <c r="E9348" s="46" t="s">
        <v>9139</v>
      </c>
      <c r="F9348" t="s">
        <v>48</v>
      </c>
      <c r="G9348" s="46" t="s">
        <v>49</v>
      </c>
      <c r="H9348">
        <v>0.004073802778</v>
      </c>
      <c r="I9348" t="s">
        <v>37</v>
      </c>
      <c r="L9348" t="s">
        <v>50</v>
      </c>
      <c r="M9348" t="s">
        <v>39</v>
      </c>
      <c r="N9348" s="40"/>
      <c r="O9348" s="40"/>
      <c r="P9348" s="40"/>
      <c r="Q9348" s="40"/>
      <c r="R9348" s="39"/>
      <c r="S9348" s="39"/>
      <c r="T9348" s="39"/>
      <c r="U9348" s="40"/>
      <c r="V9348" s="39"/>
      <c r="W9348" s="69"/>
      <c r="Y9348" t="s">
        <v>294</v>
      </c>
      <c r="AA9348">
        <v>7239</v>
      </c>
      <c r="AB9348" s="46" t="b">
        <v>0</v>
      </c>
      <c r="AD9348" s="8"/>
    </row>
    <row r="9349" ht="14.25" customHeight="1">
      <c r="A9349" s="38">
        <v>1287</v>
      </c>
      <c r="B9349" s="46" t="s">
        <v>53</v>
      </c>
      <c r="C9349" s="46" t="s">
        <v>45</v>
      </c>
      <c r="D9349" s="46" t="s">
        <v>9140</v>
      </c>
      <c r="E9349" s="46" t="s">
        <v>9141</v>
      </c>
      <c r="F9349" t="s">
        <v>48</v>
      </c>
      <c r="G9349" s="46" t="s">
        <v>49</v>
      </c>
      <c r="H9349">
        <v>0.02398832919</v>
      </c>
      <c r="I9349" t="s">
        <v>37</v>
      </c>
      <c r="L9349" t="s">
        <v>50</v>
      </c>
      <c r="M9349" t="s">
        <v>39</v>
      </c>
      <c r="N9349" s="40"/>
      <c r="O9349" s="40"/>
      <c r="P9349" s="40"/>
      <c r="Q9349" s="40"/>
      <c r="R9349" s="39"/>
      <c r="S9349" s="39"/>
      <c r="T9349" s="39"/>
      <c r="U9349" s="40"/>
      <c r="V9349" s="39"/>
      <c r="W9349" s="69"/>
      <c r="Y9349" t="s">
        <v>40</v>
      </c>
      <c r="AA9349">
        <v>4514653</v>
      </c>
      <c r="AB9349" s="46" t="b">
        <v>0</v>
      </c>
      <c r="AD9349" s="8"/>
    </row>
    <row r="9350" ht="14.25" customHeight="1">
      <c r="A9350" s="38">
        <v>1287</v>
      </c>
      <c r="B9350" s="46" t="s">
        <v>53</v>
      </c>
      <c r="C9350" s="46" t="s">
        <v>45</v>
      </c>
      <c r="D9350" s="46" t="s">
        <v>9142</v>
      </c>
      <c r="E9350" s="46" t="s">
        <v>9143</v>
      </c>
      <c r="F9350" t="s">
        <v>48</v>
      </c>
      <c r="G9350" s="46" t="s">
        <v>49</v>
      </c>
      <c r="H9350">
        <v>0.000812830516</v>
      </c>
      <c r="I9350" t="s">
        <v>37</v>
      </c>
      <c r="L9350" t="s">
        <v>50</v>
      </c>
      <c r="M9350" t="s">
        <v>39</v>
      </c>
      <c r="N9350" s="40"/>
      <c r="O9350" s="40"/>
      <c r="P9350" s="40"/>
      <c r="Q9350" s="40"/>
      <c r="R9350" s="39"/>
      <c r="S9350" s="39"/>
      <c r="T9350" s="39"/>
      <c r="U9350" s="40"/>
      <c r="V9350" s="39"/>
      <c r="W9350" s="69"/>
      <c r="Y9350" t="s">
        <v>40</v>
      </c>
      <c r="AA9350">
        <v>12024</v>
      </c>
      <c r="AB9350" s="46" t="b">
        <v>0</v>
      </c>
      <c r="AD9350" s="8"/>
    </row>
    <row r="9351" ht="14.25" customHeight="1">
      <c r="A9351" s="38">
        <v>1287</v>
      </c>
      <c r="B9351" s="46" t="s">
        <v>53</v>
      </c>
      <c r="C9351" s="46" t="s">
        <v>45</v>
      </c>
      <c r="D9351" s="46" t="s">
        <v>9144</v>
      </c>
      <c r="E9351" s="46" t="s">
        <v>9145</v>
      </c>
      <c r="F9351" t="s">
        <v>48</v>
      </c>
      <c r="G9351" s="46" t="s">
        <v>49</v>
      </c>
      <c r="H9351">
        <v>0.000436515832</v>
      </c>
      <c r="I9351" t="s">
        <v>37</v>
      </c>
      <c r="L9351" t="s">
        <v>50</v>
      </c>
      <c r="M9351" t="s">
        <v>39</v>
      </c>
      <c r="N9351" s="40"/>
      <c r="O9351" s="40"/>
      <c r="P9351" s="40"/>
      <c r="Q9351" s="40"/>
      <c r="R9351" s="39"/>
      <c r="S9351" s="39"/>
      <c r="T9351" s="39"/>
      <c r="U9351" s="40"/>
      <c r="V9351" s="39"/>
      <c r="W9351" s="69"/>
      <c r="Y9351" t="s">
        <v>40</v>
      </c>
      <c r="AA9351">
        <v>2272258</v>
      </c>
      <c r="AB9351" s="46" t="b">
        <v>0</v>
      </c>
      <c r="AD9351" s="8"/>
    </row>
    <row r="9352" ht="14.25" customHeight="1">
      <c r="A9352" s="38">
        <v>1287</v>
      </c>
      <c r="B9352" s="46" t="s">
        <v>53</v>
      </c>
      <c r="C9352" s="46" t="s">
        <v>45</v>
      </c>
      <c r="D9352" s="46" t="s">
        <v>9146</v>
      </c>
      <c r="E9352" s="46" t="s">
        <v>9147</v>
      </c>
      <c r="F9352" t="s">
        <v>48</v>
      </c>
      <c r="G9352" s="46" t="s">
        <v>49</v>
      </c>
      <c r="H9352">
        <v>0.035481338923</v>
      </c>
      <c r="I9352" t="s">
        <v>37</v>
      </c>
      <c r="L9352" t="s">
        <v>50</v>
      </c>
      <c r="M9352" t="s">
        <v>39</v>
      </c>
      <c r="N9352" s="40"/>
      <c r="O9352" s="40"/>
      <c r="P9352" s="40"/>
      <c r="Q9352" s="40"/>
      <c r="R9352" s="39"/>
      <c r="S9352" s="39"/>
      <c r="T9352" s="39"/>
      <c r="U9352" s="40"/>
      <c r="V9352" s="39"/>
      <c r="W9352" s="69"/>
      <c r="Y9352" t="s">
        <v>294</v>
      </c>
      <c r="AA9352">
        <v>7739</v>
      </c>
      <c r="AB9352" s="46" t="b">
        <v>0</v>
      </c>
      <c r="AD9352" s="8"/>
    </row>
    <row r="9353" ht="14.25" customHeight="1">
      <c r="A9353" s="38">
        <v>1287</v>
      </c>
      <c r="B9353" s="46" t="s">
        <v>53</v>
      </c>
      <c r="C9353" s="46" t="s">
        <v>45</v>
      </c>
      <c r="D9353" s="46" t="s">
        <v>9148</v>
      </c>
      <c r="E9353" s="46" t="s">
        <v>9149</v>
      </c>
      <c r="F9353" t="s">
        <v>48</v>
      </c>
      <c r="G9353" s="46" t="s">
        <v>49</v>
      </c>
      <c r="H9353">
        <v>0.033884415614</v>
      </c>
      <c r="I9353" t="s">
        <v>37</v>
      </c>
      <c r="L9353" t="s">
        <v>50</v>
      </c>
      <c r="M9353" t="s">
        <v>39</v>
      </c>
      <c r="N9353" s="40"/>
      <c r="O9353" s="40"/>
      <c r="P9353" s="40"/>
      <c r="Q9353" s="40"/>
      <c r="R9353" s="39"/>
      <c r="S9353" s="39"/>
      <c r="T9353" s="39"/>
      <c r="U9353" s="40"/>
      <c r="V9353" s="39"/>
      <c r="W9353" s="69"/>
      <c r="Y9353" t="s">
        <v>40</v>
      </c>
      <c r="AA9353">
        <v>6652</v>
      </c>
      <c r="AB9353" s="46" t="b">
        <v>0</v>
      </c>
      <c r="AD9353" s="8"/>
    </row>
    <row r="9354" ht="14.25" customHeight="1">
      <c r="A9354" s="38">
        <v>1287</v>
      </c>
      <c r="B9354" s="46" t="s">
        <v>53</v>
      </c>
      <c r="C9354" s="46" t="s">
        <v>45</v>
      </c>
      <c r="D9354" s="46" t="s">
        <v>9150</v>
      </c>
      <c r="E9354" s="46" t="s">
        <v>9151</v>
      </c>
      <c r="F9354" t="s">
        <v>48</v>
      </c>
      <c r="G9354" s="46" t="s">
        <v>49</v>
      </c>
      <c r="H9354">
        <v>0.00758577575</v>
      </c>
      <c r="I9354" t="s">
        <v>37</v>
      </c>
      <c r="L9354" t="s">
        <v>50</v>
      </c>
      <c r="M9354" t="s">
        <v>39</v>
      </c>
      <c r="N9354" s="40"/>
      <c r="O9354" s="40"/>
      <c r="P9354" s="40"/>
      <c r="Q9354" s="40"/>
      <c r="R9354" s="39"/>
      <c r="S9354" s="39"/>
      <c r="T9354" s="39"/>
      <c r="U9354" s="40"/>
      <c r="V9354" s="39"/>
      <c r="W9354" s="69"/>
      <c r="Y9354" t="s">
        <v>294</v>
      </c>
      <c r="AA9354">
        <v>7681</v>
      </c>
      <c r="AB9354" s="46" t="b">
        <v>0</v>
      </c>
      <c r="AD9354" s="8"/>
    </row>
    <row r="9355" ht="14.25" customHeight="1">
      <c r="A9355" s="38">
        <v>1294</v>
      </c>
      <c r="B9355" s="46" t="s">
        <v>9152</v>
      </c>
      <c r="C9355" s="30" t="s">
        <v>9153</v>
      </c>
      <c r="D9355" s="46" t="s">
        <v>9154</v>
      </c>
      <c r="E9355" s="46" t="s">
        <v>9155</v>
      </c>
      <c r="F9355" t="s">
        <v>429</v>
      </c>
      <c r="G9355" s="12" t="s">
        <v>430</v>
      </c>
      <c r="H9355">
        <v>0.22401591041161</v>
      </c>
      <c r="I9355" t="s">
        <v>37</v>
      </c>
      <c r="K9355" s="46"/>
      <c r="L9355" s="46" t="str">
        <f>((I9355&amp;A9355)&amp;"-")&amp;B9355</f>
        <v>REF1294-Haiyan Ma. Yixin Qu. Zhimao Zhou. Shui Wang and Lizhong Li. Solubility of Thiotriazinone in Binary Solvent Mixtures of Water + Methanol and Water + Ethanol from (283 to 330) K</v>
      </c>
      <c r="M9355" t="s">
        <v>39</v>
      </c>
      <c r="N9355" s="40"/>
      <c r="O9355" s="40"/>
      <c r="P9355" s="40"/>
      <c r="Q9355" s="40"/>
      <c r="R9355" s="39"/>
      <c r="S9355" s="39"/>
      <c r="T9355" s="39"/>
      <c r="U9355" s="40"/>
      <c r="V9355" s="39"/>
      <c r="W9355" s="69"/>
      <c r="Y9355" t="s">
        <v>40</v>
      </c>
      <c r="AA9355">
        <v>2299076</v>
      </c>
      <c r="AB9355" s="46" t="b">
        <v>0</v>
      </c>
      <c r="AD9355" s="8"/>
    </row>
    <row r="9356" ht="14.25" customHeight="1">
      <c r="A9356" s="38">
        <v>1294</v>
      </c>
      <c r="B9356" s="46" t="s">
        <v>9152</v>
      </c>
      <c r="C9356" s="30" t="s">
        <v>9153</v>
      </c>
      <c r="D9356" s="46" t="s">
        <v>9154</v>
      </c>
      <c r="E9356" s="46" t="s">
        <v>9155</v>
      </c>
      <c r="F9356" t="s">
        <v>434</v>
      </c>
      <c r="G9356" s="12" t="s">
        <v>435</v>
      </c>
      <c r="H9356">
        <v>0.48880813644311</v>
      </c>
      <c r="I9356" t="s">
        <v>37</v>
      </c>
      <c r="K9356" s="46"/>
      <c r="L9356" s="46" t="str">
        <f>((I9356&amp;A9356)&amp;"-")&amp;B9356</f>
        <v>REF1294-Haiyan Ma. Yixin Qu. Zhimao Zhou. Shui Wang and Lizhong Li. Solubility of Thiotriazinone in Binary Solvent Mixtures of Water + Methanol and Water + Ethanol from (283 to 330) K</v>
      </c>
      <c r="M9356" t="s">
        <v>39</v>
      </c>
      <c r="N9356" s="40"/>
      <c r="O9356" s="40"/>
      <c r="P9356" s="40"/>
      <c r="Q9356" s="40"/>
      <c r="R9356" s="39"/>
      <c r="S9356" s="39"/>
      <c r="T9356" s="39"/>
      <c r="U9356" s="40"/>
      <c r="V9356" s="39"/>
      <c r="W9356" s="69"/>
      <c r="Y9356" t="s">
        <v>40</v>
      </c>
      <c r="AA9356">
        <v>2299076</v>
      </c>
      <c r="AB9356" s="46" t="b">
        <v>0</v>
      </c>
      <c r="AD9356" s="8"/>
    </row>
    <row r="9357" ht="14.25" customHeight="1">
      <c r="A9357" s="38">
        <v>1294</v>
      </c>
      <c r="B9357" s="46" t="s">
        <v>9152</v>
      </c>
      <c r="C9357" s="30" t="s">
        <v>9153</v>
      </c>
      <c r="D9357" s="46" t="s">
        <v>9154</v>
      </c>
      <c r="E9357" s="46" t="s">
        <v>9155</v>
      </c>
      <c r="F9357" t="s">
        <v>48</v>
      </c>
      <c r="G9357" s="12" t="s">
        <v>49</v>
      </c>
      <c r="H9357">
        <v>0.079308905165893</v>
      </c>
      <c r="I9357" t="s">
        <v>37</v>
      </c>
      <c r="K9357" s="46"/>
      <c r="L9357" s="46" t="str">
        <f>((I9357&amp;A9357)&amp;"-")&amp;B9357</f>
        <v>REF1294-Haiyan Ma. Yixin Qu. Zhimao Zhou. Shui Wang and Lizhong Li. Solubility of Thiotriazinone in Binary Solvent Mixtures of Water + Methanol and Water + Ethanol from (283 to 330) K</v>
      </c>
      <c r="M9357" t="s">
        <v>39</v>
      </c>
      <c r="N9357" s="40"/>
      <c r="O9357" s="40"/>
      <c r="P9357" s="40"/>
      <c r="Q9357" s="40"/>
      <c r="R9357" s="39"/>
      <c r="S9357" s="39"/>
      <c r="T9357" s="39"/>
      <c r="U9357" s="40"/>
      <c r="V9357" s="39"/>
      <c r="W9357" s="69"/>
      <c r="Y9357" t="s">
        <v>40</v>
      </c>
      <c r="AA9357">
        <v>2299076</v>
      </c>
      <c r="AB9357" s="46" t="b">
        <v>0</v>
      </c>
      <c r="AD9357" s="8"/>
    </row>
    <row r="9358" ht="14.25" customHeight="1">
      <c r="A9358" s="38">
        <v>1201</v>
      </c>
      <c r="B9358" s="46" t="s">
        <v>9156</v>
      </c>
      <c r="C9358" s="46" t="s">
        <v>577</v>
      </c>
      <c r="D9358" s="11" t="s">
        <v>9157</v>
      </c>
      <c r="E9358" s="11" t="s">
        <v>9158</v>
      </c>
      <c r="F9358" s="7" t="s">
        <v>1361</v>
      </c>
      <c r="G9358" s="7" t="s">
        <v>1362</v>
      </c>
      <c r="H9358">
        <v>0.073619118546187</v>
      </c>
      <c r="I9358" s="46" t="s">
        <v>37</v>
      </c>
      <c r="K9358" s="46"/>
      <c r="L9358" t="s">
        <v>9159</v>
      </c>
      <c r="M9358" t="s">
        <v>39</v>
      </c>
      <c r="N9358" s="40"/>
      <c r="O9358" s="40"/>
      <c r="P9358" s="40"/>
      <c r="Q9358" s="40"/>
      <c r="R9358" s="39"/>
      <c r="S9358" s="39"/>
      <c r="T9358" s="39"/>
      <c r="U9358" s="40"/>
      <c r="V9358" s="39"/>
      <c r="W9358" s="69"/>
      <c r="Y9358" t="s">
        <v>40</v>
      </c>
      <c r="AA9358">
        <v>2005981</v>
      </c>
      <c r="AB9358" s="46" t="b">
        <f>if((W9358=""),false,true)</f>
        <v>0</v>
      </c>
      <c r="AD9358" s="8"/>
    </row>
    <row r="9359" ht="14.25" customHeight="1">
      <c r="A9359" s="38">
        <v>1201</v>
      </c>
      <c r="B9359" s="46" t="s">
        <v>9156</v>
      </c>
      <c r="C9359" s="46" t="s">
        <v>577</v>
      </c>
      <c r="D9359" s="11" t="s">
        <v>9157</v>
      </c>
      <c r="E9359" s="11" t="s">
        <v>9158</v>
      </c>
      <c r="F9359" s="7" t="s">
        <v>1281</v>
      </c>
      <c r="G9359" s="7" t="s">
        <v>2411</v>
      </c>
      <c r="H9359">
        <v>3.8911826215033</v>
      </c>
      <c r="I9359" s="46" t="s">
        <v>37</v>
      </c>
      <c r="K9359" s="46"/>
      <c r="L9359" t="s">
        <v>9159</v>
      </c>
      <c r="M9359" t="s">
        <v>39</v>
      </c>
      <c r="N9359" s="40"/>
      <c r="O9359" s="40"/>
      <c r="P9359" s="40"/>
      <c r="Q9359" s="40"/>
      <c r="R9359" s="39"/>
      <c r="S9359" s="39"/>
      <c r="T9359" s="39"/>
      <c r="U9359" s="40"/>
      <c r="V9359" s="39"/>
      <c r="W9359" s="69"/>
      <c r="Y9359" t="s">
        <v>40</v>
      </c>
      <c r="AA9359">
        <v>2005981</v>
      </c>
      <c r="AB9359" s="46" t="b">
        <f>if((W9359=""),false,true)</f>
        <v>0</v>
      </c>
      <c r="AD9359" s="8"/>
    </row>
    <row r="9360" ht="14.25" customHeight="1">
      <c r="A9360" s="38">
        <v>1201</v>
      </c>
      <c r="B9360" s="46" t="s">
        <v>9156</v>
      </c>
      <c r="C9360" s="46" t="s">
        <v>577</v>
      </c>
      <c r="D9360" s="11" t="s">
        <v>9157</v>
      </c>
      <c r="E9360" s="11" t="s">
        <v>9158</v>
      </c>
      <c r="F9360" s="7" t="s">
        <v>924</v>
      </c>
      <c r="G9360" s="7" t="s">
        <v>9160</v>
      </c>
      <c r="H9360">
        <v>5.6964178834838</v>
      </c>
      <c r="I9360" s="46" t="s">
        <v>37</v>
      </c>
      <c r="K9360" s="46"/>
      <c r="L9360" t="s">
        <v>9159</v>
      </c>
      <c r="M9360" t="s">
        <v>39</v>
      </c>
      <c r="N9360" s="40"/>
      <c r="O9360" s="40"/>
      <c r="P9360" s="40"/>
      <c r="Q9360" s="40"/>
      <c r="R9360" s="39"/>
      <c r="S9360" s="39"/>
      <c r="T9360" s="39"/>
      <c r="U9360" s="40"/>
      <c r="V9360" s="39"/>
      <c r="W9360" s="69"/>
      <c r="Y9360" t="s">
        <v>40</v>
      </c>
      <c r="AA9360">
        <v>2005981</v>
      </c>
      <c r="AB9360" s="46" t="b">
        <f>if((W9360=""),false,true)</f>
        <v>0</v>
      </c>
      <c r="AD9360" s="8"/>
    </row>
    <row r="9361" ht="14.25" customHeight="1">
      <c r="A9361" s="38">
        <v>1201</v>
      </c>
      <c r="B9361" s="46" t="s">
        <v>9156</v>
      </c>
      <c r="C9361" s="46" t="s">
        <v>577</v>
      </c>
      <c r="D9361" s="11" t="s">
        <v>9157</v>
      </c>
      <c r="E9361" s="11" t="s">
        <v>9158</v>
      </c>
      <c r="F9361" s="7" t="s">
        <v>5965</v>
      </c>
      <c r="G9361" s="7" t="s">
        <v>5966</v>
      </c>
      <c r="H9361">
        <v>1.6089895471652</v>
      </c>
      <c r="I9361" s="46" t="s">
        <v>37</v>
      </c>
      <c r="K9361" s="46"/>
      <c r="L9361" t="s">
        <v>9159</v>
      </c>
      <c r="M9361" t="s">
        <v>39</v>
      </c>
      <c r="N9361" s="40"/>
      <c r="O9361" s="40"/>
      <c r="P9361" s="40"/>
      <c r="Q9361" s="40"/>
      <c r="R9361" s="39"/>
      <c r="S9361" s="39"/>
      <c r="T9361" s="39"/>
      <c r="U9361" s="40"/>
      <c r="V9361" s="39"/>
      <c r="W9361" s="69"/>
      <c r="Y9361" t="s">
        <v>40</v>
      </c>
      <c r="AA9361">
        <v>2005981</v>
      </c>
      <c r="AB9361" s="46" t="b">
        <f>if((W9361=""),false,true)</f>
        <v>0</v>
      </c>
      <c r="AD9361" s="8"/>
    </row>
    <row r="9362" ht="14.25" customHeight="1">
      <c r="A9362" s="38">
        <v>1217</v>
      </c>
      <c r="B9362" s="46" t="s">
        <v>9161</v>
      </c>
      <c r="C9362" s="46" t="s">
        <v>577</v>
      </c>
      <c r="D9362" s="11" t="s">
        <v>9157</v>
      </c>
      <c r="E9362" s="11" t="s">
        <v>9158</v>
      </c>
      <c r="F9362" s="7" t="s">
        <v>485</v>
      </c>
      <c r="G9362" s="7" t="s">
        <v>665</v>
      </c>
      <c r="H9362">
        <v>0.14417060986682</v>
      </c>
      <c r="I9362" s="46" t="s">
        <v>37</v>
      </c>
      <c r="K9362" s="46"/>
      <c r="L9362" t="s">
        <v>9162</v>
      </c>
      <c r="M9362" t="s">
        <v>39</v>
      </c>
      <c r="N9362" s="40"/>
      <c r="O9362" s="40"/>
      <c r="P9362" s="40"/>
      <c r="Q9362" s="40"/>
      <c r="R9362" s="39"/>
      <c r="S9362" s="39"/>
      <c r="T9362" s="39"/>
      <c r="U9362" s="40"/>
      <c r="V9362" s="39"/>
      <c r="W9362" s="69"/>
      <c r="Y9362" t="s">
        <v>40</v>
      </c>
      <c r="AA9362">
        <v>2005981</v>
      </c>
      <c r="AB9362" s="46" t="b">
        <f>if((W9362=""),false,true)</f>
        <v>0</v>
      </c>
      <c r="AD9362" s="8"/>
    </row>
    <row r="9363" ht="14.25" customHeight="1">
      <c r="A9363" s="38">
        <v>1217</v>
      </c>
      <c r="B9363" s="46" t="s">
        <v>9161</v>
      </c>
      <c r="C9363" s="46" t="s">
        <v>577</v>
      </c>
      <c r="D9363" s="11" t="s">
        <v>9157</v>
      </c>
      <c r="E9363" s="11" t="s">
        <v>9158</v>
      </c>
      <c r="F9363" s="7" t="s">
        <v>598</v>
      </c>
      <c r="G9363" s="7" t="s">
        <v>667</v>
      </c>
      <c r="H9363">
        <v>0.073983257439061</v>
      </c>
      <c r="I9363" s="46" t="s">
        <v>37</v>
      </c>
      <c r="K9363" s="46"/>
      <c r="L9363" t="s">
        <v>9162</v>
      </c>
      <c r="M9363" t="s">
        <v>39</v>
      </c>
      <c r="N9363" s="40"/>
      <c r="O9363" s="40"/>
      <c r="P9363" s="40"/>
      <c r="Q9363" s="40"/>
      <c r="R9363" s="39"/>
      <c r="S9363" s="39"/>
      <c r="T9363" s="39"/>
      <c r="U9363" s="40"/>
      <c r="V9363" s="39"/>
      <c r="W9363" s="69"/>
      <c r="Y9363" t="s">
        <v>40</v>
      </c>
      <c r="AA9363">
        <v>2005981</v>
      </c>
      <c r="AB9363" s="46" t="b">
        <f>if((W9363=""),false,true)</f>
        <v>0</v>
      </c>
      <c r="AD9363" s="8"/>
    </row>
    <row r="9364" ht="14.25" customHeight="1">
      <c r="A9364" s="38">
        <v>1217</v>
      </c>
      <c r="B9364" s="46" t="s">
        <v>9161</v>
      </c>
      <c r="C9364" s="46" t="s">
        <v>577</v>
      </c>
      <c r="D9364" s="11" t="s">
        <v>9157</v>
      </c>
      <c r="E9364" s="11" t="s">
        <v>9158</v>
      </c>
      <c r="F9364" s="7" t="s">
        <v>669</v>
      </c>
      <c r="G9364" s="7" t="s">
        <v>670</v>
      </c>
      <c r="H9364">
        <v>0.095408534482889</v>
      </c>
      <c r="I9364" s="46" t="s">
        <v>37</v>
      </c>
      <c r="K9364" s="46"/>
      <c r="L9364" t="s">
        <v>9162</v>
      </c>
      <c r="M9364" t="s">
        <v>39</v>
      </c>
      <c r="N9364" s="40"/>
      <c r="O9364" s="40"/>
      <c r="P9364" s="40"/>
      <c r="Q9364" s="40"/>
      <c r="R9364" s="39"/>
      <c r="S9364" s="39"/>
      <c r="T9364" s="39"/>
      <c r="U9364" s="40"/>
      <c r="V9364" s="39"/>
      <c r="W9364" s="69"/>
      <c r="Y9364" t="s">
        <v>40</v>
      </c>
      <c r="AA9364">
        <v>2005981</v>
      </c>
      <c r="AB9364" s="46" t="b">
        <f>if((W9364=""),false,true)</f>
        <v>0</v>
      </c>
      <c r="AD9364" s="8"/>
    </row>
    <row r="9365" ht="14.25" customHeight="1">
      <c r="A9365" s="38">
        <v>1217</v>
      </c>
      <c r="B9365" s="46" t="s">
        <v>9161</v>
      </c>
      <c r="C9365" s="46" t="s">
        <v>577</v>
      </c>
      <c r="D9365" s="11" t="s">
        <v>9157</v>
      </c>
      <c r="E9365" s="11" t="s">
        <v>9158</v>
      </c>
      <c r="F9365" s="7" t="s">
        <v>580</v>
      </c>
      <c r="G9365" s="7" t="s">
        <v>581</v>
      </c>
      <c r="H9365">
        <v>0.20994964375106</v>
      </c>
      <c r="I9365" s="46" t="s">
        <v>37</v>
      </c>
      <c r="K9365" s="46"/>
      <c r="L9365" t="s">
        <v>9162</v>
      </c>
      <c r="M9365" t="s">
        <v>39</v>
      </c>
      <c r="N9365" s="40"/>
      <c r="O9365" s="40"/>
      <c r="P9365" s="40"/>
      <c r="Q9365" s="40"/>
      <c r="R9365" s="39"/>
      <c r="S9365" s="39"/>
      <c r="T9365" s="39"/>
      <c r="U9365" s="40"/>
      <c r="V9365" s="39"/>
      <c r="W9365" s="69"/>
      <c r="Y9365" t="s">
        <v>40</v>
      </c>
      <c r="AA9365">
        <v>2005981</v>
      </c>
      <c r="AB9365" s="46" t="b">
        <f>if((W9365=""),false,true)</f>
        <v>0</v>
      </c>
      <c r="AD9365" s="8"/>
    </row>
    <row r="9366" ht="14.25" customHeight="1">
      <c r="A9366" s="38">
        <v>1217</v>
      </c>
      <c r="B9366" s="46" t="s">
        <v>9161</v>
      </c>
      <c r="C9366" s="46" t="s">
        <v>577</v>
      </c>
      <c r="D9366" s="11" t="s">
        <v>9157</v>
      </c>
      <c r="E9366" s="11" t="s">
        <v>9158</v>
      </c>
      <c r="F9366" s="7" t="s">
        <v>429</v>
      </c>
      <c r="G9366" s="7" t="s">
        <v>590</v>
      </c>
      <c r="H9366">
        <v>0.42892225560389</v>
      </c>
      <c r="I9366" s="46" t="s">
        <v>37</v>
      </c>
      <c r="K9366" s="46"/>
      <c r="L9366" t="s">
        <v>9162</v>
      </c>
      <c r="M9366" t="s">
        <v>39</v>
      </c>
      <c r="N9366" s="40"/>
      <c r="O9366" s="40"/>
      <c r="P9366" s="40"/>
      <c r="Q9366" s="40"/>
      <c r="R9366" s="39"/>
      <c r="S9366" s="39"/>
      <c r="T9366" s="39"/>
      <c r="U9366" s="40"/>
      <c r="V9366" s="39"/>
      <c r="W9366" s="69"/>
      <c r="Y9366" t="s">
        <v>40</v>
      </c>
      <c r="AA9366">
        <v>2005981</v>
      </c>
      <c r="AB9366" s="46" t="b">
        <f>if((W9366=""),false,true)</f>
        <v>0</v>
      </c>
      <c r="AD9366" s="8"/>
    </row>
    <row r="9367" ht="14.25" customHeight="1">
      <c r="A9367" s="38">
        <v>1217</v>
      </c>
      <c r="B9367" s="46" t="s">
        <v>9161</v>
      </c>
      <c r="C9367" s="46" t="s">
        <v>577</v>
      </c>
      <c r="D9367" s="11" t="s">
        <v>9157</v>
      </c>
      <c r="E9367" s="11" t="s">
        <v>9158</v>
      </c>
      <c r="F9367" s="7" t="s">
        <v>434</v>
      </c>
      <c r="G9367" s="7" t="s">
        <v>593</v>
      </c>
      <c r="H9367">
        <v>1.1941080338494</v>
      </c>
      <c r="I9367" s="46" t="s">
        <v>37</v>
      </c>
      <c r="K9367" s="46"/>
      <c r="L9367" t="s">
        <v>9162</v>
      </c>
      <c r="M9367" t="s">
        <v>39</v>
      </c>
      <c r="N9367" s="40"/>
      <c r="O9367" s="40"/>
      <c r="P9367" s="40"/>
      <c r="Q9367" s="40"/>
      <c r="R9367" s="39"/>
      <c r="S9367" s="39"/>
      <c r="T9367" s="39"/>
      <c r="U9367" s="40"/>
      <c r="V9367" s="39"/>
      <c r="W9367" s="69"/>
      <c r="Y9367" t="s">
        <v>40</v>
      </c>
      <c r="AA9367">
        <v>2005981</v>
      </c>
      <c r="AB9367" s="46" t="b">
        <f>if((W9367=""),false,true)</f>
        <v>0</v>
      </c>
      <c r="AD9367" s="8"/>
    </row>
    <row r="9368" ht="14.25" customHeight="1">
      <c r="A9368" s="38">
        <v>1227</v>
      </c>
      <c r="B9368" s="46" t="s">
        <v>9163</v>
      </c>
      <c r="C9368" s="46" t="s">
        <v>577</v>
      </c>
      <c r="D9368" s="11" t="s">
        <v>9157</v>
      </c>
      <c r="E9368" s="11" t="s">
        <v>9158</v>
      </c>
      <c r="F9368" s="7" t="s">
        <v>429</v>
      </c>
      <c r="G9368" s="7" t="s">
        <v>590</v>
      </c>
      <c r="H9368">
        <v>0.42892225560389</v>
      </c>
      <c r="I9368" s="46" t="s">
        <v>37</v>
      </c>
      <c r="K9368" s="46"/>
      <c r="L9368" t="s">
        <v>9164</v>
      </c>
      <c r="M9368" t="s">
        <v>39</v>
      </c>
      <c r="N9368" s="40"/>
      <c r="O9368" s="40"/>
      <c r="P9368" s="40"/>
      <c r="Q9368" s="40"/>
      <c r="R9368" s="39"/>
      <c r="S9368" s="39"/>
      <c r="T9368" s="39"/>
      <c r="U9368" s="40"/>
      <c r="V9368" s="39"/>
      <c r="W9368" s="69"/>
      <c r="Y9368" t="s">
        <v>40</v>
      </c>
      <c r="AA9368">
        <v>2005981</v>
      </c>
      <c r="AB9368" s="46" t="b">
        <f>if((W9368=""),false,true)</f>
        <v>0</v>
      </c>
      <c r="AD9368" s="8"/>
    </row>
    <row r="9369" ht="14.25" customHeight="1">
      <c r="A9369" s="38">
        <v>1227</v>
      </c>
      <c r="B9369" s="46" t="s">
        <v>9163</v>
      </c>
      <c r="C9369" s="46" t="s">
        <v>577</v>
      </c>
      <c r="D9369" s="11" t="s">
        <v>9157</v>
      </c>
      <c r="E9369" s="11" t="s">
        <v>9158</v>
      </c>
      <c r="F9369" s="7" t="s">
        <v>434</v>
      </c>
      <c r="G9369" s="7" t="s">
        <v>593</v>
      </c>
      <c r="H9369">
        <v>1.2145217884275</v>
      </c>
      <c r="I9369" s="46" t="s">
        <v>37</v>
      </c>
      <c r="K9369" s="46"/>
      <c r="L9369" t="s">
        <v>9164</v>
      </c>
      <c r="M9369" t="s">
        <v>39</v>
      </c>
      <c r="N9369" s="40"/>
      <c r="O9369" s="40"/>
      <c r="P9369" s="40"/>
      <c r="Q9369" s="40"/>
      <c r="R9369" s="39"/>
      <c r="S9369" s="39"/>
      <c r="T9369" s="39"/>
      <c r="U9369" s="40"/>
      <c r="V9369" s="39"/>
      <c r="W9369" s="69"/>
      <c r="Y9369" t="s">
        <v>40</v>
      </c>
      <c r="AA9369">
        <v>2005981</v>
      </c>
      <c r="AB9369" s="46" t="b">
        <f>if((W9369=""),false,true)</f>
        <v>0</v>
      </c>
      <c r="AD9369" s="8"/>
    </row>
    <row r="9370" ht="14.25" customHeight="1">
      <c r="A9370" s="38">
        <v>1268</v>
      </c>
      <c r="B9370" s="46" t="s">
        <v>3548</v>
      </c>
      <c r="C9370" s="46" t="s">
        <v>3549</v>
      </c>
      <c r="D9370" s="46" t="s">
        <v>9157</v>
      </c>
      <c r="E9370" s="46" t="s">
        <v>9158</v>
      </c>
      <c r="F9370" s="7" t="s">
        <v>1281</v>
      </c>
      <c r="G9370" s="7" t="s">
        <v>2411</v>
      </c>
      <c r="H9370">
        <v>4.3464781988866</v>
      </c>
      <c r="I9370" t="s">
        <v>37</v>
      </c>
      <c r="K9370" t="s">
        <v>3552</v>
      </c>
      <c r="L9370" t="s">
        <v>3553</v>
      </c>
      <c r="M9370" t="s">
        <v>39</v>
      </c>
      <c r="N9370" s="40"/>
      <c r="O9370" s="40"/>
      <c r="P9370" s="40"/>
      <c r="Q9370" s="40"/>
      <c r="R9370" s="39"/>
      <c r="S9370" s="39"/>
      <c r="T9370" s="39"/>
      <c r="U9370" s="40"/>
      <c r="V9370" s="39"/>
      <c r="W9370" s="69"/>
      <c r="Y9370" t="s">
        <v>40</v>
      </c>
      <c r="AA9370">
        <v>2005981</v>
      </c>
      <c r="AB9370" s="46" t="b">
        <f>if((W9370=""),false,true)</f>
        <v>0</v>
      </c>
      <c r="AD9370" s="8"/>
    </row>
    <row r="9371" ht="14.25" customHeight="1">
      <c r="A9371" s="38">
        <v>1287</v>
      </c>
      <c r="B9371" s="46" t="s">
        <v>53</v>
      </c>
      <c r="C9371" s="46" t="s">
        <v>45</v>
      </c>
      <c r="D9371" s="46" t="s">
        <v>9157</v>
      </c>
      <c r="E9371" s="46" t="s">
        <v>9165</v>
      </c>
      <c r="F9371" t="s">
        <v>48</v>
      </c>
      <c r="G9371" s="46" t="s">
        <v>49</v>
      </c>
      <c r="H9371">
        <v>2.089296130854</v>
      </c>
      <c r="I9371" t="s">
        <v>37</v>
      </c>
      <c r="L9371" t="s">
        <v>50</v>
      </c>
      <c r="M9371" t="s">
        <v>39</v>
      </c>
      <c r="N9371" s="40"/>
      <c r="O9371" s="40"/>
      <c r="P9371" s="40"/>
      <c r="Q9371" s="40"/>
      <c r="R9371" s="39"/>
      <c r="S9371" s="39"/>
      <c r="T9371" s="39"/>
      <c r="U9371" s="40"/>
      <c r="V9371" s="39"/>
      <c r="W9371" s="69"/>
      <c r="Y9371" t="s">
        <v>40</v>
      </c>
      <c r="AA9371">
        <v>2005981</v>
      </c>
      <c r="AB9371" s="46" t="b">
        <v>0</v>
      </c>
      <c r="AD9371" s="8"/>
    </row>
    <row r="9372" ht="14.25" customHeight="1">
      <c r="A9372" s="38">
        <v>1287</v>
      </c>
      <c r="B9372" s="46" t="s">
        <v>53</v>
      </c>
      <c r="C9372" s="46" t="s">
        <v>45</v>
      </c>
      <c r="D9372" s="46" t="s">
        <v>9166</v>
      </c>
      <c r="E9372" s="46" t="s">
        <v>9167</v>
      </c>
      <c r="F9372" t="s">
        <v>48</v>
      </c>
      <c r="G9372" s="46" t="s">
        <v>49</v>
      </c>
      <c r="H9372">
        <v>0.000125892541</v>
      </c>
      <c r="I9372" t="s">
        <v>37</v>
      </c>
      <c r="L9372" t="s">
        <v>50</v>
      </c>
      <c r="M9372" t="s">
        <v>39</v>
      </c>
      <c r="N9372" s="40"/>
      <c r="O9372" s="40"/>
      <c r="P9372" s="40"/>
      <c r="Q9372" s="40"/>
      <c r="R9372" s="39"/>
      <c r="S9372" s="39"/>
      <c r="T9372" s="39"/>
      <c r="U9372" s="40"/>
      <c r="V9372" s="39"/>
      <c r="W9372" s="69"/>
      <c r="Y9372" t="s">
        <v>40</v>
      </c>
      <c r="AA9372">
        <v>5256</v>
      </c>
      <c r="AB9372" s="46" t="b">
        <v>0</v>
      </c>
      <c r="AD9372" s="8"/>
    </row>
    <row r="9373" ht="14.25" customHeight="1">
      <c r="A9373" s="38">
        <v>1287</v>
      </c>
      <c r="B9373" s="46" t="s">
        <v>53</v>
      </c>
      <c r="C9373" s="46" t="s">
        <v>45</v>
      </c>
      <c r="D9373" s="46" t="s">
        <v>9168</v>
      </c>
      <c r="E9373" s="46" t="s">
        <v>9169</v>
      </c>
      <c r="F9373" t="s">
        <v>48</v>
      </c>
      <c r="G9373" s="46" t="s">
        <v>49</v>
      </c>
      <c r="H9373">
        <v>0.812830516164</v>
      </c>
      <c r="I9373" t="s">
        <v>37</v>
      </c>
      <c r="L9373" t="s">
        <v>50</v>
      </c>
      <c r="M9373" t="s">
        <v>39</v>
      </c>
      <c r="N9373" s="40"/>
      <c r="O9373" s="40"/>
      <c r="P9373" s="40"/>
      <c r="Q9373" s="40"/>
      <c r="R9373" s="39"/>
      <c r="S9373" s="39"/>
      <c r="T9373" s="39"/>
      <c r="U9373" s="40"/>
      <c r="V9373" s="39"/>
      <c r="W9373" s="69"/>
      <c r="Y9373" t="s">
        <v>40</v>
      </c>
      <c r="AA9373">
        <v>200</v>
      </c>
      <c r="AB9373" s="46" t="b">
        <v>0</v>
      </c>
      <c r="AD9373" s="8"/>
    </row>
    <row r="9374" ht="14.25" customHeight="1">
      <c r="A9374" s="38">
        <v>1049</v>
      </c>
      <c r="B9374" s="46" t="s">
        <v>922</v>
      </c>
      <c r="C9374" s="46" t="s">
        <v>923</v>
      </c>
      <c r="D9374" s="11" t="s">
        <v>9170</v>
      </c>
      <c r="E9374" s="46" t="s">
        <v>9171</v>
      </c>
      <c r="F9374" s="7" t="s">
        <v>924</v>
      </c>
      <c r="G9374" s="7" t="s">
        <v>925</v>
      </c>
      <c r="H9374">
        <v>0.033806483620598</v>
      </c>
      <c r="I9374" t="s">
        <v>37</v>
      </c>
      <c r="K9374" s="47" t="s">
        <v>43</v>
      </c>
      <c r="L9374" s="47" t="s">
        <v>926</v>
      </c>
      <c r="M9374" t="s">
        <v>39</v>
      </c>
      <c r="N9374" s="71"/>
      <c r="O9374" s="71"/>
      <c r="P9374" s="71"/>
      <c r="Q9374" s="71"/>
      <c r="R9374" s="29"/>
      <c r="S9374" s="29"/>
      <c r="T9374" s="29"/>
      <c r="U9374" s="71"/>
      <c r="V9374" s="29"/>
      <c r="W9374" s="60"/>
      <c r="Y9374" t="s">
        <v>40</v>
      </c>
      <c r="AA9374" s="21">
        <v>1103</v>
      </c>
      <c r="AB9374" t="b">
        <f>if((W9374=""),false,true)</f>
        <v>0</v>
      </c>
      <c r="AD9374" s="37"/>
    </row>
    <row r="9375" ht="14.25" customHeight="1">
      <c r="A9375" s="38">
        <v>1049</v>
      </c>
      <c r="B9375" s="46" t="s">
        <v>922</v>
      </c>
      <c r="C9375" s="46" t="s">
        <v>923</v>
      </c>
      <c r="D9375" s="11" t="s">
        <v>9170</v>
      </c>
      <c r="E9375" s="11" t="s">
        <v>9171</v>
      </c>
      <c r="F9375" s="7" t="s">
        <v>927</v>
      </c>
      <c r="G9375" s="7" t="s">
        <v>928</v>
      </c>
      <c r="H9375">
        <v>0.032284941217126</v>
      </c>
      <c r="I9375" t="s">
        <v>37</v>
      </c>
      <c r="K9375" s="47" t="s">
        <v>43</v>
      </c>
      <c r="L9375" s="47" t="s">
        <v>926</v>
      </c>
      <c r="M9375" t="s">
        <v>39</v>
      </c>
      <c r="N9375" s="71"/>
      <c r="O9375" s="71"/>
      <c r="P9375" s="71"/>
      <c r="Q9375" s="71"/>
      <c r="R9375" s="29"/>
      <c r="S9375" s="29"/>
      <c r="T9375" s="29"/>
      <c r="U9375" s="71"/>
      <c r="V9375" s="29"/>
      <c r="W9375" s="60"/>
      <c r="Y9375" t="s">
        <v>40</v>
      </c>
      <c r="AA9375">
        <v>1103</v>
      </c>
      <c r="AB9375" t="b">
        <f>if((W9375=""),false,true)</f>
        <v>0</v>
      </c>
      <c r="AD9375" s="37"/>
    </row>
    <row r="9376" ht="14.25" customHeight="1">
      <c r="A9376" s="38">
        <v>1049</v>
      </c>
      <c r="B9376" s="46" t="s">
        <v>922</v>
      </c>
      <c r="C9376" s="46" t="s">
        <v>923</v>
      </c>
      <c r="D9376" s="11" t="s">
        <v>9170</v>
      </c>
      <c r="E9376" s="11" t="s">
        <v>9171</v>
      </c>
      <c r="F9376" s="7" t="s">
        <v>929</v>
      </c>
      <c r="G9376" s="7" t="s">
        <v>928</v>
      </c>
      <c r="H9376">
        <v>0.038018939632056</v>
      </c>
      <c r="I9376" t="s">
        <v>37</v>
      </c>
      <c r="K9376" s="47" t="s">
        <v>43</v>
      </c>
      <c r="L9376" s="47" t="s">
        <v>926</v>
      </c>
      <c r="M9376" t="s">
        <v>39</v>
      </c>
      <c r="N9376" s="71"/>
      <c r="O9376" s="71"/>
      <c r="P9376" s="71"/>
      <c r="Q9376" s="71"/>
      <c r="R9376" s="29"/>
      <c r="S9376" s="29"/>
      <c r="T9376" s="29"/>
      <c r="U9376" s="71"/>
      <c r="V9376" s="29"/>
      <c r="W9376" s="60"/>
      <c r="Y9376" t="s">
        <v>40</v>
      </c>
      <c r="AA9376">
        <v>1103</v>
      </c>
      <c r="AB9376" t="b">
        <f>if((W9376=""),false,true)</f>
        <v>0</v>
      </c>
      <c r="AD9376" s="37"/>
    </row>
    <row r="9377" ht="14.25" customHeight="1">
      <c r="A9377" s="38">
        <v>1049</v>
      </c>
      <c r="B9377" s="46" t="s">
        <v>922</v>
      </c>
      <c r="C9377" s="46" t="s">
        <v>923</v>
      </c>
      <c r="D9377" s="11" t="s">
        <v>9170</v>
      </c>
      <c r="E9377" s="11" t="s">
        <v>9171</v>
      </c>
      <c r="F9377" s="7" t="s">
        <v>930</v>
      </c>
      <c r="G9377" s="7" t="s">
        <v>928</v>
      </c>
      <c r="H9377">
        <v>0.054200089040162</v>
      </c>
      <c r="I9377" t="s">
        <v>37</v>
      </c>
      <c r="K9377" s="47" t="s">
        <v>43</v>
      </c>
      <c r="L9377" s="47" t="s">
        <v>926</v>
      </c>
      <c r="M9377" t="s">
        <v>39</v>
      </c>
      <c r="N9377" s="71"/>
      <c r="O9377" s="71"/>
      <c r="P9377" s="71"/>
      <c r="Q9377" s="71"/>
      <c r="R9377" s="29"/>
      <c r="S9377" s="29"/>
      <c r="T9377" s="29"/>
      <c r="U9377" s="71"/>
      <c r="V9377" s="29"/>
      <c r="W9377" s="60"/>
      <c r="Y9377" t="s">
        <v>40</v>
      </c>
      <c r="AA9377">
        <v>1103</v>
      </c>
      <c r="AB9377" t="b">
        <f>if((W9377=""),false,true)</f>
        <v>0</v>
      </c>
      <c r="AD9377" s="37"/>
    </row>
    <row r="9378" ht="14.25" customHeight="1">
      <c r="A9378" s="38">
        <v>1049</v>
      </c>
      <c r="B9378" s="46" t="s">
        <v>922</v>
      </c>
      <c r="C9378" s="46" t="s">
        <v>923</v>
      </c>
      <c r="D9378" s="11" t="s">
        <v>9170</v>
      </c>
      <c r="E9378" s="11" t="s">
        <v>9171</v>
      </c>
      <c r="F9378" s="11" t="s">
        <v>48</v>
      </c>
      <c r="G9378" s="11" t="s">
        <v>49</v>
      </c>
      <c r="H9378">
        <v>0.026668586645215</v>
      </c>
      <c r="I9378" t="s">
        <v>37</v>
      </c>
      <c r="K9378" s="47" t="s">
        <v>43</v>
      </c>
      <c r="L9378" s="47" t="s">
        <v>926</v>
      </c>
      <c r="M9378" t="s">
        <v>39</v>
      </c>
      <c r="N9378" s="71"/>
      <c r="O9378" s="71"/>
      <c r="P9378" s="71"/>
      <c r="Q9378" s="71"/>
      <c r="R9378" s="29"/>
      <c r="S9378" s="29"/>
      <c r="T9378" s="29"/>
      <c r="U9378" s="71"/>
      <c r="V9378" s="29"/>
      <c r="W9378" s="60"/>
      <c r="Y9378" t="s">
        <v>40</v>
      </c>
      <c r="AA9378">
        <v>1103</v>
      </c>
      <c r="AB9378" t="b">
        <f>if((W9378=""),false,true)</f>
        <v>0</v>
      </c>
      <c r="AD9378" s="37"/>
    </row>
    <row r="9379" ht="14.25" customHeight="1">
      <c r="A9379" s="38">
        <v>1287</v>
      </c>
      <c r="B9379" s="46" t="s">
        <v>53</v>
      </c>
      <c r="C9379" s="46" t="s">
        <v>45</v>
      </c>
      <c r="D9379" s="11" t="s">
        <v>9170</v>
      </c>
      <c r="E9379" s="46" t="s">
        <v>9171</v>
      </c>
      <c r="F9379" t="s">
        <v>48</v>
      </c>
      <c r="G9379" s="46" t="s">
        <v>49</v>
      </c>
      <c r="H9379">
        <v>0.030199517204</v>
      </c>
      <c r="I9379" t="s">
        <v>37</v>
      </c>
      <c r="L9379" t="s">
        <v>50</v>
      </c>
      <c r="M9379" t="s">
        <v>39</v>
      </c>
      <c r="N9379" s="40"/>
      <c r="O9379" s="40"/>
      <c r="P9379" s="40"/>
      <c r="Q9379" s="40"/>
      <c r="R9379" s="39"/>
      <c r="S9379" s="39"/>
      <c r="T9379" s="39"/>
      <c r="U9379" s="40"/>
      <c r="V9379" s="39"/>
      <c r="W9379" s="69"/>
      <c r="Y9379" t="s">
        <v>40</v>
      </c>
      <c r="AA9379">
        <v>1103</v>
      </c>
      <c r="AB9379" s="46" t="b">
        <v>0</v>
      </c>
      <c r="AD9379" s="8"/>
    </row>
    <row r="9380" ht="14.25" customHeight="1">
      <c r="A9380" s="38">
        <v>1287</v>
      </c>
      <c r="B9380" s="46" t="s">
        <v>53</v>
      </c>
      <c r="C9380" s="46" t="s">
        <v>45</v>
      </c>
      <c r="D9380" s="46" t="s">
        <v>9172</v>
      </c>
      <c r="E9380" s="46" t="s">
        <v>9173</v>
      </c>
      <c r="F9380" t="s">
        <v>48</v>
      </c>
      <c r="G9380" s="46" t="s">
        <v>49</v>
      </c>
      <c r="H9380">
        <v>0.006025595861</v>
      </c>
      <c r="I9380" t="s">
        <v>37</v>
      </c>
      <c r="L9380" s="46" t="str">
        <f>((I9380&amp;A9380)&amp;"-")&amp;B9380</f>
        <v>REF1287-Wang 99 - S1</v>
      </c>
      <c r="M9380" t="s">
        <v>39</v>
      </c>
      <c r="N9380" s="40"/>
      <c r="O9380" s="40"/>
      <c r="P9380" s="40"/>
      <c r="Q9380" s="40"/>
      <c r="R9380" s="39"/>
      <c r="S9380" s="39"/>
      <c r="T9380" s="39"/>
      <c r="U9380" s="40"/>
      <c r="V9380" s="39"/>
      <c r="W9380" s="69"/>
      <c r="Y9380" t="s">
        <v>40</v>
      </c>
      <c r="AA9380">
        <v>21105998</v>
      </c>
      <c r="AB9380" s="46" t="b">
        <v>0</v>
      </c>
      <c r="AD9380" s="8"/>
    </row>
    <row r="9381" ht="14.25" customHeight="1">
      <c r="A9381" s="38">
        <v>1268</v>
      </c>
      <c r="B9381" s="46" t="s">
        <v>3548</v>
      </c>
      <c r="C9381" s="46" t="s">
        <v>3549</v>
      </c>
      <c r="D9381" s="46" t="s">
        <v>9174</v>
      </c>
      <c r="E9381" s="46" t="s">
        <v>9175</v>
      </c>
      <c r="F9381" s="7" t="s">
        <v>1281</v>
      </c>
      <c r="G9381" s="7" t="s">
        <v>2411</v>
      </c>
      <c r="H9381">
        <v>0.049092107277508</v>
      </c>
      <c r="I9381" t="s">
        <v>37</v>
      </c>
      <c r="K9381" t="s">
        <v>43</v>
      </c>
      <c r="L9381" t="s">
        <v>3553</v>
      </c>
      <c r="M9381" t="s">
        <v>39</v>
      </c>
      <c r="N9381" s="40"/>
      <c r="O9381" s="40"/>
      <c r="P9381" s="40"/>
      <c r="Q9381" s="40"/>
      <c r="R9381" s="39"/>
      <c r="S9381" s="39"/>
      <c r="T9381" s="39"/>
      <c r="U9381" s="40"/>
      <c r="V9381" s="39"/>
      <c r="W9381" s="69"/>
      <c r="Y9381" t="s">
        <v>40</v>
      </c>
      <c r="AA9381">
        <v>10617</v>
      </c>
      <c r="AB9381" s="46" t="b">
        <f>if((W9381=""),false,true)</f>
        <v>0</v>
      </c>
      <c r="AD9381" s="8"/>
    </row>
    <row r="9382" ht="14.25" customHeight="1">
      <c r="A9382" s="38">
        <v>1287</v>
      </c>
      <c r="B9382" s="46" t="s">
        <v>53</v>
      </c>
      <c r="C9382" s="46" t="s">
        <v>45</v>
      </c>
      <c r="D9382" s="46" t="s">
        <v>9176</v>
      </c>
      <c r="E9382" s="46" t="s">
        <v>9177</v>
      </c>
      <c r="F9382" t="s">
        <v>48</v>
      </c>
      <c r="G9382" s="46" t="s">
        <v>49</v>
      </c>
      <c r="H9382">
        <v>0.000208929613</v>
      </c>
      <c r="I9382" t="s">
        <v>37</v>
      </c>
      <c r="L9382" t="s">
        <v>50</v>
      </c>
      <c r="M9382" t="s">
        <v>39</v>
      </c>
      <c r="N9382" s="40"/>
      <c r="O9382" s="40"/>
      <c r="P9382" s="40"/>
      <c r="Q9382" s="40"/>
      <c r="R9382" s="39"/>
      <c r="S9382" s="39"/>
      <c r="T9382" s="39"/>
      <c r="U9382" s="40"/>
      <c r="V9382" s="39"/>
      <c r="W9382" s="69"/>
      <c r="Y9382" t="s">
        <v>40</v>
      </c>
      <c r="AA9382">
        <v>5302</v>
      </c>
      <c r="AB9382" s="46" t="b">
        <v>0</v>
      </c>
      <c r="AD9382" s="8"/>
    </row>
    <row r="9383" ht="14.25" customHeight="1">
      <c r="A9383" s="38">
        <v>1173</v>
      </c>
      <c r="B9383" s="46" t="s">
        <v>9178</v>
      </c>
      <c r="C9383" s="46" t="s">
        <v>577</v>
      </c>
      <c r="D9383" s="11" t="s">
        <v>9179</v>
      </c>
      <c r="E9383" s="11" t="s">
        <v>9180</v>
      </c>
      <c r="F9383" s="46" t="s">
        <v>429</v>
      </c>
      <c r="G9383" s="7" t="s">
        <v>590</v>
      </c>
      <c r="H9383">
        <v>0.27904114646865</v>
      </c>
      <c r="I9383" s="46" t="s">
        <v>37</v>
      </c>
      <c r="K9383" s="46"/>
      <c r="L9383" t="s">
        <v>9181</v>
      </c>
      <c r="M9383" t="s">
        <v>39</v>
      </c>
      <c r="N9383" s="40"/>
      <c r="O9383" s="40"/>
      <c r="P9383" s="40"/>
      <c r="Q9383" s="40"/>
      <c r="R9383" s="39"/>
      <c r="S9383" s="39"/>
      <c r="T9383" s="39"/>
      <c r="U9383" s="40"/>
      <c r="V9383" s="39"/>
      <c r="W9383" s="69"/>
      <c r="Y9383" t="s">
        <v>40</v>
      </c>
      <c r="AA9383">
        <v>5304</v>
      </c>
      <c r="AB9383" s="46" t="b">
        <f>if((W9383=""),false,true)</f>
        <v>0</v>
      </c>
      <c r="AD9383" s="8"/>
    </row>
    <row r="9384" ht="14.25" customHeight="1">
      <c r="A9384" s="38">
        <v>1173</v>
      </c>
      <c r="B9384" s="46" t="s">
        <v>9178</v>
      </c>
      <c r="C9384" s="46" t="s">
        <v>577</v>
      </c>
      <c r="D9384" s="11" t="s">
        <v>9179</v>
      </c>
      <c r="E9384" s="11" t="s">
        <v>9180</v>
      </c>
      <c r="F9384" s="7" t="s">
        <v>715</v>
      </c>
      <c r="G9384" s="7" t="s">
        <v>716</v>
      </c>
      <c r="H9384">
        <v>0.009709368621825</v>
      </c>
      <c r="I9384" s="46" t="s">
        <v>37</v>
      </c>
      <c r="K9384" s="46"/>
      <c r="L9384" t="s">
        <v>9181</v>
      </c>
      <c r="M9384" t="s">
        <v>39</v>
      </c>
      <c r="N9384" s="40"/>
      <c r="O9384" s="40"/>
      <c r="P9384" s="40"/>
      <c r="Q9384" s="40"/>
      <c r="R9384" s="39"/>
      <c r="S9384" s="39"/>
      <c r="T9384" s="39"/>
      <c r="U9384" s="40"/>
      <c r="V9384" s="39"/>
      <c r="W9384" s="69"/>
      <c r="Y9384" t="s">
        <v>40</v>
      </c>
      <c r="AA9384">
        <v>5304</v>
      </c>
      <c r="AB9384" s="46" t="b">
        <f>if((W9384=""),false,true)</f>
        <v>0</v>
      </c>
      <c r="AD9384" s="8"/>
    </row>
    <row r="9385" ht="14.25" customHeight="1">
      <c r="A9385" s="38">
        <v>1287</v>
      </c>
      <c r="B9385" s="46" t="s">
        <v>53</v>
      </c>
      <c r="C9385" s="46" t="s">
        <v>45</v>
      </c>
      <c r="D9385" s="46" t="s">
        <v>9179</v>
      </c>
      <c r="E9385" s="46" t="s">
        <v>9182</v>
      </c>
      <c r="F9385" t="s">
        <v>48</v>
      </c>
      <c r="G9385" s="46" t="s">
        <v>49</v>
      </c>
      <c r="H9385">
        <v>0.000407380278</v>
      </c>
      <c r="I9385" t="s">
        <v>37</v>
      </c>
      <c r="L9385" t="s">
        <v>50</v>
      </c>
      <c r="M9385" t="s">
        <v>39</v>
      </c>
      <c r="N9385" s="40"/>
      <c r="O9385" s="40"/>
      <c r="P9385" s="40"/>
      <c r="Q9385" s="40"/>
      <c r="R9385" s="39"/>
      <c r="S9385" s="39"/>
      <c r="T9385" s="39"/>
      <c r="U9385" s="40"/>
      <c r="V9385" s="39"/>
      <c r="W9385" s="69"/>
      <c r="Y9385" t="s">
        <v>40</v>
      </c>
      <c r="AA9385">
        <v>5304</v>
      </c>
      <c r="AB9385" s="46" t="b">
        <v>0</v>
      </c>
      <c r="AD9385" s="8"/>
    </row>
    <row r="9386" ht="14.25" customHeight="1">
      <c r="A9386" s="38">
        <v>1287</v>
      </c>
      <c r="B9386" s="46" t="s">
        <v>53</v>
      </c>
      <c r="C9386" s="46" t="s">
        <v>45</v>
      </c>
      <c r="D9386" s="46" t="s">
        <v>9183</v>
      </c>
      <c r="E9386" s="46" t="s">
        <v>9184</v>
      </c>
      <c r="F9386" t="s">
        <v>48</v>
      </c>
      <c r="G9386" s="46" t="s">
        <v>49</v>
      </c>
      <c r="H9386">
        <v>0.0000616595</v>
      </c>
      <c r="I9386" t="s">
        <v>37</v>
      </c>
      <c r="L9386" t="s">
        <v>50</v>
      </c>
      <c r="M9386" t="s">
        <v>39</v>
      </c>
      <c r="N9386" s="40"/>
      <c r="O9386" s="40"/>
      <c r="P9386" s="40"/>
      <c r="Q9386" s="40"/>
      <c r="R9386" s="39"/>
      <c r="S9386" s="39"/>
      <c r="T9386" s="39"/>
      <c r="U9386" s="40"/>
      <c r="V9386" s="39"/>
      <c r="W9386" s="69"/>
      <c r="Y9386" t="s">
        <v>40</v>
      </c>
      <c r="AA9386">
        <v>12107</v>
      </c>
      <c r="AB9386" s="46" t="b">
        <v>0</v>
      </c>
      <c r="AD9386" s="8"/>
    </row>
    <row r="9387" ht="14.25" customHeight="1">
      <c r="A9387" s="38">
        <v>1287</v>
      </c>
      <c r="B9387" s="46" t="s">
        <v>653</v>
      </c>
      <c r="C9387" s="46" t="s">
        <v>45</v>
      </c>
      <c r="D9387" s="46" t="s">
        <v>9185</v>
      </c>
      <c r="E9387" s="46" t="s">
        <v>9186</v>
      </c>
      <c r="F9387" t="s">
        <v>48</v>
      </c>
      <c r="G9387" s="46" t="s">
        <v>49</v>
      </c>
      <c r="H9387">
        <v>0.006520786785</v>
      </c>
      <c r="I9387" t="s">
        <v>37</v>
      </c>
      <c r="L9387" t="s">
        <v>50</v>
      </c>
      <c r="M9387" t="s">
        <v>39</v>
      </c>
      <c r="N9387" s="40"/>
      <c r="O9387" s="40"/>
      <c r="P9387" s="40"/>
      <c r="Q9387" s="40"/>
      <c r="R9387" s="39"/>
      <c r="S9387" s="39"/>
      <c r="T9387" s="39"/>
      <c r="U9387" s="40"/>
      <c r="V9387" s="39"/>
      <c r="W9387" s="69"/>
      <c r="Y9387" t="s">
        <v>40</v>
      </c>
      <c r="AA9387">
        <v>5308</v>
      </c>
      <c r="AB9387" s="46" t="b">
        <v>0</v>
      </c>
      <c r="AD9387" s="8"/>
    </row>
    <row r="9388" ht="14.25" customHeight="1">
      <c r="A9388" s="38">
        <v>1287</v>
      </c>
      <c r="B9388" s="46" t="s">
        <v>653</v>
      </c>
      <c r="C9388" s="46" t="s">
        <v>45</v>
      </c>
      <c r="D9388" s="46" t="s">
        <v>9185</v>
      </c>
      <c r="E9388" s="46" t="s">
        <v>9186</v>
      </c>
      <c r="F9388" t="s">
        <v>48</v>
      </c>
      <c r="G9388" s="46" t="s">
        <v>49</v>
      </c>
      <c r="H9388">
        <v>0.000080928222</v>
      </c>
      <c r="I9388" t="s">
        <v>37</v>
      </c>
      <c r="L9388" t="s">
        <v>50</v>
      </c>
      <c r="M9388" t="s">
        <v>39</v>
      </c>
      <c r="N9388" s="40"/>
      <c r="O9388" s="40"/>
      <c r="P9388" s="40"/>
      <c r="Q9388" s="40"/>
      <c r="R9388" s="39"/>
      <c r="S9388" s="39"/>
      <c r="T9388" s="39"/>
      <c r="U9388" s="40"/>
      <c r="V9388" s="39"/>
      <c r="W9388" s="69"/>
      <c r="Y9388" t="s">
        <v>40</v>
      </c>
      <c r="AA9388">
        <v>5308</v>
      </c>
      <c r="AB9388" s="46" t="b">
        <v>0</v>
      </c>
      <c r="AD9388" s="8"/>
    </row>
    <row r="9389" ht="14.25" customHeight="1">
      <c r="A9389" s="38">
        <v>1287</v>
      </c>
      <c r="B9389" s="46" t="s">
        <v>53</v>
      </c>
      <c r="C9389" s="46" t="s">
        <v>45</v>
      </c>
      <c r="D9389" s="46" t="s">
        <v>731</v>
      </c>
      <c r="E9389" s="46" t="s">
        <v>732</v>
      </c>
      <c r="F9389" t="s">
        <v>48</v>
      </c>
      <c r="G9389" s="46" t="s">
        <v>49</v>
      </c>
      <c r="H9389">
        <v>0.006165950019</v>
      </c>
      <c r="I9389" t="s">
        <v>37</v>
      </c>
      <c r="L9389" t="s">
        <v>50</v>
      </c>
      <c r="M9389" t="s">
        <v>39</v>
      </c>
      <c r="N9389" s="40"/>
      <c r="O9389" s="40"/>
      <c r="P9389" s="40"/>
      <c r="Q9389" s="40"/>
      <c r="R9389" s="39"/>
      <c r="S9389" s="39"/>
      <c r="T9389" s="39"/>
      <c r="U9389" s="40"/>
      <c r="V9389" s="39"/>
      <c r="W9389" s="69"/>
      <c r="Y9389" t="s">
        <v>294</v>
      </c>
      <c r="AA9389">
        <v>1108</v>
      </c>
      <c r="AB9389" s="46" t="b">
        <v>0</v>
      </c>
      <c r="AD9389" s="8"/>
    </row>
    <row r="9390" ht="14.25" customHeight="1">
      <c r="A9390" s="38">
        <v>1287</v>
      </c>
      <c r="B9390" s="46" t="s">
        <v>174</v>
      </c>
      <c r="C9390" s="46" t="s">
        <v>45</v>
      </c>
      <c r="D9390" s="46" t="s">
        <v>731</v>
      </c>
      <c r="E9390" s="46" t="s">
        <v>732</v>
      </c>
      <c r="F9390" t="s">
        <v>48</v>
      </c>
      <c r="G9390" s="46" t="s">
        <v>49</v>
      </c>
      <c r="H9390">
        <v>0.006165950019</v>
      </c>
      <c r="I9390" t="s">
        <v>37</v>
      </c>
      <c r="L9390" t="s">
        <v>50</v>
      </c>
      <c r="M9390" t="s">
        <v>39</v>
      </c>
      <c r="N9390" s="40"/>
      <c r="O9390" s="40"/>
      <c r="P9390" s="40"/>
      <c r="Q9390" s="40"/>
      <c r="R9390" s="39"/>
      <c r="S9390" s="39"/>
      <c r="T9390" s="39"/>
      <c r="U9390" s="40"/>
      <c r="V9390" s="39"/>
      <c r="W9390" s="69"/>
      <c r="Y9390" t="s">
        <v>294</v>
      </c>
      <c r="AA9390">
        <v>1108</v>
      </c>
      <c r="AB9390" s="46" t="b">
        <v>0</v>
      </c>
      <c r="AD9390" s="8"/>
    </row>
    <row r="9391" ht="14.25" customHeight="1">
      <c r="A9391" s="38">
        <v>1268</v>
      </c>
      <c r="B9391" s="46" t="s">
        <v>3548</v>
      </c>
      <c r="C9391" s="46" t="s">
        <v>3549</v>
      </c>
      <c r="D9391" s="46" t="s">
        <v>9187</v>
      </c>
      <c r="E9391" s="46" t="s">
        <v>9188</v>
      </c>
      <c r="F9391" s="7" t="s">
        <v>1281</v>
      </c>
      <c r="G9391" s="7" t="s">
        <v>2411</v>
      </c>
      <c r="H9391">
        <v>0.834579922690592</v>
      </c>
      <c r="I9391" t="s">
        <v>37</v>
      </c>
      <c r="K9391" t="s">
        <v>43</v>
      </c>
      <c r="L9391" t="s">
        <v>3553</v>
      </c>
      <c r="M9391" t="s">
        <v>39</v>
      </c>
      <c r="N9391" s="40"/>
      <c r="O9391" s="40"/>
      <c r="P9391" s="40"/>
      <c r="Q9391" s="40"/>
      <c r="R9391" s="39"/>
      <c r="S9391" s="39"/>
      <c r="T9391" s="39"/>
      <c r="U9391" s="40"/>
      <c r="V9391" s="39"/>
      <c r="W9391" s="69"/>
      <c r="Y9391" t="s">
        <v>40</v>
      </c>
      <c r="AA9391">
        <v>4445411</v>
      </c>
      <c r="AB9391" s="46" t="b">
        <f>if((W9391=""),false,true)</f>
        <v>0</v>
      </c>
      <c r="AD9391" s="8"/>
    </row>
    <row r="9392" ht="14.25" customHeight="1">
      <c r="A9392" s="38">
        <v>1287</v>
      </c>
      <c r="B9392" s="46" t="s">
        <v>53</v>
      </c>
      <c r="C9392" s="46" t="s">
        <v>45</v>
      </c>
      <c r="D9392" s="46" t="s">
        <v>9189</v>
      </c>
      <c r="E9392" s="46" t="s">
        <v>9190</v>
      </c>
      <c r="F9392" t="s">
        <v>48</v>
      </c>
      <c r="G9392" s="46" t="s">
        <v>49</v>
      </c>
      <c r="H9392">
        <v>0.000151356125</v>
      </c>
      <c r="I9392" t="s">
        <v>37</v>
      </c>
      <c r="L9392" t="s">
        <v>50</v>
      </c>
      <c r="M9392" t="s">
        <v>39</v>
      </c>
      <c r="N9392" s="40"/>
      <c r="O9392" s="40"/>
      <c r="P9392" s="40"/>
      <c r="Q9392" s="40"/>
      <c r="R9392" s="39"/>
      <c r="S9392" s="39"/>
      <c r="T9392" s="39"/>
      <c r="U9392" s="40"/>
      <c r="V9392" s="39"/>
      <c r="W9392" s="69"/>
      <c r="Y9392" t="s">
        <v>294</v>
      </c>
      <c r="AA9392">
        <v>555074</v>
      </c>
      <c r="AB9392" s="46" t="b">
        <v>0</v>
      </c>
      <c r="AD9392" s="8"/>
    </row>
    <row r="9393" ht="14.25" customHeight="1">
      <c r="A9393" s="38">
        <v>1287</v>
      </c>
      <c r="B9393" s="46" t="s">
        <v>53</v>
      </c>
      <c r="C9393" s="46" t="s">
        <v>45</v>
      </c>
      <c r="D9393" s="46" t="s">
        <v>9189</v>
      </c>
      <c r="E9393" s="46" t="s">
        <v>9190</v>
      </c>
      <c r="F9393" t="s">
        <v>48</v>
      </c>
      <c r="G9393" s="46" t="s">
        <v>49</v>
      </c>
      <c r="H9393">
        <v>0.000151356125</v>
      </c>
      <c r="I9393" t="s">
        <v>37</v>
      </c>
      <c r="L9393" t="s">
        <v>50</v>
      </c>
      <c r="M9393" t="s">
        <v>39</v>
      </c>
      <c r="N9393" s="40"/>
      <c r="O9393" s="40"/>
      <c r="P9393" s="40"/>
      <c r="Q9393" s="40"/>
      <c r="R9393" s="39"/>
      <c r="S9393" s="39"/>
      <c r="T9393" s="39"/>
      <c r="U9393" s="40"/>
      <c r="V9393" s="39"/>
      <c r="W9393" s="69"/>
      <c r="Y9393" t="s">
        <v>294</v>
      </c>
      <c r="AA9393">
        <v>555074</v>
      </c>
      <c r="AB9393" s="46" t="b">
        <v>0</v>
      </c>
      <c r="AD9393" s="8"/>
    </row>
    <row r="9394" ht="14.25" customHeight="1">
      <c r="A9394" s="38">
        <v>1287</v>
      </c>
      <c r="B9394" s="46" t="s">
        <v>174</v>
      </c>
      <c r="C9394" s="46" t="s">
        <v>45</v>
      </c>
      <c r="D9394" s="46" t="s">
        <v>9189</v>
      </c>
      <c r="E9394" s="46" t="s">
        <v>9190</v>
      </c>
      <c r="F9394" t="s">
        <v>48</v>
      </c>
      <c r="G9394" s="46" t="s">
        <v>49</v>
      </c>
      <c r="H9394">
        <v>0.000151356125</v>
      </c>
      <c r="I9394" t="s">
        <v>37</v>
      </c>
      <c r="L9394" t="s">
        <v>50</v>
      </c>
      <c r="M9394" t="s">
        <v>39</v>
      </c>
      <c r="N9394" s="40"/>
      <c r="O9394" s="40"/>
      <c r="P9394" s="40"/>
      <c r="Q9394" s="40"/>
      <c r="R9394" s="39"/>
      <c r="S9394" s="39"/>
      <c r="T9394" s="39"/>
      <c r="U9394" s="40"/>
      <c r="V9394" s="39"/>
      <c r="W9394" s="69"/>
      <c r="Y9394" t="s">
        <v>294</v>
      </c>
      <c r="AA9394">
        <v>555074</v>
      </c>
      <c r="AB9394" s="46" t="b">
        <v>0</v>
      </c>
      <c r="AD9394" s="8"/>
    </row>
    <row r="9395" ht="14.25" customHeight="1">
      <c r="A9395" s="38">
        <v>22</v>
      </c>
      <c r="B9395" s="44" t="s">
        <v>7123</v>
      </c>
      <c r="C9395" s="46" t="s">
        <v>1841</v>
      </c>
      <c r="D9395" s="46" t="s">
        <v>9191</v>
      </c>
      <c r="E9395" s="46" t="s">
        <v>9192</v>
      </c>
      <c r="F9395" s="41" t="s">
        <v>434</v>
      </c>
      <c r="G9395" s="41" t="s">
        <v>435</v>
      </c>
      <c r="H9395" s="65">
        <v>8.62</v>
      </c>
      <c r="I9395" t="s">
        <v>431</v>
      </c>
      <c r="K9395" s="46"/>
      <c r="L9395" s="46" t="str">
        <f>((I9395&amp;A9395)&amp;"-")&amp;B9395</f>
        <v>ONSC22-21-</v>
      </c>
      <c r="M9395" t="s">
        <v>1191</v>
      </c>
      <c r="N9395" s="40"/>
      <c r="O9395" s="40"/>
      <c r="P9395" s="40"/>
      <c r="Q9395" s="40"/>
      <c r="R9395" s="39"/>
      <c r="S9395" s="39"/>
      <c r="T9395" s="39"/>
      <c r="U9395" s="40"/>
      <c r="V9395" s="39"/>
      <c r="W9395" s="69"/>
      <c r="Y9395" t="s">
        <v>294</v>
      </c>
      <c r="AA9395">
        <v>4444608</v>
      </c>
      <c r="AB9395" t="b">
        <f>if((W9395=""),false,true)</f>
        <v>0</v>
      </c>
      <c r="AD9395" s="8"/>
    </row>
    <row r="9396" ht="14.25" customHeight="1">
      <c r="A9396" s="38">
        <v>1287</v>
      </c>
      <c r="B9396" s="46" t="s">
        <v>53</v>
      </c>
      <c r="C9396" s="46" t="s">
        <v>45</v>
      </c>
      <c r="D9396" s="46" t="s">
        <v>9193</v>
      </c>
      <c r="E9396" s="46" t="s">
        <v>9194</v>
      </c>
      <c r="F9396" t="s">
        <v>48</v>
      </c>
      <c r="G9396" s="46" t="s">
        <v>49</v>
      </c>
      <c r="H9396">
        <v>3.090295432514</v>
      </c>
      <c r="I9396" t="s">
        <v>37</v>
      </c>
      <c r="L9396" t="s">
        <v>50</v>
      </c>
      <c r="M9396" t="s">
        <v>39</v>
      </c>
      <c r="N9396" s="40"/>
      <c r="O9396" s="40"/>
      <c r="P9396" s="40"/>
      <c r="Q9396" s="40"/>
      <c r="R9396" s="39"/>
      <c r="S9396" s="39"/>
      <c r="T9396" s="39"/>
      <c r="U9396" s="40"/>
      <c r="V9396" s="39"/>
      <c r="W9396" s="69"/>
      <c r="Y9396" t="s">
        <v>40</v>
      </c>
      <c r="AA9396">
        <v>7528</v>
      </c>
      <c r="AB9396" s="46" t="b">
        <v>0</v>
      </c>
      <c r="AD9396" s="8"/>
    </row>
    <row r="9397" ht="14.25" customHeight="1">
      <c r="A9397" s="38">
        <v>1308</v>
      </c>
      <c r="B9397" s="46" t="s">
        <v>41</v>
      </c>
      <c r="C9397" s="46" t="s">
        <v>42</v>
      </c>
      <c r="D9397" s="46" t="s">
        <v>9195</v>
      </c>
      <c r="E9397" s="46" t="s">
        <v>9196</v>
      </c>
      <c r="F9397" t="s">
        <v>35</v>
      </c>
      <c r="G9397" s="12" t="s">
        <v>36</v>
      </c>
      <c r="H9397">
        <v>0.281838293126445</v>
      </c>
      <c r="I9397" t="s">
        <v>37</v>
      </c>
      <c r="K9397" s="47" t="s">
        <v>43</v>
      </c>
      <c r="L9397" s="47" t="str">
        <f>((I9397&amp;A9397)&amp;"-")&amp;B9397</f>
        <v>REF1308-Abraham M.H. and Acree Jr. W.E. The solubility of liquid and solid compounds in dry octan-1-ol. Chemosphere (2013)</v>
      </c>
      <c r="M9397" t="s">
        <v>39</v>
      </c>
      <c r="N9397" s="71"/>
      <c r="O9397" s="71"/>
      <c r="P9397" s="71"/>
      <c r="Q9397" s="71"/>
      <c r="R9397" s="29"/>
      <c r="S9397" s="29"/>
      <c r="T9397" s="29"/>
      <c r="U9397" s="71"/>
      <c r="V9397" s="29"/>
      <c r="W9397" s="60"/>
      <c r="Y9397" t="s">
        <v>40</v>
      </c>
      <c r="AA9397">
        <v>5772</v>
      </c>
      <c r="AB9397" t="b">
        <f>if((W9397=""),false,true)</f>
        <v>0</v>
      </c>
      <c r="AD9397" s="37"/>
    </row>
    <row r="9398" ht="14.25" customHeight="1">
      <c r="A9398" s="38">
        <v>1283</v>
      </c>
      <c r="B9398" s="46" t="s">
        <v>31</v>
      </c>
      <c r="C9398" s="46" t="s">
        <v>32</v>
      </c>
      <c r="D9398" s="46" t="s">
        <v>9197</v>
      </c>
      <c r="E9398" s="46" t="s">
        <v>9196</v>
      </c>
      <c r="F9398" t="s">
        <v>35</v>
      </c>
      <c r="G9398" s="46" t="s">
        <v>36</v>
      </c>
      <c r="H9398">
        <v>0.2818382931</v>
      </c>
      <c r="I9398" t="s">
        <v>37</v>
      </c>
      <c r="L9398" t="s">
        <v>38</v>
      </c>
      <c r="M9398" t="s">
        <v>39</v>
      </c>
      <c r="N9398" s="40"/>
      <c r="O9398" s="40"/>
      <c r="P9398" s="40"/>
      <c r="Q9398" s="40"/>
      <c r="R9398" s="39"/>
      <c r="S9398" s="39"/>
      <c r="T9398" s="39"/>
      <c r="U9398" s="40"/>
      <c r="V9398" s="39"/>
      <c r="W9398" s="69"/>
      <c r="Y9398" t="s">
        <v>40</v>
      </c>
      <c r="AA9398">
        <v>21429023</v>
      </c>
      <c r="AB9398" s="46" t="b">
        <f>if((W9398=""),false,true)</f>
        <v>0</v>
      </c>
      <c r="AD9398" s="8"/>
    </row>
    <row r="9399" ht="14.25" customHeight="1">
      <c r="A9399" s="38">
        <v>1308</v>
      </c>
      <c r="B9399" s="46" t="s">
        <v>41</v>
      </c>
      <c r="C9399" s="46" t="s">
        <v>42</v>
      </c>
      <c r="D9399" s="46" t="s">
        <v>9197</v>
      </c>
      <c r="E9399" s="46" t="s">
        <v>9196</v>
      </c>
      <c r="F9399" t="s">
        <v>35</v>
      </c>
      <c r="G9399" s="12" t="s">
        <v>36</v>
      </c>
      <c r="H9399">
        <v>0.407380277804113</v>
      </c>
      <c r="I9399" t="s">
        <v>37</v>
      </c>
      <c r="K9399" s="47" t="s">
        <v>43</v>
      </c>
      <c r="L9399" s="47" t="str">
        <f>((I9399&amp;A9399)&amp;"-")&amp;B9399</f>
        <v>REF1308-Abraham M.H. and Acree Jr. W.E. The solubility of liquid and solid compounds in dry octan-1-ol. Chemosphere (2013)</v>
      </c>
      <c r="M9399" t="s">
        <v>39</v>
      </c>
      <c r="N9399" s="71"/>
      <c r="O9399" s="71"/>
      <c r="P9399" s="71"/>
      <c r="Q9399" s="71"/>
      <c r="R9399" s="29"/>
      <c r="S9399" s="29"/>
      <c r="T9399" s="29"/>
      <c r="U9399" s="71"/>
      <c r="V9399" s="29"/>
      <c r="W9399" s="60"/>
      <c r="Y9399" t="s">
        <v>40</v>
      </c>
      <c r="AA9399">
        <v>21429023</v>
      </c>
      <c r="AB9399" t="b">
        <f>if((W9399=""),false,true)</f>
        <v>0</v>
      </c>
      <c r="AD9399" s="37"/>
    </row>
    <row r="9400" ht="14.25" customHeight="1">
      <c r="A9400" s="38">
        <v>907</v>
      </c>
      <c r="B9400" s="46" t="s">
        <v>6947</v>
      </c>
      <c r="C9400" s="46" t="s">
        <v>4839</v>
      </c>
      <c r="D9400" s="46" t="s">
        <v>9198</v>
      </c>
      <c r="E9400" s="46" t="s">
        <v>9199</v>
      </c>
      <c r="F9400" s="46" t="s">
        <v>48</v>
      </c>
      <c r="G9400" s="7" t="s">
        <v>49</v>
      </c>
      <c r="H9400">
        <v>0.0000016213755</v>
      </c>
      <c r="I9400" t="s">
        <v>37</v>
      </c>
      <c r="K9400" s="46" t="s">
        <v>43</v>
      </c>
      <c r="L9400" s="46" t="s">
        <v>1955</v>
      </c>
      <c r="M9400" t="s">
        <v>39</v>
      </c>
      <c r="N9400" s="40"/>
      <c r="O9400" s="40"/>
      <c r="P9400" s="40"/>
      <c r="Q9400" s="40"/>
      <c r="R9400" s="39"/>
      <c r="S9400" s="39"/>
      <c r="T9400" s="39"/>
      <c r="U9400" s="40"/>
      <c r="V9400" s="39"/>
      <c r="W9400" s="69"/>
      <c r="Y9400" t="s">
        <v>40</v>
      </c>
      <c r="AA9400" s="54">
        <v>553649</v>
      </c>
      <c r="AB9400" t="b">
        <f>if((W9400=""),false,true)</f>
        <v>0</v>
      </c>
    </row>
    <row r="9401" ht="14.25" customHeight="1">
      <c r="A9401" s="38">
        <v>997</v>
      </c>
      <c r="B9401" s="44" t="s">
        <v>638</v>
      </c>
      <c r="C9401" s="46" t="s">
        <v>639</v>
      </c>
      <c r="D9401" s="46" t="s">
        <v>9198</v>
      </c>
      <c r="E9401" s="46" t="s">
        <v>9199</v>
      </c>
      <c r="F9401" s="5" t="s">
        <v>35</v>
      </c>
      <c r="G9401" s="5" t="s">
        <v>36</v>
      </c>
      <c r="H9401" s="65">
        <v>0.079432823</v>
      </c>
      <c r="I9401" t="s">
        <v>37</v>
      </c>
      <c r="K9401" s="47"/>
      <c r="L9401" s="47" t="str">
        <f>((I9401&amp;A9401)&amp;"-")&amp;B9401</f>
        <v>REF997-Kia Sepassi and Samuel H. Yalkowsky. Solubility Prediction in Octanol: A Technical Note. AAPS PharmSciTech 2006; 7 (1) Article 26</v>
      </c>
      <c r="M9401" t="s">
        <v>39</v>
      </c>
      <c r="N9401" s="71"/>
      <c r="O9401" s="71"/>
      <c r="P9401" s="71"/>
      <c r="Q9401" s="71"/>
      <c r="R9401" s="29"/>
      <c r="S9401" s="29"/>
      <c r="T9401" s="29"/>
      <c r="U9401" s="71"/>
      <c r="V9401" s="29"/>
      <c r="W9401" s="60"/>
      <c r="Y9401" t="s">
        <v>40</v>
      </c>
      <c r="AA9401">
        <v>553649</v>
      </c>
      <c r="AB9401" t="b">
        <f>if((W9401=""),false,true)</f>
        <v>0</v>
      </c>
      <c r="AD9401" s="37"/>
    </row>
    <row r="9402" ht="14.25" customHeight="1">
      <c r="A9402" s="38">
        <v>1028</v>
      </c>
      <c r="B9402" s="46" t="s">
        <v>9200</v>
      </c>
      <c r="C9402" s="46" t="s">
        <v>4839</v>
      </c>
      <c r="D9402" s="46" t="s">
        <v>9198</v>
      </c>
      <c r="E9402" s="46" t="s">
        <v>9199</v>
      </c>
      <c r="F9402" s="46" t="s">
        <v>485</v>
      </c>
      <c r="G9402" s="7" t="s">
        <v>665</v>
      </c>
      <c r="H9402">
        <v>0.057655810947036</v>
      </c>
      <c r="I9402" t="s">
        <v>37</v>
      </c>
      <c r="K9402" s="46" t="s">
        <v>43</v>
      </c>
      <c r="L9402" s="46" t="s">
        <v>9201</v>
      </c>
      <c r="M9402" t="s">
        <v>39</v>
      </c>
      <c r="N9402" s="40"/>
      <c r="O9402" s="40"/>
      <c r="P9402" s="40"/>
      <c r="Q9402" s="40"/>
      <c r="R9402" s="39"/>
      <c r="S9402" s="39"/>
      <c r="T9402" s="39"/>
      <c r="U9402" s="40"/>
      <c r="V9402" s="39"/>
      <c r="W9402" s="69"/>
      <c r="Y9402" t="s">
        <v>40</v>
      </c>
      <c r="AA9402" s="54">
        <v>553649</v>
      </c>
      <c r="AB9402" t="b">
        <f>if((W9402=""),false,true)</f>
        <v>0</v>
      </c>
    </row>
    <row r="9403" ht="14.25" customHeight="1">
      <c r="A9403" s="38">
        <v>1028</v>
      </c>
      <c r="B9403" s="46" t="s">
        <v>9200</v>
      </c>
      <c r="C9403" s="46" t="s">
        <v>4839</v>
      </c>
      <c r="D9403" s="46" t="s">
        <v>9198</v>
      </c>
      <c r="E9403" s="46" t="s">
        <v>9199</v>
      </c>
      <c r="F9403" s="46" t="s">
        <v>594</v>
      </c>
      <c r="G9403" s="7" t="s">
        <v>595</v>
      </c>
      <c r="H9403">
        <v>0.076929981918677</v>
      </c>
      <c r="I9403" t="s">
        <v>37</v>
      </c>
      <c r="K9403" s="46" t="s">
        <v>43</v>
      </c>
      <c r="L9403" s="46" t="s">
        <v>9201</v>
      </c>
      <c r="M9403" t="s">
        <v>39</v>
      </c>
      <c r="N9403" s="40"/>
      <c r="O9403" s="40"/>
      <c r="P9403" s="40"/>
      <c r="Q9403" s="40"/>
      <c r="R9403" s="39"/>
      <c r="S9403" s="39"/>
      <c r="T9403" s="39"/>
      <c r="U9403" s="40"/>
      <c r="V9403" s="39"/>
      <c r="W9403" s="69"/>
      <c r="Y9403" t="s">
        <v>40</v>
      </c>
      <c r="AA9403" s="54">
        <v>553649</v>
      </c>
      <c r="AB9403" t="b">
        <f>if((W9403=""),false,true)</f>
        <v>0</v>
      </c>
    </row>
    <row r="9404" ht="14.25" customHeight="1">
      <c r="A9404" s="38">
        <v>1028</v>
      </c>
      <c r="B9404" s="46" t="s">
        <v>9200</v>
      </c>
      <c r="C9404" s="46" t="s">
        <v>4839</v>
      </c>
      <c r="D9404" s="46" t="s">
        <v>9198</v>
      </c>
      <c r="E9404" s="46" t="s">
        <v>9199</v>
      </c>
      <c r="F9404" s="46" t="s">
        <v>598</v>
      </c>
      <c r="G9404" s="7" t="s">
        <v>599</v>
      </c>
      <c r="H9404">
        <v>0.067079288253251</v>
      </c>
      <c r="I9404" t="s">
        <v>37</v>
      </c>
      <c r="K9404" s="46" t="s">
        <v>43</v>
      </c>
      <c r="L9404" s="46" t="s">
        <v>9201</v>
      </c>
      <c r="M9404" t="s">
        <v>39</v>
      </c>
      <c r="N9404" s="40"/>
      <c r="O9404" s="40"/>
      <c r="P9404" s="40"/>
      <c r="Q9404" s="40"/>
      <c r="R9404" s="39"/>
      <c r="S9404" s="39"/>
      <c r="T9404" s="39"/>
      <c r="U9404" s="40"/>
      <c r="V9404" s="39"/>
      <c r="W9404" s="69"/>
      <c r="Y9404" t="s">
        <v>40</v>
      </c>
      <c r="AA9404" s="54">
        <v>553649</v>
      </c>
      <c r="AB9404" t="b">
        <f>if((W9404=""),false,true)</f>
        <v>0</v>
      </c>
    </row>
    <row r="9405" ht="14.25" customHeight="1">
      <c r="A9405" s="38">
        <v>1028</v>
      </c>
      <c r="B9405" s="46" t="s">
        <v>9200</v>
      </c>
      <c r="C9405" s="46" t="s">
        <v>4839</v>
      </c>
      <c r="D9405" s="46" t="s">
        <v>9198</v>
      </c>
      <c r="E9405" s="46" t="s">
        <v>9199</v>
      </c>
      <c r="F9405" s="46" t="s">
        <v>35</v>
      </c>
      <c r="G9405" s="7" t="s">
        <v>36</v>
      </c>
      <c r="H9405">
        <v>0.079119962402599</v>
      </c>
      <c r="I9405" t="s">
        <v>37</v>
      </c>
      <c r="K9405" s="46" t="s">
        <v>43</v>
      </c>
      <c r="L9405" s="46" t="s">
        <v>9201</v>
      </c>
      <c r="M9405" t="s">
        <v>39</v>
      </c>
      <c r="N9405" s="40"/>
      <c r="O9405" s="40"/>
      <c r="P9405" s="40"/>
      <c r="Q9405" s="40"/>
      <c r="R9405" s="39"/>
      <c r="S9405" s="39"/>
      <c r="T9405" s="39"/>
      <c r="U9405" s="40"/>
      <c r="V9405" s="39"/>
      <c r="W9405" s="69"/>
      <c r="Y9405" t="s">
        <v>40</v>
      </c>
      <c r="AA9405" s="54">
        <v>553649</v>
      </c>
      <c r="AB9405" t="b">
        <f>if((W9405=""),false,true)</f>
        <v>0</v>
      </c>
    </row>
    <row r="9406" ht="14.25" customHeight="1">
      <c r="A9406" s="38">
        <v>1028</v>
      </c>
      <c r="B9406" s="46" t="s">
        <v>9200</v>
      </c>
      <c r="C9406" s="46" t="s">
        <v>4839</v>
      </c>
      <c r="D9406" s="46" t="s">
        <v>9198</v>
      </c>
      <c r="E9406" s="46" t="s">
        <v>9199</v>
      </c>
      <c r="F9406" s="46" t="s">
        <v>669</v>
      </c>
      <c r="G9406" s="7" t="s">
        <v>670</v>
      </c>
      <c r="H9406">
        <v>0.063360209923312</v>
      </c>
      <c r="I9406" t="s">
        <v>37</v>
      </c>
      <c r="K9406" s="46" t="s">
        <v>43</v>
      </c>
      <c r="L9406" s="46" t="s">
        <v>9201</v>
      </c>
      <c r="M9406" t="s">
        <v>39</v>
      </c>
      <c r="N9406" s="40"/>
      <c r="O9406" s="40"/>
      <c r="P9406" s="40"/>
      <c r="Q9406" s="40"/>
      <c r="R9406" s="39"/>
      <c r="S9406" s="39"/>
      <c r="T9406" s="39"/>
      <c r="U9406" s="40"/>
      <c r="V9406" s="39"/>
      <c r="W9406" s="69"/>
      <c r="Y9406" t="s">
        <v>40</v>
      </c>
      <c r="AA9406" s="54">
        <v>553649</v>
      </c>
      <c r="AB9406" t="b">
        <f>if((W9406=""),false,true)</f>
        <v>0</v>
      </c>
    </row>
    <row r="9407" ht="14.25" customHeight="1">
      <c r="A9407" s="38">
        <v>1028</v>
      </c>
      <c r="B9407" s="46" t="s">
        <v>9200</v>
      </c>
      <c r="C9407" s="46" t="s">
        <v>4839</v>
      </c>
      <c r="D9407" s="46" t="s">
        <v>9198</v>
      </c>
      <c r="E9407" s="46" t="s">
        <v>9199</v>
      </c>
      <c r="F9407" s="46" t="s">
        <v>580</v>
      </c>
      <c r="G9407" s="7" t="s">
        <v>581</v>
      </c>
      <c r="H9407">
        <v>0.053071426800649</v>
      </c>
      <c r="I9407" t="s">
        <v>37</v>
      </c>
      <c r="K9407" s="46" t="s">
        <v>43</v>
      </c>
      <c r="L9407" s="46" t="s">
        <v>9201</v>
      </c>
      <c r="M9407" t="s">
        <v>39</v>
      </c>
      <c r="N9407" s="40"/>
      <c r="O9407" s="40"/>
      <c r="P9407" s="40"/>
      <c r="Q9407" s="40"/>
      <c r="R9407" s="39"/>
      <c r="S9407" s="39"/>
      <c r="T9407" s="39"/>
      <c r="U9407" s="40"/>
      <c r="V9407" s="39"/>
      <c r="W9407" s="69"/>
      <c r="Y9407" t="s">
        <v>40</v>
      </c>
      <c r="AA9407" s="54">
        <v>553649</v>
      </c>
      <c r="AB9407" t="b">
        <f>if((W9407=""),false,true)</f>
        <v>0</v>
      </c>
    </row>
    <row r="9408" ht="14.25" customHeight="1">
      <c r="A9408" s="38">
        <v>1028</v>
      </c>
      <c r="B9408" s="46" t="s">
        <v>9200</v>
      </c>
      <c r="C9408" s="46" t="s">
        <v>4839</v>
      </c>
      <c r="D9408" s="46" t="s">
        <v>9198</v>
      </c>
      <c r="E9408" s="46" t="s">
        <v>9199</v>
      </c>
      <c r="F9408" s="46" t="s">
        <v>1361</v>
      </c>
      <c r="G9408" s="7" t="s">
        <v>1362</v>
      </c>
      <c r="H9408">
        <v>0.70333362201324</v>
      </c>
      <c r="I9408" t="s">
        <v>37</v>
      </c>
      <c r="K9408" s="46" t="s">
        <v>43</v>
      </c>
      <c r="L9408" s="46" t="s">
        <v>9201</v>
      </c>
      <c r="M9408" t="s">
        <v>39</v>
      </c>
      <c r="N9408" s="40"/>
      <c r="O9408" s="40"/>
      <c r="P9408" s="40"/>
      <c r="Q9408" s="40"/>
      <c r="R9408" s="39"/>
      <c r="S9408" s="39"/>
      <c r="T9408" s="39"/>
      <c r="U9408" s="40"/>
      <c r="V9408" s="39"/>
      <c r="W9408" s="69"/>
      <c r="Y9408" t="s">
        <v>40</v>
      </c>
      <c r="AA9408" s="54">
        <v>553649</v>
      </c>
      <c r="AB9408" t="b">
        <f>if((W9408=""),false,true)</f>
        <v>0</v>
      </c>
    </row>
    <row r="9409" ht="14.25" customHeight="1">
      <c r="A9409" s="38">
        <v>1028</v>
      </c>
      <c r="B9409" s="46" t="s">
        <v>9200</v>
      </c>
      <c r="C9409" s="46" t="s">
        <v>4839</v>
      </c>
      <c r="D9409" s="46" t="s">
        <v>9198</v>
      </c>
      <c r="E9409" s="46" t="s">
        <v>9199</v>
      </c>
      <c r="F9409" s="46" t="s">
        <v>671</v>
      </c>
      <c r="G9409" s="7" t="s">
        <v>672</v>
      </c>
      <c r="H9409">
        <v>0.04127939456521</v>
      </c>
      <c r="I9409" t="s">
        <v>37</v>
      </c>
      <c r="K9409" s="46" t="s">
        <v>43</v>
      </c>
      <c r="L9409" s="46" t="s">
        <v>9201</v>
      </c>
      <c r="M9409" t="s">
        <v>39</v>
      </c>
      <c r="N9409" s="40"/>
      <c r="O9409" s="40"/>
      <c r="P9409" s="40"/>
      <c r="Q9409" s="40"/>
      <c r="R9409" s="39"/>
      <c r="S9409" s="39"/>
      <c r="T9409" s="39"/>
      <c r="U9409" s="40"/>
      <c r="V9409" s="39"/>
      <c r="W9409" s="69"/>
      <c r="Y9409" t="s">
        <v>40</v>
      </c>
      <c r="AA9409" s="54">
        <v>553649</v>
      </c>
      <c r="AB9409" t="b">
        <f>if((W9409=""),false,true)</f>
        <v>0</v>
      </c>
    </row>
    <row r="9410" ht="14.25" customHeight="1">
      <c r="A9410" s="38">
        <v>1028</v>
      </c>
      <c r="B9410" s="46" t="s">
        <v>9200</v>
      </c>
      <c r="C9410" s="46" t="s">
        <v>4839</v>
      </c>
      <c r="D9410" s="46" t="s">
        <v>9198</v>
      </c>
      <c r="E9410" s="46" t="s">
        <v>9199</v>
      </c>
      <c r="F9410" s="46" t="s">
        <v>679</v>
      </c>
      <c r="G9410" s="7" t="s">
        <v>1119</v>
      </c>
      <c r="H9410">
        <v>0.03562759859291</v>
      </c>
      <c r="I9410" t="s">
        <v>37</v>
      </c>
      <c r="K9410" s="46" t="s">
        <v>43</v>
      </c>
      <c r="L9410" s="46" t="s">
        <v>9201</v>
      </c>
      <c r="M9410" t="s">
        <v>39</v>
      </c>
      <c r="N9410" s="40"/>
      <c r="O9410" s="40"/>
      <c r="P9410" s="40"/>
      <c r="Q9410" s="40"/>
      <c r="R9410" s="39"/>
      <c r="S9410" s="39"/>
      <c r="T9410" s="39"/>
      <c r="U9410" s="40"/>
      <c r="V9410" s="39"/>
      <c r="W9410" s="69"/>
      <c r="Y9410" t="s">
        <v>40</v>
      </c>
      <c r="AA9410" s="54">
        <v>553649</v>
      </c>
      <c r="AB9410" t="b">
        <f>if((W9410=""),false,true)</f>
        <v>0</v>
      </c>
    </row>
    <row r="9411" ht="14.25" customHeight="1">
      <c r="A9411" s="38">
        <v>1028</v>
      </c>
      <c r="B9411" s="46" t="s">
        <v>9200</v>
      </c>
      <c r="C9411" s="46" t="s">
        <v>4839</v>
      </c>
      <c r="D9411" s="46" t="s">
        <v>9198</v>
      </c>
      <c r="E9411" s="46" t="s">
        <v>9199</v>
      </c>
      <c r="F9411" s="46" t="s">
        <v>584</v>
      </c>
      <c r="G9411" s="7" t="s">
        <v>988</v>
      </c>
      <c r="H9411">
        <v>0.036616035090803</v>
      </c>
      <c r="I9411" t="s">
        <v>37</v>
      </c>
      <c r="K9411" s="46" t="s">
        <v>43</v>
      </c>
      <c r="L9411" s="46" t="s">
        <v>9201</v>
      </c>
      <c r="M9411" t="s">
        <v>39</v>
      </c>
      <c r="N9411" s="40"/>
      <c r="O9411" s="40"/>
      <c r="P9411" s="40"/>
      <c r="Q9411" s="40"/>
      <c r="R9411" s="39"/>
      <c r="S9411" s="39"/>
      <c r="T9411" s="39"/>
      <c r="U9411" s="40"/>
      <c r="V9411" s="39"/>
      <c r="W9411" s="69"/>
      <c r="Y9411" t="s">
        <v>40</v>
      </c>
      <c r="AA9411" s="54">
        <v>553649</v>
      </c>
      <c r="AB9411" t="b">
        <f>if((W9411=""),false,true)</f>
        <v>0</v>
      </c>
    </row>
    <row r="9412" ht="14.25" customHeight="1">
      <c r="A9412" s="38">
        <v>1028</v>
      </c>
      <c r="B9412" s="46" t="s">
        <v>9200</v>
      </c>
      <c r="C9412" s="46" t="s">
        <v>4839</v>
      </c>
      <c r="D9412" s="46" t="s">
        <v>9198</v>
      </c>
      <c r="E9412" s="46" t="s">
        <v>9199</v>
      </c>
      <c r="F9412" s="46" t="s">
        <v>1832</v>
      </c>
      <c r="G9412" s="7" t="s">
        <v>1833</v>
      </c>
      <c r="H9412">
        <v>0.049850704153903</v>
      </c>
      <c r="I9412" t="s">
        <v>37</v>
      </c>
      <c r="K9412" s="46" t="s">
        <v>43</v>
      </c>
      <c r="L9412" s="46" t="s">
        <v>9201</v>
      </c>
      <c r="M9412" t="s">
        <v>39</v>
      </c>
      <c r="N9412" s="40"/>
      <c r="O9412" s="40"/>
      <c r="P9412" s="40"/>
      <c r="Q9412" s="40"/>
      <c r="R9412" s="39"/>
      <c r="S9412" s="39"/>
      <c r="T9412" s="39"/>
      <c r="U9412" s="40"/>
      <c r="V9412" s="39"/>
      <c r="W9412" s="69"/>
      <c r="Y9412" t="s">
        <v>40</v>
      </c>
      <c r="AA9412" s="54">
        <v>553649</v>
      </c>
      <c r="AB9412" t="b">
        <f>if((W9412=""),false,true)</f>
        <v>0</v>
      </c>
    </row>
    <row r="9413" ht="14.25" customHeight="1">
      <c r="A9413" s="38">
        <v>1028</v>
      </c>
      <c r="B9413" s="46" t="s">
        <v>9200</v>
      </c>
      <c r="C9413" s="46" t="s">
        <v>4839</v>
      </c>
      <c r="D9413" s="46" t="s">
        <v>9198</v>
      </c>
      <c r="E9413" s="46" t="s">
        <v>9199</v>
      </c>
      <c r="F9413" s="62" t="s">
        <v>689</v>
      </c>
      <c r="G9413" s="7" t="s">
        <v>2620</v>
      </c>
      <c r="H9413">
        <v>0.17738622698293</v>
      </c>
      <c r="I9413" t="s">
        <v>37</v>
      </c>
      <c r="K9413" s="46" t="s">
        <v>43</v>
      </c>
      <c r="L9413" s="46" t="s">
        <v>9201</v>
      </c>
      <c r="M9413" t="s">
        <v>39</v>
      </c>
      <c r="N9413" s="40"/>
      <c r="O9413" s="40"/>
      <c r="P9413" s="40"/>
      <c r="Q9413" s="40"/>
      <c r="R9413" s="39"/>
      <c r="S9413" s="39"/>
      <c r="T9413" s="39"/>
      <c r="U9413" s="40"/>
      <c r="V9413" s="39"/>
      <c r="W9413" s="69"/>
      <c r="Y9413" t="s">
        <v>40</v>
      </c>
      <c r="AA9413" s="54">
        <v>553649</v>
      </c>
      <c r="AB9413" t="b">
        <f>if((W9413=""),false,true)</f>
        <v>0</v>
      </c>
    </row>
    <row r="9414" ht="14.25" customHeight="1">
      <c r="A9414" s="38">
        <v>1028</v>
      </c>
      <c r="B9414" s="46" t="s">
        <v>9200</v>
      </c>
      <c r="C9414" s="46" t="s">
        <v>4839</v>
      </c>
      <c r="D9414" s="46" t="s">
        <v>9198</v>
      </c>
      <c r="E9414" s="46" t="s">
        <v>9199</v>
      </c>
      <c r="F9414" s="46" t="s">
        <v>691</v>
      </c>
      <c r="G9414" s="7" t="s">
        <v>692</v>
      </c>
      <c r="H9414">
        <v>0.65891385547255</v>
      </c>
      <c r="I9414" t="s">
        <v>37</v>
      </c>
      <c r="K9414" s="46" t="s">
        <v>43</v>
      </c>
      <c r="L9414" s="46" t="s">
        <v>9201</v>
      </c>
      <c r="M9414" t="s">
        <v>39</v>
      </c>
      <c r="N9414" s="40"/>
      <c r="O9414" s="40"/>
      <c r="P9414" s="40"/>
      <c r="Q9414" s="40"/>
      <c r="R9414" s="39"/>
      <c r="S9414" s="39"/>
      <c r="T9414" s="39"/>
      <c r="U9414" s="40"/>
      <c r="V9414" s="39"/>
      <c r="W9414" s="69"/>
      <c r="Y9414" t="s">
        <v>40</v>
      </c>
      <c r="AA9414" s="54">
        <v>553649</v>
      </c>
      <c r="AB9414" t="b">
        <f>if((W9414=""),false,true)</f>
        <v>0</v>
      </c>
    </row>
    <row r="9415" ht="14.25" customHeight="1">
      <c r="A9415" s="38">
        <v>1028</v>
      </c>
      <c r="B9415" s="46" t="s">
        <v>9200</v>
      </c>
      <c r="C9415" s="46" t="s">
        <v>4839</v>
      </c>
      <c r="D9415" s="46" t="s">
        <v>9198</v>
      </c>
      <c r="E9415" s="46" t="s">
        <v>9199</v>
      </c>
      <c r="F9415" s="46" t="s">
        <v>1123</v>
      </c>
      <c r="G9415" s="7" t="s">
        <v>1124</v>
      </c>
      <c r="H9415">
        <v>0.42783949914734</v>
      </c>
      <c r="I9415" t="s">
        <v>37</v>
      </c>
      <c r="K9415" s="46" t="s">
        <v>43</v>
      </c>
      <c r="L9415" s="46" t="s">
        <v>9201</v>
      </c>
      <c r="M9415" t="s">
        <v>39</v>
      </c>
      <c r="N9415" s="40"/>
      <c r="O9415" s="40"/>
      <c r="P9415" s="40"/>
      <c r="Q9415" s="40"/>
      <c r="R9415" s="39"/>
      <c r="S9415" s="39"/>
      <c r="T9415" s="39"/>
      <c r="U9415" s="40"/>
      <c r="V9415" s="39"/>
      <c r="W9415" s="69"/>
      <c r="Y9415" t="s">
        <v>40</v>
      </c>
      <c r="AA9415" s="54">
        <v>553649</v>
      </c>
      <c r="AB9415" t="b">
        <f>if((W9415=""),false,true)</f>
        <v>0</v>
      </c>
    </row>
    <row r="9416" ht="14.25" customHeight="1">
      <c r="A9416" s="38">
        <v>1028</v>
      </c>
      <c r="B9416" s="46" t="s">
        <v>9200</v>
      </c>
      <c r="C9416" s="46" t="s">
        <v>4839</v>
      </c>
      <c r="D9416" s="46" t="s">
        <v>9198</v>
      </c>
      <c r="E9416" s="46" t="s">
        <v>9199</v>
      </c>
      <c r="F9416" s="46" t="s">
        <v>1601</v>
      </c>
      <c r="G9416" s="7" t="s">
        <v>3371</v>
      </c>
      <c r="H9416">
        <v>0.6934470445593</v>
      </c>
      <c r="I9416" t="s">
        <v>37</v>
      </c>
      <c r="K9416" s="46" t="s">
        <v>43</v>
      </c>
      <c r="L9416" s="46" t="s">
        <v>9201</v>
      </c>
      <c r="M9416" t="s">
        <v>39</v>
      </c>
      <c r="N9416" s="40"/>
      <c r="O9416" s="40"/>
      <c r="P9416" s="40"/>
      <c r="Q9416" s="40"/>
      <c r="R9416" s="39"/>
      <c r="S9416" s="39"/>
      <c r="T9416" s="39"/>
      <c r="U9416" s="40"/>
      <c r="V9416" s="39"/>
      <c r="W9416" s="69"/>
      <c r="Y9416" t="s">
        <v>40</v>
      </c>
      <c r="AA9416" s="54">
        <v>553649</v>
      </c>
      <c r="AB9416" t="b">
        <f>if((W9416=""),false,true)</f>
        <v>0</v>
      </c>
    </row>
    <row r="9417" ht="14.25" customHeight="1">
      <c r="A9417" s="38">
        <v>1028</v>
      </c>
      <c r="B9417" s="46" t="s">
        <v>9200</v>
      </c>
      <c r="C9417" s="46" t="s">
        <v>4839</v>
      </c>
      <c r="D9417" s="46" t="s">
        <v>9198</v>
      </c>
      <c r="E9417" s="46" t="s">
        <v>9199</v>
      </c>
      <c r="F9417" s="46" t="s">
        <v>695</v>
      </c>
      <c r="G9417" s="7" t="s">
        <v>696</v>
      </c>
      <c r="H9417">
        <v>0.1281441697359</v>
      </c>
      <c r="I9417" t="s">
        <v>37</v>
      </c>
      <c r="K9417" s="46" t="s">
        <v>43</v>
      </c>
      <c r="L9417" s="46" t="s">
        <v>9201</v>
      </c>
      <c r="M9417" t="s">
        <v>39</v>
      </c>
      <c r="N9417" s="40"/>
      <c r="O9417" s="40"/>
      <c r="P9417" s="40"/>
      <c r="Q9417" s="40"/>
      <c r="R9417" s="39"/>
      <c r="S9417" s="39"/>
      <c r="T9417" s="39"/>
      <c r="U9417" s="40"/>
      <c r="V9417" s="39"/>
      <c r="W9417" s="69"/>
      <c r="Y9417" t="s">
        <v>40</v>
      </c>
      <c r="AA9417" s="54">
        <v>553649</v>
      </c>
      <c r="AB9417" t="b">
        <f>if((W9417=""),false,true)</f>
        <v>0</v>
      </c>
    </row>
    <row r="9418" ht="14.25" customHeight="1">
      <c r="A9418" s="38">
        <v>1028</v>
      </c>
      <c r="B9418" s="46" t="s">
        <v>9200</v>
      </c>
      <c r="C9418" s="46" t="s">
        <v>4839</v>
      </c>
      <c r="D9418" s="46" t="s">
        <v>9198</v>
      </c>
      <c r="E9418" s="46" t="s">
        <v>9199</v>
      </c>
      <c r="F9418" s="46" t="s">
        <v>697</v>
      </c>
      <c r="G9418" s="7" t="s">
        <v>698</v>
      </c>
      <c r="H9418">
        <v>0.14607705010831</v>
      </c>
      <c r="I9418" t="s">
        <v>37</v>
      </c>
      <c r="K9418" s="46" t="s">
        <v>43</v>
      </c>
      <c r="L9418" s="46" t="s">
        <v>9201</v>
      </c>
      <c r="M9418" t="s">
        <v>39</v>
      </c>
      <c r="N9418" s="40"/>
      <c r="O9418" s="40"/>
      <c r="P9418" s="40"/>
      <c r="Q9418" s="40"/>
      <c r="R9418" s="39"/>
      <c r="S9418" s="39"/>
      <c r="T9418" s="39"/>
      <c r="U9418" s="40"/>
      <c r="V9418" s="39"/>
      <c r="W9418" s="69"/>
      <c r="Y9418" t="s">
        <v>40</v>
      </c>
      <c r="AA9418" s="54">
        <v>553649</v>
      </c>
      <c r="AB9418" t="b">
        <f>if((W9418=""),false,true)</f>
        <v>0</v>
      </c>
    </row>
    <row r="9419" ht="14.25" customHeight="1">
      <c r="A9419" s="38">
        <v>1028</v>
      </c>
      <c r="B9419" s="46" t="s">
        <v>9200</v>
      </c>
      <c r="C9419" s="46" t="s">
        <v>4839</v>
      </c>
      <c r="D9419" s="46" t="s">
        <v>9198</v>
      </c>
      <c r="E9419" s="46" t="s">
        <v>9199</v>
      </c>
      <c r="F9419" s="46" t="s">
        <v>701</v>
      </c>
      <c r="G9419" s="7" t="s">
        <v>702</v>
      </c>
      <c r="H9419">
        <v>0.078243501807947</v>
      </c>
      <c r="I9419" t="s">
        <v>37</v>
      </c>
      <c r="K9419" s="46" t="s">
        <v>43</v>
      </c>
      <c r="L9419" s="46" t="s">
        <v>9201</v>
      </c>
      <c r="M9419" t="s">
        <v>39</v>
      </c>
      <c r="N9419" s="40"/>
      <c r="O9419" s="40"/>
      <c r="P9419" s="40"/>
      <c r="Q9419" s="40"/>
      <c r="R9419" s="39"/>
      <c r="S9419" s="39"/>
      <c r="T9419" s="39"/>
      <c r="U9419" s="40"/>
      <c r="V9419" s="39"/>
      <c r="W9419" s="69"/>
      <c r="Y9419" t="s">
        <v>40</v>
      </c>
      <c r="AA9419" s="54">
        <v>553649</v>
      </c>
      <c r="AB9419" t="b">
        <f>if((W9419=""),false,true)</f>
        <v>0</v>
      </c>
    </row>
    <row r="9420" ht="14.25" customHeight="1">
      <c r="A9420" s="38">
        <v>1028</v>
      </c>
      <c r="B9420" s="46" t="s">
        <v>9200</v>
      </c>
      <c r="C9420" s="46" t="s">
        <v>4839</v>
      </c>
      <c r="D9420" s="46" t="s">
        <v>9198</v>
      </c>
      <c r="E9420" s="46" t="s">
        <v>9199</v>
      </c>
      <c r="F9420" s="46" t="s">
        <v>703</v>
      </c>
      <c r="G9420" s="7" t="s">
        <v>704</v>
      </c>
      <c r="H9420">
        <v>0.16664837443927</v>
      </c>
      <c r="I9420" t="s">
        <v>37</v>
      </c>
      <c r="K9420" s="46" t="s">
        <v>43</v>
      </c>
      <c r="L9420" s="46" t="s">
        <v>9201</v>
      </c>
      <c r="M9420" t="s">
        <v>39</v>
      </c>
      <c r="N9420" s="40"/>
      <c r="O9420" s="40"/>
      <c r="P9420" s="40"/>
      <c r="Q9420" s="40"/>
      <c r="R9420" s="39"/>
      <c r="S9420" s="39"/>
      <c r="T9420" s="39"/>
      <c r="U9420" s="40"/>
      <c r="V9420" s="39"/>
      <c r="W9420" s="69"/>
      <c r="Y9420" t="s">
        <v>40</v>
      </c>
      <c r="AA9420" s="54">
        <v>553649</v>
      </c>
      <c r="AB9420" t="b">
        <f>if((W9420=""),false,true)</f>
        <v>0</v>
      </c>
    </row>
    <row r="9421" ht="14.25" customHeight="1">
      <c r="A9421" s="38">
        <v>1028</v>
      </c>
      <c r="B9421" s="46" t="s">
        <v>9200</v>
      </c>
      <c r="C9421" s="46" t="s">
        <v>4839</v>
      </c>
      <c r="D9421" s="46" t="s">
        <v>9198</v>
      </c>
      <c r="E9421" s="46" t="s">
        <v>9199</v>
      </c>
      <c r="F9421" s="46" t="s">
        <v>429</v>
      </c>
      <c r="G9421" s="7" t="s">
        <v>590</v>
      </c>
      <c r="H9421">
        <v>0.054047262866813</v>
      </c>
      <c r="I9421" t="s">
        <v>37</v>
      </c>
      <c r="K9421" s="46" t="s">
        <v>43</v>
      </c>
      <c r="L9421" s="46" t="s">
        <v>9201</v>
      </c>
      <c r="M9421" t="s">
        <v>39</v>
      </c>
      <c r="N9421" s="40"/>
      <c r="O9421" s="40"/>
      <c r="P9421" s="40"/>
      <c r="Q9421" s="40"/>
      <c r="R9421" s="39"/>
      <c r="S9421" s="39"/>
      <c r="T9421" s="39"/>
      <c r="U9421" s="40"/>
      <c r="V9421" s="39"/>
      <c r="W9421" s="69"/>
      <c r="Y9421" t="s">
        <v>40</v>
      </c>
      <c r="AA9421" s="54">
        <v>553649</v>
      </c>
      <c r="AB9421" t="b">
        <f>if((W9421=""),false,true)</f>
        <v>0</v>
      </c>
    </row>
    <row r="9422" ht="14.25" customHeight="1">
      <c r="A9422" s="38">
        <v>1028</v>
      </c>
      <c r="B9422" s="46" t="s">
        <v>9200</v>
      </c>
      <c r="C9422" s="46" t="s">
        <v>4839</v>
      </c>
      <c r="D9422" s="46" t="s">
        <v>9198</v>
      </c>
      <c r="E9422" s="46" t="s">
        <v>9199</v>
      </c>
      <c r="F9422" s="46" t="s">
        <v>1125</v>
      </c>
      <c r="G9422" s="7" t="s">
        <v>1126</v>
      </c>
      <c r="H9422">
        <v>0.42685269783117</v>
      </c>
      <c r="I9422" t="s">
        <v>37</v>
      </c>
      <c r="K9422" s="46" t="s">
        <v>43</v>
      </c>
      <c r="L9422" s="46" t="s">
        <v>9201</v>
      </c>
      <c r="M9422" t="s">
        <v>39</v>
      </c>
      <c r="N9422" s="40"/>
      <c r="O9422" s="40"/>
      <c r="P9422" s="40"/>
      <c r="Q9422" s="40"/>
      <c r="R9422" s="39"/>
      <c r="S9422" s="39"/>
      <c r="T9422" s="39"/>
      <c r="U9422" s="40"/>
      <c r="V9422" s="39"/>
      <c r="W9422" s="69"/>
      <c r="Y9422" t="s">
        <v>40</v>
      </c>
      <c r="AA9422" s="54">
        <v>553649</v>
      </c>
      <c r="AB9422" t="b">
        <f>if((W9422=""),false,true)</f>
        <v>0</v>
      </c>
    </row>
    <row r="9423" ht="14.25" customHeight="1">
      <c r="A9423" s="38">
        <v>1028</v>
      </c>
      <c r="B9423" s="46" t="s">
        <v>9200</v>
      </c>
      <c r="C9423" s="46" t="s">
        <v>4839</v>
      </c>
      <c r="D9423" s="46" t="s">
        <v>9198</v>
      </c>
      <c r="E9423" s="46" t="s">
        <v>9199</v>
      </c>
      <c r="F9423" s="46" t="s">
        <v>709</v>
      </c>
      <c r="G9423" s="7" t="s">
        <v>3373</v>
      </c>
      <c r="H9423">
        <v>0.005230991945707</v>
      </c>
      <c r="I9423" t="s">
        <v>37</v>
      </c>
      <c r="K9423" s="46" t="s">
        <v>43</v>
      </c>
      <c r="L9423" s="46" t="s">
        <v>9201</v>
      </c>
      <c r="M9423" t="s">
        <v>39</v>
      </c>
      <c r="N9423" s="40"/>
      <c r="O9423" s="40"/>
      <c r="P9423" s="40"/>
      <c r="Q9423" s="40"/>
      <c r="R9423" s="39"/>
      <c r="S9423" s="39"/>
      <c r="T9423" s="39"/>
      <c r="U9423" s="40"/>
      <c r="V9423" s="39"/>
      <c r="W9423" s="69"/>
      <c r="Y9423" t="s">
        <v>40</v>
      </c>
      <c r="AA9423" s="54">
        <v>553649</v>
      </c>
      <c r="AB9423" t="b">
        <f>if((W9423=""),false,true)</f>
        <v>0</v>
      </c>
    </row>
    <row r="9424" ht="14.25" customHeight="1">
      <c r="A9424" s="38">
        <v>1028</v>
      </c>
      <c r="B9424" s="46" t="s">
        <v>9200</v>
      </c>
      <c r="C9424" s="46" t="s">
        <v>4839</v>
      </c>
      <c r="D9424" s="46" t="s">
        <v>9198</v>
      </c>
      <c r="E9424" s="46" t="s">
        <v>9199</v>
      </c>
      <c r="F9424" s="46" t="s">
        <v>711</v>
      </c>
      <c r="G9424" s="7" t="s">
        <v>712</v>
      </c>
      <c r="H9424">
        <v>0.075152393683994</v>
      </c>
      <c r="I9424" t="s">
        <v>37</v>
      </c>
      <c r="K9424" s="46" t="s">
        <v>43</v>
      </c>
      <c r="L9424" s="46" t="s">
        <v>9201</v>
      </c>
      <c r="M9424" t="s">
        <v>39</v>
      </c>
      <c r="N9424" s="40"/>
      <c r="O9424" s="40"/>
      <c r="P9424" s="40"/>
      <c r="Q9424" s="40"/>
      <c r="R9424" s="39"/>
      <c r="S9424" s="39"/>
      <c r="T9424" s="39"/>
      <c r="U9424" s="40"/>
      <c r="V9424" s="39"/>
      <c r="W9424" s="69"/>
      <c r="Y9424" t="s">
        <v>40</v>
      </c>
      <c r="AA9424" s="54">
        <v>553649</v>
      </c>
      <c r="AB9424" t="b">
        <f>if((W9424=""),false,true)</f>
        <v>0</v>
      </c>
    </row>
    <row r="9425" ht="14.25" customHeight="1">
      <c r="A9425" s="38">
        <v>1028</v>
      </c>
      <c r="B9425" s="46" t="s">
        <v>9200</v>
      </c>
      <c r="C9425" s="46" t="s">
        <v>4839</v>
      </c>
      <c r="D9425" s="46" t="s">
        <v>9198</v>
      </c>
      <c r="E9425" s="46" t="s">
        <v>9199</v>
      </c>
      <c r="F9425" s="46" t="s">
        <v>713</v>
      </c>
      <c r="G9425" s="7" t="s">
        <v>714</v>
      </c>
      <c r="H9425">
        <v>0.075175137676784</v>
      </c>
      <c r="I9425" t="s">
        <v>37</v>
      </c>
      <c r="K9425" s="46" t="s">
        <v>43</v>
      </c>
      <c r="L9425" s="46" t="s">
        <v>9201</v>
      </c>
      <c r="M9425" t="s">
        <v>39</v>
      </c>
      <c r="N9425" s="40"/>
      <c r="O9425" s="40"/>
      <c r="P9425" s="40"/>
      <c r="Q9425" s="40"/>
      <c r="R9425" s="39"/>
      <c r="S9425" s="39"/>
      <c r="T9425" s="39"/>
      <c r="U9425" s="40"/>
      <c r="V9425" s="39"/>
      <c r="W9425" s="69"/>
      <c r="Y9425" t="s">
        <v>40</v>
      </c>
      <c r="AA9425" s="54">
        <v>553649</v>
      </c>
      <c r="AB9425" t="b">
        <f>if((W9425=""),false,true)</f>
        <v>0</v>
      </c>
    </row>
    <row r="9426" ht="14.25" customHeight="1">
      <c r="A9426" s="38">
        <v>1028</v>
      </c>
      <c r="B9426" s="46" t="s">
        <v>9200</v>
      </c>
      <c r="C9426" s="46" t="s">
        <v>4839</v>
      </c>
      <c r="D9426" s="46" t="s">
        <v>9198</v>
      </c>
      <c r="E9426" s="46" t="s">
        <v>9199</v>
      </c>
      <c r="F9426" s="46" t="s">
        <v>715</v>
      </c>
      <c r="G9426" s="7" t="s">
        <v>716</v>
      </c>
      <c r="H9426">
        <v>0.075108655419393</v>
      </c>
      <c r="I9426" t="s">
        <v>37</v>
      </c>
      <c r="K9426" s="46" t="s">
        <v>43</v>
      </c>
      <c r="L9426" s="46" t="s">
        <v>9201</v>
      </c>
      <c r="M9426" t="s">
        <v>39</v>
      </c>
      <c r="N9426" s="40"/>
      <c r="O9426" s="40"/>
      <c r="P9426" s="40"/>
      <c r="Q9426" s="40"/>
      <c r="R9426" s="39"/>
      <c r="S9426" s="39"/>
      <c r="T9426" s="39"/>
      <c r="U9426" s="40"/>
      <c r="V9426" s="39"/>
      <c r="W9426" s="69"/>
      <c r="Y9426" t="s">
        <v>40</v>
      </c>
      <c r="AA9426" s="54">
        <v>553649</v>
      </c>
      <c r="AB9426" t="b">
        <f>if((W9426=""),false,true)</f>
        <v>0</v>
      </c>
    </row>
    <row r="9427" ht="14.25" customHeight="1">
      <c r="A9427" s="38">
        <v>1028</v>
      </c>
      <c r="B9427" s="46" t="s">
        <v>9200</v>
      </c>
      <c r="C9427" s="46" t="s">
        <v>4839</v>
      </c>
      <c r="D9427" s="46" t="s">
        <v>9198</v>
      </c>
      <c r="E9427" s="46" t="s">
        <v>9199</v>
      </c>
      <c r="F9427" s="46" t="s">
        <v>4503</v>
      </c>
      <c r="G9427" s="7" t="s">
        <v>4504</v>
      </c>
      <c r="H9427">
        <v>0.45590589338327</v>
      </c>
      <c r="I9427" t="s">
        <v>37</v>
      </c>
      <c r="K9427" s="46" t="s">
        <v>43</v>
      </c>
      <c r="L9427" s="46" t="s">
        <v>9201</v>
      </c>
      <c r="M9427" t="s">
        <v>39</v>
      </c>
      <c r="N9427" s="40"/>
      <c r="O9427" s="40"/>
      <c r="P9427" s="40"/>
      <c r="Q9427" s="40"/>
      <c r="R9427" s="39"/>
      <c r="S9427" s="39"/>
      <c r="T9427" s="39"/>
      <c r="U9427" s="40"/>
      <c r="V9427" s="39"/>
      <c r="W9427" s="69"/>
      <c r="Y9427" t="s">
        <v>40</v>
      </c>
      <c r="AA9427" s="54">
        <v>553649</v>
      </c>
      <c r="AB9427" t="b">
        <f>if((W9427=""),false,true)</f>
        <v>0</v>
      </c>
    </row>
    <row r="9428" ht="14.25" customHeight="1">
      <c r="A9428" s="38">
        <v>1028</v>
      </c>
      <c r="B9428" s="46" t="s">
        <v>9200</v>
      </c>
      <c r="C9428" s="46" t="s">
        <v>4839</v>
      </c>
      <c r="D9428" s="46" t="s">
        <v>9198</v>
      </c>
      <c r="E9428" s="46" t="s">
        <v>9199</v>
      </c>
      <c r="F9428" s="46" t="s">
        <v>434</v>
      </c>
      <c r="G9428" s="7" t="s">
        <v>593</v>
      </c>
      <c r="H9428">
        <v>0.045809425249893</v>
      </c>
      <c r="I9428" t="s">
        <v>37</v>
      </c>
      <c r="K9428" s="46" t="s">
        <v>43</v>
      </c>
      <c r="L9428" s="46" t="s">
        <v>9201</v>
      </c>
      <c r="M9428" t="s">
        <v>39</v>
      </c>
      <c r="N9428" s="40"/>
      <c r="O9428" s="40"/>
      <c r="P9428" s="40"/>
      <c r="Q9428" s="40"/>
      <c r="R9428" s="39"/>
      <c r="S9428" s="39"/>
      <c r="T9428" s="39"/>
      <c r="U9428" s="40"/>
      <c r="V9428" s="39"/>
      <c r="W9428" s="69"/>
      <c r="Y9428" t="s">
        <v>40</v>
      </c>
      <c r="AA9428" s="54">
        <v>553649</v>
      </c>
      <c r="AB9428" t="b">
        <f>if((W9428=""),false,true)</f>
        <v>0</v>
      </c>
    </row>
    <row r="9429" ht="14.25" customHeight="1">
      <c r="A9429" s="38">
        <v>1028</v>
      </c>
      <c r="B9429" s="46" t="s">
        <v>9200</v>
      </c>
      <c r="C9429" s="46" t="s">
        <v>4839</v>
      </c>
      <c r="D9429" s="46" t="s">
        <v>9198</v>
      </c>
      <c r="E9429" s="46" t="s">
        <v>9199</v>
      </c>
      <c r="F9429" s="46" t="s">
        <v>721</v>
      </c>
      <c r="G9429" s="7" t="s">
        <v>722</v>
      </c>
      <c r="H9429">
        <v>0.11132908319822</v>
      </c>
      <c r="I9429" t="s">
        <v>37</v>
      </c>
      <c r="K9429" s="46" t="s">
        <v>43</v>
      </c>
      <c r="L9429" s="46" t="s">
        <v>9201</v>
      </c>
      <c r="M9429" t="s">
        <v>39</v>
      </c>
      <c r="N9429" s="40"/>
      <c r="O9429" s="40"/>
      <c r="P9429" s="40"/>
      <c r="Q9429" s="40"/>
      <c r="R9429" s="39"/>
      <c r="S9429" s="39"/>
      <c r="T9429" s="39"/>
      <c r="U9429" s="40"/>
      <c r="V9429" s="39"/>
      <c r="W9429" s="69"/>
      <c r="Y9429" t="s">
        <v>40</v>
      </c>
      <c r="AA9429" s="54">
        <v>553649</v>
      </c>
      <c r="AB9429" t="b">
        <f>if((W9429=""),false,true)</f>
        <v>0</v>
      </c>
    </row>
    <row r="9430" ht="14.25" customHeight="1">
      <c r="A9430" s="38">
        <v>1028</v>
      </c>
      <c r="B9430" s="46" t="s">
        <v>9200</v>
      </c>
      <c r="C9430" s="46" t="s">
        <v>4839</v>
      </c>
      <c r="D9430" s="46" t="s">
        <v>9198</v>
      </c>
      <c r="E9430" s="46" t="s">
        <v>9199</v>
      </c>
      <c r="F9430" s="46" t="s">
        <v>723</v>
      </c>
      <c r="G9430" s="7" t="s">
        <v>724</v>
      </c>
      <c r="H9430">
        <v>0.078157937862377</v>
      </c>
      <c r="I9430" t="s">
        <v>37</v>
      </c>
      <c r="K9430" s="46" t="s">
        <v>43</v>
      </c>
      <c r="L9430" s="46" t="s">
        <v>9201</v>
      </c>
      <c r="M9430" t="s">
        <v>39</v>
      </c>
      <c r="N9430" s="40"/>
      <c r="O9430" s="40"/>
      <c r="P9430" s="40"/>
      <c r="Q9430" s="40"/>
      <c r="R9430" s="39"/>
      <c r="S9430" s="39"/>
      <c r="T9430" s="39"/>
      <c r="U9430" s="40"/>
      <c r="V9430" s="39"/>
      <c r="W9430" s="69"/>
      <c r="Y9430" t="s">
        <v>40</v>
      </c>
      <c r="AA9430" s="54">
        <v>553649</v>
      </c>
      <c r="AB9430" t="b">
        <f>if((W9430=""),false,true)</f>
        <v>0</v>
      </c>
    </row>
    <row r="9431" ht="14.25" customHeight="1">
      <c r="A9431" s="38">
        <v>1028</v>
      </c>
      <c r="B9431" s="46" t="s">
        <v>9200</v>
      </c>
      <c r="C9431" s="46" t="s">
        <v>4839</v>
      </c>
      <c r="D9431" s="46" t="s">
        <v>9198</v>
      </c>
      <c r="E9431" s="46" t="s">
        <v>9199</v>
      </c>
      <c r="F9431" s="46" t="s">
        <v>725</v>
      </c>
      <c r="G9431" s="7" t="s">
        <v>726</v>
      </c>
      <c r="H9431">
        <v>0.077232245034937</v>
      </c>
      <c r="I9431" t="s">
        <v>37</v>
      </c>
      <c r="K9431" s="46" t="s">
        <v>43</v>
      </c>
      <c r="L9431" s="46" t="s">
        <v>9201</v>
      </c>
      <c r="M9431" t="s">
        <v>39</v>
      </c>
      <c r="N9431" s="40"/>
      <c r="O9431" s="40"/>
      <c r="P9431" s="40"/>
      <c r="Q9431" s="40"/>
      <c r="R9431" s="39"/>
      <c r="S9431" s="39"/>
      <c r="T9431" s="39"/>
      <c r="U9431" s="40"/>
      <c r="V9431" s="39"/>
      <c r="W9431" s="69"/>
      <c r="Y9431" t="s">
        <v>40</v>
      </c>
      <c r="AA9431" s="54">
        <v>553649</v>
      </c>
      <c r="AB9431" t="b">
        <f>if((W9431=""),false,true)</f>
        <v>0</v>
      </c>
    </row>
    <row r="9432" ht="14.25" customHeight="1">
      <c r="A9432" s="38">
        <v>1028</v>
      </c>
      <c r="B9432" s="46" t="s">
        <v>9200</v>
      </c>
      <c r="C9432" s="46" t="s">
        <v>4839</v>
      </c>
      <c r="D9432" s="46" t="s">
        <v>9198</v>
      </c>
      <c r="E9432" s="46" t="s">
        <v>9199</v>
      </c>
      <c r="F9432" s="46" t="s">
        <v>2103</v>
      </c>
      <c r="G9432" s="7" t="s">
        <v>1144</v>
      </c>
      <c r="H9432">
        <v>0.50680774900214</v>
      </c>
      <c r="I9432" t="s">
        <v>37</v>
      </c>
      <c r="K9432" s="46" t="s">
        <v>43</v>
      </c>
      <c r="L9432" s="46" t="s">
        <v>9201</v>
      </c>
      <c r="M9432" t="s">
        <v>39</v>
      </c>
      <c r="N9432" s="40"/>
      <c r="O9432" s="40"/>
      <c r="P9432" s="40"/>
      <c r="Q9432" s="40"/>
      <c r="R9432" s="39"/>
      <c r="S9432" s="39"/>
      <c r="T9432" s="39"/>
      <c r="U9432" s="40"/>
      <c r="V9432" s="39"/>
      <c r="W9432" s="69"/>
      <c r="Y9432" t="s">
        <v>40</v>
      </c>
      <c r="AA9432" s="54">
        <v>553649</v>
      </c>
      <c r="AB9432" t="b">
        <f>if((W9432=""),false,true)</f>
        <v>0</v>
      </c>
    </row>
    <row r="9433" ht="14.25" customHeight="1">
      <c r="A9433" s="38">
        <v>1028</v>
      </c>
      <c r="B9433" s="46" t="s">
        <v>9200</v>
      </c>
      <c r="C9433" s="46" t="s">
        <v>4839</v>
      </c>
      <c r="D9433" s="46" t="s">
        <v>9198</v>
      </c>
      <c r="E9433" s="46" t="s">
        <v>9199</v>
      </c>
      <c r="F9433" s="46" t="s">
        <v>729</v>
      </c>
      <c r="G9433" s="7" t="s">
        <v>730</v>
      </c>
      <c r="H9433">
        <v>0.090959170603721</v>
      </c>
      <c r="I9433" t="s">
        <v>37</v>
      </c>
      <c r="K9433" s="46" t="s">
        <v>43</v>
      </c>
      <c r="L9433" s="46" t="s">
        <v>9201</v>
      </c>
      <c r="M9433" t="s">
        <v>39</v>
      </c>
      <c r="N9433" s="40"/>
      <c r="O9433" s="40"/>
      <c r="P9433" s="40"/>
      <c r="Q9433" s="40"/>
      <c r="R9433" s="39"/>
      <c r="S9433" s="39"/>
      <c r="T9433" s="39"/>
      <c r="U9433" s="40"/>
      <c r="V9433" s="39"/>
      <c r="W9433" s="69"/>
      <c r="Y9433" t="s">
        <v>40</v>
      </c>
      <c r="AA9433" s="54">
        <v>553649</v>
      </c>
      <c r="AB9433" t="b">
        <f>if((W9433=""),false,true)</f>
        <v>0</v>
      </c>
    </row>
    <row r="9434" ht="14.25" customHeight="1">
      <c r="A9434" s="38">
        <v>1028</v>
      </c>
      <c r="B9434" s="46" t="s">
        <v>9200</v>
      </c>
      <c r="C9434" s="46" t="s">
        <v>4839</v>
      </c>
      <c r="D9434" s="46" t="s">
        <v>9198</v>
      </c>
      <c r="E9434" s="46" t="s">
        <v>9199</v>
      </c>
      <c r="F9434" s="46" t="s">
        <v>238</v>
      </c>
      <c r="G9434" s="7" t="s">
        <v>1365</v>
      </c>
      <c r="H9434">
        <v>1.1588287269061</v>
      </c>
      <c r="I9434" t="s">
        <v>37</v>
      </c>
      <c r="K9434" s="46" t="s">
        <v>43</v>
      </c>
      <c r="L9434" s="46" t="s">
        <v>9201</v>
      </c>
      <c r="M9434" t="s">
        <v>39</v>
      </c>
      <c r="N9434" s="40"/>
      <c r="O9434" s="40"/>
      <c r="P9434" s="40"/>
      <c r="Q9434" s="40"/>
      <c r="R9434" s="39"/>
      <c r="S9434" s="39"/>
      <c r="T9434" s="39"/>
      <c r="U9434" s="40"/>
      <c r="V9434" s="39"/>
      <c r="W9434" s="69"/>
      <c r="Y9434" t="s">
        <v>40</v>
      </c>
      <c r="AA9434" s="54">
        <v>553649</v>
      </c>
      <c r="AB9434" t="b">
        <f>if((W9434=""),false,true)</f>
        <v>0</v>
      </c>
    </row>
    <row r="9435" ht="14.25" customHeight="1">
      <c r="A9435" s="38">
        <v>1028</v>
      </c>
      <c r="B9435" s="46" t="s">
        <v>9200</v>
      </c>
      <c r="C9435" s="46" t="s">
        <v>4839</v>
      </c>
      <c r="D9435" s="46" t="s">
        <v>9198</v>
      </c>
      <c r="E9435" s="46" t="s">
        <v>9199</v>
      </c>
      <c r="F9435" s="46" t="s">
        <v>731</v>
      </c>
      <c r="G9435" s="7" t="s">
        <v>767</v>
      </c>
      <c r="H9435">
        <v>0.55328225567669</v>
      </c>
      <c r="I9435" t="s">
        <v>37</v>
      </c>
      <c r="K9435" s="46" t="s">
        <v>43</v>
      </c>
      <c r="L9435" s="46" t="s">
        <v>9201</v>
      </c>
      <c r="M9435" t="s">
        <v>39</v>
      </c>
      <c r="N9435" s="40"/>
      <c r="O9435" s="40"/>
      <c r="P9435" s="40"/>
      <c r="Q9435" s="40"/>
      <c r="R9435" s="39"/>
      <c r="S9435" s="39"/>
      <c r="T9435" s="39"/>
      <c r="U9435" s="40"/>
      <c r="V9435" s="39"/>
      <c r="W9435" s="69"/>
      <c r="Y9435" t="s">
        <v>40</v>
      </c>
      <c r="AA9435" s="54">
        <v>553649</v>
      </c>
      <c r="AB9435" t="b">
        <f>if((W9435=""),false,true)</f>
        <v>0</v>
      </c>
    </row>
    <row r="9436" ht="14.25" customHeight="1">
      <c r="A9436" s="38">
        <v>1085</v>
      </c>
      <c r="B9436" s="46" t="s">
        <v>4488</v>
      </c>
      <c r="C9436" s="46" t="s">
        <v>1115</v>
      </c>
      <c r="D9436" s="11" t="s">
        <v>9198</v>
      </c>
      <c r="E9436" s="11" t="s">
        <v>9199</v>
      </c>
      <c r="F9436" s="7" t="s">
        <v>4489</v>
      </c>
      <c r="G9436" s="7" t="s">
        <v>4490</v>
      </c>
      <c r="H9436">
        <v>0.075459574983815</v>
      </c>
      <c r="I9436" t="s">
        <v>37</v>
      </c>
      <c r="K9436" s="47"/>
      <c r="L9436" s="47" t="s">
        <v>4491</v>
      </c>
      <c r="M9436" t="s">
        <v>39</v>
      </c>
      <c r="N9436" s="71"/>
      <c r="O9436" s="71"/>
      <c r="P9436" s="71"/>
      <c r="Q9436" s="71"/>
      <c r="R9436" s="29"/>
      <c r="S9436" s="29"/>
      <c r="T9436" s="29"/>
      <c r="U9436" s="71"/>
      <c r="V9436" s="29"/>
      <c r="W9436" s="60"/>
      <c r="Y9436" t="s">
        <v>40</v>
      </c>
      <c r="AA9436">
        <v>553649</v>
      </c>
      <c r="AB9436" t="b">
        <f>if((W9436=""),false,true)</f>
        <v>0</v>
      </c>
      <c r="AD9436" s="37"/>
    </row>
    <row r="9437" ht="14.25" customHeight="1">
      <c r="A9437" s="38">
        <v>1130</v>
      </c>
      <c r="B9437" s="46" t="s">
        <v>9202</v>
      </c>
      <c r="C9437" s="46" t="s">
        <v>1115</v>
      </c>
      <c r="D9437" s="11" t="s">
        <v>9198</v>
      </c>
      <c r="E9437" s="11" t="s">
        <v>9199</v>
      </c>
      <c r="F9437" s="7" t="s">
        <v>673</v>
      </c>
      <c r="G9437" s="7" t="s">
        <v>674</v>
      </c>
      <c r="H9437">
        <v>0.054469102709887</v>
      </c>
      <c r="I9437" t="s">
        <v>37</v>
      </c>
      <c r="K9437" s="47"/>
      <c r="L9437" s="47" t="s">
        <v>9203</v>
      </c>
      <c r="M9437" t="s">
        <v>39</v>
      </c>
      <c r="N9437" s="71"/>
      <c r="O9437" s="71"/>
      <c r="P9437" s="71"/>
      <c r="Q9437" s="71"/>
      <c r="R9437" s="29"/>
      <c r="S9437" s="29"/>
      <c r="T9437" s="29"/>
      <c r="U9437" s="71"/>
      <c r="V9437" s="29"/>
      <c r="W9437" s="60"/>
      <c r="Y9437" t="s">
        <v>40</v>
      </c>
      <c r="AA9437">
        <v>553649</v>
      </c>
      <c r="AB9437" t="b">
        <f>if((W9437=""),false,true)</f>
        <v>0</v>
      </c>
      <c r="AD9437" s="37"/>
    </row>
    <row r="9438" ht="14.25" customHeight="1">
      <c r="A9438" s="38">
        <v>1130</v>
      </c>
      <c r="B9438" s="46" t="s">
        <v>9202</v>
      </c>
      <c r="C9438" s="46" t="s">
        <v>1115</v>
      </c>
      <c r="D9438" s="11" t="s">
        <v>9198</v>
      </c>
      <c r="E9438" s="11" t="s">
        <v>9199</v>
      </c>
      <c r="F9438" s="7" t="s">
        <v>677</v>
      </c>
      <c r="G9438" s="7" t="s">
        <v>678</v>
      </c>
      <c r="H9438">
        <v>0.047725913252446</v>
      </c>
      <c r="I9438" t="s">
        <v>37</v>
      </c>
      <c r="K9438" s="47"/>
      <c r="L9438" s="47" t="s">
        <v>9203</v>
      </c>
      <c r="M9438" t="s">
        <v>39</v>
      </c>
      <c r="N9438" s="71"/>
      <c r="O9438" s="71"/>
      <c r="P9438" s="71"/>
      <c r="Q9438" s="71"/>
      <c r="R9438" s="29"/>
      <c r="S9438" s="29"/>
      <c r="T9438" s="29"/>
      <c r="U9438" s="71"/>
      <c r="V9438" s="29"/>
      <c r="W9438" s="60"/>
      <c r="Y9438" t="s">
        <v>40</v>
      </c>
      <c r="AA9438">
        <v>553649</v>
      </c>
      <c r="AB9438" t="b">
        <f>if((W9438=""),false,true)</f>
        <v>0</v>
      </c>
      <c r="AD9438" s="37"/>
    </row>
    <row r="9439" ht="14.25" customHeight="1">
      <c r="A9439" s="38">
        <v>1130</v>
      </c>
      <c r="B9439" s="46" t="s">
        <v>9202</v>
      </c>
      <c r="C9439" s="46" t="s">
        <v>1115</v>
      </c>
      <c r="D9439" s="11" t="s">
        <v>9198</v>
      </c>
      <c r="E9439" s="11" t="s">
        <v>9199</v>
      </c>
      <c r="F9439" s="7" t="s">
        <v>3769</v>
      </c>
      <c r="G9439" s="7" t="s">
        <v>3770</v>
      </c>
      <c r="H9439">
        <v>0.05309874513355</v>
      </c>
      <c r="I9439" t="s">
        <v>37</v>
      </c>
      <c r="K9439" s="47"/>
      <c r="L9439" s="47" t="s">
        <v>9203</v>
      </c>
      <c r="M9439" t="s">
        <v>39</v>
      </c>
      <c r="N9439" s="71"/>
      <c r="O9439" s="71"/>
      <c r="P9439" s="71"/>
      <c r="Q9439" s="71"/>
      <c r="R9439" s="29"/>
      <c r="S9439" s="29"/>
      <c r="T9439" s="29"/>
      <c r="U9439" s="71"/>
      <c r="V9439" s="29"/>
      <c r="W9439" s="60"/>
      <c r="Y9439" t="s">
        <v>40</v>
      </c>
      <c r="AA9439">
        <v>553649</v>
      </c>
      <c r="AB9439" t="b">
        <f>if((W9439=""),false,true)</f>
        <v>0</v>
      </c>
      <c r="AD9439" s="37"/>
    </row>
    <row r="9440" ht="14.25" customHeight="1">
      <c r="A9440" s="38">
        <v>1130</v>
      </c>
      <c r="B9440" s="46" t="s">
        <v>9202</v>
      </c>
      <c r="C9440" s="46" t="s">
        <v>1115</v>
      </c>
      <c r="D9440" s="11" t="s">
        <v>9198</v>
      </c>
      <c r="E9440" s="11" t="s">
        <v>9199</v>
      </c>
      <c r="F9440" s="7" t="s">
        <v>683</v>
      </c>
      <c r="G9440" s="7" t="s">
        <v>684</v>
      </c>
      <c r="H9440">
        <v>0.048615751453005</v>
      </c>
      <c r="I9440" t="s">
        <v>37</v>
      </c>
      <c r="K9440" s="47"/>
      <c r="L9440" s="47" t="s">
        <v>9203</v>
      </c>
      <c r="M9440" t="s">
        <v>39</v>
      </c>
      <c r="N9440" s="71"/>
      <c r="O9440" s="71"/>
      <c r="P9440" s="71"/>
      <c r="Q9440" s="71"/>
      <c r="R9440" s="29"/>
      <c r="S9440" s="29"/>
      <c r="T9440" s="29"/>
      <c r="U9440" s="71"/>
      <c r="V9440" s="29"/>
      <c r="W9440" s="60"/>
      <c r="Y9440" t="s">
        <v>40</v>
      </c>
      <c r="AA9440">
        <v>553649</v>
      </c>
      <c r="AB9440" t="b">
        <f>if((W9440=""),false,true)</f>
        <v>0</v>
      </c>
      <c r="AD9440" s="37"/>
    </row>
    <row r="9441" ht="14.25" customHeight="1">
      <c r="A9441" s="38">
        <v>1130</v>
      </c>
      <c r="B9441" s="46" t="s">
        <v>9202</v>
      </c>
      <c r="C9441" s="46" t="s">
        <v>1115</v>
      </c>
      <c r="D9441" s="11" t="s">
        <v>9198</v>
      </c>
      <c r="E9441" s="11" t="s">
        <v>9199</v>
      </c>
      <c r="F9441" s="7" t="s">
        <v>685</v>
      </c>
      <c r="G9441" s="7" t="s">
        <v>686</v>
      </c>
      <c r="H9441">
        <v>0.045968418495353</v>
      </c>
      <c r="I9441" t="s">
        <v>37</v>
      </c>
      <c r="K9441" s="47"/>
      <c r="L9441" s="47" t="s">
        <v>9203</v>
      </c>
      <c r="M9441" t="s">
        <v>39</v>
      </c>
      <c r="N9441" s="71"/>
      <c r="O9441" s="71"/>
      <c r="P9441" s="71"/>
      <c r="Q9441" s="71"/>
      <c r="R9441" s="29"/>
      <c r="S9441" s="29"/>
      <c r="T9441" s="29"/>
      <c r="U9441" s="71"/>
      <c r="V9441" s="29"/>
      <c r="W9441" s="60"/>
      <c r="Y9441" t="s">
        <v>40</v>
      </c>
      <c r="AA9441">
        <v>553649</v>
      </c>
      <c r="AB9441" t="b">
        <f>if((W9441=""),false,true)</f>
        <v>0</v>
      </c>
      <c r="AD9441" s="37"/>
    </row>
    <row r="9442" ht="14.25" customHeight="1">
      <c r="A9442" s="38">
        <v>1130</v>
      </c>
      <c r="B9442" s="46" t="s">
        <v>9202</v>
      </c>
      <c r="C9442" s="46" t="s">
        <v>1115</v>
      </c>
      <c r="D9442" s="11" t="s">
        <v>9198</v>
      </c>
      <c r="E9442" s="11" t="s">
        <v>9199</v>
      </c>
      <c r="F9442" s="7" t="s">
        <v>687</v>
      </c>
      <c r="G9442" s="7" t="s">
        <v>688</v>
      </c>
      <c r="H9442">
        <v>0.040164782441391</v>
      </c>
      <c r="I9442" t="s">
        <v>37</v>
      </c>
      <c r="K9442" s="47"/>
      <c r="L9442" s="47" t="s">
        <v>9203</v>
      </c>
      <c r="M9442" t="s">
        <v>39</v>
      </c>
      <c r="N9442" s="71"/>
      <c r="O9442" s="71"/>
      <c r="P9442" s="71"/>
      <c r="Q9442" s="71"/>
      <c r="R9442" s="29"/>
      <c r="S9442" s="29"/>
      <c r="T9442" s="29"/>
      <c r="U9442" s="71"/>
      <c r="V9442" s="29"/>
      <c r="W9442" s="60"/>
      <c r="Y9442" t="s">
        <v>40</v>
      </c>
      <c r="AA9442">
        <v>553649</v>
      </c>
      <c r="AB9442" t="b">
        <f>if((W9442=""),false,true)</f>
        <v>0</v>
      </c>
      <c r="AD9442" s="37"/>
    </row>
    <row r="9443" ht="14.25" customHeight="1">
      <c r="A9443" s="38">
        <v>1130</v>
      </c>
      <c r="B9443" s="46" t="s">
        <v>9202</v>
      </c>
      <c r="C9443" s="46" t="s">
        <v>1115</v>
      </c>
      <c r="D9443" s="11" t="s">
        <v>9198</v>
      </c>
      <c r="E9443" s="11" t="s">
        <v>9199</v>
      </c>
      <c r="F9443" s="7" t="s">
        <v>719</v>
      </c>
      <c r="G9443" s="7" t="s">
        <v>720</v>
      </c>
      <c r="H9443">
        <v>0.24252127465818</v>
      </c>
      <c r="I9443" t="s">
        <v>37</v>
      </c>
      <c r="K9443" s="47"/>
      <c r="L9443" s="47" t="s">
        <v>9203</v>
      </c>
      <c r="M9443" t="s">
        <v>39</v>
      </c>
      <c r="N9443" s="71"/>
      <c r="O9443" s="71"/>
      <c r="P9443" s="71"/>
      <c r="Q9443" s="71"/>
      <c r="R9443" s="29"/>
      <c r="S9443" s="29"/>
      <c r="T9443" s="29"/>
      <c r="U9443" s="71"/>
      <c r="V9443" s="29"/>
      <c r="W9443" s="60"/>
      <c r="Y9443" t="s">
        <v>40</v>
      </c>
      <c r="AA9443">
        <v>553649</v>
      </c>
      <c r="AB9443" t="b">
        <f>if((W9443=""),false,true)</f>
        <v>0</v>
      </c>
      <c r="AD9443" s="37"/>
    </row>
    <row r="9444" ht="14.25" customHeight="1">
      <c r="A9444" s="38">
        <v>1131</v>
      </c>
      <c r="B9444" s="46" t="s">
        <v>4802</v>
      </c>
      <c r="C9444" s="46" t="s">
        <v>1115</v>
      </c>
      <c r="D9444" s="11" t="s">
        <v>9198</v>
      </c>
      <c r="E9444" s="11" t="s">
        <v>9199</v>
      </c>
      <c r="F9444" s="7" t="s">
        <v>992</v>
      </c>
      <c r="G9444" s="7" t="s">
        <v>993</v>
      </c>
      <c r="H9444">
        <v>0.41933364623176</v>
      </c>
      <c r="I9444" t="s">
        <v>37</v>
      </c>
      <c r="K9444" s="47"/>
      <c r="L9444" s="47" t="s">
        <v>9204</v>
      </c>
      <c r="M9444" t="s">
        <v>39</v>
      </c>
      <c r="N9444" s="71"/>
      <c r="O9444" s="71"/>
      <c r="P9444" s="71"/>
      <c r="Q9444" s="71"/>
      <c r="R9444" s="29"/>
      <c r="S9444" s="29"/>
      <c r="T9444" s="29"/>
      <c r="U9444" s="71"/>
      <c r="V9444" s="29"/>
      <c r="W9444" s="60"/>
      <c r="Y9444" t="s">
        <v>40</v>
      </c>
      <c r="AA9444">
        <v>553649</v>
      </c>
      <c r="AB9444" t="b">
        <f>if((W9444=""),false,true)</f>
        <v>0</v>
      </c>
      <c r="AD9444" s="37"/>
    </row>
    <row r="9445" ht="14.25" customHeight="1">
      <c r="A9445" s="38">
        <v>1229</v>
      </c>
      <c r="B9445" s="46" t="s">
        <v>4499</v>
      </c>
      <c r="C9445" s="46" t="s">
        <v>577</v>
      </c>
      <c r="D9445" s="11" t="s">
        <v>9198</v>
      </c>
      <c r="E9445" s="11" t="s">
        <v>9199</v>
      </c>
      <c r="F9445" s="7" t="s">
        <v>733</v>
      </c>
      <c r="G9445" s="7" t="s">
        <v>734</v>
      </c>
      <c r="H9445">
        <v>0.07585</v>
      </c>
      <c r="I9445" s="46" t="s">
        <v>37</v>
      </c>
      <c r="K9445" s="46"/>
      <c r="L9445" t="s">
        <v>4500</v>
      </c>
      <c r="M9445" t="s">
        <v>39</v>
      </c>
      <c r="N9445" s="40"/>
      <c r="O9445" s="40"/>
      <c r="P9445" s="40"/>
      <c r="Q9445" s="40"/>
      <c r="R9445" s="39"/>
      <c r="S9445" s="39"/>
      <c r="T9445" s="39"/>
      <c r="U9445" s="40"/>
      <c r="V9445" s="39"/>
      <c r="W9445" s="69"/>
      <c r="Y9445" t="s">
        <v>40</v>
      </c>
      <c r="AA9445">
        <v>553649</v>
      </c>
      <c r="AB9445" s="46" t="b">
        <f>if((W9445=""),false,true)</f>
        <v>0</v>
      </c>
      <c r="AD9445" s="8"/>
    </row>
    <row r="9446" ht="14.25" customHeight="1">
      <c r="A9446" s="38">
        <v>1308</v>
      </c>
      <c r="B9446" s="46" t="s">
        <v>41</v>
      </c>
      <c r="C9446" s="46" t="s">
        <v>42</v>
      </c>
      <c r="D9446" s="46" t="s">
        <v>9198</v>
      </c>
      <c r="E9446" s="46" t="s">
        <v>9205</v>
      </c>
      <c r="F9446" t="s">
        <v>35</v>
      </c>
      <c r="G9446" s="12" t="s">
        <v>36</v>
      </c>
      <c r="H9446">
        <v>0.079432823472428</v>
      </c>
      <c r="I9446" t="s">
        <v>37</v>
      </c>
      <c r="K9446" s="47" t="s">
        <v>43</v>
      </c>
      <c r="L9446" s="47" t="str">
        <f>((I9446&amp;A9446)&amp;"-")&amp;B9446</f>
        <v>REF1308-Abraham M.H. and Acree Jr. W.E. The solubility of liquid and solid compounds in dry octan-1-ol. Chemosphere (2013)</v>
      </c>
      <c r="M9446" t="s">
        <v>39</v>
      </c>
      <c r="N9446" s="71"/>
      <c r="O9446" s="71"/>
      <c r="P9446" s="71"/>
      <c r="Q9446" s="71"/>
      <c r="R9446" s="29"/>
      <c r="S9446" s="29"/>
      <c r="T9446" s="29"/>
      <c r="U9446" s="71"/>
      <c r="V9446" s="29"/>
      <c r="W9446" s="60"/>
      <c r="Y9446" t="s">
        <v>40</v>
      </c>
      <c r="AA9446">
        <v>553649</v>
      </c>
      <c r="AB9446" t="b">
        <f>if((W9446=""),false,true)</f>
        <v>0</v>
      </c>
      <c r="AD9446" s="37"/>
    </row>
    <row r="9447" ht="14.25" customHeight="1">
      <c r="A9447" s="38">
        <v>1255</v>
      </c>
      <c r="B9447" s="46" t="s">
        <v>9206</v>
      </c>
      <c r="C9447" s="46" t="s">
        <v>577</v>
      </c>
      <c r="D9447" s="11" t="s">
        <v>9207</v>
      </c>
      <c r="E9447" s="11" t="s">
        <v>9208</v>
      </c>
      <c r="F9447" s="7" t="s">
        <v>689</v>
      </c>
      <c r="G9447" s="7" t="s">
        <v>690</v>
      </c>
      <c r="H9447">
        <v>0.28029373904926</v>
      </c>
      <c r="I9447" s="46" t="s">
        <v>37</v>
      </c>
      <c r="K9447" s="46"/>
      <c r="L9447" t="s">
        <v>9209</v>
      </c>
      <c r="M9447" t="s">
        <v>39</v>
      </c>
      <c r="N9447" s="40"/>
      <c r="O9447" s="40"/>
      <c r="P9447" s="40"/>
      <c r="Q9447" s="40"/>
      <c r="R9447" s="39"/>
      <c r="S9447" s="39"/>
      <c r="T9447" s="39"/>
      <c r="U9447" s="40"/>
      <c r="V9447" s="39"/>
      <c r="W9447" s="69"/>
      <c r="Y9447" t="s">
        <v>40</v>
      </c>
      <c r="AA9447">
        <v>36029</v>
      </c>
      <c r="AB9447" s="46" t="b">
        <f>if((W9447=""),false,true)</f>
        <v>0</v>
      </c>
      <c r="AD9447" s="8"/>
    </row>
    <row r="9448" ht="14.25" customHeight="1">
      <c r="A9448" s="38">
        <v>1255</v>
      </c>
      <c r="B9448" s="46" t="s">
        <v>9206</v>
      </c>
      <c r="C9448" s="46" t="s">
        <v>577</v>
      </c>
      <c r="D9448" s="11" t="s">
        <v>9207</v>
      </c>
      <c r="E9448" s="11" t="s">
        <v>9208</v>
      </c>
      <c r="F9448" s="7" t="s">
        <v>695</v>
      </c>
      <c r="G9448" s="7" t="s">
        <v>696</v>
      </c>
      <c r="H9448">
        <v>0.035745491974841</v>
      </c>
      <c r="I9448" s="46" t="s">
        <v>37</v>
      </c>
      <c r="K9448" s="46"/>
      <c r="L9448" t="s">
        <v>9209</v>
      </c>
      <c r="M9448" t="s">
        <v>39</v>
      </c>
      <c r="N9448" s="40"/>
      <c r="O9448" s="40"/>
      <c r="P9448" s="40"/>
      <c r="Q9448" s="40"/>
      <c r="R9448" s="39"/>
      <c r="S9448" s="39"/>
      <c r="T9448" s="39"/>
      <c r="U9448" s="40"/>
      <c r="V9448" s="39"/>
      <c r="W9448" s="69"/>
      <c r="Y9448" t="s">
        <v>40</v>
      </c>
      <c r="AA9448">
        <v>36029</v>
      </c>
      <c r="AB9448" s="46" t="b">
        <f>if((W9448=""),false,true)</f>
        <v>0</v>
      </c>
      <c r="AD9448" s="8"/>
    </row>
    <row r="9449" ht="14.25" customHeight="1">
      <c r="A9449" s="38">
        <v>1255</v>
      </c>
      <c r="B9449" s="46" t="s">
        <v>9206</v>
      </c>
      <c r="C9449" s="46" t="s">
        <v>577</v>
      </c>
      <c r="D9449" s="11" t="s">
        <v>9207</v>
      </c>
      <c r="E9449" s="11" t="s">
        <v>9208</v>
      </c>
      <c r="F9449" s="7" t="s">
        <v>711</v>
      </c>
      <c r="G9449" s="7" t="s">
        <v>712</v>
      </c>
      <c r="H9449">
        <v>0.022215040843439</v>
      </c>
      <c r="I9449" s="46" t="s">
        <v>37</v>
      </c>
      <c r="K9449" s="46"/>
      <c r="L9449" t="s">
        <v>9209</v>
      </c>
      <c r="M9449" t="s">
        <v>39</v>
      </c>
      <c r="N9449" s="40"/>
      <c r="O9449" s="40"/>
      <c r="P9449" s="40"/>
      <c r="Q9449" s="40"/>
      <c r="R9449" s="39"/>
      <c r="S9449" s="39"/>
      <c r="T9449" s="39"/>
      <c r="U9449" s="40"/>
      <c r="V9449" s="39"/>
      <c r="W9449" s="69"/>
      <c r="Y9449" t="s">
        <v>40</v>
      </c>
      <c r="AA9449">
        <v>36029</v>
      </c>
      <c r="AB9449" s="46" t="b">
        <f>if((W9449=""),false,true)</f>
        <v>0</v>
      </c>
      <c r="AD9449" s="8"/>
    </row>
    <row r="9450" ht="14.25" customHeight="1">
      <c r="A9450" s="38">
        <v>1255</v>
      </c>
      <c r="B9450" s="46" t="s">
        <v>9206</v>
      </c>
      <c r="C9450" s="46" t="s">
        <v>577</v>
      </c>
      <c r="D9450" s="11" t="s">
        <v>9207</v>
      </c>
      <c r="E9450" s="11" t="s">
        <v>9208</v>
      </c>
      <c r="F9450" s="7" t="s">
        <v>715</v>
      </c>
      <c r="G9450" s="7" t="s">
        <v>716</v>
      </c>
      <c r="H9450">
        <v>0.008133702967278</v>
      </c>
      <c r="I9450" s="46" t="s">
        <v>37</v>
      </c>
      <c r="K9450" s="46"/>
      <c r="L9450" t="s">
        <v>9209</v>
      </c>
      <c r="M9450" t="s">
        <v>39</v>
      </c>
      <c r="N9450" s="40"/>
      <c r="O9450" s="40"/>
      <c r="P9450" s="40"/>
      <c r="Q9450" s="40"/>
      <c r="R9450" s="39"/>
      <c r="S9450" s="39"/>
      <c r="T9450" s="39"/>
      <c r="U9450" s="40"/>
      <c r="V9450" s="39"/>
      <c r="W9450" s="69"/>
      <c r="Y9450" t="s">
        <v>40</v>
      </c>
      <c r="AA9450">
        <v>36029</v>
      </c>
      <c r="AB9450" s="46" t="b">
        <f>if((W9450=""),false,true)</f>
        <v>0</v>
      </c>
      <c r="AD9450" s="8"/>
    </row>
    <row r="9451" ht="14.25" customHeight="1">
      <c r="A9451" s="38">
        <v>1255</v>
      </c>
      <c r="B9451" s="46" t="s">
        <v>9206</v>
      </c>
      <c r="C9451" s="46" t="s">
        <v>577</v>
      </c>
      <c r="D9451" s="11" t="s">
        <v>9207</v>
      </c>
      <c r="E9451" s="11" t="s">
        <v>9208</v>
      </c>
      <c r="F9451" s="7" t="s">
        <v>2103</v>
      </c>
      <c r="G9451" s="7" t="s">
        <v>1144</v>
      </c>
      <c r="H9451">
        <v>1.0579700801141</v>
      </c>
      <c r="I9451" s="46" t="s">
        <v>37</v>
      </c>
      <c r="K9451" s="46"/>
      <c r="L9451" t="s">
        <v>9209</v>
      </c>
      <c r="M9451" t="s">
        <v>39</v>
      </c>
      <c r="N9451" s="40"/>
      <c r="O9451" s="40"/>
      <c r="P9451" s="40"/>
      <c r="Q9451" s="40"/>
      <c r="R9451" s="39"/>
      <c r="S9451" s="39"/>
      <c r="T9451" s="39"/>
      <c r="U9451" s="40"/>
      <c r="V9451" s="39"/>
      <c r="W9451" s="69"/>
      <c r="Y9451" t="s">
        <v>40</v>
      </c>
      <c r="AA9451">
        <v>36029</v>
      </c>
      <c r="AB9451" s="46" t="b">
        <f>if((W9451=""),false,true)</f>
        <v>0</v>
      </c>
      <c r="AD9451" s="8"/>
    </row>
    <row r="9452" ht="14.25" customHeight="1">
      <c r="A9452" s="38">
        <v>1255</v>
      </c>
      <c r="B9452" s="46" t="s">
        <v>9206</v>
      </c>
      <c r="C9452" s="46" t="s">
        <v>577</v>
      </c>
      <c r="D9452" s="11" t="s">
        <v>9207</v>
      </c>
      <c r="E9452" s="11" t="s">
        <v>9208</v>
      </c>
      <c r="F9452" s="7" t="s">
        <v>731</v>
      </c>
      <c r="G9452" s="7" t="s">
        <v>732</v>
      </c>
      <c r="H9452">
        <v>1.2220068804349</v>
      </c>
      <c r="I9452" s="46" t="s">
        <v>37</v>
      </c>
      <c r="K9452" s="46"/>
      <c r="L9452" t="s">
        <v>9209</v>
      </c>
      <c r="M9452" t="s">
        <v>39</v>
      </c>
      <c r="N9452" s="40"/>
      <c r="O9452" s="40"/>
      <c r="P9452" s="40"/>
      <c r="Q9452" s="40"/>
      <c r="R9452" s="39"/>
      <c r="S9452" s="39"/>
      <c r="T9452" s="39"/>
      <c r="U9452" s="40"/>
      <c r="V9452" s="39"/>
      <c r="W9452" s="69"/>
      <c r="Y9452" t="s">
        <v>40</v>
      </c>
      <c r="AA9452">
        <v>36029</v>
      </c>
      <c r="AB9452" s="46" t="b">
        <f>if((W9452=""),false,true)</f>
        <v>0</v>
      </c>
      <c r="AD9452" s="8"/>
    </row>
    <row r="9453" ht="14.25" customHeight="1">
      <c r="A9453" s="38">
        <v>1287</v>
      </c>
      <c r="B9453" s="46" t="s">
        <v>53</v>
      </c>
      <c r="C9453" s="46" t="s">
        <v>45</v>
      </c>
      <c r="D9453" s="46" t="s">
        <v>9210</v>
      </c>
      <c r="E9453" s="46" t="s">
        <v>9211</v>
      </c>
      <c r="F9453" t="s">
        <v>48</v>
      </c>
      <c r="G9453" s="46" t="s">
        <v>49</v>
      </c>
      <c r="H9453">
        <v>0.000013182567</v>
      </c>
      <c r="I9453" t="s">
        <v>37</v>
      </c>
      <c r="L9453" t="s">
        <v>50</v>
      </c>
      <c r="M9453" t="s">
        <v>39</v>
      </c>
      <c r="N9453" s="40"/>
      <c r="O9453" s="40"/>
      <c r="P9453" s="40"/>
      <c r="Q9453" s="40"/>
      <c r="R9453" s="39"/>
      <c r="S9453" s="39"/>
      <c r="T9453" s="39"/>
      <c r="U9453" s="40"/>
      <c r="V9453" s="39"/>
      <c r="W9453" s="69"/>
      <c r="Y9453" t="s">
        <v>40</v>
      </c>
      <c r="AA9453">
        <v>5342</v>
      </c>
      <c r="AB9453" s="46" t="b">
        <v>0</v>
      </c>
      <c r="AD9453" s="8"/>
    </row>
    <row r="9454" ht="14.25" customHeight="1">
      <c r="A9454" s="38">
        <v>1287</v>
      </c>
      <c r="B9454" s="46" t="s">
        <v>174</v>
      </c>
      <c r="C9454" s="46" t="s">
        <v>45</v>
      </c>
      <c r="D9454" s="46" t="s">
        <v>9210</v>
      </c>
      <c r="E9454" s="46" t="s">
        <v>9211</v>
      </c>
      <c r="F9454" t="s">
        <v>48</v>
      </c>
      <c r="G9454" s="46" t="s">
        <v>49</v>
      </c>
      <c r="H9454">
        <v>0.000013182567</v>
      </c>
      <c r="I9454" t="s">
        <v>37</v>
      </c>
      <c r="L9454" t="s">
        <v>50</v>
      </c>
      <c r="M9454" t="s">
        <v>39</v>
      </c>
      <c r="N9454" s="40"/>
      <c r="O9454" s="40"/>
      <c r="P9454" s="40"/>
      <c r="Q9454" s="40"/>
      <c r="R9454" s="39"/>
      <c r="S9454" s="39"/>
      <c r="T9454" s="39"/>
      <c r="U9454" s="40"/>
      <c r="V9454" s="39"/>
      <c r="W9454" s="69"/>
      <c r="Y9454" t="s">
        <v>40</v>
      </c>
      <c r="AA9454">
        <v>5342</v>
      </c>
      <c r="AB9454" s="46" t="b">
        <v>0</v>
      </c>
      <c r="AD9454" s="8"/>
    </row>
    <row r="9455" ht="14.25" customHeight="1">
      <c r="A9455" s="38">
        <v>1049</v>
      </c>
      <c r="B9455" s="46" t="s">
        <v>922</v>
      </c>
      <c r="C9455" s="46" t="s">
        <v>923</v>
      </c>
      <c r="D9455" s="11" t="s">
        <v>9212</v>
      </c>
      <c r="E9455" s="46" t="s">
        <v>9213</v>
      </c>
      <c r="F9455" s="7" t="s">
        <v>924</v>
      </c>
      <c r="G9455" s="7" t="s">
        <v>925</v>
      </c>
      <c r="H9455">
        <v>0.014092887984219</v>
      </c>
      <c r="I9455" t="s">
        <v>37</v>
      </c>
      <c r="K9455" s="47" t="s">
        <v>43</v>
      </c>
      <c r="L9455" s="47" t="s">
        <v>926</v>
      </c>
      <c r="M9455" t="s">
        <v>39</v>
      </c>
      <c r="N9455" s="71"/>
      <c r="O9455" s="71"/>
      <c r="P9455" s="71"/>
      <c r="Q9455" s="71"/>
      <c r="R9455" s="29"/>
      <c r="S9455" s="29"/>
      <c r="T9455" s="29"/>
      <c r="U9455" s="71"/>
      <c r="V9455" s="29"/>
      <c r="W9455" s="60"/>
      <c r="Y9455" t="s">
        <v>40</v>
      </c>
      <c r="AA9455" s="21">
        <v>29046</v>
      </c>
      <c r="AB9455" t="b">
        <f>if((W9455=""),false,true)</f>
        <v>0</v>
      </c>
      <c r="AD9455" s="37"/>
    </row>
    <row r="9456" ht="14.25" customHeight="1">
      <c r="A9456" s="38">
        <v>1049</v>
      </c>
      <c r="B9456" s="46" t="s">
        <v>922</v>
      </c>
      <c r="C9456" s="46" t="s">
        <v>923</v>
      </c>
      <c r="D9456" s="11" t="s">
        <v>9212</v>
      </c>
      <c r="E9456" s="11" t="s">
        <v>9213</v>
      </c>
      <c r="F9456" s="7" t="s">
        <v>927</v>
      </c>
      <c r="G9456" s="7" t="s">
        <v>928</v>
      </c>
      <c r="H9456">
        <v>0.001028016298126</v>
      </c>
      <c r="I9456" t="s">
        <v>37</v>
      </c>
      <c r="K9456" s="47" t="s">
        <v>43</v>
      </c>
      <c r="L9456" s="47" t="s">
        <v>926</v>
      </c>
      <c r="M9456" t="s">
        <v>39</v>
      </c>
      <c r="N9456" s="71"/>
      <c r="O9456" s="71"/>
      <c r="P9456" s="71"/>
      <c r="Q9456" s="71"/>
      <c r="R9456" s="29"/>
      <c r="S9456" s="29"/>
      <c r="T9456" s="29"/>
      <c r="U9456" s="71"/>
      <c r="V9456" s="29"/>
      <c r="W9456" s="60"/>
      <c r="Y9456" t="s">
        <v>40</v>
      </c>
      <c r="AA9456">
        <v>29046</v>
      </c>
      <c r="AB9456" t="b">
        <f>if((W9456=""),false,true)</f>
        <v>0</v>
      </c>
      <c r="AD9456" s="37"/>
    </row>
    <row r="9457" ht="14.25" customHeight="1">
      <c r="A9457" s="38">
        <v>1049</v>
      </c>
      <c r="B9457" s="46" t="s">
        <v>922</v>
      </c>
      <c r="C9457" s="46" t="s">
        <v>923</v>
      </c>
      <c r="D9457" s="11" t="s">
        <v>9212</v>
      </c>
      <c r="E9457" s="11" t="s">
        <v>9213</v>
      </c>
      <c r="F9457" s="7" t="s">
        <v>929</v>
      </c>
      <c r="G9457" s="7" t="s">
        <v>928</v>
      </c>
      <c r="H9457">
        <v>0.004036453929676</v>
      </c>
      <c r="I9457" t="s">
        <v>37</v>
      </c>
      <c r="K9457" s="47" t="s">
        <v>43</v>
      </c>
      <c r="L9457" s="47" t="s">
        <v>926</v>
      </c>
      <c r="M9457" t="s">
        <v>39</v>
      </c>
      <c r="N9457" s="71"/>
      <c r="O9457" s="71"/>
      <c r="P9457" s="71"/>
      <c r="Q9457" s="71"/>
      <c r="R9457" s="29"/>
      <c r="S9457" s="29"/>
      <c r="T9457" s="29"/>
      <c r="U9457" s="71"/>
      <c r="V9457" s="29"/>
      <c r="W9457" s="60"/>
      <c r="Y9457" t="s">
        <v>40</v>
      </c>
      <c r="AA9457">
        <v>29046</v>
      </c>
      <c r="AB9457" t="b">
        <f>if((W9457=""),false,true)</f>
        <v>0</v>
      </c>
      <c r="AD9457" s="37"/>
    </row>
    <row r="9458" ht="14.25" customHeight="1">
      <c r="A9458" s="38">
        <v>1049</v>
      </c>
      <c r="B9458" s="46" t="s">
        <v>922</v>
      </c>
      <c r="C9458" s="46" t="s">
        <v>923</v>
      </c>
      <c r="D9458" s="11" t="s">
        <v>9212</v>
      </c>
      <c r="E9458" s="11" t="s">
        <v>9213</v>
      </c>
      <c r="F9458" s="7" t="s">
        <v>930</v>
      </c>
      <c r="G9458" s="7" t="s">
        <v>928</v>
      </c>
      <c r="H9458">
        <v>0.018238957023196</v>
      </c>
      <c r="I9458" t="s">
        <v>37</v>
      </c>
      <c r="K9458" s="47" t="s">
        <v>43</v>
      </c>
      <c r="L9458" s="47" t="s">
        <v>926</v>
      </c>
      <c r="M9458" t="s">
        <v>39</v>
      </c>
      <c r="N9458" s="71"/>
      <c r="O9458" s="71"/>
      <c r="P9458" s="71"/>
      <c r="Q9458" s="71"/>
      <c r="R9458" s="29"/>
      <c r="S9458" s="29"/>
      <c r="T9458" s="29"/>
      <c r="U9458" s="71"/>
      <c r="V9458" s="29"/>
      <c r="W9458" s="60"/>
      <c r="Y9458" t="s">
        <v>40</v>
      </c>
      <c r="AA9458">
        <v>29046</v>
      </c>
      <c r="AB9458" t="b">
        <f>if((W9458=""),false,true)</f>
        <v>0</v>
      </c>
      <c r="AD9458" s="37"/>
    </row>
    <row r="9459" ht="14.25" customHeight="1">
      <c r="A9459" s="38">
        <v>1049</v>
      </c>
      <c r="B9459" s="46" t="s">
        <v>922</v>
      </c>
      <c r="C9459" s="46" t="s">
        <v>923</v>
      </c>
      <c r="D9459" s="11" t="s">
        <v>9212</v>
      </c>
      <c r="E9459" s="11" t="s">
        <v>9213</v>
      </c>
      <c r="F9459" s="11" t="s">
        <v>48</v>
      </c>
      <c r="G9459" s="11" t="s">
        <v>49</v>
      </c>
      <c r="H9459">
        <v>0.000243781081837</v>
      </c>
      <c r="I9459" t="s">
        <v>37</v>
      </c>
      <c r="K9459" s="47" t="s">
        <v>43</v>
      </c>
      <c r="L9459" s="47" t="s">
        <v>926</v>
      </c>
      <c r="M9459" t="s">
        <v>39</v>
      </c>
      <c r="N9459" s="71"/>
      <c r="O9459" s="71"/>
      <c r="P9459" s="71"/>
      <c r="Q9459" s="71"/>
      <c r="R9459" s="29"/>
      <c r="S9459" s="29"/>
      <c r="T9459" s="29"/>
      <c r="U9459" s="71"/>
      <c r="V9459" s="29"/>
      <c r="W9459" s="60"/>
      <c r="Y9459" t="s">
        <v>40</v>
      </c>
      <c r="AA9459">
        <v>29046</v>
      </c>
      <c r="AB9459" t="b">
        <f>if((W9459=""),false,true)</f>
        <v>0</v>
      </c>
      <c r="AD9459" s="37"/>
    </row>
    <row r="9460" ht="14.25" customHeight="1">
      <c r="A9460" s="38">
        <v>1287</v>
      </c>
      <c r="B9460" s="46" t="s">
        <v>247</v>
      </c>
      <c r="C9460" s="46" t="s">
        <v>45</v>
      </c>
      <c r="D9460" s="46" t="s">
        <v>9212</v>
      </c>
      <c r="E9460" s="46" t="s">
        <v>9213</v>
      </c>
      <c r="F9460" t="s">
        <v>48</v>
      </c>
      <c r="G9460" s="46" t="s">
        <v>49</v>
      </c>
      <c r="H9460">
        <v>0.000425892508</v>
      </c>
      <c r="I9460" t="s">
        <v>37</v>
      </c>
      <c r="L9460" t="s">
        <v>50</v>
      </c>
      <c r="M9460" t="s">
        <v>39</v>
      </c>
      <c r="N9460" s="40"/>
      <c r="O9460" s="40"/>
      <c r="P9460" s="40"/>
      <c r="Q9460" s="40"/>
      <c r="R9460" s="39"/>
      <c r="S9460" s="39"/>
      <c r="T9460" s="39"/>
      <c r="U9460" s="40"/>
      <c r="V9460" s="39"/>
      <c r="W9460" s="69"/>
      <c r="Y9460" t="s">
        <v>40</v>
      </c>
      <c r="AA9460">
        <v>29046</v>
      </c>
      <c r="AB9460" s="46" t="b">
        <v>0</v>
      </c>
      <c r="AD9460" s="8"/>
    </row>
    <row r="9461" ht="14.25" customHeight="1">
      <c r="A9461" s="38">
        <v>1287</v>
      </c>
      <c r="B9461" s="46" t="s">
        <v>174</v>
      </c>
      <c r="C9461" s="46" t="s">
        <v>45</v>
      </c>
      <c r="D9461" s="46" t="s">
        <v>9212</v>
      </c>
      <c r="E9461" s="46" t="s">
        <v>9213</v>
      </c>
      <c r="F9461" t="s">
        <v>48</v>
      </c>
      <c r="G9461" s="46" t="s">
        <v>49</v>
      </c>
      <c r="H9461">
        <v>0.000208929613</v>
      </c>
      <c r="I9461" t="s">
        <v>37</v>
      </c>
      <c r="L9461" t="s">
        <v>50</v>
      </c>
      <c r="M9461" t="s">
        <v>39</v>
      </c>
      <c r="N9461" s="40"/>
      <c r="O9461" s="40"/>
      <c r="P9461" s="40"/>
      <c r="Q9461" s="40"/>
      <c r="R9461" s="39"/>
      <c r="S9461" s="39"/>
      <c r="T9461" s="39"/>
      <c r="U9461" s="40"/>
      <c r="V9461" s="39"/>
      <c r="W9461" s="69"/>
      <c r="Y9461" t="s">
        <v>40</v>
      </c>
      <c r="AA9461">
        <v>29046</v>
      </c>
      <c r="AB9461" s="46" t="b">
        <v>0</v>
      </c>
      <c r="AD9461" s="8"/>
    </row>
    <row r="9462" ht="14.25" customHeight="1">
      <c r="A9462" s="38">
        <v>1283</v>
      </c>
      <c r="B9462" s="46" t="s">
        <v>31</v>
      </c>
      <c r="C9462" s="46" t="s">
        <v>32</v>
      </c>
      <c r="D9462" s="46" t="s">
        <v>9214</v>
      </c>
      <c r="E9462" s="46" t="s">
        <v>9215</v>
      </c>
      <c r="F9462" t="s">
        <v>35</v>
      </c>
      <c r="G9462" s="46" t="s">
        <v>36</v>
      </c>
      <c r="H9462">
        <v>0.0112201845</v>
      </c>
      <c r="I9462" t="s">
        <v>37</v>
      </c>
      <c r="L9462" t="s">
        <v>38</v>
      </c>
      <c r="M9462" t="s">
        <v>39</v>
      </c>
      <c r="N9462" s="40"/>
      <c r="O9462" s="40"/>
      <c r="P9462" s="40"/>
      <c r="Q9462" s="40"/>
      <c r="R9462" s="39"/>
      <c r="S9462" s="39"/>
      <c r="T9462" s="39"/>
      <c r="U9462" s="40"/>
      <c r="V9462" s="39"/>
      <c r="W9462" s="69"/>
      <c r="Y9462" t="s">
        <v>40</v>
      </c>
      <c r="AA9462">
        <v>6196</v>
      </c>
      <c r="AB9462" s="46" t="b">
        <f>if((W9462=""),false,true)</f>
        <v>0</v>
      </c>
      <c r="AD9462" s="8"/>
    </row>
    <row r="9463" ht="14.25" customHeight="1">
      <c r="A9463" s="38">
        <v>1287</v>
      </c>
      <c r="B9463" s="46" t="s">
        <v>53</v>
      </c>
      <c r="C9463" s="46" t="s">
        <v>45</v>
      </c>
      <c r="D9463" s="46" t="s">
        <v>9214</v>
      </c>
      <c r="E9463" s="46" t="s">
        <v>9215</v>
      </c>
      <c r="F9463" t="s">
        <v>48</v>
      </c>
      <c r="G9463" s="46" t="s">
        <v>49</v>
      </c>
      <c r="H9463">
        <v>0.000047863009</v>
      </c>
      <c r="I9463" t="s">
        <v>37</v>
      </c>
      <c r="L9463" t="s">
        <v>50</v>
      </c>
      <c r="M9463" t="s">
        <v>39</v>
      </c>
      <c r="N9463" s="40"/>
      <c r="O9463" s="40"/>
      <c r="P9463" s="40"/>
      <c r="Q9463" s="40"/>
      <c r="R9463" s="39"/>
      <c r="S9463" s="39"/>
      <c r="T9463" s="39"/>
      <c r="U9463" s="40"/>
      <c r="V9463" s="39"/>
      <c r="W9463" s="69"/>
      <c r="Y9463" t="s">
        <v>40</v>
      </c>
      <c r="AA9463">
        <v>6196</v>
      </c>
      <c r="AB9463" s="46" t="b">
        <v>0</v>
      </c>
      <c r="AD9463" s="8"/>
    </row>
    <row r="9464" ht="14.25" customHeight="1">
      <c r="A9464" s="38">
        <v>1049</v>
      </c>
      <c r="B9464" s="46" t="s">
        <v>922</v>
      </c>
      <c r="C9464" s="46" t="s">
        <v>923</v>
      </c>
      <c r="D9464" s="11" t="s">
        <v>9216</v>
      </c>
      <c r="E9464" s="46" t="s">
        <v>9217</v>
      </c>
      <c r="F9464" s="7" t="s">
        <v>924</v>
      </c>
      <c r="G9464" s="7" t="s">
        <v>925</v>
      </c>
      <c r="H9464">
        <v>0.045498806015005</v>
      </c>
      <c r="I9464" t="s">
        <v>37</v>
      </c>
      <c r="K9464" s="47" t="s">
        <v>43</v>
      </c>
      <c r="L9464" s="47" t="s">
        <v>926</v>
      </c>
      <c r="M9464" t="s">
        <v>39</v>
      </c>
      <c r="N9464" s="71"/>
      <c r="O9464" s="71"/>
      <c r="P9464" s="71"/>
      <c r="Q9464" s="71"/>
      <c r="R9464" s="29"/>
      <c r="S9464" s="29"/>
      <c r="T9464" s="29"/>
      <c r="U9464" s="71"/>
      <c r="V9464" s="29"/>
      <c r="W9464" s="60"/>
      <c r="Y9464" t="s">
        <v>40</v>
      </c>
      <c r="AA9464" s="21">
        <v>5345</v>
      </c>
      <c r="AB9464" t="b">
        <f>if((W9464=""),false,true)</f>
        <v>0</v>
      </c>
      <c r="AD9464" s="37"/>
    </row>
    <row r="9465" ht="14.25" customHeight="1">
      <c r="A9465" s="38">
        <v>1049</v>
      </c>
      <c r="B9465" s="46" t="s">
        <v>922</v>
      </c>
      <c r="C9465" s="46" t="s">
        <v>923</v>
      </c>
      <c r="D9465" s="11" t="s">
        <v>9216</v>
      </c>
      <c r="E9465" s="11" t="s">
        <v>9217</v>
      </c>
      <c r="F9465" s="7" t="s">
        <v>927</v>
      </c>
      <c r="G9465" s="7" t="s">
        <v>928</v>
      </c>
      <c r="H9465">
        <v>0.002079696687104</v>
      </c>
      <c r="I9465" t="s">
        <v>37</v>
      </c>
      <c r="K9465" s="47" t="s">
        <v>43</v>
      </c>
      <c r="L9465" s="47" t="s">
        <v>926</v>
      </c>
      <c r="M9465" t="s">
        <v>39</v>
      </c>
      <c r="N9465" s="71"/>
      <c r="O9465" s="71"/>
      <c r="P9465" s="71"/>
      <c r="Q9465" s="71"/>
      <c r="R9465" s="29"/>
      <c r="S9465" s="29"/>
      <c r="T9465" s="29"/>
      <c r="U9465" s="71"/>
      <c r="V9465" s="29"/>
      <c r="W9465" s="60"/>
      <c r="Y9465" t="s">
        <v>40</v>
      </c>
      <c r="AA9465">
        <v>5345</v>
      </c>
      <c r="AB9465" t="b">
        <f>if((W9465=""),false,true)</f>
        <v>0</v>
      </c>
      <c r="AD9465" s="37"/>
    </row>
    <row r="9466" ht="14.25" customHeight="1">
      <c r="A9466" s="38">
        <v>1049</v>
      </c>
      <c r="B9466" s="46" t="s">
        <v>922</v>
      </c>
      <c r="C9466" s="46" t="s">
        <v>923</v>
      </c>
      <c r="D9466" s="11" t="s">
        <v>9216</v>
      </c>
      <c r="E9466" s="11" t="s">
        <v>9217</v>
      </c>
      <c r="F9466" s="7" t="s">
        <v>929</v>
      </c>
      <c r="G9466" s="7" t="s">
        <v>928</v>
      </c>
      <c r="H9466">
        <v>0.007079457843841</v>
      </c>
      <c r="I9466" t="s">
        <v>37</v>
      </c>
      <c r="K9466" s="47" t="s">
        <v>43</v>
      </c>
      <c r="L9466" s="47" t="s">
        <v>926</v>
      </c>
      <c r="M9466" t="s">
        <v>39</v>
      </c>
      <c r="N9466" s="71"/>
      <c r="O9466" s="71"/>
      <c r="P9466" s="71"/>
      <c r="Q9466" s="71"/>
      <c r="R9466" s="29"/>
      <c r="S9466" s="29"/>
      <c r="T9466" s="29"/>
      <c r="U9466" s="71"/>
      <c r="V9466" s="29"/>
      <c r="W9466" s="60"/>
      <c r="Y9466" t="s">
        <v>40</v>
      </c>
      <c r="AA9466">
        <v>5345</v>
      </c>
      <c r="AB9466" t="b">
        <f>if((W9466=""),false,true)</f>
        <v>0</v>
      </c>
      <c r="AD9466" s="37"/>
    </row>
    <row r="9467" ht="14.25" customHeight="1">
      <c r="A9467" s="38">
        <v>1049</v>
      </c>
      <c r="B9467" s="46" t="s">
        <v>922</v>
      </c>
      <c r="C9467" s="46" t="s">
        <v>923</v>
      </c>
      <c r="D9467" s="11" t="s">
        <v>9216</v>
      </c>
      <c r="E9467" s="11" t="s">
        <v>9217</v>
      </c>
      <c r="F9467" s="7" t="s">
        <v>930</v>
      </c>
      <c r="G9467" s="7" t="s">
        <v>928</v>
      </c>
      <c r="H9467">
        <v>0.024888573182824</v>
      </c>
      <c r="I9467" t="s">
        <v>37</v>
      </c>
      <c r="K9467" s="47" t="s">
        <v>43</v>
      </c>
      <c r="L9467" s="47" t="s">
        <v>926</v>
      </c>
      <c r="M9467" t="s">
        <v>39</v>
      </c>
      <c r="N9467" s="71"/>
      <c r="O9467" s="71"/>
      <c r="P9467" s="71"/>
      <c r="Q9467" s="71"/>
      <c r="R9467" s="29"/>
      <c r="S9467" s="29"/>
      <c r="T9467" s="29"/>
      <c r="U9467" s="71"/>
      <c r="V9467" s="29"/>
      <c r="W9467" s="60"/>
      <c r="Y9467" t="s">
        <v>40</v>
      </c>
      <c r="AA9467">
        <v>5345</v>
      </c>
      <c r="AB9467" t="b">
        <f>if((W9467=""),false,true)</f>
        <v>0</v>
      </c>
      <c r="AD9467" s="37"/>
    </row>
    <row r="9468" ht="14.25" customHeight="1">
      <c r="A9468" s="38">
        <v>1049</v>
      </c>
      <c r="B9468" s="46" t="s">
        <v>922</v>
      </c>
      <c r="C9468" s="46" t="s">
        <v>923</v>
      </c>
      <c r="D9468" s="11" t="s">
        <v>9216</v>
      </c>
      <c r="E9468" s="11" t="s">
        <v>9217</v>
      </c>
      <c r="F9468" s="11" t="s">
        <v>48</v>
      </c>
      <c r="G9468" s="11" t="s">
        <v>49</v>
      </c>
      <c r="H9468">
        <v>0.000113240036324</v>
      </c>
      <c r="I9468" t="s">
        <v>37</v>
      </c>
      <c r="K9468" s="47" t="s">
        <v>43</v>
      </c>
      <c r="L9468" s="47" t="s">
        <v>926</v>
      </c>
      <c r="M9468" t="s">
        <v>39</v>
      </c>
      <c r="N9468" s="71"/>
      <c r="O9468" s="71"/>
      <c r="P9468" s="71"/>
      <c r="Q9468" s="71"/>
      <c r="R9468" s="29"/>
      <c r="S9468" s="29"/>
      <c r="T9468" s="29"/>
      <c r="U9468" s="71"/>
      <c r="V9468" s="29"/>
      <c r="W9468" s="60"/>
      <c r="Y9468" t="s">
        <v>40</v>
      </c>
      <c r="AA9468">
        <v>5345</v>
      </c>
      <c r="AB9468" t="b">
        <f>if((W9468=""),false,true)</f>
        <v>0</v>
      </c>
      <c r="AD9468" s="37"/>
    </row>
    <row r="9469" ht="14.25" customHeight="1">
      <c r="A9469" s="38">
        <v>1287</v>
      </c>
      <c r="B9469" s="46" t="s">
        <v>53</v>
      </c>
      <c r="C9469" s="46" t="s">
        <v>45</v>
      </c>
      <c r="D9469" s="46" t="s">
        <v>9216</v>
      </c>
      <c r="E9469" s="46" t="s">
        <v>9218</v>
      </c>
      <c r="F9469" t="s">
        <v>48</v>
      </c>
      <c r="G9469" s="46" t="s">
        <v>49</v>
      </c>
      <c r="H9469">
        <v>0.003981071706</v>
      </c>
      <c r="I9469" t="s">
        <v>37</v>
      </c>
      <c r="L9469" t="s">
        <v>50</v>
      </c>
      <c r="M9469" t="s">
        <v>39</v>
      </c>
      <c r="N9469" s="40"/>
      <c r="O9469" s="40"/>
      <c r="P9469" s="40"/>
      <c r="Q9469" s="40"/>
      <c r="R9469" s="39"/>
      <c r="S9469" s="39"/>
      <c r="T9469" s="39"/>
      <c r="U9469" s="40"/>
      <c r="V9469" s="39"/>
      <c r="W9469" s="69"/>
      <c r="Y9469" t="s">
        <v>40</v>
      </c>
      <c r="AA9469">
        <v>5345</v>
      </c>
      <c r="AB9469" s="46" t="b">
        <v>0</v>
      </c>
      <c r="AD9469" s="8"/>
    </row>
    <row r="9470" ht="14.25" customHeight="1">
      <c r="A9470" s="38">
        <v>1308</v>
      </c>
      <c r="B9470" s="46" t="s">
        <v>41</v>
      </c>
      <c r="C9470" s="46" t="s">
        <v>42</v>
      </c>
      <c r="D9470" s="46" t="s">
        <v>9216</v>
      </c>
      <c r="E9470" s="46" t="s">
        <v>9219</v>
      </c>
      <c r="F9470" t="s">
        <v>35</v>
      </c>
      <c r="G9470" s="12" t="s">
        <v>36</v>
      </c>
      <c r="H9470">
        <v>0.000211836113525</v>
      </c>
      <c r="I9470" t="s">
        <v>37</v>
      </c>
      <c r="K9470" s="47" t="s">
        <v>43</v>
      </c>
      <c r="L9470" s="47" t="str">
        <f>((I9470&amp;A9470)&amp;"-")&amp;B9470</f>
        <v>REF1308-Abraham M.H. and Acree Jr. W.E. The solubility of liquid and solid compounds in dry octan-1-ol. Chemosphere (2013)</v>
      </c>
      <c r="M9470" t="s">
        <v>39</v>
      </c>
      <c r="N9470" s="71"/>
      <c r="O9470" s="71"/>
      <c r="P9470" s="71"/>
      <c r="Q9470" s="71"/>
      <c r="R9470" s="29"/>
      <c r="S9470" s="29"/>
      <c r="T9470" s="29"/>
      <c r="U9470" s="71"/>
      <c r="V9470" s="29"/>
      <c r="W9470" s="60"/>
      <c r="Y9470" t="s">
        <v>40</v>
      </c>
      <c r="AA9470">
        <v>5345</v>
      </c>
      <c r="AB9470" t="b">
        <f>if((W9470=""),false,true)</f>
        <v>0</v>
      </c>
      <c r="AD9470" s="37"/>
    </row>
    <row r="9471" ht="14.25" customHeight="1">
      <c r="A9471" s="38">
        <v>1268</v>
      </c>
      <c r="B9471" s="46" t="s">
        <v>3548</v>
      </c>
      <c r="C9471" s="46" t="s">
        <v>3549</v>
      </c>
      <c r="D9471" s="46" t="s">
        <v>9220</v>
      </c>
      <c r="E9471" s="46" t="s">
        <v>9213</v>
      </c>
      <c r="F9471" s="7" t="s">
        <v>1281</v>
      </c>
      <c r="G9471" s="7" t="s">
        <v>2411</v>
      </c>
      <c r="H9471">
        <v>0.345020770702221</v>
      </c>
      <c r="I9471" t="s">
        <v>37</v>
      </c>
      <c r="K9471" t="s">
        <v>43</v>
      </c>
      <c r="L9471" t="s">
        <v>3553</v>
      </c>
      <c r="M9471" t="s">
        <v>39</v>
      </c>
      <c r="N9471" s="40"/>
      <c r="O9471" s="40"/>
      <c r="P9471" s="40"/>
      <c r="Q9471" s="40"/>
      <c r="R9471" s="39"/>
      <c r="S9471" s="39"/>
      <c r="T9471" s="39"/>
      <c r="U9471" s="40"/>
      <c r="V9471" s="39"/>
      <c r="W9471" s="69"/>
      <c r="Y9471" t="s">
        <v>40</v>
      </c>
      <c r="AA9471">
        <v>29046</v>
      </c>
      <c r="AB9471" s="46" t="b">
        <f>if((W9471=""),false,true)</f>
        <v>0</v>
      </c>
      <c r="AD9471" s="8"/>
    </row>
    <row r="9472" ht="14.25" customHeight="1">
      <c r="A9472" s="38">
        <v>997</v>
      </c>
      <c r="B9472" s="44" t="s">
        <v>638</v>
      </c>
      <c r="C9472" s="46" t="s">
        <v>639</v>
      </c>
      <c r="D9472" s="46" t="s">
        <v>9221</v>
      </c>
      <c r="E9472" s="46" t="s">
        <v>9222</v>
      </c>
      <c r="F9472" s="5" t="s">
        <v>35</v>
      </c>
      <c r="G9472" s="5" t="s">
        <v>36</v>
      </c>
      <c r="H9472" s="65">
        <v>0.008912509</v>
      </c>
      <c r="I9472" t="s">
        <v>37</v>
      </c>
      <c r="K9472" s="47"/>
      <c r="L9472" s="47" t="str">
        <f>((I9472&amp;A9472)&amp;"-")&amp;B9472</f>
        <v>REF997-Kia Sepassi and Samuel H. Yalkowsky. Solubility Prediction in Octanol: A Technical Note. AAPS PharmSciTech 2006; 7 (1) Article 26</v>
      </c>
      <c r="M9472" t="s">
        <v>39</v>
      </c>
      <c r="N9472" s="71"/>
      <c r="O9472" s="71"/>
      <c r="P9472" s="71"/>
      <c r="Q9472" s="71"/>
      <c r="R9472" s="29"/>
      <c r="S9472" s="29"/>
      <c r="T9472" s="29"/>
      <c r="U9472" s="71"/>
      <c r="V9472" s="29"/>
      <c r="W9472" s="60"/>
      <c r="Y9472" t="s">
        <v>40</v>
      </c>
      <c r="AA9472">
        <v>5355</v>
      </c>
      <c r="AB9472" t="b">
        <f>if((W9472=""),false,true)</f>
        <v>0</v>
      </c>
      <c r="AD9472" s="37"/>
    </row>
    <row r="9473" ht="14.25" customHeight="1">
      <c r="A9473" s="38">
        <v>1283</v>
      </c>
      <c r="B9473" s="46" t="s">
        <v>31</v>
      </c>
      <c r="C9473" s="46" t="s">
        <v>32</v>
      </c>
      <c r="D9473" s="46" t="s">
        <v>9221</v>
      </c>
      <c r="E9473" s="46" t="s">
        <v>9222</v>
      </c>
      <c r="F9473" t="s">
        <v>35</v>
      </c>
      <c r="G9473" s="46" t="s">
        <v>36</v>
      </c>
      <c r="H9473">
        <v>0.0089125094</v>
      </c>
      <c r="I9473" t="s">
        <v>37</v>
      </c>
      <c r="L9473" t="s">
        <v>38</v>
      </c>
      <c r="M9473" t="s">
        <v>39</v>
      </c>
      <c r="N9473" s="40"/>
      <c r="O9473" s="40"/>
      <c r="P9473" s="40"/>
      <c r="Q9473" s="40"/>
      <c r="R9473" s="39"/>
      <c r="S9473" s="39"/>
      <c r="T9473" s="39"/>
      <c r="U9473" s="40"/>
      <c r="V9473" s="39"/>
      <c r="W9473" s="69"/>
      <c r="Y9473" t="s">
        <v>40</v>
      </c>
      <c r="AA9473">
        <v>5355</v>
      </c>
      <c r="AB9473" s="46" t="b">
        <f>if((W9473=""),false,true)</f>
        <v>0</v>
      </c>
      <c r="AD9473" s="8"/>
    </row>
    <row r="9474" ht="14.25" customHeight="1">
      <c r="A9474" s="38">
        <v>1308</v>
      </c>
      <c r="B9474" s="46" t="s">
        <v>41</v>
      </c>
      <c r="C9474" s="46" t="s">
        <v>42</v>
      </c>
      <c r="D9474" s="46" t="s">
        <v>9221</v>
      </c>
      <c r="E9474" s="46" t="s">
        <v>9223</v>
      </c>
      <c r="F9474" t="s">
        <v>35</v>
      </c>
      <c r="G9474" s="12" t="s">
        <v>36</v>
      </c>
      <c r="H9474">
        <v>0.008912509381337</v>
      </c>
      <c r="I9474" t="s">
        <v>37</v>
      </c>
      <c r="K9474" s="47" t="s">
        <v>43</v>
      </c>
      <c r="L9474" s="47" t="str">
        <f>((I9474&amp;A9474)&amp;"-")&amp;B9474</f>
        <v>REF1308-Abraham M.H. and Acree Jr. W.E. The solubility of liquid and solid compounds in dry octan-1-ol. Chemosphere (2013)</v>
      </c>
      <c r="M9474" t="s">
        <v>39</v>
      </c>
      <c r="N9474" s="71"/>
      <c r="O9474" s="71"/>
      <c r="P9474" s="71"/>
      <c r="Q9474" s="71"/>
      <c r="R9474" s="29"/>
      <c r="S9474" s="29"/>
      <c r="T9474" s="29"/>
      <c r="U9474" s="71"/>
      <c r="V9474" s="29"/>
      <c r="W9474" s="60"/>
      <c r="Y9474" t="s">
        <v>40</v>
      </c>
      <c r="AA9474">
        <v>5355</v>
      </c>
      <c r="AB9474" t="b">
        <f>if((W9474=""),false,true)</f>
        <v>0</v>
      </c>
      <c r="AD9474" s="37"/>
    </row>
    <row r="9475" ht="14.25" customHeight="1">
      <c r="A9475" s="38">
        <v>1287</v>
      </c>
      <c r="B9475" s="46" t="s">
        <v>44</v>
      </c>
      <c r="C9475" s="46" t="s">
        <v>45</v>
      </c>
      <c r="D9475" s="46" t="s">
        <v>9224</v>
      </c>
      <c r="E9475" s="46" t="s">
        <v>9225</v>
      </c>
      <c r="F9475" t="s">
        <v>48</v>
      </c>
      <c r="G9475" s="46" t="s">
        <v>49</v>
      </c>
      <c r="H9475">
        <v>0.001425607594</v>
      </c>
      <c r="I9475" t="s">
        <v>37</v>
      </c>
      <c r="L9475" t="s">
        <v>50</v>
      </c>
      <c r="M9475" t="s">
        <v>39</v>
      </c>
      <c r="N9475" s="40"/>
      <c r="O9475" s="40"/>
      <c r="P9475" s="40"/>
      <c r="Q9475" s="40"/>
      <c r="R9475" s="39"/>
      <c r="S9475" s="39"/>
      <c r="T9475" s="39"/>
      <c r="U9475" s="40"/>
      <c r="V9475" s="39"/>
      <c r="W9475" s="69"/>
      <c r="Y9475" t="s">
        <v>294</v>
      </c>
      <c r="AA9475">
        <v>29090</v>
      </c>
      <c r="AB9475" s="46" t="b">
        <v>0</v>
      </c>
      <c r="AD9475" s="8"/>
    </row>
    <row r="9476" ht="14.25" customHeight="1">
      <c r="A9476" s="38">
        <v>1268</v>
      </c>
      <c r="B9476" s="46" t="s">
        <v>3548</v>
      </c>
      <c r="C9476" s="46" t="s">
        <v>3549</v>
      </c>
      <c r="D9476" s="46" t="s">
        <v>9226</v>
      </c>
      <c r="E9476" s="46" t="s">
        <v>9227</v>
      </c>
      <c r="F9476" s="7" t="s">
        <v>1281</v>
      </c>
      <c r="G9476" s="7" t="s">
        <v>2411</v>
      </c>
      <c r="H9476">
        <v>0.052792506302962</v>
      </c>
      <c r="I9476" t="s">
        <v>37</v>
      </c>
      <c r="K9476" t="s">
        <v>3552</v>
      </c>
      <c r="L9476" t="s">
        <v>3553</v>
      </c>
      <c r="M9476" t="s">
        <v>39</v>
      </c>
      <c r="N9476" s="40"/>
      <c r="O9476" s="40"/>
      <c r="P9476" s="40"/>
      <c r="Q9476" s="40"/>
      <c r="R9476" s="39"/>
      <c r="S9476" s="39"/>
      <c r="T9476" s="39"/>
      <c r="U9476" s="40"/>
      <c r="V9476" s="39"/>
      <c r="W9476" s="69"/>
      <c r="Y9476" t="s">
        <v>294</v>
      </c>
      <c r="AA9476">
        <v>7340</v>
      </c>
      <c r="AB9476" s="46" t="b">
        <f>if((W9476=""),false,true)</f>
        <v>0</v>
      </c>
      <c r="AD9476" s="8"/>
    </row>
    <row r="9477" ht="14.25" customHeight="1">
      <c r="A9477" s="38">
        <v>1287</v>
      </c>
      <c r="B9477" s="46" t="s">
        <v>53</v>
      </c>
      <c r="C9477" s="46" t="s">
        <v>45</v>
      </c>
      <c r="D9477" s="46" t="s">
        <v>9226</v>
      </c>
      <c r="E9477" s="46" t="s">
        <v>9227</v>
      </c>
      <c r="F9477" t="s">
        <v>48</v>
      </c>
      <c r="G9477" s="46" t="s">
        <v>49</v>
      </c>
      <c r="H9477">
        <v>0.000758577575</v>
      </c>
      <c r="I9477" t="s">
        <v>37</v>
      </c>
      <c r="L9477" t="s">
        <v>50</v>
      </c>
      <c r="M9477" t="s">
        <v>39</v>
      </c>
      <c r="N9477" s="40"/>
      <c r="O9477" s="40"/>
      <c r="P9477" s="40"/>
      <c r="Q9477" s="40"/>
      <c r="R9477" s="39"/>
      <c r="S9477" s="39"/>
      <c r="T9477" s="39"/>
      <c r="U9477" s="40"/>
      <c r="V9477" s="39"/>
      <c r="W9477" s="69"/>
      <c r="Y9477" t="s">
        <v>294</v>
      </c>
      <c r="AA9477">
        <v>7340</v>
      </c>
      <c r="AB9477" s="46" t="b">
        <v>0</v>
      </c>
      <c r="AD9477" s="8"/>
    </row>
    <row r="9478" ht="14.25" customHeight="1">
      <c r="A9478" s="38">
        <v>22</v>
      </c>
      <c r="B9478" s="44" t="s">
        <v>3484</v>
      </c>
      <c r="C9478" s="46" t="s">
        <v>1841</v>
      </c>
      <c r="D9478" s="46" t="s">
        <v>9228</v>
      </c>
      <c r="E9478" s="46" t="s">
        <v>9229</v>
      </c>
      <c r="F9478" s="41" t="s">
        <v>434</v>
      </c>
      <c r="G9478" s="41" t="s">
        <v>435</v>
      </c>
      <c r="H9478" s="65">
        <v>9.91</v>
      </c>
      <c r="I9478" t="s">
        <v>431</v>
      </c>
      <c r="K9478" s="46"/>
      <c r="L9478" s="46" t="str">
        <f>((I9478&amp;A9478)&amp;"-")&amp;B9478</f>
        <v>ONSC22-15-</v>
      </c>
      <c r="M9478" t="s">
        <v>583</v>
      </c>
      <c r="N9478" s="40"/>
      <c r="O9478" s="40"/>
      <c r="P9478" s="40"/>
      <c r="Q9478" s="40"/>
      <c r="R9478" s="39"/>
      <c r="S9478" s="39"/>
      <c r="T9478" s="39"/>
      <c r="U9478" s="40"/>
      <c r="V9478" s="39"/>
      <c r="W9478" s="69"/>
      <c r="Y9478" t="s">
        <v>294</v>
      </c>
      <c r="AA9478">
        <v>10772050</v>
      </c>
      <c r="AB9478" t="b">
        <f>if((W9478=""),false,true)</f>
        <v>0</v>
      </c>
      <c r="AD9478" s="8"/>
    </row>
    <row r="9479" ht="14.25" customHeight="1">
      <c r="A9479" s="38">
        <v>1287</v>
      </c>
      <c r="B9479" s="46" t="s">
        <v>53</v>
      </c>
      <c r="C9479" s="46" t="s">
        <v>45</v>
      </c>
      <c r="D9479" s="46" t="s">
        <v>9230</v>
      </c>
      <c r="E9479" s="46" t="s">
        <v>9231</v>
      </c>
      <c r="F9479" t="s">
        <v>48</v>
      </c>
      <c r="G9479" s="46" t="s">
        <v>49</v>
      </c>
      <c r="H9479">
        <v>0.000000977237</v>
      </c>
      <c r="I9479" t="s">
        <v>37</v>
      </c>
      <c r="L9479" t="s">
        <v>50</v>
      </c>
      <c r="M9479" t="s">
        <v>39</v>
      </c>
      <c r="N9479" s="40"/>
      <c r="O9479" s="40"/>
      <c r="P9479" s="40"/>
      <c r="Q9479" s="40"/>
      <c r="R9479" s="39"/>
      <c r="S9479" s="39"/>
      <c r="T9479" s="39"/>
      <c r="U9479" s="40"/>
      <c r="V9479" s="39"/>
      <c r="W9479" s="69"/>
      <c r="Y9479" t="s">
        <v>294</v>
      </c>
      <c r="AA9479">
        <v>10468621</v>
      </c>
      <c r="AB9479" s="46" t="b">
        <v>0</v>
      </c>
      <c r="AD9479" s="8"/>
    </row>
    <row r="9480" ht="14.25" customHeight="1">
      <c r="A9480" s="38">
        <v>1287</v>
      </c>
      <c r="B9480" s="46" t="s">
        <v>53</v>
      </c>
      <c r="C9480" s="46" t="s">
        <v>45</v>
      </c>
      <c r="D9480" s="46" t="s">
        <v>9230</v>
      </c>
      <c r="E9480" s="46" t="s">
        <v>9232</v>
      </c>
      <c r="F9480" t="s">
        <v>48</v>
      </c>
      <c r="G9480" s="46" t="s">
        <v>49</v>
      </c>
      <c r="H9480">
        <v>0.000000199526</v>
      </c>
      <c r="I9480" t="s">
        <v>37</v>
      </c>
      <c r="L9480" s="46" t="str">
        <f>((I9480&amp;A9480)&amp;"-")&amp;B9480</f>
        <v>REF1287-Wang 99 - S1</v>
      </c>
      <c r="M9480" t="s">
        <v>39</v>
      </c>
      <c r="N9480" s="40"/>
      <c r="O9480" s="40"/>
      <c r="P9480" s="40"/>
      <c r="Q9480" s="40"/>
      <c r="R9480" s="39"/>
      <c r="S9480" s="39"/>
      <c r="T9480" s="39"/>
      <c r="U9480" s="40"/>
      <c r="V9480" s="39"/>
      <c r="W9480" s="69"/>
      <c r="Y9480" t="s">
        <v>40</v>
      </c>
      <c r="AA9480">
        <v>23076090</v>
      </c>
      <c r="AB9480" s="46" t="b">
        <v>0</v>
      </c>
      <c r="AD9480" s="8"/>
    </row>
    <row r="9481" ht="14.25" customHeight="1">
      <c r="A9481" s="38">
        <v>1287</v>
      </c>
      <c r="B9481" s="46" t="s">
        <v>53</v>
      </c>
      <c r="C9481" s="46" t="s">
        <v>45</v>
      </c>
      <c r="D9481" s="46" t="s">
        <v>9233</v>
      </c>
      <c r="E9481" s="46" t="s">
        <v>9234</v>
      </c>
      <c r="F9481" t="s">
        <v>48</v>
      </c>
      <c r="G9481" s="46" t="s">
        <v>49</v>
      </c>
      <c r="H9481">
        <v>0.008511380382</v>
      </c>
      <c r="I9481" t="s">
        <v>37</v>
      </c>
      <c r="L9481" t="s">
        <v>50</v>
      </c>
      <c r="M9481" t="s">
        <v>39</v>
      </c>
      <c r="N9481" s="40"/>
      <c r="O9481" s="40"/>
      <c r="P9481" s="40"/>
      <c r="Q9481" s="40"/>
      <c r="R9481" s="39"/>
      <c r="S9481" s="39"/>
      <c r="T9481" s="39"/>
      <c r="U9481" s="40"/>
      <c r="V9481" s="39"/>
      <c r="W9481" s="69"/>
      <c r="Y9481" t="s">
        <v>40</v>
      </c>
      <c r="AA9481">
        <v>35726</v>
      </c>
      <c r="AB9481" s="46" t="b">
        <v>0</v>
      </c>
      <c r="AD9481" s="8"/>
    </row>
    <row r="9482" ht="14.25" customHeight="1">
      <c r="A9482" s="38">
        <v>1287</v>
      </c>
      <c r="B9482" s="46" t="s">
        <v>53</v>
      </c>
      <c r="C9482" s="46" t="s">
        <v>45</v>
      </c>
      <c r="D9482" s="46" t="s">
        <v>9235</v>
      </c>
      <c r="E9482" s="46" t="s">
        <v>9236</v>
      </c>
      <c r="F9482" t="s">
        <v>48</v>
      </c>
      <c r="G9482" s="46" t="s">
        <v>49</v>
      </c>
      <c r="H9482">
        <v>2.691534803927</v>
      </c>
      <c r="I9482" t="s">
        <v>37</v>
      </c>
      <c r="L9482" t="s">
        <v>50</v>
      </c>
      <c r="M9482" t="s">
        <v>39</v>
      </c>
      <c r="N9482" s="40"/>
      <c r="O9482" s="40"/>
      <c r="P9482" s="40"/>
      <c r="Q9482" s="40"/>
      <c r="R9482" s="39"/>
      <c r="S9482" s="39"/>
      <c r="T9482" s="39"/>
      <c r="U9482" s="40"/>
      <c r="V9482" s="39"/>
      <c r="W9482" s="69"/>
      <c r="Y9482" t="s">
        <v>294</v>
      </c>
      <c r="AA9482">
        <v>6287</v>
      </c>
      <c r="AB9482" s="46" t="b">
        <v>0</v>
      </c>
      <c r="AD9482" s="8"/>
    </row>
    <row r="9483" ht="14.25" customHeight="1">
      <c r="A9483" s="38">
        <v>1268</v>
      </c>
      <c r="B9483" s="46" t="s">
        <v>3548</v>
      </c>
      <c r="C9483" s="46" t="s">
        <v>3549</v>
      </c>
      <c r="D9483" s="46" t="s">
        <v>9237</v>
      </c>
      <c r="E9483" s="46" t="s">
        <v>9238</v>
      </c>
      <c r="F9483" s="7" t="s">
        <v>1281</v>
      </c>
      <c r="G9483" s="7" t="s">
        <v>2411</v>
      </c>
      <c r="H9483">
        <v>0.94883456803866</v>
      </c>
      <c r="I9483" t="s">
        <v>37</v>
      </c>
      <c r="K9483" t="s">
        <v>3552</v>
      </c>
      <c r="L9483" t="s">
        <v>3553</v>
      </c>
      <c r="M9483" t="s">
        <v>39</v>
      </c>
      <c r="N9483" s="40"/>
      <c r="O9483" s="40"/>
      <c r="P9483" s="40"/>
      <c r="Q9483" s="40"/>
      <c r="R9483" s="39"/>
      <c r="S9483" s="39"/>
      <c r="T9483" s="39"/>
      <c r="U9483" s="40"/>
      <c r="V9483" s="39"/>
      <c r="W9483" s="69"/>
      <c r="Y9483" t="s">
        <v>294</v>
      </c>
      <c r="AA9483">
        <v>8158</v>
      </c>
      <c r="AB9483" s="46" t="b">
        <f>if((W9483=""),false,true)</f>
        <v>0</v>
      </c>
      <c r="AD9483" s="8"/>
    </row>
    <row r="9484" ht="14.25" customHeight="1">
      <c r="A9484" s="38">
        <v>1287</v>
      </c>
      <c r="B9484" s="46" t="s">
        <v>53</v>
      </c>
      <c r="C9484" s="46" t="s">
        <v>45</v>
      </c>
      <c r="D9484" s="46" t="s">
        <v>9237</v>
      </c>
      <c r="E9484" s="46" t="s">
        <v>9239</v>
      </c>
      <c r="F9484" t="s">
        <v>48</v>
      </c>
      <c r="G9484" s="46" t="s">
        <v>49</v>
      </c>
      <c r="H9484">
        <v>0.724435960075</v>
      </c>
      <c r="I9484" t="s">
        <v>37</v>
      </c>
      <c r="L9484" t="s">
        <v>50</v>
      </c>
      <c r="M9484" t="s">
        <v>39</v>
      </c>
      <c r="N9484" s="40"/>
      <c r="O9484" s="40"/>
      <c r="P9484" s="40"/>
      <c r="Q9484" s="40"/>
      <c r="R9484" s="39"/>
      <c r="S9484" s="39"/>
      <c r="T9484" s="39"/>
      <c r="U9484" s="40"/>
      <c r="V9484" s="39"/>
      <c r="W9484" s="69"/>
      <c r="Y9484" t="s">
        <v>294</v>
      </c>
      <c r="AA9484">
        <v>8158</v>
      </c>
      <c r="AB9484" s="46" t="b">
        <v>0</v>
      </c>
      <c r="AD9484" s="8"/>
    </row>
    <row r="9485" ht="14.25" customHeight="1">
      <c r="A9485" s="38">
        <v>1287</v>
      </c>
      <c r="B9485" s="46" t="s">
        <v>53</v>
      </c>
      <c r="C9485" s="46" t="s">
        <v>45</v>
      </c>
      <c r="D9485" s="46" t="s">
        <v>9240</v>
      </c>
      <c r="E9485" s="46" t="s">
        <v>9241</v>
      </c>
      <c r="F9485" t="s">
        <v>48</v>
      </c>
      <c r="G9485" s="46" t="s">
        <v>49</v>
      </c>
      <c r="H9485">
        <v>0.003090295433</v>
      </c>
      <c r="I9485" t="s">
        <v>37</v>
      </c>
      <c r="L9485" t="s">
        <v>50</v>
      </c>
      <c r="M9485" t="s">
        <v>39</v>
      </c>
      <c r="N9485" s="40"/>
      <c r="O9485" s="40"/>
      <c r="P9485" s="40"/>
      <c r="Q9485" s="40"/>
      <c r="R9485" s="39"/>
      <c r="S9485" s="39"/>
      <c r="T9485" s="39"/>
      <c r="U9485" s="40"/>
      <c r="V9485" s="39"/>
      <c r="W9485" s="69"/>
      <c r="Y9485" t="s">
        <v>294</v>
      </c>
      <c r="AA9485">
        <v>7090</v>
      </c>
      <c r="AB9485" s="46" t="b">
        <v>0</v>
      </c>
      <c r="AD9485" s="8"/>
    </row>
    <row r="9486" ht="14.25" customHeight="1">
      <c r="A9486" s="38">
        <v>1287</v>
      </c>
      <c r="B9486" s="46" t="s">
        <v>53</v>
      </c>
      <c r="C9486" s="46" t="s">
        <v>45</v>
      </c>
      <c r="D9486" s="46" t="s">
        <v>9242</v>
      </c>
      <c r="E9486" s="46" t="s">
        <v>9243</v>
      </c>
      <c r="F9486" t="s">
        <v>48</v>
      </c>
      <c r="G9486" s="46" t="s">
        <v>49</v>
      </c>
      <c r="H9486">
        <v>0.000002089296</v>
      </c>
      <c r="I9486" t="s">
        <v>37</v>
      </c>
      <c r="L9486" t="s">
        <v>50</v>
      </c>
      <c r="M9486" t="s">
        <v>39</v>
      </c>
      <c r="N9486" s="40"/>
      <c r="O9486" s="40"/>
      <c r="P9486" s="40"/>
      <c r="Q9486" s="40"/>
      <c r="R9486" s="39"/>
      <c r="S9486" s="39"/>
      <c r="T9486" s="39"/>
      <c r="U9486" s="40"/>
      <c r="V9486" s="39"/>
      <c r="W9486" s="69"/>
      <c r="Y9486" t="s">
        <v>40</v>
      </c>
      <c r="AA9486">
        <v>5368</v>
      </c>
      <c r="AB9486" s="46" t="b">
        <v>0</v>
      </c>
      <c r="AD9486" s="8"/>
    </row>
    <row r="9487" ht="14.25" customHeight="1">
      <c r="A9487" s="38">
        <v>1287</v>
      </c>
      <c r="B9487" s="46" t="s">
        <v>53</v>
      </c>
      <c r="C9487" s="46" t="s">
        <v>45</v>
      </c>
      <c r="D9487" s="46" t="s">
        <v>9244</v>
      </c>
      <c r="E9487" s="46" t="s">
        <v>9245</v>
      </c>
      <c r="F9487" t="s">
        <v>48</v>
      </c>
      <c r="G9487" s="46" t="s">
        <v>49</v>
      </c>
      <c r="H9487">
        <v>0.000229086765</v>
      </c>
      <c r="I9487" t="s">
        <v>37</v>
      </c>
      <c r="L9487" t="s">
        <v>50</v>
      </c>
      <c r="M9487" t="s">
        <v>39</v>
      </c>
      <c r="N9487" s="40"/>
      <c r="O9487" s="40"/>
      <c r="P9487" s="40"/>
      <c r="Q9487" s="40"/>
      <c r="R9487" s="39"/>
      <c r="S9487" s="39"/>
      <c r="T9487" s="39"/>
      <c r="U9487" s="40"/>
      <c r="V9487" s="39"/>
      <c r="W9487" s="69"/>
      <c r="Y9487" t="s">
        <v>40</v>
      </c>
      <c r="AA9487">
        <v>34203</v>
      </c>
      <c r="AB9487" s="46" t="b">
        <v>0</v>
      </c>
      <c r="AD9487" s="8"/>
    </row>
    <row r="9488" ht="14.25" customHeight="1">
      <c r="A9488" s="38">
        <v>966</v>
      </c>
      <c r="B9488" s="46" t="s">
        <v>1353</v>
      </c>
      <c r="C9488" s="46" t="s">
        <v>1219</v>
      </c>
      <c r="D9488" s="46" t="s">
        <v>9246</v>
      </c>
      <c r="E9488" s="11" t="s">
        <v>9247</v>
      </c>
      <c r="F9488" s="41" t="s">
        <v>434</v>
      </c>
      <c r="G9488" s="5" t="s">
        <v>593</v>
      </c>
      <c r="H9488" s="65">
        <v>0.042</v>
      </c>
      <c r="I9488" t="s">
        <v>1356</v>
      </c>
      <c r="K9488" s="46" t="s">
        <v>43</v>
      </c>
      <c r="L9488" s="46" t="s">
        <v>1358</v>
      </c>
      <c r="M9488" t="s">
        <v>39</v>
      </c>
      <c r="N9488" s="40">
        <f>U9488*V9488</f>
        <v>0.494380536516084</v>
      </c>
      <c r="O9488" s="56">
        <v>32.042</v>
      </c>
      <c r="P9488" s="56">
        <v>0.791</v>
      </c>
      <c r="Q9488" s="56">
        <v>1.252</v>
      </c>
      <c r="R9488" s="39">
        <f>O9488/P9488</f>
        <v>40.5082174462705</v>
      </c>
      <c r="S9488" s="39">
        <f>N9488/Q9488</f>
        <v>0.394872633000067</v>
      </c>
      <c r="T9488" s="39">
        <f>R9488+S9488</f>
        <v>40.9030900792706</v>
      </c>
      <c r="U9488" s="40">
        <v>290.3177</v>
      </c>
      <c r="V9488" s="39">
        <v>0.00170289492</v>
      </c>
      <c r="W9488" s="69">
        <f>round(((1000*V9488)/T9488),3)</f>
        <v>0.042</v>
      </c>
      <c r="Y9488" t="s">
        <v>40</v>
      </c>
      <c r="AA9488">
        <v>5376</v>
      </c>
      <c r="AB9488" t="b">
        <v>1</v>
      </c>
      <c r="AD9488" s="8"/>
    </row>
    <row r="9489" ht="14.25" customHeight="1">
      <c r="A9489" s="38">
        <v>1049</v>
      </c>
      <c r="B9489" s="46" t="s">
        <v>922</v>
      </c>
      <c r="C9489" s="46" t="s">
        <v>923</v>
      </c>
      <c r="D9489" s="11" t="s">
        <v>9246</v>
      </c>
      <c r="E9489" s="46" t="s">
        <v>9247</v>
      </c>
      <c r="F9489" s="7" t="s">
        <v>924</v>
      </c>
      <c r="G9489" s="7" t="s">
        <v>925</v>
      </c>
      <c r="H9489">
        <v>0.056363765582595</v>
      </c>
      <c r="I9489" t="s">
        <v>37</v>
      </c>
      <c r="K9489" s="47" t="s">
        <v>43</v>
      </c>
      <c r="L9489" s="47" t="s">
        <v>926</v>
      </c>
      <c r="M9489" t="s">
        <v>39</v>
      </c>
      <c r="N9489" s="71"/>
      <c r="O9489" s="71"/>
      <c r="P9489" s="71"/>
      <c r="Q9489" s="71"/>
      <c r="R9489" s="29"/>
      <c r="S9489" s="29"/>
      <c r="T9489" s="29"/>
      <c r="U9489" s="71"/>
      <c r="V9489" s="29"/>
      <c r="W9489" s="60"/>
      <c r="Y9489" t="s">
        <v>40</v>
      </c>
      <c r="AA9489" s="21">
        <v>5376</v>
      </c>
      <c r="AB9489" t="b">
        <f>if((W9489=""),false,true)</f>
        <v>0</v>
      </c>
      <c r="AD9489" s="37"/>
    </row>
    <row r="9490" ht="14.25" customHeight="1">
      <c r="A9490" s="38">
        <v>1049</v>
      </c>
      <c r="B9490" s="46" t="s">
        <v>922</v>
      </c>
      <c r="C9490" s="46" t="s">
        <v>923</v>
      </c>
      <c r="D9490" s="11" t="s">
        <v>9246</v>
      </c>
      <c r="E9490" s="11" t="s">
        <v>9247</v>
      </c>
      <c r="F9490" s="7" t="s">
        <v>927</v>
      </c>
      <c r="G9490" s="7" t="s">
        <v>928</v>
      </c>
      <c r="H9490">
        <v>0.017378008287494</v>
      </c>
      <c r="I9490" t="s">
        <v>37</v>
      </c>
      <c r="K9490" s="47" t="s">
        <v>43</v>
      </c>
      <c r="L9490" s="47" t="s">
        <v>926</v>
      </c>
      <c r="M9490" t="s">
        <v>39</v>
      </c>
      <c r="N9490" s="71"/>
      <c r="O9490" s="71"/>
      <c r="P9490" s="71"/>
      <c r="Q9490" s="71"/>
      <c r="R9490" s="29"/>
      <c r="S9490" s="29"/>
      <c r="T9490" s="29"/>
      <c r="U9490" s="71"/>
      <c r="V9490" s="29"/>
      <c r="W9490" s="60"/>
      <c r="Y9490" t="s">
        <v>40</v>
      </c>
      <c r="AA9490">
        <v>5376</v>
      </c>
      <c r="AB9490" t="b">
        <f>if((W9490=""),false,true)</f>
        <v>0</v>
      </c>
      <c r="AD9490" s="37"/>
    </row>
    <row r="9491" ht="14.25" customHeight="1">
      <c r="A9491" s="38">
        <v>1049</v>
      </c>
      <c r="B9491" s="46" t="s">
        <v>922</v>
      </c>
      <c r="C9491" s="46" t="s">
        <v>923</v>
      </c>
      <c r="D9491" s="11" t="s">
        <v>9246</v>
      </c>
      <c r="E9491" s="11" t="s">
        <v>9247</v>
      </c>
      <c r="F9491" s="7" t="s">
        <v>929</v>
      </c>
      <c r="G9491" s="7" t="s">
        <v>928</v>
      </c>
      <c r="H9491">
        <v>0.049203953568145</v>
      </c>
      <c r="I9491" t="s">
        <v>37</v>
      </c>
      <c r="K9491" s="47" t="s">
        <v>43</v>
      </c>
      <c r="L9491" s="47" t="s">
        <v>926</v>
      </c>
      <c r="M9491" t="s">
        <v>39</v>
      </c>
      <c r="N9491" s="71"/>
      <c r="O9491" s="71"/>
      <c r="P9491" s="71"/>
      <c r="Q9491" s="71"/>
      <c r="R9491" s="29"/>
      <c r="S9491" s="29"/>
      <c r="T9491" s="29"/>
      <c r="U9491" s="71"/>
      <c r="V9491" s="29"/>
      <c r="W9491" s="60"/>
      <c r="Y9491" t="s">
        <v>40</v>
      </c>
      <c r="AA9491">
        <v>5376</v>
      </c>
      <c r="AB9491" t="b">
        <f>if((W9491=""),false,true)</f>
        <v>0</v>
      </c>
      <c r="AD9491" s="37"/>
    </row>
    <row r="9492" ht="14.25" customHeight="1">
      <c r="A9492" s="38">
        <v>1049</v>
      </c>
      <c r="B9492" s="46" t="s">
        <v>922</v>
      </c>
      <c r="C9492" s="46" t="s">
        <v>923</v>
      </c>
      <c r="D9492" s="11" t="s">
        <v>9246</v>
      </c>
      <c r="E9492" s="11" t="s">
        <v>9247</v>
      </c>
      <c r="F9492" s="7" t="s">
        <v>930</v>
      </c>
      <c r="G9492" s="7" t="s">
        <v>928</v>
      </c>
      <c r="H9492">
        <v>0.056363765582595</v>
      </c>
      <c r="I9492" t="s">
        <v>37</v>
      </c>
      <c r="K9492" s="47" t="s">
        <v>43</v>
      </c>
      <c r="L9492" s="47" t="s">
        <v>926</v>
      </c>
      <c r="M9492" t="s">
        <v>39</v>
      </c>
      <c r="N9492" s="71"/>
      <c r="O9492" s="71"/>
      <c r="P9492" s="71"/>
      <c r="Q9492" s="71"/>
      <c r="R9492" s="29"/>
      <c r="S9492" s="29"/>
      <c r="T9492" s="29"/>
      <c r="U9492" s="71"/>
      <c r="V9492" s="29"/>
      <c r="W9492" s="60"/>
      <c r="Y9492" t="s">
        <v>40</v>
      </c>
      <c r="AA9492">
        <v>5376</v>
      </c>
      <c r="AB9492" t="b">
        <f>if((W9492=""),false,true)</f>
        <v>0</v>
      </c>
      <c r="AD9492" s="37"/>
    </row>
    <row r="9493" ht="14.25" customHeight="1">
      <c r="A9493" s="38">
        <v>1049</v>
      </c>
      <c r="B9493" s="46" t="s">
        <v>922</v>
      </c>
      <c r="C9493" s="46" t="s">
        <v>923</v>
      </c>
      <c r="D9493" s="11" t="s">
        <v>9246</v>
      </c>
      <c r="E9493" s="11" t="s">
        <v>9247</v>
      </c>
      <c r="F9493" s="11" t="s">
        <v>48</v>
      </c>
      <c r="G9493" s="11" t="s">
        <v>49</v>
      </c>
      <c r="H9493">
        <v>0.004446312674691</v>
      </c>
      <c r="I9493" t="s">
        <v>37</v>
      </c>
      <c r="K9493" s="47" t="s">
        <v>43</v>
      </c>
      <c r="L9493" s="47" t="s">
        <v>926</v>
      </c>
      <c r="M9493" t="s">
        <v>39</v>
      </c>
      <c r="N9493" s="71"/>
      <c r="O9493" s="71"/>
      <c r="P9493" s="71"/>
      <c r="Q9493" s="71"/>
      <c r="R9493" s="29"/>
      <c r="S9493" s="29"/>
      <c r="T9493" s="29"/>
      <c r="U9493" s="71"/>
      <c r="V9493" s="29"/>
      <c r="W9493" s="60"/>
      <c r="Y9493" t="s">
        <v>40</v>
      </c>
      <c r="AA9493">
        <v>5376</v>
      </c>
      <c r="AB9493" t="b">
        <f>if((W9493=""),false,true)</f>
        <v>0</v>
      </c>
      <c r="AD9493" s="37"/>
    </row>
    <row r="9494" ht="14.25" customHeight="1">
      <c r="A9494" s="38">
        <v>1287</v>
      </c>
      <c r="B9494" s="46" t="s">
        <v>53</v>
      </c>
      <c r="C9494" s="46" t="s">
        <v>45</v>
      </c>
      <c r="D9494" s="46" t="s">
        <v>9246</v>
      </c>
      <c r="E9494" s="46" t="s">
        <v>9247</v>
      </c>
      <c r="F9494" t="s">
        <v>48</v>
      </c>
      <c r="G9494" s="46" t="s">
        <v>49</v>
      </c>
      <c r="H9494">
        <v>0.001380384265</v>
      </c>
      <c r="I9494" t="s">
        <v>37</v>
      </c>
      <c r="L9494" t="s">
        <v>50</v>
      </c>
      <c r="M9494" t="s">
        <v>39</v>
      </c>
      <c r="N9494" s="40"/>
      <c r="O9494" s="40"/>
      <c r="P9494" s="40"/>
      <c r="Q9494" s="40"/>
      <c r="R9494" s="39"/>
      <c r="S9494" s="39"/>
      <c r="T9494" s="39"/>
      <c r="U9494" s="40"/>
      <c r="V9494" s="39"/>
      <c r="W9494" s="69"/>
      <c r="Y9494" t="s">
        <v>40</v>
      </c>
      <c r="AA9494">
        <v>5376</v>
      </c>
      <c r="AB9494" s="46" t="b">
        <v>0</v>
      </c>
      <c r="AD9494" s="8"/>
    </row>
    <row r="9495" ht="14.25" customHeight="1">
      <c r="A9495" s="38">
        <v>1287</v>
      </c>
      <c r="B9495" s="46" t="s">
        <v>653</v>
      </c>
      <c r="C9495" s="46" t="s">
        <v>45</v>
      </c>
      <c r="D9495" s="46" t="s">
        <v>9246</v>
      </c>
      <c r="E9495" s="46" t="s">
        <v>9247</v>
      </c>
      <c r="F9495" t="s">
        <v>48</v>
      </c>
      <c r="G9495" s="46" t="s">
        <v>49</v>
      </c>
      <c r="H9495">
        <v>0.001119180153</v>
      </c>
      <c r="I9495" t="s">
        <v>37</v>
      </c>
      <c r="L9495" t="s">
        <v>50</v>
      </c>
      <c r="M9495" t="s">
        <v>39</v>
      </c>
      <c r="N9495" s="40"/>
      <c r="O9495" s="40"/>
      <c r="P9495" s="40"/>
      <c r="Q9495" s="40"/>
      <c r="R9495" s="39"/>
      <c r="S9495" s="39"/>
      <c r="T9495" s="39"/>
      <c r="U9495" s="40"/>
      <c r="V9495" s="39"/>
      <c r="W9495" s="69"/>
      <c r="Y9495" t="s">
        <v>40</v>
      </c>
      <c r="AA9495">
        <v>5376</v>
      </c>
      <c r="AB9495" s="46" t="b">
        <v>0</v>
      </c>
      <c r="AD9495" s="8"/>
    </row>
    <row r="9496" ht="14.25" customHeight="1">
      <c r="A9496" s="38">
        <v>1287</v>
      </c>
      <c r="B9496" s="46" t="s">
        <v>53</v>
      </c>
      <c r="C9496" s="46" t="s">
        <v>45</v>
      </c>
      <c r="D9496" s="46" t="s">
        <v>9248</v>
      </c>
      <c r="E9496" s="46" t="s">
        <v>9249</v>
      </c>
      <c r="F9496" t="s">
        <v>48</v>
      </c>
      <c r="G9496" s="46" t="s">
        <v>49</v>
      </c>
      <c r="H9496">
        <v>6.918309709189</v>
      </c>
      <c r="I9496" t="s">
        <v>37</v>
      </c>
      <c r="L9496" t="s">
        <v>50</v>
      </c>
      <c r="M9496" t="s">
        <v>39</v>
      </c>
      <c r="N9496" s="40"/>
      <c r="O9496" s="40"/>
      <c r="P9496" s="40"/>
      <c r="Q9496" s="40"/>
      <c r="R9496" s="39"/>
      <c r="S9496" s="39"/>
      <c r="T9496" s="39"/>
      <c r="U9496" s="40"/>
      <c r="V9496" s="39"/>
      <c r="W9496" s="69"/>
      <c r="Y9496" t="s">
        <v>294</v>
      </c>
      <c r="AA9496">
        <v>1114</v>
      </c>
      <c r="AB9496" s="46" t="b">
        <v>0</v>
      </c>
      <c r="AD9496" s="8"/>
    </row>
    <row r="9497" ht="14.25" customHeight="1">
      <c r="A9497" s="38">
        <v>1287</v>
      </c>
      <c r="B9497" s="46" t="s">
        <v>653</v>
      </c>
      <c r="C9497" s="46" t="s">
        <v>45</v>
      </c>
      <c r="D9497" s="46" t="s">
        <v>9250</v>
      </c>
      <c r="E9497" s="46" t="s">
        <v>9251</v>
      </c>
      <c r="F9497" t="s">
        <v>48</v>
      </c>
      <c r="G9497" s="46" t="s">
        <v>49</v>
      </c>
      <c r="H9497">
        <v>0.000016259231</v>
      </c>
      <c r="I9497" t="s">
        <v>37</v>
      </c>
      <c r="L9497" t="s">
        <v>50</v>
      </c>
      <c r="M9497" t="s">
        <v>39</v>
      </c>
      <c r="N9497" s="40"/>
      <c r="O9497" s="40"/>
      <c r="P9497" s="40"/>
      <c r="Q9497" s="40"/>
      <c r="R9497" s="39"/>
      <c r="S9497" s="39"/>
      <c r="T9497" s="39"/>
      <c r="U9497" s="40"/>
      <c r="V9497" s="39"/>
      <c r="W9497" s="69"/>
      <c r="Y9497" t="s">
        <v>40</v>
      </c>
      <c r="AA9497">
        <v>5382</v>
      </c>
      <c r="AB9497" s="46" t="b">
        <v>0</v>
      </c>
      <c r="AD9497" s="8"/>
    </row>
    <row r="9498" ht="14.25" customHeight="1">
      <c r="A9498" s="38">
        <v>1287</v>
      </c>
      <c r="B9498" s="46" t="s">
        <v>53</v>
      </c>
      <c r="C9498" s="46" t="s">
        <v>45</v>
      </c>
      <c r="D9498" s="46" t="s">
        <v>9252</v>
      </c>
      <c r="E9498" s="46" t="s">
        <v>9253</v>
      </c>
      <c r="F9498" t="s">
        <v>48</v>
      </c>
      <c r="G9498" s="46" t="s">
        <v>49</v>
      </c>
      <c r="H9498">
        <v>0.002290867653</v>
      </c>
      <c r="I9498" t="s">
        <v>37</v>
      </c>
      <c r="L9498" t="s">
        <v>50</v>
      </c>
      <c r="M9498" t="s">
        <v>39</v>
      </c>
      <c r="N9498" s="40"/>
      <c r="O9498" s="40"/>
      <c r="P9498" s="40"/>
      <c r="Q9498" s="40"/>
      <c r="R9498" s="39"/>
      <c r="S9498" s="39"/>
      <c r="T9498" s="39"/>
      <c r="U9498" s="40"/>
      <c r="V9498" s="39"/>
      <c r="W9498" s="69"/>
      <c r="Y9498" t="s">
        <v>40</v>
      </c>
      <c r="AA9498">
        <v>5385</v>
      </c>
      <c r="AB9498" s="46" t="b">
        <v>0</v>
      </c>
      <c r="AD9498" s="8"/>
    </row>
    <row r="9499" ht="14.25" customHeight="1">
      <c r="A9499" s="38">
        <v>997</v>
      </c>
      <c r="B9499" s="44" t="s">
        <v>638</v>
      </c>
      <c r="C9499" s="46" t="s">
        <v>639</v>
      </c>
      <c r="D9499" s="46" t="s">
        <v>9254</v>
      </c>
      <c r="E9499" s="46" t="s">
        <v>9255</v>
      </c>
      <c r="F9499" s="5" t="s">
        <v>35</v>
      </c>
      <c r="G9499" s="5" t="s">
        <v>36</v>
      </c>
      <c r="H9499" s="65">
        <v>0.016982437</v>
      </c>
      <c r="I9499" t="s">
        <v>37</v>
      </c>
      <c r="K9499" s="47"/>
      <c r="L9499" s="47" t="str">
        <f>((I9499&amp;A9499)&amp;"-")&amp;B9499</f>
        <v>REF997-Kia Sepassi and Samuel H. Yalkowsky. Solubility Prediction in Octanol: A Technical Note. AAPS PharmSciTech 2006; 7 (1) Article 26</v>
      </c>
      <c r="M9499" t="s">
        <v>39</v>
      </c>
      <c r="N9499" s="71"/>
      <c r="O9499" s="71"/>
      <c r="P9499" s="71"/>
      <c r="Q9499" s="71"/>
      <c r="R9499" s="29"/>
      <c r="S9499" s="29"/>
      <c r="T9499" s="29"/>
      <c r="U9499" s="71"/>
      <c r="V9499" s="29"/>
      <c r="W9499" s="60"/>
      <c r="Y9499" t="s">
        <v>40</v>
      </c>
      <c r="AA9499">
        <v>8816</v>
      </c>
      <c r="AB9499" t="b">
        <f>if((W9499=""),false,true)</f>
        <v>0</v>
      </c>
      <c r="AD9499" s="37"/>
    </row>
    <row r="9500" ht="14.25" customHeight="1">
      <c r="A9500" s="38">
        <v>1283</v>
      </c>
      <c r="B9500" s="46" t="s">
        <v>31</v>
      </c>
      <c r="C9500" s="46" t="s">
        <v>32</v>
      </c>
      <c r="D9500" s="46" t="s">
        <v>9254</v>
      </c>
      <c r="E9500" s="46" t="s">
        <v>9255</v>
      </c>
      <c r="F9500" t="s">
        <v>35</v>
      </c>
      <c r="G9500" s="46" t="s">
        <v>36</v>
      </c>
      <c r="H9500">
        <v>0.0169824365</v>
      </c>
      <c r="I9500" t="s">
        <v>37</v>
      </c>
      <c r="L9500" t="s">
        <v>38</v>
      </c>
      <c r="M9500" t="s">
        <v>39</v>
      </c>
      <c r="N9500" s="40"/>
      <c r="O9500" s="40"/>
      <c r="P9500" s="40"/>
      <c r="Q9500" s="40"/>
      <c r="R9500" s="39"/>
      <c r="S9500" s="39"/>
      <c r="T9500" s="39"/>
      <c r="U9500" s="40"/>
      <c r="V9500" s="39"/>
      <c r="W9500" s="69"/>
      <c r="Y9500" t="s">
        <v>40</v>
      </c>
      <c r="AA9500">
        <v>8816</v>
      </c>
      <c r="AB9500" s="46" t="b">
        <f>if((W9500=""),false,true)</f>
        <v>0</v>
      </c>
      <c r="AD9500" s="8"/>
    </row>
    <row r="9501" ht="14.25" customHeight="1">
      <c r="A9501" s="38">
        <v>1287</v>
      </c>
      <c r="B9501" s="46" t="s">
        <v>53</v>
      </c>
      <c r="C9501" s="46" t="s">
        <v>45</v>
      </c>
      <c r="D9501" s="46" t="s">
        <v>9254</v>
      </c>
      <c r="E9501" s="46" t="s">
        <v>9256</v>
      </c>
      <c r="F9501" t="s">
        <v>48</v>
      </c>
      <c r="G9501" s="46" t="s">
        <v>49</v>
      </c>
      <c r="H9501">
        <v>0.00000018197</v>
      </c>
      <c r="I9501" t="s">
        <v>37</v>
      </c>
      <c r="L9501" t="s">
        <v>50</v>
      </c>
      <c r="M9501" t="s">
        <v>39</v>
      </c>
      <c r="N9501" s="40"/>
      <c r="O9501" s="40"/>
      <c r="P9501" s="40"/>
      <c r="Q9501" s="40"/>
      <c r="R9501" s="39"/>
      <c r="S9501" s="39"/>
      <c r="T9501" s="39"/>
      <c r="U9501" s="40"/>
      <c r="V9501" s="39"/>
      <c r="W9501" s="69"/>
      <c r="Y9501" t="s">
        <v>40</v>
      </c>
      <c r="AA9501">
        <v>8816</v>
      </c>
      <c r="AB9501" s="46" t="b">
        <v>0</v>
      </c>
      <c r="AD9501" s="8"/>
    </row>
    <row r="9502" ht="14.25" customHeight="1">
      <c r="A9502" s="38">
        <v>1287</v>
      </c>
      <c r="B9502" s="46" t="s">
        <v>174</v>
      </c>
      <c r="C9502" s="46" t="s">
        <v>45</v>
      </c>
      <c r="D9502" s="46" t="s">
        <v>9254</v>
      </c>
      <c r="E9502" s="46" t="s">
        <v>9257</v>
      </c>
      <c r="F9502" t="s">
        <v>48</v>
      </c>
      <c r="G9502" s="46" t="s">
        <v>49</v>
      </c>
      <c r="H9502">
        <v>0.00000018197</v>
      </c>
      <c r="I9502" t="s">
        <v>37</v>
      </c>
      <c r="L9502" t="s">
        <v>50</v>
      </c>
      <c r="M9502" t="s">
        <v>39</v>
      </c>
      <c r="N9502" s="40"/>
      <c r="O9502" s="40"/>
      <c r="P9502" s="40"/>
      <c r="Q9502" s="40"/>
      <c r="R9502" s="39"/>
      <c r="S9502" s="39"/>
      <c r="T9502" s="39"/>
      <c r="U9502" s="40"/>
      <c r="V9502" s="39"/>
      <c r="W9502" s="69"/>
      <c r="Y9502" t="s">
        <v>40</v>
      </c>
      <c r="AA9502">
        <v>8816</v>
      </c>
      <c r="AB9502" s="46" t="b">
        <v>0</v>
      </c>
      <c r="AD9502" s="8"/>
    </row>
    <row r="9503" ht="14.25" customHeight="1">
      <c r="A9503" s="38">
        <v>1308</v>
      </c>
      <c r="B9503" s="46" t="s">
        <v>41</v>
      </c>
      <c r="C9503" s="46" t="s">
        <v>42</v>
      </c>
      <c r="D9503" s="46" t="s">
        <v>9254</v>
      </c>
      <c r="E9503" s="46" t="s">
        <v>9258</v>
      </c>
      <c r="F9503" t="s">
        <v>35</v>
      </c>
      <c r="G9503" s="12" t="s">
        <v>36</v>
      </c>
      <c r="H9503">
        <v>0.016982436524617</v>
      </c>
      <c r="I9503" t="s">
        <v>37</v>
      </c>
      <c r="K9503" s="47" t="s">
        <v>43</v>
      </c>
      <c r="L9503" s="47" t="str">
        <f>((I9503&amp;A9503)&amp;"-")&amp;B9503</f>
        <v>REF1308-Abraham M.H. and Acree Jr. W.E. The solubility of liquid and solid compounds in dry octan-1-ol. Chemosphere (2013)</v>
      </c>
      <c r="M9503" t="s">
        <v>39</v>
      </c>
      <c r="N9503" s="71"/>
      <c r="O9503" s="71"/>
      <c r="P9503" s="71"/>
      <c r="Q9503" s="71"/>
      <c r="R9503" s="29"/>
      <c r="S9503" s="29"/>
      <c r="T9503" s="29"/>
      <c r="U9503" s="71"/>
      <c r="V9503" s="29"/>
      <c r="W9503" s="60"/>
      <c r="Y9503" t="s">
        <v>40</v>
      </c>
      <c r="AA9503">
        <v>8816</v>
      </c>
      <c r="AB9503" t="b">
        <f>if((W9503=""),false,true)</f>
        <v>0</v>
      </c>
      <c r="AD9503" s="37"/>
    </row>
    <row r="9504" ht="14.25" customHeight="1">
      <c r="A9504" s="38">
        <v>1287</v>
      </c>
      <c r="B9504" s="46" t="s">
        <v>53</v>
      </c>
      <c r="C9504" s="46" t="s">
        <v>45</v>
      </c>
      <c r="D9504" s="46" t="s">
        <v>9259</v>
      </c>
      <c r="E9504" s="46" t="s">
        <v>9260</v>
      </c>
      <c r="F9504" t="s">
        <v>48</v>
      </c>
      <c r="G9504" s="46" t="s">
        <v>49</v>
      </c>
      <c r="H9504">
        <v>0.005248074602</v>
      </c>
      <c r="I9504" t="s">
        <v>37</v>
      </c>
      <c r="L9504" t="s">
        <v>50</v>
      </c>
      <c r="M9504" t="s">
        <v>39</v>
      </c>
      <c r="N9504" s="40"/>
      <c r="O9504" s="40"/>
      <c r="P9504" s="40"/>
      <c r="Q9504" s="40"/>
      <c r="R9504" s="39"/>
      <c r="S9504" s="39"/>
      <c r="T9504" s="39"/>
      <c r="U9504" s="40"/>
      <c r="V9504" s="39"/>
      <c r="W9504" s="69"/>
      <c r="Y9504" t="s">
        <v>294</v>
      </c>
      <c r="AA9504">
        <v>7334</v>
      </c>
      <c r="AB9504" s="46" t="b">
        <v>0</v>
      </c>
      <c r="AD9504" s="8"/>
    </row>
    <row r="9505" ht="14.25" customHeight="1">
      <c r="A9505" s="38">
        <v>1287</v>
      </c>
      <c r="B9505" s="46" t="s">
        <v>653</v>
      </c>
      <c r="C9505" s="46" t="s">
        <v>45</v>
      </c>
      <c r="D9505" s="46" t="s">
        <v>9261</v>
      </c>
      <c r="E9505" s="46" t="s">
        <v>9262</v>
      </c>
      <c r="F9505" t="s">
        <v>48</v>
      </c>
      <c r="G9505" s="46" t="s">
        <v>49</v>
      </c>
      <c r="H9505">
        <v>0.000506290758</v>
      </c>
      <c r="I9505" t="s">
        <v>37</v>
      </c>
      <c r="L9505" t="s">
        <v>50</v>
      </c>
      <c r="M9505" t="s">
        <v>39</v>
      </c>
      <c r="N9505" s="40"/>
      <c r="O9505" s="40"/>
      <c r="P9505" s="40"/>
      <c r="Q9505" s="40"/>
      <c r="R9505" s="39"/>
      <c r="S9505" s="39"/>
      <c r="T9505" s="39"/>
      <c r="U9505" s="40"/>
      <c r="V9505" s="39"/>
      <c r="W9505" s="69"/>
      <c r="Y9505" t="s">
        <v>40</v>
      </c>
      <c r="AA9505">
        <v>1118</v>
      </c>
      <c r="AB9505" s="46" t="b">
        <v>0</v>
      </c>
      <c r="AD9505" s="8"/>
    </row>
    <row r="9506" ht="14.25" customHeight="1">
      <c r="A9506" s="38">
        <v>1287</v>
      </c>
      <c r="B9506" s="46" t="s">
        <v>53</v>
      </c>
      <c r="C9506" s="46" t="s">
        <v>45</v>
      </c>
      <c r="D9506" s="46" t="s">
        <v>9263</v>
      </c>
      <c r="E9506" s="46" t="s">
        <v>9264</v>
      </c>
      <c r="F9506" t="s">
        <v>48</v>
      </c>
      <c r="G9506" s="46" t="s">
        <v>49</v>
      </c>
      <c r="H9506">
        <v>0.058884365536</v>
      </c>
      <c r="I9506" t="s">
        <v>37</v>
      </c>
      <c r="L9506" t="s">
        <v>50</v>
      </c>
      <c r="M9506" t="s">
        <v>39</v>
      </c>
      <c r="N9506" s="40"/>
      <c r="O9506" s="40"/>
      <c r="P9506" s="40"/>
      <c r="Q9506" s="40"/>
      <c r="R9506" s="39"/>
      <c r="S9506" s="39"/>
      <c r="T9506" s="39"/>
      <c r="U9506" s="40"/>
      <c r="V9506" s="39"/>
      <c r="W9506" s="69"/>
      <c r="Y9506" t="s">
        <v>40</v>
      </c>
      <c r="AA9506">
        <v>6066</v>
      </c>
      <c r="AB9506" s="46" t="b">
        <v>0</v>
      </c>
      <c r="AD9506" s="8"/>
    </row>
    <row r="9507" ht="14.25" customHeight="1">
      <c r="A9507" s="38">
        <v>1287</v>
      </c>
      <c r="B9507" s="46" t="s">
        <v>44</v>
      </c>
      <c r="C9507" s="46" t="s">
        <v>45</v>
      </c>
      <c r="D9507" s="46" t="s">
        <v>9263</v>
      </c>
      <c r="E9507" s="46" t="s">
        <v>9264</v>
      </c>
      <c r="F9507" t="s">
        <v>48</v>
      </c>
      <c r="G9507" s="46" t="s">
        <v>49</v>
      </c>
      <c r="H9507">
        <v>0.016982436525</v>
      </c>
      <c r="I9507" t="s">
        <v>37</v>
      </c>
      <c r="L9507" t="s">
        <v>50</v>
      </c>
      <c r="M9507" t="s">
        <v>39</v>
      </c>
      <c r="N9507" s="40"/>
      <c r="O9507" s="40"/>
      <c r="P9507" s="40"/>
      <c r="Q9507" s="40"/>
      <c r="R9507" s="39"/>
      <c r="S9507" s="39"/>
      <c r="T9507" s="39"/>
      <c r="U9507" s="40"/>
      <c r="V9507" s="39"/>
      <c r="W9507" s="69"/>
      <c r="Y9507" t="s">
        <v>40</v>
      </c>
      <c r="AA9507">
        <v>6066</v>
      </c>
      <c r="AB9507" s="46" t="b">
        <v>0</v>
      </c>
      <c r="AD9507" s="8"/>
    </row>
    <row r="9508" ht="14.25" customHeight="1">
      <c r="A9508" s="38">
        <v>1287</v>
      </c>
      <c r="B9508" s="46" t="s">
        <v>53</v>
      </c>
      <c r="C9508" s="46" t="s">
        <v>45</v>
      </c>
      <c r="D9508" s="46" t="s">
        <v>9263</v>
      </c>
      <c r="E9508" s="46" t="s">
        <v>9264</v>
      </c>
      <c r="F9508" t="s">
        <v>48</v>
      </c>
      <c r="G9508" s="46" t="s">
        <v>49</v>
      </c>
      <c r="H9508">
        <v>0.058884365536</v>
      </c>
      <c r="I9508" t="s">
        <v>37</v>
      </c>
      <c r="L9508" t="s">
        <v>50</v>
      </c>
      <c r="M9508" t="s">
        <v>39</v>
      </c>
      <c r="N9508" s="40"/>
      <c r="O9508" s="40"/>
      <c r="P9508" s="40"/>
      <c r="Q9508" s="40"/>
      <c r="R9508" s="39"/>
      <c r="S9508" s="39"/>
      <c r="T9508" s="39"/>
      <c r="U9508" s="40"/>
      <c r="V9508" s="39"/>
      <c r="W9508" s="69"/>
      <c r="Y9508" t="s">
        <v>40</v>
      </c>
      <c r="AA9508">
        <v>6066</v>
      </c>
      <c r="AB9508" s="46" t="b">
        <v>0</v>
      </c>
      <c r="AD9508" s="8"/>
    </row>
    <row r="9509" ht="14.25" customHeight="1">
      <c r="A9509" s="38">
        <v>1287</v>
      </c>
      <c r="B9509" s="46" t="s">
        <v>53</v>
      </c>
      <c r="C9509" s="46" t="s">
        <v>45</v>
      </c>
      <c r="D9509" s="46" t="s">
        <v>9265</v>
      </c>
      <c r="E9509" s="46" t="s">
        <v>9266</v>
      </c>
      <c r="F9509" t="s">
        <v>48</v>
      </c>
      <c r="G9509" s="46" t="s">
        <v>49</v>
      </c>
      <c r="H9509">
        <v>0.011220184543</v>
      </c>
      <c r="I9509" t="s">
        <v>37</v>
      </c>
      <c r="L9509" t="s">
        <v>50</v>
      </c>
      <c r="M9509" t="s">
        <v>39</v>
      </c>
      <c r="N9509" s="40"/>
      <c r="O9509" s="40"/>
      <c r="P9509" s="40"/>
      <c r="Q9509" s="40"/>
      <c r="R9509" s="39"/>
      <c r="S9509" s="39"/>
      <c r="T9509" s="39"/>
      <c r="U9509" s="40"/>
      <c r="V9509" s="39"/>
      <c r="W9509" s="69"/>
      <c r="Y9509" t="s">
        <v>40</v>
      </c>
      <c r="AA9509">
        <v>5402</v>
      </c>
      <c r="AB9509" s="46" t="b">
        <v>0</v>
      </c>
      <c r="AD9509" s="8"/>
    </row>
    <row r="9510" ht="14.25" customHeight="1">
      <c r="A9510" s="38">
        <v>1287</v>
      </c>
      <c r="B9510" s="46" t="s">
        <v>53</v>
      </c>
      <c r="C9510" s="46" t="s">
        <v>45</v>
      </c>
      <c r="D9510" s="46" t="s">
        <v>9267</v>
      </c>
      <c r="E9510" s="46" t="s">
        <v>9268</v>
      </c>
      <c r="F9510" t="s">
        <v>48</v>
      </c>
      <c r="G9510" s="46" t="s">
        <v>49</v>
      </c>
      <c r="H9510">
        <v>0.075857757503</v>
      </c>
      <c r="I9510" t="s">
        <v>37</v>
      </c>
      <c r="L9510" t="s">
        <v>50</v>
      </c>
      <c r="M9510" t="s">
        <v>39</v>
      </c>
      <c r="N9510" s="40"/>
      <c r="O9510" s="40"/>
      <c r="P9510" s="40"/>
      <c r="Q9510" s="40"/>
      <c r="R9510" s="39"/>
      <c r="S9510" s="39"/>
      <c r="T9510" s="39"/>
      <c r="U9510" s="40"/>
      <c r="V9510" s="39"/>
      <c r="W9510" s="69"/>
      <c r="Y9510" t="s">
        <v>40</v>
      </c>
      <c r="AA9510">
        <v>5408</v>
      </c>
      <c r="AB9510" s="46" t="b">
        <v>0</v>
      </c>
      <c r="AD9510" s="8"/>
    </row>
    <row r="9511" ht="14.25" customHeight="1">
      <c r="A9511" s="38">
        <v>113</v>
      </c>
      <c r="B9511" s="44" t="s">
        <v>1685</v>
      </c>
      <c r="C9511" s="46" t="s">
        <v>9269</v>
      </c>
      <c r="D9511" s="46" t="s">
        <v>9270</v>
      </c>
      <c r="E9511" s="46" t="s">
        <v>9271</v>
      </c>
      <c r="F9511" s="41" t="s">
        <v>689</v>
      </c>
      <c r="G9511" s="41" t="s">
        <v>762</v>
      </c>
      <c r="H9511" s="65">
        <v>0.04</v>
      </c>
      <c r="I9511" t="s">
        <v>431</v>
      </c>
      <c r="K9511" s="46"/>
      <c r="L9511" s="46" t="s">
        <v>9272</v>
      </c>
      <c r="M9511" t="s">
        <v>9273</v>
      </c>
      <c r="N9511" s="40"/>
      <c r="O9511" s="40"/>
      <c r="P9511" s="40"/>
      <c r="Q9511" s="40"/>
      <c r="R9511" s="39"/>
      <c r="S9511" s="39"/>
      <c r="T9511" s="39"/>
      <c r="U9511" s="40"/>
      <c r="V9511" s="39"/>
      <c r="W9511" s="69"/>
      <c r="X9511" s="12">
        <v>0.04</v>
      </c>
      <c r="Y9511" t="s">
        <v>40</v>
      </c>
      <c r="Z9511" t="s">
        <v>40</v>
      </c>
      <c r="AA9511">
        <v>10481872</v>
      </c>
      <c r="AB9511" t="b">
        <f>if((W9511=""),false,true)</f>
        <v>0</v>
      </c>
      <c r="AD9511" s="8"/>
    </row>
    <row r="9512" ht="14.25" customHeight="1">
      <c r="A9512" s="38">
        <v>113</v>
      </c>
      <c r="B9512" s="44" t="s">
        <v>764</v>
      </c>
      <c r="C9512" s="46" t="s">
        <v>9269</v>
      </c>
      <c r="D9512" s="46" t="s">
        <v>9270</v>
      </c>
      <c r="E9512" s="46" t="s">
        <v>9271</v>
      </c>
      <c r="F9512" s="41" t="s">
        <v>1281</v>
      </c>
      <c r="G9512" s="41" t="s">
        <v>1282</v>
      </c>
      <c r="H9512" s="65">
        <v>0.28</v>
      </c>
      <c r="I9512" t="s">
        <v>431</v>
      </c>
      <c r="K9512" s="46"/>
      <c r="L9512" s="46" t="s">
        <v>9272</v>
      </c>
      <c r="M9512" t="s">
        <v>9273</v>
      </c>
      <c r="N9512" s="40"/>
      <c r="O9512" s="40"/>
      <c r="P9512" s="40"/>
      <c r="Q9512" s="40"/>
      <c r="R9512" s="39"/>
      <c r="S9512" s="39"/>
      <c r="T9512" s="39"/>
      <c r="U9512" s="40"/>
      <c r="V9512" s="39"/>
      <c r="W9512" s="69"/>
      <c r="X9512" s="12">
        <v>0.28</v>
      </c>
      <c r="Y9512" t="s">
        <v>40</v>
      </c>
      <c r="Z9512" t="s">
        <v>40</v>
      </c>
      <c r="AA9512">
        <v>10481872</v>
      </c>
      <c r="AB9512" t="b">
        <f>if((W9512=""),false,true)</f>
        <v>0</v>
      </c>
      <c r="AD9512" s="8"/>
    </row>
    <row r="9513" ht="14.25" customHeight="1">
      <c r="A9513" s="38">
        <v>113</v>
      </c>
      <c r="B9513" s="44" t="s">
        <v>425</v>
      </c>
      <c r="C9513" s="46" t="s">
        <v>9269</v>
      </c>
      <c r="D9513" s="46" t="s">
        <v>9270</v>
      </c>
      <c r="E9513" s="46" t="s">
        <v>9271</v>
      </c>
      <c r="F9513" s="41" t="s">
        <v>429</v>
      </c>
      <c r="G9513" s="41" t="s">
        <v>430</v>
      </c>
      <c r="H9513" s="65">
        <v>0.03</v>
      </c>
      <c r="I9513" t="s">
        <v>431</v>
      </c>
      <c r="K9513" s="46"/>
      <c r="L9513" s="46" t="s">
        <v>9272</v>
      </c>
      <c r="M9513" t="s">
        <v>9273</v>
      </c>
      <c r="N9513" s="40"/>
      <c r="O9513" s="40"/>
      <c r="P9513" s="40"/>
      <c r="Q9513" s="40"/>
      <c r="R9513" s="39"/>
      <c r="S9513" s="39"/>
      <c r="T9513" s="39"/>
      <c r="U9513" s="40"/>
      <c r="V9513" s="39"/>
      <c r="W9513" s="69"/>
      <c r="X9513" s="12">
        <v>0.03</v>
      </c>
      <c r="Y9513" t="s">
        <v>40</v>
      </c>
      <c r="Z9513" t="s">
        <v>40</v>
      </c>
      <c r="AA9513">
        <v>10481872</v>
      </c>
      <c r="AB9513" t="b">
        <f>if((W9513=""),false,true)</f>
        <v>0</v>
      </c>
      <c r="AD9513" s="8"/>
    </row>
    <row r="9514" ht="14.25" customHeight="1">
      <c r="A9514" s="38">
        <v>113</v>
      </c>
      <c r="B9514" s="44" t="s">
        <v>1684</v>
      </c>
      <c r="C9514" s="46" t="s">
        <v>9269</v>
      </c>
      <c r="D9514" s="46" t="s">
        <v>9270</v>
      </c>
      <c r="E9514" s="46" t="s">
        <v>9271</v>
      </c>
      <c r="F9514" s="41" t="s">
        <v>434</v>
      </c>
      <c r="G9514" s="41" t="s">
        <v>1705</v>
      </c>
      <c r="H9514" s="65">
        <v>0.06</v>
      </c>
      <c r="I9514" t="s">
        <v>431</v>
      </c>
      <c r="K9514" s="46"/>
      <c r="L9514" s="46" t="s">
        <v>9272</v>
      </c>
      <c r="M9514" t="s">
        <v>9273</v>
      </c>
      <c r="N9514" s="40"/>
      <c r="O9514" s="40"/>
      <c r="P9514" s="40"/>
      <c r="Q9514" s="40"/>
      <c r="R9514" s="39"/>
      <c r="S9514" s="39"/>
      <c r="T9514" s="39"/>
      <c r="U9514" s="40"/>
      <c r="V9514" s="39"/>
      <c r="W9514" s="69"/>
      <c r="X9514" s="12">
        <v>0.06</v>
      </c>
      <c r="Y9514" t="s">
        <v>40</v>
      </c>
      <c r="Z9514" t="s">
        <v>40</v>
      </c>
      <c r="AA9514">
        <v>10481872</v>
      </c>
      <c r="AB9514" t="b">
        <f>if((W9514=""),false,true)</f>
        <v>0</v>
      </c>
      <c r="AD9514" s="8"/>
    </row>
    <row r="9515" ht="14.25" customHeight="1">
      <c r="A9515" s="38">
        <v>113</v>
      </c>
      <c r="B9515" s="44" t="s">
        <v>433</v>
      </c>
      <c r="C9515" s="46" t="s">
        <v>9269</v>
      </c>
      <c r="D9515" s="46" t="s">
        <v>9270</v>
      </c>
      <c r="E9515" s="46" t="s">
        <v>9271</v>
      </c>
      <c r="F9515" s="41" t="s">
        <v>731</v>
      </c>
      <c r="G9515" s="41" t="s">
        <v>9274</v>
      </c>
      <c r="H9515" s="65">
        <v>0.01</v>
      </c>
      <c r="I9515" t="s">
        <v>431</v>
      </c>
      <c r="K9515" s="46"/>
      <c r="L9515" s="46" t="s">
        <v>9272</v>
      </c>
      <c r="M9515" t="s">
        <v>9273</v>
      </c>
      <c r="N9515" s="40"/>
      <c r="O9515" s="40"/>
      <c r="P9515" s="40"/>
      <c r="Q9515" s="40"/>
      <c r="R9515" s="39"/>
      <c r="S9515" s="39"/>
      <c r="T9515" s="39"/>
      <c r="U9515" s="40"/>
      <c r="V9515" s="39"/>
      <c r="W9515" s="69"/>
      <c r="X9515" s="12">
        <v>0.01</v>
      </c>
      <c r="Y9515" t="s">
        <v>40</v>
      </c>
      <c r="Z9515" t="s">
        <v>40</v>
      </c>
      <c r="AA9515">
        <v>10481872</v>
      </c>
      <c r="AB9515" t="b">
        <f>if((W9515=""),false,true)</f>
        <v>0</v>
      </c>
      <c r="AD9515" s="8"/>
    </row>
    <row r="9516" ht="14.25" customHeight="1">
      <c r="A9516" s="38">
        <v>206</v>
      </c>
      <c r="B9516" s="46" t="s">
        <v>425</v>
      </c>
      <c r="C9516" s="46" t="s">
        <v>4952</v>
      </c>
      <c r="D9516" s="46" t="s">
        <v>9275</v>
      </c>
      <c r="E9516" s="46" t="s">
        <v>9276</v>
      </c>
      <c r="F9516" s="41" t="s">
        <v>429</v>
      </c>
      <c r="G9516" s="41" t="s">
        <v>430</v>
      </c>
      <c r="H9516" s="65">
        <v>0.07</v>
      </c>
      <c r="I9516" t="s">
        <v>431</v>
      </c>
      <c r="K9516" s="46"/>
      <c r="L9516" s="46" t="s">
        <v>9277</v>
      </c>
      <c r="M9516" t="s">
        <v>4956</v>
      </c>
      <c r="N9516" s="40"/>
      <c r="O9516" s="40"/>
      <c r="P9516" s="40"/>
      <c r="Q9516" s="40"/>
      <c r="R9516" s="39"/>
      <c r="S9516" s="39"/>
      <c r="T9516" s="39"/>
      <c r="U9516" s="40"/>
      <c r="V9516" s="39"/>
      <c r="W9516" s="69"/>
      <c r="Y9516" t="s">
        <v>40</v>
      </c>
      <c r="Z9516" t="s">
        <v>40</v>
      </c>
      <c r="AA9516">
        <v>21361761</v>
      </c>
      <c r="AB9516" s="46" t="b">
        <v>0</v>
      </c>
      <c r="AD9516" s="8"/>
    </row>
    <row r="9517" ht="14.25" customHeight="1">
      <c r="A9517" s="13">
        <v>65</v>
      </c>
      <c r="B9517" s="67" t="s">
        <v>1192</v>
      </c>
      <c r="C9517" s="7" t="s">
        <v>9278</v>
      </c>
      <c r="D9517" s="7" t="s">
        <v>9279</v>
      </c>
      <c r="E9517" s="7" t="s">
        <v>9280</v>
      </c>
      <c r="F9517" s="41" t="s">
        <v>434</v>
      </c>
      <c r="G9517" s="41" t="s">
        <v>435</v>
      </c>
      <c r="H9517" s="65">
        <v>0.29</v>
      </c>
      <c r="I9517" t="s">
        <v>431</v>
      </c>
      <c r="J9517" s="12"/>
      <c r="K9517" s="7"/>
      <c r="L9517" s="46" t="str">
        <f>((I9517&amp;A9517)&amp;"-")&amp;B9517</f>
        <v>ONSC65-3-</v>
      </c>
      <c r="M9517" s="12" t="s">
        <v>9273</v>
      </c>
      <c r="N9517" s="40"/>
      <c r="O9517" s="40"/>
      <c r="P9517" s="40"/>
      <c r="Q9517" s="40"/>
      <c r="R9517" s="39"/>
      <c r="S9517" s="39"/>
      <c r="T9517" s="39"/>
      <c r="U9517" s="40"/>
      <c r="V9517" s="39"/>
      <c r="W9517" s="69"/>
      <c r="X9517" s="12"/>
      <c r="Y9517" t="s">
        <v>40</v>
      </c>
      <c r="AA9517">
        <v>21106057</v>
      </c>
      <c r="AB9517" t="b">
        <f>if((W9517=""),false,true)</f>
        <v>0</v>
      </c>
      <c r="AD9517" s="8"/>
    </row>
    <row r="9518" ht="14.25" customHeight="1">
      <c r="A9518" s="13">
        <v>65</v>
      </c>
      <c r="B9518" s="67" t="s">
        <v>1685</v>
      </c>
      <c r="C9518" s="7" t="s">
        <v>9278</v>
      </c>
      <c r="D9518" s="7" t="s">
        <v>9281</v>
      </c>
      <c r="E9518" s="7" t="s">
        <v>9282</v>
      </c>
      <c r="F9518" s="41" t="s">
        <v>434</v>
      </c>
      <c r="G9518" s="41" t="s">
        <v>435</v>
      </c>
      <c r="H9518" s="65">
        <v>0.36</v>
      </c>
      <c r="I9518" t="s">
        <v>431</v>
      </c>
      <c r="J9518" s="12"/>
      <c r="K9518" s="7"/>
      <c r="L9518" s="46" t="str">
        <f>((I9518&amp;A9518)&amp;"-")&amp;B9518</f>
        <v>ONSC65-5-</v>
      </c>
      <c r="M9518" s="12" t="s">
        <v>9273</v>
      </c>
      <c r="N9518" s="40"/>
      <c r="O9518" s="40"/>
      <c r="P9518" s="40"/>
      <c r="Q9518" s="40"/>
      <c r="R9518" s="39"/>
      <c r="S9518" s="39"/>
      <c r="T9518" s="39"/>
      <c r="U9518" s="40"/>
      <c r="V9518" s="39"/>
      <c r="W9518" s="69"/>
      <c r="X9518" s="12"/>
      <c r="Y9518" t="s">
        <v>40</v>
      </c>
      <c r="AA9518">
        <v>21106009</v>
      </c>
      <c r="AB9518" t="b">
        <f>if((W9518=""),false,true)</f>
        <v>0</v>
      </c>
      <c r="AD9518" s="8"/>
    </row>
    <row r="9519" ht="14.25" customHeight="1">
      <c r="A9519" s="13">
        <v>65</v>
      </c>
      <c r="B9519" s="67" t="s">
        <v>764</v>
      </c>
      <c r="C9519" s="7" t="s">
        <v>9278</v>
      </c>
      <c r="D9519" s="7" t="s">
        <v>9283</v>
      </c>
      <c r="E9519" s="7" t="s">
        <v>9284</v>
      </c>
      <c r="F9519" s="41" t="s">
        <v>434</v>
      </c>
      <c r="G9519" s="41" t="s">
        <v>435</v>
      </c>
      <c r="H9519" s="65">
        <v>0.15</v>
      </c>
      <c r="I9519" t="s">
        <v>431</v>
      </c>
      <c r="J9519" s="12"/>
      <c r="K9519" s="7"/>
      <c r="L9519" s="46" t="str">
        <f>((I9519&amp;A9519)&amp;"-")&amp;B9519</f>
        <v>ONSC65-6-</v>
      </c>
      <c r="M9519" s="12" t="s">
        <v>9273</v>
      </c>
      <c r="N9519" s="40"/>
      <c r="O9519" s="40"/>
      <c r="P9519" s="40"/>
      <c r="Q9519" s="40"/>
      <c r="R9519" s="39"/>
      <c r="S9519" s="39"/>
      <c r="T9519" s="39"/>
      <c r="U9519" s="40"/>
      <c r="V9519" s="39"/>
      <c r="W9519" s="69"/>
      <c r="X9519" s="12"/>
      <c r="Y9519" t="s">
        <v>40</v>
      </c>
      <c r="AA9519">
        <v>21105565</v>
      </c>
      <c r="AB9519" t="b">
        <f>if((W9519=""),false,true)</f>
        <v>0</v>
      </c>
      <c r="AD9519" s="8"/>
    </row>
    <row r="9520" ht="14.25" customHeight="1">
      <c r="A9520" s="38">
        <v>96</v>
      </c>
      <c r="B9520" s="44" t="s">
        <v>2666</v>
      </c>
      <c r="C9520" s="46" t="s">
        <v>9285</v>
      </c>
      <c r="D9520" s="46" t="s">
        <v>9286</v>
      </c>
      <c r="E9520" s="46" t="s">
        <v>9287</v>
      </c>
      <c r="F9520" s="41" t="s">
        <v>689</v>
      </c>
      <c r="G9520" s="41" t="s">
        <v>762</v>
      </c>
      <c r="H9520" s="65">
        <v>0.02</v>
      </c>
      <c r="I9520" t="s">
        <v>431</v>
      </c>
      <c r="K9520" s="46"/>
      <c r="L9520" s="46" t="s">
        <v>9288</v>
      </c>
      <c r="M9520" t="s">
        <v>9273</v>
      </c>
      <c r="N9520" s="40"/>
      <c r="O9520" s="40"/>
      <c r="P9520" s="40"/>
      <c r="Q9520" s="40"/>
      <c r="R9520" s="39"/>
      <c r="S9520" s="39"/>
      <c r="T9520" s="39"/>
      <c r="U9520" s="40"/>
      <c r="V9520" s="39"/>
      <c r="W9520" s="69"/>
      <c r="Y9520" t="s">
        <v>40</v>
      </c>
      <c r="AA9520">
        <v>21106058</v>
      </c>
      <c r="AB9520" t="b">
        <f>if((W9520=""),false,true)</f>
        <v>0</v>
      </c>
      <c r="AD9520" s="8"/>
    </row>
    <row r="9521" ht="14.25" customHeight="1">
      <c r="A9521" s="38">
        <v>96</v>
      </c>
      <c r="B9521" s="44" t="s">
        <v>1271</v>
      </c>
      <c r="C9521" s="46" t="s">
        <v>9285</v>
      </c>
      <c r="D9521" s="46" t="s">
        <v>9286</v>
      </c>
      <c r="E9521" s="46" t="s">
        <v>9287</v>
      </c>
      <c r="F9521" s="41" t="s">
        <v>731</v>
      </c>
      <c r="G9521" s="41" t="s">
        <v>767</v>
      </c>
      <c r="H9521" s="65">
        <v>0.14</v>
      </c>
      <c r="I9521" t="s">
        <v>431</v>
      </c>
      <c r="K9521" s="46"/>
      <c r="L9521" s="46" t="s">
        <v>9289</v>
      </c>
      <c r="M9521" t="s">
        <v>9273</v>
      </c>
      <c r="N9521" s="40"/>
      <c r="O9521" s="40"/>
      <c r="P9521" s="40"/>
      <c r="Q9521" s="40"/>
      <c r="R9521" s="39"/>
      <c r="S9521" s="39"/>
      <c r="T9521" s="39"/>
      <c r="U9521" s="40"/>
      <c r="V9521" s="39"/>
      <c r="W9521" s="69"/>
      <c r="Y9521" t="s">
        <v>40</v>
      </c>
      <c r="AA9521">
        <v>21106058</v>
      </c>
      <c r="AB9521" t="b">
        <f>if((W9521=""),false,true)</f>
        <v>0</v>
      </c>
      <c r="AD9521" s="8"/>
    </row>
    <row r="9522" ht="14.25" customHeight="1">
      <c r="A9522" s="38">
        <v>145</v>
      </c>
      <c r="B9522" s="44" t="s">
        <v>5594</v>
      </c>
      <c r="C9522" s="46" t="s">
        <v>9290</v>
      </c>
      <c r="D9522" s="46" t="s">
        <v>9286</v>
      </c>
      <c r="E9522" s="46" t="s">
        <v>9287</v>
      </c>
      <c r="F9522" s="41" t="s">
        <v>689</v>
      </c>
      <c r="G9522" s="41" t="s">
        <v>762</v>
      </c>
      <c r="H9522" s="65">
        <v>0.02</v>
      </c>
      <c r="I9522" t="s">
        <v>431</v>
      </c>
      <c r="K9522" s="46"/>
      <c r="L9522" s="46" t="s">
        <v>9291</v>
      </c>
      <c r="M9522" t="s">
        <v>9273</v>
      </c>
      <c r="N9522" s="40"/>
      <c r="O9522" s="40"/>
      <c r="P9522" s="40"/>
      <c r="Q9522" s="40"/>
      <c r="R9522" s="39"/>
      <c r="S9522" s="39"/>
      <c r="T9522" s="39"/>
      <c r="U9522" s="40"/>
      <c r="V9522" s="39"/>
      <c r="W9522" s="69"/>
      <c r="Y9522" t="s">
        <v>40</v>
      </c>
      <c r="AA9522">
        <v>21106058</v>
      </c>
      <c r="AB9522" t="b">
        <v>0</v>
      </c>
      <c r="AD9522" s="8"/>
    </row>
    <row r="9523" ht="14.25" customHeight="1">
      <c r="A9523" s="38">
        <v>145</v>
      </c>
      <c r="B9523" s="44" t="s">
        <v>9292</v>
      </c>
      <c r="C9523" s="46" t="s">
        <v>9290</v>
      </c>
      <c r="D9523" s="46" t="s">
        <v>9286</v>
      </c>
      <c r="E9523" s="46" t="s">
        <v>9287</v>
      </c>
      <c r="F9523" s="41" t="s">
        <v>689</v>
      </c>
      <c r="G9523" s="41" t="s">
        <v>762</v>
      </c>
      <c r="H9523" s="65">
        <v>0.02</v>
      </c>
      <c r="I9523" t="s">
        <v>431</v>
      </c>
      <c r="K9523" s="46"/>
      <c r="L9523" s="46" t="s">
        <v>9293</v>
      </c>
      <c r="M9523" t="s">
        <v>9273</v>
      </c>
      <c r="N9523" s="40"/>
      <c r="O9523" s="40"/>
      <c r="P9523" s="40"/>
      <c r="Q9523" s="40"/>
      <c r="R9523" s="39"/>
      <c r="S9523" s="39"/>
      <c r="T9523" s="39"/>
      <c r="U9523" s="40"/>
      <c r="V9523" s="39"/>
      <c r="W9523" s="69"/>
      <c r="Y9523" t="s">
        <v>40</v>
      </c>
      <c r="AA9523">
        <v>21106058</v>
      </c>
      <c r="AB9523" t="b">
        <v>0</v>
      </c>
      <c r="AD9523" s="8"/>
    </row>
    <row r="9524" ht="14.25" customHeight="1">
      <c r="A9524" s="38">
        <v>145</v>
      </c>
      <c r="B9524" s="44" t="s">
        <v>5607</v>
      </c>
      <c r="C9524" s="46" t="s">
        <v>9290</v>
      </c>
      <c r="D9524" s="46" t="s">
        <v>9286</v>
      </c>
      <c r="E9524" s="46" t="s">
        <v>9287</v>
      </c>
      <c r="F9524" s="41" t="s">
        <v>691</v>
      </c>
      <c r="G9524" s="41" t="s">
        <v>692</v>
      </c>
      <c r="H9524" s="65">
        <v>0.05</v>
      </c>
      <c r="I9524" t="s">
        <v>431</v>
      </c>
      <c r="K9524" s="46"/>
      <c r="L9524" s="46" t="s">
        <v>9294</v>
      </c>
      <c r="M9524" t="s">
        <v>9273</v>
      </c>
      <c r="N9524" s="40"/>
      <c r="O9524" s="40"/>
      <c r="P9524" s="40"/>
      <c r="Q9524" s="40"/>
      <c r="R9524" s="39"/>
      <c r="S9524" s="39"/>
      <c r="T9524" s="39"/>
      <c r="U9524" s="40"/>
      <c r="V9524" s="39"/>
      <c r="W9524" s="69"/>
      <c r="Y9524" t="s">
        <v>40</v>
      </c>
      <c r="AA9524">
        <v>21106058</v>
      </c>
      <c r="AB9524" t="b">
        <v>0</v>
      </c>
      <c r="AD9524" s="8"/>
    </row>
    <row r="9525" ht="14.25" customHeight="1">
      <c r="A9525" s="38">
        <v>145</v>
      </c>
      <c r="B9525" s="44" t="s">
        <v>9295</v>
      </c>
      <c r="C9525" s="46" t="s">
        <v>9290</v>
      </c>
      <c r="D9525" s="46" t="s">
        <v>9286</v>
      </c>
      <c r="E9525" s="46" t="s">
        <v>9287</v>
      </c>
      <c r="F9525" s="41" t="s">
        <v>691</v>
      </c>
      <c r="G9525" s="41" t="s">
        <v>692</v>
      </c>
      <c r="H9525" s="65">
        <v>0.05</v>
      </c>
      <c r="I9525" t="s">
        <v>431</v>
      </c>
      <c r="K9525" s="46"/>
      <c r="L9525" s="46" t="s">
        <v>9296</v>
      </c>
      <c r="M9525" t="s">
        <v>9273</v>
      </c>
      <c r="N9525" s="40"/>
      <c r="O9525" s="40"/>
      <c r="P9525" s="40"/>
      <c r="Q9525" s="40"/>
      <c r="R9525" s="39"/>
      <c r="S9525" s="39"/>
      <c r="T9525" s="39"/>
      <c r="U9525" s="40"/>
      <c r="V9525" s="39"/>
      <c r="W9525" s="69"/>
      <c r="Y9525" t="s">
        <v>40</v>
      </c>
      <c r="AA9525">
        <v>21106058</v>
      </c>
      <c r="AB9525" t="b">
        <v>0</v>
      </c>
      <c r="AD9525" s="8"/>
    </row>
    <row r="9526" ht="14.25" customHeight="1">
      <c r="A9526" s="38">
        <v>145</v>
      </c>
      <c r="B9526" s="44" t="s">
        <v>5599</v>
      </c>
      <c r="C9526" s="46" t="s">
        <v>9290</v>
      </c>
      <c r="D9526" s="46" t="s">
        <v>9286</v>
      </c>
      <c r="E9526" s="46" t="s">
        <v>9287</v>
      </c>
      <c r="F9526" s="41" t="s">
        <v>429</v>
      </c>
      <c r="G9526" s="41" t="s">
        <v>430</v>
      </c>
      <c r="H9526" s="65">
        <v>0</v>
      </c>
      <c r="I9526" t="s">
        <v>431</v>
      </c>
      <c r="K9526" s="46"/>
      <c r="L9526" s="46" t="s">
        <v>9297</v>
      </c>
      <c r="M9526" t="s">
        <v>9273</v>
      </c>
      <c r="N9526" s="40"/>
      <c r="O9526" s="40"/>
      <c r="P9526" s="40"/>
      <c r="Q9526" s="40"/>
      <c r="R9526" s="39"/>
      <c r="S9526" s="39"/>
      <c r="T9526" s="39"/>
      <c r="U9526" s="40"/>
      <c r="V9526" s="39"/>
      <c r="W9526" s="69"/>
      <c r="Y9526" t="s">
        <v>40</v>
      </c>
      <c r="AA9526">
        <v>21106058</v>
      </c>
      <c r="AB9526" t="b">
        <v>0</v>
      </c>
      <c r="AD9526" s="8"/>
    </row>
    <row r="9527" ht="14.25" customHeight="1">
      <c r="A9527" s="38">
        <v>145</v>
      </c>
      <c r="B9527" s="44" t="s">
        <v>9298</v>
      </c>
      <c r="C9527" s="46" t="s">
        <v>9290</v>
      </c>
      <c r="D9527" s="46" t="s">
        <v>9286</v>
      </c>
      <c r="E9527" s="46" t="s">
        <v>9287</v>
      </c>
      <c r="F9527" s="41" t="s">
        <v>429</v>
      </c>
      <c r="G9527" s="41" t="s">
        <v>430</v>
      </c>
      <c r="H9527" s="65">
        <v>0</v>
      </c>
      <c r="I9527" t="s">
        <v>431</v>
      </c>
      <c r="K9527" s="46"/>
      <c r="L9527" s="46" t="s">
        <v>9299</v>
      </c>
      <c r="M9527" t="s">
        <v>9273</v>
      </c>
      <c r="N9527" s="40"/>
      <c r="O9527" s="40"/>
      <c r="P9527" s="40"/>
      <c r="Q9527" s="40"/>
      <c r="R9527" s="39"/>
      <c r="S9527" s="39"/>
      <c r="T9527" s="39"/>
      <c r="U9527" s="40"/>
      <c r="V9527" s="39"/>
      <c r="W9527" s="69"/>
      <c r="Y9527" t="s">
        <v>40</v>
      </c>
      <c r="AA9527">
        <v>21106058</v>
      </c>
      <c r="AB9527" t="b">
        <v>0</v>
      </c>
      <c r="AD9527" s="8"/>
    </row>
    <row r="9528" ht="14.25" customHeight="1">
      <c r="A9528" s="38">
        <v>145</v>
      </c>
      <c r="B9528" s="44" t="s">
        <v>5658</v>
      </c>
      <c r="C9528" s="46" t="s">
        <v>9290</v>
      </c>
      <c r="D9528" s="46" t="s">
        <v>9286</v>
      </c>
      <c r="E9528" s="46" t="s">
        <v>9287</v>
      </c>
      <c r="F9528" s="41" t="s">
        <v>434</v>
      </c>
      <c r="G9528" s="41" t="s">
        <v>435</v>
      </c>
      <c r="H9528" s="65">
        <v>0.03</v>
      </c>
      <c r="I9528" t="s">
        <v>431</v>
      </c>
      <c r="K9528" s="46"/>
      <c r="L9528" s="46" t="s">
        <v>9300</v>
      </c>
      <c r="M9528" t="s">
        <v>9273</v>
      </c>
      <c r="N9528" s="40"/>
      <c r="O9528" s="40"/>
      <c r="P9528" s="40"/>
      <c r="Q9528" s="40"/>
      <c r="R9528" s="39"/>
      <c r="S9528" s="39"/>
      <c r="T9528" s="39"/>
      <c r="U9528" s="40"/>
      <c r="V9528" s="39"/>
      <c r="W9528" s="69"/>
      <c r="Y9528" t="s">
        <v>40</v>
      </c>
      <c r="AA9528">
        <v>21106058</v>
      </c>
      <c r="AB9528" t="b">
        <v>0</v>
      </c>
      <c r="AD9528" s="8"/>
    </row>
    <row r="9529" ht="14.25" customHeight="1">
      <c r="A9529" s="38">
        <v>145</v>
      </c>
      <c r="B9529" s="44" t="s">
        <v>9301</v>
      </c>
      <c r="C9529" s="46" t="s">
        <v>9290</v>
      </c>
      <c r="D9529" s="46" t="s">
        <v>9286</v>
      </c>
      <c r="E9529" s="46" t="s">
        <v>9287</v>
      </c>
      <c r="F9529" s="41" t="s">
        <v>434</v>
      </c>
      <c r="G9529" s="41" t="s">
        <v>435</v>
      </c>
      <c r="H9529" s="65">
        <v>0.03</v>
      </c>
      <c r="I9529" t="s">
        <v>431</v>
      </c>
      <c r="K9529" s="46"/>
      <c r="L9529" s="46" t="s">
        <v>9302</v>
      </c>
      <c r="M9529" t="s">
        <v>9273</v>
      </c>
      <c r="N9529" s="40"/>
      <c r="O9529" s="40"/>
      <c r="P9529" s="40"/>
      <c r="Q9529" s="40"/>
      <c r="R9529" s="39"/>
      <c r="S9529" s="39"/>
      <c r="T9529" s="39"/>
      <c r="U9529" s="40"/>
      <c r="V9529" s="39"/>
      <c r="W9529" s="69"/>
      <c r="Y9529" t="s">
        <v>40</v>
      </c>
      <c r="AA9529">
        <v>21106058</v>
      </c>
      <c r="AB9529" t="b">
        <v>0</v>
      </c>
      <c r="AD9529" s="8"/>
    </row>
    <row r="9530" ht="14.25" customHeight="1">
      <c r="A9530" s="38">
        <v>145</v>
      </c>
      <c r="B9530" s="44" t="s">
        <v>5610</v>
      </c>
      <c r="C9530" s="46" t="s">
        <v>9290</v>
      </c>
      <c r="D9530" s="46" t="s">
        <v>9286</v>
      </c>
      <c r="E9530" s="46" t="s">
        <v>9287</v>
      </c>
      <c r="F9530" s="41" t="s">
        <v>238</v>
      </c>
      <c r="G9530" s="41" t="s">
        <v>239</v>
      </c>
      <c r="H9530" s="65">
        <v>0.39</v>
      </c>
      <c r="I9530" t="s">
        <v>431</v>
      </c>
      <c r="K9530" s="46"/>
      <c r="L9530" s="46" t="s">
        <v>9303</v>
      </c>
      <c r="M9530" t="s">
        <v>9273</v>
      </c>
      <c r="N9530" s="40"/>
      <c r="O9530" s="40"/>
      <c r="P9530" s="40"/>
      <c r="Q9530" s="40"/>
      <c r="R9530" s="39"/>
      <c r="S9530" s="39"/>
      <c r="T9530" s="39"/>
      <c r="U9530" s="40"/>
      <c r="V9530" s="39"/>
      <c r="W9530" s="69"/>
      <c r="Y9530" t="s">
        <v>40</v>
      </c>
      <c r="AA9530">
        <v>21106058</v>
      </c>
      <c r="AB9530" t="b">
        <v>0</v>
      </c>
      <c r="AD9530" s="8"/>
    </row>
    <row r="9531" ht="14.25" customHeight="1">
      <c r="A9531" s="38">
        <v>145</v>
      </c>
      <c r="B9531" s="44" t="s">
        <v>9304</v>
      </c>
      <c r="C9531" s="46" t="s">
        <v>9290</v>
      </c>
      <c r="D9531" s="46" t="s">
        <v>9286</v>
      </c>
      <c r="E9531" s="46" t="s">
        <v>9287</v>
      </c>
      <c r="F9531" s="41" t="s">
        <v>238</v>
      </c>
      <c r="G9531" s="41" t="s">
        <v>239</v>
      </c>
      <c r="H9531" s="65">
        <v>0.4</v>
      </c>
      <c r="I9531" t="s">
        <v>431</v>
      </c>
      <c r="K9531" s="46"/>
      <c r="L9531" s="46" t="s">
        <v>9305</v>
      </c>
      <c r="M9531" t="s">
        <v>9273</v>
      </c>
      <c r="N9531" s="40"/>
      <c r="O9531" s="40"/>
      <c r="P9531" s="40"/>
      <c r="Q9531" s="40"/>
      <c r="R9531" s="39"/>
      <c r="S9531" s="39"/>
      <c r="T9531" s="39"/>
      <c r="U9531" s="40"/>
      <c r="V9531" s="39"/>
      <c r="W9531" s="69"/>
      <c r="Y9531" t="s">
        <v>40</v>
      </c>
      <c r="AA9531">
        <v>21106058</v>
      </c>
      <c r="AB9531" t="b">
        <v>0</v>
      </c>
      <c r="AD9531" s="8"/>
    </row>
    <row r="9532" ht="14.25" customHeight="1">
      <c r="A9532" s="13">
        <v>65</v>
      </c>
      <c r="B9532" s="67" t="s">
        <v>763</v>
      </c>
      <c r="C9532" s="7" t="s">
        <v>9278</v>
      </c>
      <c r="D9532" s="7" t="s">
        <v>9306</v>
      </c>
      <c r="E9532" s="7" t="s">
        <v>9307</v>
      </c>
      <c r="F9532" s="41" t="s">
        <v>434</v>
      </c>
      <c r="G9532" s="41" t="s">
        <v>435</v>
      </c>
      <c r="H9532" s="65">
        <v>0.07</v>
      </c>
      <c r="I9532" t="s">
        <v>431</v>
      </c>
      <c r="J9532" s="12"/>
      <c r="K9532" s="7"/>
      <c r="L9532" s="46" t="str">
        <f>((I9532&amp;A9532)&amp;"-")&amp;B9532</f>
        <v>ONSC65-7-</v>
      </c>
      <c r="M9532" s="12" t="s">
        <v>9273</v>
      </c>
      <c r="N9532" s="40"/>
      <c r="O9532" s="40"/>
      <c r="P9532" s="40"/>
      <c r="Q9532" s="40"/>
      <c r="R9532" s="39"/>
      <c r="S9532" s="39"/>
      <c r="T9532" s="39"/>
      <c r="U9532" s="40"/>
      <c r="V9532" s="39"/>
      <c r="W9532" s="69"/>
      <c r="X9532" s="12"/>
      <c r="Y9532" t="s">
        <v>40</v>
      </c>
      <c r="AA9532">
        <v>21105601</v>
      </c>
      <c r="AB9532" t="b">
        <f>if((W9532=""),false,true)</f>
        <v>0</v>
      </c>
      <c r="AD9532" s="8"/>
    </row>
    <row r="9533" ht="14.25" customHeight="1">
      <c r="A9533" s="38">
        <v>78</v>
      </c>
      <c r="B9533" s="44" t="s">
        <v>2591</v>
      </c>
      <c r="C9533" s="46" t="s">
        <v>9308</v>
      </c>
      <c r="D9533" s="7" t="s">
        <v>9306</v>
      </c>
      <c r="E9533" s="7" t="s">
        <v>9307</v>
      </c>
      <c r="F9533" s="41" t="s">
        <v>689</v>
      </c>
      <c r="G9533" s="41" t="s">
        <v>762</v>
      </c>
      <c r="H9533" s="65">
        <v>0.04</v>
      </c>
      <c r="I9533" t="s">
        <v>431</v>
      </c>
      <c r="K9533" s="46"/>
      <c r="L9533" s="46" t="s">
        <v>9309</v>
      </c>
      <c r="M9533" t="s">
        <v>9273</v>
      </c>
      <c r="N9533" s="40"/>
      <c r="O9533" s="40"/>
      <c r="P9533" s="40"/>
      <c r="Q9533" s="40"/>
      <c r="R9533" s="39"/>
      <c r="S9533" s="39"/>
      <c r="T9533" s="39"/>
      <c r="U9533" s="40"/>
      <c r="V9533" s="39"/>
      <c r="W9533" s="69"/>
      <c r="Y9533" t="s">
        <v>40</v>
      </c>
      <c r="AA9533">
        <v>21105601</v>
      </c>
      <c r="AB9533" t="b">
        <f>if((W9533=""),false,true)</f>
        <v>0</v>
      </c>
      <c r="AD9533" s="8"/>
    </row>
    <row r="9534" ht="14.25" customHeight="1">
      <c r="A9534" s="38">
        <v>78</v>
      </c>
      <c r="B9534" s="44" t="s">
        <v>1271</v>
      </c>
      <c r="C9534" s="46" t="s">
        <v>9308</v>
      </c>
      <c r="D9534" s="7" t="s">
        <v>9306</v>
      </c>
      <c r="E9534" s="7" t="s">
        <v>9307</v>
      </c>
      <c r="F9534" s="41" t="s">
        <v>1281</v>
      </c>
      <c r="G9534" s="41" t="s">
        <v>1282</v>
      </c>
      <c r="H9534" s="65">
        <v>0.18</v>
      </c>
      <c r="I9534" t="s">
        <v>431</v>
      </c>
      <c r="K9534" s="46"/>
      <c r="L9534" s="46" t="s">
        <v>9310</v>
      </c>
      <c r="M9534" t="s">
        <v>9273</v>
      </c>
      <c r="N9534" s="40"/>
      <c r="O9534" s="40"/>
      <c r="P9534" s="40"/>
      <c r="Q9534" s="40"/>
      <c r="R9534" s="39"/>
      <c r="S9534" s="39"/>
      <c r="T9534" s="39"/>
      <c r="U9534" s="40"/>
      <c r="V9534" s="39"/>
      <c r="W9534" s="69"/>
      <c r="Y9534" t="s">
        <v>40</v>
      </c>
      <c r="AA9534">
        <v>21105601</v>
      </c>
      <c r="AB9534" t="b">
        <f>if((W9534=""),false,true)</f>
        <v>0</v>
      </c>
      <c r="AD9534" s="8"/>
    </row>
    <row r="9535" ht="14.25" customHeight="1">
      <c r="A9535" s="38">
        <v>78</v>
      </c>
      <c r="B9535" s="44" t="s">
        <v>3477</v>
      </c>
      <c r="C9535" s="46" t="s">
        <v>9308</v>
      </c>
      <c r="D9535" s="7" t="s">
        <v>9306</v>
      </c>
      <c r="E9535" s="7" t="s">
        <v>9307</v>
      </c>
      <c r="F9535" s="41" t="s">
        <v>429</v>
      </c>
      <c r="G9535" s="41" t="s">
        <v>430</v>
      </c>
      <c r="H9535" s="65">
        <v>0.04</v>
      </c>
      <c r="I9535" t="s">
        <v>431</v>
      </c>
      <c r="K9535" s="46"/>
      <c r="L9535" s="46" t="s">
        <v>9311</v>
      </c>
      <c r="M9535" t="s">
        <v>9273</v>
      </c>
      <c r="N9535" s="40"/>
      <c r="O9535" s="40"/>
      <c r="P9535" s="40"/>
      <c r="Q9535" s="40"/>
      <c r="R9535" s="39"/>
      <c r="S9535" s="39"/>
      <c r="T9535" s="39"/>
      <c r="U9535" s="40"/>
      <c r="V9535" s="39"/>
      <c r="W9535" s="69"/>
      <c r="Y9535" t="s">
        <v>40</v>
      </c>
      <c r="AA9535">
        <v>21105601</v>
      </c>
      <c r="AB9535" t="b">
        <f>if((W9535=""),false,true)</f>
        <v>0</v>
      </c>
      <c r="AD9535" s="8"/>
    </row>
    <row r="9536" ht="14.25" customHeight="1">
      <c r="A9536" s="38">
        <v>78</v>
      </c>
      <c r="B9536" s="44" t="s">
        <v>3412</v>
      </c>
      <c r="C9536" s="46" t="s">
        <v>9308</v>
      </c>
      <c r="D9536" s="7" t="s">
        <v>9306</v>
      </c>
      <c r="E9536" s="7" t="s">
        <v>9307</v>
      </c>
      <c r="F9536" s="41" t="s">
        <v>434</v>
      </c>
      <c r="G9536" s="41" t="s">
        <v>435</v>
      </c>
      <c r="H9536" s="65">
        <v>0.06</v>
      </c>
      <c r="I9536" t="s">
        <v>431</v>
      </c>
      <c r="K9536" s="46"/>
      <c r="L9536" s="46" t="s">
        <v>9312</v>
      </c>
      <c r="M9536" t="s">
        <v>9273</v>
      </c>
      <c r="N9536" s="40"/>
      <c r="O9536" s="40"/>
      <c r="P9536" s="40"/>
      <c r="Q9536" s="40"/>
      <c r="R9536" s="39"/>
      <c r="S9536" s="39"/>
      <c r="T9536" s="39"/>
      <c r="U9536" s="40"/>
      <c r="V9536" s="39"/>
      <c r="W9536" s="69"/>
      <c r="Y9536" t="s">
        <v>40</v>
      </c>
      <c r="AA9536">
        <v>21105601</v>
      </c>
      <c r="AB9536" t="b">
        <f>if((W9536=""),false,true)</f>
        <v>0</v>
      </c>
      <c r="AD9536" s="8"/>
    </row>
    <row r="9537" ht="14.25" customHeight="1">
      <c r="A9537" s="38">
        <v>78</v>
      </c>
      <c r="B9537" s="44" t="s">
        <v>2666</v>
      </c>
      <c r="C9537" s="46" t="s">
        <v>9308</v>
      </c>
      <c r="D9537" s="7" t="s">
        <v>9306</v>
      </c>
      <c r="E9537" s="7" t="s">
        <v>9307</v>
      </c>
      <c r="F9537" s="41" t="s">
        <v>238</v>
      </c>
      <c r="G9537" s="41" t="s">
        <v>239</v>
      </c>
      <c r="H9537" s="65">
        <v>0.49</v>
      </c>
      <c r="I9537" t="s">
        <v>431</v>
      </c>
      <c r="K9537" s="46"/>
      <c r="L9537" s="46" t="s">
        <v>9313</v>
      </c>
      <c r="M9537" t="s">
        <v>9273</v>
      </c>
      <c r="N9537" s="40"/>
      <c r="O9537" s="40"/>
      <c r="P9537" s="40"/>
      <c r="Q9537" s="40"/>
      <c r="R9537" s="39"/>
      <c r="S9537" s="39"/>
      <c r="T9537" s="39"/>
      <c r="U9537" s="40"/>
      <c r="V9537" s="39"/>
      <c r="W9537" s="69"/>
      <c r="Y9537" t="s">
        <v>40</v>
      </c>
      <c r="AA9537">
        <v>21105601</v>
      </c>
      <c r="AB9537" t="b">
        <f>if((W9537=""),false,true)</f>
        <v>0</v>
      </c>
      <c r="AD9537" s="8"/>
    </row>
    <row r="9538" ht="14.25" customHeight="1">
      <c r="A9538" s="38">
        <v>78</v>
      </c>
      <c r="B9538" s="44" t="s">
        <v>3738</v>
      </c>
      <c r="C9538" s="46" t="s">
        <v>9308</v>
      </c>
      <c r="D9538" s="7" t="s">
        <v>9306</v>
      </c>
      <c r="E9538" s="7" t="s">
        <v>9307</v>
      </c>
      <c r="F9538" s="41" t="s">
        <v>731</v>
      </c>
      <c r="G9538" s="41" t="s">
        <v>767</v>
      </c>
      <c r="H9538" s="65">
        <v>0.04</v>
      </c>
      <c r="I9538" t="s">
        <v>431</v>
      </c>
      <c r="K9538" s="46"/>
      <c r="L9538" s="46" t="s">
        <v>9314</v>
      </c>
      <c r="M9538" t="s">
        <v>9273</v>
      </c>
      <c r="N9538" s="40"/>
      <c r="O9538" s="40"/>
      <c r="P9538" s="40"/>
      <c r="Q9538" s="40"/>
      <c r="R9538" s="39"/>
      <c r="S9538" s="39"/>
      <c r="T9538" s="39"/>
      <c r="U9538" s="40"/>
      <c r="V9538" s="39"/>
      <c r="W9538" s="69"/>
      <c r="Y9538" t="s">
        <v>40</v>
      </c>
      <c r="AA9538">
        <v>21105601</v>
      </c>
      <c r="AB9538" t="b">
        <f>if((W9538=""),false,true)</f>
        <v>0</v>
      </c>
      <c r="AD9538" s="8"/>
    </row>
    <row r="9539" ht="14.25" customHeight="1">
      <c r="A9539" s="13">
        <v>65</v>
      </c>
      <c r="B9539" s="67" t="s">
        <v>765</v>
      </c>
      <c r="C9539" s="7" t="s">
        <v>9278</v>
      </c>
      <c r="D9539" s="7" t="s">
        <v>9315</v>
      </c>
      <c r="E9539" s="7" t="s">
        <v>9316</v>
      </c>
      <c r="F9539" s="41" t="s">
        <v>434</v>
      </c>
      <c r="G9539" s="41" t="s">
        <v>435</v>
      </c>
      <c r="H9539" s="65">
        <v>0.02</v>
      </c>
      <c r="I9539" t="s">
        <v>431</v>
      </c>
      <c r="J9539" s="12"/>
      <c r="K9539" s="7"/>
      <c r="L9539" s="46" t="str">
        <f>((I9539&amp;A9539)&amp;"-")&amp;B9539</f>
        <v>ONSC65-8-</v>
      </c>
      <c r="M9539" s="12" t="s">
        <v>9273</v>
      </c>
      <c r="N9539" s="40"/>
      <c r="O9539" s="40"/>
      <c r="P9539" s="40"/>
      <c r="Q9539" s="40"/>
      <c r="R9539" s="39"/>
      <c r="S9539" s="39"/>
      <c r="T9539" s="39"/>
      <c r="U9539" s="40"/>
      <c r="V9539" s="39"/>
      <c r="W9539" s="69"/>
      <c r="X9539" s="12"/>
      <c r="Y9539" t="s">
        <v>40</v>
      </c>
      <c r="AA9539">
        <v>21105842</v>
      </c>
      <c r="AB9539" t="b">
        <f>if((W9539=""),false,true)</f>
        <v>0</v>
      </c>
      <c r="AD9539" s="8"/>
    </row>
    <row r="9540" ht="14.25" customHeight="1">
      <c r="A9540" s="13">
        <v>65</v>
      </c>
      <c r="B9540" s="67" t="s">
        <v>758</v>
      </c>
      <c r="C9540" s="7" t="s">
        <v>9278</v>
      </c>
      <c r="D9540" s="7" t="s">
        <v>9317</v>
      </c>
      <c r="E9540" s="7" t="s">
        <v>9318</v>
      </c>
      <c r="F9540" s="41" t="s">
        <v>434</v>
      </c>
      <c r="G9540" s="41" t="s">
        <v>435</v>
      </c>
      <c r="H9540" s="65">
        <v>0.08</v>
      </c>
      <c r="I9540" t="s">
        <v>431</v>
      </c>
      <c r="J9540" s="12"/>
      <c r="K9540" s="7"/>
      <c r="L9540" s="46" t="str">
        <f>((I9540&amp;A9540)&amp;"-")&amp;B9540</f>
        <v>ONSC65-9-</v>
      </c>
      <c r="M9540" s="12" t="s">
        <v>9273</v>
      </c>
      <c r="N9540" s="40"/>
      <c r="O9540" s="40"/>
      <c r="P9540" s="40"/>
      <c r="Q9540" s="40"/>
      <c r="R9540" s="39"/>
      <c r="S9540" s="39"/>
      <c r="T9540" s="39"/>
      <c r="U9540" s="40"/>
      <c r="V9540" s="39"/>
      <c r="W9540" s="69"/>
      <c r="X9540" s="12"/>
      <c r="Y9540" t="s">
        <v>40</v>
      </c>
      <c r="AA9540">
        <v>21105844</v>
      </c>
      <c r="AB9540" t="b">
        <f>if((W9540=""),false,true)</f>
        <v>0</v>
      </c>
      <c r="AD9540" s="8"/>
    </row>
    <row r="9541" ht="14.25" customHeight="1">
      <c r="A9541" s="13">
        <v>65</v>
      </c>
      <c r="B9541" s="67" t="s">
        <v>766</v>
      </c>
      <c r="C9541" s="7" t="s">
        <v>9278</v>
      </c>
      <c r="D9541" s="7" t="s">
        <v>9319</v>
      </c>
      <c r="E9541" s="7" t="s">
        <v>9320</v>
      </c>
      <c r="F9541" s="41" t="s">
        <v>434</v>
      </c>
      <c r="G9541" s="41" t="s">
        <v>435</v>
      </c>
      <c r="H9541" s="65">
        <v>0.18</v>
      </c>
      <c r="I9541" t="s">
        <v>431</v>
      </c>
      <c r="J9541" s="12"/>
      <c r="K9541" s="7"/>
      <c r="L9541" s="46" t="str">
        <f>((I9541&amp;A9541)&amp;"-")&amp;B9541</f>
        <v>ONSC65-10-</v>
      </c>
      <c r="M9541" s="12" t="s">
        <v>9273</v>
      </c>
      <c r="N9541" s="40"/>
      <c r="O9541" s="40"/>
      <c r="P9541" s="40"/>
      <c r="Q9541" s="40"/>
      <c r="R9541" s="39"/>
      <c r="S9541" s="39"/>
      <c r="T9541" s="39"/>
      <c r="U9541" s="40"/>
      <c r="V9541" s="39"/>
      <c r="W9541" s="69"/>
      <c r="X9541" s="12"/>
      <c r="Y9541" t="s">
        <v>40</v>
      </c>
      <c r="AA9541">
        <v>21105845</v>
      </c>
      <c r="AB9541" t="b">
        <f>if((W9541=""),false,true)</f>
        <v>0</v>
      </c>
      <c r="AD9541" s="8"/>
    </row>
    <row r="9542" ht="14.25" customHeight="1">
      <c r="A9542" s="38">
        <v>127</v>
      </c>
      <c r="B9542" s="44" t="s">
        <v>9321</v>
      </c>
      <c r="C9542" s="46" t="s">
        <v>9322</v>
      </c>
      <c r="D9542" s="46" t="s">
        <v>9323</v>
      </c>
      <c r="E9542" s="46" t="s">
        <v>9324</v>
      </c>
      <c r="F9542" s="41" t="s">
        <v>1361</v>
      </c>
      <c r="G9542" s="41" t="s">
        <v>1362</v>
      </c>
      <c r="H9542" s="65">
        <v>0.19</v>
      </c>
      <c r="I9542" t="s">
        <v>431</v>
      </c>
      <c r="K9542" s="46"/>
      <c r="L9542" s="46" t="str">
        <f>((I9542&amp;A9542)&amp;"-")&amp;B9542</f>
        <v>ONSC127-7A</v>
      </c>
      <c r="M9542" t="s">
        <v>9273</v>
      </c>
      <c r="N9542" s="40"/>
      <c r="O9542" s="40"/>
      <c r="P9542" s="40"/>
      <c r="Q9542" s="40"/>
      <c r="R9542" s="39"/>
      <c r="S9542" s="39"/>
      <c r="T9542" s="39"/>
      <c r="U9542" s="40"/>
      <c r="V9542" s="39"/>
      <c r="W9542" s="69"/>
      <c r="Y9542" t="s">
        <v>40</v>
      </c>
      <c r="AA9542">
        <v>21105594</v>
      </c>
      <c r="AB9542" t="b">
        <f>if((W9542=""),false,true)</f>
        <v>0</v>
      </c>
      <c r="AD9542" s="8"/>
    </row>
    <row r="9543" ht="14.25" customHeight="1">
      <c r="A9543" s="38">
        <v>127</v>
      </c>
      <c r="B9543" s="44" t="s">
        <v>5563</v>
      </c>
      <c r="C9543" s="46" t="s">
        <v>9322</v>
      </c>
      <c r="D9543" s="46" t="s">
        <v>9323</v>
      </c>
      <c r="E9543" s="46" t="s">
        <v>9324</v>
      </c>
      <c r="F9543" s="41" t="s">
        <v>689</v>
      </c>
      <c r="G9543" s="41" t="s">
        <v>762</v>
      </c>
      <c r="H9543" s="65">
        <v>0.02</v>
      </c>
      <c r="I9543" t="s">
        <v>431</v>
      </c>
      <c r="K9543" s="46"/>
      <c r="L9543" s="46" t="str">
        <f>((I9543&amp;A9543)&amp;"-")&amp;B9543</f>
        <v>ONSC127-4A</v>
      </c>
      <c r="M9543" t="s">
        <v>9273</v>
      </c>
      <c r="N9543" s="40"/>
      <c r="O9543" s="40"/>
      <c r="P9543" s="40"/>
      <c r="Q9543" s="40"/>
      <c r="R9543" s="39"/>
      <c r="S9543" s="39"/>
      <c r="T9543" s="39"/>
      <c r="U9543" s="40"/>
      <c r="V9543" s="39"/>
      <c r="W9543" s="69"/>
      <c r="Y9543" t="s">
        <v>40</v>
      </c>
      <c r="AA9543">
        <v>21105594</v>
      </c>
      <c r="AB9543" t="b">
        <f>if((W9543=""),false,true)</f>
        <v>0</v>
      </c>
      <c r="AD9543" s="8"/>
    </row>
    <row r="9544" ht="14.25" customHeight="1">
      <c r="A9544" s="38">
        <v>127</v>
      </c>
      <c r="B9544" s="44" t="s">
        <v>9325</v>
      </c>
      <c r="C9544" s="46" t="s">
        <v>9322</v>
      </c>
      <c r="D9544" s="46" t="s">
        <v>9323</v>
      </c>
      <c r="E9544" s="46" t="s">
        <v>9324</v>
      </c>
      <c r="F9544" s="41" t="s">
        <v>691</v>
      </c>
      <c r="G9544" s="41" t="s">
        <v>692</v>
      </c>
      <c r="H9544" s="65">
        <v>0.03</v>
      </c>
      <c r="I9544" t="s">
        <v>431</v>
      </c>
      <c r="K9544" s="46"/>
      <c r="L9544" s="46" t="str">
        <f>((I9544&amp;A9544)&amp;"-")&amp;B9544</f>
        <v>ONSC127-8A</v>
      </c>
      <c r="M9544" t="s">
        <v>9273</v>
      </c>
      <c r="N9544" s="40"/>
      <c r="O9544" s="40"/>
      <c r="P9544" s="40"/>
      <c r="Q9544" s="40"/>
      <c r="R9544" s="39"/>
      <c r="S9544" s="39"/>
      <c r="T9544" s="39"/>
      <c r="U9544" s="40"/>
      <c r="V9544" s="39"/>
      <c r="W9544" s="69"/>
      <c r="Y9544" t="s">
        <v>40</v>
      </c>
      <c r="AA9544">
        <v>21105594</v>
      </c>
      <c r="AB9544" t="b">
        <f>if((W9544=""),false,true)</f>
        <v>0</v>
      </c>
      <c r="AD9544" s="8"/>
    </row>
    <row r="9545" ht="14.25" customHeight="1">
      <c r="A9545" s="38">
        <v>127</v>
      </c>
      <c r="B9545" s="44" t="s">
        <v>9326</v>
      </c>
      <c r="C9545" s="46" t="s">
        <v>9322</v>
      </c>
      <c r="D9545" s="46" t="s">
        <v>9323</v>
      </c>
      <c r="E9545" s="46" t="s">
        <v>9324</v>
      </c>
      <c r="F9545" s="41" t="s">
        <v>705</v>
      </c>
      <c r="G9545" s="41" t="s">
        <v>1734</v>
      </c>
      <c r="H9545" s="65">
        <v>0.02</v>
      </c>
      <c r="I9545" t="s">
        <v>431</v>
      </c>
      <c r="K9545" s="46"/>
      <c r="L9545" s="46" t="str">
        <f>((I9545&amp;A9545)&amp;"-")&amp;B9545</f>
        <v>ONSC127-10A</v>
      </c>
      <c r="M9545" t="s">
        <v>9273</v>
      </c>
      <c r="N9545" s="40"/>
      <c r="O9545" s="40"/>
      <c r="P9545" s="40"/>
      <c r="Q9545" s="40"/>
      <c r="R9545" s="39"/>
      <c r="S9545" s="39"/>
      <c r="T9545" s="39"/>
      <c r="U9545" s="40"/>
      <c r="V9545" s="39"/>
      <c r="W9545" s="69"/>
      <c r="Y9545" t="s">
        <v>40</v>
      </c>
      <c r="AA9545">
        <v>21105594</v>
      </c>
      <c r="AB9545" t="b">
        <f>if((W9545=""),false,true)</f>
        <v>0</v>
      </c>
      <c r="AD9545" s="8"/>
    </row>
    <row r="9546" ht="14.25" customHeight="1">
      <c r="A9546" s="38">
        <v>127</v>
      </c>
      <c r="B9546" s="44" t="s">
        <v>9327</v>
      </c>
      <c r="C9546" s="46" t="s">
        <v>9322</v>
      </c>
      <c r="D9546" s="46" t="s">
        <v>9323</v>
      </c>
      <c r="E9546" s="46" t="s">
        <v>9324</v>
      </c>
      <c r="F9546" s="41" t="s">
        <v>1108</v>
      </c>
      <c r="G9546" s="41" t="s">
        <v>3860</v>
      </c>
      <c r="H9546" s="65">
        <v>0.27</v>
      </c>
      <c r="I9546" t="s">
        <v>431</v>
      </c>
      <c r="K9546" s="46"/>
      <c r="L9546" s="46" t="str">
        <f>((I9546&amp;A9546)&amp;"-")&amp;B9546</f>
        <v>ONSC127-6A</v>
      </c>
      <c r="M9546" t="s">
        <v>9273</v>
      </c>
      <c r="N9546" s="40"/>
      <c r="O9546" s="40"/>
      <c r="P9546" s="40"/>
      <c r="Q9546" s="40"/>
      <c r="R9546" s="39"/>
      <c r="S9546" s="39"/>
      <c r="T9546" s="39"/>
      <c r="U9546" s="40"/>
      <c r="V9546" s="39"/>
      <c r="W9546" s="69"/>
      <c r="Y9546" t="s">
        <v>40</v>
      </c>
      <c r="AA9546">
        <v>21105594</v>
      </c>
      <c r="AB9546" t="b">
        <f>if((W9546=""),false,true)</f>
        <v>0</v>
      </c>
      <c r="AD9546" s="8"/>
    </row>
    <row r="9547" ht="14.25" customHeight="1">
      <c r="A9547" s="38">
        <v>127</v>
      </c>
      <c r="B9547" s="44" t="s">
        <v>9328</v>
      </c>
      <c r="C9547" s="46" t="s">
        <v>9322</v>
      </c>
      <c r="D9547" s="46" t="s">
        <v>9323</v>
      </c>
      <c r="E9547" s="46" t="s">
        <v>9324</v>
      </c>
      <c r="F9547" s="41" t="s">
        <v>1281</v>
      </c>
      <c r="G9547" s="41" t="s">
        <v>1282</v>
      </c>
      <c r="H9547" s="65">
        <v>0.19</v>
      </c>
      <c r="I9547" t="s">
        <v>431</v>
      </c>
      <c r="K9547" s="46"/>
      <c r="L9547" s="46" t="str">
        <f>((I9547&amp;A9547)&amp;"-")&amp;B9547</f>
        <v>ONSC127-5A</v>
      </c>
      <c r="M9547" t="s">
        <v>9273</v>
      </c>
      <c r="N9547" s="40"/>
      <c r="O9547" s="40"/>
      <c r="P9547" s="40"/>
      <c r="Q9547" s="40"/>
      <c r="R9547" s="39"/>
      <c r="S9547" s="39"/>
      <c r="T9547" s="39"/>
      <c r="U9547" s="40"/>
      <c r="V9547" s="39"/>
      <c r="W9547" s="69"/>
      <c r="Y9547" t="s">
        <v>40</v>
      </c>
      <c r="AA9547">
        <v>21105594</v>
      </c>
      <c r="AB9547" t="b">
        <f>if((W9547=""),false,true)</f>
        <v>0</v>
      </c>
      <c r="AD9547" s="8"/>
    </row>
    <row r="9548" ht="14.25" customHeight="1">
      <c r="A9548" s="38">
        <v>127</v>
      </c>
      <c r="B9548" s="44" t="s">
        <v>9329</v>
      </c>
      <c r="C9548" s="46" t="s">
        <v>9322</v>
      </c>
      <c r="D9548" s="46" t="s">
        <v>9323</v>
      </c>
      <c r="E9548" s="46" t="s">
        <v>9324</v>
      </c>
      <c r="F9548" s="41" t="s">
        <v>429</v>
      </c>
      <c r="G9548" s="41" t="s">
        <v>430</v>
      </c>
      <c r="H9548" s="65">
        <v>0.01</v>
      </c>
      <c r="I9548" t="s">
        <v>431</v>
      </c>
      <c r="K9548" s="46"/>
      <c r="L9548" s="46" t="str">
        <f>((I9548&amp;A9548)&amp;"-")&amp;B9548</f>
        <v>ONSC127-2A</v>
      </c>
      <c r="M9548" t="s">
        <v>9273</v>
      </c>
      <c r="N9548" s="40"/>
      <c r="O9548" s="40"/>
      <c r="P9548" s="40"/>
      <c r="Q9548" s="40"/>
      <c r="R9548" s="39"/>
      <c r="S9548" s="39"/>
      <c r="T9548" s="39"/>
      <c r="U9548" s="40"/>
      <c r="V9548" s="39"/>
      <c r="W9548" s="69"/>
      <c r="Y9548" t="s">
        <v>40</v>
      </c>
      <c r="AA9548">
        <v>21105594</v>
      </c>
      <c r="AB9548" t="b">
        <f>if((W9548=""),false,true)</f>
        <v>0</v>
      </c>
      <c r="AD9548" s="8"/>
    </row>
    <row r="9549" ht="14.25" customHeight="1">
      <c r="A9549" s="38">
        <v>127</v>
      </c>
      <c r="B9549" s="44" t="s">
        <v>4968</v>
      </c>
      <c r="C9549" s="46" t="s">
        <v>9322</v>
      </c>
      <c r="D9549" s="46" t="s">
        <v>9323</v>
      </c>
      <c r="E9549" s="46" t="s">
        <v>9330</v>
      </c>
      <c r="F9549" s="41" t="s">
        <v>434</v>
      </c>
      <c r="G9549" s="41" t="s">
        <v>435</v>
      </c>
      <c r="H9549" s="65">
        <v>0.02</v>
      </c>
      <c r="I9549" t="s">
        <v>431</v>
      </c>
      <c r="K9549" s="46"/>
      <c r="L9549" s="46" t="str">
        <f>((I9549&amp;A9549)&amp;"-")&amp;B9549</f>
        <v>ONSC127-1A</v>
      </c>
      <c r="M9549" t="s">
        <v>9273</v>
      </c>
      <c r="N9549" s="40"/>
      <c r="O9549" s="40"/>
      <c r="P9549" s="40"/>
      <c r="Q9549" s="40"/>
      <c r="R9549" s="39"/>
      <c r="S9549" s="39"/>
      <c r="T9549" s="39"/>
      <c r="U9549" s="40"/>
      <c r="V9549" s="39"/>
      <c r="W9549" s="69"/>
      <c r="Y9549" t="s">
        <v>40</v>
      </c>
      <c r="AA9549">
        <v>21105594</v>
      </c>
      <c r="AB9549" t="b">
        <f>if((W9549=""),false,true)</f>
        <v>0</v>
      </c>
      <c r="AD9549" s="8"/>
    </row>
    <row r="9550" ht="14.25" customHeight="1">
      <c r="A9550" s="38">
        <v>127</v>
      </c>
      <c r="B9550" s="44" t="s">
        <v>4964</v>
      </c>
      <c r="C9550" s="46" t="s">
        <v>9322</v>
      </c>
      <c r="D9550" s="46" t="s">
        <v>9323</v>
      </c>
      <c r="E9550" s="46" t="s">
        <v>9324</v>
      </c>
      <c r="F9550" s="41" t="s">
        <v>238</v>
      </c>
      <c r="G9550" s="41" t="s">
        <v>239</v>
      </c>
      <c r="H9550" s="65">
        <v>0.28</v>
      </c>
      <c r="I9550" t="s">
        <v>431</v>
      </c>
      <c r="K9550" s="46"/>
      <c r="L9550" s="46" t="str">
        <f>((I9550&amp;A9550)&amp;"-")&amp;B9550</f>
        <v>ONSC127-3A</v>
      </c>
      <c r="M9550" t="s">
        <v>9273</v>
      </c>
      <c r="N9550" s="40"/>
      <c r="O9550" s="40"/>
      <c r="P9550" s="40"/>
      <c r="Q9550" s="40"/>
      <c r="R9550" s="39"/>
      <c r="S9550" s="39"/>
      <c r="T9550" s="39"/>
      <c r="U9550" s="40"/>
      <c r="V9550" s="39"/>
      <c r="W9550" s="69"/>
      <c r="Y9550" t="s">
        <v>40</v>
      </c>
      <c r="AA9550">
        <v>21105594</v>
      </c>
      <c r="AB9550" t="b">
        <f>if((W9550=""),false,true)</f>
        <v>0</v>
      </c>
      <c r="AD9550" s="8"/>
    </row>
    <row r="9551" ht="14.25" customHeight="1">
      <c r="A9551" s="38">
        <v>127</v>
      </c>
      <c r="B9551" s="44" t="s">
        <v>9331</v>
      </c>
      <c r="C9551" s="46" t="s">
        <v>9322</v>
      </c>
      <c r="D9551" s="46" t="s">
        <v>9323</v>
      </c>
      <c r="E9551" s="46" t="s">
        <v>9324</v>
      </c>
      <c r="F9551" s="41" t="s">
        <v>731</v>
      </c>
      <c r="G9551" s="41" t="s">
        <v>767</v>
      </c>
      <c r="H9551" s="65">
        <v>0.03</v>
      </c>
      <c r="I9551" t="s">
        <v>431</v>
      </c>
      <c r="K9551" s="46"/>
      <c r="L9551" s="46" t="str">
        <f>((I9551&amp;A9551)&amp;"-")&amp;B9551</f>
        <v>ONSC127-9A</v>
      </c>
      <c r="M9551" t="s">
        <v>9273</v>
      </c>
      <c r="N9551" s="40"/>
      <c r="O9551" s="40"/>
      <c r="P9551" s="40"/>
      <c r="Q9551" s="40"/>
      <c r="R9551" s="39"/>
      <c r="S9551" s="39"/>
      <c r="T9551" s="39"/>
      <c r="U9551" s="40"/>
      <c r="V9551" s="39"/>
      <c r="W9551" s="69"/>
      <c r="Y9551" t="s">
        <v>40</v>
      </c>
      <c r="AA9551">
        <v>21105594</v>
      </c>
      <c r="AB9551" t="b">
        <f>if((W9551=""),false,true)</f>
        <v>0</v>
      </c>
      <c r="AD9551" s="8"/>
    </row>
    <row r="9552" ht="14.25" customHeight="1">
      <c r="A9552" s="38">
        <v>144</v>
      </c>
      <c r="B9552" s="46" t="s">
        <v>4968</v>
      </c>
      <c r="C9552" s="46" t="s">
        <v>9332</v>
      </c>
      <c r="D9552" s="46" t="s">
        <v>9323</v>
      </c>
      <c r="E9552" s="46" t="s">
        <v>9324</v>
      </c>
      <c r="F9552" s="41" t="s">
        <v>691</v>
      </c>
      <c r="G9552" s="41" t="s">
        <v>692</v>
      </c>
      <c r="H9552" s="65">
        <v>0.03</v>
      </c>
      <c r="I9552" t="s">
        <v>431</v>
      </c>
      <c r="K9552" s="46"/>
      <c r="L9552" s="46" t="str">
        <f>((I9552&amp;A9552)&amp;"-")&amp;B9552</f>
        <v>ONSC144-1A</v>
      </c>
      <c r="M9552" t="s">
        <v>9273</v>
      </c>
      <c r="N9552" s="40"/>
      <c r="O9552" s="40"/>
      <c r="P9552" s="40"/>
      <c r="Q9552" s="40"/>
      <c r="R9552" s="39"/>
      <c r="S9552" s="39"/>
      <c r="T9552" s="39"/>
      <c r="U9552" s="40"/>
      <c r="V9552" s="39"/>
      <c r="W9552" s="69"/>
      <c r="Y9552" t="s">
        <v>40</v>
      </c>
      <c r="AA9552">
        <v>21105594</v>
      </c>
      <c r="AB9552" t="b">
        <f>if((W9552=""),false,true)</f>
        <v>0</v>
      </c>
      <c r="AD9552" s="8"/>
    </row>
    <row r="9553" ht="14.25" customHeight="1">
      <c r="A9553" s="38">
        <v>144</v>
      </c>
      <c r="B9553" s="46" t="s">
        <v>9329</v>
      </c>
      <c r="C9553" s="46" t="s">
        <v>9332</v>
      </c>
      <c r="D9553" s="46" t="s">
        <v>9323</v>
      </c>
      <c r="E9553" s="46" t="s">
        <v>9324</v>
      </c>
      <c r="F9553" s="41" t="s">
        <v>691</v>
      </c>
      <c r="G9553" s="41" t="s">
        <v>692</v>
      </c>
      <c r="H9553" s="65">
        <v>0.03</v>
      </c>
      <c r="I9553" t="s">
        <v>431</v>
      </c>
      <c r="K9553" s="46"/>
      <c r="L9553" s="46" t="str">
        <f>((I9553&amp;A9553)&amp;"-")&amp;B9553</f>
        <v>ONSC144-2A</v>
      </c>
      <c r="M9553" t="s">
        <v>9273</v>
      </c>
      <c r="N9553" s="40"/>
      <c r="O9553" s="40"/>
      <c r="P9553" s="40"/>
      <c r="Q9553" s="40"/>
      <c r="R9553" s="39"/>
      <c r="S9553" s="39"/>
      <c r="T9553" s="39"/>
      <c r="U9553" s="40"/>
      <c r="V9553" s="39"/>
      <c r="W9553" s="69"/>
      <c r="Y9553" t="s">
        <v>40</v>
      </c>
      <c r="AA9553">
        <v>21105594</v>
      </c>
      <c r="AB9553" t="b">
        <f>if((W9553=""),false,true)</f>
        <v>0</v>
      </c>
      <c r="AD9553" s="8"/>
    </row>
    <row r="9554" ht="14.25" customHeight="1">
      <c r="A9554" s="38">
        <v>155</v>
      </c>
      <c r="B9554" s="44" t="s">
        <v>9333</v>
      </c>
      <c r="C9554" s="46" t="s">
        <v>5059</v>
      </c>
      <c r="D9554" s="7" t="s">
        <v>9323</v>
      </c>
      <c r="E9554" s="7" t="s">
        <v>9334</v>
      </c>
      <c r="F9554" s="41" t="s">
        <v>35</v>
      </c>
      <c r="G9554" s="41" t="s">
        <v>36</v>
      </c>
      <c r="H9554" s="65">
        <v>0.01</v>
      </c>
      <c r="I9554" t="s">
        <v>431</v>
      </c>
      <c r="K9554" s="46"/>
      <c r="L9554" s="46" t="s">
        <v>9335</v>
      </c>
      <c r="M9554" t="s">
        <v>9273</v>
      </c>
      <c r="N9554" s="40"/>
      <c r="O9554" s="40"/>
      <c r="P9554" s="40"/>
      <c r="Q9554" s="40"/>
      <c r="R9554" s="39"/>
      <c r="S9554" s="39"/>
      <c r="T9554" s="39"/>
      <c r="U9554" s="40"/>
      <c r="V9554" s="39"/>
      <c r="W9554" s="69"/>
      <c r="Y9554" t="s">
        <v>40</v>
      </c>
      <c r="AA9554">
        <v>21105594</v>
      </c>
      <c r="AB9554" t="b">
        <f>if((W9554=""),false,true)</f>
        <v>0</v>
      </c>
      <c r="AD9554" s="8"/>
    </row>
    <row r="9555" ht="14.25" customHeight="1">
      <c r="A9555" s="38">
        <v>155</v>
      </c>
      <c r="B9555" s="44" t="s">
        <v>9336</v>
      </c>
      <c r="C9555" s="46" t="s">
        <v>5059</v>
      </c>
      <c r="D9555" s="7" t="s">
        <v>9323</v>
      </c>
      <c r="E9555" s="7" t="s">
        <v>9324</v>
      </c>
      <c r="F9555" s="41" t="s">
        <v>35</v>
      </c>
      <c r="G9555" s="41" t="s">
        <v>36</v>
      </c>
      <c r="H9555" s="65">
        <v>0.01</v>
      </c>
      <c r="I9555" t="s">
        <v>431</v>
      </c>
      <c r="K9555" s="46"/>
      <c r="L9555" s="46" t="s">
        <v>9337</v>
      </c>
      <c r="M9555" t="s">
        <v>9273</v>
      </c>
      <c r="N9555" s="40"/>
      <c r="O9555" s="40"/>
      <c r="P9555" s="40"/>
      <c r="Q9555" s="40"/>
      <c r="R9555" s="39"/>
      <c r="S9555" s="39"/>
      <c r="T9555" s="39"/>
      <c r="U9555" s="40"/>
      <c r="V9555" s="39"/>
      <c r="W9555" s="69"/>
      <c r="Y9555" t="s">
        <v>40</v>
      </c>
      <c r="AA9555">
        <v>21105594</v>
      </c>
      <c r="AB9555" t="b">
        <f>if((W9555=""),false,true)</f>
        <v>0</v>
      </c>
      <c r="AD9555" s="8"/>
    </row>
    <row r="9556" ht="14.25" customHeight="1">
      <c r="A9556" s="38">
        <v>165</v>
      </c>
      <c r="B9556" s="46" t="s">
        <v>1192</v>
      </c>
      <c r="C9556" s="7" t="s">
        <v>8300</v>
      </c>
      <c r="D9556" s="7" t="s">
        <v>9323</v>
      </c>
      <c r="E9556" s="7" t="s">
        <v>9330</v>
      </c>
      <c r="F9556" s="41" t="s">
        <v>591</v>
      </c>
      <c r="G9556" s="41" t="s">
        <v>592</v>
      </c>
      <c r="H9556" s="65">
        <v>0.01</v>
      </c>
      <c r="I9556" t="s">
        <v>431</v>
      </c>
      <c r="K9556" s="46"/>
      <c r="L9556" s="46" t="str">
        <f>((I9556&amp;A9556)&amp;"-")&amp;B9556</f>
        <v>ONSC165-3-</v>
      </c>
      <c r="M9556" s="12" t="s">
        <v>9273</v>
      </c>
      <c r="N9556" s="40"/>
      <c r="O9556" s="40"/>
      <c r="P9556" s="40"/>
      <c r="Q9556" s="40"/>
      <c r="R9556" s="39"/>
      <c r="S9556" s="39"/>
      <c r="T9556" s="39"/>
      <c r="U9556" s="40"/>
      <c r="V9556" s="39"/>
      <c r="W9556" s="69"/>
      <c r="Y9556" t="s">
        <v>40</v>
      </c>
      <c r="AA9556">
        <v>21105594</v>
      </c>
      <c r="AB9556" t="b">
        <f>if((W9556=""),false,true)</f>
        <v>0</v>
      </c>
      <c r="AD9556" s="8"/>
    </row>
    <row r="9557" ht="14.25" customHeight="1">
      <c r="A9557" s="13">
        <v>65</v>
      </c>
      <c r="B9557" s="67" t="s">
        <v>1847</v>
      </c>
      <c r="C9557" s="7" t="s">
        <v>9278</v>
      </c>
      <c r="D9557" s="7" t="s">
        <v>9338</v>
      </c>
      <c r="E9557" s="7" t="s">
        <v>9330</v>
      </c>
      <c r="F9557" s="41" t="s">
        <v>434</v>
      </c>
      <c r="G9557" s="41" t="s">
        <v>435</v>
      </c>
      <c r="H9557" s="65">
        <v>0.08</v>
      </c>
      <c r="I9557" t="s">
        <v>431</v>
      </c>
      <c r="J9557" s="12"/>
      <c r="K9557" s="7"/>
      <c r="L9557" s="46" t="str">
        <f>((I9557&amp;A9557)&amp;"-")&amp;B9557</f>
        <v>ONSC65-11-</v>
      </c>
      <c r="M9557" s="12" t="s">
        <v>9273</v>
      </c>
      <c r="N9557" s="40"/>
      <c r="O9557" s="40"/>
      <c r="P9557" s="40"/>
      <c r="Q9557" s="40"/>
      <c r="R9557" s="39"/>
      <c r="S9557" s="39"/>
      <c r="T9557" s="39"/>
      <c r="U9557" s="40"/>
      <c r="V9557" s="39"/>
      <c r="W9557" s="69"/>
      <c r="X9557" s="12"/>
      <c r="Y9557" t="s">
        <v>1004</v>
      </c>
      <c r="AA9557">
        <v>21105594</v>
      </c>
      <c r="AB9557" t="b">
        <f>if((W9557=""),false,true)</f>
        <v>0</v>
      </c>
      <c r="AD9557" s="8"/>
    </row>
    <row r="9558" ht="14.25" customHeight="1">
      <c r="A9558" s="38">
        <v>56</v>
      </c>
      <c r="B9558" s="46" t="s">
        <v>5742</v>
      </c>
      <c r="C9558" s="46" t="s">
        <v>9339</v>
      </c>
      <c r="D9558" s="46" t="s">
        <v>9340</v>
      </c>
      <c r="E9558" s="46" t="s">
        <v>9341</v>
      </c>
      <c r="F9558" s="41" t="s">
        <v>584</v>
      </c>
      <c r="G9558" s="41" t="s">
        <v>1733</v>
      </c>
      <c r="H9558" s="65">
        <v>0</v>
      </c>
      <c r="I9558" t="s">
        <v>431</v>
      </c>
      <c r="K9558" s="46"/>
      <c r="L9558" s="46" t="str">
        <f>((I9558&amp;A9558)&amp;"-")&amp;B9558</f>
        <v>ONSC56-14-</v>
      </c>
      <c r="M9558" t="s">
        <v>9273</v>
      </c>
      <c r="N9558" s="40"/>
      <c r="O9558" s="40"/>
      <c r="P9558" s="40"/>
      <c r="Q9558" s="40"/>
      <c r="R9558" s="39"/>
      <c r="S9558" s="39"/>
      <c r="T9558" s="39"/>
      <c r="U9558" s="40"/>
      <c r="V9558" s="39"/>
      <c r="W9558" s="69"/>
      <c r="Y9558" t="s">
        <v>40</v>
      </c>
      <c r="AA9558">
        <v>21106059</v>
      </c>
      <c r="AB9558" t="b">
        <f>if((W9558=""),false,true)</f>
        <v>0</v>
      </c>
      <c r="AD9558" s="8"/>
    </row>
    <row r="9559" ht="14.25" customHeight="1">
      <c r="A9559" s="38">
        <v>56</v>
      </c>
      <c r="B9559" s="46" t="s">
        <v>764</v>
      </c>
      <c r="C9559" s="46" t="s">
        <v>9339</v>
      </c>
      <c r="D9559" s="46" t="s">
        <v>9340</v>
      </c>
      <c r="E9559" s="46" t="s">
        <v>9341</v>
      </c>
      <c r="F9559" s="41" t="s">
        <v>689</v>
      </c>
      <c r="G9559" s="41" t="s">
        <v>762</v>
      </c>
      <c r="H9559" s="65">
        <v>0.021652892561984</v>
      </c>
      <c r="I9559" t="s">
        <v>431</v>
      </c>
      <c r="K9559" s="46"/>
      <c r="L9559" s="46" t="str">
        <f>((I9559&amp;A9559)&amp;"-")&amp;B9559</f>
        <v>ONSC56-6-</v>
      </c>
      <c r="M9559" t="s">
        <v>9273</v>
      </c>
      <c r="N9559" s="40"/>
      <c r="O9559" s="40"/>
      <c r="P9559" s="40"/>
      <c r="Q9559" s="40"/>
      <c r="R9559" s="39"/>
      <c r="S9559" s="39"/>
      <c r="T9559" s="39"/>
      <c r="U9559" s="40"/>
      <c r="V9559" s="39"/>
      <c r="W9559" s="69"/>
      <c r="Y9559" t="s">
        <v>40</v>
      </c>
      <c r="AA9559">
        <v>21106059</v>
      </c>
      <c r="AB9559" t="b">
        <f>if((W9559=""),false,true)</f>
        <v>0</v>
      </c>
      <c r="AD9559" s="8"/>
    </row>
    <row r="9560" ht="14.25" customHeight="1">
      <c r="A9560" s="38">
        <v>56</v>
      </c>
      <c r="B9560" s="68" t="s">
        <v>425</v>
      </c>
      <c r="C9560" s="46" t="s">
        <v>9339</v>
      </c>
      <c r="D9560" s="46" t="s">
        <v>9340</v>
      </c>
      <c r="E9560" s="46" t="s">
        <v>9341</v>
      </c>
      <c r="F9560" s="41" t="s">
        <v>691</v>
      </c>
      <c r="G9560" s="41" t="s">
        <v>692</v>
      </c>
      <c r="H9560" s="65">
        <v>0.006337534490921</v>
      </c>
      <c r="I9560" t="s">
        <v>431</v>
      </c>
      <c r="K9560" s="46"/>
      <c r="L9560" s="46" t="str">
        <f>((I9560&amp;A9560)&amp;"-")&amp;B9560</f>
        <v>ONSC56-2-</v>
      </c>
      <c r="M9560" t="s">
        <v>9273</v>
      </c>
      <c r="N9560" s="40"/>
      <c r="O9560" s="40"/>
      <c r="P9560" s="40"/>
      <c r="Q9560" s="40"/>
      <c r="R9560" s="39"/>
      <c r="S9560" s="39"/>
      <c r="T9560" s="39"/>
      <c r="U9560" s="40"/>
      <c r="V9560" s="39"/>
      <c r="W9560" s="69"/>
      <c r="Y9560" t="s">
        <v>40</v>
      </c>
      <c r="AA9560">
        <v>21106059</v>
      </c>
      <c r="AB9560" t="b">
        <f>if((W9560=""),false,true)</f>
        <v>0</v>
      </c>
      <c r="AD9560" s="8"/>
    </row>
    <row r="9561" ht="14.25" customHeight="1">
      <c r="A9561" s="38">
        <v>56</v>
      </c>
      <c r="B9561" s="68" t="s">
        <v>2157</v>
      </c>
      <c r="C9561" s="46" t="s">
        <v>9339</v>
      </c>
      <c r="D9561" s="46" t="s">
        <v>9340</v>
      </c>
      <c r="E9561" s="46" t="s">
        <v>9341</v>
      </c>
      <c r="F9561" s="41" t="s">
        <v>1123</v>
      </c>
      <c r="G9561" s="41" t="s">
        <v>1124</v>
      </c>
      <c r="H9561" s="65">
        <v>0.003067397139235</v>
      </c>
      <c r="I9561" t="s">
        <v>431</v>
      </c>
      <c r="K9561" s="46"/>
      <c r="L9561" s="46" t="str">
        <f>((I9561&amp;A9561)&amp;"-")&amp;B9561</f>
        <v>ONSC56-13-</v>
      </c>
      <c r="M9561" t="s">
        <v>9273</v>
      </c>
      <c r="N9561" s="40"/>
      <c r="O9561" s="40"/>
      <c r="P9561" s="40"/>
      <c r="Q9561" s="40"/>
      <c r="R9561" s="39"/>
      <c r="S9561" s="39"/>
      <c r="T9561" s="39"/>
      <c r="U9561" s="40"/>
      <c r="V9561" s="39"/>
      <c r="W9561" s="69"/>
      <c r="Y9561" t="s">
        <v>40</v>
      </c>
      <c r="AA9561">
        <v>21106059</v>
      </c>
      <c r="AB9561" t="b">
        <f>if((W9561=""),false,true)</f>
        <v>0</v>
      </c>
      <c r="AD9561" s="8"/>
    </row>
    <row r="9562" ht="14.25" customHeight="1">
      <c r="A9562" s="38">
        <v>56</v>
      </c>
      <c r="B9562" s="68" t="s">
        <v>763</v>
      </c>
      <c r="C9562" s="46" t="s">
        <v>9339</v>
      </c>
      <c r="D9562" s="46" t="s">
        <v>9340</v>
      </c>
      <c r="E9562" s="46" t="s">
        <v>9341</v>
      </c>
      <c r="F9562" s="41" t="s">
        <v>1603</v>
      </c>
      <c r="G9562" s="41" t="s">
        <v>1604</v>
      </c>
      <c r="H9562" s="65">
        <v>0.56664081913359</v>
      </c>
      <c r="I9562" t="s">
        <v>431</v>
      </c>
      <c r="K9562" s="46"/>
      <c r="L9562" s="46" t="str">
        <f>((I9562&amp;A9562)&amp;"-")&amp;B9562</f>
        <v>ONSC56-7-</v>
      </c>
      <c r="M9562" t="s">
        <v>9273</v>
      </c>
      <c r="N9562" s="40"/>
      <c r="O9562" s="40"/>
      <c r="P9562" s="40"/>
      <c r="Q9562" s="40"/>
      <c r="R9562" s="39"/>
      <c r="S9562" s="39"/>
      <c r="T9562" s="39"/>
      <c r="U9562" s="40"/>
      <c r="V9562" s="39"/>
      <c r="W9562" s="69"/>
      <c r="Y9562" t="s">
        <v>40</v>
      </c>
      <c r="AA9562">
        <v>21106059</v>
      </c>
      <c r="AB9562" t="b">
        <f>if((W9562=""),false,true)</f>
        <v>0</v>
      </c>
      <c r="AD9562" s="8"/>
    </row>
    <row r="9563" ht="14.25" customHeight="1">
      <c r="A9563" s="38">
        <v>56</v>
      </c>
      <c r="B9563" s="68" t="s">
        <v>766</v>
      </c>
      <c r="C9563" s="46" t="s">
        <v>9339</v>
      </c>
      <c r="D9563" s="46" t="s">
        <v>9340</v>
      </c>
      <c r="E9563" s="46" t="s">
        <v>9341</v>
      </c>
      <c r="F9563" s="41" t="s">
        <v>695</v>
      </c>
      <c r="G9563" s="41" t="s">
        <v>696</v>
      </c>
      <c r="H9563" s="65">
        <v>0</v>
      </c>
      <c r="I9563" t="s">
        <v>431</v>
      </c>
      <c r="K9563" s="46"/>
      <c r="L9563" s="46" t="str">
        <f>((I9563&amp;A9563)&amp;"-")&amp;B9563</f>
        <v>ONSC56-10-</v>
      </c>
      <c r="M9563" t="s">
        <v>9273</v>
      </c>
      <c r="N9563" s="40"/>
      <c r="O9563" s="40"/>
      <c r="P9563" s="40"/>
      <c r="Q9563" s="40"/>
      <c r="R9563" s="39"/>
      <c r="S9563" s="39"/>
      <c r="T9563" s="39"/>
      <c r="U9563" s="40"/>
      <c r="V9563" s="39"/>
      <c r="W9563" s="69"/>
      <c r="Y9563" t="s">
        <v>40</v>
      </c>
      <c r="AA9563">
        <v>21106059</v>
      </c>
      <c r="AB9563" t="b">
        <f>if((W9563=""),false,true)</f>
        <v>0</v>
      </c>
      <c r="AD9563" s="8"/>
    </row>
    <row r="9564" ht="14.25" customHeight="1">
      <c r="A9564" s="38">
        <v>56</v>
      </c>
      <c r="B9564" s="68" t="s">
        <v>1847</v>
      </c>
      <c r="C9564" s="46" t="s">
        <v>9339</v>
      </c>
      <c r="D9564" s="46" t="s">
        <v>9340</v>
      </c>
      <c r="E9564" s="46" t="s">
        <v>9341</v>
      </c>
      <c r="F9564" s="41" t="s">
        <v>3854</v>
      </c>
      <c r="G9564" s="41" t="s">
        <v>3855</v>
      </c>
      <c r="H9564" s="65">
        <v>0</v>
      </c>
      <c r="I9564" t="s">
        <v>431</v>
      </c>
      <c r="K9564" s="46"/>
      <c r="L9564" s="46" t="str">
        <f>((I9564&amp;A9564)&amp;"-")&amp;B9564</f>
        <v>ONSC56-11-</v>
      </c>
      <c r="M9564" t="s">
        <v>9273</v>
      </c>
      <c r="N9564" s="40"/>
      <c r="O9564" s="40"/>
      <c r="P9564" s="40"/>
      <c r="Q9564" s="40"/>
      <c r="R9564" s="39"/>
      <c r="S9564" s="39"/>
      <c r="T9564" s="39"/>
      <c r="U9564" s="40"/>
      <c r="V9564" s="39"/>
      <c r="W9564" s="69"/>
      <c r="Y9564" t="s">
        <v>40</v>
      </c>
      <c r="AA9564">
        <v>21106059</v>
      </c>
      <c r="AB9564" t="b">
        <f>if((W9564=""),false,true)</f>
        <v>0</v>
      </c>
      <c r="AD9564" s="8"/>
    </row>
    <row r="9565" ht="14.25" customHeight="1">
      <c r="A9565" s="38">
        <v>56</v>
      </c>
      <c r="B9565" s="68" t="s">
        <v>1371</v>
      </c>
      <c r="C9565" s="46" t="s">
        <v>9339</v>
      </c>
      <c r="D9565" s="46" t="s">
        <v>9340</v>
      </c>
      <c r="E9565" s="46" t="s">
        <v>9341</v>
      </c>
      <c r="F9565" s="41" t="s">
        <v>1605</v>
      </c>
      <c r="G9565" s="41" t="s">
        <v>2038</v>
      </c>
      <c r="H9565" s="65">
        <v>0.23768062816362</v>
      </c>
      <c r="I9565" t="s">
        <v>431</v>
      </c>
      <c r="K9565" s="46"/>
      <c r="L9565" s="46" t="str">
        <f>((I9565&amp;A9565)&amp;"-")&amp;B9565</f>
        <v>ONSC56-12-</v>
      </c>
      <c r="M9565" t="s">
        <v>9273</v>
      </c>
      <c r="N9565" s="40"/>
      <c r="O9565" s="40"/>
      <c r="P9565" s="40"/>
      <c r="Q9565" s="40"/>
      <c r="R9565" s="39"/>
      <c r="S9565" s="39"/>
      <c r="T9565" s="39"/>
      <c r="U9565" s="40"/>
      <c r="V9565" s="39"/>
      <c r="W9565" s="69"/>
      <c r="Y9565" t="s">
        <v>40</v>
      </c>
      <c r="AA9565">
        <v>21106059</v>
      </c>
      <c r="AB9565" t="b">
        <f>if((W9565=""),false,true)</f>
        <v>0</v>
      </c>
      <c r="AD9565" s="8"/>
    </row>
    <row r="9566" ht="14.25" customHeight="1">
      <c r="A9566" s="38">
        <v>56</v>
      </c>
      <c r="B9566" s="68" t="s">
        <v>758</v>
      </c>
      <c r="C9566" s="46" t="s">
        <v>9339</v>
      </c>
      <c r="D9566" s="46" t="s">
        <v>9340</v>
      </c>
      <c r="E9566" s="46" t="s">
        <v>9341</v>
      </c>
      <c r="F9566" s="41" t="s">
        <v>705</v>
      </c>
      <c r="G9566" s="41" t="s">
        <v>1734</v>
      </c>
      <c r="H9566" s="65">
        <v>0</v>
      </c>
      <c r="I9566" t="s">
        <v>431</v>
      </c>
      <c r="K9566" s="46"/>
      <c r="L9566" s="46" t="str">
        <f>((I9566&amp;A9566)&amp;"-")&amp;B9566</f>
        <v>ONSC56-9-</v>
      </c>
      <c r="M9566" t="s">
        <v>9273</v>
      </c>
      <c r="N9566" s="40"/>
      <c r="O9566" s="40"/>
      <c r="P9566" s="40"/>
      <c r="Q9566" s="40"/>
      <c r="R9566" s="39"/>
      <c r="S9566" s="39"/>
      <c r="T9566" s="39"/>
      <c r="U9566" s="40"/>
      <c r="V9566" s="39"/>
      <c r="W9566" s="69"/>
      <c r="Y9566" t="s">
        <v>40</v>
      </c>
      <c r="AA9566">
        <v>21106059</v>
      </c>
      <c r="AB9566" t="b">
        <f>if((W9566=""),false,true)</f>
        <v>0</v>
      </c>
      <c r="AD9566" s="8"/>
    </row>
    <row r="9567" ht="14.25" customHeight="1">
      <c r="A9567" s="38">
        <v>56</v>
      </c>
      <c r="B9567" s="68" t="s">
        <v>3484</v>
      </c>
      <c r="C9567" s="46" t="s">
        <v>9339</v>
      </c>
      <c r="D9567" s="46" t="s">
        <v>9340</v>
      </c>
      <c r="E9567" s="46" t="s">
        <v>9341</v>
      </c>
      <c r="F9567" s="41" t="s">
        <v>1108</v>
      </c>
      <c r="G9567" s="41" t="s">
        <v>1109</v>
      </c>
      <c r="H9567" s="65">
        <v>0.23933118808142</v>
      </c>
      <c r="I9567" t="s">
        <v>431</v>
      </c>
      <c r="K9567" s="46"/>
      <c r="L9567" s="46" t="str">
        <f>((I9567&amp;A9567)&amp;"-")&amp;B9567</f>
        <v>ONSC56-15-</v>
      </c>
      <c r="M9567" t="s">
        <v>9273</v>
      </c>
      <c r="N9567" s="40"/>
      <c r="O9567" s="40"/>
      <c r="P9567" s="40"/>
      <c r="Q9567" s="40"/>
      <c r="R9567" s="39"/>
      <c r="S9567" s="39"/>
      <c r="T9567" s="39"/>
      <c r="U9567" s="40"/>
      <c r="V9567" s="39"/>
      <c r="W9567" s="69"/>
      <c r="Y9567" t="s">
        <v>40</v>
      </c>
      <c r="AA9567">
        <v>21106059</v>
      </c>
      <c r="AB9567" t="b">
        <f>if((W9567=""),false,true)</f>
        <v>0</v>
      </c>
      <c r="AD9567" s="8"/>
    </row>
    <row r="9568" ht="14.25" customHeight="1">
      <c r="A9568" s="38">
        <v>56</v>
      </c>
      <c r="B9568" s="68" t="s">
        <v>765</v>
      </c>
      <c r="C9568" s="46" t="s">
        <v>9339</v>
      </c>
      <c r="D9568" s="46" t="s">
        <v>9340</v>
      </c>
      <c r="E9568" s="46" t="s">
        <v>9341</v>
      </c>
      <c r="F9568" s="41" t="s">
        <v>1281</v>
      </c>
      <c r="G9568" s="41" t="s">
        <v>1282</v>
      </c>
      <c r="H9568" s="65">
        <v>0.22869424638892</v>
      </c>
      <c r="I9568" t="s">
        <v>431</v>
      </c>
      <c r="K9568" s="46"/>
      <c r="L9568" s="46" t="str">
        <f>((I9568&amp;A9568)&amp;"-")&amp;B9568</f>
        <v>ONSC56-8-</v>
      </c>
      <c r="M9568" t="s">
        <v>9273</v>
      </c>
      <c r="N9568" s="40"/>
      <c r="O9568" s="40"/>
      <c r="P9568" s="40"/>
      <c r="Q9568" s="40"/>
      <c r="R9568" s="39"/>
      <c r="S9568" s="39"/>
      <c r="T9568" s="39"/>
      <c r="U9568" s="40"/>
      <c r="V9568" s="39"/>
      <c r="W9568" s="69"/>
      <c r="Y9568" t="s">
        <v>40</v>
      </c>
      <c r="AA9568">
        <v>21106059</v>
      </c>
      <c r="AB9568" t="b">
        <f>if((W9568=""),false,true)</f>
        <v>0</v>
      </c>
      <c r="AD9568" s="8"/>
    </row>
    <row r="9569" ht="14.25" customHeight="1">
      <c r="A9569" s="38">
        <v>56</v>
      </c>
      <c r="B9569" s="68" t="s">
        <v>433</v>
      </c>
      <c r="C9569" s="46" t="s">
        <v>9339</v>
      </c>
      <c r="D9569" s="46" t="s">
        <v>9340</v>
      </c>
      <c r="E9569" s="46" t="s">
        <v>9341</v>
      </c>
      <c r="F9569" s="41" t="s">
        <v>429</v>
      </c>
      <c r="G9569" s="41" t="s">
        <v>430</v>
      </c>
      <c r="H9569" s="65">
        <v>0.01740590458774</v>
      </c>
      <c r="I9569" t="s">
        <v>431</v>
      </c>
      <c r="K9569" s="46"/>
      <c r="L9569" s="46" t="str">
        <f>((I9569&amp;A9569)&amp;"-")&amp;B9569</f>
        <v>ONSC56-4-</v>
      </c>
      <c r="M9569" t="s">
        <v>9273</v>
      </c>
      <c r="N9569" s="40"/>
      <c r="O9569" s="40"/>
      <c r="P9569" s="40"/>
      <c r="Q9569" s="40"/>
      <c r="R9569" s="39"/>
      <c r="S9569" s="39"/>
      <c r="T9569" s="39"/>
      <c r="U9569" s="40"/>
      <c r="V9569" s="39"/>
      <c r="W9569" s="69"/>
      <c r="Y9569" t="s">
        <v>40</v>
      </c>
      <c r="AA9569">
        <v>21106059</v>
      </c>
      <c r="AB9569" t="b">
        <f>if((W9569=""),false,true)</f>
        <v>0</v>
      </c>
      <c r="AD9569" s="8"/>
    </row>
    <row r="9570" ht="14.25" customHeight="1">
      <c r="A9570" s="38">
        <v>56</v>
      </c>
      <c r="B9570" s="68" t="s">
        <v>2146</v>
      </c>
      <c r="C9570" s="46" t="s">
        <v>9339</v>
      </c>
      <c r="D9570" s="46" t="s">
        <v>9340</v>
      </c>
      <c r="E9570" s="46" t="s">
        <v>9341</v>
      </c>
      <c r="F9570" s="41" t="s">
        <v>715</v>
      </c>
      <c r="G9570" s="41" t="s">
        <v>716</v>
      </c>
      <c r="H9570" s="65">
        <v>0</v>
      </c>
      <c r="I9570" t="s">
        <v>431</v>
      </c>
      <c r="K9570" s="46"/>
      <c r="L9570" s="46" t="str">
        <f>((I9570&amp;A9570)&amp;"-")&amp;B9570</f>
        <v>ONSC56-17-</v>
      </c>
      <c r="M9570" t="s">
        <v>9273</v>
      </c>
      <c r="N9570" s="40"/>
      <c r="O9570" s="40"/>
      <c r="P9570" s="40"/>
      <c r="Q9570" s="40"/>
      <c r="R9570" s="39"/>
      <c r="S9570" s="39"/>
      <c r="T9570" s="39"/>
      <c r="U9570" s="40"/>
      <c r="V9570" s="39"/>
      <c r="W9570" s="69"/>
      <c r="Y9570" t="s">
        <v>40</v>
      </c>
      <c r="AA9570">
        <v>21106059</v>
      </c>
      <c r="AB9570" t="b">
        <f>if((W9570=""),false,true)</f>
        <v>0</v>
      </c>
      <c r="AD9570" s="8"/>
    </row>
    <row r="9571" ht="14.25" customHeight="1">
      <c r="A9571" s="38">
        <v>56</v>
      </c>
      <c r="B9571" s="68" t="s">
        <v>1192</v>
      </c>
      <c r="C9571" s="46" t="s">
        <v>9339</v>
      </c>
      <c r="D9571" s="46" t="s">
        <v>9340</v>
      </c>
      <c r="E9571" s="46" t="s">
        <v>9341</v>
      </c>
      <c r="F9571" s="41" t="s">
        <v>434</v>
      </c>
      <c r="G9571" s="41" t="s">
        <v>435</v>
      </c>
      <c r="H9571" s="65">
        <v>0.046206874712254</v>
      </c>
      <c r="I9571" t="s">
        <v>431</v>
      </c>
      <c r="K9571" s="46"/>
      <c r="L9571" s="46" t="str">
        <f>((I9571&amp;A9571)&amp;"-")&amp;B9571</f>
        <v>ONSC56-3-</v>
      </c>
      <c r="M9571" t="s">
        <v>9273</v>
      </c>
      <c r="N9571" s="40"/>
      <c r="O9571" s="40"/>
      <c r="P9571" s="40"/>
      <c r="Q9571" s="40"/>
      <c r="R9571" s="39"/>
      <c r="S9571" s="39"/>
      <c r="T9571" s="39"/>
      <c r="U9571" s="40"/>
      <c r="V9571" s="39"/>
      <c r="W9571" s="69"/>
      <c r="Y9571" t="s">
        <v>40</v>
      </c>
      <c r="AA9571">
        <v>21106059</v>
      </c>
      <c r="AB9571" t="b">
        <f>if((W9571=""),false,true)</f>
        <v>0</v>
      </c>
      <c r="AD9571" s="8"/>
    </row>
    <row r="9572" ht="14.25" customHeight="1">
      <c r="A9572" s="38">
        <v>56</v>
      </c>
      <c r="B9572" s="68" t="s">
        <v>1684</v>
      </c>
      <c r="C9572" s="46" t="s">
        <v>9339</v>
      </c>
      <c r="D9572" s="46" t="s">
        <v>9340</v>
      </c>
      <c r="E9572" s="46" t="s">
        <v>9341</v>
      </c>
      <c r="F9572" s="41" t="s">
        <v>238</v>
      </c>
      <c r="G9572" s="41" t="s">
        <v>239</v>
      </c>
      <c r="H9572" s="65">
        <v>0.25777253049981</v>
      </c>
      <c r="I9572" t="s">
        <v>431</v>
      </c>
      <c r="K9572" s="46"/>
      <c r="L9572" s="46" t="str">
        <f>((I9572&amp;A9572)&amp;"-")&amp;B9572</f>
        <v>ONSC56-1-</v>
      </c>
      <c r="M9572" t="s">
        <v>9273</v>
      </c>
      <c r="N9572" s="40"/>
      <c r="O9572" s="40"/>
      <c r="P9572" s="40"/>
      <c r="Q9572" s="40"/>
      <c r="R9572" s="39"/>
      <c r="S9572" s="39"/>
      <c r="T9572" s="39"/>
      <c r="U9572" s="40"/>
      <c r="V9572" s="39"/>
      <c r="W9572" s="69"/>
      <c r="Y9572" t="s">
        <v>40</v>
      </c>
      <c r="AA9572">
        <v>21106059</v>
      </c>
      <c r="AB9572" t="b">
        <f>if((W9572=""),false,true)</f>
        <v>0</v>
      </c>
      <c r="AD9572" s="8"/>
    </row>
    <row r="9573" ht="14.25" customHeight="1">
      <c r="A9573" s="38">
        <v>56</v>
      </c>
      <c r="B9573" s="68" t="s">
        <v>1685</v>
      </c>
      <c r="C9573" s="46" t="s">
        <v>9339</v>
      </c>
      <c r="D9573" s="46" t="s">
        <v>9340</v>
      </c>
      <c r="E9573" s="46" t="s">
        <v>9341</v>
      </c>
      <c r="F9573" s="41" t="s">
        <v>731</v>
      </c>
      <c r="G9573" s="41" t="s">
        <v>767</v>
      </c>
      <c r="H9573" s="65">
        <v>0.009915149220516</v>
      </c>
      <c r="I9573" t="s">
        <v>431</v>
      </c>
      <c r="K9573" s="46"/>
      <c r="L9573" s="46" t="str">
        <f>((I9573&amp;A9573)&amp;"-")&amp;B9573</f>
        <v>ONSC56-5-</v>
      </c>
      <c r="M9573" t="s">
        <v>9273</v>
      </c>
      <c r="N9573" s="40"/>
      <c r="O9573" s="40"/>
      <c r="P9573" s="40"/>
      <c r="Q9573" s="40"/>
      <c r="R9573" s="39"/>
      <c r="S9573" s="39"/>
      <c r="T9573" s="39"/>
      <c r="U9573" s="40"/>
      <c r="V9573" s="39"/>
      <c r="W9573" s="69"/>
      <c r="Y9573" t="s">
        <v>40</v>
      </c>
      <c r="AA9573">
        <v>21106059</v>
      </c>
      <c r="AB9573" t="b">
        <f>if((W9573=""),false,true)</f>
        <v>0</v>
      </c>
      <c r="AD9573" s="8"/>
    </row>
    <row r="9574" ht="14.25" customHeight="1">
      <c r="A9574" s="38">
        <v>27</v>
      </c>
      <c r="B9574" s="44" t="s">
        <v>9342</v>
      </c>
      <c r="C9574" s="46" t="s">
        <v>8307</v>
      </c>
      <c r="D9574" s="46" t="s">
        <v>9343</v>
      </c>
      <c r="E9574" s="46" t="s">
        <v>9307</v>
      </c>
      <c r="F9574" s="41" t="s">
        <v>434</v>
      </c>
      <c r="G9574" s="41" t="s">
        <v>435</v>
      </c>
      <c r="H9574" s="65">
        <v>0.00687055377804</v>
      </c>
      <c r="I9574" t="s">
        <v>431</v>
      </c>
      <c r="K9574" s="46"/>
      <c r="L9574" s="46" t="str">
        <f>((I9574&amp;A9574)&amp;"-")&amp;B9574</f>
        <v>ONSC27-27E</v>
      </c>
      <c r="M9574" t="s">
        <v>9273</v>
      </c>
      <c r="N9574" s="40"/>
      <c r="O9574" s="40"/>
      <c r="P9574" s="40"/>
      <c r="Q9574" s="40"/>
      <c r="R9574" s="39"/>
      <c r="S9574" s="39"/>
      <c r="T9574" s="39"/>
      <c r="U9574" s="40"/>
      <c r="V9574" s="39"/>
      <c r="W9574" s="69"/>
      <c r="Y9574" t="s">
        <v>40</v>
      </c>
      <c r="AA9574">
        <v>21105601</v>
      </c>
      <c r="AB9574" t="b">
        <f>if((W9574=""),false,true)</f>
        <v>0</v>
      </c>
      <c r="AD9574" s="8"/>
    </row>
    <row r="9575" ht="14.25" customHeight="1">
      <c r="A9575" s="38">
        <v>27</v>
      </c>
      <c r="B9575" s="44" t="s">
        <v>9344</v>
      </c>
      <c r="C9575" s="46" t="s">
        <v>8307</v>
      </c>
      <c r="D9575" s="46" t="s">
        <v>9343</v>
      </c>
      <c r="E9575" s="46" t="s">
        <v>9307</v>
      </c>
      <c r="F9575" s="41" t="s">
        <v>238</v>
      </c>
      <c r="G9575" s="41" t="s">
        <v>239</v>
      </c>
      <c r="H9575" s="65">
        <v>0.35234869356433</v>
      </c>
      <c r="I9575" t="s">
        <v>431</v>
      </c>
      <c r="K9575" s="46"/>
      <c r="L9575" s="46" t="str">
        <f>((I9575&amp;A9575)&amp;"-")&amp;B9575</f>
        <v>ONSC27-27F</v>
      </c>
      <c r="M9575" t="s">
        <v>9273</v>
      </c>
      <c r="N9575" s="40"/>
      <c r="O9575" s="40"/>
      <c r="P9575" s="40"/>
      <c r="Q9575" s="40"/>
      <c r="R9575" s="39"/>
      <c r="S9575" s="39"/>
      <c r="T9575" s="39"/>
      <c r="U9575" s="40"/>
      <c r="V9575" s="39"/>
      <c r="W9575" s="69"/>
      <c r="Y9575" t="s">
        <v>40</v>
      </c>
      <c r="AA9575">
        <v>21105601</v>
      </c>
      <c r="AB9575" t="b">
        <f>if((W9575=""),false,true)</f>
        <v>0</v>
      </c>
      <c r="AD9575" s="8"/>
    </row>
    <row r="9576" ht="14.25" customHeight="1">
      <c r="A9576" s="38">
        <v>71</v>
      </c>
      <c r="B9576" s="44" t="s">
        <v>7123</v>
      </c>
      <c r="C9576" s="46" t="s">
        <v>5219</v>
      </c>
      <c r="D9576" s="46" t="s">
        <v>9345</v>
      </c>
      <c r="E9576" s="46" t="s">
        <v>9346</v>
      </c>
      <c r="F9576" s="41" t="s">
        <v>689</v>
      </c>
      <c r="G9576" s="41" t="s">
        <v>762</v>
      </c>
      <c r="H9576" s="65">
        <v>0.04</v>
      </c>
      <c r="I9576" t="s">
        <v>431</v>
      </c>
      <c r="K9576" s="46"/>
      <c r="L9576" s="46" t="str">
        <f>((I9576&amp;A9576)&amp;"-")&amp;B9576</f>
        <v>ONSC71-21-</v>
      </c>
      <c r="M9576" t="s">
        <v>9273</v>
      </c>
      <c r="N9576" s="40"/>
      <c r="O9576" s="40"/>
      <c r="P9576" s="40"/>
      <c r="Q9576" s="40"/>
      <c r="R9576" s="39"/>
      <c r="S9576" s="39"/>
      <c r="T9576" s="39"/>
      <c r="U9576" s="40"/>
      <c r="V9576" s="39"/>
      <c r="W9576" s="69"/>
      <c r="Y9576" t="s">
        <v>40</v>
      </c>
      <c r="AA9576">
        <v>21106077</v>
      </c>
      <c r="AB9576" t="b">
        <f>if((W9576=""),false,true)</f>
        <v>0</v>
      </c>
      <c r="AD9576" s="8"/>
    </row>
    <row r="9577" ht="14.25" customHeight="1">
      <c r="A9577" s="38">
        <v>71</v>
      </c>
      <c r="B9577" s="44" t="s">
        <v>7129</v>
      </c>
      <c r="C9577" s="46" t="s">
        <v>5219</v>
      </c>
      <c r="D9577" s="46" t="s">
        <v>9345</v>
      </c>
      <c r="E9577" s="46" t="s">
        <v>9346</v>
      </c>
      <c r="F9577" s="41" t="s">
        <v>1281</v>
      </c>
      <c r="G9577" s="41" t="s">
        <v>1282</v>
      </c>
      <c r="H9577" s="65">
        <v>0.38</v>
      </c>
      <c r="I9577" t="s">
        <v>431</v>
      </c>
      <c r="K9577" s="46"/>
      <c r="L9577" s="46" t="str">
        <f>((I9577&amp;A9577)&amp;"-")&amp;B9577</f>
        <v>ONSC71-22-</v>
      </c>
      <c r="M9577" t="s">
        <v>9273</v>
      </c>
      <c r="N9577" s="40"/>
      <c r="O9577" s="40"/>
      <c r="P9577" s="40"/>
      <c r="Q9577" s="40"/>
      <c r="R9577" s="39"/>
      <c r="S9577" s="39"/>
      <c r="T9577" s="39"/>
      <c r="U9577" s="40"/>
      <c r="V9577" s="39"/>
      <c r="W9577" s="69"/>
      <c r="Y9577" t="s">
        <v>40</v>
      </c>
      <c r="AA9577">
        <v>21106077</v>
      </c>
      <c r="AB9577" t="b">
        <f>if((W9577=""),false,true)</f>
        <v>0</v>
      </c>
      <c r="AD9577" s="8"/>
    </row>
    <row r="9578" ht="14.25" customHeight="1">
      <c r="A9578" s="38">
        <v>71</v>
      </c>
      <c r="B9578" s="44" t="s">
        <v>7126</v>
      </c>
      <c r="C9578" s="46" t="s">
        <v>5219</v>
      </c>
      <c r="D9578" s="46" t="s">
        <v>9345</v>
      </c>
      <c r="E9578" s="46" t="s">
        <v>9346</v>
      </c>
      <c r="F9578" s="41" t="s">
        <v>429</v>
      </c>
      <c r="G9578" s="41" t="s">
        <v>430</v>
      </c>
      <c r="H9578" s="65">
        <v>0.06</v>
      </c>
      <c r="I9578" t="s">
        <v>431</v>
      </c>
      <c r="K9578" s="46"/>
      <c r="L9578" s="46" t="str">
        <f>((I9578&amp;A9578)&amp;"-")&amp;B9578</f>
        <v>ONSC71-23-</v>
      </c>
      <c r="M9578" t="s">
        <v>9273</v>
      </c>
      <c r="N9578" s="40"/>
      <c r="O9578" s="40"/>
      <c r="P9578" s="40"/>
      <c r="Q9578" s="40"/>
      <c r="R9578" s="39"/>
      <c r="S9578" s="39"/>
      <c r="T9578" s="39"/>
      <c r="U9578" s="40"/>
      <c r="V9578" s="39"/>
      <c r="W9578" s="69"/>
      <c r="Y9578" t="s">
        <v>40</v>
      </c>
      <c r="AA9578">
        <v>21106077</v>
      </c>
      <c r="AB9578" t="b">
        <f>if((W9578=""),false,true)</f>
        <v>0</v>
      </c>
      <c r="AD9578" s="8"/>
    </row>
    <row r="9579" ht="14.25" customHeight="1">
      <c r="A9579" s="38">
        <v>71</v>
      </c>
      <c r="B9579" s="44" t="s">
        <v>4865</v>
      </c>
      <c r="C9579" s="46" t="s">
        <v>5219</v>
      </c>
      <c r="D9579" s="46" t="s">
        <v>9345</v>
      </c>
      <c r="E9579" s="46" t="s">
        <v>9346</v>
      </c>
      <c r="F9579" s="41" t="s">
        <v>434</v>
      </c>
      <c r="G9579" s="41" t="s">
        <v>435</v>
      </c>
      <c r="H9579" s="65">
        <v>0.12</v>
      </c>
      <c r="I9579" t="s">
        <v>431</v>
      </c>
      <c r="K9579" s="46"/>
      <c r="L9579" s="46" t="str">
        <f>((I9579&amp;A9579)&amp;"-")&amp;B9579</f>
        <v>ONSC71-24-</v>
      </c>
      <c r="M9579" t="s">
        <v>9273</v>
      </c>
      <c r="N9579" s="40"/>
      <c r="O9579" s="40"/>
      <c r="P9579" s="40"/>
      <c r="Q9579" s="40"/>
      <c r="R9579" s="39"/>
      <c r="S9579" s="39"/>
      <c r="T9579" s="39"/>
      <c r="U9579" s="40"/>
      <c r="V9579" s="39"/>
      <c r="W9579" s="69"/>
      <c r="Y9579" t="s">
        <v>40</v>
      </c>
      <c r="AA9579">
        <v>21106077</v>
      </c>
      <c r="AB9579" t="b">
        <f>if((W9579=""),false,true)</f>
        <v>0</v>
      </c>
      <c r="AD9579" s="8"/>
    </row>
    <row r="9580" ht="14.25" customHeight="1">
      <c r="A9580" s="38">
        <v>71</v>
      </c>
      <c r="B9580" s="44" t="s">
        <v>4872</v>
      </c>
      <c r="C9580" s="46" t="s">
        <v>5219</v>
      </c>
      <c r="D9580" s="46" t="s">
        <v>9345</v>
      </c>
      <c r="E9580" s="46" t="s">
        <v>9346</v>
      </c>
      <c r="F9580" s="41" t="s">
        <v>238</v>
      </c>
      <c r="G9580" s="41" t="s">
        <v>239</v>
      </c>
      <c r="H9580" s="65">
        <v>0.61</v>
      </c>
      <c r="I9580" t="s">
        <v>431</v>
      </c>
      <c r="K9580" s="46"/>
      <c r="L9580" s="46" t="str">
        <f>((I9580&amp;A9580)&amp;"-")&amp;B9580</f>
        <v>ONSC71-25-</v>
      </c>
      <c r="M9580" t="s">
        <v>9273</v>
      </c>
      <c r="N9580" s="40"/>
      <c r="O9580" s="40"/>
      <c r="P9580" s="40"/>
      <c r="Q9580" s="40"/>
      <c r="R9580" s="39"/>
      <c r="S9580" s="39"/>
      <c r="T9580" s="39"/>
      <c r="U9580" s="40"/>
      <c r="V9580" s="39"/>
      <c r="W9580" s="69"/>
      <c r="Y9580" t="s">
        <v>40</v>
      </c>
      <c r="AA9580">
        <v>21106077</v>
      </c>
      <c r="AB9580" t="b">
        <f>if((W9580=""),false,true)</f>
        <v>0</v>
      </c>
      <c r="AD9580" s="8"/>
    </row>
    <row r="9581" ht="14.25" customHeight="1">
      <c r="A9581" s="38">
        <v>71</v>
      </c>
      <c r="B9581" s="44" t="s">
        <v>4869</v>
      </c>
      <c r="C9581" s="46" t="s">
        <v>5219</v>
      </c>
      <c r="D9581" s="46" t="s">
        <v>9345</v>
      </c>
      <c r="E9581" s="46" t="s">
        <v>9346</v>
      </c>
      <c r="F9581" s="41" t="s">
        <v>731</v>
      </c>
      <c r="G9581" s="41" t="s">
        <v>767</v>
      </c>
      <c r="H9581" s="65">
        <v>0.07</v>
      </c>
      <c r="I9581" t="s">
        <v>431</v>
      </c>
      <c r="K9581" s="46"/>
      <c r="L9581" s="46" t="str">
        <f>((I9581&amp;A9581)&amp;"-")&amp;B9581</f>
        <v>ONSC71-26-</v>
      </c>
      <c r="M9581" t="s">
        <v>9273</v>
      </c>
      <c r="N9581" s="40"/>
      <c r="O9581" s="40"/>
      <c r="P9581" s="40"/>
      <c r="Q9581" s="40"/>
      <c r="R9581" s="39"/>
      <c r="S9581" s="39"/>
      <c r="T9581" s="39"/>
      <c r="U9581" s="40"/>
      <c r="V9581" s="39"/>
      <c r="W9581" s="69"/>
      <c r="Y9581" t="s">
        <v>40</v>
      </c>
      <c r="AA9581">
        <v>21106077</v>
      </c>
      <c r="AB9581" t="b">
        <f>if((W9581=""),false,true)</f>
        <v>0</v>
      </c>
      <c r="AD9581" s="8"/>
    </row>
    <row r="9582" ht="14.25" customHeight="1">
      <c r="A9582" s="38">
        <v>93</v>
      </c>
      <c r="B9582" s="44" t="s">
        <v>1192</v>
      </c>
      <c r="C9582" s="46" t="s">
        <v>9347</v>
      </c>
      <c r="D9582" s="46" t="s">
        <v>9348</v>
      </c>
      <c r="E9582" s="46" t="s">
        <v>9349</v>
      </c>
      <c r="F9582" s="41" t="s">
        <v>689</v>
      </c>
      <c r="G9582" s="41" t="s">
        <v>762</v>
      </c>
      <c r="H9582" s="65">
        <v>0.13</v>
      </c>
      <c r="I9582" t="s">
        <v>431</v>
      </c>
      <c r="K9582" s="46"/>
      <c r="L9582" s="46" t="s">
        <v>9350</v>
      </c>
      <c r="M9582" t="s">
        <v>9273</v>
      </c>
      <c r="N9582" s="40"/>
      <c r="O9582" s="40"/>
      <c r="P9582" s="40"/>
      <c r="Q9582" s="40"/>
      <c r="R9582" s="39"/>
      <c r="S9582" s="39"/>
      <c r="T9582" s="39"/>
      <c r="U9582" s="40"/>
      <c r="V9582" s="39"/>
      <c r="W9582" s="69"/>
      <c r="Y9582" t="s">
        <v>40</v>
      </c>
      <c r="AA9582">
        <v>21486195</v>
      </c>
      <c r="AB9582" t="b">
        <f>if((W9582=""),false,true)</f>
        <v>0</v>
      </c>
      <c r="AD9582" s="8"/>
    </row>
    <row r="9583" ht="14.25" customHeight="1">
      <c r="A9583" s="38">
        <v>93</v>
      </c>
      <c r="B9583" s="44" t="s">
        <v>425</v>
      </c>
      <c r="C9583" s="46" t="s">
        <v>9347</v>
      </c>
      <c r="D9583" s="46" t="s">
        <v>9348</v>
      </c>
      <c r="E9583" s="46" t="s">
        <v>9349</v>
      </c>
      <c r="F9583" s="41" t="s">
        <v>429</v>
      </c>
      <c r="G9583" s="41" t="s">
        <v>430</v>
      </c>
      <c r="H9583" s="65">
        <v>0.07</v>
      </c>
      <c r="I9583" t="s">
        <v>431</v>
      </c>
      <c r="K9583" s="46"/>
      <c r="L9583" s="46" t="s">
        <v>9351</v>
      </c>
      <c r="M9583" t="s">
        <v>9273</v>
      </c>
      <c r="N9583" s="40"/>
      <c r="O9583" s="40"/>
      <c r="P9583" s="40"/>
      <c r="Q9583" s="40"/>
      <c r="R9583" s="39"/>
      <c r="S9583" s="39"/>
      <c r="T9583" s="39"/>
      <c r="U9583" s="40"/>
      <c r="V9583" s="39"/>
      <c r="W9583" s="69"/>
      <c r="Y9583" t="s">
        <v>40</v>
      </c>
      <c r="AA9583">
        <v>21486195</v>
      </c>
      <c r="AB9583" t="b">
        <f>if((W9583=""),false,true)</f>
        <v>0</v>
      </c>
      <c r="AD9583" s="8"/>
    </row>
    <row r="9584" ht="14.25" customHeight="1">
      <c r="A9584" s="38">
        <v>93</v>
      </c>
      <c r="B9584" s="44" t="s">
        <v>1684</v>
      </c>
      <c r="C9584" s="46" t="s">
        <v>9347</v>
      </c>
      <c r="D9584" s="46" t="s">
        <v>9348</v>
      </c>
      <c r="E9584" s="46" t="s">
        <v>9352</v>
      </c>
      <c r="F9584" s="41" t="s">
        <v>434</v>
      </c>
      <c r="G9584" s="41" t="s">
        <v>435</v>
      </c>
      <c r="H9584" s="65">
        <v>0.18</v>
      </c>
      <c r="I9584" t="s">
        <v>431</v>
      </c>
      <c r="K9584" s="46"/>
      <c r="L9584" s="46" t="s">
        <v>9353</v>
      </c>
      <c r="M9584" t="s">
        <v>9273</v>
      </c>
      <c r="N9584" s="40"/>
      <c r="O9584" s="40"/>
      <c r="P9584" s="40"/>
      <c r="Q9584" s="40"/>
      <c r="R9584" s="39"/>
      <c r="S9584" s="39"/>
      <c r="T9584" s="39"/>
      <c r="U9584" s="40"/>
      <c r="V9584" s="39"/>
      <c r="W9584" s="69"/>
      <c r="Y9584" t="s">
        <v>40</v>
      </c>
      <c r="AA9584">
        <v>21486195</v>
      </c>
      <c r="AB9584" t="b">
        <f>if((W9584=""),false,true)</f>
        <v>0</v>
      </c>
      <c r="AD9584" s="8"/>
    </row>
    <row r="9585" ht="14.25" customHeight="1">
      <c r="A9585" s="38">
        <v>97</v>
      </c>
      <c r="B9585" s="44" t="s">
        <v>1192</v>
      </c>
      <c r="C9585" s="46" t="s">
        <v>9354</v>
      </c>
      <c r="D9585" s="46" t="s">
        <v>9348</v>
      </c>
      <c r="E9585" s="46" t="s">
        <v>9352</v>
      </c>
      <c r="F9585" s="41" t="s">
        <v>689</v>
      </c>
      <c r="G9585" s="41" t="s">
        <v>762</v>
      </c>
      <c r="H9585" s="65">
        <v>0.12</v>
      </c>
      <c r="I9585" t="s">
        <v>431</v>
      </c>
      <c r="K9585" s="46"/>
      <c r="L9585" s="46" t="s">
        <v>9355</v>
      </c>
      <c r="M9585" t="s">
        <v>9273</v>
      </c>
      <c r="N9585" s="40"/>
      <c r="O9585" s="40"/>
      <c r="P9585" s="40"/>
      <c r="Q9585" s="40"/>
      <c r="R9585" s="39"/>
      <c r="S9585" s="39"/>
      <c r="T9585" s="39"/>
      <c r="U9585" s="40"/>
      <c r="V9585" s="39"/>
      <c r="W9585" s="69"/>
      <c r="Y9585" t="s">
        <v>40</v>
      </c>
      <c r="AA9585">
        <v>21486195</v>
      </c>
      <c r="AB9585" t="b">
        <f>if((W9585=""),false,true)</f>
        <v>0</v>
      </c>
      <c r="AD9585" s="8"/>
    </row>
    <row r="9586" ht="14.25" customHeight="1">
      <c r="A9586" s="38">
        <v>97</v>
      </c>
      <c r="B9586" s="44" t="s">
        <v>433</v>
      </c>
      <c r="C9586" s="46" t="s">
        <v>9354</v>
      </c>
      <c r="D9586" s="46" t="s">
        <v>9348</v>
      </c>
      <c r="E9586" s="46" t="s">
        <v>9352</v>
      </c>
      <c r="F9586" s="41" t="s">
        <v>1281</v>
      </c>
      <c r="G9586" s="41" t="s">
        <v>1282</v>
      </c>
      <c r="H9586" s="65">
        <v>0.06</v>
      </c>
      <c r="I9586" t="s">
        <v>431</v>
      </c>
      <c r="K9586" s="46"/>
      <c r="L9586" s="46" t="s">
        <v>9356</v>
      </c>
      <c r="M9586" t="s">
        <v>9273</v>
      </c>
      <c r="N9586" s="40"/>
      <c r="O9586" s="40"/>
      <c r="P9586" s="40"/>
      <c r="Q9586" s="40"/>
      <c r="R9586" s="39"/>
      <c r="S9586" s="39"/>
      <c r="T9586" s="39"/>
      <c r="U9586" s="40"/>
      <c r="V9586" s="39"/>
      <c r="W9586" s="69"/>
      <c r="Y9586" t="s">
        <v>40</v>
      </c>
      <c r="AA9586">
        <v>21486195</v>
      </c>
      <c r="AB9586" t="b">
        <f>if((W9586=""),false,true)</f>
        <v>0</v>
      </c>
      <c r="AD9586" s="8"/>
    </row>
    <row r="9587" ht="14.25" customHeight="1">
      <c r="A9587" s="38">
        <v>97</v>
      </c>
      <c r="B9587" s="44" t="s">
        <v>1685</v>
      </c>
      <c r="C9587" s="46" t="s">
        <v>9354</v>
      </c>
      <c r="D9587" s="46" t="s">
        <v>9348</v>
      </c>
      <c r="E9587" s="46" t="s">
        <v>9352</v>
      </c>
      <c r="F9587" s="41" t="s">
        <v>731</v>
      </c>
      <c r="G9587" s="41" t="s">
        <v>767</v>
      </c>
      <c r="H9587" s="65">
        <v>0.2</v>
      </c>
      <c r="I9587" t="s">
        <v>431</v>
      </c>
      <c r="K9587" s="46"/>
      <c r="L9587" s="46" t="s">
        <v>9357</v>
      </c>
      <c r="M9587" t="s">
        <v>9273</v>
      </c>
      <c r="N9587" s="40"/>
      <c r="O9587" s="40"/>
      <c r="P9587" s="40"/>
      <c r="Q9587" s="40"/>
      <c r="R9587" s="39"/>
      <c r="S9587" s="39"/>
      <c r="T9587" s="39"/>
      <c r="U9587" s="40"/>
      <c r="V9587" s="39"/>
      <c r="W9587" s="69"/>
      <c r="Y9587" t="s">
        <v>40</v>
      </c>
      <c r="AA9587">
        <v>21486195</v>
      </c>
      <c r="AB9587" t="b">
        <f>if((W9587=""),false,true)</f>
        <v>0</v>
      </c>
      <c r="AD9587" s="8"/>
    </row>
    <row r="9588" ht="14.25" customHeight="1">
      <c r="A9588" s="38">
        <v>65</v>
      </c>
      <c r="B9588" s="44" t="s">
        <v>1684</v>
      </c>
      <c r="C9588" s="46" t="s">
        <v>9358</v>
      </c>
      <c r="D9588" s="46" t="s">
        <v>9359</v>
      </c>
      <c r="E9588" s="46" t="s">
        <v>9360</v>
      </c>
      <c r="F9588" s="41" t="s">
        <v>429</v>
      </c>
      <c r="G9588" s="41" t="s">
        <v>430</v>
      </c>
      <c r="H9588" s="65">
        <v>0.23</v>
      </c>
      <c r="I9588" t="s">
        <v>431</v>
      </c>
      <c r="K9588" s="46"/>
      <c r="L9588" s="46" t="s">
        <v>9361</v>
      </c>
      <c r="M9588" t="s">
        <v>9273</v>
      </c>
      <c r="N9588" s="40"/>
      <c r="O9588" s="40"/>
      <c r="P9588" s="40"/>
      <c r="Q9588" s="40"/>
      <c r="R9588" s="39"/>
      <c r="S9588" s="39"/>
      <c r="T9588" s="39"/>
      <c r="U9588" s="40"/>
      <c r="V9588" s="39"/>
      <c r="W9588" s="69"/>
      <c r="Y9588" t="s">
        <v>40</v>
      </c>
      <c r="AA9588">
        <v>23078614</v>
      </c>
      <c r="AB9588" t="b">
        <v>0</v>
      </c>
      <c r="AD9588" s="8"/>
    </row>
    <row r="9589" ht="14.25" customHeight="1">
      <c r="A9589" s="13">
        <v>65</v>
      </c>
      <c r="B9589" s="67" t="s">
        <v>425</v>
      </c>
      <c r="C9589" s="7" t="s">
        <v>9278</v>
      </c>
      <c r="D9589" s="7" t="s">
        <v>9362</v>
      </c>
      <c r="E9589" s="7" t="s">
        <v>9271</v>
      </c>
      <c r="F9589" s="41" t="s">
        <v>434</v>
      </c>
      <c r="G9589" s="41" t="s">
        <v>435</v>
      </c>
      <c r="H9589" s="65">
        <v>0.13</v>
      </c>
      <c r="I9589" t="s">
        <v>431</v>
      </c>
      <c r="J9589" s="12"/>
      <c r="K9589" s="7"/>
      <c r="L9589" s="46" t="str">
        <f>((I9589&amp;A9589)&amp;"-")&amp;B9589</f>
        <v>ONSC65-2-</v>
      </c>
      <c r="M9589" s="12" t="s">
        <v>9273</v>
      </c>
      <c r="N9589" s="40"/>
      <c r="O9589" s="40"/>
      <c r="P9589" s="40"/>
      <c r="Q9589" s="40"/>
      <c r="R9589" s="39"/>
      <c r="S9589" s="39"/>
      <c r="T9589" s="39"/>
      <c r="U9589" s="40"/>
      <c r="V9589" s="39"/>
      <c r="W9589" s="69"/>
      <c r="X9589" s="12"/>
      <c r="Y9589" t="s">
        <v>40</v>
      </c>
      <c r="AA9589">
        <v>10481872</v>
      </c>
      <c r="AB9589" t="b">
        <f>if((W9589=""),false,true)</f>
        <v>0</v>
      </c>
      <c r="AD9589" s="8"/>
    </row>
    <row r="9590" ht="14.25" customHeight="1">
      <c r="A9590" s="13">
        <v>65</v>
      </c>
      <c r="B9590" s="67" t="s">
        <v>433</v>
      </c>
      <c r="C9590" s="7" t="s">
        <v>9278</v>
      </c>
      <c r="D9590" s="7" t="s">
        <v>9363</v>
      </c>
      <c r="E9590" s="7" t="s">
        <v>9364</v>
      </c>
      <c r="F9590" s="41" t="s">
        <v>434</v>
      </c>
      <c r="G9590" s="41" t="s">
        <v>435</v>
      </c>
      <c r="H9590" s="65">
        <v>0.03</v>
      </c>
      <c r="I9590" t="s">
        <v>431</v>
      </c>
      <c r="J9590" s="12"/>
      <c r="K9590" s="7"/>
      <c r="L9590" s="46" t="str">
        <f>((I9590&amp;A9590)&amp;"-")&amp;B9590</f>
        <v>ONSC65-4-</v>
      </c>
      <c r="M9590" s="12" t="s">
        <v>9273</v>
      </c>
      <c r="N9590" s="40"/>
      <c r="O9590" s="40"/>
      <c r="P9590" s="40"/>
      <c r="Q9590" s="40"/>
      <c r="R9590" s="39"/>
      <c r="S9590" s="39"/>
      <c r="T9590" s="39"/>
      <c r="U9590" s="40"/>
      <c r="V9590" s="39"/>
      <c r="W9590" s="69"/>
      <c r="X9590" s="12"/>
      <c r="Y9590" t="s">
        <v>40</v>
      </c>
      <c r="AA9590">
        <v>10481870</v>
      </c>
      <c r="AB9590" t="b">
        <f>if((W9590=""),false,true)</f>
        <v>0</v>
      </c>
      <c r="AD9590" s="8"/>
    </row>
    <row r="9591" ht="14.25" customHeight="1">
      <c r="A9591" s="13">
        <v>65</v>
      </c>
      <c r="B9591" s="67" t="s">
        <v>1684</v>
      </c>
      <c r="C9591" s="7" t="s">
        <v>9278</v>
      </c>
      <c r="D9591" s="7" t="s">
        <v>9365</v>
      </c>
      <c r="E9591" s="7" t="s">
        <v>9366</v>
      </c>
      <c r="F9591" s="41" t="s">
        <v>434</v>
      </c>
      <c r="G9591" s="41" t="s">
        <v>435</v>
      </c>
      <c r="H9591" s="65">
        <v>0.17</v>
      </c>
      <c r="I9591" t="s">
        <v>431</v>
      </c>
      <c r="J9591" s="12"/>
      <c r="K9591" s="7"/>
      <c r="L9591" s="46" t="str">
        <f>((I9591&amp;A9591)&amp;"-")&amp;B9591</f>
        <v>ONSC65-1-</v>
      </c>
      <c r="M9591" s="12" t="s">
        <v>9273</v>
      </c>
      <c r="N9591" s="40"/>
      <c r="O9591" s="40"/>
      <c r="P9591" s="40"/>
      <c r="Q9591" s="40"/>
      <c r="R9591" s="39"/>
      <c r="S9591" s="39"/>
      <c r="T9591" s="39"/>
      <c r="U9591" s="40"/>
      <c r="V9591" s="39"/>
      <c r="W9591" s="69"/>
      <c r="X9591" s="12"/>
      <c r="Y9591" t="s">
        <v>40</v>
      </c>
      <c r="AA9591">
        <v>10481766</v>
      </c>
      <c r="AB9591" t="b">
        <f>if((W9591=""),false,true)</f>
        <v>0</v>
      </c>
      <c r="AD9591" s="8"/>
    </row>
    <row r="9592" ht="14.25" customHeight="1">
      <c r="A9592" s="38">
        <v>58</v>
      </c>
      <c r="B9592" s="44" t="s">
        <v>1685</v>
      </c>
      <c r="C9592" s="46" t="s">
        <v>3576</v>
      </c>
      <c r="D9592" s="46" t="s">
        <v>9367</v>
      </c>
      <c r="E9592" s="46" t="s">
        <v>9368</v>
      </c>
      <c r="F9592" s="41" t="s">
        <v>429</v>
      </c>
      <c r="G9592" s="41" t="s">
        <v>430</v>
      </c>
      <c r="H9592" s="65">
        <v>3.94</v>
      </c>
      <c r="I9592" t="s">
        <v>431</v>
      </c>
      <c r="K9592" s="46"/>
      <c r="L9592" s="46" t="str">
        <f>((I9592&amp;A9592)&amp;"-")&amp;B9592</f>
        <v>ONSC58-5-</v>
      </c>
      <c r="M9592" t="s">
        <v>583</v>
      </c>
      <c r="N9592" s="40"/>
      <c r="O9592" s="40"/>
      <c r="P9592" s="40"/>
      <c r="Q9592" s="40"/>
      <c r="R9592" s="39"/>
      <c r="S9592" s="39"/>
      <c r="T9592" s="39"/>
      <c r="U9592" s="40"/>
      <c r="V9592" s="39"/>
      <c r="W9592" s="69"/>
      <c r="Y9592" t="s">
        <v>40</v>
      </c>
      <c r="AA9592">
        <v>7888</v>
      </c>
      <c r="AB9592" t="b">
        <f>if((W9592=""),false,true)</f>
        <v>0</v>
      </c>
      <c r="AD9592" s="8"/>
    </row>
    <row r="9593" ht="14.25" customHeight="1">
      <c r="A9593" s="38">
        <v>58</v>
      </c>
      <c r="B9593" s="44" t="s">
        <v>764</v>
      </c>
      <c r="C9593" s="46" t="s">
        <v>3576</v>
      </c>
      <c r="D9593" s="46" t="s">
        <v>9367</v>
      </c>
      <c r="E9593" s="46" t="s">
        <v>9368</v>
      </c>
      <c r="F9593" s="41" t="s">
        <v>434</v>
      </c>
      <c r="G9593" s="41" t="s">
        <v>435</v>
      </c>
      <c r="H9593" s="65">
        <v>4</v>
      </c>
      <c r="I9593" t="s">
        <v>431</v>
      </c>
      <c r="K9593" s="46"/>
      <c r="L9593" s="46" t="str">
        <f>((I9593&amp;A9593)&amp;"-")&amp;B9593</f>
        <v>ONSC58-6-</v>
      </c>
      <c r="M9593" t="s">
        <v>583</v>
      </c>
      <c r="N9593" s="40"/>
      <c r="O9593" s="40"/>
      <c r="P9593" s="40"/>
      <c r="Q9593" s="40"/>
      <c r="R9593" s="39"/>
      <c r="S9593" s="39"/>
      <c r="T9593" s="39"/>
      <c r="U9593" s="40"/>
      <c r="V9593" s="39"/>
      <c r="W9593" s="69"/>
      <c r="Y9593" t="s">
        <v>40</v>
      </c>
      <c r="AA9593">
        <v>7888</v>
      </c>
      <c r="AB9593" t="b">
        <f>if((W9593=""),false,true)</f>
        <v>0</v>
      </c>
      <c r="AD9593" s="8"/>
    </row>
    <row r="9594" ht="14.25" customHeight="1">
      <c r="A9594" s="38">
        <v>1287</v>
      </c>
      <c r="B9594" s="46" t="s">
        <v>53</v>
      </c>
      <c r="C9594" s="46" t="s">
        <v>45</v>
      </c>
      <c r="D9594" s="46" t="s">
        <v>9367</v>
      </c>
      <c r="E9594" s="46" t="s">
        <v>9368</v>
      </c>
      <c r="F9594" t="s">
        <v>48</v>
      </c>
      <c r="G9594" s="46" t="s">
        <v>49</v>
      </c>
      <c r="H9594">
        <v>0.000281838293</v>
      </c>
      <c r="I9594" t="s">
        <v>37</v>
      </c>
      <c r="L9594" t="s">
        <v>50</v>
      </c>
      <c r="M9594" t="s">
        <v>39</v>
      </c>
      <c r="N9594" s="40"/>
      <c r="O9594" s="40"/>
      <c r="P9594" s="40"/>
      <c r="Q9594" s="40"/>
      <c r="R9594" s="39"/>
      <c r="S9594" s="39"/>
      <c r="T9594" s="39"/>
      <c r="U9594" s="40"/>
      <c r="V9594" s="39"/>
      <c r="W9594" s="69"/>
      <c r="Y9594" t="s">
        <v>40</v>
      </c>
      <c r="AA9594">
        <v>7888</v>
      </c>
      <c r="AB9594" s="46" t="b">
        <v>0</v>
      </c>
      <c r="AD9594" s="8"/>
    </row>
    <row r="9595" ht="14.25" customHeight="1">
      <c r="A9595" s="38">
        <v>1287</v>
      </c>
      <c r="B9595" s="46" t="s">
        <v>53</v>
      </c>
      <c r="C9595" s="46" t="s">
        <v>45</v>
      </c>
      <c r="D9595" s="46" t="s">
        <v>9369</v>
      </c>
      <c r="E9595" s="46" t="s">
        <v>9370</v>
      </c>
      <c r="F9595" t="s">
        <v>48</v>
      </c>
      <c r="G9595" s="46" t="s">
        <v>49</v>
      </c>
      <c r="H9595">
        <v>0.000398107171</v>
      </c>
      <c r="I9595" t="s">
        <v>37</v>
      </c>
      <c r="L9595" t="s">
        <v>50</v>
      </c>
      <c r="M9595" t="s">
        <v>39</v>
      </c>
      <c r="N9595" s="40"/>
      <c r="O9595" s="40"/>
      <c r="P9595" s="40"/>
      <c r="Q9595" s="40"/>
      <c r="R9595" s="39"/>
      <c r="S9595" s="39"/>
      <c r="T9595" s="39"/>
      <c r="U9595" s="40"/>
      <c r="V9595" s="39"/>
      <c r="W9595" s="69"/>
      <c r="Y9595" t="s">
        <v>40</v>
      </c>
      <c r="AA9595">
        <v>10771160</v>
      </c>
      <c r="AB9595" s="46" t="b">
        <v>0</v>
      </c>
      <c r="AD9595" s="8"/>
    </row>
    <row r="9596" ht="14.25" customHeight="1">
      <c r="A9596" s="38">
        <v>1049</v>
      </c>
      <c r="B9596" s="46" t="s">
        <v>922</v>
      </c>
      <c r="C9596" s="46" t="s">
        <v>923</v>
      </c>
      <c r="D9596" s="11" t="s">
        <v>9371</v>
      </c>
      <c r="E9596" s="11" t="s">
        <v>9372</v>
      </c>
      <c r="F9596" s="7" t="s">
        <v>927</v>
      </c>
      <c r="G9596" s="7" t="s">
        <v>928</v>
      </c>
      <c r="H9596">
        <v>0.025061092530321</v>
      </c>
      <c r="I9596" t="s">
        <v>37</v>
      </c>
      <c r="K9596" s="47" t="s">
        <v>43</v>
      </c>
      <c r="L9596" s="47" t="s">
        <v>926</v>
      </c>
      <c r="M9596" t="s">
        <v>39</v>
      </c>
      <c r="N9596" s="71"/>
      <c r="O9596" s="71"/>
      <c r="P9596" s="71"/>
      <c r="Q9596" s="71"/>
      <c r="R9596" s="29"/>
      <c r="S9596" s="29"/>
      <c r="T9596" s="29"/>
      <c r="U9596" s="71"/>
      <c r="V9596" s="29"/>
      <c r="W9596" s="60"/>
      <c r="Y9596" t="s">
        <v>40</v>
      </c>
      <c r="AA9596">
        <v>1141</v>
      </c>
      <c r="AB9596" t="b">
        <f>if((W9596=""),false,true)</f>
        <v>0</v>
      </c>
      <c r="AD9596" s="37"/>
    </row>
    <row r="9597" ht="14.25" customHeight="1">
      <c r="A9597" s="38">
        <v>1049</v>
      </c>
      <c r="B9597" s="46" t="s">
        <v>922</v>
      </c>
      <c r="C9597" s="46" t="s">
        <v>923</v>
      </c>
      <c r="D9597" s="11" t="s">
        <v>9371</v>
      </c>
      <c r="E9597" s="11" t="s">
        <v>9372</v>
      </c>
      <c r="F9597" s="7" t="s">
        <v>929</v>
      </c>
      <c r="G9597" s="7" t="s">
        <v>928</v>
      </c>
      <c r="H9597">
        <v>0.028840315031266</v>
      </c>
      <c r="I9597" t="s">
        <v>37</v>
      </c>
      <c r="K9597" s="47" t="s">
        <v>43</v>
      </c>
      <c r="L9597" s="47" t="s">
        <v>926</v>
      </c>
      <c r="M9597" t="s">
        <v>39</v>
      </c>
      <c r="N9597" s="71"/>
      <c r="O9597" s="71"/>
      <c r="P9597" s="71"/>
      <c r="Q9597" s="71"/>
      <c r="R9597" s="29"/>
      <c r="S9597" s="29"/>
      <c r="T9597" s="29"/>
      <c r="U9597" s="71"/>
      <c r="V9597" s="29"/>
      <c r="W9597" s="60"/>
      <c r="Y9597" t="s">
        <v>40</v>
      </c>
      <c r="AA9597">
        <v>1141</v>
      </c>
      <c r="AB9597" t="b">
        <f>if((W9597=""),false,true)</f>
        <v>0</v>
      </c>
      <c r="AD9597" s="37"/>
    </row>
    <row r="9598" ht="14.25" customHeight="1">
      <c r="A9598" s="38">
        <v>1049</v>
      </c>
      <c r="B9598" s="46" t="s">
        <v>922</v>
      </c>
      <c r="C9598" s="46" t="s">
        <v>923</v>
      </c>
      <c r="D9598" s="11" t="s">
        <v>9371</v>
      </c>
      <c r="E9598" s="11" t="s">
        <v>9372</v>
      </c>
      <c r="F9598" s="7" t="s">
        <v>930</v>
      </c>
      <c r="G9598" s="7" t="s">
        <v>928</v>
      </c>
      <c r="H9598">
        <v>0.032734069487884</v>
      </c>
      <c r="I9598" t="s">
        <v>37</v>
      </c>
      <c r="K9598" s="47" t="s">
        <v>43</v>
      </c>
      <c r="L9598" s="47" t="s">
        <v>926</v>
      </c>
      <c r="M9598" t="s">
        <v>39</v>
      </c>
      <c r="N9598" s="71"/>
      <c r="O9598" s="71"/>
      <c r="P9598" s="71"/>
      <c r="Q9598" s="71"/>
      <c r="R9598" s="29"/>
      <c r="S9598" s="29"/>
      <c r="T9598" s="29"/>
      <c r="U9598" s="71"/>
      <c r="V9598" s="29"/>
      <c r="W9598" s="60"/>
      <c r="Y9598" t="s">
        <v>40</v>
      </c>
      <c r="AA9598">
        <v>1141</v>
      </c>
      <c r="AB9598" t="b">
        <f>if((W9598=""),false,true)</f>
        <v>0</v>
      </c>
      <c r="AD9598" s="37"/>
    </row>
    <row r="9599" ht="14.25" customHeight="1">
      <c r="A9599" s="38">
        <v>1049</v>
      </c>
      <c r="B9599" s="46" t="s">
        <v>922</v>
      </c>
      <c r="C9599" s="46" t="s">
        <v>923</v>
      </c>
      <c r="D9599" s="11" t="s">
        <v>9371</v>
      </c>
      <c r="E9599" s="11" t="s">
        <v>9372</v>
      </c>
      <c r="F9599" s="11" t="s">
        <v>48</v>
      </c>
      <c r="G9599" s="11" t="s">
        <v>49</v>
      </c>
      <c r="H9599">
        <v>0.01563147642641</v>
      </c>
      <c r="I9599" t="s">
        <v>37</v>
      </c>
      <c r="K9599" s="47" t="s">
        <v>43</v>
      </c>
      <c r="L9599" s="47" t="s">
        <v>926</v>
      </c>
      <c r="M9599" t="s">
        <v>39</v>
      </c>
      <c r="N9599" s="71"/>
      <c r="O9599" s="71"/>
      <c r="P9599" s="71"/>
      <c r="Q9599" s="71"/>
      <c r="R9599" s="29"/>
      <c r="S9599" s="29"/>
      <c r="T9599" s="29"/>
      <c r="U9599" s="71"/>
      <c r="V9599" s="29"/>
      <c r="W9599" s="60"/>
      <c r="Y9599" t="s">
        <v>40</v>
      </c>
      <c r="AA9599">
        <v>1141</v>
      </c>
      <c r="AB9599" t="b">
        <f>if((W9599=""),false,true)</f>
        <v>0</v>
      </c>
      <c r="AD9599" s="37"/>
    </row>
    <row r="9600" ht="14.25" customHeight="1">
      <c r="A9600" s="38">
        <v>1287</v>
      </c>
      <c r="B9600" s="46" t="s">
        <v>53</v>
      </c>
      <c r="C9600" s="46" t="s">
        <v>45</v>
      </c>
      <c r="D9600" s="46" t="s">
        <v>9371</v>
      </c>
      <c r="E9600" s="46" t="s">
        <v>9373</v>
      </c>
      <c r="F9600" t="s">
        <v>48</v>
      </c>
      <c r="G9600" s="46" t="s">
        <v>49</v>
      </c>
      <c r="H9600">
        <v>0.033113112148</v>
      </c>
      <c r="I9600" t="s">
        <v>37</v>
      </c>
      <c r="L9600" t="s">
        <v>50</v>
      </c>
      <c r="M9600" t="s">
        <v>39</v>
      </c>
      <c r="N9600" s="40"/>
      <c r="O9600" s="40"/>
      <c r="P9600" s="40"/>
      <c r="Q9600" s="40"/>
      <c r="R9600" s="39"/>
      <c r="S9600" s="39"/>
      <c r="T9600" s="39"/>
      <c r="U9600" s="40"/>
      <c r="V9600" s="39"/>
      <c r="W9600" s="69"/>
      <c r="Y9600" t="s">
        <v>40</v>
      </c>
      <c r="AA9600">
        <v>1141</v>
      </c>
      <c r="AB9600" s="46" t="b">
        <v>0</v>
      </c>
      <c r="AD9600" s="8"/>
    </row>
    <row r="9601" ht="14.25" customHeight="1">
      <c r="A9601" s="38">
        <v>53</v>
      </c>
      <c r="B9601" s="44" t="s">
        <v>1684</v>
      </c>
      <c r="C9601" s="46" t="s">
        <v>9374</v>
      </c>
      <c r="D9601" s="46" t="s">
        <v>9375</v>
      </c>
      <c r="E9601" s="46" t="s">
        <v>9376</v>
      </c>
      <c r="F9601" s="41" t="s">
        <v>434</v>
      </c>
      <c r="G9601" s="41" t="s">
        <v>435</v>
      </c>
      <c r="H9601" s="65">
        <v>2.6555</v>
      </c>
      <c r="I9601" t="s">
        <v>431</v>
      </c>
      <c r="K9601" s="46"/>
      <c r="L9601" s="46" t="str">
        <f>((I9601&amp;A9601)&amp;"-")&amp;B9601</f>
        <v>ONSC53-1-</v>
      </c>
      <c r="M9601" t="s">
        <v>4566</v>
      </c>
      <c r="N9601" s="40"/>
      <c r="O9601" s="40"/>
      <c r="P9601" s="40"/>
      <c r="Q9601" s="40"/>
      <c r="R9601" s="39"/>
      <c r="S9601" s="39"/>
      <c r="T9601" s="39"/>
      <c r="U9601" s="40"/>
      <c r="V9601" s="39"/>
      <c r="W9601" s="69"/>
      <c r="Y9601" t="s">
        <v>40</v>
      </c>
      <c r="AA9601">
        <v>1143</v>
      </c>
      <c r="AB9601" t="b">
        <f>if((W9601=""),false,true)</f>
        <v>0</v>
      </c>
      <c r="AD9601" s="8"/>
    </row>
    <row r="9602" ht="14.25" customHeight="1">
      <c r="A9602" s="38">
        <v>1060</v>
      </c>
      <c r="B9602" s="46" t="s">
        <v>9377</v>
      </c>
      <c r="C9602" s="46" t="s">
        <v>1115</v>
      </c>
      <c r="D9602" s="11" t="s">
        <v>9375</v>
      </c>
      <c r="E9602" s="11" t="s">
        <v>9378</v>
      </c>
      <c r="F9602" s="7" t="s">
        <v>689</v>
      </c>
      <c r="G9602" s="7" t="s">
        <v>690</v>
      </c>
      <c r="H9602">
        <v>0.067393227313092</v>
      </c>
      <c r="I9602" t="s">
        <v>37</v>
      </c>
      <c r="K9602" s="47"/>
      <c r="L9602" s="47" t="s">
        <v>9379</v>
      </c>
      <c r="M9602" t="s">
        <v>39</v>
      </c>
      <c r="N9602" s="71"/>
      <c r="O9602" s="71"/>
      <c r="P9602" s="71"/>
      <c r="Q9602" s="71"/>
      <c r="R9602" s="29"/>
      <c r="S9602" s="29"/>
      <c r="T9602" s="29"/>
      <c r="U9602" s="71"/>
      <c r="V9602" s="29"/>
      <c r="W9602" s="60"/>
      <c r="Y9602" t="s">
        <v>40</v>
      </c>
      <c r="AA9602">
        <v>1143</v>
      </c>
      <c r="AB9602" t="b">
        <f>if((W9602=""),false,true)</f>
        <v>0</v>
      </c>
      <c r="AD9602" s="37"/>
    </row>
    <row r="9603" ht="14.25" customHeight="1">
      <c r="A9603" s="38">
        <v>1268</v>
      </c>
      <c r="B9603" s="46" t="s">
        <v>3548</v>
      </c>
      <c r="C9603" s="46" t="s">
        <v>3549</v>
      </c>
      <c r="D9603" s="46" t="s">
        <v>9375</v>
      </c>
      <c r="E9603" s="46" t="s">
        <v>9378</v>
      </c>
      <c r="F9603" s="7" t="s">
        <v>1281</v>
      </c>
      <c r="G9603" s="7" t="s">
        <v>2411</v>
      </c>
      <c r="H9603">
        <v>4.86404310072035</v>
      </c>
      <c r="I9603" t="s">
        <v>37</v>
      </c>
      <c r="K9603" t="s">
        <v>43</v>
      </c>
      <c r="L9603" t="s">
        <v>3553</v>
      </c>
      <c r="M9603" t="s">
        <v>39</v>
      </c>
      <c r="N9603" s="40"/>
      <c r="O9603" s="40"/>
      <c r="P9603" s="40"/>
      <c r="Q9603" s="40"/>
      <c r="R9603" s="39"/>
      <c r="S9603" s="39"/>
      <c r="T9603" s="39"/>
      <c r="U9603" s="40"/>
      <c r="V9603" s="39"/>
      <c r="W9603" s="69"/>
      <c r="Y9603" t="s">
        <v>40</v>
      </c>
      <c r="AA9603">
        <v>1143</v>
      </c>
      <c r="AB9603" s="46" t="b">
        <f>if((W9603=""),false,true)</f>
        <v>0</v>
      </c>
      <c r="AD9603" s="8"/>
    </row>
    <row r="9604" ht="14.25" customHeight="1">
      <c r="A9604" s="38">
        <v>1268</v>
      </c>
      <c r="B9604" s="46" t="s">
        <v>3548</v>
      </c>
      <c r="C9604" s="46" t="s">
        <v>3549</v>
      </c>
      <c r="D9604" s="46" t="s">
        <v>9375</v>
      </c>
      <c r="E9604" s="46" t="s">
        <v>9378</v>
      </c>
      <c r="F9604" s="7" t="s">
        <v>1281</v>
      </c>
      <c r="G9604" s="7" t="s">
        <v>2411</v>
      </c>
      <c r="H9604">
        <v>5.3784257575658</v>
      </c>
      <c r="I9604" t="s">
        <v>37</v>
      </c>
      <c r="K9604" t="s">
        <v>3552</v>
      </c>
      <c r="L9604" t="s">
        <v>3553</v>
      </c>
      <c r="M9604" t="s">
        <v>39</v>
      </c>
      <c r="N9604" s="40"/>
      <c r="O9604" s="40"/>
      <c r="P9604" s="40"/>
      <c r="Q9604" s="40"/>
      <c r="R9604" s="39"/>
      <c r="S9604" s="39"/>
      <c r="T9604" s="39"/>
      <c r="U9604" s="40"/>
      <c r="V9604" s="39"/>
      <c r="W9604" s="69"/>
      <c r="Y9604" t="s">
        <v>40</v>
      </c>
      <c r="AA9604">
        <v>1143</v>
      </c>
      <c r="AB9604" s="46" t="b">
        <f>if((W9604=""),false,true)</f>
        <v>0</v>
      </c>
      <c r="AD9604" s="8"/>
    </row>
    <row r="9605" ht="14.25" customHeight="1">
      <c r="A9605" s="38">
        <v>1287</v>
      </c>
      <c r="B9605" s="46" t="s">
        <v>53</v>
      </c>
      <c r="C9605" s="46" t="s">
        <v>45</v>
      </c>
      <c r="D9605" s="46" t="s">
        <v>9375</v>
      </c>
      <c r="E9605" s="46" t="s">
        <v>9376</v>
      </c>
      <c r="F9605" t="s">
        <v>48</v>
      </c>
      <c r="G9605" s="46" t="s">
        <v>49</v>
      </c>
      <c r="H9605">
        <v>9.120108393559</v>
      </c>
      <c r="I9605" t="s">
        <v>37</v>
      </c>
      <c r="L9605" t="s">
        <v>50</v>
      </c>
      <c r="M9605" t="s">
        <v>39</v>
      </c>
      <c r="N9605" s="40"/>
      <c r="O9605" s="40"/>
      <c r="P9605" s="40"/>
      <c r="Q9605" s="40"/>
      <c r="R9605" s="39"/>
      <c r="S9605" s="39"/>
      <c r="T9605" s="39"/>
      <c r="U9605" s="40"/>
      <c r="V9605" s="39"/>
      <c r="W9605" s="69"/>
      <c r="Y9605" t="s">
        <v>40</v>
      </c>
      <c r="AA9605">
        <v>1143</v>
      </c>
      <c r="AB9605" s="46" t="b">
        <v>0</v>
      </c>
      <c r="AD9605" s="8"/>
    </row>
    <row r="9606" ht="14.25" customHeight="1">
      <c r="A9606" s="38">
        <v>1287</v>
      </c>
      <c r="B9606" s="46" t="s">
        <v>174</v>
      </c>
      <c r="C9606" s="46" t="s">
        <v>45</v>
      </c>
      <c r="D9606" s="46" t="s">
        <v>9375</v>
      </c>
      <c r="E9606" s="46" t="s">
        <v>9376</v>
      </c>
      <c r="F9606" t="s">
        <v>48</v>
      </c>
      <c r="G9606" s="46" t="s">
        <v>49</v>
      </c>
      <c r="H9606">
        <v>9.120108393559</v>
      </c>
      <c r="I9606" t="s">
        <v>37</v>
      </c>
      <c r="L9606" t="s">
        <v>50</v>
      </c>
      <c r="M9606" t="s">
        <v>39</v>
      </c>
      <c r="N9606" s="40"/>
      <c r="O9606" s="40"/>
      <c r="P9606" s="40"/>
      <c r="Q9606" s="40"/>
      <c r="R9606" s="39"/>
      <c r="S9606" s="39"/>
      <c r="T9606" s="39"/>
      <c r="U9606" s="40"/>
      <c r="V9606" s="39"/>
      <c r="W9606" s="69"/>
      <c r="Y9606" t="s">
        <v>40</v>
      </c>
      <c r="AA9606">
        <v>1143</v>
      </c>
      <c r="AB9606" s="46" t="b">
        <v>0</v>
      </c>
      <c r="AD9606" s="8"/>
    </row>
    <row r="9607" ht="14.25" customHeight="1">
      <c r="A9607" s="38">
        <v>1049</v>
      </c>
      <c r="B9607" s="46" t="s">
        <v>922</v>
      </c>
      <c r="C9607" s="46" t="s">
        <v>923</v>
      </c>
      <c r="D9607" s="11" t="s">
        <v>9380</v>
      </c>
      <c r="E9607" s="46" t="s">
        <v>9381</v>
      </c>
      <c r="F9607" s="7" t="s">
        <v>924</v>
      </c>
      <c r="G9607" s="7" t="s">
        <v>925</v>
      </c>
      <c r="H9607">
        <v>0.000060953689724</v>
      </c>
      <c r="I9607" t="s">
        <v>37</v>
      </c>
      <c r="K9607" s="47" t="s">
        <v>43</v>
      </c>
      <c r="L9607" s="47" t="s">
        <v>926</v>
      </c>
      <c r="M9607" t="s">
        <v>39</v>
      </c>
      <c r="N9607" s="71"/>
      <c r="O9607" s="71"/>
      <c r="P9607" s="71"/>
      <c r="Q9607" s="71"/>
      <c r="R9607" s="29"/>
      <c r="S9607" s="29"/>
      <c r="T9607" s="29"/>
      <c r="U9607" s="71"/>
      <c r="V9607" s="29"/>
      <c r="W9607" s="60"/>
      <c r="Y9607" t="s">
        <v>40</v>
      </c>
      <c r="AA9607" s="21">
        <v>1142</v>
      </c>
      <c r="AB9607" t="b">
        <f>if((W9607=""),false,true)</f>
        <v>0</v>
      </c>
      <c r="AD9607" s="37"/>
    </row>
    <row r="9608" ht="14.25" customHeight="1">
      <c r="A9608" s="38">
        <v>1049</v>
      </c>
      <c r="B9608" s="46" t="s">
        <v>922</v>
      </c>
      <c r="C9608" s="46" t="s">
        <v>923</v>
      </c>
      <c r="D9608" s="11" t="s">
        <v>9380</v>
      </c>
      <c r="E9608" s="11" t="s">
        <v>9381</v>
      </c>
      <c r="F9608" s="7" t="s">
        <v>927</v>
      </c>
      <c r="G9608" s="7" t="s">
        <v>928</v>
      </c>
      <c r="H9608">
        <v>0.000255858588691</v>
      </c>
      <c r="I9608" t="s">
        <v>37</v>
      </c>
      <c r="K9608" s="47" t="s">
        <v>43</v>
      </c>
      <c r="L9608" s="47" t="s">
        <v>926</v>
      </c>
      <c r="M9608" t="s">
        <v>39</v>
      </c>
      <c r="N9608" s="71"/>
      <c r="O9608" s="71"/>
      <c r="P9608" s="71"/>
      <c r="Q9608" s="71"/>
      <c r="R9608" s="29"/>
      <c r="S9608" s="29"/>
      <c r="T9608" s="29"/>
      <c r="U9608" s="71"/>
      <c r="V9608" s="29"/>
      <c r="W9608" s="60"/>
      <c r="Y9608" t="s">
        <v>40</v>
      </c>
      <c r="AA9608">
        <v>1142</v>
      </c>
      <c r="AB9608" t="b">
        <f>if((W9608=""),false,true)</f>
        <v>0</v>
      </c>
      <c r="AD9608" s="37"/>
    </row>
    <row r="9609" ht="14.25" customHeight="1">
      <c r="A9609" s="38">
        <v>1049</v>
      </c>
      <c r="B9609" s="46" t="s">
        <v>922</v>
      </c>
      <c r="C9609" s="46" t="s">
        <v>923</v>
      </c>
      <c r="D9609" s="11" t="s">
        <v>9380</v>
      </c>
      <c r="E9609" s="11" t="s">
        <v>9381</v>
      </c>
      <c r="F9609" s="7" t="s">
        <v>929</v>
      </c>
      <c r="G9609" s="7" t="s">
        <v>928</v>
      </c>
      <c r="H9609">
        <v>0.000375837404288</v>
      </c>
      <c r="I9609" t="s">
        <v>37</v>
      </c>
      <c r="K9609" s="47" t="s">
        <v>43</v>
      </c>
      <c r="L9609" s="47" t="s">
        <v>926</v>
      </c>
      <c r="M9609" t="s">
        <v>39</v>
      </c>
      <c r="N9609" s="71"/>
      <c r="O9609" s="71"/>
      <c r="P9609" s="71"/>
      <c r="Q9609" s="71"/>
      <c r="R9609" s="29"/>
      <c r="S9609" s="29"/>
      <c r="T9609" s="29"/>
      <c r="U9609" s="71"/>
      <c r="V9609" s="29"/>
      <c r="W9609" s="60"/>
      <c r="Y9609" t="s">
        <v>40</v>
      </c>
      <c r="AA9609">
        <v>1142</v>
      </c>
      <c r="AB9609" t="b">
        <f>if((W9609=""),false,true)</f>
        <v>0</v>
      </c>
      <c r="AD9609" s="37"/>
    </row>
    <row r="9610" ht="14.25" customHeight="1">
      <c r="A9610" s="38">
        <v>1049</v>
      </c>
      <c r="B9610" s="46" t="s">
        <v>922</v>
      </c>
      <c r="C9610" s="46" t="s">
        <v>923</v>
      </c>
      <c r="D9610" s="11" t="s">
        <v>9380</v>
      </c>
      <c r="E9610" s="11" t="s">
        <v>9381</v>
      </c>
      <c r="F9610" s="7" t="s">
        <v>930</v>
      </c>
      <c r="G9610" s="7" t="s">
        <v>928</v>
      </c>
      <c r="H9610">
        <v>0.000486407205691</v>
      </c>
      <c r="I9610" t="s">
        <v>37</v>
      </c>
      <c r="K9610" s="47" t="s">
        <v>43</v>
      </c>
      <c r="L9610" s="47" t="s">
        <v>926</v>
      </c>
      <c r="M9610" t="s">
        <v>39</v>
      </c>
      <c r="N9610" s="71"/>
      <c r="O9610" s="71"/>
      <c r="P9610" s="71"/>
      <c r="Q9610" s="71"/>
      <c r="R9610" s="29"/>
      <c r="S9610" s="29"/>
      <c r="T9610" s="29"/>
      <c r="U9610" s="71"/>
      <c r="V9610" s="29"/>
      <c r="W9610" s="60"/>
      <c r="Y9610" t="s">
        <v>40</v>
      </c>
      <c r="AA9610">
        <v>1142</v>
      </c>
      <c r="AB9610" t="b">
        <f>if((W9610=""),false,true)</f>
        <v>0</v>
      </c>
      <c r="AD9610" s="37"/>
    </row>
    <row r="9611" ht="14.25" customHeight="1">
      <c r="A9611" s="38">
        <v>1049</v>
      </c>
      <c r="B9611" s="46" t="s">
        <v>922</v>
      </c>
      <c r="C9611" s="46" t="s">
        <v>923</v>
      </c>
      <c r="D9611" s="11" t="s">
        <v>9380</v>
      </c>
      <c r="E9611" s="11" t="s">
        <v>9381</v>
      </c>
      <c r="F9611" s="11" t="s">
        <v>48</v>
      </c>
      <c r="G9611" s="11" t="s">
        <v>49</v>
      </c>
      <c r="H9611">
        <v>0.000243781081837</v>
      </c>
      <c r="I9611" t="s">
        <v>37</v>
      </c>
      <c r="K9611" s="47" t="s">
        <v>43</v>
      </c>
      <c r="L9611" s="47" t="s">
        <v>926</v>
      </c>
      <c r="M9611" t="s">
        <v>39</v>
      </c>
      <c r="N9611" s="71"/>
      <c r="O9611" s="71"/>
      <c r="P9611" s="71"/>
      <c r="Q9611" s="71"/>
      <c r="R9611" s="29"/>
      <c r="S9611" s="29"/>
      <c r="T9611" s="29"/>
      <c r="U9611" s="71"/>
      <c r="V9611" s="29"/>
      <c r="W9611" s="60"/>
      <c r="Y9611" t="s">
        <v>40</v>
      </c>
      <c r="AA9611">
        <v>1142</v>
      </c>
      <c r="AB9611" t="b">
        <f>if((W9611=""),false,true)</f>
        <v>0</v>
      </c>
      <c r="AD9611" s="37"/>
    </row>
    <row r="9612" ht="14.25" customHeight="1">
      <c r="A9612" s="38">
        <v>1287</v>
      </c>
      <c r="B9612" s="46" t="s">
        <v>44</v>
      </c>
      <c r="C9612" s="46" t="s">
        <v>45</v>
      </c>
      <c r="D9612" s="11" t="s">
        <v>9380</v>
      </c>
      <c r="E9612" s="46" t="s">
        <v>9381</v>
      </c>
      <c r="F9612" t="s">
        <v>48</v>
      </c>
      <c r="G9612" s="46" t="s">
        <v>49</v>
      </c>
      <c r="H9612">
        <v>0.000237684029</v>
      </c>
      <c r="I9612" t="s">
        <v>37</v>
      </c>
      <c r="L9612" t="s">
        <v>50</v>
      </c>
      <c r="M9612" t="s">
        <v>39</v>
      </c>
      <c r="N9612" s="40"/>
      <c r="O9612" s="40"/>
      <c r="P9612" s="40"/>
      <c r="Q9612" s="40"/>
      <c r="R9612" s="39"/>
      <c r="S9612" s="39"/>
      <c r="T9612" s="39"/>
      <c r="U9612" s="40"/>
      <c r="V9612" s="39"/>
      <c r="W9612" s="69"/>
      <c r="Y9612" t="s">
        <v>40</v>
      </c>
      <c r="AA9612">
        <v>1142</v>
      </c>
      <c r="AB9612" s="46" t="b">
        <v>0</v>
      </c>
      <c r="AD9612" s="8"/>
    </row>
    <row r="9613" ht="14.25" customHeight="1">
      <c r="A9613" s="38">
        <v>1287</v>
      </c>
      <c r="B9613" s="46" t="s">
        <v>53</v>
      </c>
      <c r="C9613" s="46" t="s">
        <v>45</v>
      </c>
      <c r="D9613" s="46" t="s">
        <v>9380</v>
      </c>
      <c r="E9613" s="11" t="s">
        <v>9381</v>
      </c>
      <c r="F9613" t="s">
        <v>48</v>
      </c>
      <c r="G9613" s="46" t="s">
        <v>49</v>
      </c>
      <c r="H9613">
        <v>0.000117489755</v>
      </c>
      <c r="I9613" t="s">
        <v>37</v>
      </c>
      <c r="L9613" t="s">
        <v>50</v>
      </c>
      <c r="M9613" t="s">
        <v>39</v>
      </c>
      <c r="N9613" s="40"/>
      <c r="O9613" s="40"/>
      <c r="P9613" s="40"/>
      <c r="Q9613" s="40"/>
      <c r="R9613" s="39"/>
      <c r="S9613" s="39"/>
      <c r="T9613" s="39"/>
      <c r="U9613" s="40"/>
      <c r="V9613" s="39"/>
      <c r="W9613" s="69"/>
      <c r="Y9613" t="s">
        <v>40</v>
      </c>
      <c r="AA9613">
        <v>1142</v>
      </c>
      <c r="AB9613" s="46" t="b">
        <v>0</v>
      </c>
      <c r="AD9613" s="8"/>
    </row>
    <row r="9614" ht="14.25" customHeight="1">
      <c r="A9614" s="38">
        <v>1287</v>
      </c>
      <c r="B9614" s="46" t="s">
        <v>53</v>
      </c>
      <c r="C9614" s="46" t="s">
        <v>45</v>
      </c>
      <c r="D9614" s="46" t="s">
        <v>9382</v>
      </c>
      <c r="E9614" s="46" t="s">
        <v>9383</v>
      </c>
      <c r="F9614" t="s">
        <v>48</v>
      </c>
      <c r="G9614" s="46" t="s">
        <v>49</v>
      </c>
      <c r="H9614">
        <v>0.010964781961</v>
      </c>
      <c r="I9614" t="s">
        <v>37</v>
      </c>
      <c r="L9614" t="s">
        <v>50</v>
      </c>
      <c r="M9614" t="s">
        <v>39</v>
      </c>
      <c r="N9614" s="40"/>
      <c r="O9614" s="40"/>
      <c r="P9614" s="40"/>
      <c r="Q9614" s="40"/>
      <c r="R9614" s="39"/>
      <c r="S9614" s="39"/>
      <c r="T9614" s="39"/>
      <c r="U9614" s="40"/>
      <c r="V9614" s="39"/>
      <c r="W9614" s="69"/>
      <c r="Y9614" t="s">
        <v>40</v>
      </c>
      <c r="AA9614">
        <v>643824</v>
      </c>
      <c r="AB9614" s="46" t="b">
        <v>0</v>
      </c>
      <c r="AD9614" s="8"/>
    </row>
    <row r="9615" ht="14.25" customHeight="1">
      <c r="A9615" s="38">
        <v>1287</v>
      </c>
      <c r="B9615" s="46" t="s">
        <v>53</v>
      </c>
      <c r="C9615" s="46" t="s">
        <v>45</v>
      </c>
      <c r="D9615" s="46" t="s">
        <v>9382</v>
      </c>
      <c r="E9615" s="46" t="s">
        <v>9383</v>
      </c>
      <c r="F9615" t="s">
        <v>48</v>
      </c>
      <c r="G9615" s="46" t="s">
        <v>49</v>
      </c>
      <c r="H9615">
        <v>0.010964781961</v>
      </c>
      <c r="I9615" t="s">
        <v>37</v>
      </c>
      <c r="L9615" t="s">
        <v>50</v>
      </c>
      <c r="M9615" t="s">
        <v>39</v>
      </c>
      <c r="N9615" s="40"/>
      <c r="O9615" s="40"/>
      <c r="P9615" s="40"/>
      <c r="Q9615" s="40"/>
      <c r="R9615" s="39"/>
      <c r="S9615" s="39"/>
      <c r="T9615" s="39"/>
      <c r="U9615" s="40"/>
      <c r="V9615" s="39"/>
      <c r="W9615" s="69"/>
      <c r="Y9615" t="s">
        <v>40</v>
      </c>
      <c r="AA9615">
        <v>643824</v>
      </c>
      <c r="AB9615" s="46" t="b">
        <v>0</v>
      </c>
      <c r="AD9615" s="8"/>
    </row>
    <row r="9616" ht="14.25" customHeight="1">
      <c r="A9616" s="38">
        <v>1287</v>
      </c>
      <c r="B9616" s="46" t="s">
        <v>247</v>
      </c>
      <c r="C9616" s="46" t="s">
        <v>45</v>
      </c>
      <c r="D9616" s="46" t="s">
        <v>9384</v>
      </c>
      <c r="E9616" s="46" t="s">
        <v>9385</v>
      </c>
      <c r="F9616" t="s">
        <v>48</v>
      </c>
      <c r="G9616" s="46" t="s">
        <v>49</v>
      </c>
      <c r="H9616">
        <v>0.002559764431</v>
      </c>
      <c r="I9616" t="s">
        <v>37</v>
      </c>
      <c r="L9616" s="46" t="str">
        <f>((I9616&amp;A9616)&amp;"-")&amp;B9616</f>
        <v>REF1287-Wang 99 - S5</v>
      </c>
      <c r="M9616" t="s">
        <v>39</v>
      </c>
      <c r="N9616" s="40"/>
      <c r="O9616" s="40"/>
      <c r="P9616" s="40"/>
      <c r="Q9616" s="40"/>
      <c r="R9616" s="39"/>
      <c r="S9616" s="39"/>
      <c r="T9616" s="39"/>
      <c r="U9616" s="40"/>
      <c r="V9616" s="39"/>
      <c r="W9616" s="69"/>
      <c r="Y9616" t="s">
        <v>40</v>
      </c>
      <c r="AA9616">
        <v>17216023</v>
      </c>
      <c r="AB9616" s="46" t="b">
        <v>0</v>
      </c>
      <c r="AD9616" s="8"/>
    </row>
    <row r="9617" ht="14.25" customHeight="1">
      <c r="A9617" s="38">
        <v>1287</v>
      </c>
      <c r="B9617" s="46" t="s">
        <v>53</v>
      </c>
      <c r="C9617" s="46" t="s">
        <v>45</v>
      </c>
      <c r="D9617" s="46" t="s">
        <v>9386</v>
      </c>
      <c r="E9617" s="46" t="s">
        <v>9387</v>
      </c>
      <c r="F9617" t="s">
        <v>48</v>
      </c>
      <c r="G9617" s="46" t="s">
        <v>49</v>
      </c>
      <c r="H9617">
        <v>0.013803842646</v>
      </c>
      <c r="I9617" t="s">
        <v>37</v>
      </c>
      <c r="L9617" t="s">
        <v>50</v>
      </c>
      <c r="M9617" t="s">
        <v>39</v>
      </c>
      <c r="N9617" s="40"/>
      <c r="O9617" s="40"/>
      <c r="P9617" s="40"/>
      <c r="Q9617" s="40"/>
      <c r="R9617" s="39"/>
      <c r="S9617" s="39"/>
      <c r="T9617" s="39"/>
      <c r="U9617" s="40"/>
      <c r="V9617" s="39"/>
      <c r="W9617" s="69"/>
      <c r="Y9617" t="s">
        <v>40</v>
      </c>
      <c r="AA9617">
        <v>3009</v>
      </c>
      <c r="AB9617" s="46" t="b">
        <v>0</v>
      </c>
      <c r="AD9617" s="8"/>
    </row>
    <row r="9618" ht="14.25" customHeight="1">
      <c r="A9618" s="38">
        <v>1260</v>
      </c>
      <c r="B9618" s="46" t="s">
        <v>9388</v>
      </c>
      <c r="C9618" s="46" t="s">
        <v>577</v>
      </c>
      <c r="D9618" s="46" t="s">
        <v>9389</v>
      </c>
      <c r="E9618" s="11" t="s">
        <v>9390</v>
      </c>
      <c r="F9618" s="7" t="s">
        <v>689</v>
      </c>
      <c r="G9618" s="7" t="s">
        <v>690</v>
      </c>
      <c r="H9618">
        <v>0.24518389227994</v>
      </c>
      <c r="I9618" s="46" t="s">
        <v>37</v>
      </c>
      <c r="K9618" s="46"/>
      <c r="L9618" t="s">
        <v>9391</v>
      </c>
      <c r="M9618" t="s">
        <v>39</v>
      </c>
      <c r="N9618" s="40"/>
      <c r="O9618" s="40"/>
      <c r="P9618" s="40"/>
      <c r="Q9618" s="40"/>
      <c r="R9618" s="39"/>
      <c r="S9618" s="39"/>
      <c r="T9618" s="39"/>
      <c r="U9618" s="40"/>
      <c r="V9618" s="39"/>
      <c r="W9618" s="69"/>
      <c r="Y9618" t="s">
        <v>40</v>
      </c>
      <c r="AA9618">
        <v>54833</v>
      </c>
      <c r="AB9618" s="46" t="b">
        <f>if((W9618=""),false,true)</f>
        <v>0</v>
      </c>
      <c r="AD9618" s="8"/>
    </row>
    <row r="9619" ht="14.25" customHeight="1">
      <c r="A9619" s="38">
        <v>1260</v>
      </c>
      <c r="B9619" s="46" t="s">
        <v>9388</v>
      </c>
      <c r="C9619" s="46" t="s">
        <v>577</v>
      </c>
      <c r="D9619" s="46" t="s">
        <v>9389</v>
      </c>
      <c r="E9619" s="11" t="s">
        <v>9390</v>
      </c>
      <c r="F9619" s="62" t="s">
        <v>588</v>
      </c>
      <c r="G9619" s="7" t="s">
        <v>589</v>
      </c>
      <c r="H9619">
        <v>0.035806905639241</v>
      </c>
      <c r="I9619" s="46" t="s">
        <v>37</v>
      </c>
      <c r="K9619" s="46"/>
      <c r="L9619" t="s">
        <v>9391</v>
      </c>
      <c r="M9619" t="s">
        <v>39</v>
      </c>
      <c r="N9619" s="40"/>
      <c r="O9619" s="40"/>
      <c r="P9619" s="40"/>
      <c r="Q9619" s="40"/>
      <c r="R9619" s="39"/>
      <c r="S9619" s="39"/>
      <c r="T9619" s="39"/>
      <c r="U9619" s="40"/>
      <c r="V9619" s="39"/>
      <c r="W9619" s="69"/>
      <c r="Y9619" t="s">
        <v>40</v>
      </c>
      <c r="AA9619">
        <v>54833</v>
      </c>
      <c r="AB9619" s="46" t="b">
        <f>if((W9619=""),false,true)</f>
        <v>0</v>
      </c>
      <c r="AD9619" s="8"/>
    </row>
    <row r="9620" ht="14.25" customHeight="1">
      <c r="A9620" s="38">
        <v>1260</v>
      </c>
      <c r="B9620" s="46" t="s">
        <v>9388</v>
      </c>
      <c r="C9620" s="46" t="s">
        <v>577</v>
      </c>
      <c r="D9620" s="46" t="s">
        <v>9389</v>
      </c>
      <c r="E9620" s="11" t="s">
        <v>9390</v>
      </c>
      <c r="F9620" s="7" t="s">
        <v>1603</v>
      </c>
      <c r="G9620" s="7" t="s">
        <v>1604</v>
      </c>
      <c r="H9620">
        <v>0.047817992060214</v>
      </c>
      <c r="I9620" s="46" t="s">
        <v>37</v>
      </c>
      <c r="K9620" s="46"/>
      <c r="L9620" t="s">
        <v>9391</v>
      </c>
      <c r="M9620" t="s">
        <v>39</v>
      </c>
      <c r="N9620" s="40"/>
      <c r="O9620" s="40"/>
      <c r="P9620" s="40"/>
      <c r="Q9620" s="40"/>
      <c r="R9620" s="39"/>
      <c r="S9620" s="39"/>
      <c r="T9620" s="39"/>
      <c r="U9620" s="40"/>
      <c r="V9620" s="39"/>
      <c r="W9620" s="69"/>
      <c r="Y9620" t="s">
        <v>40</v>
      </c>
      <c r="AA9620">
        <v>54833</v>
      </c>
      <c r="AB9620" s="46" t="b">
        <f>if((W9620=""),false,true)</f>
        <v>0</v>
      </c>
      <c r="AD9620" s="8"/>
    </row>
    <row r="9621" ht="14.25" customHeight="1">
      <c r="A9621" s="38">
        <v>1260</v>
      </c>
      <c r="B9621" s="46" t="s">
        <v>9388</v>
      </c>
      <c r="C9621" s="46" t="s">
        <v>577</v>
      </c>
      <c r="D9621" s="46" t="s">
        <v>9389</v>
      </c>
      <c r="E9621" s="11" t="s">
        <v>9390</v>
      </c>
      <c r="F9621" s="7" t="s">
        <v>1603</v>
      </c>
      <c r="G9621" s="7" t="s">
        <v>1604</v>
      </c>
      <c r="H9621">
        <v>0.052640552010192</v>
      </c>
      <c r="I9621" s="46" t="s">
        <v>37</v>
      </c>
      <c r="K9621" s="46"/>
      <c r="L9621" t="s">
        <v>9391</v>
      </c>
      <c r="M9621" t="s">
        <v>39</v>
      </c>
      <c r="N9621" s="40"/>
      <c r="O9621" s="40"/>
      <c r="P9621" s="40"/>
      <c r="Q9621" s="40"/>
      <c r="R9621" s="39"/>
      <c r="S9621" s="39"/>
      <c r="T9621" s="39"/>
      <c r="U9621" s="40"/>
      <c r="V9621" s="39"/>
      <c r="W9621" s="69"/>
      <c r="Y9621" t="s">
        <v>40</v>
      </c>
      <c r="AA9621">
        <v>54833</v>
      </c>
      <c r="AB9621" s="46" t="b">
        <f>if((W9621=""),false,true)</f>
        <v>0</v>
      </c>
      <c r="AD9621" s="8"/>
    </row>
    <row r="9622" ht="14.25" customHeight="1">
      <c r="A9622" s="38">
        <v>1260</v>
      </c>
      <c r="B9622" s="46" t="s">
        <v>9388</v>
      </c>
      <c r="C9622" s="46" t="s">
        <v>577</v>
      </c>
      <c r="D9622" s="46" t="s">
        <v>9389</v>
      </c>
      <c r="E9622" s="11" t="s">
        <v>9390</v>
      </c>
      <c r="F9622" s="7" t="s">
        <v>1108</v>
      </c>
      <c r="G9622" s="7" t="s">
        <v>1109</v>
      </c>
      <c r="H9622">
        <v>0.22314827436038</v>
      </c>
      <c r="I9622" s="46" t="s">
        <v>37</v>
      </c>
      <c r="K9622" s="46"/>
      <c r="L9622" t="s">
        <v>9391</v>
      </c>
      <c r="M9622" t="s">
        <v>39</v>
      </c>
      <c r="N9622" s="40"/>
      <c r="O9622" s="40"/>
      <c r="P9622" s="40"/>
      <c r="Q9622" s="40"/>
      <c r="R9622" s="39"/>
      <c r="S9622" s="39"/>
      <c r="T9622" s="39"/>
      <c r="U9622" s="40"/>
      <c r="V9622" s="39"/>
      <c r="W9622" s="69"/>
      <c r="Y9622" t="s">
        <v>40</v>
      </c>
      <c r="AA9622">
        <v>54833</v>
      </c>
      <c r="AB9622" s="46" t="b">
        <f>if((W9622=""),false,true)</f>
        <v>0</v>
      </c>
      <c r="AD9622" s="8"/>
    </row>
    <row r="9623" ht="14.25" customHeight="1">
      <c r="A9623" s="38">
        <v>1260</v>
      </c>
      <c r="B9623" s="46" t="s">
        <v>9388</v>
      </c>
      <c r="C9623" s="46" t="s">
        <v>577</v>
      </c>
      <c r="D9623" s="46" t="s">
        <v>9389</v>
      </c>
      <c r="E9623" s="11" t="s">
        <v>9390</v>
      </c>
      <c r="F9623" s="11" t="s">
        <v>992</v>
      </c>
      <c r="G9623" s="7" t="s">
        <v>993</v>
      </c>
      <c r="H9623">
        <v>0.13996079259929</v>
      </c>
      <c r="I9623" s="46" t="s">
        <v>37</v>
      </c>
      <c r="K9623" s="46"/>
      <c r="L9623" t="s">
        <v>9391</v>
      </c>
      <c r="M9623" t="s">
        <v>39</v>
      </c>
      <c r="N9623" s="40"/>
      <c r="O9623" s="40"/>
      <c r="P9623" s="40"/>
      <c r="Q9623" s="40"/>
      <c r="R9623" s="39"/>
      <c r="S9623" s="39"/>
      <c r="T9623" s="39"/>
      <c r="U9623" s="40"/>
      <c r="V9623" s="39"/>
      <c r="W9623" s="69"/>
      <c r="Y9623" t="s">
        <v>40</v>
      </c>
      <c r="AA9623">
        <v>54833</v>
      </c>
      <c r="AB9623" s="46" t="b">
        <f>if((W9623=""),false,true)</f>
        <v>0</v>
      </c>
      <c r="AD9623" s="8"/>
    </row>
    <row r="9624" ht="14.25" customHeight="1">
      <c r="A9624" s="38">
        <v>1287</v>
      </c>
      <c r="B9624" s="46" t="s">
        <v>53</v>
      </c>
      <c r="C9624" s="46" t="s">
        <v>45</v>
      </c>
      <c r="D9624" s="46" t="s">
        <v>9392</v>
      </c>
      <c r="E9624" s="46" t="s">
        <v>9393</v>
      </c>
      <c r="F9624" t="s">
        <v>48</v>
      </c>
      <c r="G9624" s="46" t="s">
        <v>49</v>
      </c>
      <c r="H9624">
        <v>13.803842646029</v>
      </c>
      <c r="I9624" t="s">
        <v>37</v>
      </c>
      <c r="L9624" t="s">
        <v>50</v>
      </c>
      <c r="M9624" t="s">
        <v>39</v>
      </c>
      <c r="N9624" s="40"/>
      <c r="O9624" s="40"/>
      <c r="P9624" s="40"/>
      <c r="Q9624" s="40"/>
      <c r="R9624" s="39"/>
      <c r="S9624" s="39"/>
      <c r="T9624" s="39"/>
      <c r="U9624" s="40"/>
      <c r="V9624" s="39"/>
      <c r="W9624" s="69"/>
      <c r="Y9624" t="s">
        <v>40</v>
      </c>
      <c r="AA9624">
        <v>486975</v>
      </c>
      <c r="AB9624" s="46" t="b">
        <v>0</v>
      </c>
      <c r="AD9624" s="8"/>
    </row>
    <row r="9625" ht="14.25" customHeight="1">
      <c r="A9625" s="38">
        <v>1287</v>
      </c>
      <c r="B9625" s="46" t="s">
        <v>53</v>
      </c>
      <c r="C9625" s="46" t="s">
        <v>45</v>
      </c>
      <c r="D9625" s="46" t="s">
        <v>9394</v>
      </c>
      <c r="E9625" s="46" t="s">
        <v>9395</v>
      </c>
      <c r="F9625" t="s">
        <v>48</v>
      </c>
      <c r="G9625" s="46" t="s">
        <v>49</v>
      </c>
      <c r="H9625">
        <v>0.008912509381</v>
      </c>
      <c r="I9625" t="s">
        <v>37</v>
      </c>
      <c r="L9625" t="s">
        <v>50</v>
      </c>
      <c r="M9625" t="s">
        <v>39</v>
      </c>
      <c r="N9625" s="40"/>
      <c r="O9625" s="40"/>
      <c r="P9625" s="40"/>
      <c r="Q9625" s="40"/>
      <c r="R9625" s="39"/>
      <c r="S9625" s="39"/>
      <c r="T9625" s="39"/>
      <c r="U9625" s="40"/>
      <c r="V9625" s="39"/>
      <c r="W9625" s="69"/>
      <c r="Y9625" t="s">
        <v>40</v>
      </c>
      <c r="AA9625">
        <v>8155</v>
      </c>
      <c r="AB9625" s="46" t="b">
        <v>0</v>
      </c>
      <c r="AD9625" s="8"/>
    </row>
    <row r="9626" ht="14.25" customHeight="1">
      <c r="A9626" s="38">
        <v>1</v>
      </c>
      <c r="B9626" s="44" t="s">
        <v>1371</v>
      </c>
      <c r="C9626" s="46" t="s">
        <v>5823</v>
      </c>
      <c r="D9626" s="46" t="s">
        <v>9396</v>
      </c>
      <c r="E9626" s="46" t="s">
        <v>9397</v>
      </c>
      <c r="F9626" s="41" t="s">
        <v>238</v>
      </c>
      <c r="G9626" s="41" t="s">
        <v>239</v>
      </c>
      <c r="H9626" s="65">
        <v>3.298</v>
      </c>
      <c r="I9626" t="s">
        <v>431</v>
      </c>
      <c r="K9626" s="46"/>
      <c r="L9626" s="46" t="str">
        <f>((I9626&amp;A9626)&amp;"-")&amp;B9626</f>
        <v>ONSC1-12-</v>
      </c>
      <c r="M9626" t="s">
        <v>1191</v>
      </c>
      <c r="N9626" s="40"/>
      <c r="O9626" s="40"/>
      <c r="P9626" s="40"/>
      <c r="Q9626" s="40"/>
      <c r="R9626" s="39"/>
      <c r="S9626" s="39"/>
      <c r="T9626" s="39"/>
      <c r="U9626" s="40"/>
      <c r="V9626" s="39"/>
      <c r="W9626" s="69"/>
      <c r="Y9626" t="s">
        <v>40</v>
      </c>
      <c r="AA9626">
        <v>13860434</v>
      </c>
      <c r="AB9626" t="b">
        <f>if((W9626=""),false,true)</f>
        <v>0</v>
      </c>
      <c r="AD9626" s="8"/>
    </row>
    <row r="9627" ht="14.25" customHeight="1">
      <c r="A9627" s="38">
        <v>4</v>
      </c>
      <c r="B9627" s="44" t="s">
        <v>3444</v>
      </c>
      <c r="C9627" s="46" t="s">
        <v>3464</v>
      </c>
      <c r="D9627" s="46" t="s">
        <v>9396</v>
      </c>
      <c r="E9627" s="46" t="s">
        <v>9397</v>
      </c>
      <c r="F9627" s="41" t="s">
        <v>689</v>
      </c>
      <c r="G9627" s="41" t="s">
        <v>762</v>
      </c>
      <c r="H9627" s="65">
        <v>2.34</v>
      </c>
      <c r="I9627" t="s">
        <v>431</v>
      </c>
      <c r="K9627" s="46"/>
      <c r="L9627" s="46" t="str">
        <f>((I9627&amp;A9627)&amp;"-")&amp;B9627</f>
        <v>ONSC4-3a</v>
      </c>
      <c r="M9627" t="s">
        <v>1191</v>
      </c>
      <c r="N9627" s="40"/>
      <c r="O9627" s="40"/>
      <c r="P9627" s="40"/>
      <c r="Q9627" s="40"/>
      <c r="R9627" s="39"/>
      <c r="S9627" s="39"/>
      <c r="T9627" s="39"/>
      <c r="U9627" s="40"/>
      <c r="V9627" s="39"/>
      <c r="W9627" s="69"/>
      <c r="Y9627" t="s">
        <v>40</v>
      </c>
      <c r="AA9627">
        <v>13860434</v>
      </c>
      <c r="AB9627" t="b">
        <f>if((W9627=""),false,true)</f>
        <v>0</v>
      </c>
      <c r="AD9627" s="8"/>
    </row>
    <row r="9628" ht="14.25" customHeight="1">
      <c r="A9628" s="38">
        <v>4</v>
      </c>
      <c r="B9628" s="44" t="s">
        <v>9398</v>
      </c>
      <c r="C9628" s="46" t="s">
        <v>3464</v>
      </c>
      <c r="D9628" s="46" t="s">
        <v>9396</v>
      </c>
      <c r="E9628" s="46" t="s">
        <v>9397</v>
      </c>
      <c r="F9628" s="41" t="s">
        <v>689</v>
      </c>
      <c r="G9628" s="41" t="s">
        <v>762</v>
      </c>
      <c r="H9628" s="65">
        <v>2.38</v>
      </c>
      <c r="I9628" t="s">
        <v>431</v>
      </c>
      <c r="K9628" s="46"/>
      <c r="L9628" s="46" t="str">
        <f>((I9628&amp;A9628)&amp;"-")&amp;B9628</f>
        <v>ONSC4-3c</v>
      </c>
      <c r="M9628" t="s">
        <v>1191</v>
      </c>
      <c r="N9628" s="40"/>
      <c r="O9628" s="40"/>
      <c r="P9628" s="40"/>
      <c r="Q9628" s="40"/>
      <c r="R9628" s="39"/>
      <c r="S9628" s="39"/>
      <c r="T9628" s="39"/>
      <c r="U9628" s="40"/>
      <c r="V9628" s="39"/>
      <c r="W9628" s="69"/>
      <c r="Y9628" t="s">
        <v>40</v>
      </c>
      <c r="AA9628">
        <v>13860434</v>
      </c>
      <c r="AB9628" t="b">
        <f>if((W9628=""),false,true)</f>
        <v>0</v>
      </c>
      <c r="AD9628" s="8"/>
    </row>
    <row r="9629" ht="14.25" customHeight="1">
      <c r="A9629" s="38">
        <v>10</v>
      </c>
      <c r="B9629" s="44" t="s">
        <v>1684</v>
      </c>
      <c r="C9629" s="46" t="s">
        <v>9399</v>
      </c>
      <c r="D9629" s="46" t="s">
        <v>9396</v>
      </c>
      <c r="E9629" s="46" t="s">
        <v>9400</v>
      </c>
      <c r="F9629" s="41" t="s">
        <v>429</v>
      </c>
      <c r="G9629" s="41" t="s">
        <v>430</v>
      </c>
      <c r="H9629" s="65">
        <v>2.57</v>
      </c>
      <c r="I9629" t="s">
        <v>431</v>
      </c>
      <c r="K9629" s="46" t="s">
        <v>240</v>
      </c>
      <c r="L9629" s="46" t="str">
        <f>((I9629&amp;A9629)&amp;"-")&amp;B9629</f>
        <v>ONSC10-1-</v>
      </c>
      <c r="M9629" t="s">
        <v>1191</v>
      </c>
      <c r="N9629" s="40"/>
      <c r="O9629" s="40"/>
      <c r="P9629" s="40"/>
      <c r="Q9629" s="40"/>
      <c r="R9629" s="39"/>
      <c r="S9629" s="39"/>
      <c r="T9629" s="39"/>
      <c r="U9629" s="40"/>
      <c r="V9629" s="39"/>
      <c r="W9629" s="69"/>
      <c r="Y9629" t="s">
        <v>40</v>
      </c>
      <c r="AA9629">
        <v>13860434</v>
      </c>
      <c r="AB9629" t="b">
        <f>if((W9629=""),false,true)</f>
        <v>0</v>
      </c>
      <c r="AD9629" s="8"/>
    </row>
    <row r="9630" ht="14.25" customHeight="1">
      <c r="A9630" s="38">
        <v>10</v>
      </c>
      <c r="B9630" s="44" t="s">
        <v>763</v>
      </c>
      <c r="C9630" s="46" t="s">
        <v>9399</v>
      </c>
      <c r="D9630" s="46" t="s">
        <v>9396</v>
      </c>
      <c r="E9630" s="46" t="s">
        <v>9400</v>
      </c>
      <c r="F9630" s="41" t="s">
        <v>429</v>
      </c>
      <c r="G9630" s="41" t="s">
        <v>430</v>
      </c>
      <c r="H9630" s="65">
        <v>2.59</v>
      </c>
      <c r="I9630" t="s">
        <v>431</v>
      </c>
      <c r="K9630" s="46" t="s">
        <v>240</v>
      </c>
      <c r="L9630" s="46" t="str">
        <f>((I9630&amp;A9630)&amp;"-")&amp;B9630</f>
        <v>ONSC10-7-</v>
      </c>
      <c r="M9630" t="s">
        <v>1191</v>
      </c>
      <c r="N9630" s="40"/>
      <c r="O9630" s="40"/>
      <c r="P9630" s="40"/>
      <c r="Q9630" s="40"/>
      <c r="R9630" s="39"/>
      <c r="S9630" s="39"/>
      <c r="T9630" s="39"/>
      <c r="U9630" s="40"/>
      <c r="V9630" s="39"/>
      <c r="W9630" s="69"/>
      <c r="Y9630" t="s">
        <v>40</v>
      </c>
      <c r="AA9630">
        <v>13860434</v>
      </c>
      <c r="AB9630" t="b">
        <f>if((W9630=""),false,true)</f>
        <v>0</v>
      </c>
      <c r="AD9630" s="8"/>
    </row>
    <row r="9631" ht="14.25" customHeight="1">
      <c r="A9631" s="38">
        <v>11</v>
      </c>
      <c r="B9631" s="44" t="s">
        <v>1684</v>
      </c>
      <c r="C9631" s="46" t="s">
        <v>9401</v>
      </c>
      <c r="D9631" s="46" t="s">
        <v>9396</v>
      </c>
      <c r="E9631" s="46" t="s">
        <v>9400</v>
      </c>
      <c r="F9631" s="41" t="s">
        <v>429</v>
      </c>
      <c r="G9631" s="41" t="s">
        <v>430</v>
      </c>
      <c r="H9631" s="65">
        <v>2.48</v>
      </c>
      <c r="I9631" t="s">
        <v>431</v>
      </c>
      <c r="K9631" s="46"/>
      <c r="L9631" s="46" t="str">
        <f>((I9631&amp;A9631)&amp;"-")&amp;B9631</f>
        <v>ONSC11-1-</v>
      </c>
      <c r="M9631" t="s">
        <v>1191</v>
      </c>
      <c r="N9631" s="40"/>
      <c r="O9631" s="40"/>
      <c r="P9631" s="40"/>
      <c r="Q9631" s="40"/>
      <c r="R9631" s="39"/>
      <c r="S9631" s="39"/>
      <c r="T9631" s="39"/>
      <c r="U9631" s="40"/>
      <c r="V9631" s="39"/>
      <c r="W9631" s="69"/>
      <c r="Y9631" t="s">
        <v>40</v>
      </c>
      <c r="AA9631">
        <v>13860434</v>
      </c>
      <c r="AB9631" t="b">
        <f>if((W9631=""),false,true)</f>
        <v>0</v>
      </c>
      <c r="AD9631" s="8"/>
    </row>
    <row r="9632" ht="14.25" customHeight="1">
      <c r="A9632" s="38">
        <v>11</v>
      </c>
      <c r="B9632" s="44" t="s">
        <v>425</v>
      </c>
      <c r="C9632" s="46" t="s">
        <v>9401</v>
      </c>
      <c r="D9632" s="46" t="s">
        <v>9396</v>
      </c>
      <c r="E9632" s="46" t="s">
        <v>9400</v>
      </c>
      <c r="F9632" s="41" t="s">
        <v>434</v>
      </c>
      <c r="G9632" s="41" t="s">
        <v>435</v>
      </c>
      <c r="H9632" s="65">
        <v>4.15</v>
      </c>
      <c r="I9632" t="s">
        <v>431</v>
      </c>
      <c r="K9632" s="46"/>
      <c r="L9632" s="46" t="str">
        <f>((I9632&amp;A9632)&amp;"-")&amp;B9632</f>
        <v>ONSC11-2-</v>
      </c>
      <c r="M9632" t="s">
        <v>1191</v>
      </c>
      <c r="N9632" s="40"/>
      <c r="O9632" s="40"/>
      <c r="P9632" s="40"/>
      <c r="Q9632" s="40"/>
      <c r="R9632" s="39"/>
      <c r="S9632" s="39"/>
      <c r="T9632" s="39"/>
      <c r="U9632" s="40"/>
      <c r="V9632" s="39"/>
      <c r="W9632" s="69"/>
      <c r="Y9632" t="s">
        <v>40</v>
      </c>
      <c r="AA9632">
        <v>13860434</v>
      </c>
      <c r="AB9632" t="b">
        <f>if((W9632=""),false,true)</f>
        <v>0</v>
      </c>
      <c r="AD9632" s="8"/>
    </row>
    <row r="9633" ht="14.25" customHeight="1">
      <c r="A9633" s="38">
        <v>19</v>
      </c>
      <c r="B9633" s="44" t="s">
        <v>1684</v>
      </c>
      <c r="C9633" s="46" t="s">
        <v>9402</v>
      </c>
      <c r="D9633" s="46" t="s">
        <v>9396</v>
      </c>
      <c r="E9633" s="46" t="s">
        <v>9400</v>
      </c>
      <c r="F9633" s="41" t="s">
        <v>434</v>
      </c>
      <c r="G9633" s="41" t="s">
        <v>435</v>
      </c>
      <c r="H9633" s="65">
        <v>4.14</v>
      </c>
      <c r="I9633" t="s">
        <v>431</v>
      </c>
      <c r="K9633" s="46"/>
      <c r="L9633" s="46" t="str">
        <f>((I9633&amp;A9633)&amp;"-")&amp;B9633</f>
        <v>ONSC19-1-</v>
      </c>
      <c r="M9633" t="s">
        <v>1191</v>
      </c>
      <c r="N9633" s="40"/>
      <c r="O9633" s="40"/>
      <c r="P9633" s="40"/>
      <c r="Q9633" s="40"/>
      <c r="R9633" s="39"/>
      <c r="S9633" s="39"/>
      <c r="T9633" s="39"/>
      <c r="U9633" s="40"/>
      <c r="V9633" s="39"/>
      <c r="W9633" s="69"/>
      <c r="Y9633" t="s">
        <v>40</v>
      </c>
      <c r="AA9633">
        <v>13860434</v>
      </c>
      <c r="AB9633" t="b">
        <f>if((W9633=""),false,true)</f>
        <v>0</v>
      </c>
      <c r="AD9633" s="8"/>
    </row>
    <row r="9634" ht="14.25" customHeight="1">
      <c r="A9634" s="38">
        <v>55</v>
      </c>
      <c r="B9634" s="44" t="s">
        <v>1684</v>
      </c>
      <c r="C9634" s="46" t="s">
        <v>9403</v>
      </c>
      <c r="D9634" s="46" t="s">
        <v>9396</v>
      </c>
      <c r="E9634" s="46" t="s">
        <v>9400</v>
      </c>
      <c r="F9634" s="41" t="s">
        <v>429</v>
      </c>
      <c r="G9634" s="41" t="s">
        <v>430</v>
      </c>
      <c r="H9634" s="65">
        <v>2.21</v>
      </c>
      <c r="I9634" t="s">
        <v>431</v>
      </c>
      <c r="K9634" s="46"/>
      <c r="L9634" s="46" t="str">
        <f>((I9634&amp;A9634)&amp;"-")&amp;B9634</f>
        <v>ONSC55-1-</v>
      </c>
      <c r="M9634" t="s">
        <v>1191</v>
      </c>
      <c r="N9634" s="40"/>
      <c r="O9634" s="40"/>
      <c r="P9634" s="40"/>
      <c r="Q9634" s="40"/>
      <c r="R9634" s="39"/>
      <c r="S9634" s="39"/>
      <c r="T9634" s="39"/>
      <c r="U9634" s="40"/>
      <c r="V9634" s="39"/>
      <c r="W9634" s="69"/>
      <c r="Y9634" t="s">
        <v>40</v>
      </c>
      <c r="AA9634">
        <v>13860434</v>
      </c>
      <c r="AB9634" t="b">
        <f>if((W9634=""),false,true)</f>
        <v>0</v>
      </c>
      <c r="AD9634" s="8"/>
    </row>
    <row r="9635" ht="14.25" customHeight="1">
      <c r="A9635" s="38">
        <v>207</v>
      </c>
      <c r="B9635" s="44" t="s">
        <v>758</v>
      </c>
      <c r="C9635" s="46" t="s">
        <v>5254</v>
      </c>
      <c r="D9635" s="46" t="s">
        <v>9396</v>
      </c>
      <c r="E9635" s="46" t="s">
        <v>9400</v>
      </c>
      <c r="F9635" s="41" t="s">
        <v>429</v>
      </c>
      <c r="G9635" s="41" t="s">
        <v>430</v>
      </c>
      <c r="H9635" s="65">
        <v>2.5</v>
      </c>
      <c r="I9635" t="s">
        <v>1720</v>
      </c>
      <c r="J9635" t="s">
        <v>5255</v>
      </c>
      <c r="K9635" s="46"/>
      <c r="L9635" s="46" t="str">
        <f>((I9635&amp;A9635)&amp;"-")&amp;B9635</f>
        <v>UC207-9-</v>
      </c>
      <c r="M9635" t="s">
        <v>1191</v>
      </c>
      <c r="N9635" s="40"/>
      <c r="O9635" s="40"/>
      <c r="P9635" s="40"/>
      <c r="Q9635" s="40"/>
      <c r="R9635" s="39"/>
      <c r="S9635" s="39"/>
      <c r="T9635" s="39"/>
      <c r="U9635" s="40"/>
      <c r="V9635" s="39"/>
      <c r="W9635" s="69"/>
      <c r="Y9635" t="s">
        <v>40</v>
      </c>
      <c r="AA9635">
        <v>13860434</v>
      </c>
      <c r="AB9635" t="b">
        <f>if((W9635=""),false,true)</f>
        <v>0</v>
      </c>
      <c r="AD9635" s="8"/>
    </row>
    <row r="9636" ht="14.25" customHeight="1">
      <c r="A9636" s="38">
        <v>207</v>
      </c>
      <c r="B9636" s="44" t="s">
        <v>1192</v>
      </c>
      <c r="C9636" s="46" t="s">
        <v>5254</v>
      </c>
      <c r="D9636" s="46" t="s">
        <v>9396</v>
      </c>
      <c r="E9636" s="46" t="s">
        <v>9400</v>
      </c>
      <c r="F9636" s="41" t="s">
        <v>434</v>
      </c>
      <c r="G9636" s="41" t="s">
        <v>435</v>
      </c>
      <c r="H9636" s="65">
        <v>4.19</v>
      </c>
      <c r="I9636" t="s">
        <v>1720</v>
      </c>
      <c r="J9636" t="s">
        <v>5255</v>
      </c>
      <c r="K9636" s="46"/>
      <c r="L9636" s="46" t="str">
        <f>((I9636&amp;A9636)&amp;"-")&amp;B9636</f>
        <v>UC207-3-</v>
      </c>
      <c r="M9636" t="s">
        <v>1191</v>
      </c>
      <c r="N9636" s="40"/>
      <c r="O9636" s="40"/>
      <c r="P9636" s="40"/>
      <c r="Q9636" s="40"/>
      <c r="R9636" s="39"/>
      <c r="S9636" s="39"/>
      <c r="T9636" s="39"/>
      <c r="U9636" s="40"/>
      <c r="V9636" s="39"/>
      <c r="W9636" s="69"/>
      <c r="Y9636" t="s">
        <v>40</v>
      </c>
      <c r="AA9636">
        <v>13860434</v>
      </c>
      <c r="AB9636" t="b">
        <f>if((W9636=""),false,true)</f>
        <v>0</v>
      </c>
      <c r="AD9636" s="8"/>
    </row>
    <row r="9637" ht="14.25" customHeight="1">
      <c r="A9637" s="38">
        <v>207</v>
      </c>
      <c r="B9637" s="44" t="s">
        <v>3484</v>
      </c>
      <c r="C9637" s="46" t="s">
        <v>5254</v>
      </c>
      <c r="D9637" s="46" t="s">
        <v>9396</v>
      </c>
      <c r="E9637" s="46" t="s">
        <v>9400</v>
      </c>
      <c r="F9637" s="41" t="s">
        <v>238</v>
      </c>
      <c r="G9637" s="41" t="s">
        <v>239</v>
      </c>
      <c r="H9637" s="65">
        <v>3.89</v>
      </c>
      <c r="I9637" t="s">
        <v>1720</v>
      </c>
      <c r="J9637" t="s">
        <v>5255</v>
      </c>
      <c r="K9637" s="46"/>
      <c r="L9637" s="46" t="str">
        <f>((I9637&amp;A9637)&amp;"-")&amp;B9637</f>
        <v>UC207-15-</v>
      </c>
      <c r="M9637" t="s">
        <v>1191</v>
      </c>
      <c r="N9637" s="40"/>
      <c r="O9637" s="40"/>
      <c r="P9637" s="40"/>
      <c r="Q9637" s="40"/>
      <c r="R9637" s="39"/>
      <c r="S9637" s="39"/>
      <c r="T9637" s="39"/>
      <c r="U9637" s="40"/>
      <c r="V9637" s="39"/>
      <c r="W9637" s="69"/>
      <c r="Y9637" t="s">
        <v>40</v>
      </c>
      <c r="AA9637">
        <v>13860434</v>
      </c>
      <c r="AB9637" t="b">
        <f>if((W9637=""),false,true)</f>
        <v>0</v>
      </c>
      <c r="AD9637" s="8"/>
    </row>
    <row r="9638" ht="14.25" customHeight="1">
      <c r="A9638" s="38">
        <v>218</v>
      </c>
      <c r="B9638" s="44" t="s">
        <v>433</v>
      </c>
      <c r="C9638" s="46" t="s">
        <v>3497</v>
      </c>
      <c r="D9638" s="46" t="s">
        <v>9396</v>
      </c>
      <c r="E9638" s="46" t="s">
        <v>9404</v>
      </c>
      <c r="F9638" s="41" t="s">
        <v>3499</v>
      </c>
      <c r="G9638" s="41" t="s">
        <v>3500</v>
      </c>
      <c r="H9638" s="65">
        <v>2.029</v>
      </c>
      <c r="I9638" t="s">
        <v>431</v>
      </c>
      <c r="K9638" s="46" t="s">
        <v>2034</v>
      </c>
      <c r="L9638" s="46" t="s">
        <v>9405</v>
      </c>
      <c r="M9638" t="s">
        <v>1191</v>
      </c>
      <c r="N9638" s="40"/>
      <c r="O9638" s="40"/>
      <c r="P9638" s="40"/>
      <c r="Q9638" s="40"/>
      <c r="R9638" s="39"/>
      <c r="S9638" s="39"/>
      <c r="T9638" s="39"/>
      <c r="U9638" s="40"/>
      <c r="V9638" s="39"/>
      <c r="W9638" s="69"/>
      <c r="Y9638" t="s">
        <v>40</v>
      </c>
      <c r="AA9638">
        <v>13860434</v>
      </c>
      <c r="AB9638" s="46" t="b">
        <v>0</v>
      </c>
      <c r="AD9638" s="8"/>
    </row>
    <row r="9639" ht="14.25" customHeight="1">
      <c r="A9639" s="38">
        <v>906</v>
      </c>
      <c r="B9639" s="44" t="s">
        <v>3630</v>
      </c>
      <c r="C9639" s="46" t="s">
        <v>3631</v>
      </c>
      <c r="D9639" s="46" t="s">
        <v>9396</v>
      </c>
      <c r="E9639" s="46" t="s">
        <v>9400</v>
      </c>
      <c r="F9639" s="41" t="s">
        <v>580</v>
      </c>
      <c r="G9639" s="41" t="s">
        <v>792</v>
      </c>
      <c r="H9639" s="65">
        <v>1.8197</v>
      </c>
      <c r="I9639" t="s">
        <v>37</v>
      </c>
      <c r="K9639" s="46"/>
      <c r="L9639" s="46" t="s">
        <v>3634</v>
      </c>
      <c r="M9639" t="s">
        <v>1191</v>
      </c>
      <c r="N9639" s="40"/>
      <c r="O9639" s="40"/>
      <c r="P9639" s="40"/>
      <c r="Q9639" s="40"/>
      <c r="R9639" s="39"/>
      <c r="S9639" s="39"/>
      <c r="T9639" s="39"/>
      <c r="U9639" s="40"/>
      <c r="V9639" s="39"/>
      <c r="W9639" s="69"/>
      <c r="Y9639" t="s">
        <v>40</v>
      </c>
      <c r="AA9639">
        <v>13860434</v>
      </c>
      <c r="AB9639" t="b">
        <f>if((W9639=""),false,true)</f>
        <v>0</v>
      </c>
      <c r="AD9639" s="8"/>
    </row>
    <row r="9640" ht="14.25" customHeight="1">
      <c r="A9640" s="38">
        <v>906</v>
      </c>
      <c r="B9640" s="44" t="s">
        <v>3630</v>
      </c>
      <c r="C9640" s="46" t="s">
        <v>3631</v>
      </c>
      <c r="D9640" s="46" t="s">
        <v>9396</v>
      </c>
      <c r="E9640" s="46" t="s">
        <v>9400</v>
      </c>
      <c r="F9640" s="41" t="s">
        <v>873</v>
      </c>
      <c r="G9640" s="41" t="s">
        <v>874</v>
      </c>
      <c r="H9640" s="65">
        <v>1.1749</v>
      </c>
      <c r="I9640" t="s">
        <v>37</v>
      </c>
      <c r="K9640" s="46"/>
      <c r="L9640" s="46" t="s">
        <v>3634</v>
      </c>
      <c r="M9640" t="s">
        <v>1191</v>
      </c>
      <c r="N9640" s="40"/>
      <c r="O9640" s="40"/>
      <c r="P9640" s="40"/>
      <c r="Q9640" s="40"/>
      <c r="R9640" s="39"/>
      <c r="S9640" s="39"/>
      <c r="T9640" s="39"/>
      <c r="U9640" s="40"/>
      <c r="V9640" s="39"/>
      <c r="W9640" s="69"/>
      <c r="Y9640" t="s">
        <v>40</v>
      </c>
      <c r="AA9640">
        <v>13860434</v>
      </c>
      <c r="AB9640" t="b">
        <f>if((W9640=""),false,true)</f>
        <v>0</v>
      </c>
      <c r="AD9640" s="8"/>
    </row>
    <row r="9641" ht="14.25" customHeight="1">
      <c r="A9641" s="38">
        <v>906</v>
      </c>
      <c r="B9641" s="44" t="s">
        <v>3630</v>
      </c>
      <c r="C9641" s="46" t="s">
        <v>3631</v>
      </c>
      <c r="D9641" s="46" t="s">
        <v>9396</v>
      </c>
      <c r="E9641" s="46" t="s">
        <v>9400</v>
      </c>
      <c r="F9641" s="41" t="s">
        <v>2407</v>
      </c>
      <c r="G9641" s="41" t="s">
        <v>3094</v>
      </c>
      <c r="H9641" s="65">
        <v>2.13796</v>
      </c>
      <c r="I9641" t="s">
        <v>37</v>
      </c>
      <c r="K9641" s="46"/>
      <c r="L9641" s="46" t="s">
        <v>3634</v>
      </c>
      <c r="M9641" t="s">
        <v>1191</v>
      </c>
      <c r="N9641" s="40"/>
      <c r="O9641" s="40"/>
      <c r="P9641" s="40"/>
      <c r="Q9641" s="40"/>
      <c r="R9641" s="39"/>
      <c r="S9641" s="39"/>
      <c r="T9641" s="39"/>
      <c r="U9641" s="40"/>
      <c r="V9641" s="39"/>
      <c r="W9641" s="69"/>
      <c r="Y9641" t="s">
        <v>40</v>
      </c>
      <c r="AA9641">
        <v>13860434</v>
      </c>
      <c r="AB9641" t="b">
        <f>if((W9641=""),false,true)</f>
        <v>0</v>
      </c>
      <c r="AD9641" s="8"/>
    </row>
    <row r="9642" ht="14.25" customHeight="1">
      <c r="A9642" s="38">
        <v>906</v>
      </c>
      <c r="B9642" s="44" t="s">
        <v>3630</v>
      </c>
      <c r="C9642" s="46" t="s">
        <v>3631</v>
      </c>
      <c r="D9642" s="46" t="s">
        <v>9396</v>
      </c>
      <c r="E9642" s="46" t="s">
        <v>9400</v>
      </c>
      <c r="F9642" s="41" t="s">
        <v>731</v>
      </c>
      <c r="G9642" s="41" t="s">
        <v>767</v>
      </c>
      <c r="H9642" s="65">
        <v>0.301995</v>
      </c>
      <c r="I9642" t="s">
        <v>37</v>
      </c>
      <c r="K9642" s="46"/>
      <c r="L9642" s="46" t="s">
        <v>3634</v>
      </c>
      <c r="M9642" t="s">
        <v>1191</v>
      </c>
      <c r="N9642" s="40"/>
      <c r="O9642" s="40"/>
      <c r="P9642" s="40"/>
      <c r="Q9642" s="40"/>
      <c r="R9642" s="39"/>
      <c r="S9642" s="39"/>
      <c r="T9642" s="39"/>
      <c r="U9642" s="40"/>
      <c r="V9642" s="39"/>
      <c r="W9642" s="69"/>
      <c r="Y9642" t="s">
        <v>40</v>
      </c>
      <c r="AA9642">
        <v>13860434</v>
      </c>
      <c r="AB9642" t="b">
        <f>if((W9642=""),false,true)</f>
        <v>0</v>
      </c>
      <c r="AD9642" s="8"/>
    </row>
    <row r="9643" ht="14.25" customHeight="1">
      <c r="A9643" s="38">
        <v>919</v>
      </c>
      <c r="B9643" s="44" t="s">
        <v>9406</v>
      </c>
      <c r="C9643" s="46" t="s">
        <v>9407</v>
      </c>
      <c r="D9643" s="46" t="s">
        <v>9396</v>
      </c>
      <c r="E9643" s="46" t="s">
        <v>9400</v>
      </c>
      <c r="F9643" s="41" t="s">
        <v>48</v>
      </c>
      <c r="G9643" s="41" t="s">
        <v>49</v>
      </c>
      <c r="H9643" s="65">
        <f>AD9643</f>
        <v>0.070001380244106</v>
      </c>
      <c r="I9643" t="s">
        <v>37</v>
      </c>
      <c r="K9643" s="46" t="s">
        <v>43</v>
      </c>
      <c r="L9643" s="46" t="str">
        <f>((I9643&amp;A9643)&amp;"-")&amp;B9643</f>
        <v>REF919-Bogolisyn, K G; Kosyakov, D S; Gorbova, N S; RJPCAR; Russian Journal of Physical Chemistry; English; 77; 11; 2003; 1745 - 1747; ISSN; 0036-0244; ZFKHA9; Zhurnal Fizicheskoi Khimii; Russian; 77; 11; 2003; 1943 - 1945;</v>
      </c>
      <c r="M9643" t="s">
        <v>1191</v>
      </c>
      <c r="N9643" s="40"/>
      <c r="O9643" s="40"/>
      <c r="P9643" s="40"/>
      <c r="Q9643" s="40"/>
      <c r="R9643" s="39"/>
      <c r="S9643" s="39"/>
      <c r="T9643" s="39"/>
      <c r="U9643" s="40">
        <v>152.147</v>
      </c>
      <c r="V9643" s="39"/>
      <c r="W9643" s="69"/>
      <c r="Y9643" t="s">
        <v>40</v>
      </c>
      <c r="AA9643">
        <v>13860434</v>
      </c>
      <c r="AB9643" t="b">
        <v>0</v>
      </c>
      <c r="AC9643">
        <v>10.6505</v>
      </c>
      <c r="AD9643" s="8">
        <f>AC9643/U9643</f>
        <v>0.070001380244106</v>
      </c>
    </row>
    <row r="9644" ht="14.25" customHeight="1">
      <c r="A9644" s="38">
        <v>1</v>
      </c>
      <c r="B9644" s="44" t="s">
        <v>433</v>
      </c>
      <c r="C9644" s="46" t="s">
        <v>5823</v>
      </c>
      <c r="D9644" s="46" t="s">
        <v>9408</v>
      </c>
      <c r="E9644" s="46" t="s">
        <v>9397</v>
      </c>
      <c r="F9644" s="41" t="s">
        <v>429</v>
      </c>
      <c r="G9644" s="41" t="s">
        <v>430</v>
      </c>
      <c r="H9644" s="65">
        <v>2.2374</v>
      </c>
      <c r="I9644" t="s">
        <v>431</v>
      </c>
      <c r="K9644" s="46" t="s">
        <v>9409</v>
      </c>
      <c r="L9644" s="46" t="str">
        <f>((I9644&amp;A9644)&amp;"-")&amp;B9644</f>
        <v>ONSC1-4-</v>
      </c>
      <c r="M9644" t="s">
        <v>1191</v>
      </c>
      <c r="N9644" s="40"/>
      <c r="O9644" s="40"/>
      <c r="P9644" s="40"/>
      <c r="Q9644" s="40"/>
      <c r="R9644" s="39"/>
      <c r="S9644" s="39"/>
      <c r="T9644" s="39"/>
      <c r="U9644" s="40"/>
      <c r="V9644" s="39"/>
      <c r="W9644" s="69"/>
      <c r="Y9644" t="s">
        <v>1004</v>
      </c>
      <c r="AA9644">
        <v>13860434</v>
      </c>
      <c r="AB9644" t="b">
        <f>if((W9644=""),false,true)</f>
        <v>0</v>
      </c>
      <c r="AD9644" s="8"/>
    </row>
    <row r="9645" ht="14.25" customHeight="1">
      <c r="A9645" s="38">
        <v>1</v>
      </c>
      <c r="B9645" s="44" t="s">
        <v>765</v>
      </c>
      <c r="C9645" s="46" t="s">
        <v>5823</v>
      </c>
      <c r="D9645" s="46" t="s">
        <v>9408</v>
      </c>
      <c r="E9645" s="46" t="s">
        <v>9397</v>
      </c>
      <c r="F9645" s="41" t="s">
        <v>434</v>
      </c>
      <c r="G9645" s="41" t="s">
        <v>435</v>
      </c>
      <c r="H9645" s="65">
        <v>3.197</v>
      </c>
      <c r="I9645" t="s">
        <v>431</v>
      </c>
      <c r="K9645" s="46" t="s">
        <v>9409</v>
      </c>
      <c r="L9645" s="46" t="str">
        <f>((I9645&amp;A9645)&amp;"-")&amp;B9645</f>
        <v>ONSC1-8-</v>
      </c>
      <c r="M9645" t="s">
        <v>1191</v>
      </c>
      <c r="N9645" s="40"/>
      <c r="O9645" s="40"/>
      <c r="P9645" s="40"/>
      <c r="Q9645" s="40"/>
      <c r="R9645" s="39"/>
      <c r="S9645" s="39"/>
      <c r="T9645" s="39"/>
      <c r="U9645" s="40"/>
      <c r="V9645" s="39"/>
      <c r="W9645" s="69"/>
      <c r="Y9645" t="s">
        <v>1004</v>
      </c>
      <c r="AA9645">
        <v>13860434</v>
      </c>
      <c r="AB9645" t="b">
        <f>if((W9645=""),false,true)</f>
        <v>0</v>
      </c>
      <c r="AD9645" s="8"/>
    </row>
    <row r="9646" ht="14.25" customHeight="1">
      <c r="A9646" s="38">
        <v>10</v>
      </c>
      <c r="B9646" s="44" t="s">
        <v>766</v>
      </c>
      <c r="C9646" s="46" t="s">
        <v>9399</v>
      </c>
      <c r="D9646" s="46" t="s">
        <v>9408</v>
      </c>
      <c r="E9646" s="46" t="s">
        <v>9400</v>
      </c>
      <c r="F9646" s="41" t="s">
        <v>434</v>
      </c>
      <c r="G9646" s="41" t="s">
        <v>435</v>
      </c>
      <c r="H9646" s="65">
        <v>3.99</v>
      </c>
      <c r="I9646" t="s">
        <v>431</v>
      </c>
      <c r="K9646" s="46" t="s">
        <v>9409</v>
      </c>
      <c r="L9646" s="46" t="str">
        <f>((I9646&amp;A9646)&amp;"-")&amp;B9646</f>
        <v>ONSC10-10-</v>
      </c>
      <c r="M9646" t="s">
        <v>1191</v>
      </c>
      <c r="N9646" s="40"/>
      <c r="O9646" s="40"/>
      <c r="P9646" s="40"/>
      <c r="Q9646" s="40"/>
      <c r="R9646" s="39"/>
      <c r="S9646" s="39"/>
      <c r="T9646" s="39"/>
      <c r="U9646" s="40"/>
      <c r="V9646" s="39"/>
      <c r="W9646" s="69"/>
      <c r="Y9646" t="s">
        <v>1004</v>
      </c>
      <c r="AA9646">
        <v>13860434</v>
      </c>
      <c r="AB9646" t="b">
        <f>if((W9646=""),false,true)</f>
        <v>0</v>
      </c>
      <c r="AD9646" s="8"/>
    </row>
    <row r="9647" ht="14.25" customHeight="1">
      <c r="A9647" s="38">
        <v>10</v>
      </c>
      <c r="B9647" s="44" t="s">
        <v>433</v>
      </c>
      <c r="C9647" s="46" t="s">
        <v>9399</v>
      </c>
      <c r="D9647" s="46" t="s">
        <v>9408</v>
      </c>
      <c r="E9647" s="46" t="s">
        <v>9400</v>
      </c>
      <c r="F9647" s="41" t="s">
        <v>434</v>
      </c>
      <c r="G9647" s="41" t="s">
        <v>435</v>
      </c>
      <c r="H9647" s="65">
        <v>3.76</v>
      </c>
      <c r="I9647" t="s">
        <v>431</v>
      </c>
      <c r="K9647" s="46" t="s">
        <v>9409</v>
      </c>
      <c r="L9647" s="46" t="str">
        <f>((I9647&amp;A9647)&amp;"-")&amp;B9647</f>
        <v>ONSC10-4-</v>
      </c>
      <c r="M9647" t="s">
        <v>1191</v>
      </c>
      <c r="N9647" s="40"/>
      <c r="O9647" s="40"/>
      <c r="P9647" s="40"/>
      <c r="Q9647" s="40"/>
      <c r="R9647" s="39"/>
      <c r="S9647" s="39"/>
      <c r="T9647" s="39"/>
      <c r="U9647" s="40"/>
      <c r="V9647" s="39"/>
      <c r="W9647" s="69"/>
      <c r="Y9647" t="s">
        <v>1004</v>
      </c>
      <c r="AA9647">
        <v>13860434</v>
      </c>
      <c r="AB9647" t="b">
        <f>if((W9647=""),false,true)</f>
        <v>0</v>
      </c>
      <c r="AD9647" s="8"/>
    </row>
    <row r="9648" ht="14.25" customHeight="1">
      <c r="A9648" s="38">
        <v>50</v>
      </c>
      <c r="B9648" s="44" t="s">
        <v>1684</v>
      </c>
      <c r="C9648" s="46" t="s">
        <v>9410</v>
      </c>
      <c r="D9648" s="46" t="s">
        <v>9408</v>
      </c>
      <c r="E9648" s="46" t="s">
        <v>9400</v>
      </c>
      <c r="F9648" s="41" t="s">
        <v>429</v>
      </c>
      <c r="G9648" s="41" t="s">
        <v>430</v>
      </c>
      <c r="H9648" s="65">
        <v>1.46</v>
      </c>
      <c r="I9648" t="s">
        <v>431</v>
      </c>
      <c r="K9648" s="46"/>
      <c r="L9648" s="46" t="str">
        <f>((I9648&amp;A9648)&amp;"-")&amp;B9648</f>
        <v>ONSC50-1-</v>
      </c>
      <c r="M9648" t="s">
        <v>1191</v>
      </c>
      <c r="N9648" s="40"/>
      <c r="O9648" s="40"/>
      <c r="P9648" s="40"/>
      <c r="Q9648" s="40"/>
      <c r="R9648" s="39"/>
      <c r="S9648" s="39"/>
      <c r="T9648" s="39"/>
      <c r="U9648" s="40"/>
      <c r="V9648" s="39"/>
      <c r="W9648" s="69"/>
      <c r="Y9648" t="s">
        <v>1004</v>
      </c>
      <c r="AA9648">
        <v>13860434</v>
      </c>
      <c r="AB9648" t="b">
        <f>if((W9648=""),false,true)</f>
        <v>0</v>
      </c>
      <c r="AD9648" s="8"/>
    </row>
    <row r="9649" ht="14.25" customHeight="1">
      <c r="A9649" s="38">
        <v>210</v>
      </c>
      <c r="B9649" s="44" t="s">
        <v>4916</v>
      </c>
      <c r="C9649" s="46" t="s">
        <v>3480</v>
      </c>
      <c r="D9649" s="46" t="s">
        <v>9408</v>
      </c>
      <c r="E9649" s="46" t="s">
        <v>9400</v>
      </c>
      <c r="F9649" s="41" t="s">
        <v>429</v>
      </c>
      <c r="G9649" s="41" t="s">
        <v>430</v>
      </c>
      <c r="H9649" s="65">
        <v>3.27</v>
      </c>
      <c r="I9649" t="s">
        <v>1720</v>
      </c>
      <c r="K9649" s="46" t="s">
        <v>3482</v>
      </c>
      <c r="L9649" s="46" t="str">
        <f>((I9649&amp;A9649)&amp;"-")&amp;B9649</f>
        <v>UC210-27-</v>
      </c>
      <c r="M9649" t="s">
        <v>1191</v>
      </c>
      <c r="N9649" s="40"/>
      <c r="O9649" s="40"/>
      <c r="P9649" s="40"/>
      <c r="Q9649" s="40"/>
      <c r="R9649" s="39"/>
      <c r="S9649" s="39"/>
      <c r="T9649" s="39"/>
      <c r="U9649" s="40"/>
      <c r="V9649" s="39"/>
      <c r="W9649" s="69"/>
      <c r="Y9649" t="s">
        <v>1004</v>
      </c>
      <c r="AA9649">
        <v>13860434</v>
      </c>
      <c r="AB9649" t="b">
        <f>if((W9649=""),false,true)</f>
        <v>0</v>
      </c>
      <c r="AD9649" s="8"/>
    </row>
    <row r="9650" ht="14.25" customHeight="1">
      <c r="A9650" s="38">
        <v>210</v>
      </c>
      <c r="B9650" s="44" t="s">
        <v>4922</v>
      </c>
      <c r="C9650" s="46" t="s">
        <v>3480</v>
      </c>
      <c r="D9650" s="46" t="s">
        <v>9408</v>
      </c>
      <c r="E9650" s="46" t="s">
        <v>9400</v>
      </c>
      <c r="F9650" s="41" t="s">
        <v>429</v>
      </c>
      <c r="G9650" s="41" t="s">
        <v>430</v>
      </c>
      <c r="H9650" s="65">
        <v>3.06</v>
      </c>
      <c r="I9650" t="s">
        <v>1720</v>
      </c>
      <c r="K9650" s="46" t="s">
        <v>3482</v>
      </c>
      <c r="L9650" s="46" t="str">
        <f>((I9650&amp;A9650)&amp;"-")&amp;B9650</f>
        <v>UC210-28-</v>
      </c>
      <c r="M9650" t="s">
        <v>1191</v>
      </c>
      <c r="N9650" s="40"/>
      <c r="O9650" s="40"/>
      <c r="P9650" s="40"/>
      <c r="Q9650" s="40"/>
      <c r="R9650" s="39"/>
      <c r="S9650" s="39"/>
      <c r="T9650" s="39"/>
      <c r="U9650" s="40"/>
      <c r="V9650" s="39"/>
      <c r="W9650" s="69"/>
      <c r="Y9650" t="s">
        <v>1004</v>
      </c>
      <c r="AA9650">
        <v>13860434</v>
      </c>
      <c r="AB9650" t="b">
        <f>if((W9650=""),false,true)</f>
        <v>0</v>
      </c>
      <c r="AD9650" s="8"/>
    </row>
    <row r="9651" ht="14.25" customHeight="1">
      <c r="A9651" s="38">
        <v>210</v>
      </c>
      <c r="B9651" s="44" t="s">
        <v>1684</v>
      </c>
      <c r="C9651" s="46" t="s">
        <v>3480</v>
      </c>
      <c r="D9651" s="46" t="s">
        <v>9408</v>
      </c>
      <c r="E9651" s="46" t="s">
        <v>9400</v>
      </c>
      <c r="F9651" s="41" t="s">
        <v>434</v>
      </c>
      <c r="G9651" s="41" t="s">
        <v>435</v>
      </c>
      <c r="H9651" s="65">
        <v>2.76</v>
      </c>
      <c r="I9651" t="s">
        <v>1720</v>
      </c>
      <c r="K9651" s="46" t="s">
        <v>3482</v>
      </c>
      <c r="L9651" s="46" t="str">
        <f>((I9651&amp;A9651)&amp;"-")&amp;B9651</f>
        <v>UC210-1-</v>
      </c>
      <c r="M9651" t="s">
        <v>1191</v>
      </c>
      <c r="N9651" s="40"/>
      <c r="O9651" s="40"/>
      <c r="P9651" s="40"/>
      <c r="Q9651" s="40"/>
      <c r="R9651" s="39"/>
      <c r="S9651" s="39"/>
      <c r="T9651" s="39"/>
      <c r="U9651" s="40"/>
      <c r="V9651" s="39"/>
      <c r="W9651" s="69"/>
      <c r="Y9651" t="s">
        <v>1004</v>
      </c>
      <c r="AA9651">
        <v>13860434</v>
      </c>
      <c r="AB9651" t="b">
        <f>if((W9651=""),false,true)</f>
        <v>0</v>
      </c>
      <c r="AD9651" s="8"/>
    </row>
    <row r="9652" ht="14.25" customHeight="1">
      <c r="A9652" s="38">
        <v>210</v>
      </c>
      <c r="B9652" s="44" t="s">
        <v>425</v>
      </c>
      <c r="C9652" s="46" t="s">
        <v>3480</v>
      </c>
      <c r="D9652" s="46" t="s">
        <v>9408</v>
      </c>
      <c r="E9652" s="46" t="s">
        <v>9400</v>
      </c>
      <c r="F9652" s="41" t="s">
        <v>434</v>
      </c>
      <c r="G9652" s="41" t="s">
        <v>435</v>
      </c>
      <c r="H9652" s="65">
        <v>2.7</v>
      </c>
      <c r="I9652" t="s">
        <v>1720</v>
      </c>
      <c r="K9652" s="46" t="s">
        <v>3482</v>
      </c>
      <c r="L9652" s="46" t="str">
        <f>((I9652&amp;A9652)&amp;"-")&amp;B9652</f>
        <v>UC210-2-</v>
      </c>
      <c r="M9652" t="s">
        <v>1191</v>
      </c>
      <c r="N9652" s="40"/>
      <c r="O9652" s="40"/>
      <c r="P9652" s="40"/>
      <c r="Q9652" s="40"/>
      <c r="R9652" s="39"/>
      <c r="S9652" s="39"/>
      <c r="T9652" s="39"/>
      <c r="U9652" s="40"/>
      <c r="V9652" s="39"/>
      <c r="W9652" s="69"/>
      <c r="Y9652" t="s">
        <v>1004</v>
      </c>
      <c r="AA9652">
        <v>13860434</v>
      </c>
      <c r="AB9652" t="b">
        <f>if((W9652=""),false,true)</f>
        <v>0</v>
      </c>
      <c r="AD9652" s="8"/>
    </row>
    <row r="9653" ht="14.25" customHeight="1">
      <c r="A9653" s="38">
        <v>1287</v>
      </c>
      <c r="B9653" s="46" t="s">
        <v>53</v>
      </c>
      <c r="C9653" s="46" t="s">
        <v>45</v>
      </c>
      <c r="D9653" s="46" t="s">
        <v>9411</v>
      </c>
      <c r="E9653" s="46" t="s">
        <v>9412</v>
      </c>
      <c r="F9653" t="s">
        <v>48</v>
      </c>
      <c r="G9653" s="46" t="s">
        <v>49</v>
      </c>
      <c r="H9653">
        <v>0.008511380382</v>
      </c>
      <c r="I9653" t="s">
        <v>37</v>
      </c>
      <c r="L9653" t="s">
        <v>50</v>
      </c>
      <c r="M9653" t="s">
        <v>39</v>
      </c>
      <c r="N9653" s="40"/>
      <c r="O9653" s="40"/>
      <c r="P9653" s="40"/>
      <c r="Q9653" s="40"/>
      <c r="R9653" s="39"/>
      <c r="S9653" s="39"/>
      <c r="T9653" s="39"/>
      <c r="U9653" s="40"/>
      <c r="V9653" s="39"/>
      <c r="W9653" s="69"/>
      <c r="Y9653" t="s">
        <v>40</v>
      </c>
      <c r="AA9653">
        <v>10468525</v>
      </c>
      <c r="AB9653" s="46" t="b">
        <v>0</v>
      </c>
      <c r="AD9653" s="8"/>
    </row>
    <row r="9654" ht="14.25" customHeight="1">
      <c r="A9654" s="38">
        <v>41</v>
      </c>
      <c r="B9654" s="44" t="s">
        <v>1684</v>
      </c>
      <c r="C9654" s="46" t="s">
        <v>9413</v>
      </c>
      <c r="D9654" s="46" t="s">
        <v>9414</v>
      </c>
      <c r="E9654" s="46" t="s">
        <v>9415</v>
      </c>
      <c r="F9654" s="41" t="s">
        <v>586</v>
      </c>
      <c r="G9654" s="41" t="s">
        <v>4565</v>
      </c>
      <c r="H9654" s="65">
        <v>3.029</v>
      </c>
      <c r="I9654" t="s">
        <v>431</v>
      </c>
      <c r="K9654" s="46"/>
      <c r="L9654" s="46" t="str">
        <f>((I9654&amp;A9654)&amp;"-")&amp;B9654</f>
        <v>ONSC41-1-</v>
      </c>
      <c r="M9654" t="s">
        <v>1191</v>
      </c>
      <c r="N9654" s="40"/>
      <c r="O9654" s="40"/>
      <c r="P9654" s="40"/>
      <c r="Q9654" s="40"/>
      <c r="R9654" s="39"/>
      <c r="S9654" s="39"/>
      <c r="T9654" s="39"/>
      <c r="U9654" s="40"/>
      <c r="V9654" s="39"/>
      <c r="W9654" s="69"/>
      <c r="Y9654" t="s">
        <v>40</v>
      </c>
      <c r="AA9654">
        <v>21106008</v>
      </c>
      <c r="AB9654" t="b">
        <f>if((W9654=""),false,true)</f>
        <v>0</v>
      </c>
      <c r="AD9654" s="8"/>
    </row>
    <row r="9655" ht="14.25" customHeight="1">
      <c r="A9655" s="38">
        <v>71</v>
      </c>
      <c r="B9655" s="44" t="s">
        <v>4916</v>
      </c>
      <c r="C9655" s="46" t="s">
        <v>5219</v>
      </c>
      <c r="D9655" s="46" t="s">
        <v>9414</v>
      </c>
      <c r="E9655" s="46" t="s">
        <v>9415</v>
      </c>
      <c r="F9655" s="41" t="s">
        <v>689</v>
      </c>
      <c r="G9655" s="41" t="s">
        <v>762</v>
      </c>
      <c r="H9655" s="65">
        <v>5.94</v>
      </c>
      <c r="I9655" t="s">
        <v>431</v>
      </c>
      <c r="K9655" s="46"/>
      <c r="L9655" s="46" t="str">
        <f>((I9655&amp;A9655)&amp;"-")&amp;B9655</f>
        <v>ONSC71-27-</v>
      </c>
      <c r="M9655" t="s">
        <v>1191</v>
      </c>
      <c r="N9655" s="40"/>
      <c r="O9655" s="40"/>
      <c r="P9655" s="40"/>
      <c r="Q9655" s="40"/>
      <c r="R9655" s="39"/>
      <c r="S9655" s="39"/>
      <c r="T9655" s="39"/>
      <c r="U9655" s="40"/>
      <c r="V9655" s="39"/>
      <c r="W9655" s="69"/>
      <c r="Y9655" t="s">
        <v>40</v>
      </c>
      <c r="AA9655">
        <v>21106008</v>
      </c>
      <c r="AB9655" t="b">
        <f>if((W9655=""),false,true)</f>
        <v>0</v>
      </c>
      <c r="AD9655" s="8"/>
    </row>
    <row r="9656" ht="14.25" customHeight="1">
      <c r="A9656" s="38">
        <v>71</v>
      </c>
      <c r="B9656" s="44" t="s">
        <v>4922</v>
      </c>
      <c r="C9656" s="46" t="s">
        <v>5219</v>
      </c>
      <c r="D9656" s="46" t="s">
        <v>9414</v>
      </c>
      <c r="E9656" s="46" t="s">
        <v>9415</v>
      </c>
      <c r="F9656" s="41" t="s">
        <v>1603</v>
      </c>
      <c r="G9656" s="41" t="s">
        <v>1604</v>
      </c>
      <c r="H9656" s="65">
        <v>5.96</v>
      </c>
      <c r="I9656" t="s">
        <v>431</v>
      </c>
      <c r="K9656" s="46"/>
      <c r="L9656" s="46" t="str">
        <f>((I9656&amp;A9656)&amp;"-")&amp;B9656</f>
        <v>ONSC71-28-</v>
      </c>
      <c r="M9656" t="s">
        <v>1191</v>
      </c>
      <c r="N9656" s="40"/>
      <c r="O9656" s="40"/>
      <c r="P9656" s="40"/>
      <c r="Q9656" s="40"/>
      <c r="R9656" s="39"/>
      <c r="S9656" s="39"/>
      <c r="T9656" s="39"/>
      <c r="U9656" s="40"/>
      <c r="V9656" s="39"/>
      <c r="W9656" s="69"/>
      <c r="Y9656" t="s">
        <v>40</v>
      </c>
      <c r="AA9656">
        <v>21106008</v>
      </c>
      <c r="AB9656" t="b">
        <f>if((W9656=""),false,true)</f>
        <v>0</v>
      </c>
      <c r="AD9656" s="8"/>
    </row>
    <row r="9657" ht="14.25" customHeight="1">
      <c r="A9657" s="38">
        <v>71</v>
      </c>
      <c r="B9657" s="44" t="s">
        <v>4920</v>
      </c>
      <c r="C9657" s="46" t="s">
        <v>5219</v>
      </c>
      <c r="D9657" s="46" t="s">
        <v>9414</v>
      </c>
      <c r="E9657" s="46" t="s">
        <v>9415</v>
      </c>
      <c r="F9657" s="41" t="s">
        <v>1605</v>
      </c>
      <c r="G9657" s="41" t="s">
        <v>2038</v>
      </c>
      <c r="H9657" s="65">
        <v>6.06</v>
      </c>
      <c r="I9657" t="s">
        <v>431</v>
      </c>
      <c r="K9657" s="46"/>
      <c r="L9657" s="46" t="str">
        <f>((I9657&amp;A9657)&amp;"-")&amp;B9657</f>
        <v>ONSC71-29-</v>
      </c>
      <c r="M9657" t="s">
        <v>1191</v>
      </c>
      <c r="N9657" s="40"/>
      <c r="O9657" s="40"/>
      <c r="P9657" s="40"/>
      <c r="Q9657" s="40"/>
      <c r="R9657" s="39"/>
      <c r="S9657" s="39"/>
      <c r="T9657" s="39"/>
      <c r="U9657" s="40"/>
      <c r="V9657" s="39"/>
      <c r="W9657" s="69"/>
      <c r="Y9657" t="s">
        <v>40</v>
      </c>
      <c r="AA9657">
        <v>21106008</v>
      </c>
      <c r="AB9657" t="b">
        <f>if((W9657=""),false,true)</f>
        <v>0</v>
      </c>
      <c r="AD9657" s="8"/>
    </row>
    <row r="9658" ht="14.25" customHeight="1">
      <c r="A9658" s="38">
        <v>71</v>
      </c>
      <c r="B9658" s="44" t="s">
        <v>3827</v>
      </c>
      <c r="C9658" s="46" t="s">
        <v>5219</v>
      </c>
      <c r="D9658" s="46" t="s">
        <v>9414</v>
      </c>
      <c r="E9658" s="46" t="s">
        <v>9415</v>
      </c>
      <c r="F9658" s="41" t="s">
        <v>705</v>
      </c>
      <c r="G9658" s="41" t="s">
        <v>1734</v>
      </c>
      <c r="H9658" s="65">
        <v>3.55</v>
      </c>
      <c r="I9658" t="s">
        <v>431</v>
      </c>
      <c r="K9658" s="46"/>
      <c r="L9658" s="46" t="str">
        <f>((I9658&amp;A9658)&amp;"-")&amp;B9658</f>
        <v>ONSC71-32-</v>
      </c>
      <c r="M9658" t="s">
        <v>1191</v>
      </c>
      <c r="N9658" s="40"/>
      <c r="O9658" s="40"/>
      <c r="P9658" s="40"/>
      <c r="Q9658" s="40"/>
      <c r="R9658" s="39"/>
      <c r="S9658" s="39"/>
      <c r="T9658" s="39"/>
      <c r="U9658" s="40"/>
      <c r="V9658" s="39"/>
      <c r="W9658" s="69"/>
      <c r="Y9658" t="s">
        <v>40</v>
      </c>
      <c r="AA9658">
        <v>21106008</v>
      </c>
      <c r="AB9658" t="b">
        <f>if((W9658=""),false,true)</f>
        <v>0</v>
      </c>
      <c r="AD9658" s="8"/>
    </row>
    <row r="9659" ht="14.25" customHeight="1">
      <c r="A9659" s="38">
        <v>71</v>
      </c>
      <c r="B9659" s="44" t="s">
        <v>3821</v>
      </c>
      <c r="C9659" s="46" t="s">
        <v>5219</v>
      </c>
      <c r="D9659" s="46" t="s">
        <v>9414</v>
      </c>
      <c r="E9659" s="46" t="s">
        <v>9415</v>
      </c>
      <c r="F9659" s="41" t="s">
        <v>1281</v>
      </c>
      <c r="G9659" s="41" t="s">
        <v>1282</v>
      </c>
      <c r="H9659" s="65">
        <v>5.31</v>
      </c>
      <c r="I9659" t="s">
        <v>431</v>
      </c>
      <c r="K9659" s="46"/>
      <c r="L9659" s="46" t="str">
        <f>((I9659&amp;A9659)&amp;"-")&amp;B9659</f>
        <v>ONSC71-30-</v>
      </c>
      <c r="M9659" t="s">
        <v>1191</v>
      </c>
      <c r="N9659" s="40"/>
      <c r="O9659" s="40"/>
      <c r="P9659" s="40"/>
      <c r="Q9659" s="40"/>
      <c r="R9659" s="39"/>
      <c r="S9659" s="39"/>
      <c r="T9659" s="39"/>
      <c r="U9659" s="40"/>
      <c r="V9659" s="39"/>
      <c r="W9659" s="69"/>
      <c r="Y9659" t="s">
        <v>40</v>
      </c>
      <c r="AA9659">
        <v>21106008</v>
      </c>
      <c r="AB9659" t="b">
        <f>if((W9659=""),false,true)</f>
        <v>0</v>
      </c>
      <c r="AD9659" s="8"/>
    </row>
    <row r="9660" ht="14.25" customHeight="1">
      <c r="A9660" s="38">
        <v>71</v>
      </c>
      <c r="B9660" s="44" t="s">
        <v>3829</v>
      </c>
      <c r="C9660" s="46" t="s">
        <v>5219</v>
      </c>
      <c r="D9660" s="46" t="s">
        <v>9414</v>
      </c>
      <c r="E9660" s="46" t="s">
        <v>9415</v>
      </c>
      <c r="F9660" s="41" t="s">
        <v>429</v>
      </c>
      <c r="G9660" s="41" t="s">
        <v>430</v>
      </c>
      <c r="H9660" s="65">
        <v>5.43</v>
      </c>
      <c r="I9660" t="s">
        <v>431</v>
      </c>
      <c r="K9660" s="46"/>
      <c r="L9660" s="46" t="str">
        <f>((I9660&amp;A9660)&amp;"-")&amp;B9660</f>
        <v>ONSC71-31-</v>
      </c>
      <c r="M9660" t="s">
        <v>1191</v>
      </c>
      <c r="N9660" s="40"/>
      <c r="O9660" s="40"/>
      <c r="P9660" s="40"/>
      <c r="Q9660" s="40"/>
      <c r="R9660" s="39"/>
      <c r="S9660" s="39"/>
      <c r="T9660" s="39"/>
      <c r="U9660" s="40"/>
      <c r="V9660" s="39"/>
      <c r="W9660" s="69"/>
      <c r="Y9660" t="s">
        <v>40</v>
      </c>
      <c r="AA9660">
        <v>21106008</v>
      </c>
      <c r="AB9660" t="b">
        <f>if((W9660=""),false,true)</f>
        <v>0</v>
      </c>
      <c r="AD9660" s="8"/>
    </row>
    <row r="9661" ht="14.25" customHeight="1">
      <c r="A9661" s="38">
        <v>71</v>
      </c>
      <c r="B9661" s="44" t="s">
        <v>5645</v>
      </c>
      <c r="C9661" s="46" t="s">
        <v>5219</v>
      </c>
      <c r="D9661" s="46" t="s">
        <v>9414</v>
      </c>
      <c r="E9661" s="46" t="s">
        <v>9415</v>
      </c>
      <c r="F9661" s="41" t="s">
        <v>715</v>
      </c>
      <c r="G9661" s="41" t="s">
        <v>716</v>
      </c>
      <c r="H9661" s="65">
        <v>0.07</v>
      </c>
      <c r="I9661" t="s">
        <v>431</v>
      </c>
      <c r="K9661" s="46"/>
      <c r="L9661" s="46" t="str">
        <f>((I9661&amp;A9661)&amp;"-")&amp;B9661</f>
        <v>ONSC71-33-</v>
      </c>
      <c r="M9661" t="s">
        <v>1191</v>
      </c>
      <c r="N9661" s="40"/>
      <c r="O9661" s="40"/>
      <c r="P9661" s="40"/>
      <c r="Q9661" s="40"/>
      <c r="R9661" s="39"/>
      <c r="S9661" s="39"/>
      <c r="T9661" s="39"/>
      <c r="U9661" s="40"/>
      <c r="V9661" s="39"/>
      <c r="W9661" s="69"/>
      <c r="Y9661" t="s">
        <v>40</v>
      </c>
      <c r="AA9661">
        <v>21106008</v>
      </c>
      <c r="AB9661" t="b">
        <f>if((W9661=""),false,true)</f>
        <v>0</v>
      </c>
      <c r="AD9661" s="8"/>
    </row>
    <row r="9662" ht="14.25" customHeight="1">
      <c r="A9662" s="38">
        <v>71</v>
      </c>
      <c r="B9662" s="44" t="s">
        <v>5051</v>
      </c>
      <c r="C9662" s="46" t="s">
        <v>5219</v>
      </c>
      <c r="D9662" s="46" t="s">
        <v>9414</v>
      </c>
      <c r="E9662" s="46" t="s">
        <v>9415</v>
      </c>
      <c r="F9662" s="41" t="s">
        <v>434</v>
      </c>
      <c r="G9662" s="41" t="s">
        <v>435</v>
      </c>
      <c r="H9662" s="65">
        <v>5.87</v>
      </c>
      <c r="I9662" t="s">
        <v>431</v>
      </c>
      <c r="K9662" s="46"/>
      <c r="L9662" s="46" t="str">
        <f>((I9662&amp;A9662)&amp;"-")&amp;B9662</f>
        <v>ONSC71-34-</v>
      </c>
      <c r="M9662" t="s">
        <v>1191</v>
      </c>
      <c r="N9662" s="40"/>
      <c r="O9662" s="40"/>
      <c r="P9662" s="40"/>
      <c r="Q9662" s="40"/>
      <c r="R9662" s="39"/>
      <c r="S9662" s="39"/>
      <c r="T9662" s="39"/>
      <c r="U9662" s="40"/>
      <c r="V9662" s="39"/>
      <c r="W9662" s="69"/>
      <c r="Y9662" t="s">
        <v>40</v>
      </c>
      <c r="AA9662">
        <v>21106008</v>
      </c>
      <c r="AB9662" t="b">
        <f>if((W9662=""),false,true)</f>
        <v>0</v>
      </c>
      <c r="AD9662" s="8"/>
    </row>
    <row r="9663" ht="14.25" customHeight="1">
      <c r="A9663" s="38">
        <v>71</v>
      </c>
      <c r="B9663" s="44" t="s">
        <v>3867</v>
      </c>
      <c r="C9663" s="46" t="s">
        <v>5219</v>
      </c>
      <c r="D9663" s="46" t="s">
        <v>9414</v>
      </c>
      <c r="E9663" s="46" t="s">
        <v>9415</v>
      </c>
      <c r="F9663" s="41" t="s">
        <v>238</v>
      </c>
      <c r="G9663" s="41" t="s">
        <v>239</v>
      </c>
      <c r="H9663" s="65">
        <v>5.67</v>
      </c>
      <c r="I9663" t="s">
        <v>431</v>
      </c>
      <c r="K9663" s="46"/>
      <c r="L9663" s="46" t="str">
        <f>((I9663&amp;A9663)&amp;"-")&amp;B9663</f>
        <v>ONSC71-35-</v>
      </c>
      <c r="M9663" t="s">
        <v>1191</v>
      </c>
      <c r="N9663" s="40"/>
      <c r="O9663" s="40"/>
      <c r="P9663" s="40"/>
      <c r="Q9663" s="40"/>
      <c r="R9663" s="39"/>
      <c r="S9663" s="39"/>
      <c r="T9663" s="39"/>
      <c r="U9663" s="40"/>
      <c r="V9663" s="39"/>
      <c r="W9663" s="69"/>
      <c r="Y9663" t="s">
        <v>40</v>
      </c>
      <c r="AA9663">
        <v>21106008</v>
      </c>
      <c r="AB9663" t="b">
        <f>if((W9663=""),false,true)</f>
        <v>0</v>
      </c>
      <c r="AD9663" s="8"/>
    </row>
    <row r="9664" ht="14.25" customHeight="1">
      <c r="A9664" s="38">
        <v>71</v>
      </c>
      <c r="B9664" s="44" t="s">
        <v>3868</v>
      </c>
      <c r="C9664" s="46" t="s">
        <v>5219</v>
      </c>
      <c r="D9664" s="46" t="s">
        <v>9414</v>
      </c>
      <c r="E9664" s="46" t="s">
        <v>9415</v>
      </c>
      <c r="F9664" s="41" t="s">
        <v>731</v>
      </c>
      <c r="G9664" s="41" t="s">
        <v>767</v>
      </c>
      <c r="H9664" s="65">
        <v>5.11</v>
      </c>
      <c r="I9664" t="s">
        <v>431</v>
      </c>
      <c r="K9664" s="46"/>
      <c r="L9664" s="46"/>
      <c r="M9664" t="s">
        <v>1191</v>
      </c>
      <c r="N9664" s="40"/>
      <c r="O9664" s="40"/>
      <c r="P9664" s="40"/>
      <c r="Q9664" s="40"/>
      <c r="R9664" s="39"/>
      <c r="S9664" s="39"/>
      <c r="T9664" s="39"/>
      <c r="U9664" s="40"/>
      <c r="V9664" s="39"/>
      <c r="W9664" s="69"/>
      <c r="Y9664" t="s">
        <v>40</v>
      </c>
      <c r="AA9664">
        <v>21106008</v>
      </c>
      <c r="AB9664" t="b">
        <f>if((W9664=""),false,true)</f>
        <v>0</v>
      </c>
      <c r="AD9664" s="8"/>
    </row>
    <row r="9665" ht="14.25" customHeight="1">
      <c r="A9665" s="38">
        <v>208</v>
      </c>
      <c r="B9665" s="44" t="s">
        <v>9416</v>
      </c>
      <c r="C9665" s="46" t="s">
        <v>1722</v>
      </c>
      <c r="D9665" s="46" t="s">
        <v>9414</v>
      </c>
      <c r="E9665" s="46" t="s">
        <v>9415</v>
      </c>
      <c r="F9665" s="41" t="s">
        <v>689</v>
      </c>
      <c r="G9665" s="41" t="s">
        <v>762</v>
      </c>
      <c r="H9665" s="65">
        <v>5.57</v>
      </c>
      <c r="I9665" t="s">
        <v>1720</v>
      </c>
      <c r="K9665" s="46"/>
      <c r="L9665" s="46" t="str">
        <f>((I9665&amp;A9665)&amp;"-")&amp;B9665</f>
        <v>UC208-11b</v>
      </c>
      <c r="M9665" t="s">
        <v>1191</v>
      </c>
      <c r="N9665" s="40"/>
      <c r="O9665" s="40"/>
      <c r="P9665" s="40"/>
      <c r="Q9665" s="40"/>
      <c r="R9665" s="39"/>
      <c r="S9665" s="39"/>
      <c r="T9665" s="39"/>
      <c r="U9665" s="40"/>
      <c r="V9665" s="39"/>
      <c r="W9665" s="69"/>
      <c r="Y9665" t="s">
        <v>40</v>
      </c>
      <c r="AA9665">
        <v>21106008</v>
      </c>
      <c r="AB9665" t="b">
        <f>if((W9665=""),false,true)</f>
        <v>0</v>
      </c>
      <c r="AD9665" s="8"/>
    </row>
    <row r="9666" ht="14.25" customHeight="1">
      <c r="A9666" s="38">
        <v>208</v>
      </c>
      <c r="B9666" s="44" t="s">
        <v>9417</v>
      </c>
      <c r="C9666" s="46" t="s">
        <v>1722</v>
      </c>
      <c r="D9666" s="46" t="s">
        <v>9414</v>
      </c>
      <c r="E9666" s="46" t="s">
        <v>9415</v>
      </c>
      <c r="F9666" s="41" t="s">
        <v>1603</v>
      </c>
      <c r="G9666" s="41" t="s">
        <v>1604</v>
      </c>
      <c r="H9666" s="65">
        <v>5.44</v>
      </c>
      <c r="I9666" t="s">
        <v>1720</v>
      </c>
      <c r="K9666" s="46"/>
      <c r="L9666" s="46" t="str">
        <f>((I9666&amp;A9666)&amp;"-")&amp;B9666</f>
        <v>UC208-21b</v>
      </c>
      <c r="M9666" t="s">
        <v>1191</v>
      </c>
      <c r="N9666" s="40"/>
      <c r="O9666" s="40"/>
      <c r="P9666" s="40"/>
      <c r="Q9666" s="40"/>
      <c r="R9666" s="39"/>
      <c r="S9666" s="39"/>
      <c r="T9666" s="39"/>
      <c r="U9666" s="40"/>
      <c r="V9666" s="39"/>
      <c r="W9666" s="69"/>
      <c r="Y9666" t="s">
        <v>40</v>
      </c>
      <c r="AA9666">
        <v>21106008</v>
      </c>
      <c r="AB9666" t="b">
        <f>if((W9666=""),false,true)</f>
        <v>0</v>
      </c>
      <c r="AD9666" s="8"/>
    </row>
    <row r="9667" ht="14.25" customHeight="1">
      <c r="A9667" s="38">
        <v>208</v>
      </c>
      <c r="B9667" s="44" t="s">
        <v>9418</v>
      </c>
      <c r="C9667" s="46" t="s">
        <v>1722</v>
      </c>
      <c r="D9667" s="46" t="s">
        <v>9414</v>
      </c>
      <c r="E9667" s="46" t="s">
        <v>9415</v>
      </c>
      <c r="F9667" s="41" t="s">
        <v>429</v>
      </c>
      <c r="G9667" s="41" t="s">
        <v>430</v>
      </c>
      <c r="H9667" s="65">
        <v>5.55</v>
      </c>
      <c r="I9667" t="s">
        <v>1720</v>
      </c>
      <c r="K9667" s="46"/>
      <c r="L9667" s="46" t="str">
        <f>((I9667&amp;A9667)&amp;"-")&amp;B9667</f>
        <v>UC208-41b</v>
      </c>
      <c r="M9667" t="s">
        <v>1191</v>
      </c>
      <c r="N9667" s="40"/>
      <c r="O9667" s="40"/>
      <c r="P9667" s="40"/>
      <c r="Q9667" s="40"/>
      <c r="R9667" s="39"/>
      <c r="S9667" s="39"/>
      <c r="T9667" s="39"/>
      <c r="U9667" s="40"/>
      <c r="V9667" s="39"/>
      <c r="W9667" s="69"/>
      <c r="Y9667" t="s">
        <v>40</v>
      </c>
      <c r="AA9667">
        <v>21106008</v>
      </c>
      <c r="AB9667" t="b">
        <f>if((W9667=""),false,true)</f>
        <v>0</v>
      </c>
      <c r="AD9667" s="8"/>
    </row>
    <row r="9668" ht="14.25" customHeight="1">
      <c r="A9668" s="38">
        <v>208</v>
      </c>
      <c r="B9668" s="44" t="s">
        <v>3751</v>
      </c>
      <c r="C9668" s="46" t="s">
        <v>1722</v>
      </c>
      <c r="D9668" s="46" t="s">
        <v>9414</v>
      </c>
      <c r="E9668" s="46" t="s">
        <v>9415</v>
      </c>
      <c r="F9668" s="41" t="s">
        <v>238</v>
      </c>
      <c r="G9668" s="41" t="s">
        <v>239</v>
      </c>
      <c r="H9668" s="65">
        <v>5</v>
      </c>
      <c r="I9668" t="s">
        <v>1720</v>
      </c>
      <c r="K9668" s="46"/>
      <c r="L9668" s="46" t="str">
        <f>((I9668&amp;A9668)&amp;"-")&amp;B9668</f>
        <v>UC208-1b</v>
      </c>
      <c r="M9668" t="s">
        <v>1191</v>
      </c>
      <c r="N9668" s="40"/>
      <c r="O9668" s="40"/>
      <c r="P9668" s="40"/>
      <c r="Q9668" s="40"/>
      <c r="R9668" s="39"/>
      <c r="S9668" s="39"/>
      <c r="T9668" s="39"/>
      <c r="U9668" s="40"/>
      <c r="V9668" s="39"/>
      <c r="W9668" s="69"/>
      <c r="Y9668" t="s">
        <v>40</v>
      </c>
      <c r="AA9668">
        <v>21106008</v>
      </c>
      <c r="AB9668" t="b">
        <f>if((W9668=""),false,true)</f>
        <v>0</v>
      </c>
      <c r="AD9668" s="8"/>
    </row>
    <row r="9669" ht="14.25" customHeight="1">
      <c r="A9669" s="38">
        <v>208</v>
      </c>
      <c r="B9669" s="44" t="s">
        <v>9419</v>
      </c>
      <c r="C9669" s="46" t="s">
        <v>1722</v>
      </c>
      <c r="D9669" s="46" t="s">
        <v>9414</v>
      </c>
      <c r="E9669" s="46" t="s">
        <v>9415</v>
      </c>
      <c r="F9669" s="41" t="s">
        <v>731</v>
      </c>
      <c r="G9669" s="41" t="s">
        <v>767</v>
      </c>
      <c r="H9669" s="65">
        <v>3.96</v>
      </c>
      <c r="I9669" t="s">
        <v>1720</v>
      </c>
      <c r="K9669" s="46"/>
      <c r="L9669" s="46" t="str">
        <f>((I9669&amp;A9669)&amp;"-")&amp;B9669</f>
        <v>UC208-31b</v>
      </c>
      <c r="M9669" t="s">
        <v>1191</v>
      </c>
      <c r="N9669" s="40"/>
      <c r="O9669" s="40"/>
      <c r="P9669" s="40"/>
      <c r="Q9669" s="40"/>
      <c r="R9669" s="39"/>
      <c r="S9669" s="39"/>
      <c r="T9669" s="39"/>
      <c r="U9669" s="40"/>
      <c r="V9669" s="39"/>
      <c r="W9669" s="69"/>
      <c r="Y9669" t="s">
        <v>40</v>
      </c>
      <c r="AA9669">
        <v>21106008</v>
      </c>
      <c r="AB9669" t="b">
        <f>if((W9669=""),false,true)</f>
        <v>0</v>
      </c>
      <c r="AD9669" s="8"/>
    </row>
    <row r="9670" ht="14.25" customHeight="1">
      <c r="A9670" s="38">
        <v>920</v>
      </c>
      <c r="B9670" s="44" t="s">
        <v>9420</v>
      </c>
      <c r="C9670" s="46" t="s">
        <v>9421</v>
      </c>
      <c r="D9670" s="46" t="s">
        <v>9414</v>
      </c>
      <c r="E9670" s="46" t="s">
        <v>9415</v>
      </c>
      <c r="F9670" s="41" t="s">
        <v>48</v>
      </c>
      <c r="G9670" s="41" t="s">
        <v>49</v>
      </c>
      <c r="H9670" s="65">
        <f>AD9670</f>
        <v>0.069806347563397</v>
      </c>
      <c r="I9670" t="s">
        <v>37</v>
      </c>
      <c r="K9670" s="46" t="s">
        <v>43</v>
      </c>
      <c r="L9670" s="46" t="str">
        <f>((I9670&amp;A9670)&amp;"-")&amp;B9670</f>
        <v>REF920-Freudenberg; CHBEAM; Chemische Berichte; 53; 1920; 1427; ISSN: 0002-7864; CHBEAM; Chemische Berichte; 55; 1922; 1941;</v>
      </c>
      <c r="M9670" t="s">
        <v>1191</v>
      </c>
      <c r="N9670" s="40"/>
      <c r="O9670" s="40"/>
      <c r="P9670" s="40"/>
      <c r="Q9670" s="40"/>
      <c r="R9670" s="39"/>
      <c r="S9670" s="39"/>
      <c r="T9670" s="39"/>
      <c r="U9670" s="40">
        <v>166.174</v>
      </c>
      <c r="V9670" s="39"/>
      <c r="W9670" s="69"/>
      <c r="Y9670" t="s">
        <v>40</v>
      </c>
      <c r="AA9670">
        <v>21106008</v>
      </c>
      <c r="AB9670" t="b">
        <v>0</v>
      </c>
      <c r="AC9670">
        <v>11.6</v>
      </c>
      <c r="AD9670" s="8">
        <f>AC9670/U9670</f>
        <v>0.069806347563397</v>
      </c>
    </row>
    <row r="9671" ht="14.25" customHeight="1">
      <c r="A9671" s="38">
        <v>1287</v>
      </c>
      <c r="B9671" s="46" t="s">
        <v>174</v>
      </c>
      <c r="C9671" s="46" t="s">
        <v>45</v>
      </c>
      <c r="D9671" s="46" t="s">
        <v>9422</v>
      </c>
      <c r="E9671" s="46" t="s">
        <v>9423</v>
      </c>
      <c r="F9671" t="s">
        <v>48</v>
      </c>
      <c r="G9671" s="46" t="s">
        <v>49</v>
      </c>
      <c r="H9671">
        <v>0.048977881937</v>
      </c>
      <c r="I9671" t="s">
        <v>37</v>
      </c>
      <c r="L9671" s="46" t="str">
        <f>((I9671&amp;A9671)&amp;"-")&amp;B9671</f>
        <v>REF1287-Wang 99 - S2</v>
      </c>
      <c r="M9671" t="s">
        <v>39</v>
      </c>
      <c r="N9671" s="40"/>
      <c r="O9671" s="40"/>
      <c r="P9671" s="40"/>
      <c r="Q9671" s="40"/>
      <c r="R9671" s="39"/>
      <c r="S9671" s="39"/>
      <c r="T9671" s="39"/>
      <c r="U9671" s="40"/>
      <c r="V9671" s="39"/>
      <c r="W9671" s="69"/>
      <c r="Y9671" t="s">
        <v>294</v>
      </c>
      <c r="AA9671">
        <v>13861009</v>
      </c>
      <c r="AB9671" s="46" t="b">
        <v>0</v>
      </c>
      <c r="AD9671" s="8"/>
    </row>
    <row r="9672" ht="14.25" customHeight="1">
      <c r="A9672" s="38">
        <v>1287</v>
      </c>
      <c r="B9672" s="46" t="s">
        <v>174</v>
      </c>
      <c r="C9672" s="46" t="s">
        <v>45</v>
      </c>
      <c r="D9672" s="46" t="s">
        <v>9424</v>
      </c>
      <c r="E9672" s="46" t="s">
        <v>9425</v>
      </c>
      <c r="F9672" t="s">
        <v>48</v>
      </c>
      <c r="G9672" s="46" t="s">
        <v>49</v>
      </c>
      <c r="H9672">
        <v>0.000501187234</v>
      </c>
      <c r="I9672" t="s">
        <v>37</v>
      </c>
      <c r="L9672" t="s">
        <v>50</v>
      </c>
      <c r="M9672" t="s">
        <v>39</v>
      </c>
      <c r="N9672" s="40"/>
      <c r="O9672" s="40"/>
      <c r="P9672" s="40"/>
      <c r="Q9672" s="40"/>
      <c r="R9672" s="39"/>
      <c r="S9672" s="39"/>
      <c r="T9672" s="39"/>
      <c r="U9672" s="40"/>
      <c r="V9672" s="39"/>
      <c r="W9672" s="69"/>
      <c r="Y9672" t="s">
        <v>40</v>
      </c>
      <c r="AA9672">
        <v>15204</v>
      </c>
      <c r="AB9672" s="46" t="b">
        <v>0</v>
      </c>
      <c r="AD9672" s="8"/>
    </row>
    <row r="9673" ht="14.25" customHeight="1">
      <c r="A9673" s="38">
        <v>1268</v>
      </c>
      <c r="B9673" s="46" t="s">
        <v>3548</v>
      </c>
      <c r="C9673" s="46" t="s">
        <v>3549</v>
      </c>
      <c r="D9673" s="46" t="s">
        <v>9426</v>
      </c>
      <c r="E9673" s="46" t="s">
        <v>9427</v>
      </c>
      <c r="F9673" s="7" t="s">
        <v>1281</v>
      </c>
      <c r="G9673" s="7" t="s">
        <v>2411</v>
      </c>
      <c r="H9673">
        <v>0.186859102484746</v>
      </c>
      <c r="I9673" t="s">
        <v>37</v>
      </c>
      <c r="K9673" t="s">
        <v>43</v>
      </c>
      <c r="L9673" t="s">
        <v>3553</v>
      </c>
      <c r="M9673" t="s">
        <v>39</v>
      </c>
      <c r="N9673" s="40"/>
      <c r="O9673" s="40"/>
      <c r="P9673" s="40"/>
      <c r="Q9673" s="40"/>
      <c r="R9673" s="39"/>
      <c r="S9673" s="39"/>
      <c r="T9673" s="39"/>
      <c r="U9673" s="40"/>
      <c r="V9673" s="39"/>
      <c r="W9673" s="69"/>
      <c r="Y9673" t="s">
        <v>40</v>
      </c>
      <c r="AA9673">
        <v>4444162</v>
      </c>
      <c r="AB9673" s="46" t="b">
        <f>if((W9673=""),false,true)</f>
        <v>0</v>
      </c>
      <c r="AD9673" s="8"/>
    </row>
    <row r="9674" ht="14.25" customHeight="1">
      <c r="A9674" s="38">
        <v>1268</v>
      </c>
      <c r="B9674" s="46" t="s">
        <v>3548</v>
      </c>
      <c r="C9674" s="46" t="s">
        <v>3549</v>
      </c>
      <c r="D9674" s="46" t="s">
        <v>9428</v>
      </c>
      <c r="E9674" s="46" t="s">
        <v>9429</v>
      </c>
      <c r="F9674" s="7" t="s">
        <v>1281</v>
      </c>
      <c r="G9674" s="7" t="s">
        <v>2411</v>
      </c>
      <c r="H9674">
        <v>0.721050941087522</v>
      </c>
      <c r="I9674" t="s">
        <v>37</v>
      </c>
      <c r="K9674" t="s">
        <v>43</v>
      </c>
      <c r="L9674" t="s">
        <v>3553</v>
      </c>
      <c r="M9674" t="s">
        <v>39</v>
      </c>
      <c r="N9674" s="40"/>
      <c r="O9674" s="40"/>
      <c r="P9674" s="40"/>
      <c r="Q9674" s="40"/>
      <c r="R9674" s="39"/>
      <c r="S9674" s="39"/>
      <c r="T9674" s="39"/>
      <c r="U9674" s="40"/>
      <c r="V9674" s="39"/>
      <c r="W9674" s="69"/>
      <c r="Y9674" t="s">
        <v>40</v>
      </c>
      <c r="AA9674">
        <v>149962</v>
      </c>
      <c r="AB9674" s="46" t="b">
        <f>if((W9674=""),false,true)</f>
        <v>0</v>
      </c>
      <c r="AD9674" s="8"/>
    </row>
    <row r="9675" ht="14.25" customHeight="1">
      <c r="A9675" s="38">
        <v>1287</v>
      </c>
      <c r="B9675" s="46" t="s">
        <v>53</v>
      </c>
      <c r="C9675" s="46" t="s">
        <v>45</v>
      </c>
      <c r="D9675" s="46" t="s">
        <v>9430</v>
      </c>
      <c r="E9675" s="46" t="s">
        <v>9431</v>
      </c>
      <c r="F9675" t="s">
        <v>48</v>
      </c>
      <c r="G9675" s="46" t="s">
        <v>49</v>
      </c>
      <c r="H9675">
        <v>0.000023988329</v>
      </c>
      <c r="I9675" t="s">
        <v>37</v>
      </c>
      <c r="L9675" t="s">
        <v>50</v>
      </c>
      <c r="M9675" t="s">
        <v>39</v>
      </c>
      <c r="N9675" s="40"/>
      <c r="O9675" s="40"/>
      <c r="P9675" s="40"/>
      <c r="Q9675" s="40"/>
      <c r="R9675" s="39"/>
      <c r="S9675" s="39"/>
      <c r="T9675" s="39"/>
      <c r="U9675" s="40"/>
      <c r="V9675" s="39"/>
      <c r="W9675" s="69"/>
      <c r="Y9675" t="s">
        <v>40</v>
      </c>
      <c r="AA9675">
        <v>3756</v>
      </c>
      <c r="AB9675" s="46" t="b">
        <v>0</v>
      </c>
      <c r="AD9675" s="8"/>
    </row>
    <row r="9676" ht="14.25" customHeight="1">
      <c r="A9676" s="38">
        <v>1287</v>
      </c>
      <c r="B9676" s="46" t="s">
        <v>44</v>
      </c>
      <c r="C9676" s="46" t="s">
        <v>45</v>
      </c>
      <c r="D9676" s="46" t="s">
        <v>9432</v>
      </c>
      <c r="E9676" s="46" t="s">
        <v>9433</v>
      </c>
      <c r="F9676" t="s">
        <v>48</v>
      </c>
      <c r="G9676" s="46" t="s">
        <v>49</v>
      </c>
      <c r="H9676">
        <v>0.000012473835</v>
      </c>
      <c r="I9676" t="s">
        <v>37</v>
      </c>
      <c r="L9676" t="s">
        <v>50</v>
      </c>
      <c r="M9676" t="s">
        <v>39</v>
      </c>
      <c r="N9676" s="40"/>
      <c r="O9676" s="40"/>
      <c r="P9676" s="40"/>
      <c r="Q9676" s="40"/>
      <c r="R9676" s="39"/>
      <c r="S9676" s="39"/>
      <c r="T9676" s="39"/>
      <c r="U9676" s="40"/>
      <c r="V9676" s="39"/>
      <c r="W9676" s="69"/>
      <c r="Y9676" t="s">
        <v>40</v>
      </c>
      <c r="AA9676">
        <v>10442445</v>
      </c>
      <c r="AB9676" s="46" t="b">
        <v>0</v>
      </c>
      <c r="AD9676" s="8"/>
    </row>
    <row r="9677" ht="14.25" customHeight="1">
      <c r="A9677" s="38">
        <v>1287</v>
      </c>
      <c r="B9677" s="46" t="s">
        <v>53</v>
      </c>
      <c r="C9677" s="46" t="s">
        <v>45</v>
      </c>
      <c r="D9677" s="46" t="s">
        <v>9432</v>
      </c>
      <c r="E9677" s="46" t="s">
        <v>9434</v>
      </c>
      <c r="F9677" t="s">
        <v>48</v>
      </c>
      <c r="G9677" s="46" t="s">
        <v>49</v>
      </c>
      <c r="H9677">
        <v>0.000128824955</v>
      </c>
      <c r="I9677" t="s">
        <v>37</v>
      </c>
      <c r="L9677" t="s">
        <v>50</v>
      </c>
      <c r="M9677" t="s">
        <v>39</v>
      </c>
      <c r="N9677" s="40"/>
      <c r="O9677" s="40"/>
      <c r="P9677" s="40"/>
      <c r="Q9677" s="40"/>
      <c r="R9677" s="39"/>
      <c r="S9677" s="39"/>
      <c r="T9677" s="39"/>
      <c r="U9677" s="40"/>
      <c r="V9677" s="39"/>
      <c r="W9677" s="69"/>
      <c r="Y9677" t="s">
        <v>40</v>
      </c>
      <c r="AA9677">
        <v>10442445</v>
      </c>
      <c r="AB9677" s="46" t="b">
        <v>0</v>
      </c>
      <c r="AD9677" s="8"/>
    </row>
    <row r="9678" ht="14.25" customHeight="1">
      <c r="A9678" s="38">
        <v>1287</v>
      </c>
      <c r="B9678" s="46" t="s">
        <v>53</v>
      </c>
      <c r="C9678" s="46" t="s">
        <v>45</v>
      </c>
      <c r="D9678" s="46" t="s">
        <v>9432</v>
      </c>
      <c r="E9678" s="46" t="s">
        <v>9434</v>
      </c>
      <c r="F9678" t="s">
        <v>48</v>
      </c>
      <c r="G9678" s="46" t="s">
        <v>49</v>
      </c>
      <c r="H9678">
        <v>0.000128824955</v>
      </c>
      <c r="I9678" t="s">
        <v>37</v>
      </c>
      <c r="L9678" t="s">
        <v>50</v>
      </c>
      <c r="M9678" t="s">
        <v>39</v>
      </c>
      <c r="N9678" s="40"/>
      <c r="O9678" s="40"/>
      <c r="P9678" s="40"/>
      <c r="Q9678" s="40"/>
      <c r="R9678" s="39"/>
      <c r="S9678" s="39"/>
      <c r="T9678" s="39"/>
      <c r="U9678" s="40"/>
      <c r="V9678" s="39"/>
      <c r="W9678" s="69"/>
      <c r="Y9678" t="s">
        <v>40</v>
      </c>
      <c r="AA9678">
        <v>10442445</v>
      </c>
      <c r="AB9678" s="46" t="b">
        <v>0</v>
      </c>
      <c r="AD9678" s="8"/>
    </row>
    <row r="9679" ht="14.25" customHeight="1">
      <c r="A9679" s="38">
        <v>1287</v>
      </c>
      <c r="B9679" s="46" t="s">
        <v>653</v>
      </c>
      <c r="C9679" s="46" t="s">
        <v>45</v>
      </c>
      <c r="D9679" s="46" t="s">
        <v>9432</v>
      </c>
      <c r="E9679" s="46" t="s">
        <v>9435</v>
      </c>
      <c r="F9679" t="s">
        <v>48</v>
      </c>
      <c r="G9679" s="46" t="s">
        <v>49</v>
      </c>
      <c r="H9679">
        <v>0.000016451292</v>
      </c>
      <c r="I9679" t="s">
        <v>37</v>
      </c>
      <c r="L9679" t="s">
        <v>50</v>
      </c>
      <c r="M9679" t="s">
        <v>39</v>
      </c>
      <c r="N9679" s="40"/>
      <c r="O9679" s="40"/>
      <c r="P9679" s="40"/>
      <c r="Q9679" s="40"/>
      <c r="R9679" s="39"/>
      <c r="S9679" s="39"/>
      <c r="T9679" s="39"/>
      <c r="U9679" s="40"/>
      <c r="V9679" s="39"/>
      <c r="W9679" s="69"/>
      <c r="Y9679" t="s">
        <v>40</v>
      </c>
      <c r="AA9679">
        <v>10442445</v>
      </c>
      <c r="AB9679" s="46" t="b">
        <v>0</v>
      </c>
      <c r="AD9679" s="8"/>
    </row>
    <row r="9680" ht="14.25" customHeight="1">
      <c r="A9680" s="38">
        <v>1287</v>
      </c>
      <c r="B9680" s="46" t="s">
        <v>174</v>
      </c>
      <c r="C9680" s="46" t="s">
        <v>45</v>
      </c>
      <c r="D9680" s="46" t="s">
        <v>9432</v>
      </c>
      <c r="E9680" s="46" t="s">
        <v>9436</v>
      </c>
      <c r="F9680" t="s">
        <v>48</v>
      </c>
      <c r="G9680" s="46" t="s">
        <v>49</v>
      </c>
      <c r="H9680">
        <v>0.000128824955</v>
      </c>
      <c r="I9680" t="s">
        <v>37</v>
      </c>
      <c r="L9680" t="s">
        <v>50</v>
      </c>
      <c r="M9680" t="s">
        <v>39</v>
      </c>
      <c r="N9680" s="40"/>
      <c r="O9680" s="40"/>
      <c r="P9680" s="40"/>
      <c r="Q9680" s="40"/>
      <c r="R9680" s="39"/>
      <c r="S9680" s="39"/>
      <c r="T9680" s="39"/>
      <c r="U9680" s="40"/>
      <c r="V9680" s="39"/>
      <c r="W9680" s="69"/>
      <c r="Y9680" t="s">
        <v>40</v>
      </c>
      <c r="AA9680">
        <v>10442445</v>
      </c>
      <c r="AB9680" s="46" t="b">
        <v>0</v>
      </c>
      <c r="AD9680" s="8"/>
    </row>
    <row r="9681" ht="14.25" customHeight="1">
      <c r="A9681" s="38">
        <v>905</v>
      </c>
      <c r="B9681" s="44" t="s">
        <v>1728</v>
      </c>
      <c r="C9681" s="46" t="s">
        <v>1729</v>
      </c>
      <c r="D9681" s="46" t="s">
        <v>9437</v>
      </c>
      <c r="E9681" s="46" t="s">
        <v>9438</v>
      </c>
      <c r="F9681" s="41" t="s">
        <v>485</v>
      </c>
      <c r="G9681" s="41" t="s">
        <v>486</v>
      </c>
      <c r="H9681" s="65">
        <v>0.19</v>
      </c>
      <c r="I9681" t="s">
        <v>37</v>
      </c>
      <c r="K9681" s="46" t="s">
        <v>43</v>
      </c>
      <c r="L9681" s="46" t="s">
        <v>1732</v>
      </c>
      <c r="M9681" t="s">
        <v>39</v>
      </c>
      <c r="N9681" s="40">
        <f>U9681*V9681</f>
        <v>3.19974808</v>
      </c>
      <c r="O9681" s="40">
        <f>(1-V9681)*74.1216</f>
        <v>72.820024704</v>
      </c>
      <c r="P9681" s="40">
        <v>0.805</v>
      </c>
      <c r="Q9681" s="40">
        <v>1.159</v>
      </c>
      <c r="R9681" s="39">
        <f>N9681/Q9681</f>
        <v>2.76078350301984</v>
      </c>
      <c r="S9681" s="39">
        <f>O9681/P9681</f>
        <v>90.4596580173913</v>
      </c>
      <c r="T9681" s="39">
        <f>R9681+S9681</f>
        <v>93.2204415204112</v>
      </c>
      <c r="U9681" s="40">
        <v>182.218</v>
      </c>
      <c r="V9681" s="39">
        <v>0.01756</v>
      </c>
      <c r="W9681" s="69">
        <f>round(((1000*V9681)/T9681),2)</f>
        <v>0.19</v>
      </c>
      <c r="Y9681" t="s">
        <v>40</v>
      </c>
      <c r="AA9681">
        <v>6840</v>
      </c>
      <c r="AB9681" t="b">
        <v>1</v>
      </c>
      <c r="AD9681" s="8"/>
    </row>
    <row r="9682" ht="14.25" customHeight="1">
      <c r="A9682" s="38">
        <v>905</v>
      </c>
      <c r="B9682" s="44" t="s">
        <v>1728</v>
      </c>
      <c r="C9682" s="46" t="s">
        <v>1729</v>
      </c>
      <c r="D9682" s="46" t="s">
        <v>9437</v>
      </c>
      <c r="E9682" s="46" t="s">
        <v>9438</v>
      </c>
      <c r="F9682" s="41" t="s">
        <v>547</v>
      </c>
      <c r="G9682" s="41" t="s">
        <v>548</v>
      </c>
      <c r="H9682" s="65">
        <v>0.24</v>
      </c>
      <c r="I9682" t="s">
        <v>37</v>
      </c>
      <c r="K9682" s="46" t="s">
        <v>43</v>
      </c>
      <c r="L9682" s="46" t="s">
        <v>1732</v>
      </c>
      <c r="M9682" t="s">
        <v>39</v>
      </c>
      <c r="N9682" s="40">
        <f>U9682*V9682</f>
        <v>8.25083104</v>
      </c>
      <c r="O9682" s="40">
        <f>(1-V9682)*158.2811</f>
        <v>151.114131792</v>
      </c>
      <c r="P9682" s="40">
        <v>0.828</v>
      </c>
      <c r="Q9682" s="40">
        <v>1.159</v>
      </c>
      <c r="R9682" s="39">
        <f>N9682/Q9682</f>
        <v>7.11892238136324</v>
      </c>
      <c r="S9682" s="39">
        <f>O9682/P9682</f>
        <v>182.504990086957</v>
      </c>
      <c r="T9682" s="39">
        <f>R9682+S9682</f>
        <v>189.62391246832</v>
      </c>
      <c r="U9682" s="40">
        <v>182.218</v>
      </c>
      <c r="V9682" s="39">
        <v>0.04528</v>
      </c>
      <c r="W9682" s="69">
        <f>round(((1000*V9682)/T9682),2)</f>
        <v>0.24</v>
      </c>
      <c r="Y9682" t="s">
        <v>40</v>
      </c>
      <c r="AA9682">
        <v>6840</v>
      </c>
      <c r="AB9682" t="b">
        <v>1</v>
      </c>
      <c r="AD9682" s="8"/>
    </row>
    <row r="9683" ht="14.25" customHeight="1">
      <c r="A9683" s="38">
        <v>905</v>
      </c>
      <c r="B9683" s="44" t="s">
        <v>1728</v>
      </c>
      <c r="C9683" s="46" t="s">
        <v>1729</v>
      </c>
      <c r="D9683" s="46" t="s">
        <v>9437</v>
      </c>
      <c r="E9683" s="46" t="s">
        <v>9438</v>
      </c>
      <c r="F9683" s="41" t="s">
        <v>594</v>
      </c>
      <c r="G9683" s="41" t="s">
        <v>595</v>
      </c>
      <c r="H9683" s="65">
        <v>0.23</v>
      </c>
      <c r="I9683" t="s">
        <v>37</v>
      </c>
      <c r="K9683" s="46" t="s">
        <v>43</v>
      </c>
      <c r="L9683" s="46" t="s">
        <v>1732</v>
      </c>
      <c r="M9683" t="s">
        <v>39</v>
      </c>
      <c r="N9683" s="40">
        <f>U9683*V9683</f>
        <v>6.0860812</v>
      </c>
      <c r="O9683" s="40">
        <f>(1-V9683)*116.2013</f>
        <v>112.32017658</v>
      </c>
      <c r="P9683" s="40">
        <v>0.82</v>
      </c>
      <c r="Q9683" s="40">
        <v>1.159</v>
      </c>
      <c r="R9683" s="39">
        <f>N9683/Q9683</f>
        <v>5.25114857635893</v>
      </c>
      <c r="S9683" s="39">
        <f>O9683/P9683</f>
        <v>136.975825097561</v>
      </c>
      <c r="T9683" s="39">
        <f>R9683+S9683</f>
        <v>142.22697367392</v>
      </c>
      <c r="U9683" s="40">
        <v>182.218</v>
      </c>
      <c r="V9683" s="39">
        <v>0.0334</v>
      </c>
      <c r="W9683" s="69">
        <f>round(((1000*V9683)/T9683),2)</f>
        <v>0.23</v>
      </c>
      <c r="Y9683" t="s">
        <v>40</v>
      </c>
      <c r="AA9683">
        <v>6840</v>
      </c>
      <c r="AB9683" t="b">
        <v>1</v>
      </c>
      <c r="AD9683" s="8"/>
    </row>
    <row r="9684" ht="14.25" customHeight="1">
      <c r="A9684" s="38">
        <v>905</v>
      </c>
      <c r="B9684" s="44" t="s">
        <v>1728</v>
      </c>
      <c r="C9684" s="46" t="s">
        <v>1729</v>
      </c>
      <c r="D9684" s="46" t="s">
        <v>9437</v>
      </c>
      <c r="E9684" s="46" t="s">
        <v>9438</v>
      </c>
      <c r="F9684" s="41" t="s">
        <v>598</v>
      </c>
      <c r="G9684" s="41" t="s">
        <v>599</v>
      </c>
      <c r="H9684" s="65">
        <v>0.22</v>
      </c>
      <c r="I9684" t="s">
        <v>37</v>
      </c>
      <c r="K9684" s="46" t="s">
        <v>43</v>
      </c>
      <c r="L9684" s="46" t="s">
        <v>1732</v>
      </c>
      <c r="M9684" t="s">
        <v>39</v>
      </c>
      <c r="N9684" s="40">
        <f>U9684*V9684</f>
        <v>5.15859158</v>
      </c>
      <c r="O9684" s="40">
        <f>(1-V9684)*102.1748</f>
        <v>99.282231412</v>
      </c>
      <c r="P9684" s="40">
        <v>0.816</v>
      </c>
      <c r="Q9684" s="40">
        <v>1.159</v>
      </c>
      <c r="R9684" s="39">
        <f>N9684/Q9684</f>
        <v>4.45089868852459</v>
      </c>
      <c r="S9684" s="39">
        <f>O9684/P9684</f>
        <v>121.669401240196</v>
      </c>
      <c r="T9684" s="39">
        <f>R9684+S9684</f>
        <v>126.120299928721</v>
      </c>
      <c r="U9684" s="40">
        <v>182.218</v>
      </c>
      <c r="V9684" s="39">
        <v>0.02831</v>
      </c>
      <c r="W9684" s="69">
        <f>round(((1000*V9684)/T9684),2)</f>
        <v>0.22</v>
      </c>
      <c r="Y9684" t="s">
        <v>40</v>
      </c>
      <c r="AA9684">
        <v>6840</v>
      </c>
      <c r="AB9684" t="b">
        <v>1</v>
      </c>
      <c r="AD9684" s="8"/>
    </row>
    <row r="9685" ht="14.25" customHeight="1">
      <c r="A9685" s="38">
        <v>905</v>
      </c>
      <c r="B9685" s="44" t="s">
        <v>1728</v>
      </c>
      <c r="C9685" s="46" t="s">
        <v>1729</v>
      </c>
      <c r="D9685" s="46" t="s">
        <v>9437</v>
      </c>
      <c r="E9685" s="46" t="s">
        <v>9438</v>
      </c>
      <c r="F9685" s="41" t="s">
        <v>35</v>
      </c>
      <c r="G9685" s="41" t="s">
        <v>36</v>
      </c>
      <c r="H9685" s="65">
        <v>0.24</v>
      </c>
      <c r="I9685" t="s">
        <v>37</v>
      </c>
      <c r="K9685" s="46" t="s">
        <v>43</v>
      </c>
      <c r="L9685" s="46" t="s">
        <v>1732</v>
      </c>
      <c r="M9685" t="s">
        <v>39</v>
      </c>
      <c r="N9685" s="40">
        <f>U9685*V9685</f>
        <v>6.924284</v>
      </c>
      <c r="O9685" s="40">
        <f>(1-V9685)*130.2279</f>
        <v>125.2792398</v>
      </c>
      <c r="P9685" s="40">
        <v>0.823</v>
      </c>
      <c r="Q9685" s="40">
        <v>1.159</v>
      </c>
      <c r="R9685" s="39">
        <f>N9685/Q9685</f>
        <v>5.9743606557377</v>
      </c>
      <c r="S9685" s="39">
        <f>O9685/P9685</f>
        <v>152.222648602673</v>
      </c>
      <c r="T9685" s="39">
        <f>R9685+S9685</f>
        <v>158.197009258411</v>
      </c>
      <c r="U9685" s="40">
        <v>182.218</v>
      </c>
      <c r="V9685" s="39">
        <v>0.038</v>
      </c>
      <c r="W9685" s="69">
        <f>round(((1000*V9685)/T9685),2)</f>
        <v>0.24</v>
      </c>
      <c r="Y9685" t="s">
        <v>40</v>
      </c>
      <c r="AA9685">
        <v>6840</v>
      </c>
      <c r="AB9685" t="b">
        <v>1</v>
      </c>
      <c r="AD9685" s="8"/>
    </row>
    <row r="9686" ht="14.25" customHeight="1">
      <c r="A9686" s="38">
        <v>905</v>
      </c>
      <c r="B9686" s="44" t="s">
        <v>1728</v>
      </c>
      <c r="C9686" s="46" t="s">
        <v>1729</v>
      </c>
      <c r="D9686" s="46" t="s">
        <v>9437</v>
      </c>
      <c r="E9686" s="46" t="s">
        <v>9438</v>
      </c>
      <c r="F9686" s="41" t="s">
        <v>669</v>
      </c>
      <c r="G9686" s="41" t="s">
        <v>670</v>
      </c>
      <c r="H9686" s="65">
        <v>0.2</v>
      </c>
      <c r="I9686" t="s">
        <v>37</v>
      </c>
      <c r="K9686" s="46" t="s">
        <v>43</v>
      </c>
      <c r="L9686" s="46" t="s">
        <v>1732</v>
      </c>
      <c r="M9686" t="s">
        <v>39</v>
      </c>
      <c r="N9686" s="40">
        <f>U9686*V9686</f>
        <v>4.03066216</v>
      </c>
      <c r="O9686" s="40">
        <f>(1-V9686)*88.1482</f>
        <v>86.198361816</v>
      </c>
      <c r="P9686" s="40">
        <v>0.811</v>
      </c>
      <c r="Q9686" s="40">
        <v>1.159</v>
      </c>
      <c r="R9686" s="39">
        <f>N9686/Q9686</f>
        <v>3.47770678170837</v>
      </c>
      <c r="S9686" s="39">
        <f>O9686/P9686</f>
        <v>106.286512720099</v>
      </c>
      <c r="T9686" s="39">
        <f>R9686+S9686</f>
        <v>109.764219501807</v>
      </c>
      <c r="U9686" s="40">
        <v>182.218</v>
      </c>
      <c r="V9686" s="39">
        <v>0.02212</v>
      </c>
      <c r="W9686" s="69">
        <f>round(((1000*V9686)/T9686),2)</f>
        <v>0.2</v>
      </c>
      <c r="Y9686" t="s">
        <v>40</v>
      </c>
      <c r="AA9686">
        <v>6840</v>
      </c>
      <c r="AB9686" t="b">
        <v>1</v>
      </c>
      <c r="AD9686" s="8"/>
    </row>
    <row r="9687" ht="14.25" customHeight="1">
      <c r="A9687" s="38">
        <v>905</v>
      </c>
      <c r="B9687" s="44" t="s">
        <v>1728</v>
      </c>
      <c r="C9687" s="46" t="s">
        <v>1729</v>
      </c>
      <c r="D9687" s="46" t="s">
        <v>9437</v>
      </c>
      <c r="E9687" s="46" t="s">
        <v>9438</v>
      </c>
      <c r="F9687" s="41" t="s">
        <v>580</v>
      </c>
      <c r="G9687" s="41" t="s">
        <v>792</v>
      </c>
      <c r="H9687" s="65">
        <v>0.15</v>
      </c>
      <c r="I9687" t="s">
        <v>37</v>
      </c>
      <c r="K9687" s="46" t="s">
        <v>43</v>
      </c>
      <c r="L9687" s="46" t="s">
        <v>1732</v>
      </c>
      <c r="M9687" t="s">
        <v>39</v>
      </c>
      <c r="N9687" s="40">
        <f>U9687*V9687</f>
        <v>2.12466188</v>
      </c>
      <c r="O9687" s="40">
        <f>(1-V9687)*60.095</f>
        <v>59.3942923</v>
      </c>
      <c r="P9687" s="40">
        <v>0.795</v>
      </c>
      <c r="Q9687" s="40">
        <v>1.159</v>
      </c>
      <c r="R9687" s="39">
        <f>N9687/Q9687</f>
        <v>1.83318540120794</v>
      </c>
      <c r="S9687" s="39">
        <f>O9687/P9687</f>
        <v>74.7098016352201</v>
      </c>
      <c r="T9687" s="39">
        <f>R9687+S9687</f>
        <v>76.5429870364281</v>
      </c>
      <c r="U9687" s="40">
        <v>182.218</v>
      </c>
      <c r="V9687" s="39">
        <v>0.01166</v>
      </c>
      <c r="W9687" s="69">
        <f>round(((1000*V9687)/T9687),2)</f>
        <v>0.15</v>
      </c>
      <c r="Y9687" t="s">
        <v>40</v>
      </c>
      <c r="AA9687">
        <v>6840</v>
      </c>
      <c r="AB9687" t="b">
        <v>1</v>
      </c>
      <c r="AD9687" s="8"/>
    </row>
    <row r="9688" ht="14.25" customHeight="1">
      <c r="A9688" s="38">
        <v>905</v>
      </c>
      <c r="B9688" s="44" t="s">
        <v>1728</v>
      </c>
      <c r="C9688" s="46" t="s">
        <v>1729</v>
      </c>
      <c r="D9688" s="46" t="s">
        <v>9437</v>
      </c>
      <c r="E9688" s="46" t="s">
        <v>9438</v>
      </c>
      <c r="F9688" s="41" t="s">
        <v>873</v>
      </c>
      <c r="G9688" s="41" t="s">
        <v>874</v>
      </c>
      <c r="H9688" s="65">
        <v>1.62</v>
      </c>
      <c r="I9688" t="s">
        <v>37</v>
      </c>
      <c r="K9688" s="46" t="s">
        <v>43</v>
      </c>
      <c r="L9688" s="46" t="s">
        <v>1732</v>
      </c>
      <c r="M9688" t="s">
        <v>39</v>
      </c>
      <c r="N9688" s="40">
        <f>U9688*V9688</f>
        <v>28.2255682</v>
      </c>
      <c r="O9688" s="40">
        <f>(1-V9688)*98.9592</f>
        <v>83.63041992</v>
      </c>
      <c r="P9688" s="40">
        <v>1.173</v>
      </c>
      <c r="Q9688" s="40">
        <v>1.159</v>
      </c>
      <c r="R9688" s="39">
        <f>N9688/Q9688</f>
        <v>24.353380672994</v>
      </c>
      <c r="S9688" s="39">
        <f>O9688/P9688</f>
        <v>71.2961806649616</v>
      </c>
      <c r="T9688" s="39">
        <f>R9688+S9688</f>
        <v>95.6495613379556</v>
      </c>
      <c r="U9688" s="40">
        <v>182.218</v>
      </c>
      <c r="V9688" s="39">
        <v>0.1549</v>
      </c>
      <c r="W9688" s="69">
        <f>round(((1000*V9688)/T9688),2)</f>
        <v>1.62</v>
      </c>
      <c r="Y9688" t="s">
        <v>40</v>
      </c>
      <c r="AA9688">
        <v>6840</v>
      </c>
      <c r="AB9688" t="b">
        <v>1</v>
      </c>
      <c r="AD9688" s="8"/>
    </row>
    <row r="9689" ht="14.25" customHeight="1">
      <c r="A9689" s="38">
        <v>905</v>
      </c>
      <c r="B9689" s="44" t="s">
        <v>1728</v>
      </c>
      <c r="C9689" s="46" t="s">
        <v>1729</v>
      </c>
      <c r="D9689" s="46" t="s">
        <v>9437</v>
      </c>
      <c r="E9689" s="46" t="s">
        <v>9438</v>
      </c>
      <c r="F9689" s="41" t="s">
        <v>671</v>
      </c>
      <c r="G9689" s="41" t="s">
        <v>672</v>
      </c>
      <c r="H9689" s="65">
        <v>0.13</v>
      </c>
      <c r="I9689" t="s">
        <v>37</v>
      </c>
      <c r="K9689" s="46" t="s">
        <v>43</v>
      </c>
      <c r="L9689" s="46" t="s">
        <v>1732</v>
      </c>
      <c r="M9689" t="s">
        <v>39</v>
      </c>
      <c r="N9689" s="40">
        <f>U9689*V9689</f>
        <v>2.28501372</v>
      </c>
      <c r="O9689" s="40">
        <f>(1-V9689)*74.1216</f>
        <v>73.192115136</v>
      </c>
      <c r="P9689" s="40">
        <v>0.801</v>
      </c>
      <c r="Q9689" s="40">
        <v>1.159</v>
      </c>
      <c r="R9689" s="39">
        <f>N9689/Q9689</f>
        <v>1.97153901639344</v>
      </c>
      <c r="S9689" s="39">
        <f>O9689/P9689</f>
        <v>91.3759240149813</v>
      </c>
      <c r="T9689" s="39">
        <f>R9689+S9689</f>
        <v>93.3474630313747</v>
      </c>
      <c r="U9689" s="40">
        <v>182.218</v>
      </c>
      <c r="V9689" s="39">
        <v>0.01254</v>
      </c>
      <c r="W9689" s="69">
        <f>round(((1000*V9689)/T9689),2)</f>
        <v>0.13</v>
      </c>
      <c r="Y9689" t="s">
        <v>40</v>
      </c>
      <c r="AA9689">
        <v>6840</v>
      </c>
      <c r="AB9689" t="b">
        <v>1</v>
      </c>
      <c r="AD9689" s="8"/>
    </row>
    <row r="9690" ht="14.25" customHeight="1">
      <c r="A9690" s="38">
        <v>905</v>
      </c>
      <c r="B9690" s="44" t="s">
        <v>1728</v>
      </c>
      <c r="C9690" s="46" t="s">
        <v>1729</v>
      </c>
      <c r="D9690" s="46" t="s">
        <v>9437</v>
      </c>
      <c r="E9690" s="46" t="s">
        <v>9438</v>
      </c>
      <c r="F9690" s="41" t="s">
        <v>677</v>
      </c>
      <c r="G9690" s="41" t="s">
        <v>678</v>
      </c>
      <c r="H9690" s="65">
        <v>0.16</v>
      </c>
      <c r="I9690" t="s">
        <v>37</v>
      </c>
      <c r="K9690" s="46" t="s">
        <v>43</v>
      </c>
      <c r="L9690" s="46" t="s">
        <v>1732</v>
      </c>
      <c r="M9690" t="s">
        <v>39</v>
      </c>
      <c r="N9690" s="40">
        <f>U9690*V9690</f>
        <v>3.58787242</v>
      </c>
      <c r="O9690" s="40">
        <f>(1-V9690)*102.1748</f>
        <v>100.162978188</v>
      </c>
      <c r="P9690" s="40">
        <v>0.814</v>
      </c>
      <c r="Q9690" s="40">
        <v>1.159</v>
      </c>
      <c r="R9690" s="39">
        <f>N9690/Q9690</f>
        <v>3.09566213977567</v>
      </c>
      <c r="S9690" s="39">
        <f>O9690/P9690</f>
        <v>123.0503417543</v>
      </c>
      <c r="T9690" s="39">
        <f>R9690+S9690</f>
        <v>126.146003894075</v>
      </c>
      <c r="U9690" s="40">
        <v>182.218</v>
      </c>
      <c r="V9690" s="39">
        <v>0.01969</v>
      </c>
      <c r="W9690" s="69">
        <f>round(((1000*V9690)/T9690),2)</f>
        <v>0.16</v>
      </c>
      <c r="Y9690" t="s">
        <v>40</v>
      </c>
      <c r="AA9690">
        <v>6840</v>
      </c>
      <c r="AB9690" t="b">
        <v>1</v>
      </c>
      <c r="AD9690" s="8"/>
    </row>
    <row r="9691" ht="14.25" customHeight="1">
      <c r="A9691" s="38">
        <v>905</v>
      </c>
      <c r="B9691" s="44" t="s">
        <v>1728</v>
      </c>
      <c r="C9691" s="46" t="s">
        <v>1729</v>
      </c>
      <c r="D9691" s="46" t="s">
        <v>9437</v>
      </c>
      <c r="E9691" s="46" t="s">
        <v>9438</v>
      </c>
      <c r="F9691" s="41" t="s">
        <v>679</v>
      </c>
      <c r="G9691" s="41" t="s">
        <v>1119</v>
      </c>
      <c r="H9691" s="65">
        <v>0.12</v>
      </c>
      <c r="I9691" t="s">
        <v>37</v>
      </c>
      <c r="K9691" s="46" t="s">
        <v>43</v>
      </c>
      <c r="L9691" s="46" t="s">
        <v>1732</v>
      </c>
      <c r="M9691" t="s">
        <v>39</v>
      </c>
      <c r="N9691" s="40">
        <f>U9691*V9691</f>
        <v>1.96248786</v>
      </c>
      <c r="O9691" s="40">
        <f>(1-V9691)*74.1216</f>
        <v>73.323310368</v>
      </c>
      <c r="P9691" s="40">
        <v>0.801</v>
      </c>
      <c r="Q9691" s="40">
        <v>1.159</v>
      </c>
      <c r="R9691" s="39">
        <f>N9691/Q9691</f>
        <v>1.69325958584987</v>
      </c>
      <c r="S9691" s="39">
        <f>O9691/P9691</f>
        <v>91.5397133183521</v>
      </c>
      <c r="T9691" s="39">
        <f>R9691+S9691</f>
        <v>93.2329729042019</v>
      </c>
      <c r="U9691" s="40">
        <v>182.218</v>
      </c>
      <c r="V9691" s="39">
        <v>0.01077</v>
      </c>
      <c r="W9691" s="69">
        <f>round(((1000*V9691)/T9691),2)</f>
        <v>0.12</v>
      </c>
      <c r="Y9691" t="s">
        <v>40</v>
      </c>
      <c r="AA9691">
        <v>6840</v>
      </c>
      <c r="AB9691" t="b">
        <v>1</v>
      </c>
      <c r="AD9691" s="8"/>
    </row>
    <row r="9692" ht="14.25" customHeight="1">
      <c r="A9692" s="38">
        <v>905</v>
      </c>
      <c r="B9692" s="44" t="s">
        <v>1728</v>
      </c>
      <c r="C9692" s="46" t="s">
        <v>1729</v>
      </c>
      <c r="D9692" s="46" t="s">
        <v>9437</v>
      </c>
      <c r="E9692" s="46" t="s">
        <v>9438</v>
      </c>
      <c r="F9692" s="41" t="s">
        <v>3769</v>
      </c>
      <c r="G9692" s="41" t="s">
        <v>3770</v>
      </c>
      <c r="H9692" s="65">
        <v>0.18</v>
      </c>
      <c r="I9692" t="s">
        <v>37</v>
      </c>
      <c r="K9692" s="46" t="s">
        <v>43</v>
      </c>
      <c r="L9692" s="46" t="s">
        <v>1732</v>
      </c>
      <c r="M9692" t="s">
        <v>39</v>
      </c>
      <c r="N9692" s="40">
        <f>U9692*V9692</f>
        <v>3.54596228</v>
      </c>
      <c r="O9692" s="40">
        <f>(1-V9692)*88.1482</f>
        <v>86.432836028</v>
      </c>
      <c r="P9692" s="40">
        <v>0.811</v>
      </c>
      <c r="Q9692" s="40">
        <v>1.159</v>
      </c>
      <c r="R9692" s="39">
        <f>N9692/Q9692</f>
        <v>3.05950153580673</v>
      </c>
      <c r="S9692" s="39">
        <f>O9692/P9692</f>
        <v>106.575630120838</v>
      </c>
      <c r="T9692" s="39">
        <f>R9692+S9692</f>
        <v>109.635131656645</v>
      </c>
      <c r="U9692" s="40">
        <v>182.218</v>
      </c>
      <c r="V9692" s="39">
        <v>0.01946</v>
      </c>
      <c r="W9692" s="69">
        <f>round(((1000*V9692)/T9692),2)</f>
        <v>0.18</v>
      </c>
      <c r="Y9692" t="s">
        <v>40</v>
      </c>
      <c r="AA9692">
        <v>6840</v>
      </c>
      <c r="AB9692" t="b">
        <v>1</v>
      </c>
      <c r="AD9692" s="8"/>
    </row>
    <row r="9693" ht="14.25" customHeight="1">
      <c r="A9693" s="38">
        <v>905</v>
      </c>
      <c r="B9693" s="44" t="s">
        <v>1728</v>
      </c>
      <c r="C9693" s="46" t="s">
        <v>1729</v>
      </c>
      <c r="D9693" s="46" t="s">
        <v>9437</v>
      </c>
      <c r="E9693" s="46" t="s">
        <v>9438</v>
      </c>
      <c r="F9693" s="41" t="s">
        <v>681</v>
      </c>
      <c r="G9693" s="41" t="s">
        <v>1120</v>
      </c>
      <c r="H9693" s="65">
        <v>0.12</v>
      </c>
      <c r="I9693" t="s">
        <v>37</v>
      </c>
      <c r="K9693" s="46" t="s">
        <v>43</v>
      </c>
      <c r="L9693" s="46" t="s">
        <v>1732</v>
      </c>
      <c r="M9693" t="s">
        <v>39</v>
      </c>
      <c r="N9693" s="40">
        <f>U9693*V9693</f>
        <v>2.02626416</v>
      </c>
      <c r="O9693" s="40">
        <f>(1-V9693)*74.1216</f>
        <v>73.297367808</v>
      </c>
      <c r="P9693" s="40">
        <v>0.804</v>
      </c>
      <c r="Q9693" s="40">
        <v>1.159</v>
      </c>
      <c r="R9693" s="39">
        <f>N9693/Q9693</f>
        <v>1.74828659188956</v>
      </c>
      <c r="S9693" s="39">
        <f>O9693/P9693</f>
        <v>91.165880358209</v>
      </c>
      <c r="T9693" s="39">
        <f>R9693+S9693</f>
        <v>92.9141669500985</v>
      </c>
      <c r="U9693" s="40">
        <v>182.218</v>
      </c>
      <c r="V9693" s="39">
        <v>0.01112</v>
      </c>
      <c r="W9693" s="69">
        <f>round(((1000*V9693)/T9693),2)</f>
        <v>0.12</v>
      </c>
      <c r="Y9693" t="s">
        <v>40</v>
      </c>
      <c r="AA9693">
        <v>6840</v>
      </c>
      <c r="AB9693" t="b">
        <v>1</v>
      </c>
      <c r="AD9693" s="8"/>
    </row>
    <row r="9694" ht="14.25" customHeight="1">
      <c r="A9694" s="38">
        <v>905</v>
      </c>
      <c r="B9694" s="44" t="s">
        <v>1728</v>
      </c>
      <c r="C9694" s="46" t="s">
        <v>1729</v>
      </c>
      <c r="D9694" s="46" t="s">
        <v>9437</v>
      </c>
      <c r="E9694" s="46" t="s">
        <v>9438</v>
      </c>
      <c r="F9694" s="41" t="s">
        <v>683</v>
      </c>
      <c r="G9694" s="41" t="s">
        <v>684</v>
      </c>
      <c r="H9694" s="65">
        <v>0.16</v>
      </c>
      <c r="I9694" t="s">
        <v>37</v>
      </c>
      <c r="K9694" s="46" t="s">
        <v>43</v>
      </c>
      <c r="L9694" s="46" t="s">
        <v>1732</v>
      </c>
      <c r="M9694" t="s">
        <v>39</v>
      </c>
      <c r="N9694" s="40">
        <f>U9694*V9694</f>
        <v>3.21796988</v>
      </c>
      <c r="O9694" s="40">
        <f>(1-V9694)*88.1482</f>
        <v>86.591502788</v>
      </c>
      <c r="P9694" s="40">
        <v>0.809</v>
      </c>
      <c r="Q9694" s="40">
        <v>1.159</v>
      </c>
      <c r="R9694" s="39">
        <f>N9694/Q9694</f>
        <v>2.77650550474547</v>
      </c>
      <c r="S9694" s="39">
        <f>O9694/P9694</f>
        <v>107.035232123609</v>
      </c>
      <c r="T9694" s="39">
        <f>R9694+S9694</f>
        <v>109.811737628355</v>
      </c>
      <c r="U9694" s="40">
        <v>182.218</v>
      </c>
      <c r="V9694" s="39">
        <v>0.01766</v>
      </c>
      <c r="W9694" s="69">
        <f>round(((1000*V9694)/T9694),2)</f>
        <v>0.16</v>
      </c>
      <c r="Y9694" t="s">
        <v>40</v>
      </c>
      <c r="AA9694">
        <v>6840</v>
      </c>
      <c r="AB9694" t="b">
        <v>1</v>
      </c>
      <c r="AD9694" s="8"/>
    </row>
    <row r="9695" ht="14.25" customHeight="1">
      <c r="A9695" s="38">
        <v>905</v>
      </c>
      <c r="B9695" s="44" t="s">
        <v>1728</v>
      </c>
      <c r="C9695" s="46" t="s">
        <v>1729</v>
      </c>
      <c r="D9695" s="46" t="s">
        <v>9437</v>
      </c>
      <c r="E9695" s="46" t="s">
        <v>9438</v>
      </c>
      <c r="F9695" s="41" t="s">
        <v>584</v>
      </c>
      <c r="G9695" s="41" t="s">
        <v>1733</v>
      </c>
      <c r="H9695" s="65">
        <v>0.11</v>
      </c>
      <c r="I9695" t="s">
        <v>37</v>
      </c>
      <c r="K9695" s="46" t="s">
        <v>43</v>
      </c>
      <c r="L9695" s="46" t="s">
        <v>1732</v>
      </c>
      <c r="M9695" t="s">
        <v>39</v>
      </c>
      <c r="N9695" s="40">
        <f>U9695*V9695</f>
        <v>1.574910174</v>
      </c>
      <c r="O9695" s="40">
        <f>(1-V9695)*60.095</f>
        <v>59.575598915</v>
      </c>
      <c r="P9695" s="40">
        <v>0.791</v>
      </c>
      <c r="Q9695" s="40">
        <v>1.159</v>
      </c>
      <c r="R9695" s="39">
        <f>N9695/Q9695</f>
        <v>1.35885260914582</v>
      </c>
      <c r="S9695" s="39">
        <f>O9695/P9695</f>
        <v>75.3168127876106</v>
      </c>
      <c r="T9695" s="39">
        <f>R9695+S9695</f>
        <v>76.6756653967564</v>
      </c>
      <c r="U9695" s="40">
        <v>182.218</v>
      </c>
      <c r="V9695" s="39">
        <v>0.008643</v>
      </c>
      <c r="W9695" s="69">
        <f>round(((1000*V9695)/T9695),2)</f>
        <v>0.11</v>
      </c>
      <c r="Y9695" t="s">
        <v>40</v>
      </c>
      <c r="AA9695">
        <v>6840</v>
      </c>
      <c r="AB9695" t="b">
        <v>1</v>
      </c>
      <c r="AD9695" s="8"/>
    </row>
    <row r="9696" ht="14.25" customHeight="1">
      <c r="A9696" s="38">
        <v>905</v>
      </c>
      <c r="B9696" s="44" t="s">
        <v>1728</v>
      </c>
      <c r="C9696" s="46" t="s">
        <v>1729</v>
      </c>
      <c r="D9696" s="46" t="s">
        <v>9437</v>
      </c>
      <c r="E9696" s="46" t="s">
        <v>9438</v>
      </c>
      <c r="F9696" s="41" t="s">
        <v>1832</v>
      </c>
      <c r="G9696" s="41" t="s">
        <v>1833</v>
      </c>
      <c r="H9696" s="65">
        <v>0.15</v>
      </c>
      <c r="I9696" t="s">
        <v>37</v>
      </c>
      <c r="K9696" s="46" t="s">
        <v>43</v>
      </c>
      <c r="L9696" s="46" t="s">
        <v>1732</v>
      </c>
      <c r="M9696" t="s">
        <v>39</v>
      </c>
      <c r="N9696" s="40">
        <f>U9696*V9696</f>
        <v>4.46616318</v>
      </c>
      <c r="O9696" s="40">
        <f>(1-V9696)*114.2285</f>
        <v>111.428759465</v>
      </c>
      <c r="P9696" s="40">
        <v>0.709</v>
      </c>
      <c r="Q9696" s="40">
        <v>1.159</v>
      </c>
      <c r="R9696" s="39">
        <f>N9696/Q9696</f>
        <v>3.85346262295082</v>
      </c>
      <c r="S9696" s="39">
        <f>O9696/P9696</f>
        <v>157.163271459803</v>
      </c>
      <c r="T9696" s="39">
        <f>R9696+S9696</f>
        <v>161.016734082753</v>
      </c>
      <c r="U9696" s="40">
        <v>182.218</v>
      </c>
      <c r="V9696" s="39">
        <v>0.02451</v>
      </c>
      <c r="W9696" s="69">
        <f>round(((1000*V9696)/T9696),2)</f>
        <v>0.15</v>
      </c>
      <c r="Y9696" t="s">
        <v>40</v>
      </c>
      <c r="AA9696">
        <v>6840</v>
      </c>
      <c r="AB9696" t="b">
        <v>1</v>
      </c>
      <c r="AD9696" s="8"/>
    </row>
    <row r="9697" ht="14.25" customHeight="1">
      <c r="A9697" s="38">
        <v>905</v>
      </c>
      <c r="B9697" s="44" t="s">
        <v>1728</v>
      </c>
      <c r="C9697" s="46" t="s">
        <v>1729</v>
      </c>
      <c r="D9697" s="46" t="s">
        <v>9437</v>
      </c>
      <c r="E9697" s="46" t="s">
        <v>9438</v>
      </c>
      <c r="F9697" s="41" t="s">
        <v>685</v>
      </c>
      <c r="G9697" s="41" t="s">
        <v>686</v>
      </c>
      <c r="H9697" s="65">
        <v>0.15</v>
      </c>
      <c r="I9697" t="s">
        <v>37</v>
      </c>
      <c r="K9697" s="46" t="s">
        <v>43</v>
      </c>
      <c r="L9697" s="46" t="s">
        <v>1732</v>
      </c>
      <c r="M9697" t="s">
        <v>39</v>
      </c>
      <c r="N9697" s="40">
        <f>U9697*V9697</f>
        <v>2.97561994</v>
      </c>
      <c r="O9697" s="40">
        <f>(1-V9697)*88.1482</f>
        <v>86.708739894</v>
      </c>
      <c r="P9697" s="40">
        <v>0.809</v>
      </c>
      <c r="Q9697" s="40">
        <v>1.159</v>
      </c>
      <c r="R9697" s="39">
        <f>N9697/Q9697</f>
        <v>2.56740288179465</v>
      </c>
      <c r="S9697" s="39">
        <f>O9697/P9697</f>
        <v>107.180148200247</v>
      </c>
      <c r="T9697" s="39">
        <f>R9697+S9697</f>
        <v>109.747551082042</v>
      </c>
      <c r="U9697" s="40">
        <v>182.218</v>
      </c>
      <c r="V9697" s="39">
        <v>0.01633</v>
      </c>
      <c r="W9697" s="69">
        <f>round(((1000*V9697)/T9697),2)</f>
        <v>0.15</v>
      </c>
      <c r="Y9697" t="s">
        <v>40</v>
      </c>
      <c r="AA9697">
        <v>6840</v>
      </c>
      <c r="AB9697" t="b">
        <v>1</v>
      </c>
      <c r="AD9697" s="8"/>
    </row>
    <row r="9698" ht="14.25" customHeight="1">
      <c r="A9698" s="38">
        <v>905</v>
      </c>
      <c r="B9698" s="44" t="s">
        <v>1728</v>
      </c>
      <c r="C9698" s="46" t="s">
        <v>1729</v>
      </c>
      <c r="D9698" s="46" t="s">
        <v>9437</v>
      </c>
      <c r="E9698" s="46" t="s">
        <v>9438</v>
      </c>
      <c r="F9698" s="41" t="s">
        <v>687</v>
      </c>
      <c r="G9698" s="41" t="s">
        <v>688</v>
      </c>
      <c r="H9698" s="65">
        <v>0.14</v>
      </c>
      <c r="I9698" t="s">
        <v>37</v>
      </c>
      <c r="K9698" s="46" t="s">
        <v>43</v>
      </c>
      <c r="L9698" s="46" t="s">
        <v>1732</v>
      </c>
      <c r="M9698" t="s">
        <v>39</v>
      </c>
      <c r="N9698" s="40">
        <f>U9698*V9698</f>
        <v>3.21068116</v>
      </c>
      <c r="O9698" s="40">
        <f>(1-V9698)*102.1748</f>
        <v>100.374480024</v>
      </c>
      <c r="P9698" s="40">
        <v>0.811</v>
      </c>
      <c r="Q9698" s="40">
        <v>1.159</v>
      </c>
      <c r="R9698" s="39">
        <f>N9698/Q9698</f>
        <v>2.77021670405522</v>
      </c>
      <c r="S9698" s="39">
        <f>O9698/P9698</f>
        <v>123.766313223181</v>
      </c>
      <c r="T9698" s="39">
        <f>R9698+S9698</f>
        <v>126.536529927236</v>
      </c>
      <c r="U9698" s="40">
        <v>182.218</v>
      </c>
      <c r="V9698" s="39">
        <v>0.01762</v>
      </c>
      <c r="W9698" s="69">
        <f>round(((1000*V9698)/T9698),2)</f>
        <v>0.14</v>
      </c>
      <c r="Y9698" t="s">
        <v>40</v>
      </c>
      <c r="AA9698">
        <v>6840</v>
      </c>
      <c r="AB9698" t="b">
        <v>1</v>
      </c>
      <c r="AD9698" s="8"/>
    </row>
    <row r="9699" ht="14.25" customHeight="1">
      <c r="A9699" s="38">
        <v>905</v>
      </c>
      <c r="B9699" s="44" t="s">
        <v>1728</v>
      </c>
      <c r="C9699" s="46" t="s">
        <v>1729</v>
      </c>
      <c r="D9699" s="46" t="s">
        <v>9437</v>
      </c>
      <c r="E9699" s="46" t="s">
        <v>9438</v>
      </c>
      <c r="F9699" s="41" t="s">
        <v>689</v>
      </c>
      <c r="G9699" s="41" t="s">
        <v>762</v>
      </c>
      <c r="H9699" s="65">
        <v>0.35</v>
      </c>
      <c r="I9699" t="s">
        <v>37</v>
      </c>
      <c r="K9699" s="46" t="s">
        <v>43</v>
      </c>
      <c r="L9699" s="46" t="s">
        <v>1732</v>
      </c>
      <c r="M9699" t="s">
        <v>39</v>
      </c>
      <c r="N9699" s="40">
        <f>U9699*V9699</f>
        <v>3.5896946</v>
      </c>
      <c r="O9699" s="40">
        <f>(1-V9699)*41.0519</f>
        <v>40.24317757</v>
      </c>
      <c r="P9699" s="40">
        <v>0.747</v>
      </c>
      <c r="Q9699" s="40">
        <v>1.159</v>
      </c>
      <c r="R9699" s="39">
        <f>N9699/Q9699</f>
        <v>3.09723433994823</v>
      </c>
      <c r="S9699" s="39">
        <f>O9699/P9699</f>
        <v>53.8730623427042</v>
      </c>
      <c r="T9699" s="39">
        <f>R9699+S9699</f>
        <v>56.9702966826524</v>
      </c>
      <c r="U9699" s="40">
        <v>182.218</v>
      </c>
      <c r="V9699" s="39">
        <v>0.0197</v>
      </c>
      <c r="W9699" s="69">
        <f>round(((1000*V9699)/T9699),2)</f>
        <v>0.35</v>
      </c>
      <c r="Y9699" t="s">
        <v>40</v>
      </c>
      <c r="AA9699">
        <v>6840</v>
      </c>
      <c r="AB9699" t="b">
        <v>1</v>
      </c>
      <c r="AD9699" s="8"/>
    </row>
    <row r="9700" ht="14.25" customHeight="1">
      <c r="A9700" s="38">
        <v>905</v>
      </c>
      <c r="B9700" s="44" t="s">
        <v>1728</v>
      </c>
      <c r="C9700" s="46" t="s">
        <v>1729</v>
      </c>
      <c r="D9700" s="46" t="s">
        <v>9437</v>
      </c>
      <c r="E9700" s="46" t="s">
        <v>9438</v>
      </c>
      <c r="F9700" s="41" t="s">
        <v>1123</v>
      </c>
      <c r="G9700" s="41" t="s">
        <v>1124</v>
      </c>
      <c r="H9700" s="65">
        <v>1.25</v>
      </c>
      <c r="I9700" t="s">
        <v>37</v>
      </c>
      <c r="K9700" s="46" t="s">
        <v>43</v>
      </c>
      <c r="L9700" s="46" t="s">
        <v>1732</v>
      </c>
      <c r="M9700" t="s">
        <v>39</v>
      </c>
      <c r="N9700" s="40">
        <f>U9700*V9700</f>
        <v>22.5403666</v>
      </c>
      <c r="O9700" s="40">
        <f>(1-V9700)*153.8227</f>
        <v>134.79483201</v>
      </c>
      <c r="P9700" s="40">
        <v>1.697</v>
      </c>
      <c r="Q9700" s="40">
        <v>1.159</v>
      </c>
      <c r="R9700" s="39">
        <f>N9700/Q9700</f>
        <v>19.4481161345988</v>
      </c>
      <c r="S9700" s="39">
        <f>O9700/P9700</f>
        <v>79.4312504478491</v>
      </c>
      <c r="T9700" s="39">
        <f>R9700+S9700</f>
        <v>98.8793665824479</v>
      </c>
      <c r="U9700" s="40">
        <v>182.218</v>
      </c>
      <c r="V9700" s="39">
        <v>0.1237</v>
      </c>
      <c r="W9700" s="69">
        <f>round(((1000*V9700)/T9700),2)</f>
        <v>1.25</v>
      </c>
      <c r="Y9700" t="s">
        <v>40</v>
      </c>
      <c r="AA9700">
        <v>6840</v>
      </c>
      <c r="AB9700" t="b">
        <v>1</v>
      </c>
      <c r="AD9700" s="8"/>
    </row>
    <row r="9701" ht="14.25" customHeight="1">
      <c r="A9701" s="38">
        <v>905</v>
      </c>
      <c r="B9701" s="44" t="s">
        <v>1728</v>
      </c>
      <c r="C9701" s="46" t="s">
        <v>1729</v>
      </c>
      <c r="D9701" s="46" t="s">
        <v>9437</v>
      </c>
      <c r="E9701" s="46" t="s">
        <v>9438</v>
      </c>
      <c r="F9701" s="41" t="s">
        <v>695</v>
      </c>
      <c r="G9701" s="41" t="s">
        <v>696</v>
      </c>
      <c r="H9701" s="65">
        <v>0.39</v>
      </c>
      <c r="I9701" t="s">
        <v>37</v>
      </c>
      <c r="K9701" s="46" t="s">
        <v>43</v>
      </c>
      <c r="L9701" s="46" t="s">
        <v>1732</v>
      </c>
      <c r="M9701" t="s">
        <v>39</v>
      </c>
      <c r="N9701" s="40">
        <f>U9701*V9701</f>
        <v>7.65862254</v>
      </c>
      <c r="O9701" s="40">
        <f>(1-V9701)*84.1595</f>
        <v>80.622276215</v>
      </c>
      <c r="P9701" s="40">
        <v>0.79</v>
      </c>
      <c r="Q9701" s="40">
        <v>1.159</v>
      </c>
      <c r="R9701" s="39">
        <f>N9701/Q9701</f>
        <v>6.60795732528041</v>
      </c>
      <c r="S9701" s="39">
        <f>O9701/P9701</f>
        <v>102.053514196203</v>
      </c>
      <c r="T9701" s="39">
        <f>R9701+S9701</f>
        <v>108.661471521483</v>
      </c>
      <c r="U9701" s="40">
        <v>182.218</v>
      </c>
      <c r="V9701" s="39">
        <v>0.04203</v>
      </c>
      <c r="W9701" s="69">
        <f>round(((1000*V9701)/T9701),2)</f>
        <v>0.39</v>
      </c>
      <c r="Y9701" t="s">
        <v>40</v>
      </c>
      <c r="AA9701">
        <v>6840</v>
      </c>
      <c r="AB9701" t="b">
        <v>1</v>
      </c>
      <c r="AD9701" s="8"/>
    </row>
    <row r="9702" ht="14.25" customHeight="1">
      <c r="A9702" s="38">
        <v>905</v>
      </c>
      <c r="B9702" s="44" t="s">
        <v>1728</v>
      </c>
      <c r="C9702" s="46" t="s">
        <v>1729</v>
      </c>
      <c r="D9702" s="46" t="s">
        <v>9437</v>
      </c>
      <c r="E9702" s="46" t="s">
        <v>9438</v>
      </c>
      <c r="F9702" s="41" t="s">
        <v>697</v>
      </c>
      <c r="G9702" s="41" t="s">
        <v>698</v>
      </c>
      <c r="H9702" s="65">
        <v>0.38</v>
      </c>
      <c r="I9702" t="s">
        <v>37</v>
      </c>
      <c r="K9702" s="46" t="s">
        <v>43</v>
      </c>
      <c r="L9702" s="46" t="s">
        <v>1732</v>
      </c>
      <c r="M9702" t="s">
        <v>39</v>
      </c>
      <c r="N9702" s="40">
        <f>U9702*V9702</f>
        <v>9.86528252</v>
      </c>
      <c r="O9702" s="40">
        <f>(1-V9702)*112.2126</f>
        <v>106.137409836</v>
      </c>
      <c r="P9702" s="40">
        <v>0.79</v>
      </c>
      <c r="Q9702" s="40">
        <v>1.159</v>
      </c>
      <c r="R9702" s="39">
        <f>N9702/Q9702</f>
        <v>8.51189173425367</v>
      </c>
      <c r="S9702" s="39">
        <f>O9702/P9702</f>
        <v>134.351151691139</v>
      </c>
      <c r="T9702" s="39">
        <f>R9702+S9702</f>
        <v>142.863043425393</v>
      </c>
      <c r="U9702" s="40">
        <v>182.218</v>
      </c>
      <c r="V9702" s="39">
        <v>0.05414</v>
      </c>
      <c r="W9702" s="69">
        <f>round(((1000*V9702)/T9702),2)</f>
        <v>0.38</v>
      </c>
      <c r="Y9702" t="s">
        <v>40</v>
      </c>
      <c r="AA9702">
        <v>6840</v>
      </c>
      <c r="AB9702" t="b">
        <v>1</v>
      </c>
      <c r="AD9702" s="8"/>
    </row>
    <row r="9703" ht="14.25" customHeight="1">
      <c r="A9703" s="38">
        <v>905</v>
      </c>
      <c r="B9703" s="44" t="s">
        <v>1728</v>
      </c>
      <c r="C9703" s="46" t="s">
        <v>1729</v>
      </c>
      <c r="D9703" s="46" t="s">
        <v>9437</v>
      </c>
      <c r="E9703" s="46" t="s">
        <v>9438</v>
      </c>
      <c r="F9703" s="41" t="s">
        <v>699</v>
      </c>
      <c r="G9703" s="41" t="s">
        <v>4430</v>
      </c>
      <c r="H9703" s="65">
        <v>0.33</v>
      </c>
      <c r="I9703" t="s">
        <v>37</v>
      </c>
      <c r="K9703" s="46" t="s">
        <v>43</v>
      </c>
      <c r="L9703" s="46" t="s">
        <v>1732</v>
      </c>
      <c r="M9703" t="s">
        <v>39</v>
      </c>
      <c r="N9703" s="40">
        <f>U9703*V9703</f>
        <v>5.25881148</v>
      </c>
      <c r="O9703" s="40">
        <f>(1-V9703)*86.1323</f>
        <v>83.646521822</v>
      </c>
      <c r="P9703" s="40">
        <v>1.004</v>
      </c>
      <c r="Q9703" s="40">
        <v>1.159</v>
      </c>
      <c r="R9703" s="39">
        <f>N9703/Q9703</f>
        <v>4.53736969801553</v>
      </c>
      <c r="S9703" s="39">
        <f>O9703/P9703</f>
        <v>83.313268747012</v>
      </c>
      <c r="T9703" s="39">
        <f>R9703+S9703</f>
        <v>87.8506384450275</v>
      </c>
      <c r="U9703" s="40">
        <v>182.218</v>
      </c>
      <c r="V9703" s="39">
        <v>0.02886</v>
      </c>
      <c r="W9703" s="69">
        <f>round(((1000*V9703)/T9703),2)</f>
        <v>0.33</v>
      </c>
      <c r="Y9703" t="s">
        <v>40</v>
      </c>
      <c r="AA9703">
        <v>6840</v>
      </c>
      <c r="AB9703" t="b">
        <v>1</v>
      </c>
      <c r="AD9703" s="8"/>
    </row>
    <row r="9704" ht="14.25" customHeight="1">
      <c r="A9704" s="38">
        <v>905</v>
      </c>
      <c r="B9704" s="44" t="s">
        <v>1728</v>
      </c>
      <c r="C9704" s="46" t="s">
        <v>1729</v>
      </c>
      <c r="D9704" s="46" t="s">
        <v>9437</v>
      </c>
      <c r="E9704" s="46" t="s">
        <v>9438</v>
      </c>
      <c r="F9704" s="41" t="s">
        <v>701</v>
      </c>
      <c r="G9704" s="41" t="s">
        <v>1834</v>
      </c>
      <c r="H9704" s="65">
        <v>0.24</v>
      </c>
      <c r="I9704" t="s">
        <v>37</v>
      </c>
      <c r="K9704" s="46" t="s">
        <v>43</v>
      </c>
      <c r="L9704" s="46" t="s">
        <v>1732</v>
      </c>
      <c r="M9704" t="s">
        <v>39</v>
      </c>
      <c r="N9704" s="40">
        <f>U9704*V9704</f>
        <v>8.4002498</v>
      </c>
      <c r="O9704" s="40">
        <f>(1-V9704)*142.2817</f>
        <v>135.72251363</v>
      </c>
      <c r="P9704" s="40">
        <v>0.734</v>
      </c>
      <c r="Q9704" s="40">
        <v>1.159</v>
      </c>
      <c r="R9704" s="39">
        <f>N9704/Q9704</f>
        <v>7.24784279551337</v>
      </c>
      <c r="S9704" s="39">
        <f>O9704/P9704</f>
        <v>184.908056716621</v>
      </c>
      <c r="T9704" s="39">
        <f>R9704+S9704</f>
        <v>192.155899512135</v>
      </c>
      <c r="U9704" s="40">
        <v>182.218</v>
      </c>
      <c r="V9704" s="39">
        <v>0.0461</v>
      </c>
      <c r="W9704" s="69">
        <f>round(((1000*V9704)/T9704),2)</f>
        <v>0.24</v>
      </c>
      <c r="Y9704" t="s">
        <v>40</v>
      </c>
      <c r="AA9704">
        <v>6840</v>
      </c>
      <c r="AB9704" t="b">
        <v>1</v>
      </c>
      <c r="AD9704" s="8"/>
    </row>
    <row r="9705" ht="14.25" customHeight="1">
      <c r="A9705" s="38">
        <v>905</v>
      </c>
      <c r="B9705" s="44" t="s">
        <v>1728</v>
      </c>
      <c r="C9705" s="46" t="s">
        <v>1729</v>
      </c>
      <c r="D9705" s="46" t="s">
        <v>9437</v>
      </c>
      <c r="E9705" s="46" t="s">
        <v>9438</v>
      </c>
      <c r="F9705" s="41" t="s">
        <v>703</v>
      </c>
      <c r="G9705" s="41" t="s">
        <v>704</v>
      </c>
      <c r="H9705" s="65">
        <v>0.5</v>
      </c>
      <c r="I9705" t="s">
        <v>37</v>
      </c>
      <c r="K9705" s="46" t="s">
        <v>43</v>
      </c>
      <c r="L9705" s="46" t="s">
        <v>1732</v>
      </c>
      <c r="M9705" t="s">
        <v>39</v>
      </c>
      <c r="N9705" s="40">
        <f>U9705*V9705</f>
        <v>15.1423158</v>
      </c>
      <c r="O9705" s="40">
        <f>(1-V9705)*130.2279</f>
        <v>119.40596151</v>
      </c>
      <c r="P9705" s="40">
        <v>0.78</v>
      </c>
      <c r="Q9705" s="40">
        <v>1.159</v>
      </c>
      <c r="R9705" s="39">
        <f>N9705/Q9705</f>
        <v>13.0649834339948</v>
      </c>
      <c r="S9705" s="39">
        <f>O9705/P9705</f>
        <v>153.084566038462</v>
      </c>
      <c r="T9705" s="39">
        <f>R9705+S9705</f>
        <v>166.149549472456</v>
      </c>
      <c r="U9705" s="40">
        <v>182.218</v>
      </c>
      <c r="V9705" s="39">
        <v>0.0831</v>
      </c>
      <c r="W9705" s="69">
        <f>round(((1000*V9705)/T9705),2)</f>
        <v>0.5</v>
      </c>
      <c r="Y9705" t="s">
        <v>40</v>
      </c>
      <c r="AA9705">
        <v>6840</v>
      </c>
      <c r="AB9705" t="b">
        <v>1</v>
      </c>
      <c r="AD9705" s="8"/>
    </row>
    <row r="9706" ht="14.25" customHeight="1">
      <c r="A9706" s="38">
        <v>905</v>
      </c>
      <c r="B9706" s="44" t="s">
        <v>1728</v>
      </c>
      <c r="C9706" s="46" t="s">
        <v>1729</v>
      </c>
      <c r="D9706" s="46" t="s">
        <v>9437</v>
      </c>
      <c r="E9706" s="46" t="s">
        <v>9438</v>
      </c>
      <c r="F9706" s="41" t="s">
        <v>705</v>
      </c>
      <c r="G9706" s="41" t="s">
        <v>1734</v>
      </c>
      <c r="H9706" s="65">
        <v>0.79</v>
      </c>
      <c r="I9706" t="s">
        <v>37</v>
      </c>
      <c r="K9706" s="46" t="s">
        <v>43</v>
      </c>
      <c r="L9706" s="46" t="s">
        <v>1732</v>
      </c>
      <c r="M9706" t="s">
        <v>39</v>
      </c>
      <c r="N9706" s="40">
        <f>U9706*V9706</f>
        <v>15.22066954</v>
      </c>
      <c r="O9706" s="40">
        <f>(1-V9706)*74.1216</f>
        <v>67.930222752</v>
      </c>
      <c r="P9706" s="40">
        <v>0.734</v>
      </c>
      <c r="Q9706" s="40">
        <v>1.159</v>
      </c>
      <c r="R9706" s="39">
        <f>N9706/Q9706</f>
        <v>13.132588041415</v>
      </c>
      <c r="S9706" s="39">
        <f>O9706/P9706</f>
        <v>92.547987400545</v>
      </c>
      <c r="T9706" s="39">
        <f>R9706+S9706</f>
        <v>105.68057544196</v>
      </c>
      <c r="U9706" s="40">
        <v>182.218</v>
      </c>
      <c r="V9706" s="39">
        <v>0.08353</v>
      </c>
      <c r="W9706" s="69">
        <f>round(((1000*V9706)/T9706),2)</f>
        <v>0.79</v>
      </c>
      <c r="Y9706" t="s">
        <v>40</v>
      </c>
      <c r="AA9706">
        <v>6840</v>
      </c>
      <c r="AB9706" t="b">
        <v>1</v>
      </c>
      <c r="AD9706" s="8"/>
    </row>
    <row r="9707" ht="14.25" customHeight="1">
      <c r="A9707" s="38">
        <v>905</v>
      </c>
      <c r="B9707" s="44" t="s">
        <v>1728</v>
      </c>
      <c r="C9707" s="46" t="s">
        <v>1729</v>
      </c>
      <c r="D9707" s="46" t="s">
        <v>9437</v>
      </c>
      <c r="E9707" s="46" t="s">
        <v>9438</v>
      </c>
      <c r="F9707" s="41" t="s">
        <v>707</v>
      </c>
      <c r="G9707" s="41" t="s">
        <v>708</v>
      </c>
      <c r="H9707" s="65">
        <v>0.41</v>
      </c>
      <c r="I9707" t="s">
        <v>37</v>
      </c>
      <c r="K9707" s="46" t="s">
        <v>43</v>
      </c>
      <c r="L9707" s="46" t="s">
        <v>1732</v>
      </c>
      <c r="M9707" t="s">
        <v>39</v>
      </c>
      <c r="N9707" s="40">
        <f>U9707*V9707</f>
        <v>10.07847758</v>
      </c>
      <c r="O9707" s="40">
        <f>(1-V9707)*102.1748</f>
        <v>96.523511812</v>
      </c>
      <c r="P9707" s="40">
        <v>0.758</v>
      </c>
      <c r="Q9707" s="40">
        <v>1.159</v>
      </c>
      <c r="R9707" s="39">
        <f>N9707/Q9707</f>
        <v>8.69583915444348</v>
      </c>
      <c r="S9707" s="39">
        <f>O9707/P9707</f>
        <v>127.339725345646</v>
      </c>
      <c r="T9707" s="39">
        <f>R9707+S9707</f>
        <v>136.03556450009</v>
      </c>
      <c r="U9707" s="40">
        <v>182.218</v>
      </c>
      <c r="V9707" s="39">
        <v>0.05531</v>
      </c>
      <c r="W9707" s="69">
        <f>round(((1000*V9707)/T9707),2)</f>
        <v>0.41</v>
      </c>
      <c r="Y9707" t="s">
        <v>40</v>
      </c>
      <c r="AA9707">
        <v>6840</v>
      </c>
      <c r="AB9707" t="b">
        <v>1</v>
      </c>
      <c r="AD9707" s="8"/>
    </row>
    <row r="9708" ht="14.25" customHeight="1">
      <c r="A9708" s="38">
        <v>905</v>
      </c>
      <c r="B9708" s="44" t="s">
        <v>1728</v>
      </c>
      <c r="C9708" s="46" t="s">
        <v>1729</v>
      </c>
      <c r="D9708" s="46" t="s">
        <v>9437</v>
      </c>
      <c r="E9708" s="46" t="s">
        <v>9438</v>
      </c>
      <c r="F9708" s="41" t="s">
        <v>429</v>
      </c>
      <c r="G9708" s="41" t="s">
        <v>430</v>
      </c>
      <c r="H9708" s="65">
        <v>0.1</v>
      </c>
      <c r="I9708" t="s">
        <v>37</v>
      </c>
      <c r="K9708" s="46" t="s">
        <v>43</v>
      </c>
      <c r="L9708" s="46" t="s">
        <v>1732</v>
      </c>
      <c r="M9708" t="s">
        <v>39</v>
      </c>
      <c r="N9708" s="40">
        <f>U9708*V9708</f>
        <v>1.135400358</v>
      </c>
      <c r="O9708" s="40">
        <f>(1-V9708)*46.0684</f>
        <v>45.7813477996</v>
      </c>
      <c r="P9708" s="40">
        <v>0.78</v>
      </c>
      <c r="Q9708" s="40">
        <v>1.159</v>
      </c>
      <c r="R9708" s="39">
        <f>N9708/Q9708</f>
        <v>0.979637927523727</v>
      </c>
      <c r="S9708" s="39">
        <f>O9708/P9708</f>
        <v>58.6940356405128</v>
      </c>
      <c r="T9708" s="39">
        <f>R9708+S9708</f>
        <v>59.6736735680365</v>
      </c>
      <c r="U9708" s="40">
        <v>182.218</v>
      </c>
      <c r="V9708" s="39">
        <v>0.006231</v>
      </c>
      <c r="W9708" s="69">
        <f>round(((1000*V9708)/T9708),2)</f>
        <v>0.1</v>
      </c>
      <c r="Y9708" t="s">
        <v>40</v>
      </c>
      <c r="AA9708">
        <v>6840</v>
      </c>
      <c r="AB9708" t="b">
        <v>1</v>
      </c>
      <c r="AD9708" s="8"/>
    </row>
    <row r="9709" ht="14.25" customHeight="1">
      <c r="A9709" s="38">
        <v>905</v>
      </c>
      <c r="B9709" s="44" t="s">
        <v>1728</v>
      </c>
      <c r="C9709" s="46" t="s">
        <v>1729</v>
      </c>
      <c r="D9709" s="46" t="s">
        <v>9437</v>
      </c>
      <c r="E9709" s="46" t="s">
        <v>9438</v>
      </c>
      <c r="F9709" s="41" t="s">
        <v>711</v>
      </c>
      <c r="G9709" s="41" t="s">
        <v>712</v>
      </c>
      <c r="H9709" s="65">
        <v>0.24</v>
      </c>
      <c r="I9709" t="s">
        <v>37</v>
      </c>
      <c r="K9709" s="46" t="s">
        <v>43</v>
      </c>
      <c r="L9709" s="46" t="s">
        <v>1732</v>
      </c>
      <c r="M9709" t="s">
        <v>39</v>
      </c>
      <c r="N9709" s="40">
        <f>U9709*V9709</f>
        <v>6.45598374</v>
      </c>
      <c r="O9709" s="40">
        <f>(1-V9709)*100.2019</f>
        <v>96.651746683</v>
      </c>
      <c r="P9709" s="40">
        <v>0.695</v>
      </c>
      <c r="Q9709" s="40">
        <v>1.159</v>
      </c>
      <c r="R9709" s="39">
        <f>N9709/Q9709</f>
        <v>5.57030521138913</v>
      </c>
      <c r="S9709" s="39">
        <f>O9709/P9709</f>
        <v>139.067261414388</v>
      </c>
      <c r="T9709" s="39">
        <f>R9709+S9709</f>
        <v>144.637566625778</v>
      </c>
      <c r="U9709" s="40">
        <v>182.218</v>
      </c>
      <c r="V9709" s="39">
        <v>0.03543</v>
      </c>
      <c r="W9709" s="69">
        <f>round(((1000*V9709)/T9709),2)</f>
        <v>0.24</v>
      </c>
      <c r="Y9709" t="s">
        <v>40</v>
      </c>
      <c r="AA9709">
        <v>6840</v>
      </c>
      <c r="AB9709" t="b">
        <v>1</v>
      </c>
      <c r="AD9709" s="8"/>
    </row>
    <row r="9710" ht="14.25" customHeight="1">
      <c r="A9710" s="38">
        <v>905</v>
      </c>
      <c r="B9710" s="44" t="s">
        <v>1728</v>
      </c>
      <c r="C9710" s="46" t="s">
        <v>1729</v>
      </c>
      <c r="D9710" s="46" t="s">
        <v>9437</v>
      </c>
      <c r="E9710" s="46" t="s">
        <v>9438</v>
      </c>
      <c r="F9710" s="41" t="s">
        <v>713</v>
      </c>
      <c r="G9710" s="41" t="s">
        <v>714</v>
      </c>
      <c r="H9710" s="65">
        <v>0.24</v>
      </c>
      <c r="I9710" t="s">
        <v>37</v>
      </c>
      <c r="K9710" s="46" t="s">
        <v>43</v>
      </c>
      <c r="L9710" s="46" t="s">
        <v>1732</v>
      </c>
      <c r="M9710" t="s">
        <v>39</v>
      </c>
      <c r="N9710" s="40">
        <f>U9710*V9710</f>
        <v>12.4546003</v>
      </c>
      <c r="O9710" s="40">
        <f>(1-V9710)*226.4412</f>
        <v>210.96394398</v>
      </c>
      <c r="P9710" s="40">
        <v>0.773</v>
      </c>
      <c r="Q9710" s="40">
        <v>1.159</v>
      </c>
      <c r="R9710" s="39">
        <f>N9710/Q9710</f>
        <v>10.7459881794651</v>
      </c>
      <c r="S9710" s="39">
        <f>O9710/P9710</f>
        <v>272.915839560155</v>
      </c>
      <c r="T9710" s="39">
        <f>R9710+S9710</f>
        <v>283.66182773962</v>
      </c>
      <c r="U9710" s="40">
        <v>182.218</v>
      </c>
      <c r="V9710" s="39">
        <v>0.06835</v>
      </c>
      <c r="W9710" s="69">
        <f>round(((1000*V9710)/T9710),2)</f>
        <v>0.24</v>
      </c>
      <c r="Y9710" t="s">
        <v>40</v>
      </c>
      <c r="AA9710">
        <v>6840</v>
      </c>
      <c r="AB9710" t="b">
        <v>1</v>
      </c>
      <c r="AD9710" s="8"/>
    </row>
    <row r="9711" ht="14.25" customHeight="1">
      <c r="A9711" s="38">
        <v>905</v>
      </c>
      <c r="B9711" s="44" t="s">
        <v>1728</v>
      </c>
      <c r="C9711" s="46" t="s">
        <v>1729</v>
      </c>
      <c r="D9711" s="46" t="s">
        <v>9437</v>
      </c>
      <c r="E9711" s="46" t="s">
        <v>9438</v>
      </c>
      <c r="F9711" s="41" t="s">
        <v>715</v>
      </c>
      <c r="G9711" s="41" t="s">
        <v>716</v>
      </c>
      <c r="H9711" s="65">
        <v>0.23</v>
      </c>
      <c r="I9711" t="s">
        <v>37</v>
      </c>
      <c r="K9711" s="46" t="s">
        <v>43</v>
      </c>
      <c r="L9711" s="46" t="s">
        <v>1732</v>
      </c>
      <c r="M9711" t="s">
        <v>39</v>
      </c>
      <c r="N9711" s="40">
        <f>U9711*V9711</f>
        <v>5.373605871</v>
      </c>
      <c r="O9711" s="40">
        <f>86.1754*(1-V9711)</f>
        <v>83.634087454</v>
      </c>
      <c r="P9711" s="40">
        <v>0.675</v>
      </c>
      <c r="Q9711" s="40">
        <v>1.159</v>
      </c>
      <c r="R9711" s="39">
        <f>N9711/Q9711</f>
        <v>4.63641576445211</v>
      </c>
      <c r="S9711" s="39">
        <f>O9711/P9711</f>
        <v>123.902351783704</v>
      </c>
      <c r="T9711" s="39">
        <f>R9711+S9711</f>
        <v>128.538767548156</v>
      </c>
      <c r="U9711" s="40">
        <v>182.2179</v>
      </c>
      <c r="V9711" s="39">
        <v>0.02949</v>
      </c>
      <c r="W9711" s="69">
        <f>round(((1000*V9711)/T9711),2)</f>
        <v>0.23</v>
      </c>
      <c r="Y9711" t="s">
        <v>40</v>
      </c>
      <c r="AA9711">
        <v>6840</v>
      </c>
      <c r="AB9711" t="b">
        <v>1</v>
      </c>
      <c r="AD9711" s="8"/>
    </row>
    <row r="9712" ht="14.25" customHeight="1">
      <c r="A9712" s="38">
        <v>905</v>
      </c>
      <c r="B9712" s="44" t="s">
        <v>1728</v>
      </c>
      <c r="C9712" s="46" t="s">
        <v>1729</v>
      </c>
      <c r="D9712" s="46" t="s">
        <v>9437</v>
      </c>
      <c r="E9712" s="46" t="s">
        <v>9438</v>
      </c>
      <c r="F9712" s="41" t="s">
        <v>434</v>
      </c>
      <c r="G9712" s="41" t="s">
        <v>435</v>
      </c>
      <c r="H9712" s="65">
        <v>0.1</v>
      </c>
      <c r="I9712" t="s">
        <v>37</v>
      </c>
      <c r="K9712" s="46" t="s">
        <v>43</v>
      </c>
      <c r="L9712" s="46" t="s">
        <v>1732</v>
      </c>
      <c r="M9712" t="s">
        <v>39</v>
      </c>
      <c r="N9712" s="40">
        <f>U9712*V9712</f>
        <v>0.81178119</v>
      </c>
      <c r="O9712" s="40">
        <f>(1-V9712)*32.0419</f>
        <v>31.8991533355</v>
      </c>
      <c r="P9712" s="40">
        <v>0.753</v>
      </c>
      <c r="Q9712" s="40">
        <v>1.159</v>
      </c>
      <c r="R9712" s="39">
        <f>N9712/Q9712</f>
        <v>0.700415176876618</v>
      </c>
      <c r="S9712" s="39">
        <f>O9712/P9712</f>
        <v>42.3627534335989</v>
      </c>
      <c r="T9712" s="39">
        <f>R9712+S9712</f>
        <v>43.0631686104756</v>
      </c>
      <c r="U9712" s="40">
        <v>182.218</v>
      </c>
      <c r="V9712" s="39">
        <v>0.004455</v>
      </c>
      <c r="W9712" s="69">
        <f>round(((1000*V9712)/T9712),2)</f>
        <v>0.1</v>
      </c>
      <c r="Y9712" t="s">
        <v>40</v>
      </c>
      <c r="AA9712">
        <v>6840</v>
      </c>
      <c r="AB9712" t="b">
        <v>1</v>
      </c>
      <c r="AD9712" s="8"/>
    </row>
    <row r="9713" ht="14.25" customHeight="1">
      <c r="A9713" s="38">
        <v>905</v>
      </c>
      <c r="B9713" s="44" t="s">
        <v>1728</v>
      </c>
      <c r="C9713" s="46" t="s">
        <v>1729</v>
      </c>
      <c r="D9713" s="46" t="s">
        <v>9437</v>
      </c>
      <c r="E9713" s="46" t="s">
        <v>9438</v>
      </c>
      <c r="F9713" s="41" t="s">
        <v>719</v>
      </c>
      <c r="G9713" s="41" t="s">
        <v>720</v>
      </c>
      <c r="H9713" s="65">
        <v>0.65</v>
      </c>
      <c r="I9713" t="s">
        <v>37</v>
      </c>
      <c r="K9713" s="46" t="s">
        <v>43</v>
      </c>
      <c r="L9713" s="46" t="s">
        <v>1732</v>
      </c>
      <c r="M9713" t="s">
        <v>39</v>
      </c>
      <c r="N9713" s="40">
        <f>U9713*V9713</f>
        <v>14.29682428</v>
      </c>
      <c r="O9713" s="40">
        <f>(1-V9713)*88.1482</f>
        <v>81.232092228</v>
      </c>
      <c r="P9713" s="40">
        <v>0.75</v>
      </c>
      <c r="Q9713" s="40">
        <v>1.159</v>
      </c>
      <c r="R9713" s="39">
        <f>N9713/Q9713</f>
        <v>12.3354825539258</v>
      </c>
      <c r="S9713" s="39">
        <f>O9713/P9713</f>
        <v>108.309456304</v>
      </c>
      <c r="T9713" s="39">
        <f>R9713+S9713</f>
        <v>120.644938857926</v>
      </c>
      <c r="U9713" s="40">
        <v>182.218</v>
      </c>
      <c r="V9713" s="39">
        <v>0.07846</v>
      </c>
      <c r="W9713" s="69">
        <f>round(((1000*V9713)/T9713),2)</f>
        <v>0.65</v>
      </c>
      <c r="Y9713" t="s">
        <v>40</v>
      </c>
      <c r="AA9713">
        <v>6840</v>
      </c>
      <c r="AB9713" t="b">
        <v>1</v>
      </c>
      <c r="AD9713" s="8"/>
    </row>
    <row r="9714" ht="14.25" customHeight="1">
      <c r="A9714" s="38">
        <v>905</v>
      </c>
      <c r="B9714" s="44" t="s">
        <v>1728</v>
      </c>
      <c r="C9714" s="46" t="s">
        <v>1729</v>
      </c>
      <c r="D9714" s="46" t="s">
        <v>9437</v>
      </c>
      <c r="E9714" s="46" t="s">
        <v>9438</v>
      </c>
      <c r="F9714" s="41" t="s">
        <v>721</v>
      </c>
      <c r="G9714" s="41" t="s">
        <v>722</v>
      </c>
      <c r="H9714" s="65">
        <v>0.33</v>
      </c>
      <c r="I9714" t="s">
        <v>37</v>
      </c>
      <c r="K9714" s="46" t="s">
        <v>43</v>
      </c>
      <c r="L9714" s="46" t="s">
        <v>1732</v>
      </c>
      <c r="M9714" t="s">
        <v>39</v>
      </c>
      <c r="N9714" s="40">
        <f>U9714*V9714</f>
        <v>7.7898195</v>
      </c>
      <c r="O9714" s="40">
        <f>(1-V9714)*98.1861</f>
        <v>93.988644225</v>
      </c>
      <c r="P9714" s="40">
        <v>0.776</v>
      </c>
      <c r="Q9714" s="40">
        <v>1.159</v>
      </c>
      <c r="R9714" s="39">
        <f>N9714/Q9714</f>
        <v>6.72115573770492</v>
      </c>
      <c r="S9714" s="39">
        <f>O9714/P9714</f>
        <v>121.119386887887</v>
      </c>
      <c r="T9714" s="39">
        <f>R9714+S9714</f>
        <v>127.840542625592</v>
      </c>
      <c r="U9714" s="40">
        <v>182.218</v>
      </c>
      <c r="V9714" s="39">
        <v>0.04275</v>
      </c>
      <c r="W9714" s="69">
        <f>round(((1000*V9714)/T9714),2)</f>
        <v>0.33</v>
      </c>
      <c r="Y9714" t="s">
        <v>40</v>
      </c>
      <c r="AA9714">
        <v>6840</v>
      </c>
      <c r="AB9714" t="b">
        <v>1</v>
      </c>
      <c r="AD9714" s="8"/>
    </row>
    <row r="9715" ht="14.25" customHeight="1">
      <c r="A9715" s="38">
        <v>905</v>
      </c>
      <c r="B9715" s="44" t="s">
        <v>1728</v>
      </c>
      <c r="C9715" s="46" t="s">
        <v>1729</v>
      </c>
      <c r="D9715" s="46" t="s">
        <v>9437</v>
      </c>
      <c r="E9715" s="46" t="s">
        <v>9438</v>
      </c>
      <c r="F9715" s="41" t="s">
        <v>723</v>
      </c>
      <c r="G9715" s="41" t="s">
        <v>724</v>
      </c>
      <c r="H9715" s="65">
        <v>0.24</v>
      </c>
      <c r="I9715" t="s">
        <v>37</v>
      </c>
      <c r="K9715" s="46" t="s">
        <v>43</v>
      </c>
      <c r="L9715" s="46" t="s">
        <v>1732</v>
      </c>
      <c r="M9715" t="s">
        <v>39</v>
      </c>
      <c r="N9715" s="40">
        <f>U9715*V9715</f>
        <v>7.84630708</v>
      </c>
      <c r="O9715" s="40">
        <f>(1-V9715)*128.2551</f>
        <v>122.732435394</v>
      </c>
      <c r="P9715" s="40">
        <v>0.724</v>
      </c>
      <c r="Q9715" s="40">
        <v>1.159</v>
      </c>
      <c r="R9715" s="39">
        <f>N9715/Q9715</f>
        <v>6.76989394305436</v>
      </c>
      <c r="S9715" s="39">
        <f>O9715/P9715</f>
        <v>169.519938389503</v>
      </c>
      <c r="T9715" s="39">
        <f>R9715+S9715</f>
        <v>176.289832332557</v>
      </c>
      <c r="U9715" s="40">
        <v>182.218</v>
      </c>
      <c r="V9715" s="39">
        <v>0.04306</v>
      </c>
      <c r="W9715" s="69">
        <f>round(((1000*V9715)/T9715),2)</f>
        <v>0.24</v>
      </c>
      <c r="Y9715" t="s">
        <v>40</v>
      </c>
      <c r="AA9715">
        <v>6840</v>
      </c>
      <c r="AB9715" t="b">
        <v>1</v>
      </c>
      <c r="AD9715" s="8"/>
    </row>
    <row r="9716" ht="14.25" customHeight="1">
      <c r="A9716" s="38">
        <v>905</v>
      </c>
      <c r="B9716" s="44" t="s">
        <v>1728</v>
      </c>
      <c r="C9716" s="46" t="s">
        <v>1729</v>
      </c>
      <c r="D9716" s="46" t="s">
        <v>9437</v>
      </c>
      <c r="E9716" s="46" t="s">
        <v>9438</v>
      </c>
      <c r="F9716" s="41" t="s">
        <v>725</v>
      </c>
      <c r="G9716" s="41" t="s">
        <v>726</v>
      </c>
      <c r="H9716" s="65">
        <v>0.25</v>
      </c>
      <c r="I9716" t="s">
        <v>37</v>
      </c>
      <c r="K9716" s="46" t="s">
        <v>43</v>
      </c>
      <c r="L9716" s="46" t="s">
        <v>1732</v>
      </c>
      <c r="M9716" t="s">
        <v>39</v>
      </c>
      <c r="N9716" s="40">
        <f>U9716*V9716</f>
        <v>7.24498768</v>
      </c>
      <c r="O9716" s="40">
        <f>(1-V9716)*114.2285</f>
        <v>109.68677484</v>
      </c>
      <c r="P9716" s="40">
        <v>0.711</v>
      </c>
      <c r="Q9716" s="40">
        <v>1.159</v>
      </c>
      <c r="R9716" s="39">
        <f>N9716/Q9716</f>
        <v>6.25106788610871</v>
      </c>
      <c r="S9716" s="39">
        <f>O9716/P9716</f>
        <v>154.271131983122</v>
      </c>
      <c r="T9716" s="39">
        <f>R9716+S9716</f>
        <v>160.522199869231</v>
      </c>
      <c r="U9716" s="40">
        <v>182.218</v>
      </c>
      <c r="V9716" s="39">
        <v>0.03976</v>
      </c>
      <c r="W9716" s="69">
        <f>round(((1000*V9716)/T9716),2)</f>
        <v>0.25</v>
      </c>
      <c r="Y9716" t="s">
        <v>40</v>
      </c>
      <c r="AA9716">
        <v>6840</v>
      </c>
      <c r="AB9716" t="b">
        <v>1</v>
      </c>
      <c r="AD9716" s="8"/>
    </row>
    <row r="9717" ht="14.25" customHeight="1">
      <c r="A9717" s="38">
        <v>905</v>
      </c>
      <c r="B9717" s="44" t="s">
        <v>1728</v>
      </c>
      <c r="C9717" s="46" t="s">
        <v>1729</v>
      </c>
      <c r="D9717" s="46" t="s">
        <v>9437</v>
      </c>
      <c r="E9717" s="46" t="s">
        <v>9438</v>
      </c>
      <c r="F9717" s="41" t="s">
        <v>733</v>
      </c>
      <c r="G9717" s="41" t="s">
        <v>734</v>
      </c>
      <c r="H9717" s="65">
        <v>0.23</v>
      </c>
      <c r="I9717" t="s">
        <v>37</v>
      </c>
      <c r="K9717" s="46" t="s">
        <v>43</v>
      </c>
      <c r="L9717" s="46" t="s">
        <v>1732</v>
      </c>
      <c r="M9717" t="s">
        <v>39</v>
      </c>
      <c r="N9717" s="40">
        <f>U9717*V9717</f>
        <v>8.57153472</v>
      </c>
      <c r="O9717" s="40">
        <f>(1-V9717)*156.3083</f>
        <v>148.955557568</v>
      </c>
      <c r="P9717" s="40">
        <v>0.743</v>
      </c>
      <c r="Q9717" s="40">
        <v>1.159</v>
      </c>
      <c r="R9717" s="39">
        <f>N9717/Q9717</f>
        <v>7.39562961173425</v>
      </c>
      <c r="S9717" s="39">
        <f>O9717/P9717</f>
        <v>200.478543160162</v>
      </c>
      <c r="T9717" s="39">
        <f>R9717+S9717</f>
        <v>207.874172771896</v>
      </c>
      <c r="U9717" s="40">
        <v>182.218</v>
      </c>
      <c r="V9717" s="39">
        <v>0.04704</v>
      </c>
      <c r="W9717" s="69">
        <f>round(((1000*V9717)/T9717),2)</f>
        <v>0.23</v>
      </c>
      <c r="Y9717" t="s">
        <v>40</v>
      </c>
      <c r="AA9717">
        <v>6840</v>
      </c>
      <c r="AB9717" t="b">
        <v>1</v>
      </c>
      <c r="AD9717" s="8"/>
    </row>
    <row r="9718" ht="14.25" customHeight="1">
      <c r="A9718" s="38">
        <v>995</v>
      </c>
      <c r="B9718" s="44" t="s">
        <v>9439</v>
      </c>
      <c r="C9718" s="46" t="s">
        <v>1219</v>
      </c>
      <c r="D9718" s="46" t="s">
        <v>9437</v>
      </c>
      <c r="E9718" s="46" t="s">
        <v>9440</v>
      </c>
      <c r="F9718" s="41" t="s">
        <v>689</v>
      </c>
      <c r="G9718" s="41" t="s">
        <v>762</v>
      </c>
      <c r="H9718" s="65">
        <f>AD9718</f>
        <v>0.362835786982248</v>
      </c>
      <c r="I9718" t="s">
        <v>37</v>
      </c>
      <c r="K9718" s="47" t="s">
        <v>43</v>
      </c>
      <c r="L9718" s="47" t="str">
        <f>((I9718&amp;A9718)&amp;"-")&amp;B9718</f>
        <v>REF995-Monarrez C.I.; Stovall D.M.; Woo J.H.; Taylor P.; and Acree W.E. Jr.; Solubility of xanthene in organic nonelectrolyte solvents: Comparison of observed versus predicted values based upon mobile order theory. Physics and Chemistry of Liquids. 2002. 40: 703-714.</v>
      </c>
      <c r="M9718" t="s">
        <v>39</v>
      </c>
      <c r="N9718" s="40"/>
      <c r="O9718" s="40"/>
      <c r="P9718" s="71">
        <v>0.786</v>
      </c>
      <c r="Q9718" s="71">
        <v>1.16</v>
      </c>
      <c r="R9718" s="29"/>
      <c r="S9718" s="29"/>
      <c r="T9718" s="29"/>
      <c r="U9718" s="71">
        <v>182.2179</v>
      </c>
      <c r="V9718" s="29"/>
      <c r="W9718" s="60"/>
      <c r="Y9718" t="s">
        <v>40</v>
      </c>
      <c r="AA9718">
        <v>6840</v>
      </c>
      <c r="AB9718" t="b">
        <f>if((W9718=""),false,true)</f>
        <v>0</v>
      </c>
      <c r="AD9718" s="37">
        <f>AE9718/(((AE9718*U9718)/(Q9718*1000))+(((1-AE9718)*AF9718)/(P9718*1000)))</f>
        <v>0.362835786982248</v>
      </c>
      <c r="AE9718">
        <v>0.0197</v>
      </c>
      <c r="AF9718">
        <v>41.0519</v>
      </c>
    </row>
    <row r="9719" ht="14.25" customHeight="1">
      <c r="A9719" s="38">
        <v>1053</v>
      </c>
      <c r="B9719" s="46" t="s">
        <v>2009</v>
      </c>
      <c r="C9719" s="46" t="s">
        <v>1115</v>
      </c>
      <c r="D9719" s="11" t="s">
        <v>9437</v>
      </c>
      <c r="E9719" s="11" t="s">
        <v>9440</v>
      </c>
      <c r="F9719" s="7" t="s">
        <v>1646</v>
      </c>
      <c r="G9719" s="7" t="s">
        <v>1961</v>
      </c>
      <c r="H9719">
        <v>0.39843036224458</v>
      </c>
      <c r="I9719" t="s">
        <v>37</v>
      </c>
      <c r="K9719" s="47"/>
      <c r="L9719" s="47" t="s">
        <v>2010</v>
      </c>
      <c r="M9719" t="s">
        <v>39</v>
      </c>
      <c r="N9719" s="71"/>
      <c r="O9719" s="71"/>
      <c r="P9719" s="71"/>
      <c r="Q9719" s="71"/>
      <c r="R9719" s="29"/>
      <c r="S9719" s="29"/>
      <c r="T9719" s="29"/>
      <c r="U9719" s="71"/>
      <c r="V9719" s="29"/>
      <c r="W9719" s="60"/>
      <c r="Y9719" t="s">
        <v>40</v>
      </c>
      <c r="AA9719">
        <v>6840</v>
      </c>
      <c r="AB9719" t="b">
        <f>if((W9719=""),false,true)</f>
        <v>0</v>
      </c>
      <c r="AD9719" s="37"/>
    </row>
    <row r="9720" ht="14.25" customHeight="1">
      <c r="A9720" s="38">
        <v>1053</v>
      </c>
      <c r="B9720" s="46" t="s">
        <v>2009</v>
      </c>
      <c r="C9720" s="46" t="s">
        <v>1115</v>
      </c>
      <c r="D9720" s="11" t="s">
        <v>9437</v>
      </c>
      <c r="E9720" s="11" t="s">
        <v>9440</v>
      </c>
      <c r="F9720" s="7" t="s">
        <v>1962</v>
      </c>
      <c r="G9720" s="7" t="s">
        <v>1963</v>
      </c>
      <c r="H9720">
        <v>0.4262843161703</v>
      </c>
      <c r="I9720" t="s">
        <v>37</v>
      </c>
      <c r="K9720" s="47"/>
      <c r="L9720" s="47" t="s">
        <v>2010</v>
      </c>
      <c r="M9720" t="s">
        <v>39</v>
      </c>
      <c r="N9720" s="71"/>
      <c r="O9720" s="71"/>
      <c r="P9720" s="71"/>
      <c r="Q9720" s="71"/>
      <c r="R9720" s="29"/>
      <c r="S9720" s="29"/>
      <c r="T9720" s="29"/>
      <c r="U9720" s="71"/>
      <c r="V9720" s="29"/>
      <c r="W9720" s="60"/>
      <c r="Y9720" t="s">
        <v>40</v>
      </c>
      <c r="AA9720">
        <v>6840</v>
      </c>
      <c r="AB9720" t="b">
        <f>if((W9720=""),false,true)</f>
        <v>0</v>
      </c>
      <c r="AD9720" s="37"/>
    </row>
    <row r="9721" ht="14.25" customHeight="1">
      <c r="A9721" s="38">
        <v>1053</v>
      </c>
      <c r="B9721" s="46" t="s">
        <v>2009</v>
      </c>
      <c r="C9721" s="46" t="s">
        <v>1115</v>
      </c>
      <c r="D9721" s="11" t="s">
        <v>9437</v>
      </c>
      <c r="E9721" s="11" t="s">
        <v>9440</v>
      </c>
      <c r="F9721" s="7" t="s">
        <v>1964</v>
      </c>
      <c r="G9721" s="7" t="s">
        <v>1965</v>
      </c>
      <c r="H9721">
        <v>0.44990987181871</v>
      </c>
      <c r="I9721" t="s">
        <v>37</v>
      </c>
      <c r="K9721" s="47"/>
      <c r="L9721" s="47" t="s">
        <v>2010</v>
      </c>
      <c r="M9721" t="s">
        <v>39</v>
      </c>
      <c r="N9721" s="71"/>
      <c r="O9721" s="71"/>
      <c r="P9721" s="71"/>
      <c r="Q9721" s="71"/>
      <c r="R9721" s="29"/>
      <c r="S9721" s="29"/>
      <c r="T9721" s="29"/>
      <c r="U9721" s="71"/>
      <c r="V9721" s="29"/>
      <c r="W9721" s="60"/>
      <c r="Y9721" t="s">
        <v>40</v>
      </c>
      <c r="AA9721">
        <v>6840</v>
      </c>
      <c r="AB9721" t="b">
        <f>if((W9721=""),false,true)</f>
        <v>0</v>
      </c>
      <c r="AD9721" s="37"/>
    </row>
    <row r="9722" ht="14.25" customHeight="1">
      <c r="A9722" s="38">
        <v>1053</v>
      </c>
      <c r="B9722" s="46" t="s">
        <v>2009</v>
      </c>
      <c r="C9722" s="46" t="s">
        <v>1115</v>
      </c>
      <c r="D9722" s="11" t="s">
        <v>9437</v>
      </c>
      <c r="E9722" s="11" t="s">
        <v>9440</v>
      </c>
      <c r="F9722" s="7" t="s">
        <v>1966</v>
      </c>
      <c r="G9722" s="7" t="s">
        <v>1967</v>
      </c>
      <c r="H9722">
        <v>0.48133369847037</v>
      </c>
      <c r="I9722" t="s">
        <v>37</v>
      </c>
      <c r="K9722" s="47"/>
      <c r="L9722" s="47" t="s">
        <v>2010</v>
      </c>
      <c r="M9722" t="s">
        <v>39</v>
      </c>
      <c r="N9722" s="71"/>
      <c r="O9722" s="71"/>
      <c r="P9722" s="71"/>
      <c r="Q9722" s="71"/>
      <c r="R9722" s="29"/>
      <c r="S9722" s="29"/>
      <c r="T9722" s="29"/>
      <c r="U9722" s="71"/>
      <c r="V9722" s="29"/>
      <c r="W9722" s="60"/>
      <c r="Y9722" t="s">
        <v>40</v>
      </c>
      <c r="AA9722">
        <v>6840</v>
      </c>
      <c r="AB9722" t="b">
        <f>if((W9722=""),false,true)</f>
        <v>0</v>
      </c>
      <c r="AD9722" s="37"/>
    </row>
    <row r="9723" ht="14.25" customHeight="1">
      <c r="A9723" s="38">
        <v>1308</v>
      </c>
      <c r="B9723" s="46" t="s">
        <v>41</v>
      </c>
      <c r="C9723" s="46" t="s">
        <v>42</v>
      </c>
      <c r="D9723" s="46" t="s">
        <v>9437</v>
      </c>
      <c r="E9723" s="46" t="s">
        <v>9441</v>
      </c>
      <c r="F9723" t="s">
        <v>35</v>
      </c>
      <c r="G9723" s="12" t="s">
        <v>36</v>
      </c>
      <c r="H9723">
        <v>0.240436280000693</v>
      </c>
      <c r="I9723" t="s">
        <v>37</v>
      </c>
      <c r="K9723" s="47" t="s">
        <v>43</v>
      </c>
      <c r="L9723" s="47" t="str">
        <f>((I9723&amp;A9723)&amp;"-")&amp;B9723</f>
        <v>REF1308-Abraham M.H. and Acree Jr. W.E. The solubility of liquid and solid compounds in dry octan-1-ol. Chemosphere (2013)</v>
      </c>
      <c r="M9723" t="s">
        <v>39</v>
      </c>
      <c r="N9723" s="71"/>
      <c r="O9723" s="71"/>
      <c r="P9723" s="71"/>
      <c r="Q9723" s="71"/>
      <c r="R9723" s="29"/>
      <c r="S9723" s="29"/>
      <c r="T9723" s="29"/>
      <c r="U9723" s="71"/>
      <c r="V9723" s="29"/>
      <c r="W9723" s="60"/>
      <c r="Y9723" t="s">
        <v>40</v>
      </c>
      <c r="AA9723">
        <v>6840</v>
      </c>
      <c r="AB9723" t="b">
        <f>if((W9723=""),false,true)</f>
        <v>0</v>
      </c>
      <c r="AD9723" s="37"/>
    </row>
    <row r="9724" ht="14.25" customHeight="1">
      <c r="A9724" s="38">
        <v>1049</v>
      </c>
      <c r="B9724" s="46" t="s">
        <v>922</v>
      </c>
      <c r="C9724" s="46" t="s">
        <v>923</v>
      </c>
      <c r="D9724" s="11" t="s">
        <v>9442</v>
      </c>
      <c r="E9724" s="46" t="s">
        <v>9443</v>
      </c>
      <c r="F9724" s="7" t="s">
        <v>924</v>
      </c>
      <c r="G9724" s="7" t="s">
        <v>925</v>
      </c>
      <c r="H9724">
        <v>0.000164816239153</v>
      </c>
      <c r="I9724" t="s">
        <v>37</v>
      </c>
      <c r="K9724" s="47" t="s">
        <v>43</v>
      </c>
      <c r="L9724" s="47" t="s">
        <v>926</v>
      </c>
      <c r="M9724" t="s">
        <v>39</v>
      </c>
      <c r="N9724" s="71"/>
      <c r="O9724" s="71"/>
      <c r="P9724" s="71"/>
      <c r="Q9724" s="71"/>
      <c r="R9724" s="29"/>
      <c r="S9724" s="29"/>
      <c r="T9724" s="29"/>
      <c r="U9724" s="71"/>
      <c r="V9724" s="29"/>
      <c r="W9724" s="60"/>
      <c r="Y9724" t="s">
        <v>40</v>
      </c>
      <c r="AA9724" s="21">
        <v>1151</v>
      </c>
      <c r="AB9724" t="b">
        <f>if((W9724=""),false,true)</f>
        <v>0</v>
      </c>
      <c r="AD9724" s="37"/>
    </row>
    <row r="9725" ht="14.25" customHeight="1">
      <c r="A9725" s="38">
        <v>1049</v>
      </c>
      <c r="B9725" s="46" t="s">
        <v>922</v>
      </c>
      <c r="C9725" s="46" t="s">
        <v>923</v>
      </c>
      <c r="D9725" s="11" t="s">
        <v>9442</v>
      </c>
      <c r="E9725" s="11" t="s">
        <v>9443</v>
      </c>
      <c r="F9725" s="7" t="s">
        <v>927</v>
      </c>
      <c r="G9725" s="7" t="s">
        <v>928</v>
      </c>
      <c r="H9725">
        <v>0.000247172414502</v>
      </c>
      <c r="I9725" t="s">
        <v>37</v>
      </c>
      <c r="K9725" s="47" t="s">
        <v>43</v>
      </c>
      <c r="L9725" s="47" t="s">
        <v>926</v>
      </c>
      <c r="M9725" t="s">
        <v>39</v>
      </c>
      <c r="N9725" s="71"/>
      <c r="O9725" s="71"/>
      <c r="P9725" s="71"/>
      <c r="Q9725" s="71"/>
      <c r="R9725" s="29"/>
      <c r="S9725" s="29"/>
      <c r="T9725" s="29"/>
      <c r="U9725" s="71"/>
      <c r="V9725" s="29"/>
      <c r="W9725" s="60"/>
      <c r="Y9725" t="s">
        <v>40</v>
      </c>
      <c r="AA9725">
        <v>1151</v>
      </c>
      <c r="AB9725" t="b">
        <f>if((W9725=""),false,true)</f>
        <v>0</v>
      </c>
      <c r="AD9725" s="37"/>
    </row>
    <row r="9726" ht="14.25" customHeight="1">
      <c r="A9726" s="38">
        <v>1049</v>
      </c>
      <c r="B9726" s="46" t="s">
        <v>922</v>
      </c>
      <c r="C9726" s="46" t="s">
        <v>923</v>
      </c>
      <c r="D9726" s="11" t="s">
        <v>9442</v>
      </c>
      <c r="E9726" s="11" t="s">
        <v>9443</v>
      </c>
      <c r="F9726" s="7" t="s">
        <v>929</v>
      </c>
      <c r="G9726" s="7" t="s">
        <v>928</v>
      </c>
      <c r="H9726">
        <v>0.00031915378551</v>
      </c>
      <c r="I9726" t="s">
        <v>37</v>
      </c>
      <c r="K9726" s="47" t="s">
        <v>43</v>
      </c>
      <c r="L9726" s="47" t="s">
        <v>926</v>
      </c>
      <c r="M9726" t="s">
        <v>39</v>
      </c>
      <c r="N9726" s="71"/>
      <c r="O9726" s="71"/>
      <c r="P9726" s="71"/>
      <c r="Q9726" s="71"/>
      <c r="R9726" s="29"/>
      <c r="S9726" s="29"/>
      <c r="T9726" s="29"/>
      <c r="U9726" s="71"/>
      <c r="V9726" s="29"/>
      <c r="W9726" s="60"/>
      <c r="Y9726" t="s">
        <v>40</v>
      </c>
      <c r="AA9726">
        <v>1151</v>
      </c>
      <c r="AB9726" t="b">
        <f>if((W9726=""),false,true)</f>
        <v>0</v>
      </c>
      <c r="AD9726" s="37"/>
    </row>
    <row r="9727" ht="14.25" customHeight="1">
      <c r="A9727" s="38">
        <v>1049</v>
      </c>
      <c r="B9727" s="46" t="s">
        <v>922</v>
      </c>
      <c r="C9727" s="46" t="s">
        <v>923</v>
      </c>
      <c r="D9727" s="11" t="s">
        <v>9442</v>
      </c>
      <c r="E9727" s="11" t="s">
        <v>9443</v>
      </c>
      <c r="F9727" s="7" t="s">
        <v>930</v>
      </c>
      <c r="G9727" s="7" t="s">
        <v>928</v>
      </c>
      <c r="H9727">
        <v>0.000450816704541</v>
      </c>
      <c r="I9727" t="s">
        <v>37</v>
      </c>
      <c r="K9727" s="47" t="s">
        <v>43</v>
      </c>
      <c r="L9727" s="47" t="s">
        <v>926</v>
      </c>
      <c r="M9727" t="s">
        <v>39</v>
      </c>
      <c r="N9727" s="71"/>
      <c r="O9727" s="71"/>
      <c r="P9727" s="71"/>
      <c r="Q9727" s="71"/>
      <c r="R9727" s="29"/>
      <c r="S9727" s="29"/>
      <c r="T9727" s="29"/>
      <c r="U9727" s="71"/>
      <c r="V9727" s="29"/>
      <c r="W9727" s="60"/>
      <c r="Y9727" t="s">
        <v>40</v>
      </c>
      <c r="AA9727">
        <v>1151</v>
      </c>
      <c r="AB9727" t="b">
        <f>if((W9727=""),false,true)</f>
        <v>0</v>
      </c>
      <c r="AD9727" s="37"/>
    </row>
    <row r="9728" ht="14.25" customHeight="1">
      <c r="A9728" s="38">
        <v>1049</v>
      </c>
      <c r="B9728" s="46" t="s">
        <v>922</v>
      </c>
      <c r="C9728" s="46" t="s">
        <v>923</v>
      </c>
      <c r="D9728" s="11" t="s">
        <v>9442</v>
      </c>
      <c r="E9728" s="11" t="s">
        <v>9443</v>
      </c>
      <c r="F9728" s="11" t="s">
        <v>48</v>
      </c>
      <c r="G9728" s="11" t="s">
        <v>49</v>
      </c>
      <c r="H9728">
        <v>0.000134586035406</v>
      </c>
      <c r="I9728" t="s">
        <v>37</v>
      </c>
      <c r="K9728" s="47" t="s">
        <v>43</v>
      </c>
      <c r="L9728" s="47" t="s">
        <v>926</v>
      </c>
      <c r="M9728" t="s">
        <v>39</v>
      </c>
      <c r="N9728" s="71"/>
      <c r="O9728" s="71"/>
      <c r="P9728" s="71"/>
      <c r="Q9728" s="71"/>
      <c r="R9728" s="29"/>
      <c r="S9728" s="29"/>
      <c r="T9728" s="29"/>
      <c r="U9728" s="71"/>
      <c r="V9728" s="29"/>
      <c r="W9728" s="60"/>
      <c r="Y9728" t="s">
        <v>40</v>
      </c>
      <c r="AA9728">
        <v>1151</v>
      </c>
      <c r="AB9728" t="b">
        <f>if((W9728=""),false,true)</f>
        <v>0</v>
      </c>
      <c r="AD9728" s="37"/>
    </row>
    <row r="9729" ht="14.25" customHeight="1">
      <c r="A9729" s="38">
        <v>1287</v>
      </c>
      <c r="B9729" s="46" t="s">
        <v>44</v>
      </c>
      <c r="C9729" s="46" t="s">
        <v>45</v>
      </c>
      <c r="D9729" s="46" t="s">
        <v>9444</v>
      </c>
      <c r="E9729" s="46" t="s">
        <v>9445</v>
      </c>
      <c r="F9729" t="s">
        <v>48</v>
      </c>
      <c r="G9729" s="46" t="s">
        <v>49</v>
      </c>
      <c r="H9729">
        <v>0.000139636836</v>
      </c>
      <c r="I9729" t="s">
        <v>37</v>
      </c>
      <c r="L9729" t="s">
        <v>50</v>
      </c>
      <c r="M9729" t="s">
        <v>39</v>
      </c>
      <c r="N9729" s="40"/>
      <c r="O9729" s="40"/>
      <c r="P9729" s="40"/>
      <c r="Q9729" s="40"/>
      <c r="R9729" s="39"/>
      <c r="S9729" s="39"/>
      <c r="T9729" s="39"/>
      <c r="U9729" s="40"/>
      <c r="V9729" s="39"/>
      <c r="W9729" s="69"/>
      <c r="Y9729" t="s">
        <v>40</v>
      </c>
      <c r="AA9729">
        <v>8091</v>
      </c>
      <c r="AB9729" s="46" t="b">
        <v>0</v>
      </c>
      <c r="AD9729" s="8"/>
    </row>
    <row r="9730" ht="14.25" customHeight="1">
      <c r="A9730" s="38">
        <v>1287</v>
      </c>
      <c r="B9730" s="46" t="s">
        <v>53</v>
      </c>
      <c r="C9730" s="46" t="s">
        <v>45</v>
      </c>
      <c r="D9730" s="46" t="s">
        <v>9446</v>
      </c>
      <c r="E9730" s="46" t="s">
        <v>9447</v>
      </c>
      <c r="F9730" t="s">
        <v>48</v>
      </c>
      <c r="G9730" s="46" t="s">
        <v>49</v>
      </c>
      <c r="H9730">
        <v>0.002630267992</v>
      </c>
      <c r="I9730" t="s">
        <v>37</v>
      </c>
      <c r="L9730" t="s">
        <v>50</v>
      </c>
      <c r="M9730" t="s">
        <v>39</v>
      </c>
      <c r="N9730" s="40"/>
      <c r="O9730" s="40"/>
      <c r="P9730" s="40"/>
      <c r="Q9730" s="40"/>
      <c r="R9730" s="39"/>
      <c r="S9730" s="39"/>
      <c r="T9730" s="39"/>
      <c r="U9730" s="40"/>
      <c r="V9730" s="39"/>
      <c r="W9730" s="69"/>
      <c r="Y9730" t="s">
        <v>40</v>
      </c>
      <c r="AA9730">
        <v>16606</v>
      </c>
      <c r="AB9730" s="46" t="b">
        <v>0</v>
      </c>
      <c r="AD9730" s="8"/>
    </row>
    <row r="9731" ht="14.25" customHeight="1">
      <c r="A9731" s="38">
        <v>1287</v>
      </c>
      <c r="B9731" s="46" t="s">
        <v>44</v>
      </c>
      <c r="C9731" s="46" t="s">
        <v>45</v>
      </c>
      <c r="D9731" s="46" t="s">
        <v>9448</v>
      </c>
      <c r="E9731" s="46" t="s">
        <v>9449</v>
      </c>
      <c r="F9731" t="s">
        <v>48</v>
      </c>
      <c r="G9731" s="46" t="s">
        <v>49</v>
      </c>
      <c r="H9731">
        <v>0.023496328208</v>
      </c>
      <c r="I9731" t="s">
        <v>37</v>
      </c>
      <c r="L9731" t="s">
        <v>50</v>
      </c>
      <c r="M9731" t="s">
        <v>39</v>
      </c>
      <c r="N9731" s="40"/>
      <c r="O9731" s="40"/>
      <c r="P9731" s="40"/>
      <c r="Q9731" s="40"/>
      <c r="R9731" s="39"/>
      <c r="S9731" s="39"/>
      <c r="T9731" s="39"/>
      <c r="U9731" s="40"/>
      <c r="V9731" s="39"/>
      <c r="W9731" s="69"/>
      <c r="Y9731" t="s">
        <v>40</v>
      </c>
      <c r="AA9731">
        <v>1569246</v>
      </c>
      <c r="AB9731" s="46" t="b">
        <v>0</v>
      </c>
      <c r="AD9731" s="8"/>
    </row>
  </sheetData>
  <legacy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14" defaultRowHeight="12.75"/>
  <sheetData>
    <row r="1">
      <c r="A1" s="49" t="s">
        <v>9450</v>
      </c>
      <c r="B1" t="s">
        <v>9451</v>
      </c>
      <c r="C1" t="s">
        <v>9452</v>
      </c>
      <c r="D1" t="s">
        <v>9453</v>
      </c>
      <c r="E1" t="s">
        <v>9454</v>
      </c>
      <c r="F1" t="s">
        <v>9455</v>
      </c>
      <c r="G1" t="s">
        <v>9456</v>
      </c>
    </row>
    <row r="2">
      <c r="A2" t="s">
        <v>691</v>
      </c>
      <c r="B2">
        <v>236</v>
      </c>
      <c r="C2" t="str">
        <v>#VALUE!:fastnetFailed:http://lxsrv7.oru.edu/~alang/solubility/csmw.php?csid=236</v>
      </c>
      <c r="D2">
        <v>0.873</v>
      </c>
      <c r="E2" t="str">
        <v>#VALUE!:fastnetFailed:http://toposome.chemistry.drexel.edu/~rguha/rest/db/chemspider/sg/benzene</v>
      </c>
      <c r="F2" t="str">
        <v>#VALUE!:fastnetFailed:http://toposome.chemistry.drexel.edu/~rguha/rest/db/chemspider/bp/benzene</v>
      </c>
      <c r="G2" t="str">
        <v>#VALUE!:fastnetFailed:http://toposome.chemistry.drexel.edu/~rguha/rest/db/pubchem/synonym/benzene</v>
      </c>
      <c r="H2" t="str">
        <v>#VALUE!:blankIndicator:</v>
      </c>
    </row>
    <row r="3">
      <c r="A3" t="s">
        <v>7120</v>
      </c>
      <c r="B3" t="str">
        <v>#VALUE!:fastnetFailed:http://lxsrv7.oru.edu/~alang/solubility/csid.php?name=maleic%20acid</v>
      </c>
      <c r="C3" t="str">
        <v>#VALUE!:fastnetFailed:http://#VALUE!</v>
      </c>
      <c r="D3" t="str">
        <v>#VALUE!:fastnetFailed:http://#VALUE!</v>
      </c>
      <c r="E3" t="str">
        <v>#VALUE!:blankIndicator:</v>
      </c>
      <c r="F3" t="str">
        <v>#VALUE!:fastnetFailed:http://toposome.chemistry.drexel.edu/~rguha/rest/db/chemspider/bp/maleic%20acid</v>
      </c>
      <c r="G3" t="str">
        <v>#VALUE!:blankIndicator:</v>
      </c>
      <c r="H3" t="str">
        <v>#VALUE!:blankIndicator:</v>
      </c>
    </row>
    <row r="4">
      <c r="A4" t="s">
        <v>3442</v>
      </c>
      <c r="B4" t="str">
        <v>#VALUE!:fastnetFailed:http://lxsrv7.oru.edu/~alang/solubility/csid.php?name=4-chlorobenzaldehyde</v>
      </c>
      <c r="C4" t="str">
        <v>#VALUE!:fastnetFailed:http://#VALUE!</v>
      </c>
      <c r="D4" t="str">
        <v>#VALUE!:fastnetFailed:http://#VALUE!</v>
      </c>
      <c r="E4" t="str">
        <v>#VALUE!:blankIndicator:</v>
      </c>
      <c r="F4" t="str">
        <v>#VALUE!:blankIndicator:</v>
      </c>
      <c r="G4" t="str">
        <v>#VALUE!:blankIndicator:</v>
      </c>
      <c r="H4" t="str">
        <v>#VALUE!:blankIndicator:</v>
      </c>
    </row>
    <row r="5">
      <c r="E5" t="str">
        <v>#VALUE!:blankIndicator:</v>
      </c>
      <c r="F5" t="str">
        <v>#VALUE!:blankIndicator:</v>
      </c>
      <c r="G5" t="str">
        <v>#VALUE!:blankIndicator:</v>
      </c>
      <c r="H5" t="str">
        <v>#VALUE!:blankIndicator:</v>
      </c>
    </row>
    <row r="6">
      <c r="E6" t="str">
        <v>#VALUE!:blankIndicator:</v>
      </c>
      <c r="F6" t="str">
        <v>#VALUE!:blankIndicator:</v>
      </c>
      <c r="G6" t="str">
        <v>#VALUE!:blankIndicator:</v>
      </c>
      <c r="H6" t="str">
        <v>#VALUE!:blankIndicator:</v>
      </c>
    </row>
    <row r="7">
      <c r="E7" t="str">
        <v>#VALUE!:blankIndicator:</v>
      </c>
      <c r="F7" t="str">
        <v>#VALUE!:blankIndicator:</v>
      </c>
      <c r="G7" t="str">
        <v>#VALUE!:blankIndicator:</v>
      </c>
      <c r="H7" t="str">
        <v>#VALUE!:blankIndicator:</v>
      </c>
    </row>
    <row r="8">
      <c r="E8" t="str">
        <v>#VALUE!:blankIndicator:</v>
      </c>
      <c r="F8" t="str">
        <v>#VALUE!:blankIndicator:</v>
      </c>
      <c r="G8" t="str">
        <v>#VALUE!:blankIndicator:</v>
      </c>
      <c r="H8" t="str">
        <v>#VALUE!:blankIndicator:</v>
      </c>
    </row>
    <row r="9">
      <c r="E9" t="str">
        <v>#VALUE!:blankIndicator:</v>
      </c>
      <c r="F9" t="str">
        <v>#VALUE!:blankIndicator:</v>
      </c>
      <c r="G9" t="str">
        <v>#VALUE!:blankIndicator:</v>
      </c>
      <c r="H9" t="str">
        <v>#VALUE!:blankIndicator:</v>
      </c>
    </row>
    <row r="10">
      <c r="E10" t="str">
        <v>#VALUE!:blankIndicator:</v>
      </c>
      <c r="F10" t="str">
        <v>#VALUE!:blankIndicator:</v>
      </c>
      <c r="G10" t="str">
        <v>#VALUE!:blankIndicator:</v>
      </c>
      <c r="H10" t="str">
        <v>#VALUE!:blankIndicator:</v>
      </c>
    </row>
    <row r="11">
      <c r="E11" t="str">
        <v>#VALUE!:blankIndicator:</v>
      </c>
      <c r="F11" t="str">
        <v>#VALUE!:blankIndicator:</v>
      </c>
      <c r="G11" t="str">
        <v>#VALUE!:blankIndicator:</v>
      </c>
      <c r="H11" t="str">
        <v>#VALUE!:blankIndicator:</v>
      </c>
    </row>
    <row r="12">
      <c r="E12" t="str">
        <v>#VALUE!:blankIndicator:</v>
      </c>
      <c r="F12" t="str">
        <v>#VALUE!:blankIndicator:</v>
      </c>
      <c r="G12" t="str">
        <v>#VALUE!:blankIndicator:</v>
      </c>
      <c r="H12" t="str">
        <v>#VALUE!:blankIndicator:</v>
      </c>
    </row>
    <row r="13">
      <c r="E13" t="str">
        <v>#VALUE!:blankIndicator:</v>
      </c>
      <c r="F13" t="str">
        <v>#VALUE!:blankIndicator:</v>
      </c>
      <c r="G13" t="str">
        <v>#VALUE!:blankIndicator:</v>
      </c>
      <c r="H13" t="str">
        <v>#VALUE!:blankIndicator:</v>
      </c>
    </row>
    <row r="14">
      <c r="E14" t="str">
        <v>#VALUE!:blankIndicator:</v>
      </c>
      <c r="F14" t="str">
        <v>#VALUE!:blankIndicator:</v>
      </c>
      <c r="G14" t="str">
        <v>#VALUE!:blankIndicator:</v>
      </c>
      <c r="H14" t="str">
        <v>#VALUE!:blankIndicator:</v>
      </c>
    </row>
    <row r="15">
      <c r="E15" t="str">
        <v>#VALUE!:blankIndicator:</v>
      </c>
      <c r="F15" t="str">
        <v>#VALUE!:blankIndicator:</v>
      </c>
      <c r="G15" t="str">
        <v>#VALUE!:blankIndicator:</v>
      </c>
      <c r="H15" t="str">
        <v>#VALUE!:blankIndicator:</v>
      </c>
    </row>
    <row r="16">
      <c r="E16" t="str">
        <v>#VALUE!:blankIndicator:</v>
      </c>
      <c r="F16" t="str">
        <v>#VALUE!:blankIndicator:</v>
      </c>
      <c r="G16" t="str">
        <v>#VALUE!:blankIndicator:</v>
      </c>
      <c r="H16" t="str">
        <v>#VALUE!:blankIndicator:</v>
      </c>
    </row>
    <row r="17">
      <c r="E17" t="str">
        <v>#VALUE!:blankIndicator:</v>
      </c>
      <c r="F17" t="str">
        <v>#VALUE!:blankIndicator:</v>
      </c>
      <c r="G17" t="str">
        <v>#VALUE!:blankIndicator:</v>
      </c>
      <c r="H17" t="str">
        <v>#VALUE!:blankIndicator:</v>
      </c>
    </row>
    <row r="18">
      <c r="E18" t="str">
        <v>#VALUE!:blankIndicator:</v>
      </c>
      <c r="F18" t="str">
        <v>#VALUE!:blankIndicator:</v>
      </c>
      <c r="G18" t="str">
        <v>#VALUE!:blankIndicator:</v>
      </c>
      <c r="H18" t="str">
        <v>#VALUE!:blankIndicator:</v>
      </c>
    </row>
    <row r="19">
      <c r="E19" t="str">
        <v>#VALUE!:blankIndicator:</v>
      </c>
      <c r="F19" t="str">
        <v>#VALUE!:blankIndicator:</v>
      </c>
      <c r="G19" t="str">
        <v>#VALUE!:blankIndicator:</v>
      </c>
      <c r="H19" t="str">
        <v>#VALUE!:blankIndicator:</v>
      </c>
    </row>
    <row r="20">
      <c r="E20" t="str">
        <v>#VALUE!:blankIndicator:</v>
      </c>
      <c r="F20" t="str">
        <v>#VALUE!:blankIndicator:</v>
      </c>
      <c r="G20" t="str">
        <v>#VALUE!:blankIndicator:</v>
      </c>
      <c r="H20" t="str">
        <v>#VALUE!:blankIndicator:</v>
      </c>
    </row>
    <row r="21">
      <c r="E21" t="str">
        <v>#VALUE!:blankIndicator:</v>
      </c>
      <c r="F21" t="str">
        <v>#VALUE!:blankIndicator:</v>
      </c>
      <c r="G21" t="str">
        <v>#VALUE!:blankIndicator:</v>
      </c>
      <c r="H21" t="str">
        <v>#VALUE!:blankIndicator:</v>
      </c>
    </row>
    <row r="22">
      <c r="E22" t="str">
        <v>#VALUE!:blankIndicator:</v>
      </c>
      <c r="F22" t="str">
        <v>#VALUE!:blankIndicator:</v>
      </c>
      <c r="G22" t="str">
        <v>#VALUE!:blankIndicator:</v>
      </c>
      <c r="H22" t="str">
        <v>#VALUE!:blankIndicator:</v>
      </c>
    </row>
    <row r="23">
      <c r="E23" t="str">
        <v>#VALUE!:blankIndicator:</v>
      </c>
      <c r="F23" t="str">
        <v>#VALUE!:blankIndicator:</v>
      </c>
      <c r="G23" t="str">
        <v>#VALUE!:blankIndicator:</v>
      </c>
      <c r="H23" t="str">
        <v>#VALUE!:blankIndicator:</v>
      </c>
    </row>
    <row r="24">
      <c r="E24" t="str">
        <v>#VALUE!:blankIndicator:</v>
      </c>
      <c r="F24" t="str">
        <v>#VALUE!:blankIndicator:</v>
      </c>
      <c r="G24" t="str">
        <v>#VALUE!:blankIndicator:</v>
      </c>
      <c r="H24" t="str">
        <v>#VALUE!:blankIndicator:</v>
      </c>
    </row>
    <row r="25">
      <c r="E25" t="str">
        <v>#VALUE!:blankIndicator:</v>
      </c>
      <c r="F25" t="str">
        <v>#VALUE!:blankIndicator:</v>
      </c>
      <c r="G25" t="str">
        <v>#VALUE!:blankIndicator:</v>
      </c>
      <c r="H25" t="str">
        <v>#VALUE!:blankIndicator:</v>
      </c>
    </row>
    <row r="26">
      <c r="E26" t="str">
        <v>#VALUE!:blankIndicator:</v>
      </c>
      <c r="F26" t="str">
        <v>#VALUE!:blankIndicator:</v>
      </c>
      <c r="G26" t="str">
        <v>#VALUE!:blankIndicator:</v>
      </c>
      <c r="H26" t="str">
        <v>#VALUE!:blankIndicator:</v>
      </c>
    </row>
    <row r="27">
      <c r="E27" t="str">
        <v>#VALUE!:blankIndicator:</v>
      </c>
      <c r="F27" t="str">
        <v>#VALUE!:blankIndicator:</v>
      </c>
      <c r="G27" t="str">
        <v>#VALUE!:blankIndicator:</v>
      </c>
      <c r="H27" t="str">
        <v>#VALUE!:blankIndicator:</v>
      </c>
    </row>
    <row r="28">
      <c r="E28" t="str">
        <v>#VALUE!:blankIndicator:</v>
      </c>
      <c r="F28" t="str">
        <v>#VALUE!:blankIndicator:</v>
      </c>
      <c r="G28" t="str">
        <v>#VALUE!:blankIndicator:</v>
      </c>
      <c r="H28" t="str">
        <v>#VALUE!:blankIndicator:</v>
      </c>
    </row>
    <row r="29">
      <c r="E29" t="str">
        <v>#VALUE!:blankIndicator:</v>
      </c>
      <c r="F29" t="str">
        <v>#VALUE!:blankIndicator:</v>
      </c>
      <c r="G29" t="str">
        <v>#VALUE!:blankIndicator:</v>
      </c>
      <c r="H29" t="str">
        <v>#VALUE!:blankIndicator:</v>
      </c>
    </row>
    <row r="30">
      <c r="E30" t="str">
        <v>#VALUE!:blankIndicator:</v>
      </c>
      <c r="F30" t="str">
        <v>#VALUE!:blankIndicator:</v>
      </c>
      <c r="G30" t="str">
        <v>#VALUE!:blankIndicator:</v>
      </c>
      <c r="H30" t="str">
        <v>#VALUE!:blankIndicator:</v>
      </c>
    </row>
    <row r="31">
      <c r="E31" t="str">
        <v>#VALUE!:blankIndicator:</v>
      </c>
      <c r="F31" t="str">
        <v>#VALUE!:blankIndicator:</v>
      </c>
      <c r="G31" t="str">
        <v>#VALUE!:blankIndicator:</v>
      </c>
      <c r="H31" t="str">
        <v>#VALUE!:blankIndicator:</v>
      </c>
    </row>
    <row r="32">
      <c r="E32" t="str">
        <v>#VALUE!:blankIndicator:</v>
      </c>
      <c r="F32" t="str">
        <v>#VALUE!:blankIndicator:</v>
      </c>
      <c r="G32" t="str">
        <v>#VALUE!:blankIndicator:</v>
      </c>
      <c r="H32" t="str">
        <v>#VALUE!:blankIndicator:</v>
      </c>
    </row>
    <row r="33">
      <c r="E33" t="str">
        <v>#VALUE!:blankIndicator:</v>
      </c>
      <c r="F33" t="str">
        <v>#VALUE!:blankIndicator:</v>
      </c>
      <c r="G33" t="str">
        <v>#VALUE!:blankIndicator:</v>
      </c>
      <c r="H33" t="str">
        <v>#VALUE!:blankIndicator:</v>
      </c>
    </row>
    <row r="34">
      <c r="E34" t="str">
        <v>#VALUE!:blankIndicator:</v>
      </c>
      <c r="F34" t="str">
        <v>#VALUE!:blankIndicator:</v>
      </c>
      <c r="G34" t="str">
        <v>#VALUE!:blankIndicator:</v>
      </c>
      <c r="H34" t="str">
        <v>#VALUE!:blankIndicator:</v>
      </c>
    </row>
    <row r="35">
      <c r="E35" t="str">
        <v>#VALUE!:blankIndicator:</v>
      </c>
      <c r="F35" t="str">
        <v>#VALUE!:blankIndicator:</v>
      </c>
      <c r="G35" t="str">
        <v>#VALUE!:blankIndicator:</v>
      </c>
      <c r="H35" t="str">
        <v>#VALUE!:blankIndicator:</v>
      </c>
    </row>
    <row r="36">
      <c r="E36" t="str">
        <v>#VALUE!:blankIndicator:</v>
      </c>
      <c r="F36" t="str">
        <v>#VALUE!:blankIndicator:</v>
      </c>
      <c r="G36" t="str">
        <v>#VALUE!:blankIndicator:</v>
      </c>
      <c r="H36" t="str">
        <v>#VALUE!:blankIndicator:</v>
      </c>
    </row>
    <row r="37">
      <c r="E37" t="str">
        <v>#VALUE!:blankIndicator:</v>
      </c>
      <c r="F37" t="str">
        <v>#VALUE!:blankIndicator:</v>
      </c>
      <c r="G37" t="str">
        <v>#VALUE!:blankIndicator:</v>
      </c>
      <c r="H37" t="str">
        <v>#VALUE!:blankIndicator:</v>
      </c>
    </row>
    <row r="38">
      <c r="E38" t="str">
        <v>#VALUE!:blankIndicator:</v>
      </c>
      <c r="F38" t="str">
        <v>#VALUE!:blankIndicator:</v>
      </c>
      <c r="G38" t="str">
        <v>#VALUE!:blankIndicator:</v>
      </c>
      <c r="H38" t="str">
        <v>#VALUE!:blankIndicator:</v>
      </c>
    </row>
    <row r="39">
      <c r="E39" t="str">
        <v>#VALUE!:blankIndicator:</v>
      </c>
      <c r="F39" t="str">
        <v>#VALUE!:blankIndicator:</v>
      </c>
      <c r="G39" t="str">
        <v>#VALUE!:blankIndicator:</v>
      </c>
      <c r="H39" t="str">
        <v>#VALUE!:blankIndicator:</v>
      </c>
    </row>
    <row r="40">
      <c r="E40" t="str">
        <v>#VALUE!:blankIndicator:</v>
      </c>
      <c r="F40" t="str">
        <v>#VALUE!:blankIndicator:</v>
      </c>
      <c r="G40" t="str">
        <v>#VALUE!:blankIndicator:</v>
      </c>
      <c r="H40" t="str">
        <v>#VALUE!:blankIndicator:</v>
      </c>
    </row>
    <row r="41">
      <c r="E41" t="str">
        <v>#VALUE!:blankIndicator:</v>
      </c>
      <c r="F41" t="str">
        <v>#VALUE!:blankIndicator:</v>
      </c>
      <c r="G41" t="str">
        <v>#VALUE!:blankIndicator:</v>
      </c>
      <c r="H41" t="str">
        <v>#VALUE!:blankIndicator:</v>
      </c>
    </row>
    <row r="42">
      <c r="E42" t="str">
        <v>#VALUE!:blankIndicator:</v>
      </c>
      <c r="F42" t="str">
        <v>#VALUE!:blankIndicator:</v>
      </c>
      <c r="G42" t="str">
        <v>#VALUE!:blankIndicator:</v>
      </c>
      <c r="H42" t="str">
        <v>#VALUE!:blankIndicator:</v>
      </c>
    </row>
    <row r="43">
      <c r="E43" t="str">
        <v>#VALUE!:blankIndicator:</v>
      </c>
      <c r="F43" t="str">
        <v>#VALUE!:blankIndicator:</v>
      </c>
      <c r="G43" t="str">
        <v>#VALUE!:blankIndicator:</v>
      </c>
      <c r="H43" t="str">
        <v>#VALUE!:blankIndicator:</v>
      </c>
    </row>
    <row r="44">
      <c r="E44" t="str">
        <v>#VALUE!:blankIndicator:</v>
      </c>
      <c r="F44" t="str">
        <v>#VALUE!:blankIndicator:</v>
      </c>
      <c r="G44" t="str">
        <v>#VALUE!:blankIndicator:</v>
      </c>
      <c r="H44" t="str">
        <v>#VALUE!:blankIndicator:</v>
      </c>
    </row>
    <row r="45">
      <c r="E45" t="str">
        <v>#VALUE!:blankIndicator:</v>
      </c>
      <c r="F45" t="str">
        <v>#VALUE!:blankIndicator:</v>
      </c>
      <c r="G45" t="str">
        <v>#VALUE!:blankIndicator:</v>
      </c>
      <c r="H45" t="str">
        <v>#VALUE!:blankIndicator:</v>
      </c>
    </row>
    <row r="46">
      <c r="E46" t="str">
        <v>#VALUE!:blankIndicator:</v>
      </c>
      <c r="F46" t="str">
        <v>#VALUE!:blankIndicator:</v>
      </c>
      <c r="G46" t="str">
        <v>#VALUE!:blankIndicator:</v>
      </c>
      <c r="H46" t="str">
        <v>#VALUE!:blankIndicator:</v>
      </c>
    </row>
    <row r="47">
      <c r="E47" t="str">
        <v>#VALUE!:blankIndicator:</v>
      </c>
      <c r="F47" t="str">
        <v>#VALUE!:blankIndicator:</v>
      </c>
      <c r="G47" t="str">
        <v>#VALUE!:blankIndicator:</v>
      </c>
      <c r="H47" t="str">
        <v>#VALUE!:blankIndicator:</v>
      </c>
    </row>
    <row r="48">
      <c r="E48" t="str">
        <v>#VALUE!:blankIndicator:</v>
      </c>
      <c r="F48" t="str">
        <v>#VALUE!:blankIndicator:</v>
      </c>
      <c r="G48" t="str">
        <v>#VALUE!:blankIndicator:</v>
      </c>
      <c r="H48" t="str">
        <v>#VALUE!:blankIndicator:</v>
      </c>
    </row>
    <row r="49">
      <c r="E49" t="str">
        <v>#VALUE!:blankIndicator:</v>
      </c>
      <c r="F49" t="str">
        <v>#VALUE!:blankIndicator:</v>
      </c>
      <c r="G49" t="str">
        <v>#VALUE!:blankIndicator:</v>
      </c>
      <c r="H49" t="str">
        <v>#VALUE!:blankIndicator:</v>
      </c>
    </row>
    <row r="50">
      <c r="E50" t="str">
        <v>#VALUE!:blankIndicator:</v>
      </c>
      <c r="F50" t="str">
        <v>#VALUE!:blankIndicator:</v>
      </c>
      <c r="G50" t="str">
        <v>#VALUE!:blankIndicator:</v>
      </c>
      <c r="H50" t="str">
        <v>#VALUE!:blankIndicator:</v>
      </c>
    </row>
    <row r="51">
      <c r="E51" t="str">
        <v>#VALUE!:blankIndicator:</v>
      </c>
      <c r="F51" t="str">
        <v>#VALUE!:blankIndicator:</v>
      </c>
      <c r="G51" t="str">
        <v>#VALUE!:blankIndicator:</v>
      </c>
      <c r="H51" t="str">
        <v>#VALUE!:blankIndicator:</v>
      </c>
    </row>
    <row r="52">
      <c r="E52" t="str">
        <v>#VALUE!:blankIndicator:</v>
      </c>
      <c r="F52" t="str">
        <v>#VALUE!:blankIndicator:</v>
      </c>
      <c r="G52" t="str">
        <v>#VALUE!:blankIndicator:</v>
      </c>
      <c r="H52" t="str">
        <v>#VALUE!:blankIndicator:</v>
      </c>
    </row>
    <row r="53">
      <c r="E53" t="str">
        <v>#VALUE!:blankIndicator:</v>
      </c>
      <c r="F53" t="str">
        <v>#VALUE!:blankIndicator:</v>
      </c>
      <c r="G53" t="str">
        <v>#VALUE!:blankIndicator:</v>
      </c>
      <c r="H53" t="str">
        <v>#VALUE!:blankIndicator:</v>
      </c>
    </row>
    <row r="54">
      <c r="E54" t="str">
        <v>#VALUE!:blankIndicator:</v>
      </c>
      <c r="F54" t="str">
        <v>#VALUE!:blankIndicator:</v>
      </c>
      <c r="G54" t="str">
        <v>#VALUE!:blankIndicator:</v>
      </c>
      <c r="H54" t="str">
        <v>#VALUE!:blankIndicator:</v>
      </c>
    </row>
    <row r="55">
      <c r="E55" t="str">
        <v>#VALUE!:blankIndicator:</v>
      </c>
      <c r="F55" t="str">
        <v>#VALUE!:blankIndicator:</v>
      </c>
      <c r="G55" t="str">
        <v>#VALUE!:blankIndicator:</v>
      </c>
      <c r="H55" t="str">
        <v>#VALUE!:blankIndicator:</v>
      </c>
    </row>
    <row r="56">
      <c r="E56" t="str">
        <v>#VALUE!:blankIndicator:</v>
      </c>
      <c r="F56" t="str">
        <v>#VALUE!:blankIndicator:</v>
      </c>
      <c r="G56" t="str">
        <v>#VALUE!:blankIndicator:</v>
      </c>
      <c r="H56" t="str">
        <v>#VALUE!:blankIndicator:</v>
      </c>
    </row>
    <row r="57">
      <c r="E57" t="str">
        <v>#VALUE!:blankIndicator:</v>
      </c>
      <c r="F57" t="str">
        <v>#VALUE!:blankIndicator:</v>
      </c>
      <c r="G57" t="str">
        <v>#VALUE!:blankIndicator:</v>
      </c>
      <c r="H57" t="str">
        <v>#VALUE!:blankIndicator:</v>
      </c>
    </row>
    <row r="58">
      <c r="E58" t="str">
        <v>#VALUE!:blankIndicator:</v>
      </c>
      <c r="F58" t="str">
        <v>#VALUE!:blankIndicator:</v>
      </c>
      <c r="G58" t="str">
        <v>#VALUE!:blankIndicator:</v>
      </c>
      <c r="H58" t="str">
        <v>#VALUE!:blankIndicator:</v>
      </c>
    </row>
    <row r="59">
      <c r="E59" t="str">
        <v>#VALUE!:blankIndicator:</v>
      </c>
      <c r="F59" t="str">
        <v>#VALUE!:blankIndicator:</v>
      </c>
    </row>
    <row r="60">
      <c r="E60" t="str">
        <v>#VALUE!:blankIndicator:</v>
      </c>
      <c r="F60" t="str">
        <v>#VALUE!:blankIndicator:</v>
      </c>
    </row>
    <row r="61">
      <c r="E61" t="str">
        <v>#VALUE!:blankIndicator:</v>
      </c>
      <c r="F61" t="str">
        <v>#VALUE!:blankIndicator:</v>
      </c>
    </row>
    <row r="62">
      <c r="E62" t="str">
        <v>#VALUE!:blankIndicator:</v>
      </c>
      <c r="F62" t="str">
        <v>#VALUE!:blankIndicator:</v>
      </c>
    </row>
    <row r="63">
      <c r="E63" t="str">
        <v>#VALUE!:blankIndicator:</v>
      </c>
      <c r="F63" t="str">
        <v>#VALUE!:blankIndicator:</v>
      </c>
    </row>
    <row r="64">
      <c r="E64" t="str">
        <v>#VALUE!:blankIndicator:</v>
      </c>
      <c r="F64" t="str">
        <v>#VALUE!:blankIndicator:</v>
      </c>
    </row>
    <row r="65">
      <c r="E65" t="str">
        <v>#VALUE!:blankIndicator:</v>
      </c>
      <c r="F65" t="str">
        <v>#VALUE!:blankIndicator:</v>
      </c>
    </row>
    <row r="66">
      <c r="E66" t="str">
        <v>#VALUE!:blankIndicator:</v>
      </c>
      <c r="F66" t="str">
        <v>#VALUE!:blankIndicator:</v>
      </c>
    </row>
    <row r="67">
      <c r="E67" t="str">
        <v>#VALUE!:blankIndicator:</v>
      </c>
      <c r="F67" t="str">
        <v>#VALUE!:blankIndicator:</v>
      </c>
    </row>
    <row r="68">
      <c r="E68" t="str">
        <v>#VALUE!:blankIndicator:</v>
      </c>
      <c r="F68" t="str">
        <v>#VALUE!:blankIndicator:</v>
      </c>
    </row>
    <row r="69">
      <c r="E69" t="str">
        <v>#VALUE!:blankIndicator:</v>
      </c>
      <c r="F69" t="str">
        <v>#VALUE!:blankIndicator:</v>
      </c>
    </row>
    <row r="70">
      <c r="E70" t="str">
        <v>#VALUE!:blankIndicator:</v>
      </c>
      <c r="F70" t="str">
        <v>#VALUE!:blankIndicator:</v>
      </c>
    </row>
    <row r="71">
      <c r="E71" t="str">
        <v>#VALUE!:blankIndicator:</v>
      </c>
      <c r="F71" t="str">
        <v>#VALUE!:blankIndicator:</v>
      </c>
    </row>
    <row r="72">
      <c r="E72" t="str">
        <v>#VALUE!:blankIndicator:</v>
      </c>
      <c r="F72" t="str">
        <v>#VALUE!:blankIndicator:</v>
      </c>
    </row>
    <row r="73">
      <c r="E73" t="str">
        <v>#VALUE!:blankIndicator:</v>
      </c>
      <c r="F73" t="str">
        <v>#VALUE!:blankIndicator:</v>
      </c>
    </row>
    <row r="74">
      <c r="E74" t="str">
        <v>#VALUE!:blankIndicator:</v>
      </c>
      <c r="F74" t="str">
        <v>#VALUE!:blankIndicator:</v>
      </c>
    </row>
    <row r="75">
      <c r="E75" t="str">
        <v>#VALUE!:blankIndicator:</v>
      </c>
      <c r="F75" t="str">
        <v>#VALUE!:blankIndicator:</v>
      </c>
    </row>
    <row r="76">
      <c r="E76" t="str">
        <v>#VALUE!:blankIndicator:</v>
      </c>
      <c r="F76" t="str">
        <v>#VALUE!:blankIndicator:</v>
      </c>
    </row>
    <row r="77">
      <c r="F77" t="str">
        <v>#VALUE!:blankIndicator:</v>
      </c>
    </row>
  </sheetData>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sheetViews>
  <sheetFormatPr customHeight="1" defaultColWidth="17.14" defaultRowHeight="12.75"/>
  <sheetData>
    <row r="1">
      <c r="A1" s="46" t="str">
        <v>#VALUE!:arrayLengths</v>
      </c>
      <c r="B1" s="46" t="str">
        <v>#VALUE!:blankIndicator:</v>
      </c>
      <c r="C1" s="46" t="str">
        <v>#VALUE!:blankIndicator:</v>
      </c>
      <c r="D1" s="46" t="str">
        <v>#VALUE!:blankIndicator:</v>
      </c>
      <c r="E1" s="46" t="str">
        <v>#VALUE!:blankIndicator:</v>
      </c>
      <c r="F1" s="46" t="str">
        <v>#VALUE!:blankIndicator:</v>
      </c>
      <c r="G1" s="46" t="str">
        <v>#VALUE!:blankIndicator:</v>
      </c>
      <c r="H1" s="46" t="str">
        <v>#VALUE!:blankIndicator:</v>
      </c>
      <c r="I1" s="46" t="str">
        <v>#VALUE!:blankIndicator:</v>
      </c>
      <c r="J1" s="46" t="str">
        <v>#VALUE!:blankIndicator:</v>
      </c>
      <c r="K1" s="46" t="str">
        <v>#VALUE!:blankIndicator:</v>
      </c>
      <c r="L1" s="46" t="str">
        <v>#VALUE!:blankIndicator:</v>
      </c>
      <c r="M1" s="46" t="str">
        <v>#VALUE!:blankIndicator:</v>
      </c>
      <c r="N1" s="46" t="str">
        <v>#VALUE!:blankIndicator:</v>
      </c>
      <c r="O1" s="46" t="str">
        <v>#VALUE!:blankIndicator:</v>
      </c>
      <c r="P1" s="46" t="str">
        <v>#VALUE!:blankIndicator:</v>
      </c>
      <c r="Q1" s="46" t="str">
        <v>#VALUE!:blankIndicator:</v>
      </c>
      <c r="R1" s="46" t="str">
        <v>#VALUE!:blankIndicator:</v>
      </c>
      <c r="S1" s="46" t="str">
        <v>#VALUE!:blankIndicator:</v>
      </c>
      <c r="T1" s="46" t="str">
        <v>#VALUE!:blankIndicator:</v>
      </c>
      <c r="U1" s="46" t="str">
        <v>#VALUE!:blankIndicator:</v>
      </c>
      <c r="V1" s="46" t="str">
        <v>#VALUE!:blankIndicator:</v>
      </c>
      <c r="W1" s="46" t="str">
        <v>#VALUE!:blankIndicator:</v>
      </c>
      <c r="X1" s="46" t="str">
        <v>#VALUE!:blankIndicator:</v>
      </c>
      <c r="Y1" s="46" t="str">
        <v>#VALUE!:blankIndicator:</v>
      </c>
      <c r="Z1" s="46" t="str">
        <v>#VALUE!:blankIndicator:</v>
      </c>
      <c r="AA1" s="46" t="str">
        <v>#VALUE!:blankIndicator:</v>
      </c>
      <c r="AB1" t="str">
        <v>#VALUE!:blankIndicator:</v>
      </c>
      <c r="AC1" t="str">
        <f>F1</f>
        <v>#VALUE!:blankIndicator:</v>
      </c>
      <c r="AD1" t="str">
        <f>W1</f>
        <v>#VALUE!:blankIndicator:</v>
      </c>
    </row>
    <row r="2">
      <c r="A2" s="46" t="str">
        <v>#VALUE!:blankIndicator:</v>
      </c>
      <c r="B2" s="46" t="str">
        <v>#VALUE!:blankIndicator:</v>
      </c>
      <c r="C2" s="46" t="str">
        <v>#VALUE!:blankIndicator:</v>
      </c>
      <c r="D2" s="46" t="str">
        <v>#VALUE!:blankIndicator:</v>
      </c>
      <c r="E2" s="46" t="str">
        <v>#VALUE!:blankIndicator:</v>
      </c>
      <c r="F2" s="46" t="str">
        <v>#VALUE!:blankIndicator:</v>
      </c>
      <c r="G2" s="46" t="str">
        <v>#VALUE!:blankIndicator:</v>
      </c>
      <c r="H2" s="46" t="str">
        <v>#VALUE!:blankIndicator:</v>
      </c>
      <c r="I2" s="46" t="str">
        <v>#VALUE!:blankIndicator:</v>
      </c>
      <c r="J2" s="46" t="str">
        <v>#VALUE!:blankIndicator:</v>
      </c>
      <c r="K2" s="46" t="str">
        <v>#VALUE!:blankIndicator:</v>
      </c>
      <c r="L2" s="46" t="str">
        <v>#VALUE!:blankIndicator:</v>
      </c>
      <c r="M2" s="46" t="str">
        <v>#VALUE!:blankIndicator:</v>
      </c>
      <c r="N2" s="46" t="str">
        <v>#VALUE!:blankIndicator:</v>
      </c>
      <c r="O2" s="46" t="str">
        <v>#VALUE!:blankIndicator:</v>
      </c>
      <c r="P2" s="46" t="str">
        <v>#VALUE!:blankIndicator:</v>
      </c>
      <c r="Q2" s="46" t="str">
        <v>#VALUE!:blankIndicator:</v>
      </c>
      <c r="R2" s="46" t="str">
        <v>#VALUE!:blankIndicator:</v>
      </c>
      <c r="S2" s="46" t="str">
        <v>#VALUE!:blankIndicator:</v>
      </c>
      <c r="T2" s="46" t="str">
        <v>#VALUE!:blankIndicator:</v>
      </c>
      <c r="U2" s="46" t="str">
        <v>#VALUE!:blankIndicator:</v>
      </c>
      <c r="V2" s="46" t="str">
        <v>#VALUE!:blankIndicator:</v>
      </c>
      <c r="W2" s="46" t="str">
        <v>#VALUE!:blankIndicator:</v>
      </c>
      <c r="X2" s="46" t="str">
        <v>#VALUE!:blankIndicator:</v>
      </c>
      <c r="Y2" s="46" t="str">
        <v>#VALUE!:blankIndicator:</v>
      </c>
      <c r="Z2" s="46" t="str">
        <v>#VALUE!:blankIndicator:</v>
      </c>
      <c r="AA2" s="46" t="str">
        <v>#VALUE!:blankIndicator:</v>
      </c>
      <c r="AB2" t="str">
        <v>#VALUE!:blankIndicator:</v>
      </c>
      <c r="AC2" t="str">
        <f>F2</f>
        <v>#VALUE!:blankIndicator:</v>
      </c>
      <c r="AD2" t="str">
        <f>W2</f>
        <v>#VALUE!:blankIndicator:</v>
      </c>
    </row>
    <row r="3">
      <c r="A3" s="46" t="str">
        <v>#VALUE!:blankIndicator:</v>
      </c>
      <c r="B3" s="46" t="str">
        <v>#VALUE!:blankIndicator:</v>
      </c>
      <c r="C3" s="46" t="str">
        <v>#VALUE!:blankIndicator:</v>
      </c>
      <c r="D3" s="46" t="str">
        <v>#VALUE!:blankIndicator:</v>
      </c>
      <c r="E3" s="46" t="str">
        <v>#VALUE!:blankIndicator:</v>
      </c>
      <c r="F3" s="46" t="str">
        <v>#VALUE!:blankIndicator:</v>
      </c>
      <c r="G3" s="46" t="str">
        <v>#VALUE!:blankIndicator:</v>
      </c>
      <c r="H3" s="46" t="str">
        <v>#VALUE!:blankIndicator:</v>
      </c>
      <c r="I3" s="46" t="str">
        <v>#VALUE!:blankIndicator:</v>
      </c>
      <c r="J3" s="46" t="str">
        <v>#VALUE!:blankIndicator:</v>
      </c>
      <c r="K3" s="46" t="str">
        <v>#VALUE!:blankIndicator:</v>
      </c>
      <c r="L3" s="46" t="str">
        <v>#VALUE!:blankIndicator:</v>
      </c>
      <c r="M3" s="46" t="str">
        <v>#VALUE!:blankIndicator:</v>
      </c>
      <c r="N3" s="46" t="str">
        <v>#VALUE!:blankIndicator:</v>
      </c>
      <c r="O3" s="46" t="str">
        <v>#VALUE!:blankIndicator:</v>
      </c>
      <c r="P3" s="46" t="str">
        <v>#VALUE!:blankIndicator:</v>
      </c>
      <c r="Q3" s="46" t="str">
        <v>#VALUE!:blankIndicator:</v>
      </c>
      <c r="R3" s="46" t="str">
        <v>#VALUE!:blankIndicator:</v>
      </c>
      <c r="S3" s="46" t="str">
        <v>#VALUE!:blankIndicator:</v>
      </c>
      <c r="T3" s="46" t="str">
        <v>#VALUE!:blankIndicator:</v>
      </c>
      <c r="U3" s="46" t="str">
        <v>#VALUE!:blankIndicator:</v>
      </c>
      <c r="V3" s="46" t="str">
        <v>#VALUE!:blankIndicator:</v>
      </c>
      <c r="W3" s="46" t="str">
        <v>#VALUE!:blankIndicator:</v>
      </c>
      <c r="X3" s="46" t="str">
        <v>#VALUE!:blankIndicator:</v>
      </c>
      <c r="Y3" s="46" t="str">
        <v>#VALUE!:blankIndicator:</v>
      </c>
      <c r="Z3" s="46" t="str">
        <v>#VALUE!:blankIndicator:</v>
      </c>
      <c r="AA3" s="46" t="str">
        <v>#VALUE!:blankIndicator:</v>
      </c>
      <c r="AB3" t="str">
        <v>#VALUE!:blankIndicator:</v>
      </c>
      <c r="AC3" t="str">
        <f>F3</f>
        <v>#VALUE!:blankIndicator:</v>
      </c>
      <c r="AD3" t="str">
        <f>W3</f>
        <v>#VALUE!:blankIndicator:</v>
      </c>
    </row>
    <row r="4">
      <c r="A4" s="46" t="str">
        <v>#VALUE!:blankIndicator:</v>
      </c>
      <c r="B4" s="46" t="str">
        <v>#VALUE!:blankIndicator:</v>
      </c>
      <c r="C4" s="46" t="str">
        <v>#VALUE!:blankIndicator:</v>
      </c>
      <c r="D4" s="46" t="str">
        <v>#VALUE!:blankIndicator:</v>
      </c>
      <c r="E4" s="46" t="str">
        <v>#VALUE!:blankIndicator:</v>
      </c>
      <c r="F4" s="46" t="str">
        <v>#VALUE!:blankIndicator:</v>
      </c>
      <c r="G4" s="46" t="str">
        <v>#VALUE!:blankIndicator:</v>
      </c>
      <c r="H4" s="46" t="str">
        <v>#VALUE!:blankIndicator:</v>
      </c>
      <c r="I4" s="46" t="str">
        <v>#VALUE!:blankIndicator:</v>
      </c>
      <c r="J4" s="46" t="str">
        <v>#VALUE!:blankIndicator:</v>
      </c>
      <c r="K4" s="46" t="str">
        <v>#VALUE!:blankIndicator:</v>
      </c>
      <c r="L4" s="46" t="str">
        <v>#VALUE!:blankIndicator:</v>
      </c>
      <c r="M4" s="46" t="str">
        <v>#VALUE!:blankIndicator:</v>
      </c>
      <c r="N4" s="46" t="str">
        <v>#VALUE!:blankIndicator:</v>
      </c>
      <c r="O4" s="46" t="str">
        <v>#VALUE!:blankIndicator:</v>
      </c>
      <c r="P4" s="46" t="str">
        <v>#VALUE!:blankIndicator:</v>
      </c>
      <c r="Q4" s="46" t="str">
        <v>#VALUE!:blankIndicator:</v>
      </c>
      <c r="R4" s="46" t="str">
        <v>#VALUE!:blankIndicator:</v>
      </c>
      <c r="S4" s="46" t="str">
        <v>#VALUE!:blankIndicator:</v>
      </c>
      <c r="T4" s="46" t="str">
        <v>#VALUE!:blankIndicator:</v>
      </c>
      <c r="U4" s="46" t="str">
        <v>#VALUE!:blankIndicator:</v>
      </c>
      <c r="V4" s="46" t="str">
        <v>#VALUE!:blankIndicator:</v>
      </c>
      <c r="W4" s="46" t="str">
        <v>#VALUE!:blankIndicator:</v>
      </c>
      <c r="X4" s="46" t="str">
        <v>#VALUE!:blankIndicator:</v>
      </c>
      <c r="Y4" s="46" t="str">
        <v>#VALUE!:blankIndicator:</v>
      </c>
      <c r="Z4" s="46" t="str">
        <v>#VALUE!:blankIndicator:</v>
      </c>
      <c r="AA4" s="46" t="str">
        <v>#VALUE!:blankIndicator:</v>
      </c>
      <c r="AB4" t="str">
        <v>#VALUE!:blankIndicator:</v>
      </c>
      <c r="AC4" t="str">
        <f>F4</f>
        <v>#VALUE!:blankIndicator:</v>
      </c>
      <c r="AD4" t="str">
        <f>W4</f>
        <v>#VALUE!:blankIndicator:</v>
      </c>
    </row>
    <row r="5">
      <c r="A5" s="46" t="str">
        <v>#VALUE!:blankIndicator:</v>
      </c>
      <c r="B5" s="46" t="str">
        <v>#VALUE!:blankIndicator:</v>
      </c>
      <c r="C5" s="46" t="str">
        <v>#VALUE!:blankIndicator:</v>
      </c>
      <c r="D5" s="46" t="str">
        <v>#VALUE!:blankIndicator:</v>
      </c>
      <c r="E5" s="46" t="str">
        <v>#VALUE!:blankIndicator:</v>
      </c>
      <c r="F5" s="46" t="str">
        <v>#VALUE!:blankIndicator:</v>
      </c>
      <c r="G5" s="46" t="str">
        <v>#VALUE!:blankIndicator:</v>
      </c>
      <c r="H5" s="46" t="str">
        <v>#VALUE!:blankIndicator:</v>
      </c>
      <c r="I5" s="46" t="str">
        <v>#VALUE!:blankIndicator:</v>
      </c>
      <c r="J5" s="46" t="str">
        <v>#VALUE!:blankIndicator:</v>
      </c>
      <c r="K5" s="46" t="str">
        <v>#VALUE!:blankIndicator:</v>
      </c>
      <c r="L5" s="46" t="str">
        <v>#VALUE!:blankIndicator:</v>
      </c>
      <c r="M5" s="46" t="str">
        <v>#VALUE!:blankIndicator:</v>
      </c>
      <c r="N5" s="46" t="str">
        <v>#VALUE!:blankIndicator:</v>
      </c>
      <c r="O5" s="46" t="str">
        <v>#VALUE!:blankIndicator:</v>
      </c>
      <c r="P5" s="46" t="str">
        <v>#VALUE!:blankIndicator:</v>
      </c>
      <c r="Q5" s="46" t="str">
        <v>#VALUE!:blankIndicator:</v>
      </c>
      <c r="R5" s="46" t="str">
        <v>#VALUE!:blankIndicator:</v>
      </c>
      <c r="S5" s="46" t="str">
        <v>#VALUE!:blankIndicator:</v>
      </c>
      <c r="T5" s="46" t="str">
        <v>#VALUE!:blankIndicator:</v>
      </c>
      <c r="U5" s="46" t="str">
        <v>#VALUE!:blankIndicator:</v>
      </c>
      <c r="V5" s="46" t="str">
        <v>#VALUE!:blankIndicator:</v>
      </c>
      <c r="W5" s="46" t="str">
        <v>#VALUE!:blankIndicator:</v>
      </c>
      <c r="X5" s="46" t="str">
        <v>#VALUE!:blankIndicator:</v>
      </c>
      <c r="Y5" s="46" t="str">
        <v>#VALUE!:blankIndicator:</v>
      </c>
      <c r="Z5" s="46" t="str">
        <v>#VALUE!:blankIndicator:</v>
      </c>
      <c r="AA5" s="46" t="str">
        <v>#VALUE!:blankIndicator:</v>
      </c>
      <c r="AB5" t="str">
        <v>#VALUE!:blankIndicator:</v>
      </c>
      <c r="AC5" t="str">
        <f>F5</f>
        <v>#VALUE!:blankIndicator:</v>
      </c>
      <c r="AD5" t="str">
        <f>W5</f>
        <v>#VALUE!:blankIndicator:</v>
      </c>
    </row>
    <row r="6">
      <c r="A6" s="46" t="str">
        <v>#VALUE!:blankIndicator:</v>
      </c>
      <c r="B6" s="46" t="str">
        <v>#VALUE!:blankIndicator:</v>
      </c>
      <c r="C6" s="46" t="str">
        <v>#VALUE!:blankIndicator:</v>
      </c>
      <c r="D6" s="46" t="str">
        <v>#VALUE!:blankIndicator:</v>
      </c>
      <c r="E6" s="46" t="str">
        <v>#VALUE!:blankIndicator:</v>
      </c>
      <c r="F6" s="46" t="str">
        <v>#VALUE!:blankIndicator:</v>
      </c>
      <c r="G6" s="46" t="str">
        <v>#VALUE!:blankIndicator:</v>
      </c>
      <c r="H6" s="46" t="str">
        <v>#VALUE!:blankIndicator:</v>
      </c>
      <c r="I6" s="46" t="str">
        <v>#VALUE!:blankIndicator:</v>
      </c>
      <c r="J6" s="46" t="str">
        <v>#VALUE!:blankIndicator:</v>
      </c>
      <c r="K6" s="46" t="str">
        <v>#VALUE!:blankIndicator:</v>
      </c>
      <c r="L6" s="46" t="str">
        <v>#VALUE!:blankIndicator:</v>
      </c>
      <c r="M6" s="46" t="str">
        <v>#VALUE!:blankIndicator:</v>
      </c>
      <c r="N6" s="46" t="str">
        <v>#VALUE!:blankIndicator:</v>
      </c>
      <c r="O6" s="46" t="str">
        <v>#VALUE!:blankIndicator:</v>
      </c>
      <c r="P6" s="46" t="str">
        <v>#VALUE!:blankIndicator:</v>
      </c>
      <c r="Q6" s="46" t="str">
        <v>#VALUE!:blankIndicator:</v>
      </c>
      <c r="R6" s="46" t="str">
        <v>#VALUE!:blankIndicator:</v>
      </c>
      <c r="S6" s="46" t="str">
        <v>#VALUE!:blankIndicator:</v>
      </c>
      <c r="T6" s="46" t="str">
        <v>#VALUE!:blankIndicator:</v>
      </c>
      <c r="U6" s="46" t="str">
        <v>#VALUE!:blankIndicator:</v>
      </c>
      <c r="V6" s="46" t="str">
        <v>#VALUE!:blankIndicator:</v>
      </c>
      <c r="W6" s="46" t="str">
        <v>#VALUE!:blankIndicator:</v>
      </c>
      <c r="X6" s="46" t="str">
        <v>#VALUE!:blankIndicator:</v>
      </c>
      <c r="Y6" s="46" t="str">
        <v>#VALUE!:blankIndicator:</v>
      </c>
      <c r="Z6" s="46" t="str">
        <v>#VALUE!:blankIndicator:</v>
      </c>
      <c r="AA6" s="46" t="str">
        <v>#VALUE!:blankIndicator:</v>
      </c>
      <c r="AB6" t="str">
        <v>#VALUE!:blankIndicator:</v>
      </c>
      <c r="AC6" t="str">
        <f>F6</f>
        <v>#VALUE!:blankIndicator:</v>
      </c>
      <c r="AD6" t="str">
        <f>W6</f>
        <v>#VALUE!:blankIndicator:</v>
      </c>
    </row>
    <row r="7">
      <c r="A7" s="46" t="str">
        <v>#VALUE!:blankIndicator:</v>
      </c>
      <c r="B7" s="46" t="str">
        <v>#VALUE!:blankIndicator:</v>
      </c>
      <c r="C7" s="46" t="str">
        <v>#VALUE!:blankIndicator:</v>
      </c>
      <c r="D7" s="46" t="str">
        <v>#VALUE!:blankIndicator:</v>
      </c>
      <c r="E7" s="46" t="str">
        <v>#VALUE!:blankIndicator:</v>
      </c>
      <c r="F7" s="46" t="str">
        <v>#VALUE!:blankIndicator:</v>
      </c>
      <c r="G7" s="46" t="str">
        <v>#VALUE!:blankIndicator:</v>
      </c>
      <c r="H7" s="46" t="str">
        <v>#VALUE!:blankIndicator:</v>
      </c>
      <c r="I7" s="46" t="str">
        <v>#VALUE!:blankIndicator:</v>
      </c>
      <c r="J7" s="46" t="str">
        <v>#VALUE!:blankIndicator:</v>
      </c>
      <c r="K7" s="46" t="str">
        <v>#VALUE!:blankIndicator:</v>
      </c>
      <c r="L7" s="46" t="str">
        <v>#VALUE!:blankIndicator:</v>
      </c>
      <c r="M7" s="46" t="str">
        <v>#VALUE!:blankIndicator:</v>
      </c>
      <c r="N7" s="46" t="str">
        <v>#VALUE!:blankIndicator:</v>
      </c>
      <c r="O7" s="46" t="str">
        <v>#VALUE!:blankIndicator:</v>
      </c>
      <c r="P7" s="46" t="str">
        <v>#VALUE!:blankIndicator:</v>
      </c>
      <c r="Q7" s="46" t="str">
        <v>#VALUE!:blankIndicator:</v>
      </c>
      <c r="R7" s="46" t="str">
        <v>#VALUE!:blankIndicator:</v>
      </c>
      <c r="S7" s="46" t="str">
        <v>#VALUE!:blankIndicator:</v>
      </c>
      <c r="T7" s="46" t="str">
        <v>#VALUE!:blankIndicator:</v>
      </c>
      <c r="U7" s="46" t="str">
        <v>#VALUE!:blankIndicator:</v>
      </c>
      <c r="V7" s="46" t="str">
        <v>#VALUE!:blankIndicator:</v>
      </c>
      <c r="W7" s="46" t="str">
        <v>#VALUE!:blankIndicator:</v>
      </c>
      <c r="X7" s="46" t="str">
        <v>#VALUE!:blankIndicator:</v>
      </c>
      <c r="Y7" s="46" t="str">
        <v>#VALUE!:blankIndicator:</v>
      </c>
      <c r="Z7" s="46" t="str">
        <v>#VALUE!:blankIndicator:</v>
      </c>
      <c r="AA7" s="46" t="str">
        <v>#VALUE!:blankIndicator:</v>
      </c>
      <c r="AB7" t="str">
        <v>#VALUE!:blankIndicator:</v>
      </c>
      <c r="AC7" t="str">
        <f>F7</f>
        <v>#VALUE!:blankIndicator:</v>
      </c>
      <c r="AD7" t="str">
        <f>W7</f>
        <v>#VALUE!:blankIndicator:</v>
      </c>
    </row>
    <row r="8">
      <c r="A8" s="46" t="str">
        <v>#VALUE!:blankIndicator:</v>
      </c>
      <c r="B8" s="46" t="str">
        <v>#VALUE!:blankIndicator:</v>
      </c>
      <c r="C8" s="46" t="str">
        <v>#VALUE!:blankIndicator:</v>
      </c>
      <c r="D8" s="46" t="str">
        <v>#VALUE!:blankIndicator:</v>
      </c>
      <c r="E8" s="46" t="str">
        <v>#VALUE!:blankIndicator:</v>
      </c>
      <c r="F8" s="46" t="str">
        <v>#VALUE!:blankIndicator:</v>
      </c>
      <c r="G8" s="46" t="str">
        <v>#VALUE!:blankIndicator:</v>
      </c>
      <c r="H8" s="46" t="str">
        <v>#VALUE!:blankIndicator:</v>
      </c>
      <c r="I8" s="46" t="str">
        <v>#VALUE!:blankIndicator:</v>
      </c>
      <c r="J8" s="46" t="str">
        <v>#VALUE!:blankIndicator:</v>
      </c>
      <c r="K8" s="46" t="str">
        <v>#VALUE!:blankIndicator:</v>
      </c>
      <c r="L8" s="46" t="str">
        <v>#VALUE!:blankIndicator:</v>
      </c>
      <c r="M8" s="46" t="str">
        <v>#VALUE!:blankIndicator:</v>
      </c>
      <c r="N8" s="46" t="str">
        <v>#VALUE!:blankIndicator:</v>
      </c>
      <c r="O8" s="46" t="str">
        <v>#VALUE!:blankIndicator:</v>
      </c>
      <c r="P8" s="46" t="str">
        <v>#VALUE!:blankIndicator:</v>
      </c>
      <c r="Q8" s="46" t="str">
        <v>#VALUE!:blankIndicator:</v>
      </c>
      <c r="R8" s="46" t="str">
        <v>#VALUE!:blankIndicator:</v>
      </c>
      <c r="S8" s="46" t="str">
        <v>#VALUE!:blankIndicator:</v>
      </c>
      <c r="T8" s="46" t="str">
        <v>#VALUE!:blankIndicator:</v>
      </c>
      <c r="U8" s="46" t="str">
        <v>#VALUE!:blankIndicator:</v>
      </c>
      <c r="V8" s="46" t="str">
        <v>#VALUE!:blankIndicator:</v>
      </c>
      <c r="W8" s="46" t="str">
        <v>#VALUE!:blankIndicator:</v>
      </c>
      <c r="X8" s="46" t="str">
        <v>#VALUE!:blankIndicator:</v>
      </c>
      <c r="Y8" s="46" t="str">
        <v>#VALUE!:blankIndicator:</v>
      </c>
      <c r="Z8" s="46" t="str">
        <v>#VALUE!:blankIndicator:</v>
      </c>
      <c r="AA8" s="46" t="str">
        <v>#VALUE!:blankIndicator:</v>
      </c>
      <c r="AB8" t="str">
        <v>#VALUE!:blankIndicator:</v>
      </c>
      <c r="AC8" t="str">
        <f>F8</f>
        <v>#VALUE!:blankIndicator:</v>
      </c>
      <c r="AD8" t="str">
        <f>W8</f>
        <v>#VALUE!:blankIndicator:</v>
      </c>
    </row>
    <row r="9">
      <c r="A9" s="46" t="str">
        <v>#VALUE!:blankIndicator:</v>
      </c>
      <c r="B9" s="46" t="str">
        <v>#VALUE!:blankIndicator:</v>
      </c>
      <c r="C9" s="46" t="str">
        <v>#VALUE!:blankIndicator:</v>
      </c>
      <c r="D9" s="46" t="str">
        <v>#VALUE!:blankIndicator:</v>
      </c>
      <c r="E9" s="46" t="str">
        <v>#VALUE!:blankIndicator:</v>
      </c>
      <c r="F9" s="46" t="str">
        <v>#VALUE!:blankIndicator:</v>
      </c>
      <c r="G9" s="46" t="str">
        <v>#VALUE!:blankIndicator:</v>
      </c>
      <c r="H9" s="46" t="str">
        <v>#VALUE!:blankIndicator:</v>
      </c>
      <c r="I9" s="46" t="str">
        <v>#VALUE!:blankIndicator:</v>
      </c>
      <c r="J9" s="46" t="str">
        <v>#VALUE!:blankIndicator:</v>
      </c>
      <c r="K9" s="46" t="str">
        <v>#VALUE!:blankIndicator:</v>
      </c>
      <c r="L9" s="46" t="str">
        <v>#VALUE!:blankIndicator:</v>
      </c>
      <c r="M9" s="46" t="str">
        <v>#VALUE!:blankIndicator:</v>
      </c>
      <c r="N9" s="46" t="str">
        <v>#VALUE!:blankIndicator:</v>
      </c>
      <c r="O9" s="46" t="str">
        <v>#VALUE!:blankIndicator:</v>
      </c>
      <c r="P9" s="46" t="str">
        <v>#VALUE!:blankIndicator:</v>
      </c>
      <c r="Q9" s="46" t="str">
        <v>#VALUE!:blankIndicator:</v>
      </c>
      <c r="R9" s="46" t="str">
        <v>#VALUE!:blankIndicator:</v>
      </c>
      <c r="S9" s="46" t="str">
        <v>#VALUE!:blankIndicator:</v>
      </c>
      <c r="T9" s="46" t="str">
        <v>#VALUE!:blankIndicator:</v>
      </c>
      <c r="U9" s="46" t="str">
        <v>#VALUE!:blankIndicator:</v>
      </c>
      <c r="V9" s="46" t="str">
        <v>#VALUE!:blankIndicator:</v>
      </c>
      <c r="W9" s="46" t="str">
        <v>#VALUE!:blankIndicator:</v>
      </c>
      <c r="X9" s="46" t="str">
        <v>#VALUE!:blankIndicator:</v>
      </c>
      <c r="Y9" s="46" t="str">
        <v>#VALUE!:blankIndicator:</v>
      </c>
      <c r="Z9" s="46" t="str">
        <v>#VALUE!:blankIndicator:</v>
      </c>
      <c r="AA9" s="46" t="str">
        <v>#VALUE!:blankIndicator:</v>
      </c>
      <c r="AB9" t="str">
        <v>#VALUE!:blankIndicator:</v>
      </c>
      <c r="AC9" t="str">
        <f>F9</f>
        <v>#VALUE!:blankIndicator:</v>
      </c>
      <c r="AD9" t="str">
        <f>W9</f>
        <v>#VALUE!:blankIndicator:</v>
      </c>
    </row>
    <row r="10">
      <c r="A10" s="46" t="str">
        <v>#VALUE!:blankIndicator:</v>
      </c>
      <c r="B10" s="46" t="str">
        <v>#VALUE!:blankIndicator:</v>
      </c>
      <c r="C10" s="46" t="str">
        <v>#VALUE!:blankIndicator:</v>
      </c>
      <c r="D10" s="46" t="str">
        <v>#VALUE!:blankIndicator:</v>
      </c>
      <c r="E10" s="46" t="str">
        <v>#VALUE!:blankIndicator:</v>
      </c>
      <c r="F10" s="46" t="str">
        <v>#VALUE!:blankIndicator:</v>
      </c>
      <c r="G10" s="46" t="str">
        <v>#VALUE!:blankIndicator:</v>
      </c>
      <c r="H10" s="46" t="str">
        <v>#VALUE!:blankIndicator:</v>
      </c>
      <c r="I10" s="46" t="str">
        <v>#VALUE!:blankIndicator:</v>
      </c>
      <c r="J10" s="46" t="str">
        <v>#VALUE!:blankIndicator:</v>
      </c>
      <c r="K10" s="46" t="str">
        <v>#VALUE!:blankIndicator:</v>
      </c>
      <c r="L10" s="46" t="str">
        <v>#VALUE!:blankIndicator:</v>
      </c>
      <c r="M10" s="46" t="str">
        <v>#VALUE!:blankIndicator:</v>
      </c>
      <c r="N10" s="46" t="str">
        <v>#VALUE!:blankIndicator:</v>
      </c>
      <c r="O10" s="46" t="str">
        <v>#VALUE!:blankIndicator:</v>
      </c>
      <c r="P10" s="46" t="str">
        <v>#VALUE!:blankIndicator:</v>
      </c>
      <c r="Q10" s="46" t="str">
        <v>#VALUE!:blankIndicator:</v>
      </c>
      <c r="R10" s="46" t="str">
        <v>#VALUE!:blankIndicator:</v>
      </c>
      <c r="S10" s="46" t="str">
        <v>#VALUE!:blankIndicator:</v>
      </c>
      <c r="T10" s="46" t="str">
        <v>#VALUE!:blankIndicator:</v>
      </c>
      <c r="U10" s="46" t="str">
        <v>#VALUE!:blankIndicator:</v>
      </c>
      <c r="V10" s="46" t="str">
        <v>#VALUE!:blankIndicator:</v>
      </c>
      <c r="W10" s="46" t="str">
        <v>#VALUE!:blankIndicator:</v>
      </c>
      <c r="X10" s="46" t="str">
        <v>#VALUE!:blankIndicator:</v>
      </c>
      <c r="Y10" s="46" t="str">
        <v>#VALUE!:blankIndicator:</v>
      </c>
      <c r="Z10" s="46" t="str">
        <v>#VALUE!:blankIndicator:</v>
      </c>
      <c r="AA10" s="46" t="str">
        <v>#VALUE!:blankIndicator:</v>
      </c>
      <c r="AB10" t="str">
        <v>#VALUE!:blankIndicator:</v>
      </c>
      <c r="AC10" t="str">
        <f>F10</f>
        <v>#VALUE!:blankIndicator:</v>
      </c>
      <c r="AD10" t="str">
        <f>W10</f>
        <v>#VALUE!:blankIndicator:</v>
      </c>
    </row>
    <row r="11">
      <c r="A11" s="46" t="str">
        <v>#VALUE!:blankIndicator:</v>
      </c>
      <c r="B11" s="46" t="str">
        <v>#VALUE!:blankIndicator:</v>
      </c>
      <c r="C11" s="46" t="str">
        <v>#VALUE!:blankIndicator:</v>
      </c>
      <c r="D11" s="46" t="str">
        <v>#VALUE!:blankIndicator:</v>
      </c>
      <c r="E11" s="46" t="str">
        <v>#VALUE!:blankIndicator:</v>
      </c>
      <c r="F11" s="46" t="str">
        <v>#VALUE!:blankIndicator:</v>
      </c>
      <c r="G11" s="46" t="str">
        <v>#VALUE!:blankIndicator:</v>
      </c>
      <c r="H11" s="46" t="str">
        <v>#VALUE!:blankIndicator:</v>
      </c>
      <c r="I11" s="46" t="str">
        <v>#VALUE!:blankIndicator:</v>
      </c>
      <c r="J11" s="46" t="str">
        <v>#VALUE!:blankIndicator:</v>
      </c>
      <c r="K11" s="46" t="str">
        <v>#VALUE!:blankIndicator:</v>
      </c>
      <c r="L11" s="46" t="str">
        <v>#VALUE!:blankIndicator:</v>
      </c>
      <c r="M11" s="46" t="str">
        <v>#VALUE!:blankIndicator:</v>
      </c>
      <c r="N11" s="46" t="str">
        <v>#VALUE!:blankIndicator:</v>
      </c>
      <c r="O11" s="46" t="str">
        <v>#VALUE!:blankIndicator:</v>
      </c>
      <c r="P11" s="46" t="str">
        <v>#VALUE!:blankIndicator:</v>
      </c>
      <c r="Q11" s="46" t="str">
        <v>#VALUE!:blankIndicator:</v>
      </c>
      <c r="R11" s="46" t="str">
        <v>#VALUE!:blankIndicator:</v>
      </c>
      <c r="S11" s="46" t="str">
        <v>#VALUE!:blankIndicator:</v>
      </c>
      <c r="T11" s="46" t="str">
        <v>#VALUE!:blankIndicator:</v>
      </c>
      <c r="U11" s="46" t="str">
        <v>#VALUE!:blankIndicator:</v>
      </c>
      <c r="V11" s="46" t="str">
        <v>#VALUE!:blankIndicator:</v>
      </c>
      <c r="W11" s="46" t="str">
        <v>#VALUE!:blankIndicator:</v>
      </c>
      <c r="X11" s="46" t="str">
        <v>#VALUE!:blankIndicator:</v>
      </c>
      <c r="Y11" s="46" t="str">
        <v>#VALUE!:blankIndicator:</v>
      </c>
      <c r="Z11" s="46" t="str">
        <v>#VALUE!:blankIndicator:</v>
      </c>
      <c r="AA11" s="46" t="str">
        <v>#VALUE!:blankIndicator:</v>
      </c>
      <c r="AB11" t="str">
        <v>#VALUE!:blankIndicator:</v>
      </c>
      <c r="AC11" t="str">
        <f>F11</f>
        <v>#VALUE!:blankIndicator:</v>
      </c>
      <c r="AD11" t="str">
        <f>W11</f>
        <v>#VALUE!:blankIndicator:</v>
      </c>
    </row>
    <row r="12">
      <c r="A12" s="46" t="str">
        <v>#VALUE!:blankIndicator:</v>
      </c>
      <c r="B12" s="46" t="str">
        <v>#VALUE!:blankIndicator:</v>
      </c>
      <c r="C12" s="46" t="str">
        <v>#VALUE!:blankIndicator:</v>
      </c>
      <c r="D12" s="46" t="str">
        <v>#VALUE!:blankIndicator:</v>
      </c>
      <c r="E12" s="46" t="str">
        <v>#VALUE!:blankIndicator:</v>
      </c>
      <c r="F12" s="46" t="str">
        <v>#VALUE!:blankIndicator:</v>
      </c>
      <c r="G12" s="46" t="str">
        <v>#VALUE!:blankIndicator:</v>
      </c>
      <c r="H12" s="46" t="str">
        <v>#VALUE!:blankIndicator:</v>
      </c>
      <c r="I12" s="46" t="str">
        <v>#VALUE!:blankIndicator:</v>
      </c>
      <c r="J12" s="46" t="str">
        <v>#VALUE!:blankIndicator:</v>
      </c>
      <c r="K12" s="46" t="str">
        <v>#VALUE!:blankIndicator:</v>
      </c>
      <c r="L12" s="46" t="str">
        <v>#VALUE!:blankIndicator:</v>
      </c>
      <c r="M12" s="46" t="str">
        <v>#VALUE!:blankIndicator:</v>
      </c>
      <c r="N12" s="46" t="str">
        <v>#VALUE!:blankIndicator:</v>
      </c>
      <c r="O12" s="46" t="str">
        <v>#VALUE!:blankIndicator:</v>
      </c>
      <c r="P12" s="46" t="str">
        <v>#VALUE!:blankIndicator:</v>
      </c>
      <c r="Q12" s="46" t="str">
        <v>#VALUE!:blankIndicator:</v>
      </c>
      <c r="R12" s="46" t="str">
        <v>#VALUE!:blankIndicator:</v>
      </c>
      <c r="S12" s="46" t="str">
        <v>#VALUE!:blankIndicator:</v>
      </c>
      <c r="T12" s="46" t="str">
        <v>#VALUE!:blankIndicator:</v>
      </c>
      <c r="U12" s="46" t="str">
        <v>#VALUE!:blankIndicator:</v>
      </c>
      <c r="V12" s="46" t="str">
        <v>#VALUE!:blankIndicator:</v>
      </c>
      <c r="W12" s="46" t="str">
        <v>#VALUE!:blankIndicator:</v>
      </c>
      <c r="X12" s="46" t="str">
        <v>#VALUE!:blankIndicator:</v>
      </c>
      <c r="Y12" s="46" t="str">
        <v>#VALUE!:blankIndicator:</v>
      </c>
      <c r="Z12" s="46" t="str">
        <v>#VALUE!:blankIndicator:</v>
      </c>
      <c r="AA12" s="46" t="str">
        <v>#VALUE!:blankIndicator:</v>
      </c>
      <c r="AB12" t="str">
        <v>#VALUE!:blankIndicator:</v>
      </c>
      <c r="AC12" t="str">
        <f>F12</f>
        <v>#VALUE!:blankIndicator:</v>
      </c>
      <c r="AD12" t="str">
        <f>W12</f>
        <v>#VALUE!:blankIndicator:</v>
      </c>
    </row>
    <row r="13">
      <c r="A13" s="46" t="str">
        <v>#VALUE!:blankIndicator:</v>
      </c>
      <c r="B13" s="46" t="str">
        <v>#VALUE!:blankIndicator:</v>
      </c>
      <c r="C13" s="46" t="str">
        <v>#VALUE!:blankIndicator:</v>
      </c>
      <c r="D13" s="46" t="str">
        <v>#VALUE!:blankIndicator:</v>
      </c>
      <c r="E13" s="46" t="str">
        <v>#VALUE!:blankIndicator:</v>
      </c>
      <c r="F13" s="46" t="str">
        <v>#VALUE!:blankIndicator:</v>
      </c>
      <c r="G13" s="46" t="str">
        <v>#VALUE!:blankIndicator:</v>
      </c>
      <c r="H13" s="46" t="str">
        <v>#VALUE!:blankIndicator:</v>
      </c>
      <c r="I13" s="46" t="str">
        <v>#VALUE!:blankIndicator:</v>
      </c>
      <c r="J13" s="46" t="str">
        <v>#VALUE!:blankIndicator:</v>
      </c>
      <c r="K13" s="46" t="str">
        <v>#VALUE!:blankIndicator:</v>
      </c>
      <c r="L13" s="46" t="str">
        <v>#VALUE!:blankIndicator:</v>
      </c>
      <c r="M13" s="46" t="str">
        <v>#VALUE!:blankIndicator:</v>
      </c>
      <c r="N13" s="46" t="str">
        <v>#VALUE!:blankIndicator:</v>
      </c>
      <c r="O13" s="46" t="str">
        <v>#VALUE!:blankIndicator:</v>
      </c>
      <c r="P13" s="46" t="str">
        <v>#VALUE!:blankIndicator:</v>
      </c>
      <c r="Q13" s="46" t="str">
        <v>#VALUE!:blankIndicator:</v>
      </c>
      <c r="R13" s="46" t="str">
        <v>#VALUE!:blankIndicator:</v>
      </c>
      <c r="S13" s="46" t="str">
        <v>#VALUE!:blankIndicator:</v>
      </c>
      <c r="T13" s="46" t="str">
        <v>#VALUE!:blankIndicator:</v>
      </c>
      <c r="U13" s="46" t="str">
        <v>#VALUE!:blankIndicator:</v>
      </c>
      <c r="V13" s="46" t="str">
        <v>#VALUE!:blankIndicator:</v>
      </c>
      <c r="W13" s="46" t="str">
        <v>#VALUE!:blankIndicator:</v>
      </c>
      <c r="X13" s="46" t="str">
        <v>#VALUE!:blankIndicator:</v>
      </c>
      <c r="Y13" s="46" t="str">
        <v>#VALUE!:blankIndicator:</v>
      </c>
      <c r="Z13" s="46" t="str">
        <v>#VALUE!:blankIndicator:</v>
      </c>
      <c r="AA13" s="46" t="str">
        <v>#VALUE!:blankIndicator:</v>
      </c>
      <c r="AB13" t="str">
        <v>#VALUE!:blankIndicator:</v>
      </c>
      <c r="AC13" t="str">
        <f>F13</f>
        <v>#VALUE!:blankIndicator:</v>
      </c>
      <c r="AD13" t="str">
        <f>W13</f>
        <v>#VALUE!:blankIndicator:</v>
      </c>
    </row>
    <row r="14">
      <c r="A14" s="46" t="str">
        <v>#VALUE!:blankIndicator:</v>
      </c>
      <c r="B14" s="46" t="str">
        <v>#VALUE!:blankIndicator:</v>
      </c>
      <c r="C14" s="46" t="str">
        <v>#VALUE!:blankIndicator:</v>
      </c>
      <c r="D14" s="46" t="str">
        <v>#VALUE!:blankIndicator:</v>
      </c>
      <c r="E14" s="46" t="str">
        <v>#VALUE!:blankIndicator:</v>
      </c>
      <c r="F14" s="46" t="str">
        <v>#VALUE!:blankIndicator:</v>
      </c>
      <c r="G14" s="46" t="str">
        <v>#VALUE!:blankIndicator:</v>
      </c>
      <c r="H14" s="46" t="str">
        <v>#VALUE!:blankIndicator:</v>
      </c>
      <c r="I14" s="46" t="str">
        <v>#VALUE!:blankIndicator:</v>
      </c>
      <c r="J14" s="46" t="str">
        <v>#VALUE!:blankIndicator:</v>
      </c>
      <c r="K14" s="46" t="str">
        <v>#VALUE!:blankIndicator:</v>
      </c>
      <c r="L14" s="46" t="str">
        <v>#VALUE!:blankIndicator:</v>
      </c>
      <c r="M14" s="46" t="str">
        <v>#VALUE!:blankIndicator:</v>
      </c>
      <c r="N14" s="46" t="str">
        <v>#VALUE!:blankIndicator:</v>
      </c>
      <c r="O14" s="46" t="str">
        <v>#VALUE!:blankIndicator:</v>
      </c>
      <c r="P14" s="46" t="str">
        <v>#VALUE!:blankIndicator:</v>
      </c>
      <c r="Q14" s="46" t="str">
        <v>#VALUE!:blankIndicator:</v>
      </c>
      <c r="R14" s="46" t="str">
        <v>#VALUE!:blankIndicator:</v>
      </c>
      <c r="S14" s="46" t="str">
        <v>#VALUE!:blankIndicator:</v>
      </c>
      <c r="T14" s="46" t="str">
        <v>#VALUE!:blankIndicator:</v>
      </c>
      <c r="U14" s="46" t="str">
        <v>#VALUE!:blankIndicator:</v>
      </c>
      <c r="V14" s="46" t="str">
        <v>#VALUE!:blankIndicator:</v>
      </c>
      <c r="W14" s="46" t="str">
        <v>#VALUE!:blankIndicator:</v>
      </c>
      <c r="X14" s="46" t="str">
        <v>#VALUE!:blankIndicator:</v>
      </c>
      <c r="Y14" s="46" t="str">
        <v>#VALUE!:blankIndicator:</v>
      </c>
      <c r="Z14" s="46" t="str">
        <v>#VALUE!:blankIndicator:</v>
      </c>
      <c r="AA14" s="46" t="str">
        <v>#VALUE!:blankIndicator:</v>
      </c>
      <c r="AB14" t="str">
        <v>#VALUE!:blankIndicator:</v>
      </c>
      <c r="AC14" t="str">
        <f>F14</f>
        <v>#VALUE!:blankIndicator:</v>
      </c>
      <c r="AD14" t="str">
        <f>W14</f>
        <v>#VALUE!:blankIndicator:</v>
      </c>
    </row>
    <row r="15">
      <c r="A15" s="46" t="str">
        <v>#VALUE!:blankIndicator:</v>
      </c>
      <c r="B15" s="46" t="str">
        <v>#VALUE!:blankIndicator:</v>
      </c>
      <c r="C15" s="46" t="str">
        <v>#VALUE!:blankIndicator:</v>
      </c>
      <c r="D15" s="46" t="str">
        <v>#VALUE!:blankIndicator:</v>
      </c>
      <c r="E15" s="46" t="str">
        <v>#VALUE!:blankIndicator:</v>
      </c>
      <c r="F15" s="46" t="str">
        <v>#VALUE!:blankIndicator:</v>
      </c>
      <c r="G15" s="46" t="str">
        <v>#VALUE!:blankIndicator:</v>
      </c>
      <c r="H15" s="46" t="str">
        <v>#VALUE!:blankIndicator:</v>
      </c>
      <c r="I15" s="46" t="str">
        <v>#VALUE!:blankIndicator:</v>
      </c>
      <c r="J15" s="46" t="str">
        <v>#VALUE!:blankIndicator:</v>
      </c>
      <c r="K15" s="46" t="str">
        <v>#VALUE!:blankIndicator:</v>
      </c>
      <c r="L15" s="46" t="str">
        <v>#VALUE!:blankIndicator:</v>
      </c>
      <c r="M15" s="46" t="str">
        <v>#VALUE!:blankIndicator:</v>
      </c>
      <c r="N15" s="46" t="str">
        <v>#VALUE!:blankIndicator:</v>
      </c>
      <c r="O15" s="46" t="str">
        <v>#VALUE!:blankIndicator:</v>
      </c>
      <c r="P15" s="46" t="str">
        <v>#VALUE!:blankIndicator:</v>
      </c>
      <c r="Q15" s="46" t="str">
        <v>#VALUE!:blankIndicator:</v>
      </c>
      <c r="R15" s="46" t="str">
        <v>#VALUE!:blankIndicator:</v>
      </c>
      <c r="S15" s="46" t="str">
        <v>#VALUE!:blankIndicator:</v>
      </c>
      <c r="T15" s="46" t="str">
        <v>#VALUE!:blankIndicator:</v>
      </c>
      <c r="U15" s="46" t="str">
        <v>#VALUE!:blankIndicator:</v>
      </c>
      <c r="V15" s="46" t="str">
        <v>#VALUE!:blankIndicator:</v>
      </c>
      <c r="W15" s="46" t="str">
        <v>#VALUE!:blankIndicator:</v>
      </c>
      <c r="X15" s="46" t="str">
        <v>#VALUE!:blankIndicator:</v>
      </c>
      <c r="Y15" s="46" t="str">
        <v>#VALUE!:blankIndicator:</v>
      </c>
      <c r="Z15" s="46" t="str">
        <v>#VALUE!:blankIndicator:</v>
      </c>
      <c r="AA15" s="46" t="str">
        <v>#VALUE!:blankIndicator:</v>
      </c>
      <c r="AB15" t="str">
        <v>#VALUE!:blankIndicator:</v>
      </c>
      <c r="AC15" t="str">
        <f>F15</f>
        <v>#VALUE!:blankIndicator:</v>
      </c>
      <c r="AD15" t="str">
        <f>W15</f>
        <v>#VALUE!:blankIndicator:</v>
      </c>
    </row>
    <row r="16">
      <c r="A16" s="46" t="str">
        <v>#VALUE!:blankIndicator:</v>
      </c>
      <c r="B16" s="46" t="str">
        <v>#VALUE!:blankIndicator:</v>
      </c>
      <c r="C16" s="46" t="str">
        <v>#VALUE!:blankIndicator:</v>
      </c>
      <c r="D16" s="46" t="str">
        <v>#VALUE!:blankIndicator:</v>
      </c>
      <c r="E16" s="46" t="str">
        <v>#VALUE!:blankIndicator:</v>
      </c>
      <c r="F16" s="46" t="str">
        <v>#VALUE!:blankIndicator:</v>
      </c>
      <c r="G16" s="46" t="str">
        <v>#VALUE!:blankIndicator:</v>
      </c>
      <c r="H16" s="46" t="str">
        <v>#VALUE!:blankIndicator:</v>
      </c>
      <c r="I16" s="46" t="str">
        <v>#VALUE!:blankIndicator:</v>
      </c>
      <c r="J16" s="46" t="str">
        <v>#VALUE!:blankIndicator:</v>
      </c>
      <c r="K16" s="46" t="str">
        <v>#VALUE!:blankIndicator:</v>
      </c>
      <c r="L16" s="46" t="str">
        <v>#VALUE!:blankIndicator:</v>
      </c>
      <c r="M16" s="46" t="str">
        <v>#VALUE!:blankIndicator:</v>
      </c>
      <c r="N16" s="46" t="str">
        <v>#VALUE!:blankIndicator:</v>
      </c>
      <c r="O16" s="46" t="str">
        <v>#VALUE!:blankIndicator:</v>
      </c>
      <c r="P16" s="46" t="str">
        <v>#VALUE!:blankIndicator:</v>
      </c>
      <c r="Q16" s="46" t="str">
        <v>#VALUE!:blankIndicator:</v>
      </c>
      <c r="R16" s="46" t="str">
        <v>#VALUE!:blankIndicator:</v>
      </c>
      <c r="S16" s="46" t="str">
        <v>#VALUE!:blankIndicator:</v>
      </c>
      <c r="T16" s="46" t="str">
        <v>#VALUE!:blankIndicator:</v>
      </c>
      <c r="U16" s="46" t="str">
        <v>#VALUE!:blankIndicator:</v>
      </c>
      <c r="V16" s="46" t="str">
        <v>#VALUE!:blankIndicator:</v>
      </c>
      <c r="W16" s="46" t="str">
        <v>#VALUE!:blankIndicator:</v>
      </c>
      <c r="X16" s="46" t="str">
        <v>#VALUE!:blankIndicator:</v>
      </c>
      <c r="Y16" s="46" t="str">
        <v>#VALUE!:blankIndicator:</v>
      </c>
      <c r="Z16" s="46" t="str">
        <v>#VALUE!:blankIndicator:</v>
      </c>
      <c r="AA16" s="46" t="str">
        <v>#VALUE!:blankIndicator:</v>
      </c>
      <c r="AB16" t="str">
        <v>#VALUE!:blankIndicator:</v>
      </c>
      <c r="AC16" t="str">
        <f>F16</f>
        <v>#VALUE!:blankIndicator:</v>
      </c>
      <c r="AD16" t="str">
        <f>W16</f>
        <v>#VALUE!:blankIndicator:</v>
      </c>
    </row>
    <row r="17">
      <c r="A17" s="46" t="str">
        <v>#VALUE!:blankIndicator:</v>
      </c>
      <c r="B17" s="46" t="str">
        <v>#VALUE!:blankIndicator:</v>
      </c>
      <c r="C17" s="46" t="str">
        <v>#VALUE!:blankIndicator:</v>
      </c>
      <c r="D17" s="46" t="str">
        <v>#VALUE!:blankIndicator:</v>
      </c>
      <c r="E17" s="46" t="str">
        <v>#VALUE!:blankIndicator:</v>
      </c>
      <c r="F17" s="46" t="str">
        <v>#VALUE!:blankIndicator:</v>
      </c>
      <c r="G17" s="46" t="str">
        <v>#VALUE!:blankIndicator:</v>
      </c>
      <c r="H17" s="46" t="str">
        <v>#VALUE!:blankIndicator:</v>
      </c>
      <c r="I17" s="46" t="str">
        <v>#VALUE!:blankIndicator:</v>
      </c>
      <c r="J17" s="46" t="str">
        <v>#VALUE!:blankIndicator:</v>
      </c>
      <c r="K17" s="46" t="str">
        <v>#VALUE!:blankIndicator:</v>
      </c>
      <c r="L17" s="46" t="str">
        <v>#VALUE!:blankIndicator:</v>
      </c>
      <c r="M17" s="46" t="str">
        <v>#VALUE!:blankIndicator:</v>
      </c>
      <c r="N17" s="46" t="str">
        <v>#VALUE!:blankIndicator:</v>
      </c>
      <c r="O17" s="46" t="str">
        <v>#VALUE!:blankIndicator:</v>
      </c>
      <c r="P17" s="46" t="str">
        <v>#VALUE!:blankIndicator:</v>
      </c>
      <c r="Q17" s="46" t="str">
        <v>#VALUE!:blankIndicator:</v>
      </c>
      <c r="R17" s="46" t="str">
        <v>#VALUE!:blankIndicator:</v>
      </c>
      <c r="S17" s="46" t="str">
        <v>#VALUE!:blankIndicator:</v>
      </c>
      <c r="T17" s="46" t="str">
        <v>#VALUE!:blankIndicator:</v>
      </c>
      <c r="U17" s="46" t="str">
        <v>#VALUE!:blankIndicator:</v>
      </c>
      <c r="V17" s="46" t="str">
        <v>#VALUE!:blankIndicator:</v>
      </c>
      <c r="W17" s="46" t="str">
        <v>#VALUE!:blankIndicator:</v>
      </c>
      <c r="X17" s="46" t="str">
        <v>#VALUE!:blankIndicator:</v>
      </c>
      <c r="Y17" s="46" t="str">
        <v>#VALUE!:blankIndicator:</v>
      </c>
      <c r="Z17" s="46" t="str">
        <v>#VALUE!:blankIndicator:</v>
      </c>
      <c r="AA17" s="46" t="str">
        <v>#VALUE!:blankIndicator:</v>
      </c>
      <c r="AB17" t="str">
        <v>#VALUE!:blankIndicator:</v>
      </c>
      <c r="AC17" t="str">
        <f>F17</f>
        <v>#VALUE!:blankIndicator:</v>
      </c>
      <c r="AD17" t="str">
        <f>W17</f>
        <v>#VALUE!:blankIndicator:</v>
      </c>
    </row>
    <row r="18">
      <c r="A18" s="46" t="str">
        <v>#VALUE!:blankIndicator:</v>
      </c>
      <c r="B18" s="46" t="str">
        <v>#VALUE!:blankIndicator:</v>
      </c>
      <c r="C18" s="46" t="str">
        <v>#VALUE!:blankIndicator:</v>
      </c>
      <c r="D18" s="46" t="str">
        <v>#VALUE!:blankIndicator:</v>
      </c>
      <c r="E18" s="46" t="str">
        <v>#VALUE!:blankIndicator:</v>
      </c>
      <c r="F18" s="46" t="str">
        <v>#VALUE!:blankIndicator:</v>
      </c>
      <c r="G18" s="46" t="str">
        <v>#VALUE!:blankIndicator:</v>
      </c>
      <c r="H18" s="46" t="str">
        <v>#VALUE!:blankIndicator:</v>
      </c>
      <c r="I18" s="46" t="str">
        <v>#VALUE!:blankIndicator:</v>
      </c>
      <c r="J18" s="46" t="str">
        <v>#VALUE!:blankIndicator:</v>
      </c>
      <c r="K18" s="46" t="str">
        <v>#VALUE!:blankIndicator:</v>
      </c>
      <c r="L18" s="46" t="str">
        <v>#VALUE!:blankIndicator:</v>
      </c>
      <c r="M18" s="46" t="str">
        <v>#VALUE!:blankIndicator:</v>
      </c>
      <c r="N18" s="46" t="str">
        <v>#VALUE!:blankIndicator:</v>
      </c>
      <c r="O18" s="46" t="str">
        <v>#VALUE!:blankIndicator:</v>
      </c>
      <c r="P18" s="46" t="str">
        <v>#VALUE!:blankIndicator:</v>
      </c>
      <c r="Q18" s="46" t="str">
        <v>#VALUE!:blankIndicator:</v>
      </c>
      <c r="R18" s="46" t="str">
        <v>#VALUE!:blankIndicator:</v>
      </c>
      <c r="S18" s="46" t="str">
        <v>#VALUE!:blankIndicator:</v>
      </c>
      <c r="T18" s="46" t="str">
        <v>#VALUE!:blankIndicator:</v>
      </c>
      <c r="U18" s="46" t="str">
        <v>#VALUE!:blankIndicator:</v>
      </c>
      <c r="V18" s="46" t="str">
        <v>#VALUE!:blankIndicator:</v>
      </c>
      <c r="W18" s="46" t="str">
        <v>#VALUE!:blankIndicator:</v>
      </c>
      <c r="X18" s="46" t="str">
        <v>#VALUE!:blankIndicator:</v>
      </c>
      <c r="Y18" s="46" t="str">
        <v>#VALUE!:blankIndicator:</v>
      </c>
      <c r="Z18" s="46" t="str">
        <v>#VALUE!:blankIndicator:</v>
      </c>
      <c r="AA18" s="46" t="str">
        <v>#VALUE!:blankIndicator:</v>
      </c>
      <c r="AB18" t="str">
        <v>#VALUE!:blankIndicator:</v>
      </c>
      <c r="AC18" t="str">
        <f>F18</f>
        <v>#VALUE!:blankIndicator:</v>
      </c>
      <c r="AD18" t="str">
        <f>W18</f>
        <v>#VALUE!:blankIndicator:</v>
      </c>
    </row>
    <row r="19">
      <c r="A19" s="46" t="str">
        <v>#VALUE!:blankIndicator:</v>
      </c>
      <c r="B19" s="46" t="str">
        <v>#VALUE!:blankIndicator:</v>
      </c>
      <c r="C19" s="46" t="str">
        <v>#VALUE!:blankIndicator:</v>
      </c>
      <c r="D19" s="46" t="str">
        <v>#VALUE!:blankIndicator:</v>
      </c>
      <c r="E19" s="46" t="str">
        <v>#VALUE!:blankIndicator:</v>
      </c>
      <c r="F19" s="46" t="str">
        <v>#VALUE!:blankIndicator:</v>
      </c>
      <c r="G19" s="46" t="str">
        <v>#VALUE!:blankIndicator:</v>
      </c>
      <c r="H19" s="46" t="str">
        <v>#VALUE!:blankIndicator:</v>
      </c>
      <c r="I19" s="46" t="str">
        <v>#VALUE!:blankIndicator:</v>
      </c>
      <c r="J19" s="46" t="str">
        <v>#VALUE!:blankIndicator:</v>
      </c>
      <c r="K19" s="46" t="str">
        <v>#VALUE!:blankIndicator:</v>
      </c>
      <c r="L19" s="46" t="str">
        <v>#VALUE!:blankIndicator:</v>
      </c>
      <c r="M19" s="46" t="str">
        <v>#VALUE!:blankIndicator:</v>
      </c>
      <c r="N19" s="46" t="str">
        <v>#VALUE!:blankIndicator:</v>
      </c>
      <c r="O19" s="46" t="str">
        <v>#VALUE!:blankIndicator:</v>
      </c>
      <c r="P19" s="46" t="str">
        <v>#VALUE!:blankIndicator:</v>
      </c>
      <c r="Q19" s="46" t="str">
        <v>#VALUE!:blankIndicator:</v>
      </c>
      <c r="R19" s="46" t="str">
        <v>#VALUE!:blankIndicator:</v>
      </c>
      <c r="S19" s="46" t="str">
        <v>#VALUE!:blankIndicator:</v>
      </c>
      <c r="T19" s="46" t="str">
        <v>#VALUE!:blankIndicator:</v>
      </c>
      <c r="U19" s="46" t="str">
        <v>#VALUE!:blankIndicator:</v>
      </c>
      <c r="V19" s="46" t="str">
        <v>#VALUE!:blankIndicator:</v>
      </c>
      <c r="W19" s="46" t="str">
        <v>#VALUE!:blankIndicator:</v>
      </c>
      <c r="X19" s="46" t="str">
        <v>#VALUE!:blankIndicator:</v>
      </c>
      <c r="Y19" s="46" t="str">
        <v>#VALUE!:blankIndicator:</v>
      </c>
      <c r="Z19" s="46" t="str">
        <v>#VALUE!:blankIndicator:</v>
      </c>
      <c r="AA19" s="46" t="str">
        <v>#VALUE!:blankIndicator:</v>
      </c>
      <c r="AB19" t="str">
        <v>#VALUE!:blankIndicator:</v>
      </c>
      <c r="AC19" t="str">
        <f>F19</f>
        <v>#VALUE!:blankIndicator:</v>
      </c>
      <c r="AD19" t="str">
        <f>W19</f>
        <v>#VALUE!:blankIndicator:</v>
      </c>
    </row>
    <row r="20">
      <c r="A20" s="46" t="str">
        <v>#VALUE!:blankIndicator:</v>
      </c>
      <c r="B20" s="46" t="str">
        <v>#VALUE!:blankIndicator:</v>
      </c>
      <c r="C20" s="46" t="str">
        <v>#VALUE!:blankIndicator:</v>
      </c>
      <c r="D20" s="46" t="str">
        <v>#VALUE!:blankIndicator:</v>
      </c>
      <c r="E20" s="46" t="str">
        <v>#VALUE!:blankIndicator:</v>
      </c>
      <c r="F20" s="46" t="str">
        <v>#VALUE!:blankIndicator:</v>
      </c>
      <c r="G20" s="46" t="str">
        <v>#VALUE!:blankIndicator:</v>
      </c>
      <c r="H20" s="46" t="str">
        <v>#VALUE!:blankIndicator:</v>
      </c>
      <c r="I20" s="46" t="str">
        <v>#VALUE!:blankIndicator:</v>
      </c>
      <c r="J20" s="46" t="str">
        <v>#VALUE!:blankIndicator:</v>
      </c>
      <c r="K20" s="46" t="str">
        <v>#VALUE!:blankIndicator:</v>
      </c>
      <c r="L20" s="46" t="str">
        <v>#VALUE!:blankIndicator:</v>
      </c>
      <c r="M20" s="46" t="str">
        <v>#VALUE!:blankIndicator:</v>
      </c>
      <c r="N20" s="46" t="str">
        <v>#VALUE!:blankIndicator:</v>
      </c>
      <c r="O20" s="46" t="str">
        <v>#VALUE!:blankIndicator:</v>
      </c>
      <c r="P20" s="46" t="str">
        <v>#VALUE!:blankIndicator:</v>
      </c>
      <c r="Q20" s="46" t="str">
        <v>#VALUE!:blankIndicator:</v>
      </c>
      <c r="R20" s="46" t="str">
        <v>#VALUE!:blankIndicator:</v>
      </c>
      <c r="S20" s="46" t="str">
        <v>#VALUE!:blankIndicator:</v>
      </c>
      <c r="T20" s="46" t="str">
        <v>#VALUE!:blankIndicator:</v>
      </c>
      <c r="U20" s="46" t="str">
        <v>#VALUE!:blankIndicator:</v>
      </c>
      <c r="V20" s="46" t="str">
        <v>#VALUE!:blankIndicator:</v>
      </c>
      <c r="W20" s="46" t="str">
        <v>#VALUE!:blankIndicator:</v>
      </c>
      <c r="X20" s="46" t="str">
        <v>#VALUE!:blankIndicator:</v>
      </c>
      <c r="Y20" s="46" t="str">
        <v>#VALUE!:blankIndicator:</v>
      </c>
      <c r="Z20" s="46" t="str">
        <v>#VALUE!:blankIndicator:</v>
      </c>
      <c r="AA20" s="46" t="str">
        <v>#VALUE!:blankIndicator:</v>
      </c>
      <c r="AB20" t="str">
        <v>#VALUE!:blankIndicator:</v>
      </c>
      <c r="AC20" t="str">
        <f>F20</f>
        <v>#VALUE!:blankIndicator:</v>
      </c>
      <c r="AD20" t="str">
        <f>W20</f>
        <v>#VALUE!:blankIndicator:</v>
      </c>
    </row>
    <row r="21">
      <c r="A21" s="46" t="str">
        <v>#VALUE!:blankIndicator:</v>
      </c>
      <c r="B21" s="46" t="str">
        <v>#VALUE!:blankIndicator:</v>
      </c>
      <c r="C21" s="46" t="str">
        <v>#VALUE!:blankIndicator:</v>
      </c>
      <c r="D21" s="46" t="str">
        <v>#VALUE!:blankIndicator:</v>
      </c>
      <c r="E21" s="46" t="str">
        <v>#VALUE!:blankIndicator:</v>
      </c>
      <c r="F21" s="46" t="str">
        <v>#VALUE!:blankIndicator:</v>
      </c>
      <c r="G21" s="46" t="str">
        <v>#VALUE!:blankIndicator:</v>
      </c>
      <c r="H21" s="46" t="str">
        <v>#VALUE!:blankIndicator:</v>
      </c>
      <c r="I21" s="46" t="str">
        <v>#VALUE!:blankIndicator:</v>
      </c>
      <c r="J21" s="46" t="str">
        <v>#VALUE!:blankIndicator:</v>
      </c>
      <c r="K21" s="46" t="str">
        <v>#VALUE!:blankIndicator:</v>
      </c>
      <c r="L21" s="46" t="str">
        <v>#VALUE!:blankIndicator:</v>
      </c>
      <c r="M21" s="46" t="str">
        <v>#VALUE!:blankIndicator:</v>
      </c>
      <c r="N21" s="46" t="str">
        <v>#VALUE!:blankIndicator:</v>
      </c>
      <c r="O21" s="46" t="str">
        <v>#VALUE!:blankIndicator:</v>
      </c>
      <c r="P21" s="46" t="str">
        <v>#VALUE!:blankIndicator:</v>
      </c>
      <c r="Q21" s="46" t="str">
        <v>#VALUE!:blankIndicator:</v>
      </c>
      <c r="R21" s="46" t="str">
        <v>#VALUE!:blankIndicator:</v>
      </c>
      <c r="S21" s="46" t="str">
        <v>#VALUE!:blankIndicator:</v>
      </c>
      <c r="T21" s="46" t="str">
        <v>#VALUE!:blankIndicator:</v>
      </c>
      <c r="U21" s="46" t="str">
        <v>#VALUE!:blankIndicator:</v>
      </c>
      <c r="V21" s="46" t="str">
        <v>#VALUE!:blankIndicator:</v>
      </c>
      <c r="W21" s="46" t="str">
        <v>#VALUE!:blankIndicator:</v>
      </c>
      <c r="X21" s="46" t="str">
        <v>#VALUE!:blankIndicator:</v>
      </c>
      <c r="Y21" s="46" t="str">
        <v>#VALUE!:blankIndicator:</v>
      </c>
      <c r="Z21" s="46" t="str">
        <v>#VALUE!:blankIndicator:</v>
      </c>
      <c r="AA21" s="46" t="str">
        <v>#VALUE!:blankIndicator:</v>
      </c>
      <c r="AB21" t="str">
        <v>#VALUE!:blankIndicator:</v>
      </c>
      <c r="AC21" t="str">
        <f>F21</f>
        <v>#VALUE!:blankIndicator:</v>
      </c>
      <c r="AD21" t="str">
        <f>W21</f>
        <v>#VALUE!:blankIndicator:</v>
      </c>
    </row>
    <row r="22">
      <c r="A22" s="46" t="str">
        <v>#VALUE!:blankIndicator:</v>
      </c>
      <c r="B22" s="46" t="str">
        <v>#VALUE!:blankIndicator:</v>
      </c>
      <c r="C22" s="46" t="str">
        <v>#VALUE!:blankIndicator:</v>
      </c>
      <c r="D22" s="46" t="str">
        <v>#VALUE!:blankIndicator:</v>
      </c>
      <c r="E22" s="46" t="str">
        <v>#VALUE!:blankIndicator:</v>
      </c>
      <c r="F22" s="46" t="str">
        <v>#VALUE!:blankIndicator:</v>
      </c>
      <c r="G22" s="46" t="str">
        <v>#VALUE!:blankIndicator:</v>
      </c>
      <c r="H22" s="46" t="str">
        <v>#VALUE!:blankIndicator:</v>
      </c>
      <c r="I22" s="46" t="str">
        <v>#VALUE!:blankIndicator:</v>
      </c>
      <c r="J22" s="46" t="str">
        <v>#VALUE!:blankIndicator:</v>
      </c>
      <c r="K22" s="46" t="str">
        <v>#VALUE!:blankIndicator:</v>
      </c>
      <c r="L22" s="46" t="str">
        <v>#VALUE!:blankIndicator:</v>
      </c>
      <c r="M22" s="46" t="str">
        <v>#VALUE!:blankIndicator:</v>
      </c>
      <c r="N22" s="46" t="str">
        <v>#VALUE!:blankIndicator:</v>
      </c>
      <c r="O22" s="46" t="str">
        <v>#VALUE!:blankIndicator:</v>
      </c>
      <c r="P22" s="46" t="str">
        <v>#VALUE!:blankIndicator:</v>
      </c>
      <c r="Q22" s="46" t="str">
        <v>#VALUE!:blankIndicator:</v>
      </c>
      <c r="R22" s="46" t="str">
        <v>#VALUE!:blankIndicator:</v>
      </c>
      <c r="S22" s="46" t="str">
        <v>#VALUE!:blankIndicator:</v>
      </c>
      <c r="T22" s="46" t="str">
        <v>#VALUE!:blankIndicator:</v>
      </c>
      <c r="U22" s="46" t="str">
        <v>#VALUE!:blankIndicator:</v>
      </c>
      <c r="V22" s="46" t="str">
        <v>#VALUE!:blankIndicator:</v>
      </c>
      <c r="W22" s="46" t="str">
        <v>#VALUE!:blankIndicator:</v>
      </c>
      <c r="X22" s="46" t="str">
        <v>#VALUE!:blankIndicator:</v>
      </c>
      <c r="Y22" s="46" t="str">
        <v>#VALUE!:blankIndicator:</v>
      </c>
      <c r="Z22" s="46" t="str">
        <v>#VALUE!:blankIndicator:</v>
      </c>
      <c r="AA22" s="46" t="str">
        <v>#VALUE!:blankIndicator:</v>
      </c>
      <c r="AB22" t="str">
        <v>#VALUE!:blankIndicator:</v>
      </c>
      <c r="AC22" t="str">
        <f>F22</f>
        <v>#VALUE!:blankIndicator:</v>
      </c>
      <c r="AD22" t="str">
        <f>W22</f>
        <v>#VALUE!:blankIndicator:</v>
      </c>
    </row>
    <row r="23">
      <c r="A23" s="46" t="str">
        <v>#VALUE!:blankIndicator:</v>
      </c>
      <c r="B23" s="46" t="str">
        <v>#VALUE!:blankIndicator:</v>
      </c>
      <c r="C23" s="46" t="str">
        <v>#VALUE!:blankIndicator:</v>
      </c>
      <c r="D23" s="46" t="str">
        <v>#VALUE!:blankIndicator:</v>
      </c>
      <c r="E23" s="46" t="str">
        <v>#VALUE!:blankIndicator:</v>
      </c>
      <c r="F23" s="46" t="str">
        <v>#VALUE!:blankIndicator:</v>
      </c>
      <c r="G23" s="46" t="str">
        <v>#VALUE!:blankIndicator:</v>
      </c>
      <c r="H23" s="46" t="str">
        <v>#VALUE!:blankIndicator:</v>
      </c>
      <c r="I23" s="46" t="str">
        <v>#VALUE!:blankIndicator:</v>
      </c>
      <c r="J23" s="46" t="str">
        <v>#VALUE!:blankIndicator:</v>
      </c>
      <c r="K23" s="46" t="str">
        <v>#VALUE!:blankIndicator:</v>
      </c>
      <c r="L23" s="46" t="str">
        <v>#VALUE!:blankIndicator:</v>
      </c>
      <c r="M23" s="46" t="str">
        <v>#VALUE!:blankIndicator:</v>
      </c>
      <c r="N23" s="46" t="str">
        <v>#VALUE!:blankIndicator:</v>
      </c>
      <c r="O23" s="46" t="str">
        <v>#VALUE!:blankIndicator:</v>
      </c>
      <c r="P23" s="46" t="str">
        <v>#VALUE!:blankIndicator:</v>
      </c>
      <c r="Q23" s="46" t="str">
        <v>#VALUE!:blankIndicator:</v>
      </c>
      <c r="R23" s="46" t="str">
        <v>#VALUE!:blankIndicator:</v>
      </c>
      <c r="S23" s="46" t="str">
        <v>#VALUE!:blankIndicator:</v>
      </c>
      <c r="T23" s="46" t="str">
        <v>#VALUE!:blankIndicator:</v>
      </c>
      <c r="U23" s="46" t="str">
        <v>#VALUE!:blankIndicator:</v>
      </c>
      <c r="V23" s="46" t="str">
        <v>#VALUE!:blankIndicator:</v>
      </c>
      <c r="W23" s="46" t="str">
        <v>#VALUE!:blankIndicator:</v>
      </c>
      <c r="X23" s="46" t="str">
        <v>#VALUE!:blankIndicator:</v>
      </c>
      <c r="Y23" s="46" t="str">
        <v>#VALUE!:blankIndicator:</v>
      </c>
      <c r="Z23" s="46" t="str">
        <v>#VALUE!:blankIndicator:</v>
      </c>
      <c r="AA23" s="46" t="str">
        <v>#VALUE!:blankIndicator:</v>
      </c>
      <c r="AB23" t="str">
        <v>#VALUE!:blankIndicator:</v>
      </c>
      <c r="AC23" t="str">
        <f>F23</f>
        <v>#VALUE!:blankIndicator:</v>
      </c>
      <c r="AD23" t="str">
        <f>W23</f>
        <v>#VALUE!:blankIndicator:</v>
      </c>
    </row>
    <row r="24">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C24" t="str">
        <f>F24</f>
        <v/>
      </c>
      <c r="AD24" t="str">
        <f>W24</f>
        <v/>
      </c>
    </row>
    <row r="2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C25" t="str">
        <f>F25</f>
        <v/>
      </c>
      <c r="AD25" t="str">
        <f>W25</f>
        <v/>
      </c>
    </row>
    <row r="26">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C26" t="str">
        <f>F26</f>
        <v/>
      </c>
      <c r="AD26" t="str">
        <f>W26</f>
        <v/>
      </c>
    </row>
    <row r="27">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C27" t="str">
        <f>F27</f>
        <v/>
      </c>
      <c r="AD27" t="str">
        <f>W27</f>
        <v/>
      </c>
    </row>
    <row r="28">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C28" t="str">
        <f>F28</f>
        <v/>
      </c>
      <c r="AD28" t="str">
        <f>W28</f>
        <v/>
      </c>
    </row>
    <row r="29">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C29" t="str">
        <f>F29</f>
        <v/>
      </c>
      <c r="AD29" t="str">
        <f>W29</f>
        <v/>
      </c>
    </row>
    <row r="30">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C30" t="str">
        <f>F30</f>
        <v/>
      </c>
      <c r="AD30" t="str">
        <f>W30</f>
        <v/>
      </c>
    </row>
    <row r="31">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C31" t="str">
        <f>F31</f>
        <v/>
      </c>
      <c r="AD31" t="str">
        <f>W31</f>
        <v/>
      </c>
    </row>
    <row r="3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C32" t="str">
        <f>F32</f>
        <v/>
      </c>
      <c r="AD32" t="str">
        <f>W32</f>
        <v/>
      </c>
    </row>
    <row r="33">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C33" t="str">
        <f>F33</f>
        <v/>
      </c>
      <c r="AD33" t="str">
        <f>W33</f>
        <v/>
      </c>
    </row>
    <row r="34">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C34" t="str">
        <f>F34</f>
        <v/>
      </c>
      <c r="AD34" t="str">
        <f>W34</f>
        <v/>
      </c>
    </row>
    <row r="3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C35" t="str">
        <f>F35</f>
        <v/>
      </c>
      <c r="AD35" t="str">
        <f>W35</f>
        <v/>
      </c>
    </row>
    <row r="36">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C36" t="str">
        <f>F36</f>
        <v/>
      </c>
      <c r="AD36" t="str">
        <f>W36</f>
        <v/>
      </c>
    </row>
    <row r="37">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C37" t="str">
        <f>F37</f>
        <v/>
      </c>
      <c r="AD37" t="str">
        <f>W37</f>
        <v/>
      </c>
    </row>
    <row r="38">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C38" t="str">
        <f>F38</f>
        <v/>
      </c>
      <c r="AD38" t="str">
        <f>W38</f>
        <v/>
      </c>
    </row>
    <row r="39">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C39" t="str">
        <f>F39</f>
        <v/>
      </c>
      <c r="AD39" t="str">
        <f>W39</f>
        <v/>
      </c>
    </row>
    <row r="40">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C40" t="str">
        <f>F40</f>
        <v/>
      </c>
      <c r="AD40" t="str">
        <f>W40</f>
        <v/>
      </c>
    </row>
    <row r="4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C41" t="str">
        <f>F41</f>
        <v/>
      </c>
      <c r="AD41" t="str">
        <f>W41</f>
        <v/>
      </c>
    </row>
    <row r="4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C42" t="str">
        <f>F42</f>
        <v/>
      </c>
      <c r="AD42" t="str">
        <f>W42</f>
        <v/>
      </c>
    </row>
    <row r="43">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C43" t="str">
        <f>F43</f>
        <v/>
      </c>
      <c r="AD43" t="str">
        <f>W43</f>
        <v/>
      </c>
    </row>
    <row r="44">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C44" t="str">
        <f>F44</f>
        <v/>
      </c>
      <c r="AD44" t="str">
        <f>W44</f>
        <v/>
      </c>
    </row>
    <row r="4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C45" t="str">
        <f>F45</f>
        <v/>
      </c>
      <c r="AD45" t="str">
        <f>W45</f>
        <v/>
      </c>
    </row>
    <row r="46">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C46" t="str">
        <f>F46</f>
        <v/>
      </c>
      <c r="AD46" t="str">
        <f>W46</f>
        <v/>
      </c>
    </row>
    <row r="47">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C47" t="str">
        <f>F47</f>
        <v/>
      </c>
      <c r="AD47" t="str">
        <f>W47</f>
        <v/>
      </c>
    </row>
    <row r="48">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C48" t="str">
        <f>F48</f>
        <v/>
      </c>
      <c r="AD48" t="str">
        <f>W48</f>
        <v/>
      </c>
    </row>
    <row r="49">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C49" t="str">
        <f>F49</f>
        <v/>
      </c>
      <c r="AD49" t="str">
        <f>W49</f>
        <v/>
      </c>
    </row>
    <row r="50">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C50" t="str">
        <f>F50</f>
        <v/>
      </c>
      <c r="AD50" t="str">
        <f>W50</f>
        <v/>
      </c>
    </row>
    <row r="51">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C51" t="str">
        <f>F51</f>
        <v/>
      </c>
      <c r="AD51" t="str">
        <f>W51</f>
        <v/>
      </c>
    </row>
    <row r="52">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C52" t="str">
        <f>F52</f>
        <v/>
      </c>
      <c r="AD52" t="str">
        <f>W52</f>
        <v/>
      </c>
    </row>
    <row r="53">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C53" t="str">
        <f>F53</f>
        <v/>
      </c>
      <c r="AD53" t="str">
        <f>W53</f>
        <v/>
      </c>
    </row>
    <row r="54">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C54" t="str">
        <f>F54</f>
        <v/>
      </c>
      <c r="AD54" t="str">
        <f>W54</f>
        <v/>
      </c>
    </row>
    <row r="55">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C55" t="str">
        <f>F55</f>
        <v/>
      </c>
      <c r="AD55" t="str">
        <f>W55</f>
        <v/>
      </c>
    </row>
    <row r="56">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C56" t="str">
        <f>F56</f>
        <v/>
      </c>
      <c r="AD56" t="str">
        <f>W56</f>
        <v/>
      </c>
    </row>
    <row r="57">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C57" t="str">
        <f>F57</f>
        <v/>
      </c>
      <c r="AD57" t="str">
        <f>W57</f>
        <v/>
      </c>
    </row>
    <row r="58">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C58" t="str">
        <f>F58</f>
        <v/>
      </c>
      <c r="AD58" t="str">
        <f>W58</f>
        <v/>
      </c>
    </row>
    <row r="59">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C59" t="str">
        <f>F59</f>
        <v/>
      </c>
      <c r="AD59" t="str">
        <f>W59</f>
        <v/>
      </c>
    </row>
    <row r="60">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C60" t="str">
        <f>F60</f>
        <v/>
      </c>
      <c r="AD60" t="str">
        <f>W60</f>
        <v/>
      </c>
    </row>
    <row r="61">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C61" t="str">
        <f>F61</f>
        <v/>
      </c>
      <c r="AD61" t="str">
        <f>W61</f>
        <v/>
      </c>
    </row>
    <row r="62">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C62" t="str">
        <f>F62</f>
        <v/>
      </c>
      <c r="AD62" t="str">
        <f>W62</f>
        <v/>
      </c>
    </row>
    <row r="63">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C63" t="str">
        <f>F63</f>
        <v/>
      </c>
      <c r="AD63" t="str">
        <f>W63</f>
        <v/>
      </c>
    </row>
    <row r="64">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C64" t="str">
        <f>F64</f>
        <v/>
      </c>
      <c r="AD64" t="str">
        <f>W64</f>
        <v/>
      </c>
    </row>
    <row r="65">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C65" t="str">
        <f>F65</f>
        <v/>
      </c>
      <c r="AD65" t="str">
        <f>W65</f>
        <v/>
      </c>
    </row>
    <row r="66">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C66" t="str">
        <f>F66</f>
        <v/>
      </c>
      <c r="AD66" t="str">
        <f>W66</f>
        <v/>
      </c>
    </row>
    <row r="67">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C67" t="str">
        <f>F67</f>
        <v/>
      </c>
      <c r="AD67" t="str">
        <f>W67</f>
        <v/>
      </c>
    </row>
    <row r="68">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C68" t="str">
        <f>F68</f>
        <v/>
      </c>
      <c r="AD68" t="str">
        <f>W68</f>
        <v/>
      </c>
    </row>
    <row r="69">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C69" t="str">
        <f>F69</f>
        <v/>
      </c>
      <c r="AD69" t="str">
        <f>W69</f>
        <v/>
      </c>
    </row>
    <row r="70">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C70" t="str">
        <f>F70</f>
        <v/>
      </c>
      <c r="AD70" t="str">
        <f>W70</f>
        <v/>
      </c>
    </row>
    <row r="71">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C71" t="str">
        <f>F71</f>
        <v/>
      </c>
      <c r="AD71" t="str">
        <f>W71</f>
        <v/>
      </c>
    </row>
    <row r="72">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C72" t="str">
        <f>F72</f>
        <v/>
      </c>
      <c r="AD72" t="str">
        <f>W72</f>
        <v/>
      </c>
    </row>
    <row r="73">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C73" t="str">
        <f>F73</f>
        <v/>
      </c>
      <c r="AD73" t="str">
        <f>W73</f>
        <v/>
      </c>
    </row>
    <row r="74">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C74" t="str">
        <f>F74</f>
        <v/>
      </c>
      <c r="AD74" t="str">
        <f>W74</f>
        <v/>
      </c>
    </row>
    <row r="75">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C75" t="str">
        <f>F75</f>
        <v/>
      </c>
      <c r="AD75" t="str">
        <f>W75</f>
        <v/>
      </c>
    </row>
    <row r="76">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C76" t="str">
        <f>F76</f>
        <v/>
      </c>
      <c r="AD76" t="str">
        <f>W76</f>
        <v/>
      </c>
    </row>
    <row r="77">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C77" t="str">
        <f>F77</f>
        <v/>
      </c>
      <c r="AD77" t="str">
        <f>W77</f>
        <v/>
      </c>
    </row>
    <row r="78">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C78" t="str">
        <f>F78</f>
        <v/>
      </c>
      <c r="AD78" t="str">
        <f>W78</f>
        <v/>
      </c>
    </row>
    <row r="79">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C79" t="str">
        <f>F79</f>
        <v/>
      </c>
      <c r="AD79" t="str">
        <f>W79</f>
        <v/>
      </c>
    </row>
    <row r="80">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C80" t="str">
        <f>F80</f>
        <v/>
      </c>
      <c r="AD80" t="str">
        <f>W80</f>
        <v/>
      </c>
    </row>
    <row r="8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C81" t="str">
        <f>F81</f>
        <v/>
      </c>
      <c r="AD81" t="str">
        <f>W81</f>
        <v/>
      </c>
    </row>
    <row r="82">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C82" t="str">
        <f>F82</f>
        <v/>
      </c>
      <c r="AD82" t="str">
        <f>W82</f>
        <v/>
      </c>
    </row>
    <row r="83">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C83" t="str">
        <f>F83</f>
        <v/>
      </c>
      <c r="AD83" t="str">
        <f>W83</f>
        <v/>
      </c>
    </row>
    <row r="84">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C84" t="str">
        <f>F84</f>
        <v/>
      </c>
      <c r="AD84" t="str">
        <f>W84</f>
        <v/>
      </c>
    </row>
    <row r="85">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C85" t="str">
        <f>F85</f>
        <v/>
      </c>
      <c r="AD85" t="str">
        <f>W85</f>
        <v/>
      </c>
    </row>
    <row r="86">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C86" t="str">
        <f>F86</f>
        <v/>
      </c>
      <c r="AD86" t="str">
        <f>W86</f>
        <v/>
      </c>
    </row>
    <row r="87">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C87" t="str">
        <f>F87</f>
        <v/>
      </c>
      <c r="AD87" t="str">
        <f>W87</f>
        <v/>
      </c>
    </row>
    <row r="88">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C88" t="str">
        <f>F88</f>
        <v/>
      </c>
      <c r="AD88" t="str">
        <f>W88</f>
        <v/>
      </c>
    </row>
    <row r="89">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C89" t="str">
        <f>F89</f>
        <v/>
      </c>
      <c r="AD89" t="str">
        <f>W89</f>
        <v/>
      </c>
    </row>
    <row r="90">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C90" t="str">
        <f>F90</f>
        <v/>
      </c>
      <c r="AD90" t="str">
        <f>W90</f>
        <v/>
      </c>
    </row>
    <row r="9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C91" t="str">
        <f>F91</f>
        <v/>
      </c>
      <c r="AD91" t="str">
        <f>W91</f>
        <v/>
      </c>
    </row>
    <row r="92">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C92" t="str">
        <f>F92</f>
        <v/>
      </c>
      <c r="AD92" t="str">
        <f>W92</f>
        <v/>
      </c>
    </row>
    <row r="93">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C93" t="str">
        <f>F93</f>
        <v/>
      </c>
      <c r="AD93" t="str">
        <f>W93</f>
        <v/>
      </c>
    </row>
    <row r="94">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C94" t="str">
        <f>F94</f>
        <v/>
      </c>
      <c r="AD94" t="str">
        <f>W94</f>
        <v/>
      </c>
    </row>
    <row r="95">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C95" t="str">
        <f>F95</f>
        <v/>
      </c>
      <c r="AD95" t="str">
        <f>W95</f>
        <v/>
      </c>
    </row>
    <row r="96">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C96" t="str">
        <f>F96</f>
        <v/>
      </c>
      <c r="AD96" t="str">
        <f>W96</f>
        <v/>
      </c>
    </row>
    <row r="97">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C97" t="str">
        <f>F97</f>
        <v/>
      </c>
      <c r="AD97" t="str">
        <f>W97</f>
        <v/>
      </c>
    </row>
    <row r="98">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C98" t="str">
        <f>F98</f>
        <v/>
      </c>
      <c r="AD98" t="str">
        <f>W98</f>
        <v/>
      </c>
    </row>
    <row r="99">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C99" t="str">
        <f>F99</f>
        <v/>
      </c>
      <c r="AD99" t="str">
        <f>W99</f>
        <v/>
      </c>
    </row>
    <row r="100">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C100" t="str">
        <f>F100</f>
        <v/>
      </c>
      <c r="AD100" t="str">
        <f>W100</f>
        <v/>
      </c>
    </row>
  </sheetData>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Views>
    <sheetView workbookViewId="0">
      <pane ySplit="1.0" topLeftCell="A2" activePane="bottomLeft" state="frozen"/>
      <selection activeCell="A2" sqref="A2" pane="bottomLeft"/>
    </sheetView>
  </sheetViews>
  <sheetFormatPr customHeight="1" defaultColWidth="17.14" defaultRowHeight="12.75"/>
  <cols>
    <col customWidth="1" min="1" max="1" width="20.43"/>
    <col customWidth="1" min="2" max="2" width="36.0"/>
  </cols>
  <sheetData>
    <row r="1">
      <c r="A1" t="s">
        <v>9457</v>
      </c>
      <c r="B1" t="s">
        <v>9458</v>
      </c>
    </row>
    <row r="2">
      <c r="A2" s="51">
        <v>40099.1103240741</v>
      </c>
      <c r="B2" t="s">
        <v>9459</v>
      </c>
    </row>
    <row r="3">
      <c r="A3" s="51">
        <v>40099.1009027778</v>
      </c>
      <c r="B3" t="s">
        <v>9460</v>
      </c>
    </row>
    <row r="4">
      <c r="A4" s="51">
        <v>40099.0992708333</v>
      </c>
      <c r="B4" t="s">
        <v>9461</v>
      </c>
    </row>
  </sheetData>
  <legacyDrawing r:id="rId2"/>
</worksheet>
</file>